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https://sodexo-my.sharepoint.com/personal/nick_hayter_sodexo_com/Documents/Desktop/SLO/2024/Awards 24/"/>
    </mc:Choice>
  </mc:AlternateContent>
  <xr:revisionPtr revIDLastSave="0" documentId="8_{BF7C8E27-C604-4C36-9E6A-E1E243B11A42}" xr6:coauthVersionLast="47" xr6:coauthVersionMax="47" xr10:uidLastSave="{00000000-0000-0000-0000-000000000000}"/>
  <bookViews>
    <workbookView xWindow="-110" yWindow="-110" windowWidth="19420" windowHeight="10420" firstSheet="2" activeTab="3" xr2:uid="{72E64380-077A-4898-929E-5D0B397BF1A2}"/>
  </bookViews>
  <sheets>
    <sheet name="Plate" sheetId="31" state="hidden" r:id="rId1"/>
    <sheet name="Cup" sheetId="56" state="hidden" r:id="rId2"/>
    <sheet name="Cup Draw" sheetId="30" r:id="rId3"/>
    <sheet name="Species" sheetId="27" r:id="rId4"/>
    <sheet name="Species Data" sheetId="23" state="hidden" r:id="rId5"/>
    <sheet name="Pivot table " sheetId="33" state="hidden" r:id="rId6"/>
    <sheet name="Round 1" sheetId="1" r:id="rId7"/>
    <sheet name="Round  (2)" sheetId="37" r:id="rId8"/>
    <sheet name="Round  (3)" sheetId="38" r:id="rId9"/>
    <sheet name="Round (4)" sheetId="39" r:id="rId10"/>
    <sheet name="Round  (5)" sheetId="40" r:id="rId11"/>
    <sheet name="Round  (6)" sheetId="41" r:id="rId12"/>
    <sheet name="Round  (7)" sheetId="42" r:id="rId13"/>
    <sheet name="Round  (8)" sheetId="57" r:id="rId14"/>
    <sheet name="Round  (9)" sheetId="58" r:id="rId15"/>
    <sheet name="Round  (10)" sheetId="59" r:id="rId16"/>
    <sheet name="Round  (11)" sheetId="60" r:id="rId17"/>
    <sheet name="Round  (12)" sheetId="61" r:id="rId18"/>
    <sheet name="IND" sheetId="3" r:id="rId19"/>
    <sheet name="Sheet1" sheetId="55" state="hidden" r:id="rId20"/>
    <sheet name="IND kg" sheetId="51" state="hidden" r:id="rId21"/>
    <sheet name="IND cash" sheetId="53" state="hidden" r:id="rId22"/>
    <sheet name="IND fish" sheetId="54" state="hidden" r:id="rId23"/>
    <sheet name="Sheet2" sheetId="34" state="hidden" r:id="rId24"/>
    <sheet name="Sheet5" sheetId="26" state="hidden" r:id="rId25"/>
    <sheet name="IND (2)" sheetId="32" state="hidden" r:id="rId26"/>
    <sheet name="Pairs" sheetId="7" r:id="rId27"/>
    <sheet name="5 - man" sheetId="8" r:id="rId28"/>
    <sheet name="Members" sheetId="2" state="hidden" r:id="rId29"/>
  </sheets>
  <definedNames>
    <definedName name="__xlfn_IFERROR">#N/A</definedName>
    <definedName name="_xlnm._FilterDatabase" localSheetId="27" hidden="1">'5 - man'!$A$2:$N$9</definedName>
    <definedName name="_xlnm._FilterDatabase" localSheetId="18" hidden="1">IND!$A$2:$AC$44</definedName>
    <definedName name="_xlnm._FilterDatabase" localSheetId="25" hidden="1">'IND (2)'!$A$2:$AM$123</definedName>
    <definedName name="_xlnm._FilterDatabase" localSheetId="21" hidden="1">'IND cash'!$A$2:$AF$140</definedName>
    <definedName name="_xlnm._FilterDatabase" localSheetId="22" hidden="1">'IND fish'!$A$2:$AF$144</definedName>
    <definedName name="_xlnm._FilterDatabase" localSheetId="20" hidden="1">'IND kg'!$A$2:$AF$144</definedName>
    <definedName name="_xlnm._FilterDatabase" localSheetId="26" hidden="1">Pairs!$A$4:$Z$14</definedName>
    <definedName name="_xlnm._FilterDatabase" localSheetId="15" hidden="1">'Round  (10)'!$A$3:$AB$43</definedName>
    <definedName name="_xlnm._FilterDatabase" localSheetId="16" hidden="1">'Round  (11)'!$A$3:$X$55</definedName>
    <definedName name="_xlnm._FilterDatabase" localSheetId="17" hidden="1">'Round  (12)'!$A$3:$X$112</definedName>
    <definedName name="_xlnm._FilterDatabase" localSheetId="7" hidden="1">'Round  (2)'!$A$3:$AB$88</definedName>
    <definedName name="_xlnm._FilterDatabase" localSheetId="8" hidden="1">'Round  (3)'!$B$3:$AO$56</definedName>
    <definedName name="_xlnm._FilterDatabase" localSheetId="10" hidden="1">'Round  (5)'!$A$3:$AL$45</definedName>
    <definedName name="_xlnm._FilterDatabase" localSheetId="11" hidden="1">'Round  (6)'!$A$3:$AL$39</definedName>
    <definedName name="_xlnm._FilterDatabase" localSheetId="12" hidden="1">'Round  (7)'!$A$4:$AL$99</definedName>
    <definedName name="_xlnm._FilterDatabase" localSheetId="13" hidden="1">'Round  (8)'!$A$3:$AM$39</definedName>
    <definedName name="_xlnm._FilterDatabase" localSheetId="14" hidden="1">'Round  (9)'!$A$1:$AL$154</definedName>
    <definedName name="_xlnm._FilterDatabase" localSheetId="9" hidden="1">'Round (4)'!$A$3:$AG$58</definedName>
    <definedName name="_xlnm._FilterDatabase" localSheetId="6" hidden="1">'Round 1'!$B$3:$E$63</definedName>
    <definedName name="_xlnm._FilterDatabase" localSheetId="3" hidden="1">Species!$B$3:$U$46</definedName>
    <definedName name="_xlnm.Print_Area" localSheetId="27">'5 - man'!$B$1:$N$65</definedName>
    <definedName name="_xlnm.Print_Area" localSheetId="1">Cup!$A$4:$BT$131</definedName>
    <definedName name="_xlnm.Print_Area" localSheetId="18">IND!$A$1:$Q$66</definedName>
    <definedName name="_xlnm.Print_Area" localSheetId="25">'IND (2)'!$A$1:$R$90</definedName>
    <definedName name="_xlnm.Print_Area" localSheetId="21">'IND cash'!$A$1:$R$76</definedName>
    <definedName name="_xlnm.Print_Area" localSheetId="22">'IND fish'!$A$1:$R$80</definedName>
    <definedName name="_xlnm.Print_Area" localSheetId="20">'IND kg'!$A$1:$R$80</definedName>
    <definedName name="_xlnm.Print_Area" localSheetId="26">Pairs!$A$1:$Z$16</definedName>
    <definedName name="_xlnm.Print_Area" localSheetId="15">'Round  (10)'!$A$1:$Q$114</definedName>
    <definedName name="_xlnm.Print_Area" localSheetId="16">'Round  (11)'!$A$1:$X$115</definedName>
    <definedName name="_xlnm.Print_Area" localSheetId="17">'Round  (12)'!$A$1:$S$113</definedName>
    <definedName name="_xlnm.Print_Area" localSheetId="7">'Round  (2)'!$A$2:$Y$115</definedName>
    <definedName name="_xlnm.Print_Area" localSheetId="8">'Round  (3)'!$A$2:$AE$56</definedName>
    <definedName name="_xlnm.Print_Area" localSheetId="10">'Round  (5)'!$A$2:$AB$45</definedName>
    <definedName name="_xlnm.Print_Area" localSheetId="11">'Round  (6)'!$A$1:$AB$83</definedName>
    <definedName name="_xlnm.Print_Area" localSheetId="12">'Round  (7)'!$A$1:$AA$101</definedName>
    <definedName name="_xlnm.Print_Area" localSheetId="13">'Round  (8)'!$A$2:$Y$89</definedName>
    <definedName name="_xlnm.Print_Area" localSheetId="14">'Round  (9)'!$A$1:$R$112</definedName>
    <definedName name="_xlnm.Print_Area" localSheetId="9">'Round (4)'!$A$2:$AF$101</definedName>
    <definedName name="_xlnm.Print_Area" localSheetId="6">'Round 1'!$A$2:$AC$113</definedName>
    <definedName name="_xlnm.Print_Area" localSheetId="3">Species!$B$1:$D$46</definedName>
    <definedName name="TeamLogo" localSheetId="1">INDEX(#REF!,Cup!$O$8)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32" i="3" l="1"/>
  <c r="AC132" i="3"/>
  <c r="X130" i="3"/>
  <c r="Y130" i="3" s="1"/>
  <c r="X129" i="3"/>
  <c r="Y129" i="3" s="1"/>
  <c r="X128" i="3"/>
  <c r="Y128" i="3" s="1"/>
  <c r="X127" i="3"/>
  <c r="Y127" i="3" s="1"/>
  <c r="Y126" i="3"/>
  <c r="X126" i="3"/>
  <c r="Y125" i="3"/>
  <c r="X125" i="3"/>
  <c r="X124" i="3"/>
  <c r="Y124" i="3" s="1"/>
  <c r="X123" i="3"/>
  <c r="Y123" i="3" s="1"/>
  <c r="X122" i="3"/>
  <c r="Y122" i="3" s="1"/>
  <c r="X121" i="3"/>
  <c r="Y121" i="3" s="1"/>
  <c r="Y120" i="3"/>
  <c r="X120" i="3"/>
  <c r="Y119" i="3"/>
  <c r="X119" i="3"/>
  <c r="X118" i="3"/>
  <c r="Y118" i="3" s="1"/>
  <c r="X117" i="3"/>
  <c r="Y117" i="3" s="1"/>
  <c r="X116" i="3"/>
  <c r="Y116" i="3" s="1"/>
  <c r="X115" i="3"/>
  <c r="Y115" i="3" s="1"/>
  <c r="Y114" i="3"/>
  <c r="X114" i="3"/>
  <c r="Y113" i="3"/>
  <c r="X113" i="3"/>
  <c r="X112" i="3"/>
  <c r="Y112" i="3" s="1"/>
  <c r="X111" i="3"/>
  <c r="Y111" i="3" s="1"/>
  <c r="X110" i="3"/>
  <c r="Y110" i="3" s="1"/>
  <c r="X109" i="3"/>
  <c r="Y109" i="3" s="1"/>
  <c r="Y108" i="3"/>
  <c r="X108" i="3"/>
  <c r="Y107" i="3"/>
  <c r="X107" i="3"/>
  <c r="X106" i="3"/>
  <c r="Y106" i="3" s="1"/>
  <c r="X105" i="3"/>
  <c r="Y105" i="3" s="1"/>
  <c r="X104" i="3"/>
  <c r="Y104" i="3" s="1"/>
  <c r="X103" i="3"/>
  <c r="Y103" i="3" s="1"/>
  <c r="Y102" i="3"/>
  <c r="X102" i="3"/>
  <c r="Y101" i="3"/>
  <c r="X101" i="3"/>
  <c r="X100" i="3"/>
  <c r="Y100" i="3" s="1"/>
  <c r="X99" i="3"/>
  <c r="Y99" i="3" s="1"/>
  <c r="X98" i="3"/>
  <c r="Y98" i="3" s="1"/>
  <c r="X97" i="3"/>
  <c r="Y97" i="3" s="1"/>
  <c r="Y96" i="3"/>
  <c r="X96" i="3"/>
  <c r="Y95" i="3"/>
  <c r="X95" i="3"/>
  <c r="X94" i="3"/>
  <c r="Y94" i="3" s="1"/>
  <c r="X93" i="3"/>
  <c r="Y93" i="3" s="1"/>
  <c r="X92" i="3"/>
  <c r="Y92" i="3" s="1"/>
  <c r="X91" i="3"/>
  <c r="Y91" i="3" s="1"/>
  <c r="Y90" i="3"/>
  <c r="X90" i="3"/>
  <c r="Y89" i="3"/>
  <c r="X89" i="3"/>
  <c r="X88" i="3"/>
  <c r="Y88" i="3" s="1"/>
  <c r="X87" i="3"/>
  <c r="Y87" i="3" s="1"/>
  <c r="X86" i="3"/>
  <c r="Y86" i="3" s="1"/>
  <c r="X85" i="3"/>
  <c r="Y85" i="3" s="1"/>
  <c r="Y84" i="3"/>
  <c r="X84" i="3"/>
  <c r="Y83" i="3"/>
  <c r="X83" i="3"/>
  <c r="X82" i="3"/>
  <c r="Y82" i="3" s="1"/>
  <c r="X81" i="3"/>
  <c r="Y81" i="3" s="1"/>
  <c r="X80" i="3"/>
  <c r="Y80" i="3" s="1"/>
  <c r="X79" i="3"/>
  <c r="Y79" i="3" s="1"/>
  <c r="Y78" i="3"/>
  <c r="X78" i="3"/>
  <c r="Y77" i="3"/>
  <c r="X77" i="3"/>
  <c r="X76" i="3"/>
  <c r="Y76" i="3" s="1"/>
  <c r="X75" i="3"/>
  <c r="Y75" i="3" s="1"/>
  <c r="X74" i="3"/>
  <c r="Y74" i="3" s="1"/>
  <c r="X73" i="3"/>
  <c r="Y73" i="3" s="1"/>
  <c r="Y72" i="3"/>
  <c r="X72" i="3"/>
  <c r="Y71" i="3"/>
  <c r="X71" i="3"/>
  <c r="X70" i="3"/>
  <c r="Y70" i="3" s="1"/>
  <c r="X69" i="3"/>
  <c r="Y69" i="3" s="1"/>
  <c r="X68" i="3"/>
  <c r="Y68" i="3" s="1"/>
  <c r="X67" i="3"/>
  <c r="Y67" i="3" s="1"/>
  <c r="Y66" i="3"/>
  <c r="X66" i="3"/>
  <c r="Y65" i="3"/>
  <c r="X65" i="3"/>
  <c r="X64" i="3"/>
  <c r="Y64" i="3" s="1"/>
  <c r="X63" i="3"/>
  <c r="Y63" i="3" s="1"/>
  <c r="X62" i="3"/>
  <c r="Y62" i="3" s="1"/>
  <c r="X61" i="3"/>
  <c r="Y61" i="3" s="1"/>
  <c r="Y60" i="3"/>
  <c r="X60" i="3"/>
  <c r="Y59" i="3"/>
  <c r="X59" i="3"/>
  <c r="X58" i="3"/>
  <c r="Y58" i="3" s="1"/>
  <c r="X57" i="3"/>
  <c r="Y57" i="3" s="1"/>
  <c r="X56" i="3"/>
  <c r="Y56" i="3" s="1"/>
  <c r="X55" i="3"/>
  <c r="Y55" i="3" s="1"/>
  <c r="Y54" i="3"/>
  <c r="X54" i="3"/>
  <c r="Y53" i="3"/>
  <c r="X53" i="3"/>
  <c r="X52" i="3"/>
  <c r="Y52" i="3" s="1"/>
  <c r="X51" i="3"/>
  <c r="Y51" i="3" s="1"/>
  <c r="X50" i="3"/>
  <c r="Y50" i="3" s="1"/>
  <c r="X49" i="3"/>
  <c r="Y49" i="3" s="1"/>
  <c r="Y48" i="3"/>
  <c r="X48" i="3"/>
  <c r="Y47" i="3"/>
  <c r="X47" i="3"/>
  <c r="X46" i="3"/>
  <c r="Y46" i="3" s="1"/>
  <c r="X45" i="3"/>
  <c r="Y45" i="3" s="1"/>
  <c r="X44" i="3"/>
  <c r="Y44" i="3" s="1"/>
  <c r="X43" i="3"/>
  <c r="Y43" i="3" s="1"/>
  <c r="Y42" i="3"/>
  <c r="X42" i="3"/>
  <c r="Y41" i="3"/>
  <c r="X41" i="3"/>
  <c r="X40" i="3"/>
  <c r="Y40" i="3" s="1"/>
  <c r="X39" i="3"/>
  <c r="Y39" i="3" s="1"/>
  <c r="X38" i="3"/>
  <c r="Y38" i="3" s="1"/>
  <c r="X37" i="3"/>
  <c r="Y37" i="3" s="1"/>
  <c r="Y36" i="3"/>
  <c r="X36" i="3"/>
  <c r="Y35" i="3"/>
  <c r="X35" i="3"/>
  <c r="X34" i="3"/>
  <c r="Y34" i="3" s="1"/>
  <c r="X33" i="3"/>
  <c r="Y33" i="3" s="1"/>
  <c r="X32" i="3"/>
  <c r="Y32" i="3" s="1"/>
  <c r="X31" i="3"/>
  <c r="Y31" i="3" s="1"/>
  <c r="Y30" i="3"/>
  <c r="X30" i="3"/>
  <c r="Y29" i="3"/>
  <c r="X29" i="3"/>
  <c r="X28" i="3"/>
  <c r="Y28" i="3" s="1"/>
  <c r="X27" i="3"/>
  <c r="Y27" i="3" s="1"/>
  <c r="X26" i="3"/>
  <c r="Y26" i="3" s="1"/>
  <c r="X25" i="3"/>
  <c r="Y25" i="3" s="1"/>
  <c r="Y24" i="3"/>
  <c r="X24" i="3"/>
  <c r="Y23" i="3"/>
  <c r="X23" i="3"/>
  <c r="X22" i="3"/>
  <c r="Y22" i="3" s="1"/>
  <c r="X21" i="3"/>
  <c r="Y21" i="3" s="1"/>
  <c r="X20" i="3"/>
  <c r="Y20" i="3" s="1"/>
  <c r="X19" i="3"/>
  <c r="Y19" i="3" s="1"/>
  <c r="Y18" i="3"/>
  <c r="X18" i="3"/>
  <c r="Y17" i="3"/>
  <c r="X17" i="3"/>
  <c r="X16" i="3"/>
  <c r="Y16" i="3" s="1"/>
  <c r="X15" i="3"/>
  <c r="Y15" i="3" s="1"/>
  <c r="X14" i="3"/>
  <c r="Y14" i="3" s="1"/>
  <c r="X13" i="3"/>
  <c r="Y13" i="3" s="1"/>
  <c r="Y12" i="3"/>
  <c r="X12" i="3"/>
  <c r="Y11" i="3"/>
  <c r="X11" i="3"/>
  <c r="X10" i="3"/>
  <c r="Y10" i="3" s="1"/>
  <c r="X9" i="3"/>
  <c r="Y9" i="3" s="1"/>
  <c r="X8" i="3"/>
  <c r="Y8" i="3" s="1"/>
  <c r="X7" i="3"/>
  <c r="Y7" i="3" s="1"/>
  <c r="Y6" i="3"/>
  <c r="X6" i="3"/>
  <c r="Y5" i="3"/>
  <c r="X5" i="3"/>
  <c r="X4" i="3"/>
  <c r="Y4" i="3" s="1"/>
  <c r="Y3" i="3"/>
  <c r="W132" i="3"/>
  <c r="W131" i="3"/>
  <c r="W130" i="3"/>
  <c r="W129" i="3"/>
  <c r="W128" i="3"/>
  <c r="W127" i="3"/>
  <c r="W126" i="3"/>
  <c r="W125" i="3"/>
  <c r="W124" i="3"/>
  <c r="W123" i="3"/>
  <c r="W122" i="3"/>
  <c r="W121" i="3"/>
  <c r="W120" i="3"/>
  <c r="W119" i="3"/>
  <c r="W118" i="3"/>
  <c r="W117" i="3"/>
  <c r="W116" i="3"/>
  <c r="W115" i="3"/>
  <c r="W114" i="3"/>
  <c r="W113" i="3"/>
  <c r="W112" i="3"/>
  <c r="W111" i="3"/>
  <c r="W110" i="3"/>
  <c r="W109" i="3"/>
  <c r="W108" i="3"/>
  <c r="W107" i="3"/>
  <c r="W106" i="3"/>
  <c r="W105" i="3"/>
  <c r="W104" i="3"/>
  <c r="W103" i="3"/>
  <c r="W102" i="3"/>
  <c r="W101" i="3"/>
  <c r="W100" i="3"/>
  <c r="W99" i="3"/>
  <c r="W98" i="3"/>
  <c r="W97" i="3"/>
  <c r="W96" i="3"/>
  <c r="W95" i="3"/>
  <c r="W94" i="3"/>
  <c r="W93" i="3"/>
  <c r="W92" i="3"/>
  <c r="W91" i="3"/>
  <c r="W90" i="3"/>
  <c r="W89" i="3"/>
  <c r="W88" i="3"/>
  <c r="W87" i="3"/>
  <c r="W86" i="3"/>
  <c r="W85" i="3"/>
  <c r="W84" i="3"/>
  <c r="W83" i="3"/>
  <c r="W82" i="3"/>
  <c r="W81" i="3"/>
  <c r="W80" i="3"/>
  <c r="W79" i="3"/>
  <c r="W78" i="3"/>
  <c r="W77" i="3"/>
  <c r="W76" i="3"/>
  <c r="W75" i="3"/>
  <c r="W74" i="3"/>
  <c r="W73" i="3"/>
  <c r="W72" i="3"/>
  <c r="W71" i="3"/>
  <c r="W70" i="3"/>
  <c r="W69" i="3"/>
  <c r="W68" i="3"/>
  <c r="W67" i="3"/>
  <c r="W66" i="3"/>
  <c r="W65" i="3"/>
  <c r="W64" i="3"/>
  <c r="W63" i="3"/>
  <c r="W62" i="3"/>
  <c r="W61" i="3"/>
  <c r="W60" i="3"/>
  <c r="W59" i="3"/>
  <c r="W58" i="3"/>
  <c r="W57" i="3"/>
  <c r="W56" i="3"/>
  <c r="W55" i="3"/>
  <c r="W54" i="3"/>
  <c r="W53" i="3"/>
  <c r="W52" i="3"/>
  <c r="W51" i="3"/>
  <c r="W50" i="3"/>
  <c r="W49" i="3"/>
  <c r="W48" i="3"/>
  <c r="W47" i="3"/>
  <c r="W46" i="3"/>
  <c r="W45" i="3"/>
  <c r="Q4" i="54"/>
  <c r="Q5" i="54"/>
  <c r="Q6" i="54"/>
  <c r="Q7" i="54"/>
  <c r="Q8" i="54"/>
  <c r="Q9" i="54"/>
  <c r="Q10" i="54"/>
  <c r="Q11" i="54"/>
  <c r="Q12" i="54"/>
  <c r="Q13" i="54"/>
  <c r="Q14" i="54"/>
  <c r="Q15" i="54"/>
  <c r="Q16" i="54"/>
  <c r="Q17" i="54"/>
  <c r="Q18" i="54"/>
  <c r="Q19" i="54"/>
  <c r="Q20" i="54"/>
  <c r="Q21" i="54"/>
  <c r="Q22" i="54"/>
  <c r="Q23" i="54"/>
  <c r="Q24" i="54"/>
  <c r="Q25" i="54"/>
  <c r="Q26" i="54"/>
  <c r="Q27" i="54"/>
  <c r="Q28" i="54"/>
  <c r="Q29" i="54"/>
  <c r="Q30" i="54"/>
  <c r="Q31" i="54"/>
  <c r="Q32" i="54"/>
  <c r="Q33" i="54"/>
  <c r="Q34" i="54"/>
  <c r="Q35" i="54"/>
  <c r="Q36" i="54"/>
  <c r="Q37" i="54"/>
  <c r="Q38" i="54"/>
  <c r="Q39" i="54"/>
  <c r="Q40" i="54"/>
  <c r="Q41" i="54"/>
  <c r="Q42" i="54"/>
  <c r="Q43" i="54"/>
  <c r="Q44" i="54"/>
  <c r="Q45" i="54"/>
  <c r="Q46" i="54"/>
  <c r="Q47" i="54"/>
  <c r="Q48" i="54"/>
  <c r="Q49" i="54"/>
  <c r="Q50" i="54"/>
  <c r="Q51" i="54"/>
  <c r="Q52" i="54"/>
  <c r="Q53" i="54"/>
  <c r="Q54" i="54"/>
  <c r="Q55" i="54"/>
  <c r="Q56" i="54"/>
  <c r="Q57" i="54"/>
  <c r="Q58" i="54"/>
  <c r="Q59" i="54"/>
  <c r="Q60" i="54"/>
  <c r="Q61" i="54"/>
  <c r="Q62" i="54"/>
  <c r="Q63" i="54"/>
  <c r="Q64" i="54"/>
  <c r="Q65" i="54"/>
  <c r="Q66" i="54"/>
  <c r="Q67" i="54"/>
  <c r="Q68" i="54"/>
  <c r="Q69" i="54"/>
  <c r="Q70" i="54"/>
  <c r="Q71" i="54"/>
  <c r="Q72" i="54"/>
  <c r="Q73" i="54"/>
  <c r="Q74" i="54"/>
  <c r="Q75" i="54"/>
  <c r="Q76" i="54"/>
  <c r="Q77" i="54"/>
  <c r="Q78" i="54"/>
  <c r="Q79" i="54"/>
  <c r="Q80" i="54"/>
  <c r="Q81" i="54"/>
  <c r="Q82" i="54"/>
  <c r="Q83" i="54"/>
  <c r="Q84" i="54"/>
  <c r="Q85" i="54"/>
  <c r="Q86" i="54"/>
  <c r="Q87" i="54"/>
  <c r="Q88" i="54"/>
  <c r="Q89" i="54"/>
  <c r="Q90" i="54"/>
  <c r="Q91" i="54"/>
  <c r="Q92" i="54"/>
  <c r="Q93" i="54"/>
  <c r="Q94" i="54"/>
  <c r="Q95" i="54"/>
  <c r="Q96" i="54"/>
  <c r="Q97" i="54"/>
  <c r="Q98" i="54"/>
  <c r="Q99" i="54"/>
  <c r="Q100" i="54"/>
  <c r="Q101" i="54"/>
  <c r="Q102" i="54"/>
  <c r="Q103" i="54"/>
  <c r="Q104" i="54"/>
  <c r="Q105" i="54"/>
  <c r="Q106" i="54"/>
  <c r="Q107" i="54"/>
  <c r="Q108" i="54"/>
  <c r="Q109" i="54"/>
  <c r="Q110" i="54"/>
  <c r="Q111" i="54"/>
  <c r="Q112" i="54"/>
  <c r="Q113" i="54"/>
  <c r="Q114" i="54"/>
  <c r="Q115" i="54"/>
  <c r="Q116" i="54"/>
  <c r="Q117" i="54"/>
  <c r="Q118" i="54"/>
  <c r="Q119" i="54"/>
  <c r="Q120" i="54"/>
  <c r="Q121" i="54"/>
  <c r="Q122" i="54"/>
  <c r="Q123" i="54"/>
  <c r="Q124" i="54"/>
  <c r="Q125" i="54"/>
  <c r="Q126" i="54"/>
  <c r="Q127" i="54"/>
  <c r="Q128" i="54"/>
  <c r="Q129" i="54"/>
  <c r="Q130" i="54"/>
  <c r="Q131" i="54"/>
  <c r="Q132" i="54"/>
  <c r="Q133" i="54"/>
  <c r="Q134" i="54"/>
  <c r="Q135" i="54"/>
  <c r="Q136" i="54"/>
  <c r="Q137" i="54"/>
  <c r="Q138" i="54"/>
  <c r="Q139" i="54"/>
  <c r="Q140" i="54"/>
  <c r="Q141" i="54"/>
  <c r="Q142" i="54"/>
  <c r="Q143" i="54"/>
  <c r="Q144" i="54"/>
  <c r="Q3" i="54"/>
  <c r="X5" i="61"/>
  <c r="X6" i="61"/>
  <c r="X7" i="61"/>
  <c r="X8" i="61"/>
  <c r="X9" i="61"/>
  <c r="X10" i="61"/>
  <c r="X11" i="61"/>
  <c r="X12" i="61"/>
  <c r="X13" i="61"/>
  <c r="X14" i="61"/>
  <c r="X15" i="61"/>
  <c r="X16" i="61"/>
  <c r="X17" i="61"/>
  <c r="X18" i="61"/>
  <c r="X19" i="61"/>
  <c r="X20" i="61"/>
  <c r="X21" i="61"/>
  <c r="X22" i="61"/>
  <c r="X23" i="61"/>
  <c r="X24" i="61"/>
  <c r="X25" i="61"/>
  <c r="X26" i="61"/>
  <c r="X27" i="61"/>
  <c r="X28" i="61"/>
  <c r="X29" i="61"/>
  <c r="X30" i="61"/>
  <c r="X31" i="61"/>
  <c r="X32" i="61"/>
  <c r="X33" i="61"/>
  <c r="X34" i="61"/>
  <c r="X35" i="61"/>
  <c r="X36" i="61"/>
  <c r="X37" i="61"/>
  <c r="X38" i="61"/>
  <c r="X39" i="61"/>
  <c r="X40" i="61"/>
  <c r="X41" i="61"/>
  <c r="X42" i="61"/>
  <c r="X43" i="61"/>
  <c r="X44" i="61"/>
  <c r="X45" i="61"/>
  <c r="X46" i="61"/>
  <c r="X47" i="61"/>
  <c r="X48" i="61"/>
  <c r="X49" i="61"/>
  <c r="X50" i="61"/>
  <c r="X51" i="61"/>
  <c r="X52" i="61"/>
  <c r="X53" i="61"/>
  <c r="X54" i="61"/>
  <c r="X55" i="61"/>
  <c r="X56" i="61"/>
  <c r="X57" i="61"/>
  <c r="X58" i="61"/>
  <c r="X59" i="61"/>
  <c r="X60" i="61"/>
  <c r="X61" i="61"/>
  <c r="X62" i="61"/>
  <c r="X63" i="61"/>
  <c r="X64" i="61"/>
  <c r="X65" i="61"/>
  <c r="X66" i="61"/>
  <c r="X67" i="61"/>
  <c r="X68" i="61"/>
  <c r="X69" i="61"/>
  <c r="X70" i="61"/>
  <c r="X71" i="61"/>
  <c r="X72" i="61"/>
  <c r="X73" i="61"/>
  <c r="X74" i="61"/>
  <c r="X75" i="61"/>
  <c r="X76" i="61"/>
  <c r="X77" i="61"/>
  <c r="X78" i="61"/>
  <c r="X79" i="61"/>
  <c r="X80" i="61"/>
  <c r="X81" i="61"/>
  <c r="X82" i="61"/>
  <c r="X83" i="61"/>
  <c r="X84" i="61"/>
  <c r="X85" i="61"/>
  <c r="X86" i="61"/>
  <c r="X87" i="61"/>
  <c r="X88" i="61"/>
  <c r="X89" i="61"/>
  <c r="X90" i="61"/>
  <c r="X91" i="61"/>
  <c r="X92" i="61"/>
  <c r="X93" i="61"/>
  <c r="X94" i="61"/>
  <c r="X95" i="61"/>
  <c r="X96" i="61"/>
  <c r="X97" i="61"/>
  <c r="X98" i="61"/>
  <c r="X99" i="61"/>
  <c r="X100" i="61"/>
  <c r="X101" i="61"/>
  <c r="X102" i="61"/>
  <c r="X103" i="61"/>
  <c r="X104" i="61"/>
  <c r="X105" i="61"/>
  <c r="X106" i="61"/>
  <c r="X107" i="61"/>
  <c r="X108" i="61"/>
  <c r="X109" i="61"/>
  <c r="X110" i="61"/>
  <c r="X111" i="61"/>
  <c r="X4" i="61"/>
  <c r="P4" i="54"/>
  <c r="P5" i="54"/>
  <c r="P6" i="54"/>
  <c r="P7" i="54"/>
  <c r="P8" i="54"/>
  <c r="P9" i="54"/>
  <c r="P10" i="54"/>
  <c r="P11" i="54"/>
  <c r="P12" i="54"/>
  <c r="P13" i="54"/>
  <c r="P14" i="54"/>
  <c r="P15" i="54"/>
  <c r="P16" i="54"/>
  <c r="P17" i="54"/>
  <c r="P18" i="54"/>
  <c r="P19" i="54"/>
  <c r="P20" i="54"/>
  <c r="P21" i="54"/>
  <c r="P22" i="54"/>
  <c r="P23" i="54"/>
  <c r="P24" i="54"/>
  <c r="P25" i="54"/>
  <c r="P26" i="54"/>
  <c r="P27" i="54"/>
  <c r="P28" i="54"/>
  <c r="P29" i="54"/>
  <c r="P30" i="54"/>
  <c r="P31" i="54"/>
  <c r="P32" i="54"/>
  <c r="P33" i="54"/>
  <c r="P34" i="54"/>
  <c r="P35" i="54"/>
  <c r="P36" i="54"/>
  <c r="P37" i="54"/>
  <c r="P38" i="54"/>
  <c r="P39" i="54"/>
  <c r="P40" i="54"/>
  <c r="P41" i="54"/>
  <c r="P42" i="54"/>
  <c r="P43" i="54"/>
  <c r="P44" i="54"/>
  <c r="P45" i="54"/>
  <c r="P46" i="54"/>
  <c r="P47" i="54"/>
  <c r="P48" i="54"/>
  <c r="P49" i="54"/>
  <c r="P50" i="54"/>
  <c r="P51" i="54"/>
  <c r="P52" i="54"/>
  <c r="P53" i="54"/>
  <c r="P54" i="54"/>
  <c r="P55" i="54"/>
  <c r="P56" i="54"/>
  <c r="P57" i="54"/>
  <c r="P58" i="54"/>
  <c r="P59" i="54"/>
  <c r="P60" i="54"/>
  <c r="P61" i="54"/>
  <c r="P62" i="54"/>
  <c r="P63" i="54"/>
  <c r="P64" i="54"/>
  <c r="P65" i="54"/>
  <c r="P66" i="54"/>
  <c r="P67" i="54"/>
  <c r="P68" i="54"/>
  <c r="P69" i="54"/>
  <c r="P70" i="54"/>
  <c r="P71" i="54"/>
  <c r="P72" i="54"/>
  <c r="P73" i="54"/>
  <c r="P74" i="54"/>
  <c r="P75" i="54"/>
  <c r="P76" i="54"/>
  <c r="P77" i="54"/>
  <c r="P78" i="54"/>
  <c r="P79" i="54"/>
  <c r="P80" i="54"/>
  <c r="P81" i="54"/>
  <c r="P82" i="54"/>
  <c r="P83" i="54"/>
  <c r="P84" i="54"/>
  <c r="P85" i="54"/>
  <c r="P86" i="54"/>
  <c r="P87" i="54"/>
  <c r="P88" i="54"/>
  <c r="P89" i="54"/>
  <c r="P90" i="54"/>
  <c r="P91" i="54"/>
  <c r="P92" i="54"/>
  <c r="P93" i="54"/>
  <c r="P94" i="54"/>
  <c r="P95" i="54"/>
  <c r="P96" i="54"/>
  <c r="P97" i="54"/>
  <c r="P98" i="54"/>
  <c r="P99" i="54"/>
  <c r="P100" i="54"/>
  <c r="P101" i="54"/>
  <c r="P102" i="54"/>
  <c r="P103" i="54"/>
  <c r="P104" i="54"/>
  <c r="P105" i="54"/>
  <c r="P106" i="54"/>
  <c r="P107" i="54"/>
  <c r="P108" i="54"/>
  <c r="P109" i="54"/>
  <c r="P110" i="54"/>
  <c r="P111" i="54"/>
  <c r="P112" i="54"/>
  <c r="P113" i="54"/>
  <c r="P114" i="54"/>
  <c r="P115" i="54"/>
  <c r="P116" i="54"/>
  <c r="P117" i="54"/>
  <c r="P118" i="54"/>
  <c r="P119" i="54"/>
  <c r="P120" i="54"/>
  <c r="P121" i="54"/>
  <c r="P122" i="54"/>
  <c r="P123" i="54"/>
  <c r="P124" i="54"/>
  <c r="P125" i="54"/>
  <c r="P126" i="54"/>
  <c r="P127" i="54"/>
  <c r="P128" i="54"/>
  <c r="P129" i="54"/>
  <c r="P130" i="54"/>
  <c r="P131" i="54"/>
  <c r="P132" i="54"/>
  <c r="P133" i="54"/>
  <c r="P134" i="54"/>
  <c r="P135" i="54"/>
  <c r="P136" i="54"/>
  <c r="P137" i="54"/>
  <c r="P138" i="54"/>
  <c r="P139" i="54"/>
  <c r="P140" i="54"/>
  <c r="P141" i="54"/>
  <c r="P142" i="54"/>
  <c r="P143" i="54"/>
  <c r="P144" i="54"/>
  <c r="P3" i="54"/>
  <c r="O3" i="54"/>
  <c r="O4" i="54"/>
  <c r="O5" i="54"/>
  <c r="O6" i="54"/>
  <c r="O7" i="54"/>
  <c r="O8" i="54"/>
  <c r="O9" i="54"/>
  <c r="O10" i="54"/>
  <c r="O11" i="54"/>
  <c r="O12" i="54"/>
  <c r="O13" i="54"/>
  <c r="O14" i="54"/>
  <c r="O15" i="54"/>
  <c r="O16" i="54"/>
  <c r="O17" i="54"/>
  <c r="O18" i="54"/>
  <c r="O19" i="54"/>
  <c r="O20" i="54"/>
  <c r="O21" i="54"/>
  <c r="O22" i="54"/>
  <c r="O23" i="54"/>
  <c r="O24" i="54"/>
  <c r="O25" i="54"/>
  <c r="O26" i="54"/>
  <c r="O27" i="54"/>
  <c r="O28" i="54"/>
  <c r="O29" i="54"/>
  <c r="O30" i="54"/>
  <c r="O31" i="54"/>
  <c r="O32" i="54"/>
  <c r="O33" i="54"/>
  <c r="O34" i="54"/>
  <c r="O35" i="54"/>
  <c r="O36" i="54"/>
  <c r="O37" i="54"/>
  <c r="O38" i="54"/>
  <c r="O39" i="54"/>
  <c r="O40" i="54"/>
  <c r="O41" i="54"/>
  <c r="O42" i="54"/>
  <c r="O43" i="54"/>
  <c r="O44" i="54"/>
  <c r="O45" i="54"/>
  <c r="O46" i="54"/>
  <c r="O47" i="54"/>
  <c r="O48" i="54"/>
  <c r="O49" i="54"/>
  <c r="O50" i="54"/>
  <c r="O51" i="54"/>
  <c r="O52" i="54"/>
  <c r="O53" i="54"/>
  <c r="O54" i="54"/>
  <c r="O55" i="54"/>
  <c r="O56" i="54"/>
  <c r="O57" i="54"/>
  <c r="O58" i="54"/>
  <c r="O59" i="54"/>
  <c r="O60" i="54"/>
  <c r="O61" i="54"/>
  <c r="O62" i="54"/>
  <c r="O63" i="54"/>
  <c r="O64" i="54"/>
  <c r="O65" i="54"/>
  <c r="O66" i="54"/>
  <c r="O67" i="54"/>
  <c r="O68" i="54"/>
  <c r="O69" i="54"/>
  <c r="O70" i="54"/>
  <c r="O71" i="54"/>
  <c r="O72" i="54"/>
  <c r="O73" i="54"/>
  <c r="O74" i="54"/>
  <c r="O75" i="54"/>
  <c r="O76" i="54"/>
  <c r="O77" i="54"/>
  <c r="O78" i="54"/>
  <c r="O79" i="54"/>
  <c r="O80" i="54"/>
  <c r="O81" i="54"/>
  <c r="O82" i="54"/>
  <c r="O83" i="54"/>
  <c r="O84" i="54"/>
  <c r="O85" i="54"/>
  <c r="O86" i="54"/>
  <c r="O87" i="54"/>
  <c r="O88" i="54"/>
  <c r="O89" i="54"/>
  <c r="O90" i="54"/>
  <c r="O91" i="54"/>
  <c r="O92" i="54"/>
  <c r="O93" i="54"/>
  <c r="O94" i="54"/>
  <c r="O95" i="54"/>
  <c r="O96" i="54"/>
  <c r="O97" i="54"/>
  <c r="O98" i="54"/>
  <c r="O99" i="54"/>
  <c r="O100" i="54"/>
  <c r="O101" i="54"/>
  <c r="O102" i="54"/>
  <c r="O103" i="54"/>
  <c r="O104" i="54"/>
  <c r="O105" i="54"/>
  <c r="O106" i="54"/>
  <c r="O107" i="54"/>
  <c r="O108" i="54"/>
  <c r="O109" i="54"/>
  <c r="O110" i="54"/>
  <c r="O111" i="54"/>
  <c r="O112" i="54"/>
  <c r="O113" i="54"/>
  <c r="O114" i="54"/>
  <c r="O115" i="54"/>
  <c r="O116" i="54"/>
  <c r="O117" i="54"/>
  <c r="O118" i="54"/>
  <c r="O119" i="54"/>
  <c r="O120" i="54"/>
  <c r="O121" i="54"/>
  <c r="O122" i="54"/>
  <c r="O123" i="54"/>
  <c r="O124" i="54"/>
  <c r="O125" i="54"/>
  <c r="O126" i="54"/>
  <c r="O127" i="54"/>
  <c r="O128" i="54"/>
  <c r="O129" i="54"/>
  <c r="O130" i="54"/>
  <c r="O131" i="54"/>
  <c r="O132" i="54"/>
  <c r="O133" i="54"/>
  <c r="O134" i="54"/>
  <c r="O135" i="54"/>
  <c r="O136" i="54"/>
  <c r="O137" i="54"/>
  <c r="O138" i="54"/>
  <c r="O139" i="54"/>
  <c r="O140" i="54"/>
  <c r="O141" i="54"/>
  <c r="O142" i="54"/>
  <c r="O143" i="54"/>
  <c r="O144" i="54"/>
  <c r="N4" i="54"/>
  <c r="N5" i="54"/>
  <c r="N6" i="54"/>
  <c r="N7" i="54"/>
  <c r="N8" i="54"/>
  <c r="N9" i="54"/>
  <c r="N10" i="54"/>
  <c r="N11" i="54"/>
  <c r="N12" i="54"/>
  <c r="N13" i="54"/>
  <c r="N14" i="54"/>
  <c r="N15" i="54"/>
  <c r="N16" i="54"/>
  <c r="N17" i="54"/>
  <c r="N18" i="54"/>
  <c r="N19" i="54"/>
  <c r="N20" i="54"/>
  <c r="N21" i="54"/>
  <c r="N22" i="54"/>
  <c r="N23" i="54"/>
  <c r="N24" i="54"/>
  <c r="N25" i="54"/>
  <c r="N26" i="54"/>
  <c r="N27" i="54"/>
  <c r="N28" i="54"/>
  <c r="N29" i="54"/>
  <c r="N30" i="54"/>
  <c r="N31" i="54"/>
  <c r="N32" i="54"/>
  <c r="N33" i="54"/>
  <c r="N34" i="54"/>
  <c r="N35" i="54"/>
  <c r="N36" i="54"/>
  <c r="N37" i="54"/>
  <c r="N38" i="54"/>
  <c r="N39" i="54"/>
  <c r="N40" i="54"/>
  <c r="N41" i="54"/>
  <c r="N42" i="54"/>
  <c r="N43" i="54"/>
  <c r="N44" i="54"/>
  <c r="N45" i="54"/>
  <c r="N46" i="54"/>
  <c r="N47" i="54"/>
  <c r="N48" i="54"/>
  <c r="N49" i="54"/>
  <c r="N50" i="54"/>
  <c r="N51" i="54"/>
  <c r="N52" i="54"/>
  <c r="N53" i="54"/>
  <c r="N54" i="54"/>
  <c r="N55" i="54"/>
  <c r="N56" i="54"/>
  <c r="N57" i="54"/>
  <c r="N58" i="54"/>
  <c r="N59" i="54"/>
  <c r="N60" i="54"/>
  <c r="N61" i="54"/>
  <c r="N62" i="54"/>
  <c r="N63" i="54"/>
  <c r="N64" i="54"/>
  <c r="N65" i="54"/>
  <c r="N66" i="54"/>
  <c r="N67" i="54"/>
  <c r="N68" i="54"/>
  <c r="N69" i="54"/>
  <c r="N70" i="54"/>
  <c r="N71" i="54"/>
  <c r="N72" i="54"/>
  <c r="N73" i="54"/>
  <c r="N74" i="54"/>
  <c r="N75" i="54"/>
  <c r="N76" i="54"/>
  <c r="N77" i="54"/>
  <c r="N78" i="54"/>
  <c r="N79" i="54"/>
  <c r="N80" i="54"/>
  <c r="N81" i="54"/>
  <c r="N82" i="54"/>
  <c r="N83" i="54"/>
  <c r="N84" i="54"/>
  <c r="N85" i="54"/>
  <c r="N86" i="54"/>
  <c r="N87" i="54"/>
  <c r="N88" i="54"/>
  <c r="N89" i="54"/>
  <c r="N90" i="54"/>
  <c r="N91" i="54"/>
  <c r="N92" i="54"/>
  <c r="N93" i="54"/>
  <c r="N94" i="54"/>
  <c r="N95" i="54"/>
  <c r="N96" i="54"/>
  <c r="N97" i="54"/>
  <c r="N98" i="54"/>
  <c r="N99" i="54"/>
  <c r="N100" i="54"/>
  <c r="N101" i="54"/>
  <c r="N102" i="54"/>
  <c r="N103" i="54"/>
  <c r="N104" i="54"/>
  <c r="N105" i="54"/>
  <c r="N106" i="54"/>
  <c r="N107" i="54"/>
  <c r="N108" i="54"/>
  <c r="N109" i="54"/>
  <c r="N110" i="54"/>
  <c r="N111" i="54"/>
  <c r="N112" i="54"/>
  <c r="N113" i="54"/>
  <c r="N114" i="54"/>
  <c r="N115" i="54"/>
  <c r="N116" i="54"/>
  <c r="N117" i="54"/>
  <c r="N118" i="54"/>
  <c r="N119" i="54"/>
  <c r="N120" i="54"/>
  <c r="N121" i="54"/>
  <c r="N122" i="54"/>
  <c r="N123" i="54"/>
  <c r="N124" i="54"/>
  <c r="N125" i="54"/>
  <c r="N126" i="54"/>
  <c r="N127" i="54"/>
  <c r="N128" i="54"/>
  <c r="N129" i="54"/>
  <c r="N130" i="54"/>
  <c r="N131" i="54"/>
  <c r="N132" i="54"/>
  <c r="N133" i="54"/>
  <c r="N134" i="54"/>
  <c r="N135" i="54"/>
  <c r="N136" i="54"/>
  <c r="N137" i="54"/>
  <c r="N138" i="54"/>
  <c r="N139" i="54"/>
  <c r="N140" i="54"/>
  <c r="N141" i="54"/>
  <c r="N142" i="54"/>
  <c r="N143" i="54"/>
  <c r="N144" i="54"/>
  <c r="N3" i="54"/>
  <c r="M4" i="54"/>
  <c r="T4" i="54" s="1"/>
  <c r="M5" i="54"/>
  <c r="T5" i="54" s="1"/>
  <c r="M6" i="54"/>
  <c r="T6" i="54" s="1"/>
  <c r="M7" i="54"/>
  <c r="T7" i="54" s="1"/>
  <c r="M8" i="54"/>
  <c r="T8" i="54" s="1"/>
  <c r="M9" i="54"/>
  <c r="T9" i="54" s="1"/>
  <c r="M10" i="54"/>
  <c r="T10" i="54" s="1"/>
  <c r="M11" i="54"/>
  <c r="T11" i="54" s="1"/>
  <c r="M12" i="54"/>
  <c r="T12" i="54" s="1"/>
  <c r="M13" i="54"/>
  <c r="T13" i="54" s="1"/>
  <c r="M14" i="54"/>
  <c r="T14" i="54" s="1"/>
  <c r="M15" i="54"/>
  <c r="T15" i="54" s="1"/>
  <c r="M16" i="54"/>
  <c r="T16" i="54" s="1"/>
  <c r="M17" i="54"/>
  <c r="T17" i="54" s="1"/>
  <c r="M18" i="54"/>
  <c r="T18" i="54" s="1"/>
  <c r="M19" i="54"/>
  <c r="T19" i="54" s="1"/>
  <c r="M20" i="54"/>
  <c r="T20" i="54" s="1"/>
  <c r="M21" i="54"/>
  <c r="T21" i="54" s="1"/>
  <c r="M22" i="54"/>
  <c r="T22" i="54" s="1"/>
  <c r="M23" i="54"/>
  <c r="T23" i="54" s="1"/>
  <c r="M24" i="54"/>
  <c r="T24" i="54" s="1"/>
  <c r="M25" i="54"/>
  <c r="T25" i="54" s="1"/>
  <c r="M26" i="54"/>
  <c r="T26" i="54" s="1"/>
  <c r="M27" i="54"/>
  <c r="T27" i="54" s="1"/>
  <c r="M28" i="54"/>
  <c r="T28" i="54" s="1"/>
  <c r="M29" i="54"/>
  <c r="T29" i="54" s="1"/>
  <c r="M30" i="54"/>
  <c r="T30" i="54" s="1"/>
  <c r="M31" i="54"/>
  <c r="T31" i="54" s="1"/>
  <c r="M32" i="54"/>
  <c r="T32" i="54" s="1"/>
  <c r="M33" i="54"/>
  <c r="T33" i="54" s="1"/>
  <c r="M34" i="54"/>
  <c r="T34" i="54" s="1"/>
  <c r="M35" i="54"/>
  <c r="T35" i="54" s="1"/>
  <c r="M36" i="54"/>
  <c r="T36" i="54" s="1"/>
  <c r="M37" i="54"/>
  <c r="T37" i="54" s="1"/>
  <c r="M38" i="54"/>
  <c r="T38" i="54" s="1"/>
  <c r="M39" i="54"/>
  <c r="T39" i="54" s="1"/>
  <c r="M40" i="54"/>
  <c r="T40" i="54" s="1"/>
  <c r="M41" i="54"/>
  <c r="T41" i="54" s="1"/>
  <c r="M42" i="54"/>
  <c r="T42" i="54" s="1"/>
  <c r="M43" i="54"/>
  <c r="T43" i="54" s="1"/>
  <c r="M44" i="54"/>
  <c r="T44" i="54" s="1"/>
  <c r="M45" i="54"/>
  <c r="T45" i="54" s="1"/>
  <c r="M46" i="54"/>
  <c r="T46" i="54" s="1"/>
  <c r="M47" i="54"/>
  <c r="T47" i="54" s="1"/>
  <c r="M48" i="54"/>
  <c r="T48" i="54" s="1"/>
  <c r="M49" i="54"/>
  <c r="T49" i="54" s="1"/>
  <c r="M50" i="54"/>
  <c r="T50" i="54" s="1"/>
  <c r="M51" i="54"/>
  <c r="T51" i="54" s="1"/>
  <c r="M52" i="54"/>
  <c r="T52" i="54" s="1"/>
  <c r="M53" i="54"/>
  <c r="T53" i="54" s="1"/>
  <c r="M54" i="54"/>
  <c r="T54" i="54" s="1"/>
  <c r="M55" i="54"/>
  <c r="T55" i="54" s="1"/>
  <c r="M56" i="54"/>
  <c r="T56" i="54" s="1"/>
  <c r="M57" i="54"/>
  <c r="T57" i="54" s="1"/>
  <c r="M58" i="54"/>
  <c r="T58" i="54" s="1"/>
  <c r="M59" i="54"/>
  <c r="T59" i="54" s="1"/>
  <c r="M60" i="54"/>
  <c r="T60" i="54" s="1"/>
  <c r="M61" i="54"/>
  <c r="T61" i="54" s="1"/>
  <c r="M62" i="54"/>
  <c r="T62" i="54" s="1"/>
  <c r="M63" i="54"/>
  <c r="T63" i="54" s="1"/>
  <c r="M64" i="54"/>
  <c r="T64" i="54" s="1"/>
  <c r="M65" i="54"/>
  <c r="T65" i="54" s="1"/>
  <c r="M66" i="54"/>
  <c r="T66" i="54" s="1"/>
  <c r="M67" i="54"/>
  <c r="T67" i="54" s="1"/>
  <c r="M68" i="54"/>
  <c r="T68" i="54" s="1"/>
  <c r="M69" i="54"/>
  <c r="T69" i="54" s="1"/>
  <c r="M70" i="54"/>
  <c r="T70" i="54" s="1"/>
  <c r="M71" i="54"/>
  <c r="T71" i="54" s="1"/>
  <c r="M72" i="54"/>
  <c r="T72" i="54" s="1"/>
  <c r="M73" i="54"/>
  <c r="T73" i="54" s="1"/>
  <c r="M74" i="54"/>
  <c r="T74" i="54" s="1"/>
  <c r="M75" i="54"/>
  <c r="T75" i="54" s="1"/>
  <c r="M76" i="54"/>
  <c r="T76" i="54" s="1"/>
  <c r="M77" i="54"/>
  <c r="T77" i="54" s="1"/>
  <c r="M78" i="54"/>
  <c r="T78" i="54" s="1"/>
  <c r="M79" i="54"/>
  <c r="T79" i="54" s="1"/>
  <c r="M80" i="54"/>
  <c r="T80" i="54" s="1"/>
  <c r="M81" i="54"/>
  <c r="T81" i="54" s="1"/>
  <c r="M82" i="54"/>
  <c r="T82" i="54" s="1"/>
  <c r="M83" i="54"/>
  <c r="T83" i="54" s="1"/>
  <c r="M84" i="54"/>
  <c r="T84" i="54" s="1"/>
  <c r="M85" i="54"/>
  <c r="T85" i="54" s="1"/>
  <c r="M86" i="54"/>
  <c r="T86" i="54" s="1"/>
  <c r="M87" i="54"/>
  <c r="T87" i="54" s="1"/>
  <c r="M88" i="54"/>
  <c r="T88" i="54" s="1"/>
  <c r="M89" i="54"/>
  <c r="T89" i="54" s="1"/>
  <c r="M90" i="54"/>
  <c r="T90" i="54" s="1"/>
  <c r="M91" i="54"/>
  <c r="T91" i="54" s="1"/>
  <c r="M92" i="54"/>
  <c r="T92" i="54" s="1"/>
  <c r="M93" i="54"/>
  <c r="T93" i="54" s="1"/>
  <c r="M94" i="54"/>
  <c r="T94" i="54" s="1"/>
  <c r="M95" i="54"/>
  <c r="T95" i="54" s="1"/>
  <c r="M96" i="54"/>
  <c r="T96" i="54" s="1"/>
  <c r="M97" i="54"/>
  <c r="T97" i="54" s="1"/>
  <c r="M98" i="54"/>
  <c r="T98" i="54" s="1"/>
  <c r="M99" i="54"/>
  <c r="T99" i="54" s="1"/>
  <c r="M100" i="54"/>
  <c r="T100" i="54" s="1"/>
  <c r="M101" i="54"/>
  <c r="T101" i="54" s="1"/>
  <c r="M102" i="54"/>
  <c r="T102" i="54" s="1"/>
  <c r="M103" i="54"/>
  <c r="T103" i="54" s="1"/>
  <c r="M104" i="54"/>
  <c r="T104" i="54" s="1"/>
  <c r="M105" i="54"/>
  <c r="T105" i="54" s="1"/>
  <c r="M106" i="54"/>
  <c r="T106" i="54" s="1"/>
  <c r="M107" i="54"/>
  <c r="T107" i="54" s="1"/>
  <c r="M108" i="54"/>
  <c r="T108" i="54" s="1"/>
  <c r="M109" i="54"/>
  <c r="T109" i="54" s="1"/>
  <c r="M110" i="54"/>
  <c r="T110" i="54" s="1"/>
  <c r="M111" i="54"/>
  <c r="T111" i="54" s="1"/>
  <c r="M112" i="54"/>
  <c r="T112" i="54" s="1"/>
  <c r="M113" i="54"/>
  <c r="T113" i="54" s="1"/>
  <c r="M114" i="54"/>
  <c r="T114" i="54" s="1"/>
  <c r="M115" i="54"/>
  <c r="T115" i="54" s="1"/>
  <c r="M116" i="54"/>
  <c r="T116" i="54" s="1"/>
  <c r="M117" i="54"/>
  <c r="T117" i="54" s="1"/>
  <c r="M118" i="54"/>
  <c r="T118" i="54" s="1"/>
  <c r="M119" i="54"/>
  <c r="T119" i="54" s="1"/>
  <c r="M120" i="54"/>
  <c r="T120" i="54" s="1"/>
  <c r="M121" i="54"/>
  <c r="T121" i="54" s="1"/>
  <c r="M122" i="54"/>
  <c r="T122" i="54" s="1"/>
  <c r="M123" i="54"/>
  <c r="T123" i="54" s="1"/>
  <c r="M124" i="54"/>
  <c r="T124" i="54" s="1"/>
  <c r="M125" i="54"/>
  <c r="T125" i="54" s="1"/>
  <c r="M126" i="54"/>
  <c r="T126" i="54" s="1"/>
  <c r="M127" i="54"/>
  <c r="T127" i="54" s="1"/>
  <c r="M128" i="54"/>
  <c r="T128" i="54" s="1"/>
  <c r="M129" i="54"/>
  <c r="T129" i="54" s="1"/>
  <c r="M130" i="54"/>
  <c r="T130" i="54" s="1"/>
  <c r="M131" i="54"/>
  <c r="T131" i="54" s="1"/>
  <c r="M132" i="54"/>
  <c r="T132" i="54" s="1"/>
  <c r="M133" i="54"/>
  <c r="T133" i="54" s="1"/>
  <c r="M134" i="54"/>
  <c r="T134" i="54" s="1"/>
  <c r="M135" i="54"/>
  <c r="T135" i="54" s="1"/>
  <c r="M136" i="54"/>
  <c r="T136" i="54" s="1"/>
  <c r="M137" i="54"/>
  <c r="T137" i="54" s="1"/>
  <c r="M138" i="54"/>
  <c r="T138" i="54" s="1"/>
  <c r="M139" i="54"/>
  <c r="T139" i="54" s="1"/>
  <c r="M140" i="54"/>
  <c r="T140" i="54" s="1"/>
  <c r="M141" i="54"/>
  <c r="T141" i="54" s="1"/>
  <c r="M142" i="54"/>
  <c r="T142" i="54" s="1"/>
  <c r="M143" i="54"/>
  <c r="T143" i="54" s="1"/>
  <c r="M144" i="54"/>
  <c r="T144" i="54" s="1"/>
  <c r="M3" i="54"/>
  <c r="T3" i="54" s="1"/>
  <c r="Q4" i="53"/>
  <c r="Q5" i="53"/>
  <c r="Q6" i="53"/>
  <c r="Q7" i="53"/>
  <c r="Q8" i="53"/>
  <c r="Q9" i="53"/>
  <c r="Q10" i="53"/>
  <c r="Q11" i="53"/>
  <c r="Q12" i="53"/>
  <c r="Q13" i="53"/>
  <c r="Q14" i="53"/>
  <c r="Q15" i="53"/>
  <c r="Q16" i="53"/>
  <c r="Q17" i="53"/>
  <c r="Q18" i="53"/>
  <c r="Q19" i="53"/>
  <c r="Q20" i="53"/>
  <c r="Q21" i="53"/>
  <c r="Q22" i="53"/>
  <c r="Q23" i="53"/>
  <c r="Q24" i="53"/>
  <c r="Q25" i="53"/>
  <c r="Q26" i="53"/>
  <c r="Q27" i="53"/>
  <c r="Q28" i="53"/>
  <c r="Q29" i="53"/>
  <c r="Q30" i="53"/>
  <c r="Q31" i="53"/>
  <c r="Q32" i="53"/>
  <c r="Q33" i="53"/>
  <c r="Q34" i="53"/>
  <c r="Q35" i="53"/>
  <c r="Q36" i="53"/>
  <c r="Q37" i="53"/>
  <c r="Q38" i="53"/>
  <c r="Q39" i="53"/>
  <c r="Q40" i="53"/>
  <c r="Q41" i="53"/>
  <c r="Q42" i="53"/>
  <c r="Q43" i="53"/>
  <c r="Q44" i="53"/>
  <c r="Q45" i="53"/>
  <c r="Q46" i="53"/>
  <c r="Q47" i="53"/>
  <c r="Q48" i="53"/>
  <c r="Q49" i="53"/>
  <c r="Q50" i="53"/>
  <c r="Q51" i="53"/>
  <c r="Q52" i="53"/>
  <c r="Q53" i="53"/>
  <c r="Q54" i="53"/>
  <c r="Q55" i="53"/>
  <c r="Q56" i="53"/>
  <c r="Q57" i="53"/>
  <c r="Q58" i="53"/>
  <c r="Q59" i="53"/>
  <c r="Q60" i="53"/>
  <c r="Q61" i="53"/>
  <c r="Q62" i="53"/>
  <c r="Q63" i="53"/>
  <c r="Q64" i="53"/>
  <c r="Q65" i="53"/>
  <c r="Q66" i="53"/>
  <c r="Q67" i="53"/>
  <c r="Q68" i="53"/>
  <c r="Q69" i="53"/>
  <c r="Q70" i="53"/>
  <c r="Q71" i="53"/>
  <c r="Q72" i="53"/>
  <c r="Q73" i="53"/>
  <c r="Q74" i="53"/>
  <c r="Q75" i="53"/>
  <c r="Q76" i="53"/>
  <c r="Q77" i="53"/>
  <c r="Q78" i="53"/>
  <c r="Q79" i="53"/>
  <c r="Q80" i="53"/>
  <c r="Q81" i="53"/>
  <c r="Q82" i="53"/>
  <c r="Q83" i="53"/>
  <c r="Q84" i="53"/>
  <c r="Q85" i="53"/>
  <c r="Q86" i="53"/>
  <c r="Q87" i="53"/>
  <c r="Q88" i="53"/>
  <c r="Q89" i="53"/>
  <c r="Q90" i="53"/>
  <c r="Q91" i="53"/>
  <c r="Q92" i="53"/>
  <c r="Q93" i="53"/>
  <c r="Q94" i="53"/>
  <c r="Q95" i="53"/>
  <c r="Q96" i="53"/>
  <c r="Q97" i="53"/>
  <c r="Q98" i="53"/>
  <c r="Q99" i="53"/>
  <c r="Q100" i="53"/>
  <c r="Q101" i="53"/>
  <c r="Q102" i="53"/>
  <c r="Q103" i="53"/>
  <c r="Q104" i="53"/>
  <c r="Q105" i="53"/>
  <c r="Q106" i="53"/>
  <c r="Q107" i="53"/>
  <c r="Q108" i="53"/>
  <c r="Q109" i="53"/>
  <c r="Q110" i="53"/>
  <c r="Q111" i="53"/>
  <c r="Q112" i="53"/>
  <c r="Q113" i="53"/>
  <c r="Q114" i="53"/>
  <c r="Q115" i="53"/>
  <c r="Q116" i="53"/>
  <c r="Q117" i="53"/>
  <c r="Q118" i="53"/>
  <c r="Q119" i="53"/>
  <c r="Q120" i="53"/>
  <c r="Q121" i="53"/>
  <c r="Q122" i="53"/>
  <c r="Q123" i="53"/>
  <c r="Q124" i="53"/>
  <c r="Q125" i="53"/>
  <c r="Q126" i="53"/>
  <c r="Q127" i="53"/>
  <c r="Q128" i="53"/>
  <c r="Q129" i="53"/>
  <c r="Q130" i="53"/>
  <c r="Q131" i="53"/>
  <c r="Q132" i="53"/>
  <c r="Q133" i="53"/>
  <c r="Q134" i="53"/>
  <c r="Q135" i="53"/>
  <c r="Q136" i="53"/>
  <c r="Q137" i="53"/>
  <c r="Q138" i="53"/>
  <c r="Q139" i="53"/>
  <c r="Q140" i="53"/>
  <c r="Q3" i="53"/>
  <c r="P3" i="53"/>
  <c r="U3" i="51"/>
  <c r="T145" i="51"/>
  <c r="Q4" i="51"/>
  <c r="Q5" i="51"/>
  <c r="Q6" i="51"/>
  <c r="Q7" i="51"/>
  <c r="Q8" i="51"/>
  <c r="Q9" i="51"/>
  <c r="Q10" i="51"/>
  <c r="Q11" i="51"/>
  <c r="Q12" i="51"/>
  <c r="Q13" i="51"/>
  <c r="Q14" i="51"/>
  <c r="Q15" i="51"/>
  <c r="Q16" i="51"/>
  <c r="Q17" i="51"/>
  <c r="Q18" i="51"/>
  <c r="Q19" i="51"/>
  <c r="Q20" i="51"/>
  <c r="Q21" i="51"/>
  <c r="Q22" i="51"/>
  <c r="Q23" i="51"/>
  <c r="Q24" i="51"/>
  <c r="Q25" i="51"/>
  <c r="Q26" i="51"/>
  <c r="Q27" i="51"/>
  <c r="Q28" i="51"/>
  <c r="Q29" i="51"/>
  <c r="Q30" i="51"/>
  <c r="Q31" i="51"/>
  <c r="Q32" i="51"/>
  <c r="Q33" i="51"/>
  <c r="Q34" i="51"/>
  <c r="Q35" i="51"/>
  <c r="Q36" i="51"/>
  <c r="Q37" i="51"/>
  <c r="Q38" i="51"/>
  <c r="Q39" i="51"/>
  <c r="Q40" i="51"/>
  <c r="Q41" i="51"/>
  <c r="Q42" i="51"/>
  <c r="Q43" i="51"/>
  <c r="Q44" i="51"/>
  <c r="Q45" i="51"/>
  <c r="Q46" i="51"/>
  <c r="Q47" i="51"/>
  <c r="Q48" i="51"/>
  <c r="Q49" i="51"/>
  <c r="Q50" i="51"/>
  <c r="Q51" i="51"/>
  <c r="Q52" i="51"/>
  <c r="Q53" i="51"/>
  <c r="Q54" i="51"/>
  <c r="Q55" i="51"/>
  <c r="Q56" i="51"/>
  <c r="Q57" i="51"/>
  <c r="Q58" i="51"/>
  <c r="Q59" i="51"/>
  <c r="Q60" i="51"/>
  <c r="Q61" i="51"/>
  <c r="Q62" i="51"/>
  <c r="Q63" i="51"/>
  <c r="Q64" i="51"/>
  <c r="Q65" i="51"/>
  <c r="Q66" i="51"/>
  <c r="Q67" i="51"/>
  <c r="Q68" i="51"/>
  <c r="Q69" i="51"/>
  <c r="Q70" i="51"/>
  <c r="Q71" i="51"/>
  <c r="Q72" i="51"/>
  <c r="Q73" i="51"/>
  <c r="Q74" i="51"/>
  <c r="Q75" i="51"/>
  <c r="Q76" i="51"/>
  <c r="Q77" i="51"/>
  <c r="Q78" i="51"/>
  <c r="Q79" i="51"/>
  <c r="Q80" i="51"/>
  <c r="Q81" i="51"/>
  <c r="Q82" i="51"/>
  <c r="Q83" i="51"/>
  <c r="Q84" i="51"/>
  <c r="Q85" i="51"/>
  <c r="Q86" i="51"/>
  <c r="Q87" i="51"/>
  <c r="Q88" i="51"/>
  <c r="Q89" i="51"/>
  <c r="Q90" i="51"/>
  <c r="Q91" i="51"/>
  <c r="Q92" i="51"/>
  <c r="Q93" i="51"/>
  <c r="Q94" i="51"/>
  <c r="Q95" i="51"/>
  <c r="Q96" i="51"/>
  <c r="Q97" i="51"/>
  <c r="Q98" i="51"/>
  <c r="Q99" i="51"/>
  <c r="Q100" i="51"/>
  <c r="Q101" i="51"/>
  <c r="Q102" i="51"/>
  <c r="Q103" i="51"/>
  <c r="Q104" i="51"/>
  <c r="Q105" i="51"/>
  <c r="Q106" i="51"/>
  <c r="Q107" i="51"/>
  <c r="Q108" i="51"/>
  <c r="Q109" i="51"/>
  <c r="Q110" i="51"/>
  <c r="Q111" i="51"/>
  <c r="Q112" i="51"/>
  <c r="Q113" i="51"/>
  <c r="Q114" i="51"/>
  <c r="Q115" i="51"/>
  <c r="Q116" i="51"/>
  <c r="Q117" i="51"/>
  <c r="Q118" i="51"/>
  <c r="Q119" i="51"/>
  <c r="Q120" i="51"/>
  <c r="Q121" i="51"/>
  <c r="Q122" i="51"/>
  <c r="Q123" i="51"/>
  <c r="Q124" i="51"/>
  <c r="Q125" i="51"/>
  <c r="Q126" i="51"/>
  <c r="Q127" i="51"/>
  <c r="Q128" i="51"/>
  <c r="Q129" i="51"/>
  <c r="Q130" i="51"/>
  <c r="Q131" i="51"/>
  <c r="Q132" i="51"/>
  <c r="Q133" i="51"/>
  <c r="Q134" i="51"/>
  <c r="Q135" i="51"/>
  <c r="Q136" i="51"/>
  <c r="Q137" i="51"/>
  <c r="Q138" i="51"/>
  <c r="Q139" i="51"/>
  <c r="Q140" i="51"/>
  <c r="Q141" i="51"/>
  <c r="Q142" i="51"/>
  <c r="Q143" i="51"/>
  <c r="Q144" i="51"/>
  <c r="Q3" i="51"/>
  <c r="P3" i="51"/>
  <c r="K4" i="58"/>
  <c r="K27" i="58"/>
  <c r="K131" i="59"/>
  <c r="N114" i="60"/>
  <c r="K5" i="61"/>
  <c r="K6" i="61"/>
  <c r="K7" i="61"/>
  <c r="K8" i="61"/>
  <c r="K9" i="61"/>
  <c r="K10" i="61"/>
  <c r="K11" i="61"/>
  <c r="K12" i="61"/>
  <c r="K13" i="61"/>
  <c r="K14" i="61"/>
  <c r="K15" i="61"/>
  <c r="K16" i="61"/>
  <c r="K17" i="61"/>
  <c r="K18" i="61"/>
  <c r="K19" i="61"/>
  <c r="K20" i="61"/>
  <c r="K21" i="61"/>
  <c r="K22" i="61"/>
  <c r="K23" i="61"/>
  <c r="K24" i="61"/>
  <c r="K25" i="61"/>
  <c r="K26" i="61"/>
  <c r="K27" i="61"/>
  <c r="K28" i="61"/>
  <c r="K29" i="61"/>
  <c r="K30" i="61"/>
  <c r="K31" i="61"/>
  <c r="K32" i="61"/>
  <c r="K33" i="61"/>
  <c r="K34" i="61"/>
  <c r="K35" i="61"/>
  <c r="K36" i="61"/>
  <c r="K37" i="61"/>
  <c r="K38" i="61"/>
  <c r="K39" i="61"/>
  <c r="K40" i="61"/>
  <c r="K41" i="61"/>
  <c r="K42" i="61"/>
  <c r="K43" i="61"/>
  <c r="K44" i="61"/>
  <c r="K45" i="61"/>
  <c r="K46" i="61"/>
  <c r="K47" i="61"/>
  <c r="K48" i="61"/>
  <c r="K49" i="61"/>
  <c r="K50" i="61"/>
  <c r="K51" i="61"/>
  <c r="K52" i="61"/>
  <c r="K53" i="61"/>
  <c r="K54" i="61"/>
  <c r="K55" i="61"/>
  <c r="K56" i="61"/>
  <c r="K57" i="61"/>
  <c r="K58" i="61"/>
  <c r="K59" i="61"/>
  <c r="K60" i="61"/>
  <c r="K61" i="61"/>
  <c r="K62" i="61"/>
  <c r="K63" i="61"/>
  <c r="K64" i="61"/>
  <c r="K65" i="61"/>
  <c r="K66" i="61"/>
  <c r="K67" i="61"/>
  <c r="K68" i="61"/>
  <c r="K69" i="61"/>
  <c r="K70" i="61"/>
  <c r="K71" i="61"/>
  <c r="K72" i="61"/>
  <c r="K73" i="61"/>
  <c r="K74" i="61"/>
  <c r="K75" i="61"/>
  <c r="K76" i="61"/>
  <c r="K77" i="61"/>
  <c r="K78" i="61"/>
  <c r="K79" i="61"/>
  <c r="K80" i="61"/>
  <c r="K81" i="61"/>
  <c r="K82" i="61"/>
  <c r="K83" i="61"/>
  <c r="K84" i="61"/>
  <c r="K85" i="61"/>
  <c r="K86" i="61"/>
  <c r="K87" i="61"/>
  <c r="K88" i="61"/>
  <c r="K89" i="61"/>
  <c r="K90" i="61"/>
  <c r="K91" i="61"/>
  <c r="K92" i="61"/>
  <c r="K93" i="61"/>
  <c r="K94" i="61"/>
  <c r="K95" i="61"/>
  <c r="K96" i="61"/>
  <c r="K97" i="61"/>
  <c r="K98" i="61"/>
  <c r="K99" i="61"/>
  <c r="K100" i="61"/>
  <c r="K101" i="61"/>
  <c r="K102" i="61"/>
  <c r="K103" i="61"/>
  <c r="K104" i="61"/>
  <c r="K105" i="61"/>
  <c r="K106" i="61"/>
  <c r="K107" i="61"/>
  <c r="K108" i="61"/>
  <c r="K109" i="61"/>
  <c r="K110" i="61"/>
  <c r="K111" i="61"/>
  <c r="K112" i="61"/>
  <c r="K4" i="61"/>
  <c r="N4" i="60"/>
  <c r="Q4" i="3"/>
  <c r="Q5" i="3"/>
  <c r="Q6" i="3"/>
  <c r="Q7" i="3"/>
  <c r="Q9" i="3"/>
  <c r="Q10" i="3"/>
  <c r="Q11" i="3"/>
  <c r="Q8" i="3"/>
  <c r="Q12" i="3"/>
  <c r="Q14" i="3"/>
  <c r="Q15" i="3"/>
  <c r="Q13" i="3"/>
  <c r="Q16" i="3"/>
  <c r="Q17" i="3"/>
  <c r="Q23" i="3"/>
  <c r="Q18" i="3"/>
  <c r="Q21" i="3"/>
  <c r="Q20" i="3"/>
  <c r="Q19" i="3"/>
  <c r="Q24" i="3"/>
  <c r="Q26" i="3"/>
  <c r="Q22" i="3"/>
  <c r="Q25" i="3"/>
  <c r="Q29" i="3"/>
  <c r="Q27" i="3"/>
  <c r="Q30" i="3"/>
  <c r="Q31" i="3"/>
  <c r="Q28" i="3"/>
  <c r="Q33" i="3"/>
  <c r="Q32" i="3"/>
  <c r="Q34" i="3"/>
  <c r="Q36" i="3"/>
  <c r="Q35" i="3"/>
  <c r="Q37" i="3"/>
  <c r="Q39" i="3"/>
  <c r="Q40" i="3"/>
  <c r="Q41" i="3"/>
  <c r="Q42" i="3"/>
  <c r="Q43" i="3"/>
  <c r="Q44" i="3"/>
  <c r="Q38" i="3"/>
  <c r="Q3" i="3"/>
  <c r="P3" i="3"/>
  <c r="N5" i="60" l="1"/>
  <c r="N6" i="60"/>
  <c r="N7" i="60"/>
  <c r="N8" i="60"/>
  <c r="N9" i="60"/>
  <c r="N10" i="60"/>
  <c r="N11" i="60"/>
  <c r="N12" i="60"/>
  <c r="N13" i="60"/>
  <c r="N14" i="60"/>
  <c r="N15" i="60"/>
  <c r="N16" i="60"/>
  <c r="N17" i="60"/>
  <c r="N18" i="60"/>
  <c r="N19" i="60"/>
  <c r="N20" i="60"/>
  <c r="N21" i="60"/>
  <c r="N22" i="60"/>
  <c r="N23" i="60"/>
  <c r="N24" i="60"/>
  <c r="N25" i="60"/>
  <c r="N26" i="60"/>
  <c r="N27" i="60"/>
  <c r="N28" i="60"/>
  <c r="N29" i="60"/>
  <c r="N30" i="60"/>
  <c r="N31" i="60"/>
  <c r="N32" i="60"/>
  <c r="N33" i="60"/>
  <c r="N34" i="60"/>
  <c r="N35" i="60"/>
  <c r="N36" i="60"/>
  <c r="N37" i="60"/>
  <c r="N38" i="60"/>
  <c r="N39" i="60"/>
  <c r="N40" i="60"/>
  <c r="N41" i="60"/>
  <c r="N42" i="60"/>
  <c r="N43" i="60"/>
  <c r="N44" i="60"/>
  <c r="N45" i="60"/>
  <c r="N46" i="60"/>
  <c r="N47" i="60"/>
  <c r="N48" i="60"/>
  <c r="N49" i="60"/>
  <c r="N50" i="60"/>
  <c r="N51" i="60"/>
  <c r="N52" i="60"/>
  <c r="N53" i="60"/>
  <c r="N54" i="60"/>
  <c r="N55" i="60"/>
  <c r="M5" i="60"/>
  <c r="M6" i="60"/>
  <c r="M7" i="60"/>
  <c r="M8" i="60"/>
  <c r="M9" i="60"/>
  <c r="M10" i="60"/>
  <c r="M11" i="60"/>
  <c r="M12" i="60"/>
  <c r="M13" i="60"/>
  <c r="M14" i="60"/>
  <c r="M15" i="60"/>
  <c r="M16" i="60"/>
  <c r="M17" i="60"/>
  <c r="M18" i="60"/>
  <c r="M19" i="60"/>
  <c r="M20" i="60"/>
  <c r="M21" i="60"/>
  <c r="M22" i="60"/>
  <c r="M23" i="60"/>
  <c r="M24" i="60"/>
  <c r="M25" i="60"/>
  <c r="M26" i="60"/>
  <c r="M27" i="60"/>
  <c r="M28" i="60"/>
  <c r="M29" i="60"/>
  <c r="M30" i="60"/>
  <c r="M31" i="60"/>
  <c r="M32" i="60"/>
  <c r="M33" i="60"/>
  <c r="M34" i="60"/>
  <c r="M35" i="60"/>
  <c r="M36" i="60"/>
  <c r="M37" i="60"/>
  <c r="M38" i="60"/>
  <c r="M39" i="60"/>
  <c r="M40" i="60"/>
  <c r="M41" i="60"/>
  <c r="M42" i="60"/>
  <c r="M43" i="60"/>
  <c r="M44" i="60"/>
  <c r="M45" i="60"/>
  <c r="M46" i="60"/>
  <c r="M47" i="60"/>
  <c r="M48" i="60"/>
  <c r="M49" i="60"/>
  <c r="M50" i="60"/>
  <c r="M51" i="60"/>
  <c r="M52" i="60"/>
  <c r="M53" i="60"/>
  <c r="M54" i="60"/>
  <c r="M55" i="60"/>
  <c r="M4" i="60"/>
  <c r="K5" i="59"/>
  <c r="K6" i="59"/>
  <c r="K7" i="59"/>
  <c r="K8" i="59"/>
  <c r="K9" i="59"/>
  <c r="K10" i="59"/>
  <c r="K11" i="59"/>
  <c r="K12" i="59"/>
  <c r="K13" i="59"/>
  <c r="K14" i="59"/>
  <c r="K15" i="59"/>
  <c r="K16" i="59"/>
  <c r="K17" i="59"/>
  <c r="K18" i="59"/>
  <c r="K19" i="59"/>
  <c r="K20" i="59"/>
  <c r="K21" i="59"/>
  <c r="K22" i="59"/>
  <c r="K23" i="59"/>
  <c r="K24" i="59"/>
  <c r="K25" i="59"/>
  <c r="K26" i="59"/>
  <c r="K27" i="59"/>
  <c r="K28" i="59"/>
  <c r="K29" i="59"/>
  <c r="K30" i="59"/>
  <c r="K31" i="59"/>
  <c r="K32" i="59"/>
  <c r="K33" i="59"/>
  <c r="K34" i="59"/>
  <c r="K35" i="59"/>
  <c r="K36" i="59"/>
  <c r="K37" i="59"/>
  <c r="K38" i="59"/>
  <c r="K39" i="59"/>
  <c r="K40" i="59"/>
  <c r="K41" i="59"/>
  <c r="K42" i="59"/>
  <c r="K43" i="59"/>
  <c r="K44" i="59"/>
  <c r="K45" i="59"/>
  <c r="K46" i="59"/>
  <c r="K4" i="59"/>
  <c r="P4" i="3"/>
  <c r="P5" i="3"/>
  <c r="P6" i="3"/>
  <c r="P11" i="3"/>
  <c r="P7" i="3"/>
  <c r="P12" i="3"/>
  <c r="P9" i="3"/>
  <c r="P8" i="3"/>
  <c r="P10" i="3"/>
  <c r="P13" i="3"/>
  <c r="P15" i="3"/>
  <c r="P14" i="3"/>
  <c r="P23" i="3"/>
  <c r="P17" i="3"/>
  <c r="P26" i="3"/>
  <c r="P16" i="3"/>
  <c r="P21" i="3"/>
  <c r="P18" i="3"/>
  <c r="P20" i="3"/>
  <c r="P25" i="3"/>
  <c r="P19" i="3"/>
  <c r="P24" i="3"/>
  <c r="P29" i="3"/>
  <c r="P22" i="3"/>
  <c r="P31" i="3"/>
  <c r="P30" i="3"/>
  <c r="P27" i="3"/>
  <c r="P28" i="3"/>
  <c r="P34" i="3"/>
  <c r="P33" i="3"/>
  <c r="P32" i="3"/>
  <c r="P37" i="3"/>
  <c r="P36" i="3"/>
  <c r="P39" i="3"/>
  <c r="P40" i="3"/>
  <c r="P41" i="3"/>
  <c r="P42" i="3"/>
  <c r="P35" i="3"/>
  <c r="P43" i="3"/>
  <c r="P44" i="3"/>
  <c r="P38" i="3"/>
  <c r="P45" i="3"/>
  <c r="P46" i="3"/>
  <c r="P48" i="3"/>
  <c r="P49" i="3"/>
  <c r="P47" i="3"/>
  <c r="P50" i="3"/>
  <c r="P51" i="3"/>
  <c r="P52" i="3"/>
  <c r="P53" i="3"/>
  <c r="P54" i="3"/>
  <c r="P55" i="3"/>
  <c r="P56" i="3"/>
  <c r="O3" i="3"/>
  <c r="N46" i="3"/>
  <c r="N32" i="3"/>
  <c r="N48" i="3"/>
  <c r="X5" i="27"/>
  <c r="X6" i="27"/>
  <c r="X7" i="27"/>
  <c r="X8" i="27"/>
  <c r="X9" i="27"/>
  <c r="X10" i="27"/>
  <c r="X11" i="27"/>
  <c r="X12" i="27"/>
  <c r="X13" i="27"/>
  <c r="X14" i="27"/>
  <c r="X15" i="27"/>
  <c r="X16" i="27"/>
  <c r="X17" i="27"/>
  <c r="X18" i="27"/>
  <c r="X19" i="27"/>
  <c r="X20" i="27"/>
  <c r="X21" i="27"/>
  <c r="X22" i="27"/>
  <c r="X23" i="27"/>
  <c r="X24" i="27"/>
  <c r="X25" i="27"/>
  <c r="X26" i="27"/>
  <c r="X27" i="27"/>
  <c r="X28" i="27"/>
  <c r="X29" i="27"/>
  <c r="X30" i="27"/>
  <c r="X31" i="27"/>
  <c r="X32" i="27"/>
  <c r="X33" i="27"/>
  <c r="X34" i="27"/>
  <c r="X35" i="27"/>
  <c r="X36" i="27"/>
  <c r="X37" i="27"/>
  <c r="X38" i="27"/>
  <c r="X39" i="27"/>
  <c r="X40" i="27"/>
  <c r="X41" i="27"/>
  <c r="X42" i="27"/>
  <c r="X43" i="27"/>
  <c r="X44" i="27"/>
  <c r="X45" i="27"/>
  <c r="X46" i="27"/>
  <c r="X47" i="27"/>
  <c r="X48" i="27"/>
  <c r="X49" i="27"/>
  <c r="X50" i="27"/>
  <c r="X51" i="27"/>
  <c r="X52" i="27"/>
  <c r="X53" i="27"/>
  <c r="X54" i="27"/>
  <c r="X55" i="27"/>
  <c r="X56" i="27"/>
  <c r="X57" i="27"/>
  <c r="X58" i="27"/>
  <c r="X59" i="27"/>
  <c r="X60" i="27"/>
  <c r="X61" i="27"/>
  <c r="X62" i="27"/>
  <c r="X63" i="27"/>
  <c r="X64" i="27"/>
  <c r="X65" i="27"/>
  <c r="X66" i="27"/>
  <c r="X67" i="27"/>
  <c r="X68" i="27"/>
  <c r="X69" i="27"/>
  <c r="X70" i="27"/>
  <c r="X71" i="27"/>
  <c r="X72" i="27"/>
  <c r="X73" i="27"/>
  <c r="X74" i="27"/>
  <c r="X75" i="27"/>
  <c r="X76" i="27"/>
  <c r="X77" i="27"/>
  <c r="X78" i="27"/>
  <c r="X79" i="27"/>
  <c r="X80" i="27"/>
  <c r="X81" i="27"/>
  <c r="X82" i="27"/>
  <c r="X83" i="27"/>
  <c r="X84" i="27"/>
  <c r="X85" i="27"/>
  <c r="X86" i="27"/>
  <c r="X87" i="27"/>
  <c r="X88" i="27"/>
  <c r="X89" i="27"/>
  <c r="X90" i="27"/>
  <c r="X91" i="27"/>
  <c r="X92" i="27"/>
  <c r="X93" i="27"/>
  <c r="X94" i="27"/>
  <c r="X95" i="27"/>
  <c r="X96" i="27"/>
  <c r="X97" i="27"/>
  <c r="X98" i="27"/>
  <c r="X99" i="27"/>
  <c r="X100" i="27"/>
  <c r="X101" i="27"/>
  <c r="X4" i="27"/>
  <c r="J6" i="27"/>
  <c r="J7" i="27"/>
  <c r="J8" i="27"/>
  <c r="J9" i="27"/>
  <c r="J11" i="27"/>
  <c r="J12" i="27"/>
  <c r="J13" i="27"/>
  <c r="J14" i="27"/>
  <c r="J10" i="27"/>
  <c r="J5" i="27"/>
  <c r="J17" i="27"/>
  <c r="J18" i="27"/>
  <c r="J15" i="27"/>
  <c r="J16" i="27"/>
  <c r="J21" i="27"/>
  <c r="J22" i="27"/>
  <c r="J23" i="27"/>
  <c r="J19" i="27"/>
  <c r="J25" i="27"/>
  <c r="J26" i="27"/>
  <c r="J27" i="27"/>
  <c r="J28" i="27"/>
  <c r="J29" i="27"/>
  <c r="J24" i="27"/>
  <c r="J30" i="27"/>
  <c r="J20" i="27"/>
  <c r="J31" i="27"/>
  <c r="J32" i="27"/>
  <c r="J33" i="27"/>
  <c r="J34" i="27"/>
  <c r="J35" i="27"/>
  <c r="J36" i="27"/>
  <c r="J37" i="27"/>
  <c r="J38" i="27"/>
  <c r="J39" i="27"/>
  <c r="J40" i="27"/>
  <c r="J41" i="27"/>
  <c r="J42" i="27"/>
  <c r="J43" i="27"/>
  <c r="J44" i="27"/>
  <c r="J45" i="27"/>
  <c r="J48" i="27"/>
  <c r="J49" i="27"/>
  <c r="J50" i="27"/>
  <c r="J51" i="27"/>
  <c r="J52" i="27"/>
  <c r="J53" i="27"/>
  <c r="J54" i="27"/>
  <c r="J55" i="27"/>
  <c r="J56" i="27"/>
  <c r="J46" i="27"/>
  <c r="J57" i="27"/>
  <c r="J58" i="27"/>
  <c r="J47" i="27"/>
  <c r="J59" i="27"/>
  <c r="J61" i="27"/>
  <c r="J62" i="27"/>
  <c r="J63" i="27"/>
  <c r="J60" i="27"/>
  <c r="J64" i="27"/>
  <c r="J65" i="27"/>
  <c r="J66" i="27"/>
  <c r="J67" i="27"/>
  <c r="J68" i="27"/>
  <c r="J71" i="27"/>
  <c r="J72" i="27"/>
  <c r="J73" i="27"/>
  <c r="J74" i="27"/>
  <c r="J75" i="27"/>
  <c r="J76" i="27"/>
  <c r="J69" i="27"/>
  <c r="J77" i="27"/>
  <c r="J78" i="27"/>
  <c r="J70" i="27"/>
  <c r="J81" i="27"/>
  <c r="J82" i="27"/>
  <c r="J83" i="27"/>
  <c r="J84" i="27"/>
  <c r="J85" i="27"/>
  <c r="J86" i="27"/>
  <c r="J87" i="27"/>
  <c r="J88" i="27"/>
  <c r="J89" i="27"/>
  <c r="J90" i="27"/>
  <c r="J92" i="27"/>
  <c r="J93" i="27"/>
  <c r="J94" i="27"/>
  <c r="J95" i="27"/>
  <c r="J96" i="27"/>
  <c r="J97" i="27"/>
  <c r="J79" i="27"/>
  <c r="J80" i="27"/>
  <c r="J98" i="27"/>
  <c r="J99" i="27"/>
  <c r="J91" i="27"/>
  <c r="J100" i="27"/>
  <c r="J101" i="27"/>
  <c r="J4" i="27"/>
  <c r="O131" i="3"/>
  <c r="O130" i="3"/>
  <c r="O129" i="3"/>
  <c r="O128" i="3"/>
  <c r="O127" i="3"/>
  <c r="O126" i="3"/>
  <c r="O125" i="3"/>
  <c r="O124" i="3"/>
  <c r="O123" i="3"/>
  <c r="O122" i="3"/>
  <c r="O121" i="3"/>
  <c r="O120" i="3"/>
  <c r="O119" i="3"/>
  <c r="O118" i="3"/>
  <c r="O117" i="3"/>
  <c r="O116" i="3"/>
  <c r="O115" i="3"/>
  <c r="O114" i="3"/>
  <c r="O113" i="3"/>
  <c r="O112" i="3"/>
  <c r="O111" i="3"/>
  <c r="O110" i="3"/>
  <c r="O109" i="3"/>
  <c r="O108" i="3"/>
  <c r="O107" i="3"/>
  <c r="O106" i="3"/>
  <c r="O105" i="3"/>
  <c r="O104" i="3"/>
  <c r="O103" i="3"/>
  <c r="O102" i="3"/>
  <c r="O101" i="3"/>
  <c r="O100" i="3"/>
  <c r="O99" i="3"/>
  <c r="O98" i="3"/>
  <c r="O97" i="3"/>
  <c r="O96" i="3"/>
  <c r="O95" i="3"/>
  <c r="O94" i="3"/>
  <c r="O93" i="3"/>
  <c r="O92" i="3"/>
  <c r="O91" i="3"/>
  <c r="O90" i="3"/>
  <c r="O89" i="3"/>
  <c r="O88" i="3"/>
  <c r="O87" i="3"/>
  <c r="O86" i="3"/>
  <c r="O85" i="3"/>
  <c r="O84" i="3"/>
  <c r="O83" i="3"/>
  <c r="O82" i="3"/>
  <c r="O81" i="3"/>
  <c r="O80" i="3"/>
  <c r="O79" i="3"/>
  <c r="O78" i="3"/>
  <c r="O77" i="3"/>
  <c r="O76" i="3"/>
  <c r="O75" i="3"/>
  <c r="O74" i="3"/>
  <c r="O73" i="3"/>
  <c r="O72" i="3"/>
  <c r="O71" i="3"/>
  <c r="O70" i="3"/>
  <c r="O69" i="3"/>
  <c r="O68" i="3"/>
  <c r="O67" i="3"/>
  <c r="O66" i="3"/>
  <c r="O65" i="3"/>
  <c r="O64" i="3"/>
  <c r="O63" i="3"/>
  <c r="O62" i="3"/>
  <c r="O61" i="3"/>
  <c r="O60" i="3"/>
  <c r="O59" i="3"/>
  <c r="O58" i="3"/>
  <c r="O57" i="3"/>
  <c r="O56" i="3"/>
  <c r="O55" i="3"/>
  <c r="O54" i="3"/>
  <c r="O53" i="3"/>
  <c r="O52" i="3"/>
  <c r="O51" i="3"/>
  <c r="O50" i="3"/>
  <c r="O47" i="3"/>
  <c r="O49" i="3"/>
  <c r="O48" i="3"/>
  <c r="O32" i="3"/>
  <c r="O46" i="3"/>
  <c r="O45" i="3"/>
  <c r="O38" i="3"/>
  <c r="O44" i="3"/>
  <c r="O43" i="3"/>
  <c r="O35" i="3"/>
  <c r="O42" i="3"/>
  <c r="O41" i="3"/>
  <c r="O40" i="3"/>
  <c r="O39" i="3"/>
  <c r="O36" i="3"/>
  <c r="O37" i="3"/>
  <c r="O33" i="3"/>
  <c r="O34" i="3"/>
  <c r="O28" i="3"/>
  <c r="O27" i="3"/>
  <c r="O30" i="3"/>
  <c r="O31" i="3"/>
  <c r="O22" i="3"/>
  <c r="O29" i="3"/>
  <c r="O24" i="3"/>
  <c r="O19" i="3"/>
  <c r="O25" i="3"/>
  <c r="O20" i="3"/>
  <c r="O18" i="3"/>
  <c r="O21" i="3"/>
  <c r="O16" i="3"/>
  <c r="O26" i="3"/>
  <c r="O17" i="3"/>
  <c r="O23" i="3"/>
  <c r="O14" i="3"/>
  <c r="O15" i="3"/>
  <c r="O13" i="3"/>
  <c r="O10" i="3"/>
  <c r="O8" i="3"/>
  <c r="O9" i="3"/>
  <c r="O12" i="3"/>
  <c r="O7" i="3"/>
  <c r="O11" i="3"/>
  <c r="O6" i="3"/>
  <c r="O5" i="3"/>
  <c r="O4" i="3"/>
  <c r="T4" i="59"/>
  <c r="T5" i="59"/>
  <c r="T6" i="59"/>
  <c r="T7" i="59"/>
  <c r="T8" i="59"/>
  <c r="T9" i="59"/>
  <c r="T10" i="59"/>
  <c r="T11" i="59"/>
  <c r="T12" i="59"/>
  <c r="T13" i="59"/>
  <c r="T14" i="59"/>
  <c r="T15" i="59"/>
  <c r="T16" i="59"/>
  <c r="T17" i="59"/>
  <c r="T18" i="59"/>
  <c r="T19" i="59"/>
  <c r="T20" i="59"/>
  <c r="T21" i="59"/>
  <c r="T22" i="59"/>
  <c r="T23" i="59"/>
  <c r="T24" i="59"/>
  <c r="T25" i="59"/>
  <c r="T26" i="59"/>
  <c r="T27" i="59"/>
  <c r="T28" i="59"/>
  <c r="T29" i="59"/>
  <c r="T30" i="59"/>
  <c r="T31" i="59"/>
  <c r="T32" i="59"/>
  <c r="T33" i="59"/>
  <c r="T34" i="59"/>
  <c r="T35" i="59"/>
  <c r="T36" i="59"/>
  <c r="T37" i="59"/>
  <c r="T38" i="59"/>
  <c r="T39" i="59"/>
  <c r="T40" i="59"/>
  <c r="T41" i="59"/>
  <c r="T42" i="59"/>
  <c r="T43" i="59"/>
  <c r="T44" i="59"/>
  <c r="T45" i="59"/>
  <c r="T46" i="59"/>
  <c r="T47" i="59"/>
  <c r="T48" i="59"/>
  <c r="T49" i="59"/>
  <c r="T50" i="59"/>
  <c r="T51" i="59"/>
  <c r="T52" i="59"/>
  <c r="T53" i="59"/>
  <c r="T54" i="59"/>
  <c r="T55" i="59"/>
  <c r="T56" i="59"/>
  <c r="T57" i="59"/>
  <c r="T58" i="59"/>
  <c r="T59" i="59"/>
  <c r="T60" i="59"/>
  <c r="T61" i="59"/>
  <c r="T62" i="59"/>
  <c r="T63" i="59"/>
  <c r="T64" i="59"/>
  <c r="T65" i="59"/>
  <c r="T66" i="59"/>
  <c r="T67" i="59"/>
  <c r="T68" i="59"/>
  <c r="T69" i="59"/>
  <c r="T70" i="59"/>
  <c r="T71" i="59"/>
  <c r="T72" i="59"/>
  <c r="T73" i="59"/>
  <c r="T74" i="59"/>
  <c r="T75" i="59"/>
  <c r="T76" i="59"/>
  <c r="T77" i="59"/>
  <c r="T78" i="59"/>
  <c r="T79" i="59"/>
  <c r="T80" i="59"/>
  <c r="T81" i="59"/>
  <c r="T82" i="59"/>
  <c r="T83" i="59"/>
  <c r="T84" i="59"/>
  <c r="T85" i="59"/>
  <c r="T86" i="59"/>
  <c r="T87" i="59"/>
  <c r="T88" i="59"/>
  <c r="T89" i="59"/>
  <c r="T90" i="59"/>
  <c r="T91" i="59"/>
  <c r="T92" i="59"/>
  <c r="T93" i="59"/>
  <c r="T94" i="59"/>
  <c r="T95" i="59"/>
  <c r="T96" i="59"/>
  <c r="T97" i="59"/>
  <c r="T98" i="59"/>
  <c r="T99" i="59"/>
  <c r="N4" i="3"/>
  <c r="K5" i="58"/>
  <c r="T101" i="59" l="1"/>
  <c r="X102" i="27"/>
  <c r="AF5" i="27"/>
  <c r="AF6" i="27"/>
  <c r="AF7" i="27"/>
  <c r="AF8" i="27"/>
  <c r="AF9" i="27"/>
  <c r="AF10" i="27"/>
  <c r="AF11" i="27"/>
  <c r="AF12" i="27"/>
  <c r="AF13" i="27"/>
  <c r="AF14" i="27"/>
  <c r="AF15" i="27"/>
  <c r="AF16" i="27"/>
  <c r="AF17" i="27"/>
  <c r="AF18" i="27"/>
  <c r="AF19" i="27"/>
  <c r="AF20" i="27"/>
  <c r="AF21" i="27"/>
  <c r="AF22" i="27"/>
  <c r="AF23" i="27"/>
  <c r="AF24" i="27"/>
  <c r="AF25" i="27"/>
  <c r="AF26" i="27"/>
  <c r="AF27" i="27"/>
  <c r="AF28" i="27"/>
  <c r="AF29" i="27"/>
  <c r="AF30" i="27"/>
  <c r="AF31" i="27"/>
  <c r="AF32" i="27"/>
  <c r="AF33" i="27"/>
  <c r="AF34" i="27"/>
  <c r="AF35" i="27"/>
  <c r="AF36" i="27"/>
  <c r="AF37" i="27"/>
  <c r="AF38" i="27"/>
  <c r="AF39" i="27"/>
  <c r="AF40" i="27"/>
  <c r="AF41" i="27"/>
  <c r="AF42" i="27"/>
  <c r="AF43" i="27"/>
  <c r="AF44" i="27"/>
  <c r="AF45" i="27"/>
  <c r="AF46" i="27"/>
  <c r="AF47" i="27"/>
  <c r="AF48" i="27"/>
  <c r="AF49" i="27"/>
  <c r="AF50" i="27"/>
  <c r="AF51" i="27"/>
  <c r="AF52" i="27"/>
  <c r="AF53" i="27"/>
  <c r="AF54" i="27"/>
  <c r="AF55" i="27"/>
  <c r="AF56" i="27"/>
  <c r="AF57" i="27"/>
  <c r="AF58" i="27"/>
  <c r="AF59" i="27"/>
  <c r="AF60" i="27"/>
  <c r="AF61" i="27"/>
  <c r="AF62" i="27"/>
  <c r="AF63" i="27"/>
  <c r="AF64" i="27"/>
  <c r="AF65" i="27"/>
  <c r="AF66" i="27"/>
  <c r="AF67" i="27"/>
  <c r="AF68" i="27"/>
  <c r="AF69" i="27"/>
  <c r="AF70" i="27"/>
  <c r="AF71" i="27"/>
  <c r="AF72" i="27"/>
  <c r="AF73" i="27"/>
  <c r="AF74" i="27"/>
  <c r="AF75" i="27"/>
  <c r="AF76" i="27"/>
  <c r="AF77" i="27"/>
  <c r="AF78" i="27"/>
  <c r="AF79" i="27"/>
  <c r="AF80" i="27"/>
  <c r="AF81" i="27"/>
  <c r="AF82" i="27"/>
  <c r="AF83" i="27"/>
  <c r="AF84" i="27"/>
  <c r="AF85" i="27"/>
  <c r="AF86" i="27"/>
  <c r="AF87" i="27"/>
  <c r="AF88" i="27"/>
  <c r="AF89" i="27"/>
  <c r="AF90" i="27"/>
  <c r="AF91" i="27"/>
  <c r="AF92" i="27"/>
  <c r="AF93" i="27"/>
  <c r="AF94" i="27"/>
  <c r="AF95" i="27"/>
  <c r="AF96" i="27"/>
  <c r="AF97" i="27"/>
  <c r="AF98" i="27"/>
  <c r="AF99" i="27"/>
  <c r="AF100" i="27"/>
  <c r="AF101" i="27"/>
  <c r="AF4" i="27"/>
  <c r="O7" i="27"/>
  <c r="O4" i="27"/>
  <c r="O8" i="27"/>
  <c r="O11" i="27"/>
  <c r="O12" i="27"/>
  <c r="O9" i="27"/>
  <c r="O17" i="27"/>
  <c r="O13" i="27"/>
  <c r="O18" i="27"/>
  <c r="O14" i="27"/>
  <c r="O10" i="27"/>
  <c r="O21" i="27"/>
  <c r="O5" i="27"/>
  <c r="O15" i="27"/>
  <c r="O22" i="27"/>
  <c r="O25" i="27"/>
  <c r="O23" i="27"/>
  <c r="O19" i="27"/>
  <c r="O26" i="27"/>
  <c r="O16" i="27"/>
  <c r="O27" i="27"/>
  <c r="O28" i="27"/>
  <c r="O29" i="27"/>
  <c r="O24" i="27"/>
  <c r="O34" i="27"/>
  <c r="O35" i="27"/>
  <c r="O30" i="27"/>
  <c r="O36" i="27"/>
  <c r="O20" i="27"/>
  <c r="O37" i="27"/>
  <c r="O38" i="27"/>
  <c r="O31" i="27"/>
  <c r="O39" i="27"/>
  <c r="O40" i="27"/>
  <c r="O41" i="27"/>
  <c r="O32" i="27"/>
  <c r="O33" i="27"/>
  <c r="O42" i="27"/>
  <c r="O43" i="27"/>
  <c r="O44" i="27"/>
  <c r="O45" i="27"/>
  <c r="O49" i="27"/>
  <c r="O50" i="27"/>
  <c r="O51" i="27"/>
  <c r="O52" i="27"/>
  <c r="O53" i="27"/>
  <c r="O54" i="27"/>
  <c r="O55" i="27"/>
  <c r="O56" i="27"/>
  <c r="O46" i="27"/>
  <c r="O57" i="27"/>
  <c r="O47" i="27"/>
  <c r="O59" i="27"/>
  <c r="O61" i="27"/>
  <c r="O62" i="27"/>
  <c r="O63" i="27"/>
  <c r="O48" i="27"/>
  <c r="O60" i="27"/>
  <c r="O64" i="27"/>
  <c r="O65" i="27"/>
  <c r="O66" i="27"/>
  <c r="O67" i="27"/>
  <c r="O58" i="27"/>
  <c r="O71" i="27"/>
  <c r="O72" i="27"/>
  <c r="O73" i="27"/>
  <c r="O74" i="27"/>
  <c r="O75" i="27"/>
  <c r="O76" i="27"/>
  <c r="O69" i="27"/>
  <c r="O77" i="27"/>
  <c r="O78" i="27"/>
  <c r="O68" i="27"/>
  <c r="O81" i="27"/>
  <c r="O82" i="27"/>
  <c r="O83" i="27"/>
  <c r="O84" i="27"/>
  <c r="O85" i="27"/>
  <c r="O86" i="27"/>
  <c r="O87" i="27"/>
  <c r="O88" i="27"/>
  <c r="O89" i="27"/>
  <c r="O70" i="27"/>
  <c r="O90" i="27"/>
  <c r="O92" i="27"/>
  <c r="O93" i="27"/>
  <c r="O94" i="27"/>
  <c r="O95" i="27"/>
  <c r="O96" i="27"/>
  <c r="O97" i="27"/>
  <c r="O79" i="27"/>
  <c r="O80" i="27"/>
  <c r="O98" i="27"/>
  <c r="O99" i="27"/>
  <c r="O91" i="27"/>
  <c r="O100" i="27"/>
  <c r="O101" i="27"/>
  <c r="O6" i="27"/>
  <c r="K7" i="58"/>
  <c r="K8" i="58"/>
  <c r="K9" i="58"/>
  <c r="K10" i="58"/>
  <c r="K11" i="58"/>
  <c r="K12" i="58"/>
  <c r="K13" i="58"/>
  <c r="K14" i="58"/>
  <c r="K15" i="58"/>
  <c r="K16" i="58"/>
  <c r="K17" i="58"/>
  <c r="K18" i="58"/>
  <c r="K19" i="58"/>
  <c r="K20" i="58"/>
  <c r="K21" i="58"/>
  <c r="K22" i="58"/>
  <c r="K23" i="58"/>
  <c r="K24" i="58"/>
  <c r="K25" i="58"/>
  <c r="K26" i="58"/>
  <c r="K28" i="58"/>
  <c r="K29" i="58"/>
  <c r="K30" i="58"/>
  <c r="K31" i="58"/>
  <c r="K32" i="58"/>
  <c r="K33" i="58"/>
  <c r="K34" i="58"/>
  <c r="K35" i="58"/>
  <c r="K36" i="58"/>
  <c r="K37" i="58"/>
  <c r="K38" i="58"/>
  <c r="K39" i="58"/>
  <c r="K40" i="58"/>
  <c r="K41" i="58"/>
  <c r="K42" i="58"/>
  <c r="K43" i="58"/>
  <c r="K44" i="58"/>
  <c r="K45" i="58"/>
  <c r="K46" i="58"/>
  <c r="K47" i="58"/>
  <c r="K6" i="58"/>
  <c r="F13" i="27"/>
  <c r="G13" i="27"/>
  <c r="H13" i="27"/>
  <c r="I13" i="27"/>
  <c r="K13" i="27"/>
  <c r="L13" i="27"/>
  <c r="M13" i="27"/>
  <c r="N13" i="27"/>
  <c r="P13" i="27"/>
  <c r="Q13" i="27"/>
  <c r="R13" i="27"/>
  <c r="S13" i="27"/>
  <c r="T13" i="27"/>
  <c r="U13" i="27"/>
  <c r="V5" i="27"/>
  <c r="W5" i="27"/>
  <c r="Y5" i="27"/>
  <c r="Z5" i="27"/>
  <c r="AA5" i="27"/>
  <c r="AB5" i="27"/>
  <c r="AC5" i="27"/>
  <c r="AD5" i="27"/>
  <c r="AE5" i="27"/>
  <c r="AG5" i="27"/>
  <c r="AH5" i="27"/>
  <c r="AI5" i="27"/>
  <c r="AJ5" i="27"/>
  <c r="F18" i="27"/>
  <c r="G18" i="27"/>
  <c r="H18" i="27"/>
  <c r="I18" i="27"/>
  <c r="K18" i="27"/>
  <c r="L18" i="27"/>
  <c r="M18" i="27"/>
  <c r="N18" i="27"/>
  <c r="P18" i="27"/>
  <c r="Q18" i="27"/>
  <c r="R18" i="27"/>
  <c r="S18" i="27"/>
  <c r="T18" i="27"/>
  <c r="U18" i="27"/>
  <c r="V6" i="27"/>
  <c r="W6" i="27"/>
  <c r="Y6" i="27"/>
  <c r="Z6" i="27"/>
  <c r="AA6" i="27"/>
  <c r="AB6" i="27"/>
  <c r="AC6" i="27"/>
  <c r="AD6" i="27"/>
  <c r="AE6" i="27"/>
  <c r="AG6" i="27"/>
  <c r="AH6" i="27"/>
  <c r="AI6" i="27"/>
  <c r="AJ6" i="27"/>
  <c r="F6" i="27"/>
  <c r="G6" i="27"/>
  <c r="H6" i="27"/>
  <c r="I6" i="27"/>
  <c r="K6" i="27"/>
  <c r="L6" i="27"/>
  <c r="M6" i="27"/>
  <c r="N6" i="27"/>
  <c r="P6" i="27"/>
  <c r="Q6" i="27"/>
  <c r="R6" i="27"/>
  <c r="S6" i="27"/>
  <c r="T6" i="27"/>
  <c r="U6" i="27"/>
  <c r="V7" i="27"/>
  <c r="W7" i="27"/>
  <c r="Y7" i="27"/>
  <c r="Z7" i="27"/>
  <c r="AA7" i="27"/>
  <c r="AB7" i="27"/>
  <c r="AC7" i="27"/>
  <c r="AD7" i="27"/>
  <c r="AE7" i="27"/>
  <c r="AG7" i="27"/>
  <c r="AH7" i="27"/>
  <c r="AI7" i="27"/>
  <c r="AJ7" i="27"/>
  <c r="F14" i="27"/>
  <c r="G14" i="27"/>
  <c r="H14" i="27"/>
  <c r="I14" i="27"/>
  <c r="K14" i="27"/>
  <c r="L14" i="27"/>
  <c r="M14" i="27"/>
  <c r="N14" i="27"/>
  <c r="P14" i="27"/>
  <c r="Q14" i="27"/>
  <c r="R14" i="27"/>
  <c r="S14" i="27"/>
  <c r="T14" i="27"/>
  <c r="U14" i="27"/>
  <c r="V8" i="27"/>
  <c r="W8" i="27"/>
  <c r="Y8" i="27"/>
  <c r="Z8" i="27"/>
  <c r="AA8" i="27"/>
  <c r="AB8" i="27"/>
  <c r="AC8" i="27"/>
  <c r="AD8" i="27"/>
  <c r="AE8" i="27"/>
  <c r="AG8" i="27"/>
  <c r="AH8" i="27"/>
  <c r="AI8" i="27"/>
  <c r="AJ8" i="27"/>
  <c r="F19" i="27"/>
  <c r="G19" i="27"/>
  <c r="H19" i="27"/>
  <c r="I19" i="27"/>
  <c r="K19" i="27"/>
  <c r="L19" i="27"/>
  <c r="M19" i="27"/>
  <c r="N19" i="27"/>
  <c r="P19" i="27"/>
  <c r="Q19" i="27"/>
  <c r="R19" i="27"/>
  <c r="S19" i="27"/>
  <c r="T19" i="27"/>
  <c r="U19" i="27"/>
  <c r="V9" i="27"/>
  <c r="W9" i="27"/>
  <c r="Y9" i="27"/>
  <c r="Z9" i="27"/>
  <c r="AA9" i="27"/>
  <c r="AB9" i="27"/>
  <c r="AC9" i="27"/>
  <c r="AD9" i="27"/>
  <c r="AE9" i="27"/>
  <c r="AG9" i="27"/>
  <c r="AH9" i="27"/>
  <c r="AI9" i="27"/>
  <c r="AJ9" i="27"/>
  <c r="F8" i="27"/>
  <c r="G8" i="27"/>
  <c r="H8" i="27"/>
  <c r="I8" i="27"/>
  <c r="K8" i="27"/>
  <c r="L8" i="27"/>
  <c r="M8" i="27"/>
  <c r="N8" i="27"/>
  <c r="P8" i="27"/>
  <c r="Q8" i="27"/>
  <c r="R8" i="27"/>
  <c r="S8" i="27"/>
  <c r="T8" i="27"/>
  <c r="U8" i="27"/>
  <c r="V10" i="27"/>
  <c r="W10" i="27"/>
  <c r="Y10" i="27"/>
  <c r="Z10" i="27"/>
  <c r="AA10" i="27"/>
  <c r="AB10" i="27"/>
  <c r="AC10" i="27"/>
  <c r="AD10" i="27"/>
  <c r="AE10" i="27"/>
  <c r="AG10" i="27"/>
  <c r="AH10" i="27"/>
  <c r="AI10" i="27"/>
  <c r="AJ10" i="27"/>
  <c r="F11" i="27"/>
  <c r="G11" i="27"/>
  <c r="H11" i="27"/>
  <c r="I11" i="27"/>
  <c r="K11" i="27"/>
  <c r="L11" i="27"/>
  <c r="M11" i="27"/>
  <c r="N11" i="27"/>
  <c r="P11" i="27"/>
  <c r="Q11" i="27"/>
  <c r="R11" i="27"/>
  <c r="S11" i="27"/>
  <c r="T11" i="27"/>
  <c r="U11" i="27"/>
  <c r="V11" i="27"/>
  <c r="W11" i="27"/>
  <c r="Y11" i="27"/>
  <c r="Z11" i="27"/>
  <c r="AA11" i="27"/>
  <c r="AB11" i="27"/>
  <c r="AC11" i="27"/>
  <c r="AD11" i="27"/>
  <c r="AE11" i="27"/>
  <c r="AG11" i="27"/>
  <c r="AH11" i="27"/>
  <c r="AI11" i="27"/>
  <c r="AJ11" i="27"/>
  <c r="F7" i="27"/>
  <c r="G7" i="27"/>
  <c r="H7" i="27"/>
  <c r="I7" i="27"/>
  <c r="K7" i="27"/>
  <c r="L7" i="27"/>
  <c r="M7" i="27"/>
  <c r="N7" i="27"/>
  <c r="P7" i="27"/>
  <c r="Q7" i="27"/>
  <c r="R7" i="27"/>
  <c r="S7" i="27"/>
  <c r="T7" i="27"/>
  <c r="U7" i="27"/>
  <c r="V12" i="27"/>
  <c r="W12" i="27"/>
  <c r="Y12" i="27"/>
  <c r="Z12" i="27"/>
  <c r="AA12" i="27"/>
  <c r="AB12" i="27"/>
  <c r="AC12" i="27"/>
  <c r="AD12" i="27"/>
  <c r="AE12" i="27"/>
  <c r="AG12" i="27"/>
  <c r="AH12" i="27"/>
  <c r="AI12" i="27"/>
  <c r="AJ12" i="27"/>
  <c r="F34" i="27"/>
  <c r="G34" i="27"/>
  <c r="H34" i="27"/>
  <c r="I34" i="27"/>
  <c r="K34" i="27"/>
  <c r="L34" i="27"/>
  <c r="M34" i="27"/>
  <c r="N34" i="27"/>
  <c r="P34" i="27"/>
  <c r="Q34" i="27"/>
  <c r="R34" i="27"/>
  <c r="S34" i="27"/>
  <c r="T34" i="27"/>
  <c r="U34" i="27"/>
  <c r="V13" i="27"/>
  <c r="W13" i="27"/>
  <c r="Y13" i="27"/>
  <c r="Z13" i="27"/>
  <c r="AA13" i="27"/>
  <c r="AB13" i="27"/>
  <c r="AC13" i="27"/>
  <c r="AD13" i="27"/>
  <c r="AE13" i="27"/>
  <c r="AG13" i="27"/>
  <c r="AH13" i="27"/>
  <c r="AI13" i="27"/>
  <c r="AJ13" i="27"/>
  <c r="F26" i="27"/>
  <c r="G26" i="27"/>
  <c r="H26" i="27"/>
  <c r="I26" i="27"/>
  <c r="K26" i="27"/>
  <c r="L26" i="27"/>
  <c r="M26" i="27"/>
  <c r="N26" i="27"/>
  <c r="P26" i="27"/>
  <c r="Q26" i="27"/>
  <c r="R26" i="27"/>
  <c r="S26" i="27"/>
  <c r="T26" i="27"/>
  <c r="U26" i="27"/>
  <c r="V14" i="27"/>
  <c r="W14" i="27"/>
  <c r="Y14" i="27"/>
  <c r="Z14" i="27"/>
  <c r="AA14" i="27"/>
  <c r="AB14" i="27"/>
  <c r="AC14" i="27"/>
  <c r="AD14" i="27"/>
  <c r="AE14" i="27"/>
  <c r="AG14" i="27"/>
  <c r="AH14" i="27"/>
  <c r="AI14" i="27"/>
  <c r="AJ14" i="27"/>
  <c r="F16" i="27"/>
  <c r="G16" i="27"/>
  <c r="H16" i="27"/>
  <c r="I16" i="27"/>
  <c r="K16" i="27"/>
  <c r="L16" i="27"/>
  <c r="M16" i="27"/>
  <c r="N16" i="27"/>
  <c r="P16" i="27"/>
  <c r="Q16" i="27"/>
  <c r="R16" i="27"/>
  <c r="S16" i="27"/>
  <c r="T16" i="27"/>
  <c r="U16" i="27"/>
  <c r="V15" i="27"/>
  <c r="W15" i="27"/>
  <c r="Y15" i="27"/>
  <c r="Z15" i="27"/>
  <c r="AA15" i="27"/>
  <c r="AB15" i="27"/>
  <c r="AC15" i="27"/>
  <c r="AD15" i="27"/>
  <c r="AE15" i="27"/>
  <c r="AG15" i="27"/>
  <c r="AH15" i="27"/>
  <c r="AI15" i="27"/>
  <c r="AJ15" i="27"/>
  <c r="F10" i="27"/>
  <c r="G10" i="27"/>
  <c r="H10" i="27"/>
  <c r="I10" i="27"/>
  <c r="K10" i="27"/>
  <c r="L10" i="27"/>
  <c r="M10" i="27"/>
  <c r="N10" i="27"/>
  <c r="P10" i="27"/>
  <c r="Q10" i="27"/>
  <c r="R10" i="27"/>
  <c r="S10" i="27"/>
  <c r="T10" i="27"/>
  <c r="U10" i="27"/>
  <c r="V16" i="27"/>
  <c r="W16" i="27"/>
  <c r="Y16" i="27"/>
  <c r="Z16" i="27"/>
  <c r="AA16" i="27"/>
  <c r="AB16" i="27"/>
  <c r="AC16" i="27"/>
  <c r="AD16" i="27"/>
  <c r="AE16" i="27"/>
  <c r="AG16" i="27"/>
  <c r="AH16" i="27"/>
  <c r="AI16" i="27"/>
  <c r="AJ16" i="27"/>
  <c r="F41" i="27"/>
  <c r="G41" i="27"/>
  <c r="H41" i="27"/>
  <c r="I41" i="27"/>
  <c r="K41" i="27"/>
  <c r="L41" i="27"/>
  <c r="M41" i="27"/>
  <c r="N41" i="27"/>
  <c r="P41" i="27"/>
  <c r="Q41" i="27"/>
  <c r="R41" i="27"/>
  <c r="S41" i="27"/>
  <c r="T41" i="27"/>
  <c r="U41" i="27"/>
  <c r="V17" i="27"/>
  <c r="W17" i="27"/>
  <c r="Y17" i="27"/>
  <c r="Z17" i="27"/>
  <c r="AA17" i="27"/>
  <c r="AB17" i="27"/>
  <c r="AC17" i="27"/>
  <c r="AD17" i="27"/>
  <c r="AE17" i="27"/>
  <c r="AG17" i="27"/>
  <c r="AH17" i="27"/>
  <c r="AI17" i="27"/>
  <c r="AJ17" i="27"/>
  <c r="F32" i="27"/>
  <c r="G32" i="27"/>
  <c r="H32" i="27"/>
  <c r="I32" i="27"/>
  <c r="K32" i="27"/>
  <c r="L32" i="27"/>
  <c r="M32" i="27"/>
  <c r="N32" i="27"/>
  <c r="P32" i="27"/>
  <c r="Q32" i="27"/>
  <c r="R32" i="27"/>
  <c r="S32" i="27"/>
  <c r="T32" i="27"/>
  <c r="U32" i="27"/>
  <c r="V18" i="27"/>
  <c r="W18" i="27"/>
  <c r="Y18" i="27"/>
  <c r="Z18" i="27"/>
  <c r="AA18" i="27"/>
  <c r="AB18" i="27"/>
  <c r="AC18" i="27"/>
  <c r="AD18" i="27"/>
  <c r="AE18" i="27"/>
  <c r="AG18" i="27"/>
  <c r="AH18" i="27"/>
  <c r="AI18" i="27"/>
  <c r="AJ18" i="27"/>
  <c r="F4" i="27"/>
  <c r="G4" i="27"/>
  <c r="H4" i="27"/>
  <c r="I4" i="27"/>
  <c r="K4" i="27"/>
  <c r="L4" i="27"/>
  <c r="M4" i="27"/>
  <c r="N4" i="27"/>
  <c r="P4" i="27"/>
  <c r="Q4" i="27"/>
  <c r="R4" i="27"/>
  <c r="S4" i="27"/>
  <c r="T4" i="27"/>
  <c r="U4" i="27"/>
  <c r="V19" i="27"/>
  <c r="W19" i="27"/>
  <c r="Y19" i="27"/>
  <c r="Z19" i="27"/>
  <c r="AA19" i="27"/>
  <c r="AB19" i="27"/>
  <c r="AC19" i="27"/>
  <c r="AD19" i="27"/>
  <c r="AE19" i="27"/>
  <c r="AG19" i="27"/>
  <c r="AH19" i="27"/>
  <c r="AI19" i="27"/>
  <c r="AJ19" i="27"/>
  <c r="F12" i="27"/>
  <c r="G12" i="27"/>
  <c r="H12" i="27"/>
  <c r="I12" i="27"/>
  <c r="K12" i="27"/>
  <c r="L12" i="27"/>
  <c r="M12" i="27"/>
  <c r="N12" i="27"/>
  <c r="P12" i="27"/>
  <c r="Q12" i="27"/>
  <c r="R12" i="27"/>
  <c r="S12" i="27"/>
  <c r="T12" i="27"/>
  <c r="U12" i="27"/>
  <c r="V20" i="27"/>
  <c r="W20" i="27"/>
  <c r="Y20" i="27"/>
  <c r="Z20" i="27"/>
  <c r="AA20" i="27"/>
  <c r="AB20" i="27"/>
  <c r="AC20" i="27"/>
  <c r="AD20" i="27"/>
  <c r="AE20" i="27"/>
  <c r="AG20" i="27"/>
  <c r="AH20" i="27"/>
  <c r="AI20" i="27"/>
  <c r="AJ20" i="27"/>
  <c r="F92" i="27"/>
  <c r="G92" i="27"/>
  <c r="H92" i="27"/>
  <c r="I92" i="27"/>
  <c r="K92" i="27"/>
  <c r="L92" i="27"/>
  <c r="M92" i="27"/>
  <c r="N92" i="27"/>
  <c r="P92" i="27"/>
  <c r="Q92" i="27"/>
  <c r="R92" i="27"/>
  <c r="S92" i="27"/>
  <c r="T92" i="27"/>
  <c r="U92" i="27"/>
  <c r="V21" i="27"/>
  <c r="W21" i="27"/>
  <c r="Y21" i="27"/>
  <c r="Z21" i="27"/>
  <c r="AA21" i="27"/>
  <c r="AB21" i="27"/>
  <c r="AC21" i="27"/>
  <c r="AD21" i="27"/>
  <c r="AE21" i="27"/>
  <c r="AG21" i="27"/>
  <c r="AH21" i="27"/>
  <c r="AI21" i="27"/>
  <c r="AJ21" i="27"/>
  <c r="F81" i="27"/>
  <c r="G81" i="27"/>
  <c r="H81" i="27"/>
  <c r="I81" i="27"/>
  <c r="K81" i="27"/>
  <c r="L81" i="27"/>
  <c r="M81" i="27"/>
  <c r="N81" i="27"/>
  <c r="P81" i="27"/>
  <c r="Q81" i="27"/>
  <c r="R81" i="27"/>
  <c r="S81" i="27"/>
  <c r="T81" i="27"/>
  <c r="U81" i="27"/>
  <c r="V22" i="27"/>
  <c r="W22" i="27"/>
  <c r="Y22" i="27"/>
  <c r="Z22" i="27"/>
  <c r="AA22" i="27"/>
  <c r="AB22" i="27"/>
  <c r="AC22" i="27"/>
  <c r="AD22" i="27"/>
  <c r="AE22" i="27"/>
  <c r="AG22" i="27"/>
  <c r="AH22" i="27"/>
  <c r="AI22" i="27"/>
  <c r="AJ22" i="27"/>
  <c r="F49" i="27"/>
  <c r="G49" i="27"/>
  <c r="H49" i="27"/>
  <c r="I49" i="27"/>
  <c r="K49" i="27"/>
  <c r="L49" i="27"/>
  <c r="M49" i="27"/>
  <c r="N49" i="27"/>
  <c r="P49" i="27"/>
  <c r="Q49" i="27"/>
  <c r="R49" i="27"/>
  <c r="S49" i="27"/>
  <c r="T49" i="27"/>
  <c r="U49" i="27"/>
  <c r="V23" i="27"/>
  <c r="W23" i="27"/>
  <c r="Y23" i="27"/>
  <c r="Z23" i="27"/>
  <c r="AA23" i="27"/>
  <c r="AB23" i="27"/>
  <c r="AC23" i="27"/>
  <c r="AD23" i="27"/>
  <c r="AE23" i="27"/>
  <c r="AG23" i="27"/>
  <c r="AH23" i="27"/>
  <c r="AI23" i="27"/>
  <c r="AJ23" i="27"/>
  <c r="F47" i="27"/>
  <c r="G47" i="27"/>
  <c r="H47" i="27"/>
  <c r="I47" i="27"/>
  <c r="K47" i="27"/>
  <c r="L47" i="27"/>
  <c r="M47" i="27"/>
  <c r="N47" i="27"/>
  <c r="P47" i="27"/>
  <c r="Q47" i="27"/>
  <c r="R47" i="27"/>
  <c r="S47" i="27"/>
  <c r="T47" i="27"/>
  <c r="U47" i="27"/>
  <c r="V24" i="27"/>
  <c r="W24" i="27"/>
  <c r="Y24" i="27"/>
  <c r="Z24" i="27"/>
  <c r="AA24" i="27"/>
  <c r="AB24" i="27"/>
  <c r="AC24" i="27"/>
  <c r="AD24" i="27"/>
  <c r="AE24" i="27"/>
  <c r="AG24" i="27"/>
  <c r="AH24" i="27"/>
  <c r="AI24" i="27"/>
  <c r="AJ24" i="27"/>
  <c r="F71" i="27"/>
  <c r="G71" i="27"/>
  <c r="H71" i="27"/>
  <c r="I71" i="27"/>
  <c r="K71" i="27"/>
  <c r="L71" i="27"/>
  <c r="M71" i="27"/>
  <c r="N71" i="27"/>
  <c r="P71" i="27"/>
  <c r="Q71" i="27"/>
  <c r="R71" i="27"/>
  <c r="S71" i="27"/>
  <c r="T71" i="27"/>
  <c r="U71" i="27"/>
  <c r="V25" i="27"/>
  <c r="W25" i="27"/>
  <c r="Y25" i="27"/>
  <c r="Z25" i="27"/>
  <c r="AA25" i="27"/>
  <c r="AB25" i="27"/>
  <c r="AC25" i="27"/>
  <c r="AD25" i="27"/>
  <c r="AE25" i="27"/>
  <c r="AG25" i="27"/>
  <c r="AH25" i="27"/>
  <c r="AI25" i="27"/>
  <c r="AJ25" i="27"/>
  <c r="F9" i="27"/>
  <c r="G9" i="27"/>
  <c r="H9" i="27"/>
  <c r="I9" i="27"/>
  <c r="K9" i="27"/>
  <c r="L9" i="27"/>
  <c r="M9" i="27"/>
  <c r="N9" i="27"/>
  <c r="P9" i="27"/>
  <c r="Q9" i="27"/>
  <c r="R9" i="27"/>
  <c r="S9" i="27"/>
  <c r="T9" i="27"/>
  <c r="U9" i="27"/>
  <c r="V26" i="27"/>
  <c r="W26" i="27"/>
  <c r="Y26" i="27"/>
  <c r="Z26" i="27"/>
  <c r="AA26" i="27"/>
  <c r="AB26" i="27"/>
  <c r="AC26" i="27"/>
  <c r="AD26" i="27"/>
  <c r="AE26" i="27"/>
  <c r="AG26" i="27"/>
  <c r="AH26" i="27"/>
  <c r="AI26" i="27"/>
  <c r="AJ26" i="27"/>
  <c r="F35" i="27"/>
  <c r="G35" i="27"/>
  <c r="H35" i="27"/>
  <c r="I35" i="27"/>
  <c r="K35" i="27"/>
  <c r="L35" i="27"/>
  <c r="M35" i="27"/>
  <c r="N35" i="27"/>
  <c r="P35" i="27"/>
  <c r="Q35" i="27"/>
  <c r="R35" i="27"/>
  <c r="S35" i="27"/>
  <c r="T35" i="27"/>
  <c r="U35" i="27"/>
  <c r="V27" i="27"/>
  <c r="W27" i="27"/>
  <c r="Y27" i="27"/>
  <c r="Z27" i="27"/>
  <c r="AA27" i="27"/>
  <c r="AB27" i="27"/>
  <c r="AC27" i="27"/>
  <c r="AD27" i="27"/>
  <c r="AE27" i="27"/>
  <c r="AG27" i="27"/>
  <c r="AH27" i="27"/>
  <c r="AI27" i="27"/>
  <c r="AJ27" i="27"/>
  <c r="F59" i="27"/>
  <c r="G59" i="27"/>
  <c r="H59" i="27"/>
  <c r="I59" i="27"/>
  <c r="K59" i="27"/>
  <c r="L59" i="27"/>
  <c r="M59" i="27"/>
  <c r="N59" i="27"/>
  <c r="P59" i="27"/>
  <c r="Q59" i="27"/>
  <c r="R59" i="27"/>
  <c r="S59" i="27"/>
  <c r="T59" i="27"/>
  <c r="U59" i="27"/>
  <c r="V28" i="27"/>
  <c r="W28" i="27"/>
  <c r="Y28" i="27"/>
  <c r="Z28" i="27"/>
  <c r="AA28" i="27"/>
  <c r="AB28" i="27"/>
  <c r="AC28" i="27"/>
  <c r="AD28" i="27"/>
  <c r="AE28" i="27"/>
  <c r="AG28" i="27"/>
  <c r="AH28" i="27"/>
  <c r="AI28" i="27"/>
  <c r="AJ28" i="27"/>
  <c r="F33" i="27"/>
  <c r="G33" i="27"/>
  <c r="H33" i="27"/>
  <c r="I33" i="27"/>
  <c r="K33" i="27"/>
  <c r="L33" i="27"/>
  <c r="M33" i="27"/>
  <c r="N33" i="27"/>
  <c r="P33" i="27"/>
  <c r="Q33" i="27"/>
  <c r="R33" i="27"/>
  <c r="S33" i="27"/>
  <c r="T33" i="27"/>
  <c r="U33" i="27"/>
  <c r="V29" i="27"/>
  <c r="W29" i="27"/>
  <c r="Y29" i="27"/>
  <c r="Z29" i="27"/>
  <c r="AA29" i="27"/>
  <c r="AB29" i="27"/>
  <c r="AC29" i="27"/>
  <c r="AD29" i="27"/>
  <c r="AE29" i="27"/>
  <c r="AG29" i="27"/>
  <c r="AH29" i="27"/>
  <c r="AI29" i="27"/>
  <c r="AJ29" i="27"/>
  <c r="F30" i="27"/>
  <c r="G30" i="27"/>
  <c r="H30" i="27"/>
  <c r="I30" i="27"/>
  <c r="K30" i="27"/>
  <c r="L30" i="27"/>
  <c r="M30" i="27"/>
  <c r="N30" i="27"/>
  <c r="P30" i="27"/>
  <c r="Q30" i="27"/>
  <c r="R30" i="27"/>
  <c r="S30" i="27"/>
  <c r="T30" i="27"/>
  <c r="U30" i="27"/>
  <c r="V30" i="27"/>
  <c r="W30" i="27"/>
  <c r="Y30" i="27"/>
  <c r="Z30" i="27"/>
  <c r="AA30" i="27"/>
  <c r="AB30" i="27"/>
  <c r="AC30" i="27"/>
  <c r="AD30" i="27"/>
  <c r="AE30" i="27"/>
  <c r="AG30" i="27"/>
  <c r="AH30" i="27"/>
  <c r="AI30" i="27"/>
  <c r="AJ30" i="27"/>
  <c r="F21" i="27"/>
  <c r="G21" i="27"/>
  <c r="H21" i="27"/>
  <c r="I21" i="27"/>
  <c r="K21" i="27"/>
  <c r="L21" i="27"/>
  <c r="M21" i="27"/>
  <c r="N21" i="27"/>
  <c r="P21" i="27"/>
  <c r="Q21" i="27"/>
  <c r="R21" i="27"/>
  <c r="S21" i="27"/>
  <c r="T21" i="27"/>
  <c r="U21" i="27"/>
  <c r="V31" i="27"/>
  <c r="W31" i="27"/>
  <c r="Y31" i="27"/>
  <c r="Z31" i="27"/>
  <c r="AA31" i="27"/>
  <c r="AB31" i="27"/>
  <c r="AC31" i="27"/>
  <c r="AD31" i="27"/>
  <c r="AE31" i="27"/>
  <c r="AG31" i="27"/>
  <c r="AH31" i="27"/>
  <c r="AI31" i="27"/>
  <c r="AJ31" i="27"/>
  <c r="F36" i="27"/>
  <c r="G36" i="27"/>
  <c r="H36" i="27"/>
  <c r="I36" i="27"/>
  <c r="K36" i="27"/>
  <c r="L36" i="27"/>
  <c r="M36" i="27"/>
  <c r="N36" i="27"/>
  <c r="P36" i="27"/>
  <c r="Q36" i="27"/>
  <c r="R36" i="27"/>
  <c r="S36" i="27"/>
  <c r="T36" i="27"/>
  <c r="U36" i="27"/>
  <c r="V32" i="27"/>
  <c r="W32" i="27"/>
  <c r="Y32" i="27"/>
  <c r="Z32" i="27"/>
  <c r="AA32" i="27"/>
  <c r="AB32" i="27"/>
  <c r="AC32" i="27"/>
  <c r="AD32" i="27"/>
  <c r="AE32" i="27"/>
  <c r="AG32" i="27"/>
  <c r="AH32" i="27"/>
  <c r="AI32" i="27"/>
  <c r="AJ32" i="27"/>
  <c r="F50" i="27"/>
  <c r="G50" i="27"/>
  <c r="H50" i="27"/>
  <c r="I50" i="27"/>
  <c r="K50" i="27"/>
  <c r="L50" i="27"/>
  <c r="M50" i="27"/>
  <c r="N50" i="27"/>
  <c r="P50" i="27"/>
  <c r="Q50" i="27"/>
  <c r="R50" i="27"/>
  <c r="S50" i="27"/>
  <c r="T50" i="27"/>
  <c r="U50" i="27"/>
  <c r="V33" i="27"/>
  <c r="W33" i="27"/>
  <c r="Y33" i="27"/>
  <c r="Z33" i="27"/>
  <c r="AA33" i="27"/>
  <c r="AB33" i="27"/>
  <c r="AC33" i="27"/>
  <c r="AD33" i="27"/>
  <c r="AE33" i="27"/>
  <c r="AG33" i="27"/>
  <c r="AH33" i="27"/>
  <c r="AI33" i="27"/>
  <c r="AJ33" i="27"/>
  <c r="F17" i="27"/>
  <c r="G17" i="27"/>
  <c r="H17" i="27"/>
  <c r="I17" i="27"/>
  <c r="K17" i="27"/>
  <c r="L17" i="27"/>
  <c r="M17" i="27"/>
  <c r="N17" i="27"/>
  <c r="P17" i="27"/>
  <c r="Q17" i="27"/>
  <c r="R17" i="27"/>
  <c r="S17" i="27"/>
  <c r="T17" i="27"/>
  <c r="U17" i="27"/>
  <c r="V34" i="27"/>
  <c r="W34" i="27"/>
  <c r="Y34" i="27"/>
  <c r="Z34" i="27"/>
  <c r="AA34" i="27"/>
  <c r="AB34" i="27"/>
  <c r="AC34" i="27"/>
  <c r="AD34" i="27"/>
  <c r="AE34" i="27"/>
  <c r="AG34" i="27"/>
  <c r="AH34" i="27"/>
  <c r="AI34" i="27"/>
  <c r="AJ34" i="27"/>
  <c r="F5" i="27"/>
  <c r="G5" i="27"/>
  <c r="H5" i="27"/>
  <c r="I5" i="27"/>
  <c r="K5" i="27"/>
  <c r="L5" i="27"/>
  <c r="M5" i="27"/>
  <c r="N5" i="27"/>
  <c r="P5" i="27"/>
  <c r="Q5" i="27"/>
  <c r="R5" i="27"/>
  <c r="S5" i="27"/>
  <c r="T5" i="27"/>
  <c r="U5" i="27"/>
  <c r="V35" i="27"/>
  <c r="W35" i="27"/>
  <c r="Y35" i="27"/>
  <c r="Z35" i="27"/>
  <c r="AA35" i="27"/>
  <c r="AB35" i="27"/>
  <c r="AC35" i="27"/>
  <c r="AD35" i="27"/>
  <c r="AE35" i="27"/>
  <c r="AG35" i="27"/>
  <c r="AH35" i="27"/>
  <c r="AI35" i="27"/>
  <c r="AJ35" i="27"/>
  <c r="F82" i="27"/>
  <c r="G82" i="27"/>
  <c r="H82" i="27"/>
  <c r="I82" i="27"/>
  <c r="K82" i="27"/>
  <c r="L82" i="27"/>
  <c r="M82" i="27"/>
  <c r="N82" i="27"/>
  <c r="P82" i="27"/>
  <c r="Q82" i="27"/>
  <c r="R82" i="27"/>
  <c r="S82" i="27"/>
  <c r="T82" i="27"/>
  <c r="U82" i="27"/>
  <c r="V36" i="27"/>
  <c r="W36" i="27"/>
  <c r="Y36" i="27"/>
  <c r="Z36" i="27"/>
  <c r="AA36" i="27"/>
  <c r="AB36" i="27"/>
  <c r="AC36" i="27"/>
  <c r="AD36" i="27"/>
  <c r="AE36" i="27"/>
  <c r="AG36" i="27"/>
  <c r="AH36" i="27"/>
  <c r="AI36" i="27"/>
  <c r="AJ36" i="27"/>
  <c r="F15" i="27"/>
  <c r="G15" i="27"/>
  <c r="H15" i="27"/>
  <c r="I15" i="27"/>
  <c r="K15" i="27"/>
  <c r="L15" i="27"/>
  <c r="M15" i="27"/>
  <c r="N15" i="27"/>
  <c r="P15" i="27"/>
  <c r="Q15" i="27"/>
  <c r="R15" i="27"/>
  <c r="S15" i="27"/>
  <c r="T15" i="27"/>
  <c r="U15" i="27"/>
  <c r="V37" i="27"/>
  <c r="W37" i="27"/>
  <c r="Y37" i="27"/>
  <c r="Z37" i="27"/>
  <c r="AA37" i="27"/>
  <c r="AB37" i="27"/>
  <c r="AC37" i="27"/>
  <c r="AD37" i="27"/>
  <c r="AE37" i="27"/>
  <c r="AG37" i="27"/>
  <c r="AH37" i="27"/>
  <c r="AI37" i="27"/>
  <c r="AJ37" i="27"/>
  <c r="F42" i="27"/>
  <c r="G42" i="27"/>
  <c r="H42" i="27"/>
  <c r="I42" i="27"/>
  <c r="K42" i="27"/>
  <c r="L42" i="27"/>
  <c r="M42" i="27"/>
  <c r="N42" i="27"/>
  <c r="P42" i="27"/>
  <c r="Q42" i="27"/>
  <c r="R42" i="27"/>
  <c r="S42" i="27"/>
  <c r="T42" i="27"/>
  <c r="U42" i="27"/>
  <c r="V38" i="27"/>
  <c r="W38" i="27"/>
  <c r="Y38" i="27"/>
  <c r="Z38" i="27"/>
  <c r="AA38" i="27"/>
  <c r="AB38" i="27"/>
  <c r="AC38" i="27"/>
  <c r="AD38" i="27"/>
  <c r="AE38" i="27"/>
  <c r="AG38" i="27"/>
  <c r="AH38" i="27"/>
  <c r="AI38" i="27"/>
  <c r="AJ38" i="27"/>
  <c r="F93" i="27"/>
  <c r="G93" i="27"/>
  <c r="H93" i="27"/>
  <c r="I93" i="27"/>
  <c r="K93" i="27"/>
  <c r="L93" i="27"/>
  <c r="M93" i="27"/>
  <c r="N93" i="27"/>
  <c r="P93" i="27"/>
  <c r="Q93" i="27"/>
  <c r="R93" i="27"/>
  <c r="S93" i="27"/>
  <c r="T93" i="27"/>
  <c r="U93" i="27"/>
  <c r="V39" i="27"/>
  <c r="W39" i="27"/>
  <c r="Y39" i="27"/>
  <c r="Z39" i="27"/>
  <c r="AA39" i="27"/>
  <c r="AB39" i="27"/>
  <c r="AC39" i="27"/>
  <c r="AD39" i="27"/>
  <c r="AE39" i="27"/>
  <c r="AG39" i="27"/>
  <c r="AH39" i="27"/>
  <c r="AI39" i="27"/>
  <c r="AJ39" i="27"/>
  <c r="F20" i="27"/>
  <c r="G20" i="27"/>
  <c r="H20" i="27"/>
  <c r="I20" i="27"/>
  <c r="K20" i="27"/>
  <c r="L20" i="27"/>
  <c r="M20" i="27"/>
  <c r="N20" i="27"/>
  <c r="P20" i="27"/>
  <c r="Q20" i="27"/>
  <c r="R20" i="27"/>
  <c r="S20" i="27"/>
  <c r="T20" i="27"/>
  <c r="U20" i="27"/>
  <c r="V40" i="27"/>
  <c r="W40" i="27"/>
  <c r="Y40" i="27"/>
  <c r="Z40" i="27"/>
  <c r="AA40" i="27"/>
  <c r="AB40" i="27"/>
  <c r="AC40" i="27"/>
  <c r="AD40" i="27"/>
  <c r="AE40" i="27"/>
  <c r="AG40" i="27"/>
  <c r="AH40" i="27"/>
  <c r="AI40" i="27"/>
  <c r="AJ40" i="27"/>
  <c r="F83" i="27"/>
  <c r="G83" i="27"/>
  <c r="H83" i="27"/>
  <c r="I83" i="27"/>
  <c r="K83" i="27"/>
  <c r="L83" i="27"/>
  <c r="M83" i="27"/>
  <c r="N83" i="27"/>
  <c r="P83" i="27"/>
  <c r="Q83" i="27"/>
  <c r="R83" i="27"/>
  <c r="S83" i="27"/>
  <c r="T83" i="27"/>
  <c r="U83" i="27"/>
  <c r="V41" i="27"/>
  <c r="W41" i="27"/>
  <c r="Y41" i="27"/>
  <c r="Z41" i="27"/>
  <c r="AA41" i="27"/>
  <c r="AB41" i="27"/>
  <c r="AC41" i="27"/>
  <c r="AD41" i="27"/>
  <c r="AE41" i="27"/>
  <c r="AG41" i="27"/>
  <c r="AH41" i="27"/>
  <c r="AI41" i="27"/>
  <c r="AJ41" i="27"/>
  <c r="F72" i="27"/>
  <c r="G72" i="27"/>
  <c r="H72" i="27"/>
  <c r="I72" i="27"/>
  <c r="K72" i="27"/>
  <c r="L72" i="27"/>
  <c r="M72" i="27"/>
  <c r="N72" i="27"/>
  <c r="P72" i="27"/>
  <c r="Q72" i="27"/>
  <c r="R72" i="27"/>
  <c r="S72" i="27"/>
  <c r="T72" i="27"/>
  <c r="U72" i="27"/>
  <c r="V42" i="27"/>
  <c r="W42" i="27"/>
  <c r="Y42" i="27"/>
  <c r="Z42" i="27"/>
  <c r="AA42" i="27"/>
  <c r="AB42" i="27"/>
  <c r="AC42" i="27"/>
  <c r="AD42" i="27"/>
  <c r="AE42" i="27"/>
  <c r="AG42" i="27"/>
  <c r="AH42" i="27"/>
  <c r="AI42" i="27"/>
  <c r="AJ42" i="27"/>
  <c r="F51" i="27"/>
  <c r="G51" i="27"/>
  <c r="H51" i="27"/>
  <c r="I51" i="27"/>
  <c r="K51" i="27"/>
  <c r="L51" i="27"/>
  <c r="M51" i="27"/>
  <c r="N51" i="27"/>
  <c r="P51" i="27"/>
  <c r="Q51" i="27"/>
  <c r="R51" i="27"/>
  <c r="S51" i="27"/>
  <c r="T51" i="27"/>
  <c r="U51" i="27"/>
  <c r="V43" i="27"/>
  <c r="W43" i="27"/>
  <c r="Y43" i="27"/>
  <c r="Z43" i="27"/>
  <c r="AA43" i="27"/>
  <c r="AB43" i="27"/>
  <c r="AC43" i="27"/>
  <c r="AD43" i="27"/>
  <c r="AE43" i="27"/>
  <c r="AG43" i="27"/>
  <c r="AH43" i="27"/>
  <c r="AI43" i="27"/>
  <c r="AJ43" i="27"/>
  <c r="F27" i="27"/>
  <c r="G27" i="27"/>
  <c r="H27" i="27"/>
  <c r="I27" i="27"/>
  <c r="K27" i="27"/>
  <c r="L27" i="27"/>
  <c r="M27" i="27"/>
  <c r="N27" i="27"/>
  <c r="P27" i="27"/>
  <c r="Q27" i="27"/>
  <c r="R27" i="27"/>
  <c r="S27" i="27"/>
  <c r="T27" i="27"/>
  <c r="U27" i="27"/>
  <c r="V44" i="27"/>
  <c r="W44" i="27"/>
  <c r="Y44" i="27"/>
  <c r="Z44" i="27"/>
  <c r="AA44" i="27"/>
  <c r="AB44" i="27"/>
  <c r="AC44" i="27"/>
  <c r="AD44" i="27"/>
  <c r="AE44" i="27"/>
  <c r="AG44" i="27"/>
  <c r="AH44" i="27"/>
  <c r="AI44" i="27"/>
  <c r="AJ44" i="27"/>
  <c r="F61" i="27"/>
  <c r="G61" i="27"/>
  <c r="H61" i="27"/>
  <c r="I61" i="27"/>
  <c r="K61" i="27"/>
  <c r="L61" i="27"/>
  <c r="M61" i="27"/>
  <c r="N61" i="27"/>
  <c r="P61" i="27"/>
  <c r="Q61" i="27"/>
  <c r="R61" i="27"/>
  <c r="S61" i="27"/>
  <c r="T61" i="27"/>
  <c r="U61" i="27"/>
  <c r="V45" i="27"/>
  <c r="W45" i="27"/>
  <c r="Y45" i="27"/>
  <c r="Z45" i="27"/>
  <c r="AA45" i="27"/>
  <c r="AB45" i="27"/>
  <c r="AC45" i="27"/>
  <c r="AD45" i="27"/>
  <c r="AE45" i="27"/>
  <c r="AG45" i="27"/>
  <c r="AH45" i="27"/>
  <c r="AI45" i="27"/>
  <c r="AJ45" i="27"/>
  <c r="F28" i="27"/>
  <c r="G28" i="27"/>
  <c r="H28" i="27"/>
  <c r="I28" i="27"/>
  <c r="K28" i="27"/>
  <c r="L28" i="27"/>
  <c r="M28" i="27"/>
  <c r="N28" i="27"/>
  <c r="P28" i="27"/>
  <c r="Q28" i="27"/>
  <c r="R28" i="27"/>
  <c r="S28" i="27"/>
  <c r="T28" i="27"/>
  <c r="U28" i="27"/>
  <c r="V46" i="27"/>
  <c r="W46" i="27"/>
  <c r="Y46" i="27"/>
  <c r="Z46" i="27"/>
  <c r="AA46" i="27"/>
  <c r="AB46" i="27"/>
  <c r="AC46" i="27"/>
  <c r="AD46" i="27"/>
  <c r="AE46" i="27"/>
  <c r="AG46" i="27"/>
  <c r="AH46" i="27"/>
  <c r="AI46" i="27"/>
  <c r="AJ46" i="27"/>
  <c r="F52" i="27"/>
  <c r="G52" i="27"/>
  <c r="H52" i="27"/>
  <c r="I52" i="27"/>
  <c r="K52" i="27"/>
  <c r="L52" i="27"/>
  <c r="M52" i="27"/>
  <c r="N52" i="27"/>
  <c r="P52" i="27"/>
  <c r="Q52" i="27"/>
  <c r="R52" i="27"/>
  <c r="S52" i="27"/>
  <c r="T52" i="27"/>
  <c r="U52" i="27"/>
  <c r="V47" i="27"/>
  <c r="W47" i="27"/>
  <c r="Y47" i="27"/>
  <c r="Z47" i="27"/>
  <c r="AA47" i="27"/>
  <c r="AB47" i="27"/>
  <c r="AC47" i="27"/>
  <c r="AD47" i="27"/>
  <c r="AE47" i="27"/>
  <c r="AG47" i="27"/>
  <c r="AH47" i="27"/>
  <c r="AI47" i="27"/>
  <c r="AJ47" i="27"/>
  <c r="F94" i="27"/>
  <c r="G94" i="27"/>
  <c r="H94" i="27"/>
  <c r="I94" i="27"/>
  <c r="K94" i="27"/>
  <c r="L94" i="27"/>
  <c r="M94" i="27"/>
  <c r="N94" i="27"/>
  <c r="P94" i="27"/>
  <c r="Q94" i="27"/>
  <c r="R94" i="27"/>
  <c r="S94" i="27"/>
  <c r="T94" i="27"/>
  <c r="U94" i="27"/>
  <c r="V48" i="27"/>
  <c r="W48" i="27"/>
  <c r="Y48" i="27"/>
  <c r="Z48" i="27"/>
  <c r="AA48" i="27"/>
  <c r="AB48" i="27"/>
  <c r="AC48" i="27"/>
  <c r="AD48" i="27"/>
  <c r="AE48" i="27"/>
  <c r="AG48" i="27"/>
  <c r="AH48" i="27"/>
  <c r="AI48" i="27"/>
  <c r="AJ48" i="27"/>
  <c r="F37" i="27"/>
  <c r="G37" i="27"/>
  <c r="H37" i="27"/>
  <c r="I37" i="27"/>
  <c r="K37" i="27"/>
  <c r="L37" i="27"/>
  <c r="M37" i="27"/>
  <c r="N37" i="27"/>
  <c r="P37" i="27"/>
  <c r="Q37" i="27"/>
  <c r="R37" i="27"/>
  <c r="S37" i="27"/>
  <c r="T37" i="27"/>
  <c r="U37" i="27"/>
  <c r="V49" i="27"/>
  <c r="W49" i="27"/>
  <c r="Y49" i="27"/>
  <c r="Z49" i="27"/>
  <c r="AA49" i="27"/>
  <c r="AB49" i="27"/>
  <c r="AC49" i="27"/>
  <c r="AD49" i="27"/>
  <c r="AE49" i="27"/>
  <c r="AG49" i="27"/>
  <c r="AH49" i="27"/>
  <c r="AI49" i="27"/>
  <c r="AJ49" i="27"/>
  <c r="F29" i="27"/>
  <c r="G29" i="27"/>
  <c r="H29" i="27"/>
  <c r="I29" i="27"/>
  <c r="K29" i="27"/>
  <c r="L29" i="27"/>
  <c r="M29" i="27"/>
  <c r="N29" i="27"/>
  <c r="P29" i="27"/>
  <c r="Q29" i="27"/>
  <c r="R29" i="27"/>
  <c r="S29" i="27"/>
  <c r="T29" i="27"/>
  <c r="U29" i="27"/>
  <c r="V50" i="27"/>
  <c r="W50" i="27"/>
  <c r="Y50" i="27"/>
  <c r="Z50" i="27"/>
  <c r="AA50" i="27"/>
  <c r="AB50" i="27"/>
  <c r="AC50" i="27"/>
  <c r="AD50" i="27"/>
  <c r="AE50" i="27"/>
  <c r="AG50" i="27"/>
  <c r="AH50" i="27"/>
  <c r="AI50" i="27"/>
  <c r="AJ50" i="27"/>
  <c r="F95" i="27"/>
  <c r="G95" i="27"/>
  <c r="H95" i="27"/>
  <c r="I95" i="27"/>
  <c r="K95" i="27"/>
  <c r="L95" i="27"/>
  <c r="M95" i="27"/>
  <c r="N95" i="27"/>
  <c r="P95" i="27"/>
  <c r="Q95" i="27"/>
  <c r="R95" i="27"/>
  <c r="S95" i="27"/>
  <c r="T95" i="27"/>
  <c r="U95" i="27"/>
  <c r="V51" i="27"/>
  <c r="W51" i="27"/>
  <c r="Y51" i="27"/>
  <c r="Z51" i="27"/>
  <c r="AA51" i="27"/>
  <c r="AB51" i="27"/>
  <c r="AC51" i="27"/>
  <c r="AD51" i="27"/>
  <c r="AE51" i="27"/>
  <c r="AG51" i="27"/>
  <c r="AH51" i="27"/>
  <c r="AI51" i="27"/>
  <c r="AJ51" i="27"/>
  <c r="F38" i="27"/>
  <c r="G38" i="27"/>
  <c r="H38" i="27"/>
  <c r="I38" i="27"/>
  <c r="K38" i="27"/>
  <c r="L38" i="27"/>
  <c r="M38" i="27"/>
  <c r="N38" i="27"/>
  <c r="P38" i="27"/>
  <c r="Q38" i="27"/>
  <c r="R38" i="27"/>
  <c r="S38" i="27"/>
  <c r="T38" i="27"/>
  <c r="U38" i="27"/>
  <c r="V52" i="27"/>
  <c r="W52" i="27"/>
  <c r="Y52" i="27"/>
  <c r="Z52" i="27"/>
  <c r="AA52" i="27"/>
  <c r="AB52" i="27"/>
  <c r="AC52" i="27"/>
  <c r="AD52" i="27"/>
  <c r="AE52" i="27"/>
  <c r="AG52" i="27"/>
  <c r="AH52" i="27"/>
  <c r="AI52" i="27"/>
  <c r="AJ52" i="27"/>
  <c r="F62" i="27"/>
  <c r="G62" i="27"/>
  <c r="H62" i="27"/>
  <c r="I62" i="27"/>
  <c r="K62" i="27"/>
  <c r="L62" i="27"/>
  <c r="M62" i="27"/>
  <c r="N62" i="27"/>
  <c r="P62" i="27"/>
  <c r="Q62" i="27"/>
  <c r="R62" i="27"/>
  <c r="S62" i="27"/>
  <c r="T62" i="27"/>
  <c r="U62" i="27"/>
  <c r="V53" i="27"/>
  <c r="W53" i="27"/>
  <c r="Y53" i="27"/>
  <c r="Z53" i="27"/>
  <c r="AA53" i="27"/>
  <c r="AB53" i="27"/>
  <c r="AC53" i="27"/>
  <c r="AD53" i="27"/>
  <c r="AE53" i="27"/>
  <c r="AG53" i="27"/>
  <c r="AH53" i="27"/>
  <c r="AI53" i="27"/>
  <c r="AJ53" i="27"/>
  <c r="F84" i="27"/>
  <c r="G84" i="27"/>
  <c r="H84" i="27"/>
  <c r="I84" i="27"/>
  <c r="K84" i="27"/>
  <c r="L84" i="27"/>
  <c r="M84" i="27"/>
  <c r="N84" i="27"/>
  <c r="P84" i="27"/>
  <c r="Q84" i="27"/>
  <c r="R84" i="27"/>
  <c r="S84" i="27"/>
  <c r="T84" i="27"/>
  <c r="U84" i="27"/>
  <c r="V54" i="27"/>
  <c r="W54" i="27"/>
  <c r="Y54" i="27"/>
  <c r="Z54" i="27"/>
  <c r="AA54" i="27"/>
  <c r="AB54" i="27"/>
  <c r="AC54" i="27"/>
  <c r="AD54" i="27"/>
  <c r="AE54" i="27"/>
  <c r="AG54" i="27"/>
  <c r="AH54" i="27"/>
  <c r="AI54" i="27"/>
  <c r="AJ54" i="27"/>
  <c r="F22" i="27"/>
  <c r="G22" i="27"/>
  <c r="H22" i="27"/>
  <c r="I22" i="27"/>
  <c r="K22" i="27"/>
  <c r="L22" i="27"/>
  <c r="M22" i="27"/>
  <c r="N22" i="27"/>
  <c r="P22" i="27"/>
  <c r="Q22" i="27"/>
  <c r="R22" i="27"/>
  <c r="S22" i="27"/>
  <c r="T22" i="27"/>
  <c r="U22" i="27"/>
  <c r="V55" i="27"/>
  <c r="W55" i="27"/>
  <c r="Y55" i="27"/>
  <c r="Z55" i="27"/>
  <c r="AA55" i="27"/>
  <c r="AB55" i="27"/>
  <c r="AC55" i="27"/>
  <c r="AD55" i="27"/>
  <c r="AE55" i="27"/>
  <c r="AG55" i="27"/>
  <c r="AH55" i="27"/>
  <c r="AI55" i="27"/>
  <c r="AJ55" i="27"/>
  <c r="F53" i="27"/>
  <c r="G53" i="27"/>
  <c r="H53" i="27"/>
  <c r="I53" i="27"/>
  <c r="K53" i="27"/>
  <c r="L53" i="27"/>
  <c r="M53" i="27"/>
  <c r="N53" i="27"/>
  <c r="P53" i="27"/>
  <c r="Q53" i="27"/>
  <c r="R53" i="27"/>
  <c r="S53" i="27"/>
  <c r="T53" i="27"/>
  <c r="U53" i="27"/>
  <c r="V56" i="27"/>
  <c r="W56" i="27"/>
  <c r="Y56" i="27"/>
  <c r="Z56" i="27"/>
  <c r="AA56" i="27"/>
  <c r="AB56" i="27"/>
  <c r="AC56" i="27"/>
  <c r="AD56" i="27"/>
  <c r="AE56" i="27"/>
  <c r="AG56" i="27"/>
  <c r="AH56" i="27"/>
  <c r="AI56" i="27"/>
  <c r="AJ56" i="27"/>
  <c r="F63" i="27"/>
  <c r="G63" i="27"/>
  <c r="H63" i="27"/>
  <c r="I63" i="27"/>
  <c r="K63" i="27"/>
  <c r="L63" i="27"/>
  <c r="M63" i="27"/>
  <c r="N63" i="27"/>
  <c r="P63" i="27"/>
  <c r="Q63" i="27"/>
  <c r="R63" i="27"/>
  <c r="S63" i="27"/>
  <c r="T63" i="27"/>
  <c r="U63" i="27"/>
  <c r="V57" i="27"/>
  <c r="W57" i="27"/>
  <c r="Y57" i="27"/>
  <c r="Z57" i="27"/>
  <c r="AA57" i="27"/>
  <c r="AB57" i="27"/>
  <c r="AC57" i="27"/>
  <c r="AD57" i="27"/>
  <c r="AE57" i="27"/>
  <c r="AG57" i="27"/>
  <c r="AH57" i="27"/>
  <c r="AI57" i="27"/>
  <c r="AJ57" i="27"/>
  <c r="F48" i="27"/>
  <c r="G48" i="27"/>
  <c r="H48" i="27"/>
  <c r="I48" i="27"/>
  <c r="K48" i="27"/>
  <c r="L48" i="27"/>
  <c r="M48" i="27"/>
  <c r="N48" i="27"/>
  <c r="P48" i="27"/>
  <c r="Q48" i="27"/>
  <c r="R48" i="27"/>
  <c r="S48" i="27"/>
  <c r="T48" i="27"/>
  <c r="U48" i="27"/>
  <c r="V58" i="27"/>
  <c r="W58" i="27"/>
  <c r="Y58" i="27"/>
  <c r="Z58" i="27"/>
  <c r="AA58" i="27"/>
  <c r="AB58" i="27"/>
  <c r="AC58" i="27"/>
  <c r="AD58" i="27"/>
  <c r="AE58" i="27"/>
  <c r="AG58" i="27"/>
  <c r="AH58" i="27"/>
  <c r="AI58" i="27"/>
  <c r="AJ58" i="27"/>
  <c r="F85" i="27"/>
  <c r="G85" i="27"/>
  <c r="H85" i="27"/>
  <c r="I85" i="27"/>
  <c r="K85" i="27"/>
  <c r="L85" i="27"/>
  <c r="M85" i="27"/>
  <c r="N85" i="27"/>
  <c r="P85" i="27"/>
  <c r="Q85" i="27"/>
  <c r="R85" i="27"/>
  <c r="S85" i="27"/>
  <c r="T85" i="27"/>
  <c r="U85" i="27"/>
  <c r="V59" i="27"/>
  <c r="W59" i="27"/>
  <c r="Y59" i="27"/>
  <c r="Z59" i="27"/>
  <c r="AA59" i="27"/>
  <c r="AB59" i="27"/>
  <c r="AC59" i="27"/>
  <c r="AD59" i="27"/>
  <c r="AE59" i="27"/>
  <c r="AG59" i="27"/>
  <c r="AH59" i="27"/>
  <c r="AI59" i="27"/>
  <c r="AJ59" i="27"/>
  <c r="F31" i="27"/>
  <c r="G31" i="27"/>
  <c r="H31" i="27"/>
  <c r="I31" i="27"/>
  <c r="K31" i="27"/>
  <c r="L31" i="27"/>
  <c r="M31" i="27"/>
  <c r="N31" i="27"/>
  <c r="P31" i="27"/>
  <c r="Q31" i="27"/>
  <c r="R31" i="27"/>
  <c r="S31" i="27"/>
  <c r="T31" i="27"/>
  <c r="U31" i="27"/>
  <c r="V60" i="27"/>
  <c r="W60" i="27"/>
  <c r="Y60" i="27"/>
  <c r="Z60" i="27"/>
  <c r="AA60" i="27"/>
  <c r="AB60" i="27"/>
  <c r="AC60" i="27"/>
  <c r="AD60" i="27"/>
  <c r="AE60" i="27"/>
  <c r="AG60" i="27"/>
  <c r="AH60" i="27"/>
  <c r="AI60" i="27"/>
  <c r="AJ60" i="27"/>
  <c r="F25" i="27"/>
  <c r="G25" i="27"/>
  <c r="H25" i="27"/>
  <c r="I25" i="27"/>
  <c r="K25" i="27"/>
  <c r="L25" i="27"/>
  <c r="M25" i="27"/>
  <c r="N25" i="27"/>
  <c r="P25" i="27"/>
  <c r="Q25" i="27"/>
  <c r="R25" i="27"/>
  <c r="S25" i="27"/>
  <c r="T25" i="27"/>
  <c r="U25" i="27"/>
  <c r="V61" i="27"/>
  <c r="W61" i="27"/>
  <c r="Y61" i="27"/>
  <c r="Z61" i="27"/>
  <c r="AA61" i="27"/>
  <c r="AB61" i="27"/>
  <c r="AC61" i="27"/>
  <c r="AD61" i="27"/>
  <c r="AE61" i="27"/>
  <c r="AG61" i="27"/>
  <c r="AH61" i="27"/>
  <c r="AI61" i="27"/>
  <c r="AJ61" i="27"/>
  <c r="F54" i="27"/>
  <c r="G54" i="27"/>
  <c r="H54" i="27"/>
  <c r="I54" i="27"/>
  <c r="K54" i="27"/>
  <c r="L54" i="27"/>
  <c r="M54" i="27"/>
  <c r="N54" i="27"/>
  <c r="P54" i="27"/>
  <c r="Q54" i="27"/>
  <c r="R54" i="27"/>
  <c r="S54" i="27"/>
  <c r="T54" i="27"/>
  <c r="U54" i="27"/>
  <c r="V62" i="27"/>
  <c r="W62" i="27"/>
  <c r="Y62" i="27"/>
  <c r="Z62" i="27"/>
  <c r="AA62" i="27"/>
  <c r="AB62" i="27"/>
  <c r="AC62" i="27"/>
  <c r="AD62" i="27"/>
  <c r="AE62" i="27"/>
  <c r="AG62" i="27"/>
  <c r="AH62" i="27"/>
  <c r="AI62" i="27"/>
  <c r="AJ62" i="27"/>
  <c r="F23" i="27"/>
  <c r="G23" i="27"/>
  <c r="H23" i="27"/>
  <c r="I23" i="27"/>
  <c r="K23" i="27"/>
  <c r="L23" i="27"/>
  <c r="M23" i="27"/>
  <c r="N23" i="27"/>
  <c r="P23" i="27"/>
  <c r="Q23" i="27"/>
  <c r="R23" i="27"/>
  <c r="S23" i="27"/>
  <c r="T23" i="27"/>
  <c r="U23" i="27"/>
  <c r="V63" i="27"/>
  <c r="W63" i="27"/>
  <c r="Y63" i="27"/>
  <c r="Z63" i="27"/>
  <c r="AA63" i="27"/>
  <c r="AB63" i="27"/>
  <c r="AC63" i="27"/>
  <c r="AD63" i="27"/>
  <c r="AE63" i="27"/>
  <c r="AG63" i="27"/>
  <c r="AH63" i="27"/>
  <c r="AI63" i="27"/>
  <c r="AJ63" i="27"/>
  <c r="F60" i="27"/>
  <c r="G60" i="27"/>
  <c r="H60" i="27"/>
  <c r="I60" i="27"/>
  <c r="K60" i="27"/>
  <c r="L60" i="27"/>
  <c r="M60" i="27"/>
  <c r="N60" i="27"/>
  <c r="P60" i="27"/>
  <c r="Q60" i="27"/>
  <c r="R60" i="27"/>
  <c r="S60" i="27"/>
  <c r="T60" i="27"/>
  <c r="U60" i="27"/>
  <c r="V64" i="27"/>
  <c r="W64" i="27"/>
  <c r="Y64" i="27"/>
  <c r="Z64" i="27"/>
  <c r="AA64" i="27"/>
  <c r="AB64" i="27"/>
  <c r="AC64" i="27"/>
  <c r="AD64" i="27"/>
  <c r="AE64" i="27"/>
  <c r="AG64" i="27"/>
  <c r="AH64" i="27"/>
  <c r="AI64" i="27"/>
  <c r="AJ64" i="27"/>
  <c r="F86" i="27"/>
  <c r="G86" i="27"/>
  <c r="H86" i="27"/>
  <c r="I86" i="27"/>
  <c r="K86" i="27"/>
  <c r="L86" i="27"/>
  <c r="M86" i="27"/>
  <c r="N86" i="27"/>
  <c r="P86" i="27"/>
  <c r="Q86" i="27"/>
  <c r="R86" i="27"/>
  <c r="S86" i="27"/>
  <c r="T86" i="27"/>
  <c r="U86" i="27"/>
  <c r="V65" i="27"/>
  <c r="W65" i="27"/>
  <c r="Y65" i="27"/>
  <c r="Z65" i="27"/>
  <c r="AA65" i="27"/>
  <c r="AB65" i="27"/>
  <c r="AC65" i="27"/>
  <c r="AD65" i="27"/>
  <c r="AE65" i="27"/>
  <c r="AG65" i="27"/>
  <c r="AH65" i="27"/>
  <c r="AI65" i="27"/>
  <c r="AJ65" i="27"/>
  <c r="F55" i="27"/>
  <c r="G55" i="27"/>
  <c r="H55" i="27"/>
  <c r="I55" i="27"/>
  <c r="K55" i="27"/>
  <c r="L55" i="27"/>
  <c r="M55" i="27"/>
  <c r="N55" i="27"/>
  <c r="P55" i="27"/>
  <c r="Q55" i="27"/>
  <c r="R55" i="27"/>
  <c r="S55" i="27"/>
  <c r="T55" i="27"/>
  <c r="U55" i="27"/>
  <c r="V66" i="27"/>
  <c r="W66" i="27"/>
  <c r="Y66" i="27"/>
  <c r="Z66" i="27"/>
  <c r="AA66" i="27"/>
  <c r="AB66" i="27"/>
  <c r="AC66" i="27"/>
  <c r="AD66" i="27"/>
  <c r="AE66" i="27"/>
  <c r="AG66" i="27"/>
  <c r="AH66" i="27"/>
  <c r="AI66" i="27"/>
  <c r="AJ66" i="27"/>
  <c r="F96" i="27"/>
  <c r="G96" i="27"/>
  <c r="H96" i="27"/>
  <c r="I96" i="27"/>
  <c r="K96" i="27"/>
  <c r="L96" i="27"/>
  <c r="M96" i="27"/>
  <c r="N96" i="27"/>
  <c r="P96" i="27"/>
  <c r="Q96" i="27"/>
  <c r="R96" i="27"/>
  <c r="S96" i="27"/>
  <c r="T96" i="27"/>
  <c r="U96" i="27"/>
  <c r="V67" i="27"/>
  <c r="W67" i="27"/>
  <c r="Y67" i="27"/>
  <c r="Z67" i="27"/>
  <c r="AA67" i="27"/>
  <c r="AB67" i="27"/>
  <c r="AC67" i="27"/>
  <c r="AD67" i="27"/>
  <c r="AE67" i="27"/>
  <c r="AG67" i="27"/>
  <c r="AH67" i="27"/>
  <c r="AI67" i="27"/>
  <c r="AJ67" i="27"/>
  <c r="F24" i="27"/>
  <c r="G24" i="27"/>
  <c r="H24" i="27"/>
  <c r="I24" i="27"/>
  <c r="K24" i="27"/>
  <c r="L24" i="27"/>
  <c r="M24" i="27"/>
  <c r="N24" i="27"/>
  <c r="P24" i="27"/>
  <c r="Q24" i="27"/>
  <c r="R24" i="27"/>
  <c r="S24" i="27"/>
  <c r="T24" i="27"/>
  <c r="U24" i="27"/>
  <c r="V68" i="27"/>
  <c r="W68" i="27"/>
  <c r="Y68" i="27"/>
  <c r="Z68" i="27"/>
  <c r="AA68" i="27"/>
  <c r="AB68" i="27"/>
  <c r="AC68" i="27"/>
  <c r="AD68" i="27"/>
  <c r="AE68" i="27"/>
  <c r="AG68" i="27"/>
  <c r="AH68" i="27"/>
  <c r="AI68" i="27"/>
  <c r="AJ68" i="27"/>
  <c r="F64" i="27"/>
  <c r="G64" i="27"/>
  <c r="H64" i="27"/>
  <c r="I64" i="27"/>
  <c r="K64" i="27"/>
  <c r="L64" i="27"/>
  <c r="M64" i="27"/>
  <c r="N64" i="27"/>
  <c r="P64" i="27"/>
  <c r="Q64" i="27"/>
  <c r="R64" i="27"/>
  <c r="S64" i="27"/>
  <c r="T64" i="27"/>
  <c r="U64" i="27"/>
  <c r="V69" i="27"/>
  <c r="W69" i="27"/>
  <c r="Y69" i="27"/>
  <c r="Z69" i="27"/>
  <c r="AA69" i="27"/>
  <c r="AB69" i="27"/>
  <c r="AC69" i="27"/>
  <c r="AD69" i="27"/>
  <c r="AE69" i="27"/>
  <c r="AG69" i="27"/>
  <c r="AH69" i="27"/>
  <c r="AI69" i="27"/>
  <c r="AJ69" i="27"/>
  <c r="F65" i="27"/>
  <c r="G65" i="27"/>
  <c r="H65" i="27"/>
  <c r="I65" i="27"/>
  <c r="K65" i="27"/>
  <c r="L65" i="27"/>
  <c r="M65" i="27"/>
  <c r="N65" i="27"/>
  <c r="P65" i="27"/>
  <c r="Q65" i="27"/>
  <c r="R65" i="27"/>
  <c r="S65" i="27"/>
  <c r="T65" i="27"/>
  <c r="U65" i="27"/>
  <c r="V70" i="27"/>
  <c r="W70" i="27"/>
  <c r="Y70" i="27"/>
  <c r="Z70" i="27"/>
  <c r="AA70" i="27"/>
  <c r="AB70" i="27"/>
  <c r="AC70" i="27"/>
  <c r="AD70" i="27"/>
  <c r="AE70" i="27"/>
  <c r="AG70" i="27"/>
  <c r="AH70" i="27"/>
  <c r="AI70" i="27"/>
  <c r="AJ70" i="27"/>
  <c r="F73" i="27"/>
  <c r="G73" i="27"/>
  <c r="H73" i="27"/>
  <c r="I73" i="27"/>
  <c r="K73" i="27"/>
  <c r="L73" i="27"/>
  <c r="M73" i="27"/>
  <c r="N73" i="27"/>
  <c r="P73" i="27"/>
  <c r="Q73" i="27"/>
  <c r="R73" i="27"/>
  <c r="S73" i="27"/>
  <c r="T73" i="27"/>
  <c r="U73" i="27"/>
  <c r="V71" i="27"/>
  <c r="W71" i="27"/>
  <c r="Y71" i="27"/>
  <c r="Z71" i="27"/>
  <c r="AA71" i="27"/>
  <c r="AB71" i="27"/>
  <c r="AC71" i="27"/>
  <c r="AD71" i="27"/>
  <c r="AE71" i="27"/>
  <c r="AG71" i="27"/>
  <c r="AH71" i="27"/>
  <c r="AI71" i="27"/>
  <c r="AJ71" i="27"/>
  <c r="F74" i="27"/>
  <c r="G74" i="27"/>
  <c r="H74" i="27"/>
  <c r="I74" i="27"/>
  <c r="K74" i="27"/>
  <c r="L74" i="27"/>
  <c r="M74" i="27"/>
  <c r="N74" i="27"/>
  <c r="P74" i="27"/>
  <c r="Q74" i="27"/>
  <c r="R74" i="27"/>
  <c r="S74" i="27"/>
  <c r="T74" i="27"/>
  <c r="U74" i="27"/>
  <c r="V72" i="27"/>
  <c r="W72" i="27"/>
  <c r="Y72" i="27"/>
  <c r="Z72" i="27"/>
  <c r="AA72" i="27"/>
  <c r="AB72" i="27"/>
  <c r="AC72" i="27"/>
  <c r="AD72" i="27"/>
  <c r="AE72" i="27"/>
  <c r="AG72" i="27"/>
  <c r="AH72" i="27"/>
  <c r="AI72" i="27"/>
  <c r="AJ72" i="27"/>
  <c r="F43" i="27"/>
  <c r="G43" i="27"/>
  <c r="H43" i="27"/>
  <c r="I43" i="27"/>
  <c r="K43" i="27"/>
  <c r="L43" i="27"/>
  <c r="M43" i="27"/>
  <c r="N43" i="27"/>
  <c r="P43" i="27"/>
  <c r="Q43" i="27"/>
  <c r="R43" i="27"/>
  <c r="S43" i="27"/>
  <c r="T43" i="27"/>
  <c r="U43" i="27"/>
  <c r="V73" i="27"/>
  <c r="W73" i="27"/>
  <c r="Y73" i="27"/>
  <c r="Z73" i="27"/>
  <c r="AA73" i="27"/>
  <c r="AB73" i="27"/>
  <c r="AC73" i="27"/>
  <c r="AD73" i="27"/>
  <c r="AE73" i="27"/>
  <c r="AG73" i="27"/>
  <c r="AH73" i="27"/>
  <c r="AI73" i="27"/>
  <c r="AJ73" i="27"/>
  <c r="F75" i="27"/>
  <c r="G75" i="27"/>
  <c r="H75" i="27"/>
  <c r="I75" i="27"/>
  <c r="K75" i="27"/>
  <c r="L75" i="27"/>
  <c r="M75" i="27"/>
  <c r="N75" i="27"/>
  <c r="P75" i="27"/>
  <c r="Q75" i="27"/>
  <c r="R75" i="27"/>
  <c r="S75" i="27"/>
  <c r="T75" i="27"/>
  <c r="U75" i="27"/>
  <c r="V74" i="27"/>
  <c r="W74" i="27"/>
  <c r="Y74" i="27"/>
  <c r="Z74" i="27"/>
  <c r="AA74" i="27"/>
  <c r="AB74" i="27"/>
  <c r="AC74" i="27"/>
  <c r="AD74" i="27"/>
  <c r="AE74" i="27"/>
  <c r="AG74" i="27"/>
  <c r="AH74" i="27"/>
  <c r="AI74" i="27"/>
  <c r="AJ74" i="27"/>
  <c r="F39" i="27"/>
  <c r="G39" i="27"/>
  <c r="H39" i="27"/>
  <c r="I39" i="27"/>
  <c r="K39" i="27"/>
  <c r="L39" i="27"/>
  <c r="M39" i="27"/>
  <c r="N39" i="27"/>
  <c r="P39" i="27"/>
  <c r="Q39" i="27"/>
  <c r="R39" i="27"/>
  <c r="S39" i="27"/>
  <c r="T39" i="27"/>
  <c r="U39" i="27"/>
  <c r="V75" i="27"/>
  <c r="W75" i="27"/>
  <c r="Y75" i="27"/>
  <c r="Z75" i="27"/>
  <c r="AA75" i="27"/>
  <c r="AB75" i="27"/>
  <c r="AC75" i="27"/>
  <c r="AD75" i="27"/>
  <c r="AE75" i="27"/>
  <c r="AG75" i="27"/>
  <c r="AH75" i="27"/>
  <c r="AI75" i="27"/>
  <c r="AJ75" i="27"/>
  <c r="F76" i="27"/>
  <c r="G76" i="27"/>
  <c r="H76" i="27"/>
  <c r="I76" i="27"/>
  <c r="K76" i="27"/>
  <c r="L76" i="27"/>
  <c r="M76" i="27"/>
  <c r="N76" i="27"/>
  <c r="P76" i="27"/>
  <c r="Q76" i="27"/>
  <c r="R76" i="27"/>
  <c r="S76" i="27"/>
  <c r="T76" i="27"/>
  <c r="U76" i="27"/>
  <c r="V76" i="27"/>
  <c r="W76" i="27"/>
  <c r="Y76" i="27"/>
  <c r="Z76" i="27"/>
  <c r="AA76" i="27"/>
  <c r="AB76" i="27"/>
  <c r="AC76" i="27"/>
  <c r="AD76" i="27"/>
  <c r="AE76" i="27"/>
  <c r="AG76" i="27"/>
  <c r="AH76" i="27"/>
  <c r="AI76" i="27"/>
  <c r="AJ76" i="27"/>
  <c r="F87" i="27"/>
  <c r="G87" i="27"/>
  <c r="H87" i="27"/>
  <c r="I87" i="27"/>
  <c r="K87" i="27"/>
  <c r="L87" i="27"/>
  <c r="M87" i="27"/>
  <c r="N87" i="27"/>
  <c r="P87" i="27"/>
  <c r="Q87" i="27"/>
  <c r="R87" i="27"/>
  <c r="S87" i="27"/>
  <c r="T87" i="27"/>
  <c r="U87" i="27"/>
  <c r="V77" i="27"/>
  <c r="W77" i="27"/>
  <c r="Y77" i="27"/>
  <c r="Z77" i="27"/>
  <c r="AA77" i="27"/>
  <c r="AB77" i="27"/>
  <c r="AC77" i="27"/>
  <c r="AD77" i="27"/>
  <c r="AE77" i="27"/>
  <c r="AG77" i="27"/>
  <c r="AH77" i="27"/>
  <c r="AI77" i="27"/>
  <c r="AJ77" i="27"/>
  <c r="F97" i="27"/>
  <c r="G97" i="27"/>
  <c r="H97" i="27"/>
  <c r="I97" i="27"/>
  <c r="K97" i="27"/>
  <c r="L97" i="27"/>
  <c r="M97" i="27"/>
  <c r="N97" i="27"/>
  <c r="P97" i="27"/>
  <c r="Q97" i="27"/>
  <c r="R97" i="27"/>
  <c r="S97" i="27"/>
  <c r="T97" i="27"/>
  <c r="U97" i="27"/>
  <c r="V78" i="27"/>
  <c r="W78" i="27"/>
  <c r="Y78" i="27"/>
  <c r="Z78" i="27"/>
  <c r="AA78" i="27"/>
  <c r="AB78" i="27"/>
  <c r="AC78" i="27"/>
  <c r="AD78" i="27"/>
  <c r="AE78" i="27"/>
  <c r="AG78" i="27"/>
  <c r="AH78" i="27"/>
  <c r="AI78" i="27"/>
  <c r="AJ78" i="27"/>
  <c r="F44" i="27"/>
  <c r="G44" i="27"/>
  <c r="H44" i="27"/>
  <c r="I44" i="27"/>
  <c r="K44" i="27"/>
  <c r="L44" i="27"/>
  <c r="M44" i="27"/>
  <c r="N44" i="27"/>
  <c r="P44" i="27"/>
  <c r="Q44" i="27"/>
  <c r="R44" i="27"/>
  <c r="S44" i="27"/>
  <c r="T44" i="27"/>
  <c r="U44" i="27"/>
  <c r="V79" i="27"/>
  <c r="W79" i="27"/>
  <c r="Y79" i="27"/>
  <c r="Z79" i="27"/>
  <c r="AA79" i="27"/>
  <c r="AB79" i="27"/>
  <c r="AC79" i="27"/>
  <c r="AD79" i="27"/>
  <c r="AE79" i="27"/>
  <c r="AG79" i="27"/>
  <c r="AH79" i="27"/>
  <c r="AI79" i="27"/>
  <c r="AJ79" i="27"/>
  <c r="F56" i="27"/>
  <c r="G56" i="27"/>
  <c r="H56" i="27"/>
  <c r="I56" i="27"/>
  <c r="K56" i="27"/>
  <c r="L56" i="27"/>
  <c r="M56" i="27"/>
  <c r="N56" i="27"/>
  <c r="P56" i="27"/>
  <c r="Q56" i="27"/>
  <c r="R56" i="27"/>
  <c r="S56" i="27"/>
  <c r="T56" i="27"/>
  <c r="U56" i="27"/>
  <c r="V80" i="27"/>
  <c r="W80" i="27"/>
  <c r="Y80" i="27"/>
  <c r="Z80" i="27"/>
  <c r="AA80" i="27"/>
  <c r="AB80" i="27"/>
  <c r="AC80" i="27"/>
  <c r="AD80" i="27"/>
  <c r="AE80" i="27"/>
  <c r="AG80" i="27"/>
  <c r="AH80" i="27"/>
  <c r="AI80" i="27"/>
  <c r="AJ80" i="27"/>
  <c r="F45" i="27"/>
  <c r="G45" i="27"/>
  <c r="H45" i="27"/>
  <c r="I45" i="27"/>
  <c r="K45" i="27"/>
  <c r="L45" i="27"/>
  <c r="M45" i="27"/>
  <c r="N45" i="27"/>
  <c r="P45" i="27"/>
  <c r="Q45" i="27"/>
  <c r="R45" i="27"/>
  <c r="S45" i="27"/>
  <c r="T45" i="27"/>
  <c r="U45" i="27"/>
  <c r="V81" i="27"/>
  <c r="W81" i="27"/>
  <c r="Y81" i="27"/>
  <c r="Z81" i="27"/>
  <c r="AA81" i="27"/>
  <c r="AB81" i="27"/>
  <c r="AC81" i="27"/>
  <c r="AD81" i="27"/>
  <c r="AE81" i="27"/>
  <c r="AG81" i="27"/>
  <c r="AH81" i="27"/>
  <c r="AI81" i="27"/>
  <c r="AJ81" i="27"/>
  <c r="F79" i="27"/>
  <c r="G79" i="27"/>
  <c r="H79" i="27"/>
  <c r="I79" i="27"/>
  <c r="K79" i="27"/>
  <c r="L79" i="27"/>
  <c r="M79" i="27"/>
  <c r="N79" i="27"/>
  <c r="P79" i="27"/>
  <c r="Q79" i="27"/>
  <c r="R79" i="27"/>
  <c r="S79" i="27"/>
  <c r="T79" i="27"/>
  <c r="U79" i="27"/>
  <c r="V82" i="27"/>
  <c r="W82" i="27"/>
  <c r="Y82" i="27"/>
  <c r="Z82" i="27"/>
  <c r="AA82" i="27"/>
  <c r="AB82" i="27"/>
  <c r="AC82" i="27"/>
  <c r="AD82" i="27"/>
  <c r="AE82" i="27"/>
  <c r="AG82" i="27"/>
  <c r="AH82" i="27"/>
  <c r="AI82" i="27"/>
  <c r="AJ82" i="27"/>
  <c r="F46" i="27"/>
  <c r="G46" i="27"/>
  <c r="H46" i="27"/>
  <c r="I46" i="27"/>
  <c r="K46" i="27"/>
  <c r="L46" i="27"/>
  <c r="M46" i="27"/>
  <c r="N46" i="27"/>
  <c r="P46" i="27"/>
  <c r="Q46" i="27"/>
  <c r="R46" i="27"/>
  <c r="S46" i="27"/>
  <c r="T46" i="27"/>
  <c r="U46" i="27"/>
  <c r="V83" i="27"/>
  <c r="W83" i="27"/>
  <c r="Y83" i="27"/>
  <c r="Z83" i="27"/>
  <c r="AA83" i="27"/>
  <c r="AB83" i="27"/>
  <c r="AC83" i="27"/>
  <c r="AD83" i="27"/>
  <c r="AE83" i="27"/>
  <c r="AG83" i="27"/>
  <c r="AH83" i="27"/>
  <c r="AI83" i="27"/>
  <c r="AJ83" i="27"/>
  <c r="F80" i="27"/>
  <c r="G80" i="27"/>
  <c r="H80" i="27"/>
  <c r="I80" i="27"/>
  <c r="K80" i="27"/>
  <c r="L80" i="27"/>
  <c r="M80" i="27"/>
  <c r="N80" i="27"/>
  <c r="P80" i="27"/>
  <c r="Q80" i="27"/>
  <c r="R80" i="27"/>
  <c r="S80" i="27"/>
  <c r="T80" i="27"/>
  <c r="U80" i="27"/>
  <c r="V84" i="27"/>
  <c r="W84" i="27"/>
  <c r="Y84" i="27"/>
  <c r="Z84" i="27"/>
  <c r="AA84" i="27"/>
  <c r="AB84" i="27"/>
  <c r="AC84" i="27"/>
  <c r="AD84" i="27"/>
  <c r="AE84" i="27"/>
  <c r="AG84" i="27"/>
  <c r="AH84" i="27"/>
  <c r="AI84" i="27"/>
  <c r="AJ84" i="27"/>
  <c r="F88" i="27"/>
  <c r="G88" i="27"/>
  <c r="H88" i="27"/>
  <c r="I88" i="27"/>
  <c r="K88" i="27"/>
  <c r="L88" i="27"/>
  <c r="M88" i="27"/>
  <c r="N88" i="27"/>
  <c r="P88" i="27"/>
  <c r="Q88" i="27"/>
  <c r="R88" i="27"/>
  <c r="S88" i="27"/>
  <c r="T88" i="27"/>
  <c r="U88" i="27"/>
  <c r="V85" i="27"/>
  <c r="W85" i="27"/>
  <c r="Y85" i="27"/>
  <c r="Z85" i="27"/>
  <c r="AA85" i="27"/>
  <c r="AB85" i="27"/>
  <c r="AC85" i="27"/>
  <c r="AD85" i="27"/>
  <c r="AE85" i="27"/>
  <c r="AG85" i="27"/>
  <c r="AH85" i="27"/>
  <c r="AI85" i="27"/>
  <c r="AJ85" i="27"/>
  <c r="F98" i="27"/>
  <c r="G98" i="27"/>
  <c r="H98" i="27"/>
  <c r="I98" i="27"/>
  <c r="K98" i="27"/>
  <c r="L98" i="27"/>
  <c r="M98" i="27"/>
  <c r="N98" i="27"/>
  <c r="P98" i="27"/>
  <c r="Q98" i="27"/>
  <c r="R98" i="27"/>
  <c r="S98" i="27"/>
  <c r="T98" i="27"/>
  <c r="U98" i="27"/>
  <c r="V86" i="27"/>
  <c r="W86" i="27"/>
  <c r="Y86" i="27"/>
  <c r="Z86" i="27"/>
  <c r="AA86" i="27"/>
  <c r="AB86" i="27"/>
  <c r="AC86" i="27"/>
  <c r="AD86" i="27"/>
  <c r="AE86" i="27"/>
  <c r="AG86" i="27"/>
  <c r="AH86" i="27"/>
  <c r="AI86" i="27"/>
  <c r="AJ86" i="27"/>
  <c r="F99" i="27"/>
  <c r="G99" i="27"/>
  <c r="H99" i="27"/>
  <c r="I99" i="27"/>
  <c r="K99" i="27"/>
  <c r="L99" i="27"/>
  <c r="M99" i="27"/>
  <c r="N99" i="27"/>
  <c r="P99" i="27"/>
  <c r="Q99" i="27"/>
  <c r="R99" i="27"/>
  <c r="S99" i="27"/>
  <c r="T99" i="27"/>
  <c r="U99" i="27"/>
  <c r="V87" i="27"/>
  <c r="W87" i="27"/>
  <c r="Y87" i="27"/>
  <c r="Z87" i="27"/>
  <c r="AA87" i="27"/>
  <c r="AB87" i="27"/>
  <c r="AC87" i="27"/>
  <c r="AD87" i="27"/>
  <c r="AE87" i="27"/>
  <c r="AG87" i="27"/>
  <c r="AH87" i="27"/>
  <c r="AI87" i="27"/>
  <c r="AJ87" i="27"/>
  <c r="F69" i="27"/>
  <c r="G69" i="27"/>
  <c r="H69" i="27"/>
  <c r="I69" i="27"/>
  <c r="K69" i="27"/>
  <c r="L69" i="27"/>
  <c r="M69" i="27"/>
  <c r="N69" i="27"/>
  <c r="P69" i="27"/>
  <c r="Q69" i="27"/>
  <c r="R69" i="27"/>
  <c r="S69" i="27"/>
  <c r="T69" i="27"/>
  <c r="U69" i="27"/>
  <c r="V88" i="27"/>
  <c r="W88" i="27"/>
  <c r="Y88" i="27"/>
  <c r="Z88" i="27"/>
  <c r="AA88" i="27"/>
  <c r="AB88" i="27"/>
  <c r="AC88" i="27"/>
  <c r="AD88" i="27"/>
  <c r="AE88" i="27"/>
  <c r="AG88" i="27"/>
  <c r="AH88" i="27"/>
  <c r="AI88" i="27"/>
  <c r="AJ88" i="27"/>
  <c r="F89" i="27"/>
  <c r="G89" i="27"/>
  <c r="H89" i="27"/>
  <c r="I89" i="27"/>
  <c r="K89" i="27"/>
  <c r="L89" i="27"/>
  <c r="M89" i="27"/>
  <c r="N89" i="27"/>
  <c r="P89" i="27"/>
  <c r="Q89" i="27"/>
  <c r="R89" i="27"/>
  <c r="S89" i="27"/>
  <c r="T89" i="27"/>
  <c r="U89" i="27"/>
  <c r="V89" i="27"/>
  <c r="W89" i="27"/>
  <c r="Y89" i="27"/>
  <c r="Z89" i="27"/>
  <c r="AA89" i="27"/>
  <c r="AB89" i="27"/>
  <c r="AC89" i="27"/>
  <c r="AD89" i="27"/>
  <c r="AE89" i="27"/>
  <c r="AG89" i="27"/>
  <c r="AH89" i="27"/>
  <c r="AI89" i="27"/>
  <c r="AJ89" i="27"/>
  <c r="F66" i="27"/>
  <c r="G66" i="27"/>
  <c r="H66" i="27"/>
  <c r="I66" i="27"/>
  <c r="K66" i="27"/>
  <c r="L66" i="27"/>
  <c r="M66" i="27"/>
  <c r="N66" i="27"/>
  <c r="P66" i="27"/>
  <c r="Q66" i="27"/>
  <c r="R66" i="27"/>
  <c r="S66" i="27"/>
  <c r="T66" i="27"/>
  <c r="U66" i="27"/>
  <c r="V90" i="27"/>
  <c r="W90" i="27"/>
  <c r="Y90" i="27"/>
  <c r="Z90" i="27"/>
  <c r="AA90" i="27"/>
  <c r="AB90" i="27"/>
  <c r="AC90" i="27"/>
  <c r="AD90" i="27"/>
  <c r="AE90" i="27"/>
  <c r="AG90" i="27"/>
  <c r="AH90" i="27"/>
  <c r="AI90" i="27"/>
  <c r="AJ90" i="27"/>
  <c r="F67" i="27"/>
  <c r="G67" i="27"/>
  <c r="H67" i="27"/>
  <c r="I67" i="27"/>
  <c r="K67" i="27"/>
  <c r="L67" i="27"/>
  <c r="M67" i="27"/>
  <c r="N67" i="27"/>
  <c r="P67" i="27"/>
  <c r="Q67" i="27"/>
  <c r="R67" i="27"/>
  <c r="S67" i="27"/>
  <c r="T67" i="27"/>
  <c r="U67" i="27"/>
  <c r="V91" i="27"/>
  <c r="W91" i="27"/>
  <c r="Y91" i="27"/>
  <c r="Z91" i="27"/>
  <c r="AA91" i="27"/>
  <c r="AB91" i="27"/>
  <c r="AC91" i="27"/>
  <c r="AD91" i="27"/>
  <c r="AE91" i="27"/>
  <c r="AG91" i="27"/>
  <c r="AH91" i="27"/>
  <c r="AI91" i="27"/>
  <c r="AJ91" i="27"/>
  <c r="F57" i="27"/>
  <c r="G57" i="27"/>
  <c r="H57" i="27"/>
  <c r="I57" i="27"/>
  <c r="K57" i="27"/>
  <c r="L57" i="27"/>
  <c r="M57" i="27"/>
  <c r="N57" i="27"/>
  <c r="P57" i="27"/>
  <c r="Q57" i="27"/>
  <c r="R57" i="27"/>
  <c r="S57" i="27"/>
  <c r="T57" i="27"/>
  <c r="U57" i="27"/>
  <c r="V92" i="27"/>
  <c r="W92" i="27"/>
  <c r="Y92" i="27"/>
  <c r="Z92" i="27"/>
  <c r="AA92" i="27"/>
  <c r="AB92" i="27"/>
  <c r="AC92" i="27"/>
  <c r="AD92" i="27"/>
  <c r="AE92" i="27"/>
  <c r="AG92" i="27"/>
  <c r="AH92" i="27"/>
  <c r="AI92" i="27"/>
  <c r="AJ92" i="27"/>
  <c r="F77" i="27"/>
  <c r="G77" i="27"/>
  <c r="H77" i="27"/>
  <c r="I77" i="27"/>
  <c r="K77" i="27"/>
  <c r="L77" i="27"/>
  <c r="M77" i="27"/>
  <c r="N77" i="27"/>
  <c r="P77" i="27"/>
  <c r="Q77" i="27"/>
  <c r="R77" i="27"/>
  <c r="S77" i="27"/>
  <c r="T77" i="27"/>
  <c r="U77" i="27"/>
  <c r="V93" i="27"/>
  <c r="W93" i="27"/>
  <c r="Y93" i="27"/>
  <c r="Z93" i="27"/>
  <c r="AA93" i="27"/>
  <c r="AB93" i="27"/>
  <c r="AC93" i="27"/>
  <c r="AD93" i="27"/>
  <c r="AE93" i="27"/>
  <c r="AG93" i="27"/>
  <c r="AH93" i="27"/>
  <c r="AI93" i="27"/>
  <c r="AJ93" i="27"/>
  <c r="F78" i="27"/>
  <c r="G78" i="27"/>
  <c r="H78" i="27"/>
  <c r="I78" i="27"/>
  <c r="K78" i="27"/>
  <c r="L78" i="27"/>
  <c r="M78" i="27"/>
  <c r="N78" i="27"/>
  <c r="P78" i="27"/>
  <c r="Q78" i="27"/>
  <c r="R78" i="27"/>
  <c r="S78" i="27"/>
  <c r="T78" i="27"/>
  <c r="U78" i="27"/>
  <c r="V94" i="27"/>
  <c r="W94" i="27"/>
  <c r="Y94" i="27"/>
  <c r="Z94" i="27"/>
  <c r="AA94" i="27"/>
  <c r="AB94" i="27"/>
  <c r="AC94" i="27"/>
  <c r="AD94" i="27"/>
  <c r="AE94" i="27"/>
  <c r="AG94" i="27"/>
  <c r="AH94" i="27"/>
  <c r="AI94" i="27"/>
  <c r="AJ94" i="27"/>
  <c r="F70" i="27"/>
  <c r="G70" i="27"/>
  <c r="H70" i="27"/>
  <c r="I70" i="27"/>
  <c r="K70" i="27"/>
  <c r="L70" i="27"/>
  <c r="M70" i="27"/>
  <c r="N70" i="27"/>
  <c r="P70" i="27"/>
  <c r="Q70" i="27"/>
  <c r="R70" i="27"/>
  <c r="S70" i="27"/>
  <c r="T70" i="27"/>
  <c r="U70" i="27"/>
  <c r="V95" i="27"/>
  <c r="W95" i="27"/>
  <c r="Y95" i="27"/>
  <c r="Z95" i="27"/>
  <c r="AA95" i="27"/>
  <c r="AB95" i="27"/>
  <c r="AC95" i="27"/>
  <c r="AD95" i="27"/>
  <c r="AE95" i="27"/>
  <c r="AG95" i="27"/>
  <c r="AH95" i="27"/>
  <c r="AI95" i="27"/>
  <c r="AJ95" i="27"/>
  <c r="F91" i="27"/>
  <c r="G91" i="27"/>
  <c r="H91" i="27"/>
  <c r="I91" i="27"/>
  <c r="K91" i="27"/>
  <c r="L91" i="27"/>
  <c r="M91" i="27"/>
  <c r="N91" i="27"/>
  <c r="P91" i="27"/>
  <c r="Q91" i="27"/>
  <c r="R91" i="27"/>
  <c r="S91" i="27"/>
  <c r="T91" i="27"/>
  <c r="U91" i="27"/>
  <c r="V96" i="27"/>
  <c r="W96" i="27"/>
  <c r="Y96" i="27"/>
  <c r="Z96" i="27"/>
  <c r="AA96" i="27"/>
  <c r="AB96" i="27"/>
  <c r="AC96" i="27"/>
  <c r="AD96" i="27"/>
  <c r="AE96" i="27"/>
  <c r="AG96" i="27"/>
  <c r="AH96" i="27"/>
  <c r="AI96" i="27"/>
  <c r="AJ96" i="27"/>
  <c r="F68" i="27"/>
  <c r="G68" i="27"/>
  <c r="H68" i="27"/>
  <c r="I68" i="27"/>
  <c r="K68" i="27"/>
  <c r="L68" i="27"/>
  <c r="M68" i="27"/>
  <c r="N68" i="27"/>
  <c r="P68" i="27"/>
  <c r="Q68" i="27"/>
  <c r="R68" i="27"/>
  <c r="S68" i="27"/>
  <c r="T68" i="27"/>
  <c r="U68" i="27"/>
  <c r="V97" i="27"/>
  <c r="W97" i="27"/>
  <c r="Y97" i="27"/>
  <c r="Z97" i="27"/>
  <c r="AA97" i="27"/>
  <c r="AB97" i="27"/>
  <c r="AC97" i="27"/>
  <c r="AD97" i="27"/>
  <c r="AE97" i="27"/>
  <c r="AG97" i="27"/>
  <c r="AH97" i="27"/>
  <c r="AI97" i="27"/>
  <c r="AJ97" i="27"/>
  <c r="F58" i="27"/>
  <c r="G58" i="27"/>
  <c r="H58" i="27"/>
  <c r="I58" i="27"/>
  <c r="K58" i="27"/>
  <c r="L58" i="27"/>
  <c r="M58" i="27"/>
  <c r="N58" i="27"/>
  <c r="P58" i="27"/>
  <c r="Q58" i="27"/>
  <c r="R58" i="27"/>
  <c r="S58" i="27"/>
  <c r="T58" i="27"/>
  <c r="U58" i="27"/>
  <c r="V98" i="27"/>
  <c r="W98" i="27"/>
  <c r="Y98" i="27"/>
  <c r="Z98" i="27"/>
  <c r="AA98" i="27"/>
  <c r="AB98" i="27"/>
  <c r="AC98" i="27"/>
  <c r="AD98" i="27"/>
  <c r="AE98" i="27"/>
  <c r="AG98" i="27"/>
  <c r="AH98" i="27"/>
  <c r="AI98" i="27"/>
  <c r="AJ98" i="27"/>
  <c r="F100" i="27"/>
  <c r="G100" i="27"/>
  <c r="H100" i="27"/>
  <c r="I100" i="27"/>
  <c r="K100" i="27"/>
  <c r="L100" i="27"/>
  <c r="M100" i="27"/>
  <c r="N100" i="27"/>
  <c r="P100" i="27"/>
  <c r="Q100" i="27"/>
  <c r="R100" i="27"/>
  <c r="S100" i="27"/>
  <c r="T100" i="27"/>
  <c r="U100" i="27"/>
  <c r="V99" i="27"/>
  <c r="W99" i="27"/>
  <c r="Y99" i="27"/>
  <c r="Z99" i="27"/>
  <c r="AA99" i="27"/>
  <c r="AB99" i="27"/>
  <c r="AC99" i="27"/>
  <c r="AD99" i="27"/>
  <c r="AE99" i="27"/>
  <c r="AG99" i="27"/>
  <c r="AH99" i="27"/>
  <c r="AI99" i="27"/>
  <c r="AJ99" i="27"/>
  <c r="F101" i="27"/>
  <c r="G101" i="27"/>
  <c r="H101" i="27"/>
  <c r="I101" i="27"/>
  <c r="K101" i="27"/>
  <c r="L101" i="27"/>
  <c r="M101" i="27"/>
  <c r="N101" i="27"/>
  <c r="P101" i="27"/>
  <c r="Q101" i="27"/>
  <c r="R101" i="27"/>
  <c r="S101" i="27"/>
  <c r="T101" i="27"/>
  <c r="U101" i="27"/>
  <c r="V100" i="27"/>
  <c r="W100" i="27"/>
  <c r="Y100" i="27"/>
  <c r="Z100" i="27"/>
  <c r="AA100" i="27"/>
  <c r="AB100" i="27"/>
  <c r="AC100" i="27"/>
  <c r="AD100" i="27"/>
  <c r="AE100" i="27"/>
  <c r="AG100" i="27"/>
  <c r="AH100" i="27"/>
  <c r="AI100" i="27"/>
  <c r="AJ100" i="27"/>
  <c r="F90" i="27"/>
  <c r="G90" i="27"/>
  <c r="H90" i="27"/>
  <c r="I90" i="27"/>
  <c r="K90" i="27"/>
  <c r="L90" i="27"/>
  <c r="M90" i="27"/>
  <c r="N90" i="27"/>
  <c r="P90" i="27"/>
  <c r="Q90" i="27"/>
  <c r="R90" i="27"/>
  <c r="S90" i="27"/>
  <c r="T90" i="27"/>
  <c r="U90" i="27"/>
  <c r="V101" i="27"/>
  <c r="W101" i="27"/>
  <c r="Y101" i="27"/>
  <c r="Z101" i="27"/>
  <c r="AA101" i="27"/>
  <c r="AB101" i="27"/>
  <c r="AC101" i="27"/>
  <c r="AD101" i="27"/>
  <c r="AE101" i="27"/>
  <c r="AG101" i="27"/>
  <c r="AH101" i="27"/>
  <c r="AI101" i="27"/>
  <c r="AJ101" i="27"/>
  <c r="G40" i="27"/>
  <c r="H40" i="27"/>
  <c r="I40" i="27"/>
  <c r="K40" i="27"/>
  <c r="L40" i="27"/>
  <c r="M40" i="27"/>
  <c r="N40" i="27"/>
  <c r="P40" i="27"/>
  <c r="Q40" i="27"/>
  <c r="R40" i="27"/>
  <c r="S40" i="27"/>
  <c r="T40" i="27"/>
  <c r="U40" i="27"/>
  <c r="V4" i="27"/>
  <c r="W4" i="27"/>
  <c r="Y4" i="27"/>
  <c r="Z4" i="27"/>
  <c r="AA4" i="27"/>
  <c r="AB4" i="27"/>
  <c r="AC4" i="27"/>
  <c r="AD4" i="27"/>
  <c r="AE4" i="27"/>
  <c r="AG4" i="27"/>
  <c r="AH4" i="27"/>
  <c r="AI4" i="27"/>
  <c r="AJ4" i="27"/>
  <c r="F40" i="27"/>
  <c r="C25" i="27"/>
  <c r="C54" i="27"/>
  <c r="C23" i="27"/>
  <c r="C60" i="27"/>
  <c r="C86" i="27"/>
  <c r="C55" i="27"/>
  <c r="C96" i="27"/>
  <c r="C24" i="27"/>
  <c r="C64" i="27"/>
  <c r="C65" i="27"/>
  <c r="C73" i="27"/>
  <c r="C74" i="27"/>
  <c r="C43" i="27"/>
  <c r="C75" i="27"/>
  <c r="C39" i="27"/>
  <c r="C76" i="27"/>
  <c r="C87" i="27"/>
  <c r="C97" i="27"/>
  <c r="C44" i="27"/>
  <c r="C56" i="27"/>
  <c r="C45" i="27"/>
  <c r="C79" i="27"/>
  <c r="C46" i="27"/>
  <c r="C80" i="27"/>
  <c r="C88" i="27"/>
  <c r="C98" i="27"/>
  <c r="C99" i="27"/>
  <c r="C69" i="27"/>
  <c r="C89" i="27"/>
  <c r="C66" i="27"/>
  <c r="C67" i="27"/>
  <c r="C57" i="27"/>
  <c r="C77" i="27"/>
  <c r="C78" i="27"/>
  <c r="C70" i="27"/>
  <c r="C91" i="27"/>
  <c r="C68" i="27"/>
  <c r="C58" i="27"/>
  <c r="C100" i="27"/>
  <c r="C101" i="27"/>
  <c r="C90" i="27"/>
  <c r="C31" i="27"/>
  <c r="C52" i="27"/>
  <c r="C94" i="27"/>
  <c r="C37" i="27"/>
  <c r="C29" i="27"/>
  <c r="C95" i="27"/>
  <c r="C38" i="27"/>
  <c r="C62" i="27"/>
  <c r="C84" i="27"/>
  <c r="C22" i="27"/>
  <c r="C53" i="27"/>
  <c r="C63" i="27"/>
  <c r="C48" i="27"/>
  <c r="C85" i="27"/>
  <c r="M113" i="1"/>
  <c r="AK6" i="27"/>
  <c r="O102" i="27" l="1"/>
  <c r="I102" i="27"/>
  <c r="P102" i="27"/>
  <c r="E6" i="27"/>
  <c r="H102" i="27"/>
  <c r="T102" i="27"/>
  <c r="AD102" i="27"/>
  <c r="L102" i="27"/>
  <c r="S102" i="27"/>
  <c r="Q102" i="27"/>
  <c r="AG102" i="27"/>
  <c r="V102" i="27"/>
  <c r="AH102" i="27"/>
  <c r="K102" i="27"/>
  <c r="AB102" i="27"/>
  <c r="W102" i="27"/>
  <c r="Z102" i="27"/>
  <c r="R102" i="27"/>
  <c r="U102" i="27"/>
  <c r="AE102" i="27"/>
  <c r="AI102" i="27"/>
  <c r="G102" i="27"/>
  <c r="N102" i="27"/>
  <c r="AC102" i="27"/>
  <c r="M102" i="27"/>
  <c r="AJ102" i="27"/>
  <c r="Y102" i="27"/>
  <c r="AA102" i="27"/>
  <c r="F102" i="27"/>
  <c r="D58" i="27"/>
  <c r="D70" i="27"/>
  <c r="D57" i="27"/>
  <c r="D89" i="27"/>
  <c r="D98" i="27"/>
  <c r="D46" i="27"/>
  <c r="D56" i="27"/>
  <c r="D87" i="27"/>
  <c r="D75" i="27"/>
  <c r="D73" i="27"/>
  <c r="D24" i="27"/>
  <c r="D86" i="27"/>
  <c r="D54" i="27"/>
  <c r="D90" i="27"/>
  <c r="D78" i="27"/>
  <c r="D67" i="27"/>
  <c r="D69" i="27"/>
  <c r="D88" i="27"/>
  <c r="D79" i="27"/>
  <c r="D44" i="27"/>
  <c r="D76" i="27"/>
  <c r="D43" i="27"/>
  <c r="D65" i="27"/>
  <c r="D96" i="27"/>
  <c r="D60" i="27"/>
  <c r="D68" i="27"/>
  <c r="D101" i="27"/>
  <c r="D100" i="27"/>
  <c r="D91" i="27"/>
  <c r="D77" i="27"/>
  <c r="D66" i="27"/>
  <c r="D99" i="27"/>
  <c r="D80" i="27"/>
  <c r="D45" i="27"/>
  <c r="D97" i="27"/>
  <c r="D39" i="27"/>
  <c r="D74" i="27"/>
  <c r="D64" i="27"/>
  <c r="D55" i="27"/>
  <c r="D23" i="27"/>
  <c r="E101" i="27"/>
  <c r="E58" i="27"/>
  <c r="E91" i="27"/>
  <c r="E78" i="27"/>
  <c r="E57" i="27"/>
  <c r="E66" i="27"/>
  <c r="E69" i="27"/>
  <c r="E98" i="27"/>
  <c r="E80" i="27"/>
  <c r="E79" i="27"/>
  <c r="E56" i="27"/>
  <c r="E97" i="27"/>
  <c r="E76" i="27"/>
  <c r="E75" i="27"/>
  <c r="E74" i="27"/>
  <c r="E65" i="27"/>
  <c r="E24" i="27"/>
  <c r="E55" i="27"/>
  <c r="E60" i="27"/>
  <c r="E54" i="27"/>
  <c r="E90" i="27"/>
  <c r="E100" i="27"/>
  <c r="E68" i="27"/>
  <c r="E70" i="27"/>
  <c r="E77" i="27"/>
  <c r="E67" i="27"/>
  <c r="E89" i="27"/>
  <c r="E99" i="27"/>
  <c r="E88" i="27"/>
  <c r="E46" i="27"/>
  <c r="E45" i="27"/>
  <c r="E44" i="27"/>
  <c r="E87" i="27"/>
  <c r="E39" i="27"/>
  <c r="E43" i="27"/>
  <c r="E73" i="27"/>
  <c r="E64" i="27"/>
  <c r="E96" i="27"/>
  <c r="E86" i="27"/>
  <c r="E23" i="27"/>
  <c r="E40" i="27"/>
  <c r="D31" i="27"/>
  <c r="E38" i="27"/>
  <c r="E31" i="27"/>
  <c r="D95" i="27"/>
  <c r="D84" i="27"/>
  <c r="E29" i="27"/>
  <c r="D22" i="27"/>
  <c r="D52" i="27"/>
  <c r="D94" i="27"/>
  <c r="E94" i="27"/>
  <c r="D85" i="27"/>
  <c r="D37" i="27"/>
  <c r="D53" i="27"/>
  <c r="E53" i="27"/>
  <c r="D38" i="27"/>
  <c r="E85" i="27"/>
  <c r="D63" i="27"/>
  <c r="D29" i="27"/>
  <c r="E63" i="27"/>
  <c r="E37" i="27"/>
  <c r="E22" i="27"/>
  <c r="E95" i="27"/>
  <c r="E52" i="27"/>
  <c r="E84" i="27"/>
  <c r="AK102" i="27" l="1"/>
  <c r="AK61" i="27"/>
  <c r="V100" i="39"/>
  <c r="AD4" i="58"/>
  <c r="AE4" i="58"/>
  <c r="AD5" i="58"/>
  <c r="AE5" i="58"/>
  <c r="AD6" i="58"/>
  <c r="AE6" i="58"/>
  <c r="AD7" i="58"/>
  <c r="AE7" i="58"/>
  <c r="AD8" i="58"/>
  <c r="AE8" i="58"/>
  <c r="AD9" i="58"/>
  <c r="AE9" i="58"/>
  <c r="AD10" i="58"/>
  <c r="AE10" i="58"/>
  <c r="AD11" i="58"/>
  <c r="AE11" i="58"/>
  <c r="AD12" i="58"/>
  <c r="AE12" i="58"/>
  <c r="AD13" i="58"/>
  <c r="AE13" i="58"/>
  <c r="AD14" i="58"/>
  <c r="AE14" i="58"/>
  <c r="AD15" i="58"/>
  <c r="AE15" i="58"/>
  <c r="AD16" i="58"/>
  <c r="AE16" i="58"/>
  <c r="AD17" i="58"/>
  <c r="AE17" i="58"/>
  <c r="AD18" i="58"/>
  <c r="AE18" i="58"/>
  <c r="AD19" i="58"/>
  <c r="AE19" i="58"/>
  <c r="AD20" i="58"/>
  <c r="AE20" i="58"/>
  <c r="AD21" i="58"/>
  <c r="AE21" i="58"/>
  <c r="AD22" i="58"/>
  <c r="AE22" i="58"/>
  <c r="AD23" i="58"/>
  <c r="AE23" i="58"/>
  <c r="AD24" i="58"/>
  <c r="AE24" i="58"/>
  <c r="AD25" i="58"/>
  <c r="AE25" i="58"/>
  <c r="AD26" i="58"/>
  <c r="AE26" i="58"/>
  <c r="AD27" i="58"/>
  <c r="AE27" i="58"/>
  <c r="AD28" i="58"/>
  <c r="AE28" i="58"/>
  <c r="AD29" i="58"/>
  <c r="AE29" i="58"/>
  <c r="AD30" i="58"/>
  <c r="AE30" i="58"/>
  <c r="AD31" i="58"/>
  <c r="AE31" i="58"/>
  <c r="AD32" i="58"/>
  <c r="AE32" i="58"/>
  <c r="AD33" i="58"/>
  <c r="AE33" i="58"/>
  <c r="AD34" i="58"/>
  <c r="AE34" i="58"/>
  <c r="AD35" i="58"/>
  <c r="AE35" i="58"/>
  <c r="AD36" i="58"/>
  <c r="AE36" i="58"/>
  <c r="AD37" i="58"/>
  <c r="AE37" i="58"/>
  <c r="AD38" i="58"/>
  <c r="AE38" i="58"/>
  <c r="AD39" i="58"/>
  <c r="AE39" i="58"/>
  <c r="AD40" i="58"/>
  <c r="AE40" i="58"/>
  <c r="AD41" i="58"/>
  <c r="AE41" i="58"/>
  <c r="AD42" i="58"/>
  <c r="AE42" i="58"/>
  <c r="AD43" i="58"/>
  <c r="AE43" i="58"/>
  <c r="AD44" i="58"/>
  <c r="AE44" i="58"/>
  <c r="AD45" i="58"/>
  <c r="AE45" i="58"/>
  <c r="AD46" i="58"/>
  <c r="AE46" i="58"/>
  <c r="AD47" i="58"/>
  <c r="AE47" i="58"/>
  <c r="AD48" i="58"/>
  <c r="AE48" i="58"/>
  <c r="AD49" i="58"/>
  <c r="AE49" i="58"/>
  <c r="AD50" i="58"/>
  <c r="AE50" i="58"/>
  <c r="AD51" i="58"/>
  <c r="AE51" i="58"/>
  <c r="AD52" i="58"/>
  <c r="AE52" i="58"/>
  <c r="AD53" i="58"/>
  <c r="AE53" i="58"/>
  <c r="AD54" i="58"/>
  <c r="AE54" i="58"/>
  <c r="AD55" i="58"/>
  <c r="AE55" i="58"/>
  <c r="AD56" i="58"/>
  <c r="AE56" i="58"/>
  <c r="AD57" i="58"/>
  <c r="AE57" i="58"/>
  <c r="AD58" i="58"/>
  <c r="AE58" i="58"/>
  <c r="AD59" i="58"/>
  <c r="AE59" i="58"/>
  <c r="AD60" i="58"/>
  <c r="AE60" i="58"/>
  <c r="AD61" i="58"/>
  <c r="AE61" i="58"/>
  <c r="AD62" i="58"/>
  <c r="AE62" i="58"/>
  <c r="AD63" i="58"/>
  <c r="AE63" i="58"/>
  <c r="AD64" i="58"/>
  <c r="AE64" i="58"/>
  <c r="AD65" i="58"/>
  <c r="AE65" i="58"/>
  <c r="AD66" i="58"/>
  <c r="AE66" i="58"/>
  <c r="AD67" i="58"/>
  <c r="AE67" i="58"/>
  <c r="AD68" i="58"/>
  <c r="AE68" i="58"/>
  <c r="AD69" i="58"/>
  <c r="AE69" i="58"/>
  <c r="AD70" i="58"/>
  <c r="AE70" i="58"/>
  <c r="AD71" i="58"/>
  <c r="AE71" i="58"/>
  <c r="AD72" i="58"/>
  <c r="AE72" i="58"/>
  <c r="AD73" i="58"/>
  <c r="AE73" i="58"/>
  <c r="AD74" i="58"/>
  <c r="AE74" i="58"/>
  <c r="AD75" i="58"/>
  <c r="AE75" i="58"/>
  <c r="AD76" i="58"/>
  <c r="AE76" i="58"/>
  <c r="AD77" i="58"/>
  <c r="AE77" i="58"/>
  <c r="AD78" i="58"/>
  <c r="AE78" i="58"/>
  <c r="AD79" i="58"/>
  <c r="AE79" i="58"/>
  <c r="AD80" i="58"/>
  <c r="AE80" i="58"/>
  <c r="AD81" i="58"/>
  <c r="AE81" i="58"/>
  <c r="AD82" i="58"/>
  <c r="AE82" i="58"/>
  <c r="AD83" i="58"/>
  <c r="AE83" i="58"/>
  <c r="AD84" i="58"/>
  <c r="AE84" i="58"/>
  <c r="AD85" i="58"/>
  <c r="AE85" i="58"/>
  <c r="AD86" i="58"/>
  <c r="AE86" i="58"/>
  <c r="AD87" i="58"/>
  <c r="AE87" i="58"/>
  <c r="AD88" i="58"/>
  <c r="AE88" i="58"/>
  <c r="AD89" i="58"/>
  <c r="AE89" i="58"/>
  <c r="AD90" i="58"/>
  <c r="AE90" i="58"/>
  <c r="AD91" i="58"/>
  <c r="AE91" i="58"/>
  <c r="AD92" i="58"/>
  <c r="AE92" i="58"/>
  <c r="AD93" i="58"/>
  <c r="AE93" i="58"/>
  <c r="AD94" i="58"/>
  <c r="AE94" i="58"/>
  <c r="AD95" i="58"/>
  <c r="AE95" i="58"/>
  <c r="AD96" i="58"/>
  <c r="AE96" i="58"/>
  <c r="AD97" i="58"/>
  <c r="AE97" i="58"/>
  <c r="AD98" i="58"/>
  <c r="AE98" i="58"/>
  <c r="AD99" i="58"/>
  <c r="AE99" i="58"/>
  <c r="AD100" i="58"/>
  <c r="AE100" i="58"/>
  <c r="AD101" i="58"/>
  <c r="AE101" i="58"/>
  <c r="AD102" i="58"/>
  <c r="AE102" i="58"/>
  <c r="AD103" i="58"/>
  <c r="AE103" i="58"/>
  <c r="AD104" i="58"/>
  <c r="AE104" i="58"/>
  <c r="AD105" i="58"/>
  <c r="AE105" i="58"/>
  <c r="AD106" i="58"/>
  <c r="AE106" i="58"/>
  <c r="AD107" i="58"/>
  <c r="AE107" i="58"/>
  <c r="AD108" i="58"/>
  <c r="AE108" i="58"/>
  <c r="AD109" i="58"/>
  <c r="AE109" i="58"/>
  <c r="AD110" i="58"/>
  <c r="AE110" i="58"/>
  <c r="K112" i="58"/>
  <c r="J112" i="58" s="1"/>
  <c r="L112" i="58"/>
  <c r="M112" i="58"/>
  <c r="N112" i="58"/>
  <c r="O112" i="58"/>
  <c r="P112" i="58"/>
  <c r="Q112" i="58"/>
  <c r="R112" i="58"/>
  <c r="S112" i="58"/>
  <c r="T112" i="58"/>
  <c r="U112" i="58"/>
  <c r="W112" i="58"/>
  <c r="AB112" i="58"/>
  <c r="AC112" i="58"/>
  <c r="N5" i="3"/>
  <c r="N6" i="3"/>
  <c r="N10" i="3"/>
  <c r="N9" i="3"/>
  <c r="N11" i="3"/>
  <c r="N8" i="3"/>
  <c r="N15" i="3"/>
  <c r="N7" i="3"/>
  <c r="N13" i="3"/>
  <c r="N12" i="3"/>
  <c r="N26" i="3"/>
  <c r="N31" i="3"/>
  <c r="N29" i="3"/>
  <c r="N25" i="3"/>
  <c r="N22" i="3"/>
  <c r="N18" i="3"/>
  <c r="N21" i="3"/>
  <c r="N17" i="3"/>
  <c r="N14" i="3"/>
  <c r="N19" i="3"/>
  <c r="N23" i="3"/>
  <c r="N16" i="3"/>
  <c r="N20" i="3"/>
  <c r="N24" i="3"/>
  <c r="N30" i="3"/>
  <c r="N28" i="3"/>
  <c r="N27" i="3"/>
  <c r="N37" i="3"/>
  <c r="N34" i="3"/>
  <c r="N39" i="3"/>
  <c r="N33" i="3"/>
  <c r="N41" i="3"/>
  <c r="N42" i="3"/>
  <c r="N44" i="3"/>
  <c r="N43" i="3"/>
  <c r="N35" i="3"/>
  <c r="N36" i="3"/>
  <c r="N38" i="3"/>
  <c r="N40" i="3"/>
  <c r="N45" i="3"/>
  <c r="N47" i="3"/>
  <c r="N49" i="3"/>
  <c r="N50" i="3"/>
  <c r="N51" i="3"/>
  <c r="N52" i="3"/>
  <c r="N53" i="3"/>
  <c r="N54" i="3"/>
  <c r="N55" i="3"/>
  <c r="N56" i="3"/>
  <c r="N57" i="3"/>
  <c r="N58" i="3"/>
  <c r="N59" i="3"/>
  <c r="N60" i="3"/>
  <c r="N61" i="3"/>
  <c r="N62" i="3"/>
  <c r="N64" i="3"/>
  <c r="N65" i="3"/>
  <c r="N66" i="3"/>
  <c r="N63" i="3"/>
  <c r="N68" i="3"/>
  <c r="N67" i="3"/>
  <c r="N70" i="3"/>
  <c r="N71" i="3"/>
  <c r="N72" i="3"/>
  <c r="N73" i="3"/>
  <c r="N75" i="3"/>
  <c r="N76" i="3"/>
  <c r="N77" i="3"/>
  <c r="N78" i="3"/>
  <c r="N79" i="3"/>
  <c r="N69" i="3"/>
  <c r="N80" i="3"/>
  <c r="N81" i="3"/>
  <c r="N82" i="3"/>
  <c r="N83" i="3"/>
  <c r="N84" i="3"/>
  <c r="N85" i="3"/>
  <c r="N86" i="3"/>
  <c r="N74" i="3"/>
  <c r="N87" i="3"/>
  <c r="N88" i="3"/>
  <c r="N89" i="3"/>
  <c r="N90" i="3"/>
  <c r="N91" i="3"/>
  <c r="N92" i="3"/>
  <c r="N93" i="3"/>
  <c r="N94" i="3"/>
  <c r="N95" i="3"/>
  <c r="N96" i="3"/>
  <c r="N97" i="3"/>
  <c r="N98" i="3"/>
  <c r="N99" i="3"/>
  <c r="N100" i="3"/>
  <c r="N101" i="3"/>
  <c r="N102" i="3"/>
  <c r="N103" i="3"/>
  <c r="N104" i="3"/>
  <c r="N105" i="3"/>
  <c r="N106" i="3"/>
  <c r="N107" i="3"/>
  <c r="N108" i="3"/>
  <c r="N109" i="3"/>
  <c r="N110" i="3"/>
  <c r="N111" i="3"/>
  <c r="N112" i="3"/>
  <c r="N113" i="3"/>
  <c r="N114" i="3"/>
  <c r="N115" i="3"/>
  <c r="N116" i="3"/>
  <c r="N117" i="3"/>
  <c r="N118" i="3"/>
  <c r="N119" i="3"/>
  <c r="N120" i="3"/>
  <c r="N121" i="3"/>
  <c r="N122" i="3"/>
  <c r="N123" i="3"/>
  <c r="N124" i="3"/>
  <c r="N125" i="3"/>
  <c r="N126" i="3"/>
  <c r="N127" i="3"/>
  <c r="N128" i="3"/>
  <c r="N129" i="3"/>
  <c r="N130" i="3"/>
  <c r="N131" i="3"/>
  <c r="N3" i="3"/>
  <c r="M3" i="3"/>
  <c r="L99" i="3"/>
  <c r="M99" i="3"/>
  <c r="L100" i="3"/>
  <c r="M100" i="3"/>
  <c r="L101" i="3"/>
  <c r="M101" i="3"/>
  <c r="L102" i="3"/>
  <c r="M102" i="3"/>
  <c r="L103" i="3"/>
  <c r="M103" i="3"/>
  <c r="L104" i="3"/>
  <c r="M104" i="3"/>
  <c r="L105" i="3"/>
  <c r="M105" i="3"/>
  <c r="L106" i="3"/>
  <c r="M106" i="3"/>
  <c r="L107" i="3"/>
  <c r="M107" i="3"/>
  <c r="L108" i="3"/>
  <c r="M108" i="3"/>
  <c r="L109" i="3"/>
  <c r="M109" i="3"/>
  <c r="L110" i="3"/>
  <c r="M110" i="3"/>
  <c r="L111" i="3"/>
  <c r="M111" i="3"/>
  <c r="L112" i="3"/>
  <c r="M112" i="3"/>
  <c r="L113" i="3"/>
  <c r="M113" i="3"/>
  <c r="L114" i="3"/>
  <c r="M114" i="3"/>
  <c r="L115" i="3"/>
  <c r="M115" i="3"/>
  <c r="L116" i="3"/>
  <c r="M116" i="3"/>
  <c r="L117" i="3"/>
  <c r="M117" i="3"/>
  <c r="L118" i="3"/>
  <c r="M118" i="3"/>
  <c r="L119" i="3"/>
  <c r="M119" i="3"/>
  <c r="L120" i="3"/>
  <c r="M120" i="3"/>
  <c r="L121" i="3"/>
  <c r="M121" i="3"/>
  <c r="L122" i="3"/>
  <c r="M122" i="3"/>
  <c r="L123" i="3"/>
  <c r="M123" i="3"/>
  <c r="L124" i="3"/>
  <c r="M124" i="3"/>
  <c r="L125" i="3"/>
  <c r="M125" i="3"/>
  <c r="L126" i="3"/>
  <c r="M126" i="3"/>
  <c r="L127" i="3"/>
  <c r="M127" i="3"/>
  <c r="L128" i="3"/>
  <c r="M128" i="3"/>
  <c r="L129" i="3"/>
  <c r="M129" i="3"/>
  <c r="L130" i="3"/>
  <c r="M130" i="3"/>
  <c r="L131" i="3"/>
  <c r="M131" i="3"/>
  <c r="L89" i="3"/>
  <c r="L49" i="3"/>
  <c r="L90" i="3"/>
  <c r="L50" i="3"/>
  <c r="L51" i="3"/>
  <c r="L52" i="3"/>
  <c r="L53" i="3"/>
  <c r="L54" i="3"/>
  <c r="L45" i="3"/>
  <c r="L55" i="3"/>
  <c r="L56" i="3"/>
  <c r="L91" i="3"/>
  <c r="L92" i="3"/>
  <c r="L93" i="3"/>
  <c r="L94" i="3"/>
  <c r="L95" i="3"/>
  <c r="L96" i="3"/>
  <c r="L97" i="3"/>
  <c r="L98" i="3"/>
  <c r="M47" i="3"/>
  <c r="M59" i="3"/>
  <c r="M57" i="3"/>
  <c r="M58" i="3"/>
  <c r="M60" i="3"/>
  <c r="M61" i="3"/>
  <c r="M62" i="3"/>
  <c r="M64" i="3"/>
  <c r="M65" i="3"/>
  <c r="M66" i="3"/>
  <c r="M63" i="3"/>
  <c r="M68" i="3"/>
  <c r="M70" i="3"/>
  <c r="M71" i="3"/>
  <c r="M72" i="3"/>
  <c r="M73" i="3"/>
  <c r="M67" i="3"/>
  <c r="M75" i="3"/>
  <c r="M76" i="3"/>
  <c r="M77" i="3"/>
  <c r="M78" i="3"/>
  <c r="M79" i="3"/>
  <c r="M69" i="3"/>
  <c r="M80" i="3"/>
  <c r="M81" i="3"/>
  <c r="M82" i="3"/>
  <c r="M83" i="3"/>
  <c r="M84" i="3"/>
  <c r="M85" i="3"/>
  <c r="M86" i="3"/>
  <c r="M74" i="3"/>
  <c r="M87" i="3"/>
  <c r="M88" i="3"/>
  <c r="M89" i="3"/>
  <c r="M49" i="3"/>
  <c r="M90" i="3"/>
  <c r="M50" i="3"/>
  <c r="M51" i="3"/>
  <c r="M52" i="3"/>
  <c r="M53" i="3"/>
  <c r="M54" i="3"/>
  <c r="M45" i="3"/>
  <c r="M55" i="3"/>
  <c r="M56" i="3"/>
  <c r="M91" i="3"/>
  <c r="M92" i="3"/>
  <c r="M93" i="3"/>
  <c r="M94" i="3"/>
  <c r="M95" i="3"/>
  <c r="M96" i="3"/>
  <c r="M97" i="3"/>
  <c r="M98" i="3"/>
  <c r="AO4" i="57"/>
  <c r="AO5" i="57"/>
  <c r="AO6" i="57"/>
  <c r="AO7" i="57"/>
  <c r="AO8" i="57"/>
  <c r="AO9" i="57"/>
  <c r="AO10" i="57"/>
  <c r="AO11" i="57"/>
  <c r="AO12" i="57"/>
  <c r="AO13" i="57"/>
  <c r="AO14" i="57"/>
  <c r="AO15" i="57"/>
  <c r="AO16" i="57"/>
  <c r="AO17" i="57"/>
  <c r="AO18" i="57"/>
  <c r="AO19" i="57"/>
  <c r="AO20" i="57"/>
  <c r="AO21" i="57"/>
  <c r="AO22" i="57"/>
  <c r="AO23" i="57"/>
  <c r="AO24" i="57"/>
  <c r="AO25" i="57"/>
  <c r="AO26" i="57"/>
  <c r="AO27" i="57"/>
  <c r="AO28" i="57"/>
  <c r="AO29" i="57"/>
  <c r="AO30" i="57"/>
  <c r="AO31" i="57"/>
  <c r="AO32" i="57"/>
  <c r="AO33" i="57"/>
  <c r="AO34" i="57"/>
  <c r="AO35" i="57"/>
  <c r="AO36" i="57"/>
  <c r="AO37" i="57"/>
  <c r="AO38" i="57"/>
  <c r="AO39" i="57"/>
  <c r="AO40" i="57"/>
  <c r="AO41" i="57"/>
  <c r="AO42" i="57"/>
  <c r="AO43" i="57"/>
  <c r="AO44" i="57"/>
  <c r="AO45" i="57"/>
  <c r="AO46" i="57"/>
  <c r="AO47" i="57"/>
  <c r="AO48" i="57"/>
  <c r="AO49" i="57"/>
  <c r="AO50" i="57"/>
  <c r="AO51" i="57"/>
  <c r="AO52" i="57"/>
  <c r="AO53" i="57"/>
  <c r="AO54" i="57"/>
  <c r="AO55" i="57"/>
  <c r="AO56" i="57"/>
  <c r="AO57" i="57"/>
  <c r="AO58" i="57"/>
  <c r="AO59" i="57"/>
  <c r="AO60" i="57"/>
  <c r="AO61" i="57"/>
  <c r="AO62" i="57"/>
  <c r="AO63" i="57"/>
  <c r="AO64" i="57"/>
  <c r="AO65" i="57"/>
  <c r="AO66" i="57"/>
  <c r="AO67" i="57"/>
  <c r="AO68" i="57"/>
  <c r="AO69" i="57"/>
  <c r="AO70" i="57"/>
  <c r="AO71" i="57"/>
  <c r="AO72" i="57"/>
  <c r="AO73" i="57"/>
  <c r="AO74" i="57"/>
  <c r="AO75" i="57"/>
  <c r="AO76" i="57"/>
  <c r="AO77" i="57"/>
  <c r="AO78" i="57"/>
  <c r="AO79" i="57"/>
  <c r="AO80" i="57"/>
  <c r="AO81" i="57"/>
  <c r="AO82" i="57"/>
  <c r="AO83" i="57"/>
  <c r="AO84" i="57"/>
  <c r="AO85" i="57"/>
  <c r="AO86" i="57"/>
  <c r="AO87" i="57"/>
  <c r="AO3" i="57"/>
  <c r="N21" i="57"/>
  <c r="N29" i="57"/>
  <c r="N39" i="57"/>
  <c r="M4" i="57"/>
  <c r="N4" i="57" s="1"/>
  <c r="M5" i="57"/>
  <c r="N5" i="57" s="1"/>
  <c r="M6" i="57"/>
  <c r="N6" i="57" s="1"/>
  <c r="M7" i="57"/>
  <c r="N7" i="57" s="1"/>
  <c r="M8" i="57"/>
  <c r="N8" i="57" s="1"/>
  <c r="M9" i="57"/>
  <c r="N9" i="57" s="1"/>
  <c r="M10" i="57"/>
  <c r="N10" i="57" s="1"/>
  <c r="M11" i="57"/>
  <c r="N11" i="57" s="1"/>
  <c r="M12" i="57"/>
  <c r="N12" i="57" s="1"/>
  <c r="M13" i="57"/>
  <c r="N13" i="57" s="1"/>
  <c r="M14" i="57"/>
  <c r="N14" i="57" s="1"/>
  <c r="M15" i="57"/>
  <c r="N15" i="57" s="1"/>
  <c r="M16" i="57"/>
  <c r="N16" i="57" s="1"/>
  <c r="M17" i="57"/>
  <c r="N17" i="57" s="1"/>
  <c r="M18" i="57"/>
  <c r="N18" i="57" s="1"/>
  <c r="M19" i="57"/>
  <c r="N19" i="57" s="1"/>
  <c r="M20" i="57"/>
  <c r="N20" i="57" s="1"/>
  <c r="M21" i="57"/>
  <c r="M22" i="57"/>
  <c r="N22" i="57" s="1"/>
  <c r="M23" i="57"/>
  <c r="N23" i="57" s="1"/>
  <c r="M24" i="57"/>
  <c r="N24" i="57" s="1"/>
  <c r="M25" i="57"/>
  <c r="N25" i="57" s="1"/>
  <c r="M26" i="57"/>
  <c r="N26" i="57" s="1"/>
  <c r="M27" i="57"/>
  <c r="N27" i="57" s="1"/>
  <c r="M28" i="57"/>
  <c r="N28" i="57" s="1"/>
  <c r="M29" i="57"/>
  <c r="M30" i="57"/>
  <c r="N30" i="57" s="1"/>
  <c r="M31" i="57"/>
  <c r="N31" i="57" s="1"/>
  <c r="M32" i="57"/>
  <c r="N32" i="57" s="1"/>
  <c r="M33" i="57"/>
  <c r="N33" i="57" s="1"/>
  <c r="M34" i="57"/>
  <c r="N34" i="57" s="1"/>
  <c r="M35" i="57"/>
  <c r="N35" i="57" s="1"/>
  <c r="M36" i="57"/>
  <c r="N36" i="57" s="1"/>
  <c r="M37" i="57"/>
  <c r="N37" i="57" s="1"/>
  <c r="M38" i="57"/>
  <c r="N38" i="57" s="1"/>
  <c r="M3" i="57"/>
  <c r="N3" i="57" s="1"/>
  <c r="M10" i="51"/>
  <c r="T10" i="51" s="1"/>
  <c r="M11" i="51"/>
  <c r="T11" i="51" s="1"/>
  <c r="M13" i="51"/>
  <c r="T13" i="51" s="1"/>
  <c r="M15" i="51"/>
  <c r="T15" i="51" s="1"/>
  <c r="M17" i="51"/>
  <c r="T17" i="51" s="1"/>
  <c r="M18" i="51"/>
  <c r="T18" i="51" s="1"/>
  <c r="M19" i="51"/>
  <c r="T19" i="51" s="1"/>
  <c r="M20" i="51"/>
  <c r="T20" i="51" s="1"/>
  <c r="M21" i="51"/>
  <c r="T21" i="51" s="1"/>
  <c r="M22" i="51"/>
  <c r="T22" i="51" s="1"/>
  <c r="M24" i="51"/>
  <c r="T24" i="51" s="1"/>
  <c r="M28" i="51"/>
  <c r="T28" i="51" s="1"/>
  <c r="M29" i="51"/>
  <c r="T29" i="51" s="1"/>
  <c r="M32" i="51"/>
  <c r="T32" i="51" s="1"/>
  <c r="M34" i="51"/>
  <c r="T34" i="51" s="1"/>
  <c r="M35" i="51"/>
  <c r="T35" i="51" s="1"/>
  <c r="M37" i="51"/>
  <c r="T37" i="51" s="1"/>
  <c r="M38" i="51"/>
  <c r="T38" i="51" s="1"/>
  <c r="M39" i="51"/>
  <c r="T39" i="51" s="1"/>
  <c r="M41" i="51"/>
  <c r="T41" i="51" s="1"/>
  <c r="M43" i="51"/>
  <c r="T43" i="51" s="1"/>
  <c r="M44" i="51"/>
  <c r="T44" i="51" s="1"/>
  <c r="M46" i="51"/>
  <c r="T46" i="51" s="1"/>
  <c r="M47" i="51"/>
  <c r="T47" i="51" s="1"/>
  <c r="M48" i="51"/>
  <c r="T48" i="51" s="1"/>
  <c r="M49" i="51"/>
  <c r="T49" i="51" s="1"/>
  <c r="M50" i="51"/>
  <c r="T50" i="51" s="1"/>
  <c r="M51" i="51"/>
  <c r="T51" i="51" s="1"/>
  <c r="M52" i="51"/>
  <c r="T52" i="51" s="1"/>
  <c r="M53" i="51"/>
  <c r="T53" i="51" s="1"/>
  <c r="M54" i="51"/>
  <c r="T54" i="51" s="1"/>
  <c r="M55" i="51"/>
  <c r="T55" i="51" s="1"/>
  <c r="M56" i="51"/>
  <c r="T56" i="51" s="1"/>
  <c r="M57" i="51"/>
  <c r="T57" i="51" s="1"/>
  <c r="M58" i="51"/>
  <c r="T58" i="51" s="1"/>
  <c r="M59" i="51"/>
  <c r="T59" i="51" s="1"/>
  <c r="M60" i="51"/>
  <c r="T60" i="51" s="1"/>
  <c r="M61" i="51"/>
  <c r="T61" i="51" s="1"/>
  <c r="M62" i="51"/>
  <c r="T62" i="51" s="1"/>
  <c r="M63" i="51"/>
  <c r="T63" i="51" s="1"/>
  <c r="M64" i="51"/>
  <c r="T64" i="51" s="1"/>
  <c r="M65" i="51"/>
  <c r="T65" i="51" s="1"/>
  <c r="M66" i="51"/>
  <c r="T66" i="51" s="1"/>
  <c r="M67" i="51"/>
  <c r="T67" i="51" s="1"/>
  <c r="M68" i="51"/>
  <c r="T68" i="51" s="1"/>
  <c r="M69" i="51"/>
  <c r="T69" i="51" s="1"/>
  <c r="M71" i="51"/>
  <c r="T71" i="51" s="1"/>
  <c r="M72" i="51"/>
  <c r="T72" i="51" s="1"/>
  <c r="M73" i="51"/>
  <c r="T73" i="51" s="1"/>
  <c r="M74" i="51"/>
  <c r="T74" i="51" s="1"/>
  <c r="M76" i="51"/>
  <c r="T76" i="51" s="1"/>
  <c r="M77" i="51"/>
  <c r="T77" i="51" s="1"/>
  <c r="M78" i="51"/>
  <c r="T78" i="51" s="1"/>
  <c r="M79" i="51"/>
  <c r="T79" i="51" s="1"/>
  <c r="M80" i="51"/>
  <c r="T80" i="51" s="1"/>
  <c r="M81" i="51"/>
  <c r="T81" i="51" s="1"/>
  <c r="M82" i="51"/>
  <c r="T82" i="51" s="1"/>
  <c r="M83" i="51"/>
  <c r="T83" i="51" s="1"/>
  <c r="M84" i="51"/>
  <c r="T84" i="51" s="1"/>
  <c r="M85" i="51"/>
  <c r="T85" i="51" s="1"/>
  <c r="M86" i="51"/>
  <c r="T86" i="51" s="1"/>
  <c r="M87" i="51"/>
  <c r="T87" i="51" s="1"/>
  <c r="M88" i="51"/>
  <c r="T88" i="51" s="1"/>
  <c r="M89" i="51"/>
  <c r="T89" i="51" s="1"/>
  <c r="M90" i="51"/>
  <c r="T90" i="51" s="1"/>
  <c r="M91" i="51"/>
  <c r="T91" i="51" s="1"/>
  <c r="M92" i="51"/>
  <c r="T92" i="51" s="1"/>
  <c r="M93" i="51"/>
  <c r="T93" i="51" s="1"/>
  <c r="M94" i="51"/>
  <c r="T94" i="51" s="1"/>
  <c r="M95" i="51"/>
  <c r="T95" i="51" s="1"/>
  <c r="M96" i="51"/>
  <c r="T96" i="51" s="1"/>
  <c r="M97" i="51"/>
  <c r="T97" i="51" s="1"/>
  <c r="M98" i="51"/>
  <c r="T98" i="51" s="1"/>
  <c r="M99" i="51"/>
  <c r="T99" i="51" s="1"/>
  <c r="M100" i="51"/>
  <c r="T100" i="51" s="1"/>
  <c r="M101" i="51"/>
  <c r="T101" i="51" s="1"/>
  <c r="M102" i="51"/>
  <c r="T102" i="51" s="1"/>
  <c r="M103" i="51"/>
  <c r="T103" i="51" s="1"/>
  <c r="M104" i="51"/>
  <c r="T104" i="51" s="1"/>
  <c r="M105" i="51"/>
  <c r="T105" i="51" s="1"/>
  <c r="M107" i="51"/>
  <c r="T107" i="51" s="1"/>
  <c r="M110" i="51"/>
  <c r="T110" i="51" s="1"/>
  <c r="M112" i="51"/>
  <c r="T112" i="51" s="1"/>
  <c r="M113" i="51"/>
  <c r="T113" i="51" s="1"/>
  <c r="M114" i="51"/>
  <c r="T114" i="51" s="1"/>
  <c r="M115" i="51"/>
  <c r="T115" i="51" s="1"/>
  <c r="M116" i="51"/>
  <c r="T116" i="51" s="1"/>
  <c r="M117" i="51"/>
  <c r="T117" i="51" s="1"/>
  <c r="M118" i="51"/>
  <c r="T118" i="51" s="1"/>
  <c r="M120" i="51"/>
  <c r="T120" i="51" s="1"/>
  <c r="M121" i="51"/>
  <c r="T121" i="51" s="1"/>
  <c r="M122" i="51"/>
  <c r="T122" i="51" s="1"/>
  <c r="M123" i="51"/>
  <c r="T123" i="51" s="1"/>
  <c r="M124" i="51"/>
  <c r="T124" i="51" s="1"/>
  <c r="M125" i="51"/>
  <c r="T125" i="51" s="1"/>
  <c r="M126" i="51"/>
  <c r="T126" i="51" s="1"/>
  <c r="M127" i="51"/>
  <c r="T127" i="51" s="1"/>
  <c r="M128" i="51"/>
  <c r="T128" i="51" s="1"/>
  <c r="M129" i="51"/>
  <c r="T129" i="51" s="1"/>
  <c r="M130" i="51"/>
  <c r="T130" i="51" s="1"/>
  <c r="M131" i="51"/>
  <c r="T131" i="51" s="1"/>
  <c r="M132" i="51"/>
  <c r="T132" i="51" s="1"/>
  <c r="M133" i="51"/>
  <c r="T133" i="51" s="1"/>
  <c r="M134" i="51"/>
  <c r="T134" i="51" s="1"/>
  <c r="M135" i="51"/>
  <c r="T135" i="51" s="1"/>
  <c r="M136" i="51"/>
  <c r="T136" i="51" s="1"/>
  <c r="M137" i="51"/>
  <c r="T137" i="51" s="1"/>
  <c r="M138" i="51"/>
  <c r="T138" i="51" s="1"/>
  <c r="M139" i="51"/>
  <c r="T139" i="51" s="1"/>
  <c r="M140" i="51"/>
  <c r="T140" i="51" s="1"/>
  <c r="M141" i="51"/>
  <c r="T141" i="51" s="1"/>
  <c r="M142" i="51"/>
  <c r="T142" i="51" s="1"/>
  <c r="M143" i="51"/>
  <c r="T143" i="51" s="1"/>
  <c r="M144" i="51"/>
  <c r="T144" i="51" s="1"/>
  <c r="M75" i="51"/>
  <c r="T75" i="51" s="1"/>
  <c r="M5" i="51"/>
  <c r="T5" i="51" s="1"/>
  <c r="M16" i="51"/>
  <c r="T16" i="51" s="1"/>
  <c r="M4" i="51"/>
  <c r="T4" i="51" s="1"/>
  <c r="M3" i="51"/>
  <c r="T3" i="51" s="1"/>
  <c r="M30" i="51"/>
  <c r="T30" i="51" s="1"/>
  <c r="M111" i="51"/>
  <c r="T111" i="51" s="1"/>
  <c r="M45" i="51"/>
  <c r="T45" i="51" s="1"/>
  <c r="M6" i="51"/>
  <c r="T6" i="51" s="1"/>
  <c r="M8" i="51"/>
  <c r="T8" i="51" s="1"/>
  <c r="M109" i="51"/>
  <c r="T109" i="51" s="1"/>
  <c r="M23" i="51"/>
  <c r="T23" i="51" s="1"/>
  <c r="M14" i="51"/>
  <c r="T14" i="51" s="1"/>
  <c r="M31" i="51"/>
  <c r="T31" i="51" s="1"/>
  <c r="M70" i="51"/>
  <c r="T70" i="51" s="1"/>
  <c r="M25" i="51"/>
  <c r="T25" i="51" s="1"/>
  <c r="M7" i="51"/>
  <c r="T7" i="51" s="1"/>
  <c r="M119" i="51"/>
  <c r="T119" i="51" s="1"/>
  <c r="M108" i="51"/>
  <c r="T108" i="51" s="1"/>
  <c r="M40" i="51"/>
  <c r="T40" i="51" s="1"/>
  <c r="M27" i="51"/>
  <c r="T27" i="51" s="1"/>
  <c r="M33" i="51"/>
  <c r="T33" i="51" s="1"/>
  <c r="M9" i="51"/>
  <c r="T9" i="51" s="1"/>
  <c r="M106" i="51"/>
  <c r="T106" i="51" s="1"/>
  <c r="M12" i="51"/>
  <c r="T12" i="51" s="1"/>
  <c r="M42" i="51"/>
  <c r="T42" i="51" s="1"/>
  <c r="M36" i="51"/>
  <c r="T36" i="51" s="1"/>
  <c r="M26" i="51"/>
  <c r="T26" i="51" s="1"/>
  <c r="K4" i="42"/>
  <c r="L3" i="54"/>
  <c r="M48" i="3"/>
  <c r="M46" i="3"/>
  <c r="M32" i="3"/>
  <c r="M40" i="3"/>
  <c r="M35" i="3"/>
  <c r="M42" i="3"/>
  <c r="M36" i="3"/>
  <c r="M38" i="3"/>
  <c r="M43" i="3"/>
  <c r="M44" i="3"/>
  <c r="M34" i="3"/>
  <c r="M28" i="3"/>
  <c r="M41" i="3"/>
  <c r="M33" i="3"/>
  <c r="M39" i="3"/>
  <c r="M37" i="3"/>
  <c r="M27" i="3"/>
  <c r="M30" i="3"/>
  <c r="M20" i="3"/>
  <c r="M16" i="3"/>
  <c r="M14" i="3"/>
  <c r="M22" i="3"/>
  <c r="M19" i="3"/>
  <c r="M17" i="3"/>
  <c r="M24" i="3"/>
  <c r="M25" i="3"/>
  <c r="M26" i="3"/>
  <c r="M29" i="3"/>
  <c r="M12" i="3"/>
  <c r="M23" i="3"/>
  <c r="M7" i="3"/>
  <c r="M21" i="3"/>
  <c r="M15" i="3"/>
  <c r="M18" i="3"/>
  <c r="M13" i="3"/>
  <c r="M31" i="3"/>
  <c r="M11" i="3"/>
  <c r="M8" i="3"/>
  <c r="M9" i="3"/>
  <c r="M10" i="3"/>
  <c r="M6" i="3"/>
  <c r="M5" i="3"/>
  <c r="M4" i="3"/>
  <c r="L3" i="3"/>
  <c r="K5" i="42"/>
  <c r="K6" i="42"/>
  <c r="K7" i="42"/>
  <c r="K8" i="42"/>
  <c r="K9" i="42"/>
  <c r="K10" i="42"/>
  <c r="K11" i="42"/>
  <c r="K12" i="42"/>
  <c r="K13" i="42"/>
  <c r="K14" i="42"/>
  <c r="K15" i="42"/>
  <c r="K16" i="42"/>
  <c r="K17" i="42"/>
  <c r="K18" i="42"/>
  <c r="K19" i="42"/>
  <c r="K20" i="42"/>
  <c r="K21" i="42"/>
  <c r="K22" i="42"/>
  <c r="K23" i="42"/>
  <c r="K24" i="42"/>
  <c r="K25" i="42"/>
  <c r="K26" i="42"/>
  <c r="K27" i="42"/>
  <c r="K28" i="42"/>
  <c r="K29" i="42"/>
  <c r="K30" i="42"/>
  <c r="K31" i="42"/>
  <c r="K32" i="42"/>
  <c r="K33" i="42"/>
  <c r="K34" i="42"/>
  <c r="K35" i="42"/>
  <c r="K36" i="42"/>
  <c r="K37" i="42"/>
  <c r="K38" i="42"/>
  <c r="K39" i="42"/>
  <c r="K40" i="42"/>
  <c r="K41" i="42"/>
  <c r="K42" i="42"/>
  <c r="K43" i="42"/>
  <c r="K44" i="42"/>
  <c r="K45" i="42"/>
  <c r="K46" i="42"/>
  <c r="K47" i="42"/>
  <c r="K48" i="42"/>
  <c r="K49" i="42"/>
  <c r="K3" i="41"/>
  <c r="K4" i="41"/>
  <c r="L4" i="3"/>
  <c r="L5" i="3"/>
  <c r="L6" i="3"/>
  <c r="L10" i="3"/>
  <c r="L8" i="3"/>
  <c r="L11" i="3"/>
  <c r="L7" i="3"/>
  <c r="L21" i="3"/>
  <c r="L9" i="3"/>
  <c r="L31" i="3"/>
  <c r="L26" i="3"/>
  <c r="L18" i="3"/>
  <c r="L17" i="3"/>
  <c r="L13" i="3"/>
  <c r="L15" i="3"/>
  <c r="L23" i="3"/>
  <c r="L24" i="3"/>
  <c r="L12" i="3"/>
  <c r="L29" i="3"/>
  <c r="L25" i="3"/>
  <c r="L19" i="3"/>
  <c r="L16" i="3"/>
  <c r="L22" i="3"/>
  <c r="L37" i="3"/>
  <c r="L14" i="3"/>
  <c r="L39" i="3"/>
  <c r="L20" i="3"/>
  <c r="L30" i="3"/>
  <c r="L41" i="3"/>
  <c r="L27" i="3"/>
  <c r="L44" i="3"/>
  <c r="L28" i="3"/>
  <c r="L38" i="3"/>
  <c r="L33" i="3"/>
  <c r="L36" i="3"/>
  <c r="L42" i="3"/>
  <c r="L43" i="3"/>
  <c r="L34" i="3"/>
  <c r="L35" i="3"/>
  <c r="L40" i="3"/>
  <c r="L32" i="3"/>
  <c r="L46" i="3"/>
  <c r="L48" i="3"/>
  <c r="L47" i="3"/>
  <c r="L59" i="3"/>
  <c r="L58" i="3"/>
  <c r="L60" i="3"/>
  <c r="L61" i="3"/>
  <c r="L62" i="3"/>
  <c r="L57" i="3"/>
  <c r="L64" i="3"/>
  <c r="L66" i="3"/>
  <c r="L70" i="3"/>
  <c r="L71" i="3"/>
  <c r="L63" i="3"/>
  <c r="L73" i="3"/>
  <c r="L72" i="3"/>
  <c r="L75" i="3"/>
  <c r="L76" i="3"/>
  <c r="L77" i="3"/>
  <c r="L65" i="3"/>
  <c r="L78" i="3"/>
  <c r="L79" i="3"/>
  <c r="L68" i="3"/>
  <c r="L69" i="3"/>
  <c r="L80" i="3"/>
  <c r="L81" i="3"/>
  <c r="L82" i="3"/>
  <c r="L83" i="3"/>
  <c r="L85" i="3"/>
  <c r="L86" i="3"/>
  <c r="L74" i="3"/>
  <c r="L67" i="3"/>
  <c r="L87" i="3"/>
  <c r="L88" i="3"/>
  <c r="L84" i="3"/>
  <c r="K3" i="3"/>
  <c r="E62" i="27" l="1"/>
  <c r="D62" i="27"/>
  <c r="E48" i="27"/>
  <c r="D48" i="27"/>
  <c r="D25" i="27"/>
  <c r="E25" i="27"/>
  <c r="AD112" i="58"/>
  <c r="K92" i="3"/>
  <c r="K93" i="3"/>
  <c r="K70" i="3"/>
  <c r="K65" i="3"/>
  <c r="K63" i="3"/>
  <c r="K64" i="3"/>
  <c r="K94" i="3"/>
  <c r="K24" i="3"/>
  <c r="K90" i="3"/>
  <c r="K95" i="3"/>
  <c r="K96" i="3"/>
  <c r="K97" i="3"/>
  <c r="K98" i="3"/>
  <c r="K99" i="3"/>
  <c r="K25" i="3"/>
  <c r="K11" i="3"/>
  <c r="K37" i="3"/>
  <c r="K20" i="3"/>
  <c r="K36" i="3"/>
  <c r="K43" i="3"/>
  <c r="K32" i="3"/>
  <c r="K80" i="3"/>
  <c r="K74" i="3"/>
  <c r="K87" i="3"/>
  <c r="K71" i="3"/>
  <c r="K34" i="3"/>
  <c r="K85" i="3"/>
  <c r="K86" i="3"/>
  <c r="K100" i="3"/>
  <c r="K89" i="3"/>
  <c r="K101" i="3"/>
  <c r="K102" i="3"/>
  <c r="K103" i="3"/>
  <c r="K104" i="3"/>
  <c r="K105" i="3"/>
  <c r="K106" i="3"/>
  <c r="K107" i="3"/>
  <c r="K108" i="3"/>
  <c r="K109" i="3"/>
  <c r="K110" i="3"/>
  <c r="K111" i="3"/>
  <c r="K112" i="3"/>
  <c r="K113" i="3"/>
  <c r="K114" i="3"/>
  <c r="K115" i="3"/>
  <c r="K116" i="3"/>
  <c r="K117" i="3"/>
  <c r="K118" i="3"/>
  <c r="K119" i="3"/>
  <c r="K120" i="3"/>
  <c r="K121" i="3"/>
  <c r="K69" i="3"/>
  <c r="K122" i="3"/>
  <c r="K123" i="3"/>
  <c r="K124" i="3"/>
  <c r="K60" i="3"/>
  <c r="K17" i="3"/>
  <c r="K125" i="3"/>
  <c r="K126" i="3"/>
  <c r="K84" i="3"/>
  <c r="K78" i="3"/>
  <c r="K81" i="3"/>
  <c r="K73" i="3"/>
  <c r="K76" i="3"/>
  <c r="K83" i="3"/>
  <c r="K82" i="3"/>
  <c r="K79" i="3"/>
  <c r="K72" i="3"/>
  <c r="K66" i="3"/>
  <c r="K127" i="3"/>
  <c r="K128" i="3"/>
  <c r="K88" i="3"/>
  <c r="K12" i="3"/>
  <c r="K129" i="3"/>
  <c r="K58" i="3"/>
  <c r="K130" i="3"/>
  <c r="K131" i="3"/>
  <c r="K67" i="3"/>
  <c r="K61" i="3"/>
  <c r="K59" i="3"/>
  <c r="C86" i="3"/>
  <c r="D86" i="3"/>
  <c r="F86" i="3"/>
  <c r="G86" i="3"/>
  <c r="H86" i="3"/>
  <c r="I86" i="3"/>
  <c r="J86" i="3"/>
  <c r="C100" i="3"/>
  <c r="D100" i="3"/>
  <c r="F100" i="3"/>
  <c r="G100" i="3"/>
  <c r="H100" i="3"/>
  <c r="I100" i="3"/>
  <c r="J100" i="3"/>
  <c r="C89" i="3"/>
  <c r="D89" i="3"/>
  <c r="F89" i="3"/>
  <c r="G89" i="3"/>
  <c r="H89" i="3"/>
  <c r="I89" i="3"/>
  <c r="J89" i="3"/>
  <c r="C101" i="3"/>
  <c r="D101" i="3"/>
  <c r="F101" i="3"/>
  <c r="G101" i="3"/>
  <c r="H101" i="3"/>
  <c r="I101" i="3"/>
  <c r="J101" i="3"/>
  <c r="C102" i="3"/>
  <c r="D102" i="3"/>
  <c r="F102" i="3"/>
  <c r="G102" i="3"/>
  <c r="H102" i="3"/>
  <c r="I102" i="3"/>
  <c r="J102" i="3"/>
  <c r="C103" i="3"/>
  <c r="D103" i="3"/>
  <c r="F103" i="3"/>
  <c r="G103" i="3"/>
  <c r="H103" i="3"/>
  <c r="I103" i="3"/>
  <c r="J103" i="3"/>
  <c r="C104" i="3"/>
  <c r="D104" i="3"/>
  <c r="F104" i="3"/>
  <c r="G104" i="3"/>
  <c r="H104" i="3"/>
  <c r="I104" i="3"/>
  <c r="J104" i="3"/>
  <c r="C105" i="3"/>
  <c r="D105" i="3"/>
  <c r="F105" i="3"/>
  <c r="G105" i="3"/>
  <c r="H105" i="3"/>
  <c r="I105" i="3"/>
  <c r="J105" i="3"/>
  <c r="C106" i="3"/>
  <c r="D106" i="3"/>
  <c r="F106" i="3"/>
  <c r="G106" i="3"/>
  <c r="H106" i="3"/>
  <c r="I106" i="3"/>
  <c r="J106" i="3"/>
  <c r="C107" i="3"/>
  <c r="D107" i="3"/>
  <c r="F107" i="3"/>
  <c r="G107" i="3"/>
  <c r="H107" i="3"/>
  <c r="I107" i="3"/>
  <c r="J107" i="3"/>
  <c r="C108" i="3"/>
  <c r="D108" i="3"/>
  <c r="F108" i="3"/>
  <c r="G108" i="3"/>
  <c r="H108" i="3"/>
  <c r="I108" i="3"/>
  <c r="J108" i="3"/>
  <c r="C109" i="3"/>
  <c r="D109" i="3"/>
  <c r="F109" i="3"/>
  <c r="G109" i="3"/>
  <c r="H109" i="3"/>
  <c r="I109" i="3"/>
  <c r="J109" i="3"/>
  <c r="C110" i="3"/>
  <c r="D110" i="3"/>
  <c r="F110" i="3"/>
  <c r="G110" i="3"/>
  <c r="H110" i="3"/>
  <c r="I110" i="3"/>
  <c r="J110" i="3"/>
  <c r="C111" i="3"/>
  <c r="D111" i="3"/>
  <c r="F111" i="3"/>
  <c r="G111" i="3"/>
  <c r="H111" i="3"/>
  <c r="I111" i="3"/>
  <c r="J111" i="3"/>
  <c r="C112" i="3"/>
  <c r="D112" i="3"/>
  <c r="F112" i="3"/>
  <c r="G112" i="3"/>
  <c r="H112" i="3"/>
  <c r="I112" i="3"/>
  <c r="J112" i="3"/>
  <c r="C113" i="3"/>
  <c r="D113" i="3"/>
  <c r="F113" i="3"/>
  <c r="G113" i="3"/>
  <c r="H113" i="3"/>
  <c r="I113" i="3"/>
  <c r="J113" i="3"/>
  <c r="C114" i="3"/>
  <c r="D114" i="3"/>
  <c r="F114" i="3"/>
  <c r="G114" i="3"/>
  <c r="H114" i="3"/>
  <c r="I114" i="3"/>
  <c r="J114" i="3"/>
  <c r="C115" i="3"/>
  <c r="D115" i="3"/>
  <c r="F115" i="3"/>
  <c r="G115" i="3"/>
  <c r="H115" i="3"/>
  <c r="I115" i="3"/>
  <c r="J115" i="3"/>
  <c r="C116" i="3"/>
  <c r="D116" i="3"/>
  <c r="F116" i="3"/>
  <c r="G116" i="3"/>
  <c r="H116" i="3"/>
  <c r="I116" i="3"/>
  <c r="J116" i="3"/>
  <c r="C117" i="3"/>
  <c r="D117" i="3"/>
  <c r="F117" i="3"/>
  <c r="G117" i="3"/>
  <c r="H117" i="3"/>
  <c r="I117" i="3"/>
  <c r="J117" i="3"/>
  <c r="C118" i="3"/>
  <c r="D118" i="3"/>
  <c r="F118" i="3"/>
  <c r="G118" i="3"/>
  <c r="H118" i="3"/>
  <c r="I118" i="3"/>
  <c r="J118" i="3"/>
  <c r="C119" i="3"/>
  <c r="D119" i="3"/>
  <c r="F119" i="3"/>
  <c r="G119" i="3"/>
  <c r="H119" i="3"/>
  <c r="I119" i="3"/>
  <c r="J119" i="3"/>
  <c r="C120" i="3"/>
  <c r="D120" i="3"/>
  <c r="F120" i="3"/>
  <c r="G120" i="3"/>
  <c r="H120" i="3"/>
  <c r="I120" i="3"/>
  <c r="J120" i="3"/>
  <c r="C121" i="3"/>
  <c r="D121" i="3"/>
  <c r="F121" i="3"/>
  <c r="G121" i="3"/>
  <c r="H121" i="3"/>
  <c r="I121" i="3"/>
  <c r="J121" i="3"/>
  <c r="C69" i="3"/>
  <c r="D69" i="3"/>
  <c r="F69" i="3"/>
  <c r="G69" i="3"/>
  <c r="H69" i="3"/>
  <c r="I69" i="3"/>
  <c r="J69" i="3"/>
  <c r="C122" i="3"/>
  <c r="D122" i="3"/>
  <c r="F122" i="3"/>
  <c r="G122" i="3"/>
  <c r="H122" i="3"/>
  <c r="I122" i="3"/>
  <c r="J122" i="3"/>
  <c r="C123" i="3"/>
  <c r="D123" i="3"/>
  <c r="F123" i="3"/>
  <c r="G123" i="3"/>
  <c r="H123" i="3"/>
  <c r="I123" i="3"/>
  <c r="J123" i="3"/>
  <c r="C124" i="3"/>
  <c r="D124" i="3"/>
  <c r="F124" i="3"/>
  <c r="G124" i="3"/>
  <c r="H124" i="3"/>
  <c r="I124" i="3"/>
  <c r="J124" i="3"/>
  <c r="C60" i="3"/>
  <c r="D60" i="3"/>
  <c r="F60" i="3"/>
  <c r="G60" i="3"/>
  <c r="H60" i="3"/>
  <c r="I60" i="3"/>
  <c r="J60" i="3"/>
  <c r="C17" i="3"/>
  <c r="D17" i="3"/>
  <c r="F17" i="3"/>
  <c r="G17" i="3"/>
  <c r="H17" i="3"/>
  <c r="I17" i="3"/>
  <c r="J17" i="3"/>
  <c r="C125" i="3"/>
  <c r="D125" i="3"/>
  <c r="F125" i="3"/>
  <c r="G125" i="3"/>
  <c r="H125" i="3"/>
  <c r="I125" i="3"/>
  <c r="J125" i="3"/>
  <c r="C126" i="3"/>
  <c r="D126" i="3"/>
  <c r="F126" i="3"/>
  <c r="G126" i="3"/>
  <c r="H126" i="3"/>
  <c r="I126" i="3"/>
  <c r="J126" i="3"/>
  <c r="C84" i="3"/>
  <c r="D84" i="3"/>
  <c r="F84" i="3"/>
  <c r="G84" i="3"/>
  <c r="H84" i="3"/>
  <c r="I84" i="3"/>
  <c r="J84" i="3"/>
  <c r="C78" i="3"/>
  <c r="D78" i="3"/>
  <c r="F78" i="3"/>
  <c r="G78" i="3"/>
  <c r="H78" i="3"/>
  <c r="I78" i="3"/>
  <c r="J78" i="3"/>
  <c r="C81" i="3"/>
  <c r="D81" i="3"/>
  <c r="F81" i="3"/>
  <c r="G81" i="3"/>
  <c r="H81" i="3"/>
  <c r="I81" i="3"/>
  <c r="J81" i="3"/>
  <c r="C73" i="3"/>
  <c r="D73" i="3"/>
  <c r="F73" i="3"/>
  <c r="G73" i="3"/>
  <c r="H73" i="3"/>
  <c r="I73" i="3"/>
  <c r="J73" i="3"/>
  <c r="C76" i="3"/>
  <c r="D76" i="3"/>
  <c r="F76" i="3"/>
  <c r="G76" i="3"/>
  <c r="H76" i="3"/>
  <c r="I76" i="3"/>
  <c r="J76" i="3"/>
  <c r="C83" i="3"/>
  <c r="D83" i="3"/>
  <c r="F83" i="3"/>
  <c r="G83" i="3"/>
  <c r="H83" i="3"/>
  <c r="I83" i="3"/>
  <c r="J83" i="3"/>
  <c r="C82" i="3"/>
  <c r="D82" i="3"/>
  <c r="F82" i="3"/>
  <c r="G82" i="3"/>
  <c r="H82" i="3"/>
  <c r="I82" i="3"/>
  <c r="J82" i="3"/>
  <c r="C79" i="3"/>
  <c r="D79" i="3"/>
  <c r="F79" i="3"/>
  <c r="G79" i="3"/>
  <c r="H79" i="3"/>
  <c r="I79" i="3"/>
  <c r="J79" i="3"/>
  <c r="C72" i="3"/>
  <c r="D72" i="3"/>
  <c r="F72" i="3"/>
  <c r="G72" i="3"/>
  <c r="H72" i="3"/>
  <c r="I72" i="3"/>
  <c r="J72" i="3"/>
  <c r="C66" i="3"/>
  <c r="D66" i="3"/>
  <c r="F66" i="3"/>
  <c r="G66" i="3"/>
  <c r="H66" i="3"/>
  <c r="I66" i="3"/>
  <c r="J66" i="3"/>
  <c r="C127" i="3"/>
  <c r="D127" i="3"/>
  <c r="F127" i="3"/>
  <c r="G127" i="3"/>
  <c r="H127" i="3"/>
  <c r="I127" i="3"/>
  <c r="J127" i="3"/>
  <c r="C128" i="3"/>
  <c r="D128" i="3"/>
  <c r="F128" i="3"/>
  <c r="G128" i="3"/>
  <c r="H128" i="3"/>
  <c r="I128" i="3"/>
  <c r="J128" i="3"/>
  <c r="C88" i="3"/>
  <c r="D88" i="3"/>
  <c r="F88" i="3"/>
  <c r="G88" i="3"/>
  <c r="H88" i="3"/>
  <c r="I88" i="3"/>
  <c r="J88" i="3"/>
  <c r="C12" i="3"/>
  <c r="D12" i="3"/>
  <c r="F12" i="3"/>
  <c r="G12" i="3"/>
  <c r="H12" i="3"/>
  <c r="I12" i="3"/>
  <c r="J12" i="3"/>
  <c r="C129" i="3"/>
  <c r="D129" i="3"/>
  <c r="F129" i="3"/>
  <c r="G129" i="3"/>
  <c r="H129" i="3"/>
  <c r="I129" i="3"/>
  <c r="J129" i="3"/>
  <c r="C58" i="3"/>
  <c r="D58" i="3"/>
  <c r="F58" i="3"/>
  <c r="G58" i="3"/>
  <c r="H58" i="3"/>
  <c r="I58" i="3"/>
  <c r="J58" i="3"/>
  <c r="C130" i="3"/>
  <c r="D130" i="3"/>
  <c r="F130" i="3"/>
  <c r="G130" i="3"/>
  <c r="H130" i="3"/>
  <c r="I130" i="3"/>
  <c r="J130" i="3"/>
  <c r="C131" i="3"/>
  <c r="D131" i="3"/>
  <c r="F131" i="3"/>
  <c r="G131" i="3"/>
  <c r="H131" i="3"/>
  <c r="I131" i="3"/>
  <c r="J131" i="3"/>
  <c r="C67" i="3"/>
  <c r="D67" i="3"/>
  <c r="F67" i="3"/>
  <c r="G67" i="3"/>
  <c r="H67" i="3"/>
  <c r="I67" i="3"/>
  <c r="J67" i="3"/>
  <c r="C61" i="3"/>
  <c r="D61" i="3"/>
  <c r="F61" i="3"/>
  <c r="G61" i="3"/>
  <c r="H61" i="3"/>
  <c r="I61" i="3"/>
  <c r="J61" i="3"/>
  <c r="C59" i="3"/>
  <c r="D59" i="3"/>
  <c r="F59" i="3"/>
  <c r="G59" i="3"/>
  <c r="H59" i="3"/>
  <c r="I59" i="3"/>
  <c r="J59" i="3"/>
  <c r="AM111" i="3"/>
  <c r="AB126" i="3" s="1"/>
  <c r="R126" i="3" s="1"/>
  <c r="AL4" i="41"/>
  <c r="AL5" i="41"/>
  <c r="AL6" i="41"/>
  <c r="AL7" i="41"/>
  <c r="AL8" i="41"/>
  <c r="AL9" i="41"/>
  <c r="AL10" i="41"/>
  <c r="AL11" i="41"/>
  <c r="AL12" i="41"/>
  <c r="AL13" i="41"/>
  <c r="AL14" i="41"/>
  <c r="AL15" i="41"/>
  <c r="AL16" i="41"/>
  <c r="AL17" i="41"/>
  <c r="AL18" i="41"/>
  <c r="AL19" i="41"/>
  <c r="AL20" i="41"/>
  <c r="AL21" i="41"/>
  <c r="AL22" i="41"/>
  <c r="AL23" i="41"/>
  <c r="AL24" i="41"/>
  <c r="AL25" i="41"/>
  <c r="AL26" i="41"/>
  <c r="AL27" i="41"/>
  <c r="AL28" i="41"/>
  <c r="AL29" i="41"/>
  <c r="AL30" i="41"/>
  <c r="AL31" i="41"/>
  <c r="AL32" i="41"/>
  <c r="AL33" i="41"/>
  <c r="AL34" i="41"/>
  <c r="AL35" i="41"/>
  <c r="AL36" i="41"/>
  <c r="AL37" i="41"/>
  <c r="AL38" i="41"/>
  <c r="AL39" i="41"/>
  <c r="AL3" i="41"/>
  <c r="K5" i="41"/>
  <c r="K6" i="41"/>
  <c r="K7" i="41"/>
  <c r="K8" i="41"/>
  <c r="K9" i="41"/>
  <c r="K10" i="41"/>
  <c r="K11" i="41"/>
  <c r="K12" i="41"/>
  <c r="K13" i="41"/>
  <c r="K14" i="41"/>
  <c r="K15" i="41"/>
  <c r="K16" i="41"/>
  <c r="K17" i="41"/>
  <c r="K18" i="41"/>
  <c r="K19" i="41"/>
  <c r="K20" i="41"/>
  <c r="K21" i="41"/>
  <c r="K22" i="41"/>
  <c r="K23" i="41"/>
  <c r="K24" i="41"/>
  <c r="K25" i="41"/>
  <c r="K26" i="41"/>
  <c r="K27" i="41"/>
  <c r="K28" i="41"/>
  <c r="K29" i="41"/>
  <c r="K30" i="41"/>
  <c r="K31" i="41"/>
  <c r="K32" i="41"/>
  <c r="K33" i="41"/>
  <c r="K34" i="41"/>
  <c r="K35" i="41"/>
  <c r="K36" i="41"/>
  <c r="K37" i="41"/>
  <c r="K38" i="41"/>
  <c r="K39" i="41"/>
  <c r="K4" i="40"/>
  <c r="K91" i="3"/>
  <c r="K56" i="3"/>
  <c r="K55" i="3"/>
  <c r="K40" i="3"/>
  <c r="K50" i="3"/>
  <c r="K38" i="3"/>
  <c r="K45" i="3"/>
  <c r="K44" i="3"/>
  <c r="K29" i="3"/>
  <c r="K28" i="3"/>
  <c r="K75" i="3"/>
  <c r="K54" i="3"/>
  <c r="K30" i="3"/>
  <c r="K21" i="3"/>
  <c r="K35" i="3"/>
  <c r="K49" i="3"/>
  <c r="K77" i="3"/>
  <c r="K9" i="3"/>
  <c r="K53" i="3"/>
  <c r="K48" i="3"/>
  <c r="K22" i="3"/>
  <c r="K19" i="3"/>
  <c r="K42" i="3"/>
  <c r="K23" i="3"/>
  <c r="K16" i="3"/>
  <c r="K52" i="3"/>
  <c r="K46" i="3"/>
  <c r="K5" i="3"/>
  <c r="K68" i="3"/>
  <c r="K6" i="3"/>
  <c r="K57" i="3"/>
  <c r="K18" i="3"/>
  <c r="K39" i="3"/>
  <c r="K33" i="3"/>
  <c r="K15" i="3"/>
  <c r="K27" i="3"/>
  <c r="K51" i="3"/>
  <c r="K8" i="3"/>
  <c r="K13" i="3"/>
  <c r="K47" i="3"/>
  <c r="K31" i="3"/>
  <c r="K14" i="3"/>
  <c r="K62" i="3"/>
  <c r="K41" i="3"/>
  <c r="K7" i="3"/>
  <c r="K26" i="3"/>
  <c r="K4" i="3"/>
  <c r="K10" i="3"/>
  <c r="J3" i="3"/>
  <c r="C98" i="3"/>
  <c r="D98" i="3"/>
  <c r="F98" i="3"/>
  <c r="G98" i="3"/>
  <c r="H98" i="3"/>
  <c r="I98" i="3"/>
  <c r="J98" i="3"/>
  <c r="AN5" i="40"/>
  <c r="AN6" i="40"/>
  <c r="AN7" i="40"/>
  <c r="AN8" i="40"/>
  <c r="AN9" i="40"/>
  <c r="AN10" i="40"/>
  <c r="AN11" i="40"/>
  <c r="AN12" i="40"/>
  <c r="AN13" i="40"/>
  <c r="AN14" i="40"/>
  <c r="AN15" i="40"/>
  <c r="AN16" i="40"/>
  <c r="AN17" i="40"/>
  <c r="AN18" i="40"/>
  <c r="AN19" i="40"/>
  <c r="AN20" i="40"/>
  <c r="AN21" i="40"/>
  <c r="AN22" i="40"/>
  <c r="AN23" i="40"/>
  <c r="AN24" i="40"/>
  <c r="AN25" i="40"/>
  <c r="AN26" i="40"/>
  <c r="AN27" i="40"/>
  <c r="AN28" i="40"/>
  <c r="AN29" i="40"/>
  <c r="AN30" i="40"/>
  <c r="AN31" i="40"/>
  <c r="AN32" i="40"/>
  <c r="AN33" i="40"/>
  <c r="AN34" i="40"/>
  <c r="AN35" i="40"/>
  <c r="AN36" i="40"/>
  <c r="AN37" i="40"/>
  <c r="AN38" i="40"/>
  <c r="AN39" i="40"/>
  <c r="AN40" i="40"/>
  <c r="AN41" i="40"/>
  <c r="AN42" i="40"/>
  <c r="AN43" i="40"/>
  <c r="AN44" i="40"/>
  <c r="AN45" i="40"/>
  <c r="AN4" i="40"/>
  <c r="AL5" i="40"/>
  <c r="AL6" i="40"/>
  <c r="AL7" i="40"/>
  <c r="AL8" i="40"/>
  <c r="AL9" i="40"/>
  <c r="AL10" i="40"/>
  <c r="AL11" i="40"/>
  <c r="AL12" i="40"/>
  <c r="J3" i="54" s="1"/>
  <c r="AL13" i="40"/>
  <c r="AL14" i="40"/>
  <c r="AL15" i="40"/>
  <c r="AL16" i="40"/>
  <c r="AL17" i="40"/>
  <c r="AL18" i="40"/>
  <c r="AL19" i="40"/>
  <c r="AL20" i="40"/>
  <c r="AL21" i="40"/>
  <c r="AL22" i="40"/>
  <c r="AL23" i="40"/>
  <c r="AL24" i="40"/>
  <c r="AL25" i="40"/>
  <c r="AL26" i="40"/>
  <c r="AL27" i="40"/>
  <c r="AL28" i="40"/>
  <c r="AL29" i="40"/>
  <c r="AL30" i="40"/>
  <c r="AL31" i="40"/>
  <c r="AL32" i="40"/>
  <c r="AL33" i="40"/>
  <c r="AL34" i="40"/>
  <c r="AL35" i="40"/>
  <c r="AL36" i="40"/>
  <c r="AL37" i="40"/>
  <c r="AL38" i="40"/>
  <c r="AL39" i="40"/>
  <c r="AL40" i="40"/>
  <c r="AL41" i="40"/>
  <c r="AL42" i="40"/>
  <c r="AL43" i="40"/>
  <c r="AL44" i="40"/>
  <c r="AL45" i="40"/>
  <c r="AL4" i="40"/>
  <c r="AL46" i="40" s="1"/>
  <c r="K5" i="40"/>
  <c r="K6" i="40"/>
  <c r="K7" i="40"/>
  <c r="K8" i="40"/>
  <c r="K9" i="40"/>
  <c r="K10" i="40"/>
  <c r="K11" i="40"/>
  <c r="K12" i="40"/>
  <c r="K13" i="40"/>
  <c r="K14" i="40"/>
  <c r="K15" i="40"/>
  <c r="K16" i="40"/>
  <c r="K17" i="40"/>
  <c r="K18" i="40"/>
  <c r="K19" i="40"/>
  <c r="K20" i="40"/>
  <c r="K21" i="40"/>
  <c r="K22" i="40"/>
  <c r="K23" i="40"/>
  <c r="K24" i="40"/>
  <c r="K25" i="40"/>
  <c r="K26" i="40"/>
  <c r="K27" i="40"/>
  <c r="K28" i="40"/>
  <c r="K29" i="40"/>
  <c r="K30" i="40"/>
  <c r="K31" i="40"/>
  <c r="K32" i="40"/>
  <c r="K33" i="40"/>
  <c r="K34" i="40"/>
  <c r="K35" i="40"/>
  <c r="K36" i="40"/>
  <c r="K37" i="40"/>
  <c r="K38" i="40"/>
  <c r="K39" i="40"/>
  <c r="K40" i="40"/>
  <c r="K41" i="40"/>
  <c r="K42" i="40"/>
  <c r="K43" i="40"/>
  <c r="K44" i="40"/>
  <c r="K45" i="40"/>
  <c r="J4" i="3"/>
  <c r="J26" i="3"/>
  <c r="J10" i="3"/>
  <c r="J13" i="3"/>
  <c r="J7" i="3"/>
  <c r="J31" i="3"/>
  <c r="J14" i="3"/>
  <c r="J41" i="3"/>
  <c r="J57" i="3"/>
  <c r="J47" i="3"/>
  <c r="J62" i="3"/>
  <c r="J27" i="3"/>
  <c r="J68" i="3"/>
  <c r="J5" i="3"/>
  <c r="J16" i="3"/>
  <c r="J8" i="3"/>
  <c r="J15" i="3"/>
  <c r="J18" i="3"/>
  <c r="J42" i="3"/>
  <c r="J51" i="3"/>
  <c r="J19" i="3"/>
  <c r="J6" i="3"/>
  <c r="J39" i="3"/>
  <c r="J48" i="3"/>
  <c r="J33" i="3"/>
  <c r="J52" i="3"/>
  <c r="J22" i="3"/>
  <c r="J77" i="3"/>
  <c r="J53" i="3"/>
  <c r="J46" i="3"/>
  <c r="J93" i="3"/>
  <c r="J49" i="3"/>
  <c r="J70" i="3"/>
  <c r="J23" i="3"/>
  <c r="J35" i="3"/>
  <c r="J9" i="3"/>
  <c r="J92" i="3"/>
  <c r="J30" i="3"/>
  <c r="J54" i="3"/>
  <c r="J63" i="3"/>
  <c r="J75" i="3"/>
  <c r="J28" i="3"/>
  <c r="J64" i="3"/>
  <c r="J65" i="3"/>
  <c r="J21" i="3"/>
  <c r="J44" i="3"/>
  <c r="J45" i="3"/>
  <c r="J38" i="3"/>
  <c r="J50" i="3"/>
  <c r="J29" i="3"/>
  <c r="J94" i="3"/>
  <c r="J40" i="3"/>
  <c r="J24" i="3"/>
  <c r="J90" i="3"/>
  <c r="J55" i="3"/>
  <c r="J56" i="3"/>
  <c r="J95" i="3"/>
  <c r="J96" i="3"/>
  <c r="J97" i="3"/>
  <c r="J99" i="3"/>
  <c r="J25" i="3"/>
  <c r="J11" i="3"/>
  <c r="J37" i="3"/>
  <c r="J36" i="3"/>
  <c r="J43" i="3"/>
  <c r="J32" i="3"/>
  <c r="J80" i="3"/>
  <c r="J74" i="3"/>
  <c r="J20" i="3"/>
  <c r="J91" i="3"/>
  <c r="J87" i="3"/>
  <c r="J71" i="3"/>
  <c r="J34" i="3"/>
  <c r="J85" i="3"/>
  <c r="G3" i="3"/>
  <c r="H3" i="3"/>
  <c r="I3" i="3"/>
  <c r="V12" i="3" l="1"/>
  <c r="U12" i="3"/>
  <c r="T12" i="3"/>
  <c r="V17" i="3"/>
  <c r="U17" i="3"/>
  <c r="T17" i="3"/>
  <c r="Z73" i="3"/>
  <c r="Z109" i="3"/>
  <c r="Z121" i="3"/>
  <c r="Z58" i="3"/>
  <c r="Z129" i="3"/>
  <c r="Z81" i="3"/>
  <c r="Z120" i="3"/>
  <c r="Z108" i="3"/>
  <c r="Z88" i="3"/>
  <c r="Z84" i="3"/>
  <c r="Z118" i="3"/>
  <c r="Z106" i="3"/>
  <c r="Z127" i="3"/>
  <c r="Z125" i="3"/>
  <c r="Z116" i="3"/>
  <c r="Z104" i="3"/>
  <c r="Z59" i="3"/>
  <c r="Z72" i="3"/>
  <c r="Z60" i="3"/>
  <c r="Z114" i="3"/>
  <c r="Z102" i="3"/>
  <c r="Z12" i="3"/>
  <c r="Z78" i="3"/>
  <c r="Z119" i="3"/>
  <c r="Z107" i="3"/>
  <c r="Z67" i="3"/>
  <c r="Z82" i="3"/>
  <c r="Z123" i="3"/>
  <c r="Z112" i="3"/>
  <c r="Z89" i="3"/>
  <c r="Z98" i="3"/>
  <c r="Z128" i="3"/>
  <c r="Z126" i="3"/>
  <c r="Z117" i="3"/>
  <c r="Z105" i="3"/>
  <c r="Z130" i="3"/>
  <c r="Z76" i="3"/>
  <c r="Z69" i="3"/>
  <c r="Z110" i="3"/>
  <c r="Z86" i="3"/>
  <c r="Z66" i="3"/>
  <c r="Z17" i="3"/>
  <c r="Z115" i="3"/>
  <c r="Z103" i="3"/>
  <c r="Z61" i="3"/>
  <c r="Z79" i="3"/>
  <c r="Z124" i="3"/>
  <c r="Z113" i="3"/>
  <c r="Z101" i="3"/>
  <c r="Z131" i="3"/>
  <c r="Z83" i="3"/>
  <c r="Z122" i="3"/>
  <c r="Z111" i="3"/>
  <c r="Z100" i="3"/>
  <c r="F27" i="8"/>
  <c r="S76" i="3"/>
  <c r="S81" i="3"/>
  <c r="S120" i="3"/>
  <c r="S84" i="3"/>
  <c r="S106" i="3"/>
  <c r="S83" i="3"/>
  <c r="S125" i="3"/>
  <c r="S73" i="3"/>
  <c r="S108" i="3"/>
  <c r="S103" i="3"/>
  <c r="S101" i="3"/>
  <c r="S86" i="3"/>
  <c r="S67" i="3"/>
  <c r="S72" i="3"/>
  <c r="S78" i="3"/>
  <c r="S82" i="3"/>
  <c r="S60" i="3"/>
  <c r="S123" i="3"/>
  <c r="S119" i="3"/>
  <c r="S66" i="3"/>
  <c r="S112" i="3"/>
  <c r="S109" i="3"/>
  <c r="S130" i="3"/>
  <c r="S17" i="3"/>
  <c r="S102" i="3"/>
  <c r="S121" i="3"/>
  <c r="G19" i="8"/>
  <c r="S61" i="3"/>
  <c r="S79" i="3"/>
  <c r="S115" i="3"/>
  <c r="S129" i="3"/>
  <c r="S124" i="3"/>
  <c r="S69" i="3"/>
  <c r="S89" i="3"/>
  <c r="S88" i="3"/>
  <c r="S113" i="3"/>
  <c r="S110" i="3"/>
  <c r="S58" i="3"/>
  <c r="S118" i="3"/>
  <c r="S12" i="3"/>
  <c r="S128" i="3"/>
  <c r="S116" i="3"/>
  <c r="S114" i="3"/>
  <c r="S107" i="3"/>
  <c r="S104" i="3"/>
  <c r="S105" i="3"/>
  <c r="S127" i="3"/>
  <c r="S59" i="3"/>
  <c r="S131" i="3"/>
  <c r="S126" i="3"/>
  <c r="S122" i="3"/>
  <c r="S117" i="3"/>
  <c r="S111" i="3"/>
  <c r="S100" i="3"/>
  <c r="S98" i="3"/>
  <c r="C5" i="39"/>
  <c r="C6" i="39"/>
  <c r="C7" i="39"/>
  <c r="C8" i="39"/>
  <c r="C9" i="39"/>
  <c r="C10" i="39"/>
  <c r="C11" i="39"/>
  <c r="C12" i="39"/>
  <c r="C13" i="39"/>
  <c r="C14" i="39"/>
  <c r="C15" i="39"/>
  <c r="C16" i="39"/>
  <c r="C17" i="39"/>
  <c r="C18" i="39"/>
  <c r="C19" i="39"/>
  <c r="C20" i="39"/>
  <c r="C21" i="39"/>
  <c r="C22" i="39"/>
  <c r="C23" i="39"/>
  <c r="C24" i="39"/>
  <c r="C25" i="39"/>
  <c r="C26" i="39"/>
  <c r="C27" i="39"/>
  <c r="C28" i="39"/>
  <c r="C29" i="39"/>
  <c r="C30" i="39"/>
  <c r="C31" i="39"/>
  <c r="C32" i="39"/>
  <c r="C33" i="39"/>
  <c r="C34" i="39"/>
  <c r="C35" i="39"/>
  <c r="C36" i="39"/>
  <c r="C37" i="39"/>
  <c r="C38" i="39"/>
  <c r="C39" i="39"/>
  <c r="C40" i="39"/>
  <c r="C41" i="39"/>
  <c r="C42" i="39"/>
  <c r="C43" i="39"/>
  <c r="C44" i="39"/>
  <c r="C45" i="39"/>
  <c r="C46" i="39"/>
  <c r="C47" i="39"/>
  <c r="C48" i="39"/>
  <c r="C49" i="39"/>
  <c r="C50" i="39"/>
  <c r="C51" i="39"/>
  <c r="C52" i="39"/>
  <c r="C53" i="39"/>
  <c r="C54" i="39"/>
  <c r="C55" i="39"/>
  <c r="I23" i="3"/>
  <c r="C5" i="38"/>
  <c r="C6" i="38"/>
  <c r="C7" i="38"/>
  <c r="C8" i="38"/>
  <c r="C9" i="38"/>
  <c r="C10" i="38"/>
  <c r="C11" i="38"/>
  <c r="C12" i="38"/>
  <c r="C13" i="38"/>
  <c r="C14" i="38"/>
  <c r="C15" i="38"/>
  <c r="C16" i="38"/>
  <c r="C17" i="38"/>
  <c r="C18" i="38"/>
  <c r="C19" i="38"/>
  <c r="C20" i="38"/>
  <c r="C21" i="38"/>
  <c r="C22" i="38"/>
  <c r="C23" i="38"/>
  <c r="C24" i="38"/>
  <c r="C25" i="38"/>
  <c r="C26" i="38"/>
  <c r="C27" i="38"/>
  <c r="C28" i="38"/>
  <c r="C29" i="38"/>
  <c r="C30" i="38"/>
  <c r="C31" i="38"/>
  <c r="C32" i="38"/>
  <c r="C33" i="38"/>
  <c r="C34" i="38"/>
  <c r="C35" i="38"/>
  <c r="C36" i="38"/>
  <c r="C37" i="38"/>
  <c r="C38" i="38"/>
  <c r="C39" i="38"/>
  <c r="C40" i="38"/>
  <c r="C41" i="38"/>
  <c r="C42" i="38"/>
  <c r="C43" i="38"/>
  <c r="C44" i="38"/>
  <c r="C45" i="38"/>
  <c r="C46" i="38"/>
  <c r="C47" i="38"/>
  <c r="C48" i="38"/>
  <c r="C49" i="38"/>
  <c r="C50" i="38"/>
  <c r="C51" i="38"/>
  <c r="C52" i="38"/>
  <c r="C53" i="38"/>
  <c r="C54" i="38"/>
  <c r="C55" i="38"/>
  <c r="C56" i="38"/>
  <c r="C4" i="38"/>
  <c r="AI5" i="37"/>
  <c r="AI6" i="37"/>
  <c r="AI7" i="37"/>
  <c r="AI8" i="37"/>
  <c r="AI9" i="37"/>
  <c r="AI10" i="37"/>
  <c r="AI11" i="37"/>
  <c r="AI12" i="37"/>
  <c r="AI13" i="37"/>
  <c r="AI14" i="37"/>
  <c r="AI15" i="37"/>
  <c r="AI16" i="37"/>
  <c r="AI17" i="37"/>
  <c r="AI18" i="37"/>
  <c r="AI19" i="37"/>
  <c r="AI20" i="37"/>
  <c r="AI21" i="37"/>
  <c r="AI22" i="37"/>
  <c r="AI23" i="37"/>
  <c r="AI24" i="37"/>
  <c r="AI25" i="37"/>
  <c r="AI26" i="37"/>
  <c r="AI27" i="37"/>
  <c r="AI28" i="37"/>
  <c r="AI29" i="37"/>
  <c r="AI30" i="37"/>
  <c r="AI31" i="37"/>
  <c r="AI32" i="37"/>
  <c r="AI33" i="37"/>
  <c r="AI34" i="37"/>
  <c r="AI35" i="37"/>
  <c r="AI36" i="37"/>
  <c r="AI37" i="37"/>
  <c r="AI38" i="37"/>
  <c r="AI39" i="37"/>
  <c r="AI40" i="37"/>
  <c r="AI41" i="37"/>
  <c r="AI42" i="37"/>
  <c r="AI43" i="37"/>
  <c r="AI44" i="37"/>
  <c r="AI45" i="37"/>
  <c r="AI46" i="37"/>
  <c r="AI47" i="37"/>
  <c r="AI48" i="37"/>
  <c r="AI49" i="37"/>
  <c r="AI50" i="37"/>
  <c r="AI51" i="37"/>
  <c r="AI4" i="37"/>
  <c r="C93" i="3"/>
  <c r="D93" i="3"/>
  <c r="F93" i="3"/>
  <c r="G93" i="3"/>
  <c r="H93" i="3"/>
  <c r="I93" i="3"/>
  <c r="C94" i="3"/>
  <c r="D94" i="3"/>
  <c r="F94" i="3"/>
  <c r="G94" i="3"/>
  <c r="H94" i="3"/>
  <c r="I94" i="3"/>
  <c r="C24" i="3"/>
  <c r="D24" i="3"/>
  <c r="F24" i="3"/>
  <c r="G24" i="3"/>
  <c r="H24" i="3"/>
  <c r="I24" i="3"/>
  <c r="C90" i="3"/>
  <c r="D90" i="3"/>
  <c r="F90" i="3"/>
  <c r="G90" i="3"/>
  <c r="H90" i="3"/>
  <c r="I90" i="3"/>
  <c r="C64" i="3"/>
  <c r="D64" i="3"/>
  <c r="F64" i="3"/>
  <c r="G64" i="3"/>
  <c r="H64" i="3"/>
  <c r="I64" i="3"/>
  <c r="C96" i="3"/>
  <c r="D96" i="3"/>
  <c r="F96" i="3"/>
  <c r="G96" i="3"/>
  <c r="H96" i="3"/>
  <c r="I96" i="3"/>
  <c r="C92" i="3"/>
  <c r="D92" i="3"/>
  <c r="F92" i="3"/>
  <c r="G92" i="3"/>
  <c r="H92" i="3"/>
  <c r="I92" i="3"/>
  <c r="C25" i="3"/>
  <c r="D25" i="3"/>
  <c r="F25" i="3"/>
  <c r="G25" i="3"/>
  <c r="H25" i="3"/>
  <c r="I25" i="3"/>
  <c r="C11" i="3"/>
  <c r="D11" i="3"/>
  <c r="F11" i="3"/>
  <c r="G11" i="3"/>
  <c r="H11" i="3"/>
  <c r="I11" i="3"/>
  <c r="C85" i="3"/>
  <c r="D85" i="3"/>
  <c r="F85" i="3"/>
  <c r="G85" i="3"/>
  <c r="H85" i="3"/>
  <c r="I85" i="3"/>
  <c r="C56" i="39"/>
  <c r="C57" i="39"/>
  <c r="C58" i="39"/>
  <c r="C59" i="39"/>
  <c r="C60" i="39"/>
  <c r="C61" i="39"/>
  <c r="C62" i="39"/>
  <c r="C63" i="39"/>
  <c r="C64" i="39"/>
  <c r="C65" i="39"/>
  <c r="C66" i="39"/>
  <c r="C67" i="39"/>
  <c r="C68" i="39"/>
  <c r="C69" i="39"/>
  <c r="C70" i="39"/>
  <c r="C71" i="39"/>
  <c r="C72" i="39"/>
  <c r="C73" i="39"/>
  <c r="C74" i="39"/>
  <c r="C75" i="39"/>
  <c r="C76" i="39"/>
  <c r="C77" i="39"/>
  <c r="C78" i="39"/>
  <c r="C79" i="39"/>
  <c r="C80" i="39"/>
  <c r="C81" i="39"/>
  <c r="C82" i="39"/>
  <c r="C83" i="39"/>
  <c r="C84" i="39"/>
  <c r="C85" i="39"/>
  <c r="C86" i="39"/>
  <c r="C87" i="39"/>
  <c r="C88" i="39"/>
  <c r="C89" i="39"/>
  <c r="C90" i="39"/>
  <c r="C91" i="39"/>
  <c r="C92" i="39"/>
  <c r="C93" i="39"/>
  <c r="C94" i="39"/>
  <c r="C95" i="39"/>
  <c r="C96" i="39"/>
  <c r="C97" i="39"/>
  <c r="C98" i="39"/>
  <c r="C99" i="39"/>
  <c r="C74" i="3"/>
  <c r="D74" i="3"/>
  <c r="F74" i="3"/>
  <c r="G74" i="3"/>
  <c r="H74" i="3"/>
  <c r="I74" i="3"/>
  <c r="AP6" i="39"/>
  <c r="AP7" i="39"/>
  <c r="I47" i="54" s="1"/>
  <c r="AP8" i="39"/>
  <c r="AP9" i="39"/>
  <c r="AP10" i="39"/>
  <c r="AP11" i="39"/>
  <c r="I42" i="54" s="1"/>
  <c r="AP12" i="39"/>
  <c r="I23" i="54" s="1"/>
  <c r="AP13" i="39"/>
  <c r="AP14" i="39"/>
  <c r="AP15" i="39"/>
  <c r="AP16" i="39"/>
  <c r="I40" i="54" s="1"/>
  <c r="AP17" i="39"/>
  <c r="AP18" i="39"/>
  <c r="I57" i="54" s="1"/>
  <c r="AP19" i="39"/>
  <c r="AP20" i="39"/>
  <c r="I34" i="54" s="1"/>
  <c r="AP21" i="39"/>
  <c r="AP22" i="39"/>
  <c r="AP23" i="39"/>
  <c r="AP24" i="39"/>
  <c r="I4" i="54" s="1"/>
  <c r="AP25" i="39"/>
  <c r="AP26" i="39"/>
  <c r="AP27" i="39"/>
  <c r="AP28" i="39"/>
  <c r="I109" i="54" s="1"/>
  <c r="AP29" i="39"/>
  <c r="AP30" i="39"/>
  <c r="AP31" i="39"/>
  <c r="AP32" i="39"/>
  <c r="I33" i="54" s="1"/>
  <c r="AP33" i="39"/>
  <c r="AP34" i="39"/>
  <c r="AP35" i="39"/>
  <c r="AP36" i="39"/>
  <c r="AP37" i="39"/>
  <c r="AP38" i="39"/>
  <c r="AP39" i="39"/>
  <c r="I11" i="54" s="1"/>
  <c r="AP40" i="39"/>
  <c r="I44" i="54" s="1"/>
  <c r="AP41" i="39"/>
  <c r="I13" i="54" s="1"/>
  <c r="AP42" i="39"/>
  <c r="AP43" i="39"/>
  <c r="I16" i="54" s="1"/>
  <c r="AP44" i="39"/>
  <c r="I30" i="54" s="1"/>
  <c r="AP45" i="39"/>
  <c r="I5" i="54" s="1"/>
  <c r="AP46" i="39"/>
  <c r="AP47" i="39"/>
  <c r="AP48" i="39"/>
  <c r="I18" i="54" s="1"/>
  <c r="AP49" i="39"/>
  <c r="I21" i="54" s="1"/>
  <c r="AP50" i="39"/>
  <c r="AP51" i="39"/>
  <c r="I61" i="54" s="1"/>
  <c r="AP52" i="39"/>
  <c r="I9" i="54" s="1"/>
  <c r="AP53" i="39"/>
  <c r="AP54" i="39"/>
  <c r="AP55" i="39"/>
  <c r="I25" i="54" s="1"/>
  <c r="AP5" i="39"/>
  <c r="I31" i="54" s="1"/>
  <c r="I6" i="54"/>
  <c r="I7" i="54"/>
  <c r="I8" i="54"/>
  <c r="I10" i="54"/>
  <c r="I12" i="54"/>
  <c r="I14" i="54"/>
  <c r="I15" i="54"/>
  <c r="I17" i="54"/>
  <c r="I19" i="54"/>
  <c r="I22" i="54"/>
  <c r="I24" i="54"/>
  <c r="I26" i="54"/>
  <c r="I27" i="54"/>
  <c r="I28" i="54"/>
  <c r="I29" i="54"/>
  <c r="I32" i="54"/>
  <c r="I35" i="54"/>
  <c r="I36" i="54"/>
  <c r="I37" i="54"/>
  <c r="I38" i="54"/>
  <c r="I39" i="54"/>
  <c r="I41" i="54"/>
  <c r="I43" i="54"/>
  <c r="I45" i="54"/>
  <c r="I46" i="54"/>
  <c r="I48" i="54"/>
  <c r="I49" i="54"/>
  <c r="I50" i="54"/>
  <c r="I51" i="54"/>
  <c r="I52" i="54"/>
  <c r="I53" i="54"/>
  <c r="I54" i="54"/>
  <c r="I55" i="54"/>
  <c r="I56" i="54"/>
  <c r="I58" i="54"/>
  <c r="I59" i="54"/>
  <c r="I60" i="54"/>
  <c r="I62" i="54"/>
  <c r="I63" i="54"/>
  <c r="I64" i="54"/>
  <c r="I65" i="54"/>
  <c r="I66" i="54"/>
  <c r="I67" i="54"/>
  <c r="I68" i="54"/>
  <c r="I69" i="54"/>
  <c r="I70" i="54"/>
  <c r="I71" i="54"/>
  <c r="I72" i="54"/>
  <c r="I73" i="54"/>
  <c r="I74" i="54"/>
  <c r="I75" i="54"/>
  <c r="I76" i="54"/>
  <c r="I77" i="54"/>
  <c r="I78" i="54"/>
  <c r="I79" i="54"/>
  <c r="I80" i="54"/>
  <c r="I81" i="54"/>
  <c r="I82" i="54"/>
  <c r="I83" i="54"/>
  <c r="I84" i="54"/>
  <c r="I85" i="54"/>
  <c r="I86" i="54"/>
  <c r="I87" i="54"/>
  <c r="I88" i="54"/>
  <c r="I89" i="54"/>
  <c r="I90" i="54"/>
  <c r="I91" i="54"/>
  <c r="I92" i="54"/>
  <c r="I93" i="54"/>
  <c r="I94" i="54"/>
  <c r="I95" i="54"/>
  <c r="I96" i="54"/>
  <c r="I97" i="54"/>
  <c r="I98" i="54"/>
  <c r="I99" i="54"/>
  <c r="I100" i="54"/>
  <c r="I101" i="54"/>
  <c r="I102" i="54"/>
  <c r="I103" i="54"/>
  <c r="I104" i="54"/>
  <c r="I105" i="54"/>
  <c r="I106" i="54"/>
  <c r="I107" i="54"/>
  <c r="I108" i="54"/>
  <c r="I110" i="54"/>
  <c r="I111" i="54"/>
  <c r="I112" i="54"/>
  <c r="I113" i="54"/>
  <c r="I114" i="54"/>
  <c r="I115" i="54"/>
  <c r="I116" i="54"/>
  <c r="I117" i="54"/>
  <c r="I118" i="54"/>
  <c r="I119" i="54"/>
  <c r="I120" i="54"/>
  <c r="I121" i="54"/>
  <c r="I122" i="54"/>
  <c r="I123" i="54"/>
  <c r="I124" i="54"/>
  <c r="I125" i="54"/>
  <c r="I126" i="54"/>
  <c r="I127" i="54"/>
  <c r="I128" i="54"/>
  <c r="I129" i="54"/>
  <c r="I130" i="54"/>
  <c r="I131" i="54"/>
  <c r="I132" i="54"/>
  <c r="I133" i="54"/>
  <c r="I134" i="54"/>
  <c r="I135" i="54"/>
  <c r="I136" i="54"/>
  <c r="I137" i="54"/>
  <c r="I138" i="54"/>
  <c r="I139" i="54"/>
  <c r="I140" i="54"/>
  <c r="I141" i="54"/>
  <c r="I142" i="54"/>
  <c r="I143" i="54"/>
  <c r="I144" i="54"/>
  <c r="I3" i="54"/>
  <c r="H11" i="54"/>
  <c r="H17" i="54"/>
  <c r="H19" i="54"/>
  <c r="H21" i="54"/>
  <c r="H24" i="54"/>
  <c r="H27" i="54"/>
  <c r="H29" i="54"/>
  <c r="H33" i="54"/>
  <c r="H34" i="54"/>
  <c r="H35" i="54"/>
  <c r="H39" i="54"/>
  <c r="H41" i="54"/>
  <c r="H43" i="54"/>
  <c r="H44" i="54"/>
  <c r="H46" i="54"/>
  <c r="H47" i="54"/>
  <c r="H48" i="54"/>
  <c r="H50" i="54"/>
  <c r="H51" i="54"/>
  <c r="H52" i="54"/>
  <c r="H53" i="54"/>
  <c r="H54" i="54"/>
  <c r="H55" i="54"/>
  <c r="H56" i="54"/>
  <c r="H57" i="54"/>
  <c r="H59" i="54"/>
  <c r="H61" i="54"/>
  <c r="H62" i="54"/>
  <c r="H63" i="54"/>
  <c r="H64" i="54"/>
  <c r="H65" i="54"/>
  <c r="H66" i="54"/>
  <c r="H67" i="54"/>
  <c r="H68" i="54"/>
  <c r="H69" i="54"/>
  <c r="H71" i="54"/>
  <c r="H73" i="54"/>
  <c r="H74" i="54"/>
  <c r="H75" i="54"/>
  <c r="H78" i="54"/>
  <c r="H79" i="54"/>
  <c r="H80" i="54"/>
  <c r="H81" i="54"/>
  <c r="H82" i="54"/>
  <c r="H83" i="54"/>
  <c r="H84" i="54"/>
  <c r="H85" i="54"/>
  <c r="H86" i="54"/>
  <c r="H87" i="54"/>
  <c r="H88" i="54"/>
  <c r="H89" i="54"/>
  <c r="H90" i="54"/>
  <c r="H91" i="54"/>
  <c r="H92" i="54"/>
  <c r="H93" i="54"/>
  <c r="H94" i="54"/>
  <c r="H95" i="54"/>
  <c r="H96" i="54"/>
  <c r="H97" i="54"/>
  <c r="H98" i="54"/>
  <c r="H99" i="54"/>
  <c r="H100" i="54"/>
  <c r="H101" i="54"/>
  <c r="H102" i="54"/>
  <c r="H103" i="54"/>
  <c r="H104" i="54"/>
  <c r="H105" i="54"/>
  <c r="H106" i="54"/>
  <c r="H107" i="54"/>
  <c r="H108" i="54"/>
  <c r="H110" i="54"/>
  <c r="H111" i="54"/>
  <c r="H112" i="54"/>
  <c r="H114" i="54"/>
  <c r="H115" i="54"/>
  <c r="H116" i="54"/>
  <c r="H117" i="54"/>
  <c r="H118" i="54"/>
  <c r="H121" i="54"/>
  <c r="H122" i="54"/>
  <c r="H123" i="54"/>
  <c r="H124" i="54"/>
  <c r="H129" i="54"/>
  <c r="H130" i="54"/>
  <c r="H131" i="54"/>
  <c r="H132" i="54"/>
  <c r="H133" i="54"/>
  <c r="H134" i="54"/>
  <c r="H135" i="54"/>
  <c r="H136" i="54"/>
  <c r="H137" i="54"/>
  <c r="H138" i="54"/>
  <c r="H139" i="54"/>
  <c r="H140" i="54"/>
  <c r="H141" i="54"/>
  <c r="H142" i="54"/>
  <c r="H143" i="54"/>
  <c r="H144" i="54"/>
  <c r="H4" i="54"/>
  <c r="AQ5" i="38"/>
  <c r="H16" i="54" s="1"/>
  <c r="AQ6" i="38"/>
  <c r="H5" i="54" s="1"/>
  <c r="AQ7" i="38"/>
  <c r="H77" i="54" s="1"/>
  <c r="AQ8" i="38"/>
  <c r="AQ9" i="38"/>
  <c r="H125" i="54" s="1"/>
  <c r="AQ10" i="38"/>
  <c r="H32" i="54" s="1"/>
  <c r="AQ11" i="38"/>
  <c r="H12" i="54" s="1"/>
  <c r="AQ12" i="38"/>
  <c r="AQ13" i="38"/>
  <c r="H25" i="54" s="1"/>
  <c r="AQ14" i="38"/>
  <c r="H126" i="54" s="1"/>
  <c r="AQ15" i="38"/>
  <c r="H60" i="54" s="1"/>
  <c r="AQ16" i="38"/>
  <c r="H14" i="54" s="1"/>
  <c r="AQ17" i="38"/>
  <c r="H76" i="54" s="1"/>
  <c r="AQ18" i="38"/>
  <c r="H23" i="54" s="1"/>
  <c r="AQ19" i="38"/>
  <c r="AQ20" i="38"/>
  <c r="H6" i="54" s="1"/>
  <c r="AQ21" i="38"/>
  <c r="H7" i="54" s="1"/>
  <c r="AQ22" i="38"/>
  <c r="H8" i="54" s="1"/>
  <c r="AQ23" i="38"/>
  <c r="H58" i="54" s="1"/>
  <c r="AQ24" i="38"/>
  <c r="AQ25" i="38"/>
  <c r="AQ26" i="38"/>
  <c r="AQ27" i="38"/>
  <c r="H72" i="54" s="1"/>
  <c r="AQ28" i="38"/>
  <c r="H15" i="54" s="1"/>
  <c r="AQ29" i="38"/>
  <c r="H120" i="54" s="1"/>
  <c r="AQ30" i="38"/>
  <c r="H119" i="54" s="1"/>
  <c r="AQ31" i="38"/>
  <c r="H109" i="54" s="1"/>
  <c r="AQ32" i="38"/>
  <c r="H10" i="54" s="1"/>
  <c r="AQ33" i="38"/>
  <c r="H49" i="54" s="1"/>
  <c r="AQ34" i="38"/>
  <c r="H70" i="54" s="1"/>
  <c r="AQ35" i="38"/>
  <c r="H128" i="54" s="1"/>
  <c r="AQ36" i="38"/>
  <c r="AQ37" i="38"/>
  <c r="H9" i="54" s="1"/>
  <c r="AQ38" i="38"/>
  <c r="H127" i="54" s="1"/>
  <c r="AQ39" i="38"/>
  <c r="H18" i="54" s="1"/>
  <c r="AQ40" i="38"/>
  <c r="H42" i="54" s="1"/>
  <c r="AQ41" i="38"/>
  <c r="H22" i="54" s="1"/>
  <c r="AQ42" i="38"/>
  <c r="H113" i="54" s="1"/>
  <c r="AQ43" i="38"/>
  <c r="H13" i="54" s="1"/>
  <c r="AQ44" i="38"/>
  <c r="H38" i="54" s="1"/>
  <c r="AQ45" i="38"/>
  <c r="H20" i="54" s="1"/>
  <c r="AQ46" i="38"/>
  <c r="H26" i="54" s="1"/>
  <c r="AQ47" i="38"/>
  <c r="H28" i="54" s="1"/>
  <c r="AQ48" i="38"/>
  <c r="H30" i="54" s="1"/>
  <c r="AQ49" i="38"/>
  <c r="H37" i="54" s="1"/>
  <c r="AQ50" i="38"/>
  <c r="H31" i="54" s="1"/>
  <c r="AQ51" i="38"/>
  <c r="H40" i="54" s="1"/>
  <c r="AQ52" i="38"/>
  <c r="H36" i="54" s="1"/>
  <c r="AQ53" i="38"/>
  <c r="H45" i="54" s="1"/>
  <c r="AQ54" i="38"/>
  <c r="AQ55" i="38"/>
  <c r="AQ4" i="38"/>
  <c r="H3" i="54" s="1"/>
  <c r="H11" i="51"/>
  <c r="H17" i="51"/>
  <c r="H19" i="51"/>
  <c r="H21" i="51"/>
  <c r="H24" i="51"/>
  <c r="H27" i="51"/>
  <c r="H29" i="51"/>
  <c r="H33" i="51"/>
  <c r="H34" i="51"/>
  <c r="H35" i="51"/>
  <c r="H39" i="51"/>
  <c r="H41" i="51"/>
  <c r="H43" i="51"/>
  <c r="H44" i="51"/>
  <c r="H46" i="51"/>
  <c r="H47" i="51"/>
  <c r="H48" i="51"/>
  <c r="H50" i="51"/>
  <c r="H51" i="51"/>
  <c r="H52" i="51"/>
  <c r="H53" i="51"/>
  <c r="H54" i="51"/>
  <c r="H55" i="51"/>
  <c r="H56" i="51"/>
  <c r="H57" i="51"/>
  <c r="H59" i="51"/>
  <c r="H61" i="51"/>
  <c r="H62" i="51"/>
  <c r="H63" i="51"/>
  <c r="H64" i="51"/>
  <c r="H65" i="51"/>
  <c r="H66" i="51"/>
  <c r="H67" i="51"/>
  <c r="H68" i="51"/>
  <c r="H69" i="51"/>
  <c r="H71" i="51"/>
  <c r="H73" i="51"/>
  <c r="H74" i="51"/>
  <c r="H75" i="51"/>
  <c r="H78" i="51"/>
  <c r="H79" i="51"/>
  <c r="H80" i="51"/>
  <c r="H81" i="51"/>
  <c r="H82" i="51"/>
  <c r="H83" i="51"/>
  <c r="H84" i="51"/>
  <c r="H85" i="51"/>
  <c r="H86" i="51"/>
  <c r="H87" i="51"/>
  <c r="H88" i="51"/>
  <c r="H89" i="51"/>
  <c r="H90" i="51"/>
  <c r="H91" i="51"/>
  <c r="H92" i="51"/>
  <c r="H93" i="51"/>
  <c r="H94" i="51"/>
  <c r="H95" i="51"/>
  <c r="H96" i="51"/>
  <c r="H97" i="51"/>
  <c r="H98" i="51"/>
  <c r="H99" i="51"/>
  <c r="H100" i="51"/>
  <c r="H101" i="51"/>
  <c r="H102" i="51"/>
  <c r="H103" i="51"/>
  <c r="H104" i="51"/>
  <c r="H105" i="51"/>
  <c r="H107" i="51"/>
  <c r="H113" i="51"/>
  <c r="H114" i="51"/>
  <c r="H115" i="51"/>
  <c r="H116" i="51"/>
  <c r="H117" i="51"/>
  <c r="H120" i="51"/>
  <c r="H121" i="51"/>
  <c r="H122" i="51"/>
  <c r="H130" i="51"/>
  <c r="H131" i="51"/>
  <c r="H132" i="51"/>
  <c r="H133" i="51"/>
  <c r="H134" i="51"/>
  <c r="H135" i="51"/>
  <c r="H136" i="51"/>
  <c r="H137" i="51"/>
  <c r="H138" i="51"/>
  <c r="H139" i="51"/>
  <c r="H140" i="51"/>
  <c r="H141" i="51"/>
  <c r="H142" i="51"/>
  <c r="H143" i="51"/>
  <c r="H144" i="51"/>
  <c r="H3" i="51"/>
  <c r="I8" i="51"/>
  <c r="I10" i="51"/>
  <c r="I15" i="51"/>
  <c r="I17" i="51"/>
  <c r="I19" i="51"/>
  <c r="I24" i="51"/>
  <c r="I29" i="51"/>
  <c r="I35" i="51"/>
  <c r="I37" i="51"/>
  <c r="I41" i="51"/>
  <c r="I43" i="51"/>
  <c r="I46" i="51"/>
  <c r="I48" i="51"/>
  <c r="I49" i="51"/>
  <c r="I50" i="51"/>
  <c r="I51" i="51"/>
  <c r="I52" i="51"/>
  <c r="I53" i="51"/>
  <c r="I54" i="51"/>
  <c r="I55" i="51"/>
  <c r="I56" i="51"/>
  <c r="I59" i="51"/>
  <c r="I62" i="51"/>
  <c r="I63" i="51"/>
  <c r="I64" i="51"/>
  <c r="I65" i="51"/>
  <c r="I66" i="51"/>
  <c r="I67" i="51"/>
  <c r="I68" i="51"/>
  <c r="I69" i="51"/>
  <c r="I70" i="51"/>
  <c r="I71" i="51"/>
  <c r="I73" i="51"/>
  <c r="I74" i="51"/>
  <c r="I76" i="51"/>
  <c r="I78" i="51"/>
  <c r="I80" i="51"/>
  <c r="I81" i="51"/>
  <c r="I82" i="51"/>
  <c r="I83" i="51"/>
  <c r="I84" i="51"/>
  <c r="I85" i="51"/>
  <c r="I86" i="51"/>
  <c r="I87" i="51"/>
  <c r="I88" i="51"/>
  <c r="I89" i="51"/>
  <c r="I90" i="51"/>
  <c r="I91" i="51"/>
  <c r="I92" i="51"/>
  <c r="I93" i="51"/>
  <c r="I94" i="51"/>
  <c r="I95" i="51"/>
  <c r="I96" i="51"/>
  <c r="I97" i="51"/>
  <c r="I98" i="51"/>
  <c r="I99" i="51"/>
  <c r="I100" i="51"/>
  <c r="I101" i="51"/>
  <c r="I102" i="51"/>
  <c r="I103" i="51"/>
  <c r="I104" i="51"/>
  <c r="I107" i="51"/>
  <c r="I111" i="51"/>
  <c r="I115" i="51"/>
  <c r="I116" i="51"/>
  <c r="I117" i="51"/>
  <c r="I118" i="51"/>
  <c r="I119" i="51"/>
  <c r="I120" i="51"/>
  <c r="I123" i="51"/>
  <c r="I124" i="51"/>
  <c r="I125" i="51"/>
  <c r="I126" i="51"/>
  <c r="I127" i="51"/>
  <c r="I128" i="51"/>
  <c r="I129" i="51"/>
  <c r="I130" i="51"/>
  <c r="I131" i="51"/>
  <c r="I132" i="51"/>
  <c r="I133" i="51"/>
  <c r="I134" i="51"/>
  <c r="I135" i="51"/>
  <c r="I136" i="51"/>
  <c r="I137" i="51"/>
  <c r="I138" i="51"/>
  <c r="I139" i="51"/>
  <c r="I140" i="51"/>
  <c r="I141" i="51"/>
  <c r="I142" i="51"/>
  <c r="I143" i="51"/>
  <c r="I144" i="51"/>
  <c r="O7" i="39"/>
  <c r="I47" i="51" s="1"/>
  <c r="O40" i="39"/>
  <c r="I44" i="51" s="1"/>
  <c r="M6" i="39"/>
  <c r="O6" i="39" s="1"/>
  <c r="I14" i="51" s="1"/>
  <c r="M7" i="39"/>
  <c r="M8" i="39"/>
  <c r="O8" i="39" s="1"/>
  <c r="I20" i="51" s="1"/>
  <c r="M9" i="39"/>
  <c r="O9" i="39" s="1"/>
  <c r="I32" i="51" s="1"/>
  <c r="M10" i="39"/>
  <c r="O10" i="39" s="1"/>
  <c r="I28" i="51" s="1"/>
  <c r="M11" i="39"/>
  <c r="O11" i="39" s="1"/>
  <c r="I42" i="51" s="1"/>
  <c r="M12" i="39"/>
  <c r="O12" i="39" s="1"/>
  <c r="I23" i="51" s="1"/>
  <c r="M13" i="39"/>
  <c r="O13" i="39" s="1"/>
  <c r="I36" i="51" s="1"/>
  <c r="M14" i="39"/>
  <c r="O14" i="39" s="1"/>
  <c r="I113" i="51" s="1"/>
  <c r="M15" i="39"/>
  <c r="O15" i="39" s="1"/>
  <c r="I106" i="51" s="1"/>
  <c r="M16" i="39"/>
  <c r="O16" i="39" s="1"/>
  <c r="I40" i="51" s="1"/>
  <c r="M17" i="39"/>
  <c r="O17" i="39" s="1"/>
  <c r="I60" i="51" s="1"/>
  <c r="M18" i="39"/>
  <c r="O18" i="39" s="1"/>
  <c r="I57" i="51" s="1"/>
  <c r="M19" i="39"/>
  <c r="O19" i="39" s="1"/>
  <c r="I121" i="51" s="1"/>
  <c r="M20" i="39"/>
  <c r="O20" i="39" s="1"/>
  <c r="I34" i="51" s="1"/>
  <c r="M21" i="39"/>
  <c r="O21" i="39" s="1"/>
  <c r="I12" i="51" s="1"/>
  <c r="M22" i="39"/>
  <c r="O22" i="39" s="1"/>
  <c r="I77" i="51" s="1"/>
  <c r="M23" i="39"/>
  <c r="O23" i="39" s="1"/>
  <c r="I58" i="51" s="1"/>
  <c r="M24" i="39"/>
  <c r="O24" i="39" s="1"/>
  <c r="I4" i="51" s="1"/>
  <c r="M25" i="39"/>
  <c r="O25" i="39" s="1"/>
  <c r="I26" i="51" s="1"/>
  <c r="M26" i="39"/>
  <c r="O26" i="39" s="1"/>
  <c r="I3" i="51" s="1"/>
  <c r="M27" i="39"/>
  <c r="O27" i="39" s="1"/>
  <c r="I75" i="51" s="1"/>
  <c r="M28" i="39"/>
  <c r="O28" i="39" s="1"/>
  <c r="I108" i="51" s="1"/>
  <c r="M29" i="39"/>
  <c r="O29" i="39" s="1"/>
  <c r="I22" i="51" s="1"/>
  <c r="M30" i="39"/>
  <c r="O30" i="39" s="1"/>
  <c r="I72" i="51" s="1"/>
  <c r="M31" i="39"/>
  <c r="O31" i="39" s="1"/>
  <c r="I79" i="51" s="1"/>
  <c r="M32" i="39"/>
  <c r="O32" i="39" s="1"/>
  <c r="I33" i="51" s="1"/>
  <c r="M33" i="39"/>
  <c r="O33" i="39" s="1"/>
  <c r="I109" i="51" s="1"/>
  <c r="M34" i="39"/>
  <c r="O34" i="39" s="1"/>
  <c r="I110" i="51" s="1"/>
  <c r="M35" i="39"/>
  <c r="O35" i="39" s="1"/>
  <c r="I45" i="51" s="1"/>
  <c r="M36" i="39"/>
  <c r="O36" i="39" s="1"/>
  <c r="I105" i="51" s="1"/>
  <c r="M37" i="39"/>
  <c r="O37" i="39" s="1"/>
  <c r="I39" i="51" s="1"/>
  <c r="M38" i="39"/>
  <c r="O38" i="39" s="1"/>
  <c r="I27" i="51" s="1"/>
  <c r="M39" i="39"/>
  <c r="O39" i="39" s="1"/>
  <c r="I11" i="51" s="1"/>
  <c r="M40" i="39"/>
  <c r="M41" i="39"/>
  <c r="O41" i="39" s="1"/>
  <c r="I13" i="51" s="1"/>
  <c r="M42" i="39"/>
  <c r="O42" i="39" s="1"/>
  <c r="I7" i="51" s="1"/>
  <c r="M43" i="39"/>
  <c r="O43" i="39" s="1"/>
  <c r="I16" i="51" s="1"/>
  <c r="M44" i="39"/>
  <c r="O44" i="39" s="1"/>
  <c r="I30" i="51" s="1"/>
  <c r="M45" i="39"/>
  <c r="O45" i="39" s="1"/>
  <c r="I5" i="51" s="1"/>
  <c r="M46" i="39"/>
  <c r="O46" i="39" s="1"/>
  <c r="I6" i="51" s="1"/>
  <c r="M47" i="39"/>
  <c r="O47" i="39" s="1"/>
  <c r="I112" i="51" s="1"/>
  <c r="M48" i="39"/>
  <c r="O48" i="39" s="1"/>
  <c r="I18" i="51" s="1"/>
  <c r="M49" i="39"/>
  <c r="O49" i="39" s="1"/>
  <c r="I21" i="51" s="1"/>
  <c r="M50" i="39"/>
  <c r="O50" i="39" s="1"/>
  <c r="I114" i="51" s="1"/>
  <c r="M51" i="39"/>
  <c r="O51" i="39" s="1"/>
  <c r="I61" i="51" s="1"/>
  <c r="M52" i="39"/>
  <c r="O52" i="39" s="1"/>
  <c r="I9" i="51" s="1"/>
  <c r="M53" i="39"/>
  <c r="O53" i="39" s="1"/>
  <c r="I122" i="51" s="1"/>
  <c r="M54" i="39"/>
  <c r="O54" i="39" s="1"/>
  <c r="I38" i="51" s="1"/>
  <c r="M55" i="39"/>
  <c r="O55" i="39" s="1"/>
  <c r="I25" i="51" s="1"/>
  <c r="M5" i="39"/>
  <c r="O5" i="39" s="1"/>
  <c r="I31" i="51" s="1"/>
  <c r="M4" i="38"/>
  <c r="O4" i="38" s="1"/>
  <c r="O11" i="38"/>
  <c r="H12" i="51" s="1"/>
  <c r="O30" i="38"/>
  <c r="H118" i="51" s="1"/>
  <c r="O46" i="38"/>
  <c r="H26" i="51" s="1"/>
  <c r="L4" i="1"/>
  <c r="F11" i="51" s="1"/>
  <c r="M5" i="38"/>
  <c r="O5" i="38" s="1"/>
  <c r="H16" i="51" s="1"/>
  <c r="M6" i="38"/>
  <c r="O6" i="38" s="1"/>
  <c r="H5" i="51" s="1"/>
  <c r="M7" i="38"/>
  <c r="O7" i="38" s="1"/>
  <c r="H77" i="51" s="1"/>
  <c r="M8" i="38"/>
  <c r="O8" i="38" s="1"/>
  <c r="H109" i="51" s="1"/>
  <c r="M9" i="38"/>
  <c r="O9" i="38" s="1"/>
  <c r="H124" i="51" s="1"/>
  <c r="M10" i="38"/>
  <c r="O10" i="38" s="1"/>
  <c r="H32" i="51" s="1"/>
  <c r="M11" i="38"/>
  <c r="M12" i="38"/>
  <c r="O12" i="38" s="1"/>
  <c r="H110" i="51" s="1"/>
  <c r="M13" i="38"/>
  <c r="O13" i="38" s="1"/>
  <c r="H25" i="51" s="1"/>
  <c r="M14" i="38"/>
  <c r="O14" i="38" s="1"/>
  <c r="H125" i="51" s="1"/>
  <c r="M15" i="38"/>
  <c r="O15" i="38" s="1"/>
  <c r="H60" i="51" s="1"/>
  <c r="M16" i="38"/>
  <c r="O16" i="38" s="1"/>
  <c r="H14" i="51" s="1"/>
  <c r="M17" i="38"/>
  <c r="O17" i="38" s="1"/>
  <c r="H76" i="51" s="1"/>
  <c r="M18" i="38"/>
  <c r="O18" i="38" s="1"/>
  <c r="H23" i="51" s="1"/>
  <c r="M19" i="38"/>
  <c r="O19" i="38" s="1"/>
  <c r="H4" i="51" s="1"/>
  <c r="M20" i="38"/>
  <c r="O20" i="38" s="1"/>
  <c r="H6" i="51" s="1"/>
  <c r="M21" i="38"/>
  <c r="O21" i="38" s="1"/>
  <c r="H7" i="51" s="1"/>
  <c r="M22" i="38"/>
  <c r="O22" i="38" s="1"/>
  <c r="H8" i="51" s="1"/>
  <c r="M23" i="38"/>
  <c r="O23" i="38" s="1"/>
  <c r="H58" i="51" s="1"/>
  <c r="M24" i="38"/>
  <c r="O24" i="38" s="1"/>
  <c r="H128" i="51" s="1"/>
  <c r="M25" i="38"/>
  <c r="O25" i="38" s="1"/>
  <c r="H129" i="51" s="1"/>
  <c r="M26" i="38"/>
  <c r="O26" i="38" s="1"/>
  <c r="H111" i="51" s="1"/>
  <c r="M27" i="38"/>
  <c r="O27" i="38" s="1"/>
  <c r="H72" i="51" s="1"/>
  <c r="M28" i="38"/>
  <c r="O28" i="38" s="1"/>
  <c r="H15" i="51" s="1"/>
  <c r="M29" i="38"/>
  <c r="O29" i="38" s="1"/>
  <c r="H119" i="51" s="1"/>
  <c r="M30" i="38"/>
  <c r="M31" i="38"/>
  <c r="O31" i="38" s="1"/>
  <c r="H108" i="51" s="1"/>
  <c r="M32" i="38"/>
  <c r="O32" i="38" s="1"/>
  <c r="H10" i="51" s="1"/>
  <c r="M33" i="38"/>
  <c r="O33" i="38" s="1"/>
  <c r="H49" i="51" s="1"/>
  <c r="M34" i="38"/>
  <c r="O34" i="38" s="1"/>
  <c r="H70" i="51" s="1"/>
  <c r="M35" i="38"/>
  <c r="O35" i="38" s="1"/>
  <c r="H127" i="51" s="1"/>
  <c r="M36" i="38"/>
  <c r="O36" i="38" s="1"/>
  <c r="H106" i="51" s="1"/>
  <c r="M37" i="38"/>
  <c r="O37" i="38" s="1"/>
  <c r="H9" i="51" s="1"/>
  <c r="M38" i="38"/>
  <c r="O38" i="38" s="1"/>
  <c r="H126" i="51" s="1"/>
  <c r="M39" i="38"/>
  <c r="O39" i="38" s="1"/>
  <c r="H18" i="51" s="1"/>
  <c r="M40" i="38"/>
  <c r="O40" i="38" s="1"/>
  <c r="H42" i="51" s="1"/>
  <c r="M41" i="38"/>
  <c r="O41" i="38" s="1"/>
  <c r="H22" i="51" s="1"/>
  <c r="M42" i="38"/>
  <c r="O42" i="38" s="1"/>
  <c r="H112" i="51" s="1"/>
  <c r="M43" i="38"/>
  <c r="O43" i="38" s="1"/>
  <c r="H13" i="51" s="1"/>
  <c r="M44" i="38"/>
  <c r="O44" i="38" s="1"/>
  <c r="H38" i="51" s="1"/>
  <c r="M45" i="38"/>
  <c r="O45" i="38" s="1"/>
  <c r="H20" i="51" s="1"/>
  <c r="M46" i="38"/>
  <c r="M47" i="38"/>
  <c r="O47" i="38" s="1"/>
  <c r="H28" i="51" s="1"/>
  <c r="M48" i="38"/>
  <c r="O48" i="38" s="1"/>
  <c r="H30" i="51" s="1"/>
  <c r="M49" i="38"/>
  <c r="O49" i="38" s="1"/>
  <c r="H37" i="51" s="1"/>
  <c r="M50" i="38"/>
  <c r="O50" i="38" s="1"/>
  <c r="H31" i="51" s="1"/>
  <c r="M51" i="38"/>
  <c r="O51" i="38" s="1"/>
  <c r="H40" i="51" s="1"/>
  <c r="M52" i="38"/>
  <c r="O52" i="38" s="1"/>
  <c r="H36" i="51" s="1"/>
  <c r="M53" i="38"/>
  <c r="O53" i="38" s="1"/>
  <c r="H45" i="51" s="1"/>
  <c r="M54" i="38"/>
  <c r="O54" i="38" s="1"/>
  <c r="H123" i="51" s="1"/>
  <c r="M55" i="38"/>
  <c r="O55" i="38" s="1"/>
  <c r="M56" i="38"/>
  <c r="O56" i="38" s="1"/>
  <c r="K4" i="1"/>
  <c r="K5" i="1"/>
  <c r="K4" i="37"/>
  <c r="I34" i="3"/>
  <c r="I71" i="3"/>
  <c r="I87" i="3"/>
  <c r="I95" i="3"/>
  <c r="I80" i="3"/>
  <c r="I91" i="3"/>
  <c r="I20" i="3"/>
  <c r="I32" i="3"/>
  <c r="I43" i="3"/>
  <c r="I36" i="3"/>
  <c r="I37" i="3"/>
  <c r="I45" i="3"/>
  <c r="I50" i="3"/>
  <c r="I99" i="3"/>
  <c r="I97" i="3"/>
  <c r="I65" i="3"/>
  <c r="I28" i="3"/>
  <c r="I30" i="3"/>
  <c r="I56" i="3"/>
  <c r="I55" i="3"/>
  <c r="I63" i="3"/>
  <c r="I40" i="3"/>
  <c r="I70" i="3"/>
  <c r="I29" i="3"/>
  <c r="I35" i="3"/>
  <c r="I38" i="3"/>
  <c r="I53" i="3"/>
  <c r="I54" i="3"/>
  <c r="I44" i="3"/>
  <c r="I49" i="3"/>
  <c r="I21" i="3"/>
  <c r="I77" i="3"/>
  <c r="I51" i="3"/>
  <c r="I22" i="3"/>
  <c r="I75" i="3"/>
  <c r="I52" i="3"/>
  <c r="I33" i="3"/>
  <c r="I8" i="3"/>
  <c r="I9" i="3"/>
  <c r="I16" i="3"/>
  <c r="I6" i="3"/>
  <c r="I48" i="3"/>
  <c r="I5" i="3"/>
  <c r="I39" i="3"/>
  <c r="I18" i="3"/>
  <c r="I68" i="3"/>
  <c r="I19" i="3"/>
  <c r="I46" i="3"/>
  <c r="I15" i="3"/>
  <c r="I62" i="3"/>
  <c r="I27" i="3"/>
  <c r="I47" i="3"/>
  <c r="I57" i="3"/>
  <c r="I41" i="3"/>
  <c r="I31" i="3"/>
  <c r="I7" i="3"/>
  <c r="I14" i="3"/>
  <c r="I10" i="3"/>
  <c r="I26" i="3"/>
  <c r="I13" i="3"/>
  <c r="I4" i="3"/>
  <c r="H4" i="3"/>
  <c r="H13" i="3"/>
  <c r="H26" i="3"/>
  <c r="H62" i="3"/>
  <c r="H10" i="3"/>
  <c r="H14" i="3"/>
  <c r="H27" i="3"/>
  <c r="H19" i="3"/>
  <c r="H7" i="3"/>
  <c r="H68" i="3"/>
  <c r="H77" i="3"/>
  <c r="H41" i="3"/>
  <c r="H31" i="3"/>
  <c r="H18" i="3"/>
  <c r="H46" i="3"/>
  <c r="H48" i="3"/>
  <c r="H57" i="3"/>
  <c r="H47" i="3"/>
  <c r="H8" i="3"/>
  <c r="H15" i="3"/>
  <c r="H5" i="3"/>
  <c r="H53" i="3"/>
  <c r="H38" i="3"/>
  <c r="H6" i="3"/>
  <c r="H23" i="3"/>
  <c r="H22" i="3"/>
  <c r="H33" i="3"/>
  <c r="H52" i="3"/>
  <c r="H70" i="3"/>
  <c r="H9" i="3"/>
  <c r="H39" i="3"/>
  <c r="H35" i="3"/>
  <c r="H75" i="3"/>
  <c r="H63" i="3"/>
  <c r="H51" i="3"/>
  <c r="H16" i="3"/>
  <c r="H54" i="3"/>
  <c r="H55" i="3"/>
  <c r="H49" i="3"/>
  <c r="H30" i="3"/>
  <c r="H28" i="3"/>
  <c r="H21" i="3"/>
  <c r="H97" i="3"/>
  <c r="H99" i="3"/>
  <c r="H50" i="3"/>
  <c r="H44" i="3"/>
  <c r="H45" i="3"/>
  <c r="H37" i="3"/>
  <c r="H36" i="3"/>
  <c r="H43" i="3"/>
  <c r="H32" i="3"/>
  <c r="H42" i="3"/>
  <c r="H29" i="3"/>
  <c r="H20" i="3"/>
  <c r="H56" i="3"/>
  <c r="H91" i="3"/>
  <c r="H65" i="3"/>
  <c r="H40" i="3"/>
  <c r="H80" i="3"/>
  <c r="H95" i="3"/>
  <c r="H87" i="3"/>
  <c r="H71" i="3"/>
  <c r="H34" i="3"/>
  <c r="N5" i="7"/>
  <c r="N8" i="7"/>
  <c r="N12" i="7"/>
  <c r="N7" i="7"/>
  <c r="N9" i="7"/>
  <c r="N15" i="7"/>
  <c r="N14" i="7"/>
  <c r="N10" i="7"/>
  <c r="N11" i="7"/>
  <c r="N13" i="7"/>
  <c r="R12" i="7"/>
  <c r="T12" i="7"/>
  <c r="U12" i="7"/>
  <c r="V12" i="7"/>
  <c r="W12" i="7"/>
  <c r="X12" i="7"/>
  <c r="Y12" i="7"/>
  <c r="R14" i="7"/>
  <c r="T14" i="7"/>
  <c r="U14" i="7"/>
  <c r="V14" i="7"/>
  <c r="W14" i="7"/>
  <c r="X14" i="7"/>
  <c r="Y14" i="7"/>
  <c r="F4" i="3"/>
  <c r="F13" i="3"/>
  <c r="F26" i="3"/>
  <c r="F62" i="3"/>
  <c r="F10" i="3"/>
  <c r="F14" i="3"/>
  <c r="F27" i="3"/>
  <c r="F19" i="3"/>
  <c r="F7" i="3"/>
  <c r="F68" i="3"/>
  <c r="F77" i="3"/>
  <c r="F41" i="3"/>
  <c r="F31" i="3"/>
  <c r="F18" i="3"/>
  <c r="F46" i="3"/>
  <c r="F48" i="3"/>
  <c r="F47" i="3"/>
  <c r="F57" i="3"/>
  <c r="F15" i="3"/>
  <c r="F5" i="3"/>
  <c r="F8" i="3"/>
  <c r="F38" i="3"/>
  <c r="F53" i="3"/>
  <c r="F6" i="3"/>
  <c r="F23" i="3"/>
  <c r="F22" i="3"/>
  <c r="F33" i="3"/>
  <c r="F52" i="3"/>
  <c r="F70" i="3"/>
  <c r="F35" i="3"/>
  <c r="F9" i="3"/>
  <c r="F39" i="3"/>
  <c r="F75" i="3"/>
  <c r="F63" i="3"/>
  <c r="F16" i="3"/>
  <c r="F51" i="3"/>
  <c r="F55" i="3"/>
  <c r="F54" i="3"/>
  <c r="F49" i="3"/>
  <c r="F30" i="3"/>
  <c r="F21" i="3"/>
  <c r="F28" i="3"/>
  <c r="F97" i="3"/>
  <c r="F99" i="3"/>
  <c r="F44" i="3"/>
  <c r="F45" i="3"/>
  <c r="F37" i="3"/>
  <c r="F50" i="3"/>
  <c r="F36" i="3"/>
  <c r="F43" i="3"/>
  <c r="F32" i="3"/>
  <c r="F42" i="3"/>
  <c r="F29" i="3"/>
  <c r="F20" i="3"/>
  <c r="F56" i="3"/>
  <c r="F91" i="3"/>
  <c r="F65" i="3"/>
  <c r="F40" i="3"/>
  <c r="F80" i="3"/>
  <c r="F95" i="3"/>
  <c r="F87" i="3"/>
  <c r="F71" i="3"/>
  <c r="F34" i="3"/>
  <c r="F3" i="3"/>
  <c r="G4" i="3"/>
  <c r="G13" i="3"/>
  <c r="G26" i="3"/>
  <c r="G62" i="3"/>
  <c r="G10" i="3"/>
  <c r="G14" i="3"/>
  <c r="G27" i="3"/>
  <c r="G19" i="3"/>
  <c r="G7" i="3"/>
  <c r="G68" i="3"/>
  <c r="G77" i="3"/>
  <c r="G41" i="3"/>
  <c r="G31" i="3"/>
  <c r="G18" i="3"/>
  <c r="G46" i="3"/>
  <c r="G48" i="3"/>
  <c r="G47" i="3"/>
  <c r="G57" i="3"/>
  <c r="G15" i="3"/>
  <c r="G5" i="3"/>
  <c r="G8" i="3"/>
  <c r="G38" i="3"/>
  <c r="G53" i="3"/>
  <c r="G6" i="3"/>
  <c r="G23" i="3"/>
  <c r="G22" i="3"/>
  <c r="G33" i="3"/>
  <c r="G52" i="3"/>
  <c r="G70" i="3"/>
  <c r="G35" i="3"/>
  <c r="G9" i="3"/>
  <c r="G39" i="3"/>
  <c r="G75" i="3"/>
  <c r="G63" i="3"/>
  <c r="G16" i="3"/>
  <c r="G51" i="3"/>
  <c r="G55" i="3"/>
  <c r="G54" i="3"/>
  <c r="G49" i="3"/>
  <c r="G30" i="3"/>
  <c r="G21" i="3"/>
  <c r="G28" i="3"/>
  <c r="G97" i="3"/>
  <c r="G99" i="3"/>
  <c r="G44" i="3"/>
  <c r="G45" i="3"/>
  <c r="G37" i="3"/>
  <c r="G50" i="3"/>
  <c r="G36" i="3"/>
  <c r="G43" i="3"/>
  <c r="G32" i="3"/>
  <c r="G29" i="3"/>
  <c r="G20" i="3"/>
  <c r="G56" i="3"/>
  <c r="G91" i="3"/>
  <c r="G65" i="3"/>
  <c r="G40" i="3"/>
  <c r="G80" i="3"/>
  <c r="G95" i="3"/>
  <c r="G87" i="3"/>
  <c r="G71" i="3"/>
  <c r="G34" i="3"/>
  <c r="AK51" i="37"/>
  <c r="AK52" i="37"/>
  <c r="AK53" i="37"/>
  <c r="AK54" i="37"/>
  <c r="AK55" i="37"/>
  <c r="AK56" i="37"/>
  <c r="AK57" i="37"/>
  <c r="AK58" i="37"/>
  <c r="AK59" i="37"/>
  <c r="AK60" i="37"/>
  <c r="AK61" i="37"/>
  <c r="AK62" i="37"/>
  <c r="AK63" i="37"/>
  <c r="AK64" i="37"/>
  <c r="AK65" i="37"/>
  <c r="AK66" i="37"/>
  <c r="AK67" i="37"/>
  <c r="AK68" i="37"/>
  <c r="AK69" i="37"/>
  <c r="AK70" i="37"/>
  <c r="AK71" i="37"/>
  <c r="AK72" i="37"/>
  <c r="AK73" i="37"/>
  <c r="AK74" i="37"/>
  <c r="AK75" i="37"/>
  <c r="AK76" i="37"/>
  <c r="AK77" i="37"/>
  <c r="AK78" i="37"/>
  <c r="AK79" i="37"/>
  <c r="AK80" i="37"/>
  <c r="AK81" i="37"/>
  <c r="AK82" i="37"/>
  <c r="AK83" i="37"/>
  <c r="AK84" i="37"/>
  <c r="AK85" i="37"/>
  <c r="AK86" i="37"/>
  <c r="AK87" i="37"/>
  <c r="AK88" i="37"/>
  <c r="AK89" i="37"/>
  <c r="AK90" i="37"/>
  <c r="AK91" i="37"/>
  <c r="AK92" i="37"/>
  <c r="AK93" i="37"/>
  <c r="AK94" i="37"/>
  <c r="AK95" i="37"/>
  <c r="AK96" i="37"/>
  <c r="AK97" i="37"/>
  <c r="AK98" i="37"/>
  <c r="AK99" i="37"/>
  <c r="AK100" i="37"/>
  <c r="AK101" i="37"/>
  <c r="AK102" i="37"/>
  <c r="AK103" i="37"/>
  <c r="AK104" i="37"/>
  <c r="AK105" i="37"/>
  <c r="AK106" i="37"/>
  <c r="AK107" i="37"/>
  <c r="AK108" i="37"/>
  <c r="AK109" i="37"/>
  <c r="AK110" i="37"/>
  <c r="AK111" i="37"/>
  <c r="AK112" i="37"/>
  <c r="AK113" i="37"/>
  <c r="AK114" i="37"/>
  <c r="AK115" i="37"/>
  <c r="AK116" i="37"/>
  <c r="AK117" i="37"/>
  <c r="AK118" i="37"/>
  <c r="AK119" i="37"/>
  <c r="AK120" i="37"/>
  <c r="AK121" i="37"/>
  <c r="AK122" i="37"/>
  <c r="AK123" i="37"/>
  <c r="AK124" i="37"/>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10" i="1"/>
  <c r="AO111" i="1"/>
  <c r="AO112" i="1"/>
  <c r="AO113" i="1"/>
  <c r="AO114" i="1"/>
  <c r="AO115" i="1"/>
  <c r="AO116" i="1"/>
  <c r="AO117" i="1"/>
  <c r="AO118" i="1"/>
  <c r="AO119" i="1"/>
  <c r="AO120" i="1"/>
  <c r="AO121" i="1"/>
  <c r="AO122" i="1"/>
  <c r="AO123" i="1"/>
  <c r="AO124" i="1"/>
  <c r="AO125" i="1"/>
  <c r="AO126" i="1"/>
  <c r="AO127" i="1"/>
  <c r="AO128" i="1"/>
  <c r="AO129" i="1"/>
  <c r="AO130" i="1"/>
  <c r="AO131" i="1"/>
  <c r="AO132" i="1"/>
  <c r="AO133" i="1"/>
  <c r="AO134" i="1"/>
  <c r="AO135" i="1"/>
  <c r="F8" i="54"/>
  <c r="F13" i="54"/>
  <c r="F15" i="54"/>
  <c r="F17" i="54"/>
  <c r="F19" i="54"/>
  <c r="F24" i="54"/>
  <c r="F29" i="54"/>
  <c r="F35" i="54"/>
  <c r="F39" i="54"/>
  <c r="F43" i="54"/>
  <c r="F44" i="54"/>
  <c r="F46" i="54"/>
  <c r="F48" i="54"/>
  <c r="F50" i="54"/>
  <c r="F51" i="54"/>
  <c r="F52" i="54"/>
  <c r="F53" i="54"/>
  <c r="F54" i="54"/>
  <c r="F57" i="54"/>
  <c r="F58" i="54"/>
  <c r="F59" i="54"/>
  <c r="F61" i="54"/>
  <c r="F62" i="54"/>
  <c r="F63" i="54"/>
  <c r="F64" i="54"/>
  <c r="F65" i="54"/>
  <c r="F66" i="54"/>
  <c r="F67" i="54"/>
  <c r="F68" i="54"/>
  <c r="F71" i="54"/>
  <c r="F72" i="54"/>
  <c r="F73" i="54"/>
  <c r="F74" i="54"/>
  <c r="F75" i="54"/>
  <c r="F76" i="54"/>
  <c r="F77" i="54"/>
  <c r="F78" i="54"/>
  <c r="F80" i="54"/>
  <c r="F81" i="54"/>
  <c r="F82" i="54"/>
  <c r="F83" i="54"/>
  <c r="F84" i="54"/>
  <c r="F85" i="54"/>
  <c r="F86" i="54"/>
  <c r="F87" i="54"/>
  <c r="F88" i="54"/>
  <c r="F89" i="54"/>
  <c r="F90" i="54"/>
  <c r="F91" i="54"/>
  <c r="F92" i="54"/>
  <c r="F93" i="54"/>
  <c r="F94" i="54"/>
  <c r="F95" i="54"/>
  <c r="F96" i="54"/>
  <c r="F97" i="54"/>
  <c r="F98" i="54"/>
  <c r="F99" i="54"/>
  <c r="F100" i="54"/>
  <c r="F102" i="54"/>
  <c r="F103" i="54"/>
  <c r="F104" i="54"/>
  <c r="F107" i="54"/>
  <c r="F108" i="54"/>
  <c r="F114" i="54"/>
  <c r="F115" i="54"/>
  <c r="F118" i="54"/>
  <c r="F120" i="54"/>
  <c r="F122" i="54"/>
  <c r="F124" i="54"/>
  <c r="F125" i="54"/>
  <c r="F126" i="54"/>
  <c r="F127" i="54"/>
  <c r="F128" i="54"/>
  <c r="F129" i="54"/>
  <c r="F131" i="54"/>
  <c r="F132" i="54"/>
  <c r="F133" i="54"/>
  <c r="F134" i="54"/>
  <c r="F135" i="54"/>
  <c r="F136" i="54"/>
  <c r="F137" i="54"/>
  <c r="F138" i="54"/>
  <c r="F139" i="54"/>
  <c r="F140" i="54"/>
  <c r="F141" i="54"/>
  <c r="F142" i="54"/>
  <c r="F143" i="54"/>
  <c r="F144" i="54"/>
  <c r="F8" i="51"/>
  <c r="F13" i="51"/>
  <c r="F15" i="51"/>
  <c r="F17" i="51"/>
  <c r="F19" i="51"/>
  <c r="F24" i="51"/>
  <c r="F29" i="51"/>
  <c r="F34" i="51"/>
  <c r="F35" i="51"/>
  <c r="F39" i="51"/>
  <c r="F43" i="51"/>
  <c r="F44" i="51"/>
  <c r="F46" i="51"/>
  <c r="F48" i="51"/>
  <c r="F50" i="51"/>
  <c r="F51" i="51"/>
  <c r="F52" i="51"/>
  <c r="F53" i="51"/>
  <c r="F54" i="51"/>
  <c r="F57" i="51"/>
  <c r="F58" i="51"/>
  <c r="F59" i="51"/>
  <c r="F61" i="51"/>
  <c r="F62" i="51"/>
  <c r="F63" i="51"/>
  <c r="F64" i="51"/>
  <c r="F65" i="51"/>
  <c r="F66" i="51"/>
  <c r="F67" i="51"/>
  <c r="F68" i="51"/>
  <c r="F71" i="51"/>
  <c r="F72" i="51"/>
  <c r="F73" i="51"/>
  <c r="F74" i="51"/>
  <c r="F75" i="51"/>
  <c r="F76" i="51"/>
  <c r="F77" i="51"/>
  <c r="F78" i="51"/>
  <c r="F80" i="51"/>
  <c r="F81" i="51"/>
  <c r="F82" i="51"/>
  <c r="F83" i="51"/>
  <c r="F84" i="51"/>
  <c r="F85" i="51"/>
  <c r="F86" i="51"/>
  <c r="F87" i="51"/>
  <c r="F88" i="51"/>
  <c r="F89" i="51"/>
  <c r="F90" i="51"/>
  <c r="F91" i="51"/>
  <c r="F92" i="51"/>
  <c r="F93" i="51"/>
  <c r="F94" i="51"/>
  <c r="F95" i="51"/>
  <c r="F96" i="51"/>
  <c r="F97" i="51"/>
  <c r="F98" i="51"/>
  <c r="F99" i="51"/>
  <c r="F100" i="51"/>
  <c r="F102" i="51"/>
  <c r="F103" i="51"/>
  <c r="F104" i="51"/>
  <c r="F107" i="51"/>
  <c r="F113" i="51"/>
  <c r="F114" i="51"/>
  <c r="F117" i="51"/>
  <c r="F119" i="51"/>
  <c r="F121" i="51"/>
  <c r="F123" i="51"/>
  <c r="F124" i="51"/>
  <c r="F125" i="51"/>
  <c r="F126" i="51"/>
  <c r="F127" i="51"/>
  <c r="F128" i="51"/>
  <c r="F130" i="51"/>
  <c r="F131" i="51"/>
  <c r="F132" i="51"/>
  <c r="F133" i="51"/>
  <c r="F134" i="51"/>
  <c r="F135" i="51"/>
  <c r="F136" i="51"/>
  <c r="F137" i="51"/>
  <c r="F138" i="51"/>
  <c r="F139" i="51"/>
  <c r="F140" i="51"/>
  <c r="F141" i="51"/>
  <c r="F142" i="51"/>
  <c r="F143" i="51"/>
  <c r="F144" i="51"/>
  <c r="K5" i="37"/>
  <c r="K6" i="37"/>
  <c r="K7" i="37"/>
  <c r="K10" i="37"/>
  <c r="K8" i="37"/>
  <c r="K11" i="37"/>
  <c r="K9" i="37"/>
  <c r="K12" i="37"/>
  <c r="K13" i="37"/>
  <c r="K14" i="37"/>
  <c r="K15" i="37"/>
  <c r="K16" i="37"/>
  <c r="K17" i="37"/>
  <c r="K18" i="37"/>
  <c r="K19" i="37"/>
  <c r="K22" i="37"/>
  <c r="K20" i="37"/>
  <c r="K23" i="37"/>
  <c r="K21" i="37"/>
  <c r="K24" i="37"/>
  <c r="K25" i="37"/>
  <c r="K26" i="37"/>
  <c r="K27" i="37"/>
  <c r="K28" i="37"/>
  <c r="K29" i="37"/>
  <c r="K30" i="37"/>
  <c r="K34" i="37"/>
  <c r="K31" i="37"/>
  <c r="K32" i="37"/>
  <c r="K33" i="37"/>
  <c r="K35" i="37"/>
  <c r="K37" i="37"/>
  <c r="K38" i="37"/>
  <c r="K39" i="37"/>
  <c r="K40" i="37"/>
  <c r="K41" i="37"/>
  <c r="K42" i="37"/>
  <c r="K36" i="37"/>
  <c r="K43" i="37"/>
  <c r="K46" i="37"/>
  <c r="K44" i="37"/>
  <c r="K47" i="37"/>
  <c r="K45" i="37"/>
  <c r="K48" i="37"/>
  <c r="K49" i="37"/>
  <c r="K50" i="37"/>
  <c r="K51" i="37"/>
  <c r="K52" i="37"/>
  <c r="K53" i="37"/>
  <c r="K54" i="37"/>
  <c r="K55" i="37"/>
  <c r="K56" i="37"/>
  <c r="L5" i="1"/>
  <c r="F108" i="51" s="1"/>
  <c r="L8" i="1"/>
  <c r="F3" i="51" s="1"/>
  <c r="L15" i="1"/>
  <c r="F14" i="51" s="1"/>
  <c r="L19" i="1"/>
  <c r="F5" i="51" s="1"/>
  <c r="L20" i="1"/>
  <c r="F4" i="51" s="1"/>
  <c r="L31" i="1"/>
  <c r="F105" i="51" s="1"/>
  <c r="L32" i="1"/>
  <c r="L33" i="1"/>
  <c r="F38" i="51" s="1"/>
  <c r="L34" i="1"/>
  <c r="F42" i="51" s="1"/>
  <c r="L38" i="1"/>
  <c r="F47" i="51" s="1"/>
  <c r="L51" i="1"/>
  <c r="L55" i="1"/>
  <c r="F40" i="51" s="1"/>
  <c r="L56" i="1"/>
  <c r="F118" i="51" s="1"/>
  <c r="L67" i="1"/>
  <c r="L68" i="1"/>
  <c r="L69" i="1"/>
  <c r="L70" i="1"/>
  <c r="L74" i="1"/>
  <c r="L87" i="1"/>
  <c r="L91" i="1"/>
  <c r="L92" i="1"/>
  <c r="L103" i="1"/>
  <c r="L104" i="1"/>
  <c r="L105" i="1"/>
  <c r="L106" i="1"/>
  <c r="L110" i="1"/>
  <c r="K6" i="1"/>
  <c r="L6" i="1" s="1"/>
  <c r="F70" i="51" s="1"/>
  <c r="K7" i="1"/>
  <c r="L7" i="1" s="1"/>
  <c r="F26" i="51" s="1"/>
  <c r="K8" i="1"/>
  <c r="K9" i="1"/>
  <c r="L9" i="1" s="1"/>
  <c r="F32" i="51" s="1"/>
  <c r="K10" i="1"/>
  <c r="L10" i="1" s="1"/>
  <c r="F16" i="51" s="1"/>
  <c r="K11" i="1"/>
  <c r="L11" i="1" s="1"/>
  <c r="F25" i="51" s="1"/>
  <c r="K12" i="1"/>
  <c r="L12" i="1" s="1"/>
  <c r="F109" i="51" s="1"/>
  <c r="K13" i="1"/>
  <c r="L13" i="1" s="1"/>
  <c r="F110" i="51" s="1"/>
  <c r="K14" i="1"/>
  <c r="L14" i="1" s="1"/>
  <c r="F18" i="51" s="1"/>
  <c r="K15" i="1"/>
  <c r="K16" i="1"/>
  <c r="L16" i="1" s="1"/>
  <c r="F12" i="51" s="1"/>
  <c r="K17" i="1"/>
  <c r="L17" i="1" s="1"/>
  <c r="F56" i="51" s="1"/>
  <c r="K18" i="1"/>
  <c r="L18" i="1" s="1"/>
  <c r="F31" i="51" s="1"/>
  <c r="K19" i="1"/>
  <c r="K20" i="1"/>
  <c r="K21" i="1"/>
  <c r="L21" i="1" s="1"/>
  <c r="F79" i="51" s="1"/>
  <c r="K22" i="1"/>
  <c r="L22" i="1" s="1"/>
  <c r="F120" i="51" s="1"/>
  <c r="K23" i="1"/>
  <c r="L23" i="1" s="1"/>
  <c r="F122" i="51" s="1"/>
  <c r="K24" i="1"/>
  <c r="L24" i="1" s="1"/>
  <c r="F101" i="51" s="1"/>
  <c r="K25" i="1"/>
  <c r="L25" i="1" s="1"/>
  <c r="F115" i="51" s="1"/>
  <c r="K26" i="1"/>
  <c r="L26" i="1" s="1"/>
  <c r="F30" i="51" s="1"/>
  <c r="K27" i="1"/>
  <c r="L27" i="1" s="1"/>
  <c r="F28" i="51" s="1"/>
  <c r="K28" i="1"/>
  <c r="L28" i="1" s="1"/>
  <c r="F116" i="51" s="1"/>
  <c r="K29" i="1"/>
  <c r="L29" i="1" s="1"/>
  <c r="F9" i="51" s="1"/>
  <c r="K30" i="1"/>
  <c r="L30" i="1" s="1"/>
  <c r="F27" i="51" s="1"/>
  <c r="K31" i="1"/>
  <c r="K32" i="1"/>
  <c r="K33" i="1"/>
  <c r="K34" i="1"/>
  <c r="K35" i="1"/>
  <c r="L35" i="1" s="1"/>
  <c r="F23" i="51" s="1"/>
  <c r="K36" i="1"/>
  <c r="L36" i="1" s="1"/>
  <c r="F69" i="51" s="1"/>
  <c r="K37" i="1"/>
  <c r="L37" i="1" s="1"/>
  <c r="F45" i="51" s="1"/>
  <c r="K38" i="1"/>
  <c r="K39" i="1"/>
  <c r="L39" i="1" s="1"/>
  <c r="K40" i="1"/>
  <c r="L40" i="1" s="1"/>
  <c r="F6" i="51" s="1"/>
  <c r="K41" i="1"/>
  <c r="L41" i="1" s="1"/>
  <c r="F129" i="51" s="1"/>
  <c r="K42" i="1"/>
  <c r="L42" i="1" s="1"/>
  <c r="F55" i="51" s="1"/>
  <c r="K43" i="1"/>
  <c r="L43" i="1" s="1"/>
  <c r="F10" i="51" s="1"/>
  <c r="K44" i="1"/>
  <c r="L44" i="1" s="1"/>
  <c r="F22" i="51" s="1"/>
  <c r="K45" i="1"/>
  <c r="L45" i="1" s="1"/>
  <c r="F112" i="51" s="1"/>
  <c r="K46" i="1"/>
  <c r="L46" i="1" s="1"/>
  <c r="F111" i="51" s="1"/>
  <c r="K47" i="1"/>
  <c r="L47" i="1" s="1"/>
  <c r="F20" i="51" s="1"/>
  <c r="K48" i="1"/>
  <c r="L48" i="1" s="1"/>
  <c r="K49" i="1"/>
  <c r="L49" i="1" s="1"/>
  <c r="F36" i="51" s="1"/>
  <c r="K50" i="1"/>
  <c r="L50" i="1" s="1"/>
  <c r="F7" i="51" s="1"/>
  <c r="K51" i="1"/>
  <c r="K52" i="1"/>
  <c r="L52" i="1" s="1"/>
  <c r="F106" i="51" s="1"/>
  <c r="K53" i="1"/>
  <c r="L53" i="1" s="1"/>
  <c r="F49" i="51" s="1"/>
  <c r="K54" i="1"/>
  <c r="L54" i="1" s="1"/>
  <c r="F41" i="51" s="1"/>
  <c r="K55" i="1"/>
  <c r="K56" i="1"/>
  <c r="K57" i="1"/>
  <c r="L57" i="1" s="1"/>
  <c r="F21" i="51" s="1"/>
  <c r="K58" i="1"/>
  <c r="L58" i="1" s="1"/>
  <c r="F33" i="51" s="1"/>
  <c r="K59" i="1"/>
  <c r="L59" i="1" s="1"/>
  <c r="F37" i="51" s="1"/>
  <c r="K60" i="1"/>
  <c r="L60" i="1" s="1"/>
  <c r="F60" i="51" s="1"/>
  <c r="K61" i="1"/>
  <c r="L61" i="1" s="1"/>
  <c r="K62" i="1"/>
  <c r="L62" i="1" s="1"/>
  <c r="K63" i="1"/>
  <c r="L63" i="1" s="1"/>
  <c r="K64" i="1"/>
  <c r="L64" i="1" s="1"/>
  <c r="K65" i="1"/>
  <c r="L65" i="1" s="1"/>
  <c r="K66" i="1"/>
  <c r="L66" i="1" s="1"/>
  <c r="K67" i="1"/>
  <c r="K68" i="1"/>
  <c r="K69" i="1"/>
  <c r="K70" i="1"/>
  <c r="K71" i="1"/>
  <c r="L71" i="1" s="1"/>
  <c r="K72" i="1"/>
  <c r="L72" i="1" s="1"/>
  <c r="K73" i="1"/>
  <c r="L73" i="1" s="1"/>
  <c r="K74" i="1"/>
  <c r="K75" i="1"/>
  <c r="L75" i="1" s="1"/>
  <c r="K76" i="1"/>
  <c r="L76" i="1" s="1"/>
  <c r="K77" i="1"/>
  <c r="L77" i="1" s="1"/>
  <c r="K78" i="1"/>
  <c r="L78" i="1" s="1"/>
  <c r="K79" i="1"/>
  <c r="L79" i="1" s="1"/>
  <c r="K80" i="1"/>
  <c r="L80" i="1" s="1"/>
  <c r="K81" i="1"/>
  <c r="L81" i="1" s="1"/>
  <c r="K82" i="1"/>
  <c r="L82" i="1" s="1"/>
  <c r="K83" i="1"/>
  <c r="L83" i="1" s="1"/>
  <c r="K84" i="1"/>
  <c r="L84" i="1" s="1"/>
  <c r="K85" i="1"/>
  <c r="L85" i="1" s="1"/>
  <c r="K86" i="1"/>
  <c r="L86" i="1" s="1"/>
  <c r="K87" i="1"/>
  <c r="K88" i="1"/>
  <c r="L88" i="1" s="1"/>
  <c r="K89" i="1"/>
  <c r="L89" i="1" s="1"/>
  <c r="K90" i="1"/>
  <c r="L90" i="1" s="1"/>
  <c r="K91" i="1"/>
  <c r="K92" i="1"/>
  <c r="K93" i="1"/>
  <c r="L93" i="1" s="1"/>
  <c r="K94" i="1"/>
  <c r="L94" i="1" s="1"/>
  <c r="K95" i="1"/>
  <c r="L95" i="1" s="1"/>
  <c r="K96" i="1"/>
  <c r="L96" i="1" s="1"/>
  <c r="K97" i="1"/>
  <c r="L97" i="1" s="1"/>
  <c r="K98" i="1"/>
  <c r="L98" i="1" s="1"/>
  <c r="K99" i="1"/>
  <c r="L99" i="1" s="1"/>
  <c r="K100" i="1"/>
  <c r="L100" i="1" s="1"/>
  <c r="K101" i="1"/>
  <c r="L101" i="1" s="1"/>
  <c r="K102" i="1"/>
  <c r="L102" i="1" s="1"/>
  <c r="K103" i="1"/>
  <c r="K104" i="1"/>
  <c r="K105" i="1"/>
  <c r="K106" i="1"/>
  <c r="K107" i="1"/>
  <c r="L107" i="1" s="1"/>
  <c r="K108" i="1"/>
  <c r="L108" i="1" s="1"/>
  <c r="K109" i="1"/>
  <c r="L109" i="1" s="1"/>
  <c r="K110" i="1"/>
  <c r="K111" i="1"/>
  <c r="L111" i="1" s="1"/>
  <c r="F4" i="53"/>
  <c r="F5" i="53"/>
  <c r="F6" i="53"/>
  <c r="F7" i="53"/>
  <c r="F8" i="53"/>
  <c r="F9" i="53"/>
  <c r="F10" i="53"/>
  <c r="F11" i="53"/>
  <c r="F12" i="53"/>
  <c r="F13" i="53"/>
  <c r="F14" i="53"/>
  <c r="F15" i="53"/>
  <c r="F16" i="53"/>
  <c r="F17" i="53"/>
  <c r="F18" i="53"/>
  <c r="F19" i="53"/>
  <c r="F20" i="53"/>
  <c r="F21" i="53"/>
  <c r="F22" i="53"/>
  <c r="F23" i="53"/>
  <c r="F24" i="53"/>
  <c r="F25" i="53"/>
  <c r="F26" i="53"/>
  <c r="F27" i="53"/>
  <c r="F28" i="53"/>
  <c r="F29" i="53"/>
  <c r="F30" i="53"/>
  <c r="F31" i="53"/>
  <c r="F32" i="53"/>
  <c r="F33" i="53"/>
  <c r="F34" i="53"/>
  <c r="F35" i="53"/>
  <c r="F36" i="53"/>
  <c r="F37" i="53"/>
  <c r="F38" i="53"/>
  <c r="F39" i="53"/>
  <c r="F40" i="53"/>
  <c r="F41" i="53"/>
  <c r="F42" i="53"/>
  <c r="F43" i="53"/>
  <c r="F44" i="53"/>
  <c r="F45" i="53"/>
  <c r="F46" i="53"/>
  <c r="F47" i="53"/>
  <c r="F48" i="53"/>
  <c r="F49" i="53"/>
  <c r="F50" i="53"/>
  <c r="F51" i="53"/>
  <c r="F52" i="53"/>
  <c r="F53" i="53"/>
  <c r="F54" i="53"/>
  <c r="F55" i="53"/>
  <c r="F56" i="53"/>
  <c r="F57" i="53"/>
  <c r="F58" i="53"/>
  <c r="F59" i="53"/>
  <c r="F60" i="53"/>
  <c r="F61" i="53"/>
  <c r="F62" i="53"/>
  <c r="F63" i="53"/>
  <c r="F64" i="53"/>
  <c r="F65" i="53"/>
  <c r="F66" i="53"/>
  <c r="F67" i="53"/>
  <c r="F68" i="53"/>
  <c r="F69" i="53"/>
  <c r="F70" i="53"/>
  <c r="F71" i="53"/>
  <c r="F72" i="53"/>
  <c r="F73" i="53"/>
  <c r="F74" i="53"/>
  <c r="F75" i="53"/>
  <c r="F76" i="53"/>
  <c r="F77" i="53"/>
  <c r="F78" i="53"/>
  <c r="F79" i="53"/>
  <c r="F80" i="53"/>
  <c r="F81" i="53"/>
  <c r="F82" i="53"/>
  <c r="F83" i="53"/>
  <c r="F84" i="53"/>
  <c r="F85" i="53"/>
  <c r="F86" i="53"/>
  <c r="F87" i="53"/>
  <c r="F88" i="53"/>
  <c r="F89" i="53"/>
  <c r="F90" i="53"/>
  <c r="F91" i="53"/>
  <c r="F92" i="53"/>
  <c r="F93" i="53"/>
  <c r="F94" i="53"/>
  <c r="F95" i="53"/>
  <c r="F96" i="53"/>
  <c r="F97" i="53"/>
  <c r="F98" i="53"/>
  <c r="F99" i="53"/>
  <c r="F100" i="53"/>
  <c r="F101" i="53"/>
  <c r="F102" i="53"/>
  <c r="F103" i="53"/>
  <c r="F104" i="53"/>
  <c r="F105" i="53"/>
  <c r="F106" i="53"/>
  <c r="F107" i="53"/>
  <c r="F108" i="53"/>
  <c r="F109" i="53"/>
  <c r="F110" i="53"/>
  <c r="F111" i="53"/>
  <c r="F112" i="53"/>
  <c r="F113" i="53"/>
  <c r="F114" i="53"/>
  <c r="F115" i="53"/>
  <c r="F116" i="53"/>
  <c r="F117" i="53"/>
  <c r="F118" i="53"/>
  <c r="F119" i="53"/>
  <c r="F120" i="53"/>
  <c r="F121" i="53"/>
  <c r="F122" i="53"/>
  <c r="F123" i="53"/>
  <c r="F124" i="53"/>
  <c r="F125" i="53"/>
  <c r="F126" i="53"/>
  <c r="F127" i="53"/>
  <c r="F128" i="53"/>
  <c r="F129" i="53"/>
  <c r="F130" i="53"/>
  <c r="F131" i="53"/>
  <c r="F132" i="53"/>
  <c r="F133" i="53"/>
  <c r="F134" i="53"/>
  <c r="F135" i="53"/>
  <c r="F136" i="53"/>
  <c r="F137" i="53"/>
  <c r="F138" i="53"/>
  <c r="F139" i="53"/>
  <c r="F140" i="53"/>
  <c r="F3" i="53"/>
  <c r="D6" i="3"/>
  <c r="W12" i="3" l="1"/>
  <c r="Z92" i="3"/>
  <c r="W17" i="3"/>
  <c r="V9" i="3"/>
  <c r="U9" i="3"/>
  <c r="T9" i="3"/>
  <c r="V15" i="3"/>
  <c r="U15" i="3"/>
  <c r="T15" i="3"/>
  <c r="W15" i="3" s="1"/>
  <c r="V27" i="3"/>
  <c r="T27" i="3"/>
  <c r="U27" i="3"/>
  <c r="V20" i="3"/>
  <c r="U20" i="3"/>
  <c r="T20" i="3"/>
  <c r="V28" i="3"/>
  <c r="U28" i="3"/>
  <c r="T28" i="3"/>
  <c r="V35" i="3"/>
  <c r="U35" i="3"/>
  <c r="T35" i="3"/>
  <c r="W35" i="3" s="1"/>
  <c r="V14" i="3"/>
  <c r="U14" i="3"/>
  <c r="T14" i="3"/>
  <c r="W14" i="3" s="1"/>
  <c r="T3" i="3"/>
  <c r="V3" i="3"/>
  <c r="U3" i="3"/>
  <c r="Z3" i="3"/>
  <c r="V42" i="3"/>
  <c r="U42" i="3"/>
  <c r="T42" i="3"/>
  <c r="V30" i="3"/>
  <c r="U30" i="3"/>
  <c r="T30" i="3"/>
  <c r="V34" i="3"/>
  <c r="U34" i="3"/>
  <c r="T34" i="3"/>
  <c r="V32" i="3"/>
  <c r="U32" i="3"/>
  <c r="T32" i="3"/>
  <c r="V33" i="3"/>
  <c r="U33" i="3"/>
  <c r="T33" i="3"/>
  <c r="V26" i="3"/>
  <c r="U26" i="3"/>
  <c r="T26" i="3"/>
  <c r="Z11" i="3"/>
  <c r="V11" i="3"/>
  <c r="U11" i="3"/>
  <c r="T11" i="3"/>
  <c r="V24" i="3"/>
  <c r="U24" i="3"/>
  <c r="T24" i="3"/>
  <c r="V21" i="3"/>
  <c r="U21" i="3"/>
  <c r="T21" i="3"/>
  <c r="W21" i="3" s="1"/>
  <c r="U10" i="3"/>
  <c r="T10" i="3"/>
  <c r="V10" i="3"/>
  <c r="V43" i="3"/>
  <c r="U43" i="3"/>
  <c r="T43" i="3"/>
  <c r="U22" i="3"/>
  <c r="V22" i="3"/>
  <c r="T22" i="3"/>
  <c r="V18" i="3"/>
  <c r="U18" i="3"/>
  <c r="T18" i="3"/>
  <c r="W18" i="3" s="1"/>
  <c r="V13" i="3"/>
  <c r="U13" i="3"/>
  <c r="T13" i="3"/>
  <c r="W13" i="3" s="1"/>
  <c r="V36" i="3"/>
  <c r="U36" i="3"/>
  <c r="T36" i="3"/>
  <c r="V23" i="3"/>
  <c r="U23" i="3"/>
  <c r="T23" i="3"/>
  <c r="V31" i="3"/>
  <c r="U31" i="3"/>
  <c r="T31" i="3"/>
  <c r="W31" i="3" s="1"/>
  <c r="V4" i="3"/>
  <c r="U4" i="3"/>
  <c r="T4" i="3"/>
  <c r="W4" i="3" s="1"/>
  <c r="V6" i="3"/>
  <c r="U6" i="3"/>
  <c r="T6" i="3"/>
  <c r="V41" i="3"/>
  <c r="U41" i="3"/>
  <c r="T41" i="3"/>
  <c r="V29" i="3"/>
  <c r="U29" i="3"/>
  <c r="T29" i="3"/>
  <c r="W29" i="3" s="1"/>
  <c r="Z80" i="3"/>
  <c r="V37" i="3"/>
  <c r="U37" i="3"/>
  <c r="T37" i="3"/>
  <c r="W37" i="3" s="1"/>
  <c r="V16" i="3"/>
  <c r="U16" i="3"/>
  <c r="T16" i="3"/>
  <c r="V40" i="3"/>
  <c r="U40" i="3"/>
  <c r="T40" i="3"/>
  <c r="U38" i="3"/>
  <c r="T38" i="3"/>
  <c r="V38" i="3"/>
  <c r="V44" i="3"/>
  <c r="U44" i="3"/>
  <c r="T44" i="3"/>
  <c r="W44" i="3" s="1"/>
  <c r="V8" i="3"/>
  <c r="U8" i="3"/>
  <c r="T8" i="3"/>
  <c r="V7" i="3"/>
  <c r="U7" i="3"/>
  <c r="T7" i="3"/>
  <c r="V25" i="3"/>
  <c r="U25" i="3"/>
  <c r="T25" i="3"/>
  <c r="W25" i="3" s="1"/>
  <c r="T39" i="3"/>
  <c r="V39" i="3"/>
  <c r="U39" i="3"/>
  <c r="V5" i="3"/>
  <c r="U5" i="3"/>
  <c r="T5" i="3"/>
  <c r="T19" i="3"/>
  <c r="V19" i="3"/>
  <c r="U19" i="3"/>
  <c r="Z87" i="3"/>
  <c r="Z36" i="3"/>
  <c r="Z55" i="3"/>
  <c r="Z23" i="3"/>
  <c r="Z31" i="3"/>
  <c r="Z4" i="3"/>
  <c r="Z51" i="3"/>
  <c r="Z41" i="3"/>
  <c r="Z50" i="3"/>
  <c r="Z85" i="3"/>
  <c r="Z25" i="3"/>
  <c r="Z96" i="3"/>
  <c r="Z90" i="3"/>
  <c r="Z6" i="3"/>
  <c r="Z42" i="3"/>
  <c r="Z34" i="3"/>
  <c r="Z95" i="3"/>
  <c r="Z74" i="3"/>
  <c r="Z40" i="3"/>
  <c r="Z45" i="3"/>
  <c r="Z63" i="3"/>
  <c r="Z38" i="3"/>
  <c r="Z68" i="3"/>
  <c r="Z65" i="3"/>
  <c r="Z44" i="3"/>
  <c r="Z75" i="3"/>
  <c r="Z8" i="3"/>
  <c r="Z7" i="3"/>
  <c r="Z94" i="3"/>
  <c r="Z91" i="3"/>
  <c r="Z99" i="3"/>
  <c r="Z39" i="3"/>
  <c r="Z5" i="3"/>
  <c r="Z19" i="3"/>
  <c r="Z56" i="3"/>
  <c r="Z97" i="3"/>
  <c r="Z9" i="3"/>
  <c r="Z15" i="3"/>
  <c r="Z27" i="3"/>
  <c r="Z37" i="3"/>
  <c r="Z16" i="3"/>
  <c r="Z53" i="3"/>
  <c r="Z77" i="3"/>
  <c r="Z20" i="3"/>
  <c r="Z28" i="3"/>
  <c r="Z35" i="3"/>
  <c r="Z57" i="3"/>
  <c r="Z14" i="3"/>
  <c r="Z29" i="3"/>
  <c r="Z21" i="3"/>
  <c r="Z70" i="3"/>
  <c r="Z47" i="3"/>
  <c r="Z10" i="3"/>
  <c r="S3" i="3"/>
  <c r="Z30" i="3"/>
  <c r="Z52" i="3"/>
  <c r="Z48" i="3"/>
  <c r="Z62" i="3"/>
  <c r="Z32" i="3"/>
  <c r="Z49" i="3"/>
  <c r="Z33" i="3"/>
  <c r="Z46" i="3"/>
  <c r="Z26" i="3"/>
  <c r="Z64" i="3"/>
  <c r="Z24" i="3"/>
  <c r="Z93" i="3"/>
  <c r="Z71" i="3"/>
  <c r="Z43" i="3"/>
  <c r="Z54" i="3"/>
  <c r="Z22" i="3"/>
  <c r="Z18" i="3"/>
  <c r="Z13" i="3"/>
  <c r="AP56" i="39"/>
  <c r="I20" i="54"/>
  <c r="AQ56" i="38"/>
  <c r="S96" i="3"/>
  <c r="S90" i="3"/>
  <c r="S24" i="3"/>
  <c r="O12" i="7"/>
  <c r="S92" i="3"/>
  <c r="S25" i="3"/>
  <c r="S64" i="3"/>
  <c r="S94" i="3"/>
  <c r="S11" i="3"/>
  <c r="S85" i="3"/>
  <c r="S93" i="3"/>
  <c r="S74" i="3"/>
  <c r="Q15" i="7"/>
  <c r="Q9" i="7"/>
  <c r="Q11" i="7"/>
  <c r="Q6" i="7"/>
  <c r="Q5" i="7"/>
  <c r="Q13" i="7"/>
  <c r="Q8" i="7"/>
  <c r="Q7" i="7"/>
  <c r="P14" i="7"/>
  <c r="Q10" i="7"/>
  <c r="Q12" i="7"/>
  <c r="Q14" i="7"/>
  <c r="P6" i="7"/>
  <c r="P8" i="7"/>
  <c r="P5" i="7"/>
  <c r="P12" i="7"/>
  <c r="Z12" i="7"/>
  <c r="O14" i="7"/>
  <c r="O6" i="7"/>
  <c r="R6" i="7"/>
  <c r="S6" i="7"/>
  <c r="T6" i="7"/>
  <c r="U6" i="7"/>
  <c r="V6" i="7"/>
  <c r="W6" i="7"/>
  <c r="X6" i="7"/>
  <c r="Y6" i="7"/>
  <c r="Z6" i="7"/>
  <c r="O8" i="7"/>
  <c r="R8" i="7"/>
  <c r="T8" i="7"/>
  <c r="U8" i="7"/>
  <c r="V8" i="7"/>
  <c r="W8" i="7"/>
  <c r="X8" i="7"/>
  <c r="Y8" i="7"/>
  <c r="Z8" i="7"/>
  <c r="Z11" i="7"/>
  <c r="N6" i="7"/>
  <c r="W26" i="3" l="1"/>
  <c r="W30" i="3"/>
  <c r="X3" i="3"/>
  <c r="W19" i="3"/>
  <c r="W32" i="3"/>
  <c r="W5" i="3"/>
  <c r="W8" i="3"/>
  <c r="W16" i="3"/>
  <c r="W20" i="3"/>
  <c r="W34" i="3"/>
  <c r="W3" i="3"/>
  <c r="W27" i="3"/>
  <c r="W39" i="3"/>
  <c r="W10" i="3"/>
  <c r="W38" i="3"/>
  <c r="W33" i="3"/>
  <c r="W42" i="3"/>
  <c r="W7" i="3"/>
  <c r="W40" i="3"/>
  <c r="W28" i="3"/>
  <c r="W9" i="3"/>
  <c r="W41" i="3"/>
  <c r="W23" i="3"/>
  <c r="W22" i="3"/>
  <c r="W24" i="3"/>
  <c r="W6" i="3"/>
  <c r="W36" i="3"/>
  <c r="W43" i="3"/>
  <c r="W11" i="3"/>
  <c r="C37" i="3"/>
  <c r="M29" i="8"/>
  <c r="M46" i="8"/>
  <c r="M60" i="8"/>
  <c r="M63" i="8"/>
  <c r="M20" i="8"/>
  <c r="M22" i="8"/>
  <c r="M27" i="8"/>
  <c r="M19" i="8"/>
  <c r="M23" i="8"/>
  <c r="M21" i="8"/>
  <c r="M35" i="8"/>
  <c r="M61" i="8"/>
  <c r="M38" i="8"/>
  <c r="M39" i="8"/>
  <c r="M30" i="8"/>
  <c r="M43" i="8"/>
  <c r="M28" i="8"/>
  <c r="M51" i="8"/>
  <c r="M37" i="8"/>
  <c r="M52" i="8"/>
  <c r="M54" i="8"/>
  <c r="M62" i="8"/>
  <c r="M36" i="8"/>
  <c r="M55" i="8"/>
  <c r="M53" i="8"/>
  <c r="M59" i="8"/>
  <c r="M45" i="8"/>
  <c r="M47" i="8"/>
  <c r="M44" i="8"/>
  <c r="M31" i="8"/>
  <c r="L19" i="8"/>
  <c r="M24" i="8" l="1"/>
  <c r="P4" i="53"/>
  <c r="P5" i="53"/>
  <c r="P6" i="53"/>
  <c r="P7" i="53"/>
  <c r="P8" i="53"/>
  <c r="P9" i="53"/>
  <c r="P10" i="53"/>
  <c r="P11" i="53"/>
  <c r="P12" i="53"/>
  <c r="P13" i="53"/>
  <c r="P14" i="53"/>
  <c r="P15" i="53"/>
  <c r="P16" i="53"/>
  <c r="P17" i="53"/>
  <c r="P18" i="53"/>
  <c r="P19" i="53"/>
  <c r="P20" i="53"/>
  <c r="P21" i="53"/>
  <c r="P22" i="53"/>
  <c r="P23" i="53"/>
  <c r="P24" i="53"/>
  <c r="P25" i="53"/>
  <c r="P26" i="53"/>
  <c r="P27" i="53"/>
  <c r="P28" i="53"/>
  <c r="P29" i="53"/>
  <c r="P30" i="53"/>
  <c r="P31" i="53"/>
  <c r="P32" i="53"/>
  <c r="P33" i="53"/>
  <c r="P34" i="53"/>
  <c r="P35" i="53"/>
  <c r="P36" i="53"/>
  <c r="P37" i="53"/>
  <c r="P38" i="53"/>
  <c r="P39" i="53"/>
  <c r="P40" i="53"/>
  <c r="P41" i="53"/>
  <c r="P42" i="53"/>
  <c r="P43" i="53"/>
  <c r="P44" i="53"/>
  <c r="P45" i="53"/>
  <c r="P46" i="53"/>
  <c r="P47" i="53"/>
  <c r="P48" i="53"/>
  <c r="P49" i="53"/>
  <c r="P50" i="53"/>
  <c r="P51" i="53"/>
  <c r="P52" i="53"/>
  <c r="P53" i="53"/>
  <c r="P54" i="53"/>
  <c r="P55" i="53"/>
  <c r="P56" i="53"/>
  <c r="P57" i="53"/>
  <c r="P58" i="53"/>
  <c r="P59" i="53"/>
  <c r="P60" i="53"/>
  <c r="P61" i="53"/>
  <c r="P62" i="53"/>
  <c r="P63" i="53"/>
  <c r="P64" i="53"/>
  <c r="P65" i="53"/>
  <c r="P66" i="53"/>
  <c r="P67" i="53"/>
  <c r="P68" i="53"/>
  <c r="P69" i="53"/>
  <c r="P70" i="53"/>
  <c r="P71" i="53"/>
  <c r="P72" i="53"/>
  <c r="P73" i="53"/>
  <c r="P74" i="53"/>
  <c r="P75" i="53"/>
  <c r="P76" i="53"/>
  <c r="P77" i="53"/>
  <c r="P78" i="53"/>
  <c r="P79" i="53"/>
  <c r="P80" i="53"/>
  <c r="P81" i="53"/>
  <c r="P82" i="53"/>
  <c r="P83" i="53"/>
  <c r="P84" i="53"/>
  <c r="P85" i="53"/>
  <c r="P86" i="53"/>
  <c r="P87" i="53"/>
  <c r="P88" i="53"/>
  <c r="P89" i="53"/>
  <c r="P90" i="53"/>
  <c r="P91" i="53"/>
  <c r="P92" i="53"/>
  <c r="P93" i="53"/>
  <c r="P94" i="53"/>
  <c r="P95" i="53"/>
  <c r="P96" i="53"/>
  <c r="P97" i="53"/>
  <c r="P98" i="53"/>
  <c r="P99" i="53"/>
  <c r="P100" i="53"/>
  <c r="P101" i="53"/>
  <c r="P102" i="53"/>
  <c r="P103" i="53"/>
  <c r="P104" i="53"/>
  <c r="P105" i="53"/>
  <c r="P106" i="53"/>
  <c r="P107" i="53"/>
  <c r="P108" i="53"/>
  <c r="P109" i="53"/>
  <c r="P110" i="53"/>
  <c r="P111" i="53"/>
  <c r="P112" i="53"/>
  <c r="P113" i="53"/>
  <c r="P114" i="53"/>
  <c r="P115" i="53"/>
  <c r="P116" i="53"/>
  <c r="P117" i="53"/>
  <c r="P118" i="53"/>
  <c r="P119" i="53"/>
  <c r="P120" i="53"/>
  <c r="P121" i="53"/>
  <c r="P122" i="53"/>
  <c r="P123" i="53"/>
  <c r="P124" i="53"/>
  <c r="P125" i="53"/>
  <c r="P126" i="53"/>
  <c r="P127" i="53"/>
  <c r="P128" i="53"/>
  <c r="P129" i="53"/>
  <c r="P130" i="53"/>
  <c r="P131" i="53"/>
  <c r="P132" i="53"/>
  <c r="P133" i="53"/>
  <c r="P134" i="53"/>
  <c r="P135" i="53"/>
  <c r="P136" i="53"/>
  <c r="P137" i="53"/>
  <c r="P138" i="53"/>
  <c r="P139" i="53"/>
  <c r="P140" i="53"/>
  <c r="O3" i="53"/>
  <c r="P4" i="51" l="1"/>
  <c r="P5" i="51"/>
  <c r="P6" i="51"/>
  <c r="P7" i="51"/>
  <c r="P8" i="51"/>
  <c r="P9" i="51"/>
  <c r="P10" i="51"/>
  <c r="P11" i="51"/>
  <c r="P12" i="51"/>
  <c r="P13" i="51"/>
  <c r="P14" i="51"/>
  <c r="P15" i="51"/>
  <c r="P16" i="51"/>
  <c r="P17" i="51"/>
  <c r="P18" i="51"/>
  <c r="P19" i="51"/>
  <c r="P20" i="51"/>
  <c r="P21" i="51"/>
  <c r="P22" i="51"/>
  <c r="P23" i="51"/>
  <c r="P24" i="51"/>
  <c r="P25" i="51"/>
  <c r="P26" i="51"/>
  <c r="P27" i="51"/>
  <c r="P28" i="51"/>
  <c r="P29" i="51"/>
  <c r="P30" i="51"/>
  <c r="P31" i="51"/>
  <c r="P32" i="51"/>
  <c r="P33" i="51"/>
  <c r="P34" i="51"/>
  <c r="P35" i="51"/>
  <c r="P36" i="51"/>
  <c r="P37" i="51"/>
  <c r="P38" i="51"/>
  <c r="P39" i="51"/>
  <c r="P40" i="51"/>
  <c r="P41" i="51"/>
  <c r="P42" i="51"/>
  <c r="P43" i="51"/>
  <c r="P44" i="51"/>
  <c r="P45" i="51"/>
  <c r="P46" i="51"/>
  <c r="P47" i="51"/>
  <c r="P48" i="51"/>
  <c r="P49" i="51"/>
  <c r="P50" i="51"/>
  <c r="P51" i="51"/>
  <c r="P52" i="51"/>
  <c r="P53" i="51"/>
  <c r="P54" i="51"/>
  <c r="P55" i="51"/>
  <c r="P56" i="51"/>
  <c r="P57" i="51"/>
  <c r="P58" i="51"/>
  <c r="P59" i="51"/>
  <c r="P60" i="51"/>
  <c r="P61" i="51"/>
  <c r="P62" i="51"/>
  <c r="P63" i="51"/>
  <c r="P64" i="51"/>
  <c r="P65" i="51"/>
  <c r="P66" i="51"/>
  <c r="P67" i="51"/>
  <c r="P68" i="51"/>
  <c r="P69" i="51"/>
  <c r="P70" i="51"/>
  <c r="P71" i="51"/>
  <c r="P72" i="51"/>
  <c r="P73" i="51"/>
  <c r="P74" i="51"/>
  <c r="P75" i="51"/>
  <c r="P76" i="51"/>
  <c r="P77" i="51"/>
  <c r="P78" i="51"/>
  <c r="P79" i="51"/>
  <c r="P80" i="51"/>
  <c r="P81" i="51"/>
  <c r="P82" i="51"/>
  <c r="P83" i="51"/>
  <c r="P84" i="51"/>
  <c r="P85" i="51"/>
  <c r="P86" i="51"/>
  <c r="P87" i="51"/>
  <c r="P88" i="51"/>
  <c r="P89" i="51"/>
  <c r="P90" i="51"/>
  <c r="P91" i="51"/>
  <c r="P92" i="51"/>
  <c r="P93" i="51"/>
  <c r="P94" i="51"/>
  <c r="P95" i="51"/>
  <c r="P96" i="51"/>
  <c r="P97" i="51"/>
  <c r="P98" i="51"/>
  <c r="P99" i="51"/>
  <c r="P100" i="51"/>
  <c r="P101" i="51"/>
  <c r="P102" i="51"/>
  <c r="P103" i="51"/>
  <c r="P104" i="51"/>
  <c r="P105" i="51"/>
  <c r="P106" i="51"/>
  <c r="P107" i="51"/>
  <c r="P108" i="51"/>
  <c r="P109" i="51"/>
  <c r="P110" i="51"/>
  <c r="P111" i="51"/>
  <c r="P112" i="51"/>
  <c r="P113" i="51"/>
  <c r="P114" i="51"/>
  <c r="P115" i="51"/>
  <c r="P116" i="51"/>
  <c r="P117" i="51"/>
  <c r="P118" i="51"/>
  <c r="P119" i="51"/>
  <c r="P120" i="51"/>
  <c r="P121" i="51"/>
  <c r="P122" i="51"/>
  <c r="P123" i="51"/>
  <c r="P124" i="51"/>
  <c r="P125" i="51"/>
  <c r="P126" i="51"/>
  <c r="P127" i="51"/>
  <c r="P128" i="51"/>
  <c r="P129" i="51"/>
  <c r="P130" i="51"/>
  <c r="P131" i="51"/>
  <c r="P132" i="51"/>
  <c r="P133" i="51"/>
  <c r="P134" i="51"/>
  <c r="P135" i="51"/>
  <c r="P136" i="51"/>
  <c r="P137" i="51"/>
  <c r="P138" i="51"/>
  <c r="P139" i="51"/>
  <c r="P140" i="51"/>
  <c r="P141" i="51"/>
  <c r="P142" i="51"/>
  <c r="P143" i="51"/>
  <c r="P144" i="51"/>
  <c r="O3" i="51"/>
  <c r="AA5" i="60"/>
  <c r="AA6" i="60"/>
  <c r="AA7" i="60"/>
  <c r="AA8" i="60"/>
  <c r="AA9" i="60"/>
  <c r="AA10" i="60"/>
  <c r="AA11" i="60"/>
  <c r="AA12" i="60"/>
  <c r="AA13" i="60"/>
  <c r="AA14" i="60"/>
  <c r="AA15" i="60"/>
  <c r="AA16" i="60"/>
  <c r="AA17" i="60"/>
  <c r="AA18" i="60"/>
  <c r="AA19" i="60"/>
  <c r="AA20" i="60"/>
  <c r="AA21" i="60"/>
  <c r="AA22" i="60"/>
  <c r="AA23" i="60"/>
  <c r="AA24" i="60"/>
  <c r="AA25" i="60"/>
  <c r="AA26" i="60"/>
  <c r="AA27" i="60"/>
  <c r="AA28" i="60"/>
  <c r="AA29" i="60"/>
  <c r="AA30" i="60"/>
  <c r="AA31" i="60"/>
  <c r="AA32" i="60"/>
  <c r="AA33" i="60"/>
  <c r="AA34" i="60"/>
  <c r="AA35" i="60"/>
  <c r="AA36" i="60"/>
  <c r="AA37" i="60"/>
  <c r="AA38" i="60"/>
  <c r="AA39" i="60"/>
  <c r="AA40" i="60"/>
  <c r="AA41" i="60"/>
  <c r="AA42" i="60"/>
  <c r="AA43" i="60"/>
  <c r="AA44" i="60"/>
  <c r="AA45" i="60"/>
  <c r="AA46" i="60"/>
  <c r="AA47" i="60"/>
  <c r="AA48" i="60"/>
  <c r="AA49" i="60"/>
  <c r="AA50" i="60"/>
  <c r="AA51" i="60"/>
  <c r="AA52" i="60"/>
  <c r="AA53" i="60"/>
  <c r="AA54" i="60"/>
  <c r="AA55" i="60"/>
  <c r="AA56" i="60"/>
  <c r="AA57" i="60"/>
  <c r="AA58" i="60"/>
  <c r="AA59" i="60"/>
  <c r="AA60" i="60"/>
  <c r="AA61" i="60"/>
  <c r="AA62" i="60"/>
  <c r="AA63" i="60"/>
  <c r="AA64" i="60"/>
  <c r="AA65" i="60"/>
  <c r="AA66" i="60"/>
  <c r="AA67" i="60"/>
  <c r="AA68" i="60"/>
  <c r="AA69" i="60"/>
  <c r="AA70" i="60"/>
  <c r="AA71" i="60"/>
  <c r="AA72" i="60"/>
  <c r="AA73" i="60"/>
  <c r="AA74" i="60"/>
  <c r="AA75" i="60"/>
  <c r="AA76" i="60"/>
  <c r="AA77" i="60"/>
  <c r="AA78" i="60"/>
  <c r="AA79" i="60"/>
  <c r="AA80" i="60"/>
  <c r="AA81" i="60"/>
  <c r="AA82" i="60"/>
  <c r="AA4" i="60"/>
  <c r="L44" i="8"/>
  <c r="L47" i="8"/>
  <c r="L45" i="8"/>
  <c r="L53" i="8"/>
  <c r="L59" i="8"/>
  <c r="L55" i="8"/>
  <c r="L36" i="8"/>
  <c r="L62" i="8"/>
  <c r="L52" i="8"/>
  <c r="L37" i="8"/>
  <c r="L38" i="8"/>
  <c r="L54" i="8"/>
  <c r="L51" i="8"/>
  <c r="L43" i="8"/>
  <c r="L61" i="8"/>
  <c r="L30" i="8"/>
  <c r="L39" i="8"/>
  <c r="L35" i="8"/>
  <c r="L23" i="8"/>
  <c r="L28" i="8"/>
  <c r="L27" i="8"/>
  <c r="L21" i="8"/>
  <c r="L20" i="8"/>
  <c r="L29" i="8"/>
  <c r="L22" i="8"/>
  <c r="L63" i="8"/>
  <c r="L60" i="8"/>
  <c r="L46" i="8"/>
  <c r="L31" i="8"/>
  <c r="L24" i="8" l="1"/>
  <c r="K19" i="8"/>
  <c r="K44" i="8" l="1"/>
  <c r="K37" i="8"/>
  <c r="K23" i="8"/>
  <c r="BK69" i="56"/>
  <c r="AY36" i="56"/>
  <c r="AY37" i="56"/>
  <c r="AV20" i="56"/>
  <c r="AV117" i="56"/>
  <c r="AV116" i="56"/>
  <c r="AV85" i="56"/>
  <c r="AV84" i="56"/>
  <c r="AV52" i="56"/>
  <c r="AV53" i="56"/>
  <c r="O28" i="51"/>
  <c r="O18" i="51"/>
  <c r="O11" i="51"/>
  <c r="O36" i="51"/>
  <c r="O4" i="51"/>
  <c r="O5" i="51"/>
  <c r="O6" i="51"/>
  <c r="O7" i="51"/>
  <c r="O8" i="51"/>
  <c r="O9" i="51"/>
  <c r="O10" i="51"/>
  <c r="O12" i="51"/>
  <c r="O13" i="51"/>
  <c r="O14" i="51"/>
  <c r="O15" i="51"/>
  <c r="O16" i="51"/>
  <c r="O17" i="51"/>
  <c r="O19" i="51"/>
  <c r="O20" i="51"/>
  <c r="O21" i="51"/>
  <c r="O22" i="51"/>
  <c r="O23" i="51"/>
  <c r="O24" i="51"/>
  <c r="O26" i="51"/>
  <c r="O27" i="51"/>
  <c r="O29" i="51"/>
  <c r="O30" i="51"/>
  <c r="O31" i="51"/>
  <c r="O32" i="51"/>
  <c r="O33" i="51"/>
  <c r="O34" i="51"/>
  <c r="O35" i="51"/>
  <c r="O37" i="51"/>
  <c r="O38" i="51"/>
  <c r="O39" i="51"/>
  <c r="O40" i="51"/>
  <c r="O41" i="51"/>
  <c r="O42" i="51"/>
  <c r="O43" i="51"/>
  <c r="O44" i="51"/>
  <c r="O45" i="51"/>
  <c r="O46" i="51"/>
  <c r="O47" i="51"/>
  <c r="O48" i="51"/>
  <c r="O49" i="51"/>
  <c r="O50" i="51"/>
  <c r="O51" i="51"/>
  <c r="O52" i="51"/>
  <c r="O53" i="51"/>
  <c r="O54" i="51"/>
  <c r="O55" i="51"/>
  <c r="O56" i="51"/>
  <c r="O57" i="51"/>
  <c r="O58" i="51"/>
  <c r="O59" i="51"/>
  <c r="O60" i="51"/>
  <c r="O61" i="51"/>
  <c r="O62" i="51"/>
  <c r="O63" i="51"/>
  <c r="O64" i="51"/>
  <c r="O65" i="51"/>
  <c r="O66" i="51"/>
  <c r="O67" i="51"/>
  <c r="O68" i="51"/>
  <c r="O69" i="51"/>
  <c r="O70" i="51"/>
  <c r="O71" i="51"/>
  <c r="O72" i="51"/>
  <c r="O73" i="51"/>
  <c r="O74" i="51"/>
  <c r="O75" i="51"/>
  <c r="O76" i="51"/>
  <c r="O77" i="51"/>
  <c r="O78" i="51"/>
  <c r="O79" i="51"/>
  <c r="O80" i="51"/>
  <c r="O81" i="51"/>
  <c r="O82" i="51"/>
  <c r="O83" i="51"/>
  <c r="O84" i="51"/>
  <c r="O85" i="51"/>
  <c r="O86" i="51"/>
  <c r="O87" i="51"/>
  <c r="O88" i="51"/>
  <c r="O89" i="51"/>
  <c r="O90" i="51"/>
  <c r="O91" i="51"/>
  <c r="O92" i="51"/>
  <c r="O93" i="51"/>
  <c r="O94" i="51"/>
  <c r="O95" i="51"/>
  <c r="O96" i="51"/>
  <c r="O97" i="51"/>
  <c r="O98" i="51"/>
  <c r="O99" i="51"/>
  <c r="O100" i="51"/>
  <c r="O101" i="51"/>
  <c r="O102" i="51"/>
  <c r="O103" i="51"/>
  <c r="O104" i="51"/>
  <c r="O105" i="51"/>
  <c r="O106" i="51"/>
  <c r="O107" i="51"/>
  <c r="O108" i="51"/>
  <c r="O109" i="51"/>
  <c r="O110" i="51"/>
  <c r="O111" i="51"/>
  <c r="O112" i="51"/>
  <c r="O113" i="51"/>
  <c r="O114" i="51"/>
  <c r="O115" i="51"/>
  <c r="O116" i="51"/>
  <c r="O117" i="51"/>
  <c r="O118" i="51"/>
  <c r="O119" i="51"/>
  <c r="O120" i="51"/>
  <c r="O121" i="51"/>
  <c r="O122" i="51"/>
  <c r="O123" i="51"/>
  <c r="O124" i="51"/>
  <c r="O125" i="51"/>
  <c r="O126" i="51"/>
  <c r="O127" i="51"/>
  <c r="O128" i="51"/>
  <c r="O129" i="51"/>
  <c r="O130" i="51"/>
  <c r="O131" i="51"/>
  <c r="O132" i="51"/>
  <c r="O133" i="51"/>
  <c r="O134" i="51"/>
  <c r="O135" i="51"/>
  <c r="O136" i="51"/>
  <c r="O137" i="51"/>
  <c r="O138" i="51"/>
  <c r="O139" i="51"/>
  <c r="O140" i="51"/>
  <c r="O141" i="51"/>
  <c r="O142" i="51"/>
  <c r="O143" i="51"/>
  <c r="O144" i="51"/>
  <c r="N3" i="51"/>
  <c r="K47" i="8"/>
  <c r="K45" i="8"/>
  <c r="K53" i="8"/>
  <c r="K55" i="8"/>
  <c r="K59" i="8"/>
  <c r="K36" i="8"/>
  <c r="K62" i="8"/>
  <c r="K52" i="8"/>
  <c r="K38" i="8"/>
  <c r="K43" i="8"/>
  <c r="K54" i="8"/>
  <c r="K30" i="8"/>
  <c r="K35" i="8"/>
  <c r="K28" i="8"/>
  <c r="K51" i="8"/>
  <c r="K39" i="8"/>
  <c r="K61" i="8"/>
  <c r="K21" i="8"/>
  <c r="K27" i="8"/>
  <c r="K63" i="8"/>
  <c r="K29" i="8"/>
  <c r="K20" i="8"/>
  <c r="K22" i="8"/>
  <c r="K60" i="8"/>
  <c r="K46" i="8"/>
  <c r="K31" i="8"/>
  <c r="S101" i="59"/>
  <c r="R101" i="59"/>
  <c r="Q101" i="59"/>
  <c r="P101" i="59"/>
  <c r="O101" i="59"/>
  <c r="N101" i="59"/>
  <c r="M101" i="59"/>
  <c r="L101" i="59"/>
  <c r="L11" i="56"/>
  <c r="AV21" i="56"/>
  <c r="AJ13" i="56"/>
  <c r="M56" i="8"/>
  <c r="L56" i="8"/>
  <c r="M48" i="8"/>
  <c r="L48" i="8"/>
  <c r="M40" i="8"/>
  <c r="L40" i="8"/>
  <c r="L32" i="8"/>
  <c r="M32" i="8"/>
  <c r="O4" i="53"/>
  <c r="O5" i="53"/>
  <c r="O6" i="53"/>
  <c r="O7" i="53"/>
  <c r="O8" i="53"/>
  <c r="O9" i="53"/>
  <c r="O10" i="53"/>
  <c r="O11" i="53"/>
  <c r="O12" i="53"/>
  <c r="O13" i="53"/>
  <c r="O14" i="53"/>
  <c r="O15" i="53"/>
  <c r="O16" i="53"/>
  <c r="O17" i="53"/>
  <c r="O18" i="53"/>
  <c r="O19" i="53"/>
  <c r="O20" i="53"/>
  <c r="O21" i="53"/>
  <c r="O22" i="53"/>
  <c r="O23" i="53"/>
  <c r="O24" i="53"/>
  <c r="O25" i="53"/>
  <c r="O26" i="53"/>
  <c r="O27" i="53"/>
  <c r="O28" i="53"/>
  <c r="O29" i="53"/>
  <c r="O30" i="53"/>
  <c r="O31" i="53"/>
  <c r="O32" i="53"/>
  <c r="O33" i="53"/>
  <c r="O34" i="53"/>
  <c r="O35" i="53"/>
  <c r="O36" i="53"/>
  <c r="O37" i="53"/>
  <c r="O38" i="53"/>
  <c r="O39" i="53"/>
  <c r="O40" i="53"/>
  <c r="O41" i="53"/>
  <c r="O42" i="53"/>
  <c r="O43" i="53"/>
  <c r="O44" i="53"/>
  <c r="O45" i="53"/>
  <c r="O46" i="53"/>
  <c r="O47" i="53"/>
  <c r="O48" i="53"/>
  <c r="O49" i="53"/>
  <c r="O50" i="53"/>
  <c r="O51" i="53"/>
  <c r="O52" i="53"/>
  <c r="O53" i="53"/>
  <c r="O54" i="53"/>
  <c r="O55" i="53"/>
  <c r="O56" i="53"/>
  <c r="O57" i="53"/>
  <c r="O58" i="53"/>
  <c r="O59" i="53"/>
  <c r="O60" i="53"/>
  <c r="O61" i="53"/>
  <c r="O62" i="53"/>
  <c r="O63" i="53"/>
  <c r="O64" i="53"/>
  <c r="O65" i="53"/>
  <c r="O66" i="53"/>
  <c r="O67" i="53"/>
  <c r="O68" i="53"/>
  <c r="O69" i="53"/>
  <c r="O70" i="53"/>
  <c r="O71" i="53"/>
  <c r="O72" i="53"/>
  <c r="O73" i="53"/>
  <c r="O74" i="53"/>
  <c r="O75" i="53"/>
  <c r="O76" i="53"/>
  <c r="O77" i="53"/>
  <c r="O78" i="53"/>
  <c r="O79" i="53"/>
  <c r="O80" i="53"/>
  <c r="O81" i="53"/>
  <c r="O82" i="53"/>
  <c r="O83" i="53"/>
  <c r="O84" i="53"/>
  <c r="O85" i="53"/>
  <c r="O86" i="53"/>
  <c r="O87" i="53"/>
  <c r="O88" i="53"/>
  <c r="O89" i="53"/>
  <c r="O90" i="53"/>
  <c r="O91" i="53"/>
  <c r="O92" i="53"/>
  <c r="O93" i="53"/>
  <c r="O94" i="53"/>
  <c r="O95" i="53"/>
  <c r="O96" i="53"/>
  <c r="O97" i="53"/>
  <c r="O98" i="53"/>
  <c r="O99" i="53"/>
  <c r="O100" i="53"/>
  <c r="O101" i="53"/>
  <c r="O102" i="53"/>
  <c r="O103" i="53"/>
  <c r="O104" i="53"/>
  <c r="O105" i="53"/>
  <c r="O106" i="53"/>
  <c r="O107" i="53"/>
  <c r="O108" i="53"/>
  <c r="O109" i="53"/>
  <c r="O110" i="53"/>
  <c r="O111" i="53"/>
  <c r="O112" i="53"/>
  <c r="O113" i="53"/>
  <c r="O114" i="53"/>
  <c r="O115" i="53"/>
  <c r="O116" i="53"/>
  <c r="O117" i="53"/>
  <c r="O118" i="53"/>
  <c r="O119" i="53"/>
  <c r="O120" i="53"/>
  <c r="O121" i="53"/>
  <c r="O122" i="53"/>
  <c r="O123" i="53"/>
  <c r="O124" i="53"/>
  <c r="O125" i="53"/>
  <c r="O126" i="53"/>
  <c r="O127" i="53"/>
  <c r="O128" i="53"/>
  <c r="O129" i="53"/>
  <c r="O130" i="53"/>
  <c r="O131" i="53"/>
  <c r="O132" i="53"/>
  <c r="O133" i="53"/>
  <c r="O134" i="53"/>
  <c r="O135" i="53"/>
  <c r="O136" i="53"/>
  <c r="O137" i="53"/>
  <c r="O138" i="53"/>
  <c r="O139" i="53"/>
  <c r="O140" i="53"/>
  <c r="N4" i="53"/>
  <c r="N5" i="53"/>
  <c r="N6" i="53"/>
  <c r="N7" i="53"/>
  <c r="N8" i="53"/>
  <c r="N9" i="53"/>
  <c r="N10" i="53"/>
  <c r="N11" i="53"/>
  <c r="N12" i="53"/>
  <c r="N13" i="53"/>
  <c r="N14" i="53"/>
  <c r="N15" i="53"/>
  <c r="N16" i="53"/>
  <c r="N17" i="53"/>
  <c r="N18" i="53"/>
  <c r="N19" i="53"/>
  <c r="N20" i="53"/>
  <c r="N21" i="53"/>
  <c r="N22" i="53"/>
  <c r="N23" i="53"/>
  <c r="N24" i="53"/>
  <c r="N25" i="53"/>
  <c r="N26" i="53"/>
  <c r="N27" i="53"/>
  <c r="N28" i="53"/>
  <c r="N29" i="53"/>
  <c r="N30" i="53"/>
  <c r="N31" i="53"/>
  <c r="N32" i="53"/>
  <c r="N33" i="53"/>
  <c r="N34" i="53"/>
  <c r="N35" i="53"/>
  <c r="N36" i="53"/>
  <c r="N37" i="53"/>
  <c r="N38" i="53"/>
  <c r="N39" i="53"/>
  <c r="N40" i="53"/>
  <c r="N41" i="53"/>
  <c r="N42" i="53"/>
  <c r="N43" i="53"/>
  <c r="N44" i="53"/>
  <c r="N45" i="53"/>
  <c r="N46" i="53"/>
  <c r="N47" i="53"/>
  <c r="N48" i="53"/>
  <c r="N49" i="53"/>
  <c r="N50" i="53"/>
  <c r="N51" i="53"/>
  <c r="N52" i="53"/>
  <c r="N53" i="53"/>
  <c r="N54" i="53"/>
  <c r="N55" i="53"/>
  <c r="N56" i="53"/>
  <c r="N57" i="53"/>
  <c r="N58" i="53"/>
  <c r="N59" i="53"/>
  <c r="N60" i="53"/>
  <c r="N61" i="53"/>
  <c r="N62" i="53"/>
  <c r="N63" i="53"/>
  <c r="N64" i="53"/>
  <c r="N65" i="53"/>
  <c r="N66" i="53"/>
  <c r="N67" i="53"/>
  <c r="N68" i="53"/>
  <c r="N69" i="53"/>
  <c r="N70" i="53"/>
  <c r="N71" i="53"/>
  <c r="N72" i="53"/>
  <c r="N73" i="53"/>
  <c r="N74" i="53"/>
  <c r="N75" i="53"/>
  <c r="N76" i="53"/>
  <c r="N77" i="53"/>
  <c r="N78" i="53"/>
  <c r="N79" i="53"/>
  <c r="N80" i="53"/>
  <c r="N81" i="53"/>
  <c r="N82" i="53"/>
  <c r="N83" i="53"/>
  <c r="N84" i="53"/>
  <c r="N85" i="53"/>
  <c r="N86" i="53"/>
  <c r="N87" i="53"/>
  <c r="N88" i="53"/>
  <c r="N89" i="53"/>
  <c r="N90" i="53"/>
  <c r="N91" i="53"/>
  <c r="N92" i="53"/>
  <c r="N93" i="53"/>
  <c r="N94" i="53"/>
  <c r="N95" i="53"/>
  <c r="N96" i="53"/>
  <c r="N97" i="53"/>
  <c r="N98" i="53"/>
  <c r="N99" i="53"/>
  <c r="N100" i="53"/>
  <c r="N101" i="53"/>
  <c r="N102" i="53"/>
  <c r="N103" i="53"/>
  <c r="N104" i="53"/>
  <c r="N105" i="53"/>
  <c r="N106" i="53"/>
  <c r="N107" i="53"/>
  <c r="N108" i="53"/>
  <c r="N109" i="53"/>
  <c r="N110" i="53"/>
  <c r="N111" i="53"/>
  <c r="N112" i="53"/>
  <c r="N113" i="53"/>
  <c r="N114" i="53"/>
  <c r="N115" i="53"/>
  <c r="N116" i="53"/>
  <c r="N117" i="53"/>
  <c r="N118" i="53"/>
  <c r="N119" i="53"/>
  <c r="N120" i="53"/>
  <c r="N121" i="53"/>
  <c r="N122" i="53"/>
  <c r="N123" i="53"/>
  <c r="N124" i="53"/>
  <c r="N125" i="53"/>
  <c r="N126" i="53"/>
  <c r="N127" i="53"/>
  <c r="N128" i="53"/>
  <c r="N129" i="53"/>
  <c r="N130" i="53"/>
  <c r="N131" i="53"/>
  <c r="N132" i="53"/>
  <c r="N133" i="53"/>
  <c r="N134" i="53"/>
  <c r="N135" i="53"/>
  <c r="N136" i="53"/>
  <c r="N137" i="53"/>
  <c r="N138" i="53"/>
  <c r="N139" i="53"/>
  <c r="N140" i="53"/>
  <c r="N3" i="53"/>
  <c r="M3" i="53"/>
  <c r="T3" i="53" s="1"/>
  <c r="N46" i="51"/>
  <c r="N106" i="51"/>
  <c r="N18" i="51"/>
  <c r="N4" i="51"/>
  <c r="N5" i="51"/>
  <c r="N6" i="51"/>
  <c r="N7" i="51"/>
  <c r="N8" i="51"/>
  <c r="N9" i="51"/>
  <c r="N10" i="51"/>
  <c r="N11" i="51"/>
  <c r="N12" i="51"/>
  <c r="N13" i="51"/>
  <c r="N14" i="51"/>
  <c r="N15" i="51"/>
  <c r="N16" i="51"/>
  <c r="N17" i="51"/>
  <c r="N19" i="51"/>
  <c r="N20" i="51"/>
  <c r="N21" i="51"/>
  <c r="N22" i="51"/>
  <c r="N23" i="51"/>
  <c r="N24" i="51"/>
  <c r="N25" i="51"/>
  <c r="N26" i="51"/>
  <c r="N27" i="51"/>
  <c r="N28" i="51"/>
  <c r="N29" i="51"/>
  <c r="N30" i="51"/>
  <c r="N31" i="51"/>
  <c r="N32" i="51"/>
  <c r="N33" i="51"/>
  <c r="N34" i="51"/>
  <c r="N35" i="51"/>
  <c r="N36" i="51"/>
  <c r="N37" i="51"/>
  <c r="N38" i="51"/>
  <c r="N39" i="51"/>
  <c r="N40" i="51"/>
  <c r="N41" i="51"/>
  <c r="N42" i="51"/>
  <c r="N43" i="51"/>
  <c r="N44" i="51"/>
  <c r="N45" i="51"/>
  <c r="N47" i="51"/>
  <c r="N48" i="51"/>
  <c r="N49" i="51"/>
  <c r="N50" i="51"/>
  <c r="N51" i="51"/>
  <c r="N52" i="51"/>
  <c r="N53" i="51"/>
  <c r="N54" i="51"/>
  <c r="N55" i="51"/>
  <c r="N56" i="51"/>
  <c r="N57" i="51"/>
  <c r="N58" i="51"/>
  <c r="N59" i="51"/>
  <c r="N60" i="51"/>
  <c r="N61" i="51"/>
  <c r="N62" i="51"/>
  <c r="N63" i="51"/>
  <c r="N64" i="51"/>
  <c r="N65" i="51"/>
  <c r="N66" i="51"/>
  <c r="N67" i="51"/>
  <c r="N68" i="51"/>
  <c r="N69" i="51"/>
  <c r="N70" i="51"/>
  <c r="N71" i="51"/>
  <c r="N72" i="51"/>
  <c r="N73" i="51"/>
  <c r="N74" i="51"/>
  <c r="N75" i="51"/>
  <c r="N76" i="51"/>
  <c r="N77" i="51"/>
  <c r="N78" i="51"/>
  <c r="N79" i="51"/>
  <c r="N80" i="51"/>
  <c r="N81" i="51"/>
  <c r="N82" i="51"/>
  <c r="N83" i="51"/>
  <c r="N84" i="51"/>
  <c r="N85" i="51"/>
  <c r="N86" i="51"/>
  <c r="N87" i="51"/>
  <c r="N88" i="51"/>
  <c r="N89" i="51"/>
  <c r="N90" i="51"/>
  <c r="N91" i="51"/>
  <c r="N92" i="51"/>
  <c r="N93" i="51"/>
  <c r="N94" i="51"/>
  <c r="N95" i="51"/>
  <c r="N96" i="51"/>
  <c r="N97" i="51"/>
  <c r="N98" i="51"/>
  <c r="N99" i="51"/>
  <c r="N100" i="51"/>
  <c r="N101" i="51"/>
  <c r="N102" i="51"/>
  <c r="N103" i="51"/>
  <c r="N104" i="51"/>
  <c r="N105" i="51"/>
  <c r="N107" i="51"/>
  <c r="N108" i="51"/>
  <c r="N109" i="51"/>
  <c r="N110" i="51"/>
  <c r="N111" i="51"/>
  <c r="N112" i="51"/>
  <c r="N113" i="51"/>
  <c r="N114" i="51"/>
  <c r="N115" i="51"/>
  <c r="N116" i="51"/>
  <c r="N117" i="51"/>
  <c r="N118" i="51"/>
  <c r="N119" i="51"/>
  <c r="N120" i="51"/>
  <c r="N121" i="51"/>
  <c r="N122" i="51"/>
  <c r="N123" i="51"/>
  <c r="N124" i="51"/>
  <c r="N125" i="51"/>
  <c r="N126" i="51"/>
  <c r="N127" i="51"/>
  <c r="N128" i="51"/>
  <c r="N129" i="51"/>
  <c r="N130" i="51"/>
  <c r="N131" i="51"/>
  <c r="N132" i="51"/>
  <c r="N133" i="51"/>
  <c r="N134" i="51"/>
  <c r="N135" i="51"/>
  <c r="N136" i="51"/>
  <c r="N137" i="51"/>
  <c r="N138" i="51"/>
  <c r="N139" i="51"/>
  <c r="N140" i="51"/>
  <c r="N141" i="51"/>
  <c r="N142" i="51"/>
  <c r="N143" i="51"/>
  <c r="N144" i="51"/>
  <c r="L3" i="51"/>
  <c r="J4" i="54"/>
  <c r="J5" i="54"/>
  <c r="J6" i="54"/>
  <c r="L6" i="54"/>
  <c r="J7" i="54"/>
  <c r="J8" i="54"/>
  <c r="J9" i="54"/>
  <c r="J10" i="54"/>
  <c r="K10" i="54"/>
  <c r="L10" i="54"/>
  <c r="G11" i="54"/>
  <c r="J11" i="54"/>
  <c r="K11" i="54"/>
  <c r="L11" i="54"/>
  <c r="J12" i="54"/>
  <c r="K12" i="54"/>
  <c r="J13" i="54"/>
  <c r="J14" i="54"/>
  <c r="K14" i="54"/>
  <c r="J15" i="54"/>
  <c r="J16" i="54"/>
  <c r="G17" i="54"/>
  <c r="J17" i="54"/>
  <c r="K17" i="54"/>
  <c r="L17" i="54"/>
  <c r="J18" i="54"/>
  <c r="J19" i="54"/>
  <c r="L19" i="54"/>
  <c r="J20" i="54"/>
  <c r="K20" i="54"/>
  <c r="L20" i="54"/>
  <c r="G21" i="54"/>
  <c r="J21" i="54"/>
  <c r="K21" i="54"/>
  <c r="L21" i="54"/>
  <c r="J22" i="54"/>
  <c r="J23" i="54"/>
  <c r="G24" i="54"/>
  <c r="J24" i="54"/>
  <c r="G25" i="54"/>
  <c r="J25" i="54"/>
  <c r="J26" i="54"/>
  <c r="G27" i="54"/>
  <c r="J27" i="54"/>
  <c r="K27" i="54"/>
  <c r="J28" i="54"/>
  <c r="G29" i="54"/>
  <c r="J29" i="54"/>
  <c r="K29" i="54"/>
  <c r="L29" i="54"/>
  <c r="J30" i="54"/>
  <c r="J31" i="54"/>
  <c r="J32" i="54"/>
  <c r="K32" i="54"/>
  <c r="J33" i="54"/>
  <c r="K33" i="54"/>
  <c r="L33" i="54"/>
  <c r="J34" i="54"/>
  <c r="K34" i="54"/>
  <c r="L34" i="54"/>
  <c r="G35" i="54"/>
  <c r="J35" i="54"/>
  <c r="K35" i="54"/>
  <c r="L35" i="54"/>
  <c r="J36" i="54"/>
  <c r="K36" i="54"/>
  <c r="J37" i="54"/>
  <c r="K37" i="54"/>
  <c r="L37" i="54"/>
  <c r="J38" i="54"/>
  <c r="K38" i="54"/>
  <c r="L38" i="54"/>
  <c r="G39" i="54"/>
  <c r="J39" i="54"/>
  <c r="K39" i="54"/>
  <c r="L39" i="54"/>
  <c r="J40" i="54"/>
  <c r="G41" i="54"/>
  <c r="J41" i="54"/>
  <c r="K41" i="54"/>
  <c r="L41" i="54"/>
  <c r="J42" i="54"/>
  <c r="G43" i="54"/>
  <c r="J43" i="54"/>
  <c r="K43" i="54"/>
  <c r="L43" i="54"/>
  <c r="G44" i="54"/>
  <c r="J44" i="54"/>
  <c r="K44" i="54"/>
  <c r="L44" i="54"/>
  <c r="J45" i="54"/>
  <c r="G46" i="54"/>
  <c r="J46" i="54"/>
  <c r="K46" i="54"/>
  <c r="J47" i="54"/>
  <c r="K47" i="54"/>
  <c r="L47" i="54"/>
  <c r="G48" i="54"/>
  <c r="J48" i="54"/>
  <c r="K48" i="54"/>
  <c r="L48" i="54"/>
  <c r="J49" i="54"/>
  <c r="K49" i="54"/>
  <c r="L49" i="54"/>
  <c r="G50" i="54"/>
  <c r="J50" i="54"/>
  <c r="K50" i="54"/>
  <c r="L50" i="54"/>
  <c r="G51" i="54"/>
  <c r="J51" i="54"/>
  <c r="K51" i="54"/>
  <c r="L51" i="54"/>
  <c r="G52" i="54"/>
  <c r="J52" i="54"/>
  <c r="K52" i="54"/>
  <c r="L52" i="54"/>
  <c r="G53" i="54"/>
  <c r="J53" i="54"/>
  <c r="K53" i="54"/>
  <c r="L53" i="54"/>
  <c r="G54" i="54"/>
  <c r="J54" i="54"/>
  <c r="K54" i="54"/>
  <c r="L54" i="54"/>
  <c r="J55" i="54"/>
  <c r="K55" i="54"/>
  <c r="L55" i="54"/>
  <c r="G56" i="54"/>
  <c r="J56" i="54"/>
  <c r="K56" i="54"/>
  <c r="G57" i="54"/>
  <c r="J57" i="54"/>
  <c r="K57" i="54"/>
  <c r="G58" i="54"/>
  <c r="J58" i="54"/>
  <c r="K58" i="54"/>
  <c r="L58" i="54"/>
  <c r="G59" i="54"/>
  <c r="J59" i="54"/>
  <c r="K59" i="54"/>
  <c r="L59" i="54"/>
  <c r="J60" i="54"/>
  <c r="G61" i="54"/>
  <c r="J61" i="54"/>
  <c r="K61" i="54"/>
  <c r="L61" i="54"/>
  <c r="G62" i="54"/>
  <c r="J62" i="54"/>
  <c r="K62" i="54"/>
  <c r="L62" i="54"/>
  <c r="G63" i="54"/>
  <c r="J63" i="54"/>
  <c r="K63" i="54"/>
  <c r="L63" i="54"/>
  <c r="G64" i="54"/>
  <c r="J64" i="54"/>
  <c r="K64" i="54"/>
  <c r="L64" i="54"/>
  <c r="G65" i="54"/>
  <c r="J65" i="54"/>
  <c r="K65" i="54"/>
  <c r="L65" i="54"/>
  <c r="G66" i="54"/>
  <c r="J66" i="54"/>
  <c r="K66" i="54"/>
  <c r="L66" i="54"/>
  <c r="G67" i="54"/>
  <c r="J67" i="54"/>
  <c r="K67" i="54"/>
  <c r="L67" i="54"/>
  <c r="G68" i="54"/>
  <c r="J68" i="54"/>
  <c r="K68" i="54"/>
  <c r="L68" i="54"/>
  <c r="G69" i="54"/>
  <c r="J69" i="54"/>
  <c r="K69" i="54"/>
  <c r="L69" i="54"/>
  <c r="J70" i="54"/>
  <c r="G71" i="54"/>
  <c r="J71" i="54"/>
  <c r="K71" i="54"/>
  <c r="L71" i="54"/>
  <c r="G72" i="54"/>
  <c r="J72" i="54"/>
  <c r="K72" i="54"/>
  <c r="L72" i="54"/>
  <c r="G73" i="54"/>
  <c r="J73" i="54"/>
  <c r="K73" i="54"/>
  <c r="L73" i="54"/>
  <c r="G74" i="54"/>
  <c r="J74" i="54"/>
  <c r="K74" i="54"/>
  <c r="L74" i="54"/>
  <c r="G75" i="54"/>
  <c r="J75" i="54"/>
  <c r="K75" i="54"/>
  <c r="G76" i="54"/>
  <c r="J76" i="54"/>
  <c r="L76" i="54"/>
  <c r="G77" i="54"/>
  <c r="J77" i="54"/>
  <c r="L77" i="54"/>
  <c r="G78" i="54"/>
  <c r="J78" i="54"/>
  <c r="K78" i="54"/>
  <c r="L78" i="54"/>
  <c r="G79" i="54"/>
  <c r="J79" i="54"/>
  <c r="K79" i="54"/>
  <c r="L79" i="54"/>
  <c r="G80" i="54"/>
  <c r="J80" i="54"/>
  <c r="K80" i="54"/>
  <c r="L80" i="54"/>
  <c r="G81" i="54"/>
  <c r="J81" i="54"/>
  <c r="K81" i="54"/>
  <c r="L81" i="54"/>
  <c r="G82" i="54"/>
  <c r="J82" i="54"/>
  <c r="K82" i="54"/>
  <c r="L82" i="54"/>
  <c r="G83" i="54"/>
  <c r="J83" i="54"/>
  <c r="K83" i="54"/>
  <c r="L83" i="54"/>
  <c r="G84" i="54"/>
  <c r="J84" i="54"/>
  <c r="K84" i="54"/>
  <c r="L84" i="54"/>
  <c r="G85" i="54"/>
  <c r="J85" i="54"/>
  <c r="K85" i="54"/>
  <c r="L85" i="54"/>
  <c r="G86" i="54"/>
  <c r="J86" i="54"/>
  <c r="K86" i="54"/>
  <c r="L86" i="54"/>
  <c r="G87" i="54"/>
  <c r="J87" i="54"/>
  <c r="K87" i="54"/>
  <c r="L87" i="54"/>
  <c r="G88" i="54"/>
  <c r="J88" i="54"/>
  <c r="K88" i="54"/>
  <c r="L88" i="54"/>
  <c r="G89" i="54"/>
  <c r="J89" i="54"/>
  <c r="K89" i="54"/>
  <c r="L89" i="54"/>
  <c r="G90" i="54"/>
  <c r="J90" i="54"/>
  <c r="K90" i="54"/>
  <c r="L90" i="54"/>
  <c r="G91" i="54"/>
  <c r="J91" i="54"/>
  <c r="K91" i="54"/>
  <c r="L91" i="54"/>
  <c r="G92" i="54"/>
  <c r="J92" i="54"/>
  <c r="K92" i="54"/>
  <c r="L92" i="54"/>
  <c r="G93" i="54"/>
  <c r="J93" i="54"/>
  <c r="K93" i="54"/>
  <c r="L93" i="54"/>
  <c r="G94" i="54"/>
  <c r="J94" i="54"/>
  <c r="K94" i="54"/>
  <c r="L94" i="54"/>
  <c r="G95" i="54"/>
  <c r="J95" i="54"/>
  <c r="K95" i="54"/>
  <c r="L95" i="54"/>
  <c r="G96" i="54"/>
  <c r="J96" i="54"/>
  <c r="K96" i="54"/>
  <c r="L96" i="54"/>
  <c r="G97" i="54"/>
  <c r="J97" i="54"/>
  <c r="K97" i="54"/>
  <c r="L97" i="54"/>
  <c r="G98" i="54"/>
  <c r="J98" i="54"/>
  <c r="K98" i="54"/>
  <c r="L98" i="54"/>
  <c r="G99" i="54"/>
  <c r="J99" i="54"/>
  <c r="K99" i="54"/>
  <c r="L99" i="54"/>
  <c r="G100" i="54"/>
  <c r="J100" i="54"/>
  <c r="K100" i="54"/>
  <c r="L100" i="54"/>
  <c r="G101" i="54"/>
  <c r="J101" i="54"/>
  <c r="K101" i="54"/>
  <c r="L101" i="54"/>
  <c r="G102" i="54"/>
  <c r="J102" i="54"/>
  <c r="K102" i="54"/>
  <c r="L102" i="54"/>
  <c r="G103" i="54"/>
  <c r="J103" i="54"/>
  <c r="K103" i="54"/>
  <c r="L103" i="54"/>
  <c r="G104" i="54"/>
  <c r="J104" i="54"/>
  <c r="K104" i="54"/>
  <c r="L104" i="54"/>
  <c r="J105" i="54"/>
  <c r="K105" i="54"/>
  <c r="L105" i="54"/>
  <c r="J106" i="54"/>
  <c r="G107" i="54"/>
  <c r="J107" i="54"/>
  <c r="K107" i="54"/>
  <c r="L107" i="54"/>
  <c r="G108" i="54"/>
  <c r="J108" i="54"/>
  <c r="K108" i="54"/>
  <c r="L108" i="54"/>
  <c r="J109" i="54"/>
  <c r="J110" i="54"/>
  <c r="J111" i="54"/>
  <c r="K111" i="54"/>
  <c r="L111" i="54"/>
  <c r="J112" i="54"/>
  <c r="J113" i="54"/>
  <c r="K113" i="54"/>
  <c r="L113" i="54"/>
  <c r="J114" i="54"/>
  <c r="K114" i="54"/>
  <c r="J115" i="54"/>
  <c r="K115" i="54"/>
  <c r="L115" i="54"/>
  <c r="G116" i="54"/>
  <c r="J116" i="54"/>
  <c r="K116" i="54"/>
  <c r="L116" i="54"/>
  <c r="G117" i="54"/>
  <c r="J117" i="54"/>
  <c r="K117" i="54"/>
  <c r="L117" i="54"/>
  <c r="J118" i="54"/>
  <c r="K118" i="54"/>
  <c r="L118" i="54"/>
  <c r="G119" i="54"/>
  <c r="J119" i="54"/>
  <c r="K119" i="54"/>
  <c r="L119" i="54"/>
  <c r="J120" i="54"/>
  <c r="G121" i="54"/>
  <c r="J121" i="54"/>
  <c r="K121" i="54"/>
  <c r="L121" i="54"/>
  <c r="G122" i="54"/>
  <c r="J122" i="54"/>
  <c r="K122" i="54"/>
  <c r="G123" i="54"/>
  <c r="J123" i="54"/>
  <c r="K123" i="54"/>
  <c r="L123" i="54"/>
  <c r="G124" i="54"/>
  <c r="J124" i="54"/>
  <c r="L124" i="54"/>
  <c r="G125" i="54"/>
  <c r="J125" i="54"/>
  <c r="K125" i="54"/>
  <c r="L125" i="54"/>
  <c r="G126" i="54"/>
  <c r="J126" i="54"/>
  <c r="K126" i="54"/>
  <c r="L126" i="54"/>
  <c r="G127" i="54"/>
  <c r="J127" i="54"/>
  <c r="K127" i="54"/>
  <c r="L127" i="54"/>
  <c r="G128" i="54"/>
  <c r="J128" i="54"/>
  <c r="K128" i="54"/>
  <c r="L128" i="54"/>
  <c r="G129" i="54"/>
  <c r="J129" i="54"/>
  <c r="K129" i="54"/>
  <c r="L129" i="54"/>
  <c r="G130" i="54"/>
  <c r="J130" i="54"/>
  <c r="K130" i="54"/>
  <c r="G131" i="54"/>
  <c r="J131" i="54"/>
  <c r="L131" i="54"/>
  <c r="G132" i="54"/>
  <c r="J132" i="54"/>
  <c r="K132" i="54"/>
  <c r="L132" i="54"/>
  <c r="G133" i="54"/>
  <c r="J133" i="54"/>
  <c r="K133" i="54"/>
  <c r="L133" i="54"/>
  <c r="G134" i="54"/>
  <c r="J134" i="54"/>
  <c r="K134" i="54"/>
  <c r="L134" i="54"/>
  <c r="G135" i="54"/>
  <c r="J135" i="54"/>
  <c r="K135" i="54"/>
  <c r="L135" i="54"/>
  <c r="G136" i="54"/>
  <c r="J136" i="54"/>
  <c r="K136" i="54"/>
  <c r="L136" i="54"/>
  <c r="G137" i="54"/>
  <c r="J137" i="54"/>
  <c r="K137" i="54"/>
  <c r="L137" i="54"/>
  <c r="G138" i="54"/>
  <c r="J138" i="54"/>
  <c r="K138" i="54"/>
  <c r="L138" i="54"/>
  <c r="G139" i="54"/>
  <c r="J139" i="54"/>
  <c r="K139" i="54"/>
  <c r="L139" i="54"/>
  <c r="G140" i="54"/>
  <c r="J140" i="54"/>
  <c r="K140" i="54"/>
  <c r="L140" i="54"/>
  <c r="G141" i="54"/>
  <c r="J141" i="54"/>
  <c r="K141" i="54"/>
  <c r="L141" i="54"/>
  <c r="G142" i="54"/>
  <c r="J142" i="54"/>
  <c r="K142" i="54"/>
  <c r="L142" i="54"/>
  <c r="G143" i="54"/>
  <c r="J143" i="54"/>
  <c r="K143" i="54"/>
  <c r="L143" i="54"/>
  <c r="G144" i="54"/>
  <c r="J144" i="54"/>
  <c r="K144" i="54"/>
  <c r="L144" i="54"/>
  <c r="J44" i="8"/>
  <c r="J47" i="8"/>
  <c r="J45" i="8"/>
  <c r="J53" i="8"/>
  <c r="J55" i="8"/>
  <c r="J59" i="8"/>
  <c r="J36" i="8"/>
  <c r="J62" i="8"/>
  <c r="J52" i="8"/>
  <c r="J38" i="8"/>
  <c r="J37" i="8"/>
  <c r="J35" i="8"/>
  <c r="J28" i="8"/>
  <c r="J54" i="8"/>
  <c r="J43" i="8"/>
  <c r="J30" i="8"/>
  <c r="J19" i="8"/>
  <c r="J39" i="8"/>
  <c r="J51" i="8"/>
  <c r="J27" i="8"/>
  <c r="J63" i="8"/>
  <c r="J21" i="8"/>
  <c r="J20" i="8"/>
  <c r="J61" i="8"/>
  <c r="J23" i="8"/>
  <c r="J29" i="8"/>
  <c r="J22" i="8"/>
  <c r="J60" i="8"/>
  <c r="J46" i="8"/>
  <c r="AM3" i="57"/>
  <c r="AH89" i="57"/>
  <c r="AI89" i="57"/>
  <c r="AL89" i="57"/>
  <c r="AG89" i="57"/>
  <c r="AM8" i="57"/>
  <c r="AM14" i="57"/>
  <c r="AM4" i="57"/>
  <c r="AM15" i="57"/>
  <c r="AM5" i="57"/>
  <c r="AM22" i="57"/>
  <c r="AM10" i="57"/>
  <c r="AM30" i="57"/>
  <c r="AM26" i="57"/>
  <c r="AM6" i="57"/>
  <c r="AM7" i="57"/>
  <c r="AM12" i="57"/>
  <c r="AM27" i="57"/>
  <c r="AM17" i="57"/>
  <c r="AM20" i="57"/>
  <c r="AM28" i="57"/>
  <c r="AM32" i="57"/>
  <c r="AM13" i="57"/>
  <c r="AM23" i="57"/>
  <c r="AM33" i="57"/>
  <c r="AM16" i="57"/>
  <c r="AM25" i="57"/>
  <c r="AM29" i="57"/>
  <c r="AM31" i="57"/>
  <c r="AM21" i="57"/>
  <c r="AM9" i="57"/>
  <c r="AM18" i="57"/>
  <c r="AM19" i="57"/>
  <c r="AM34" i="57"/>
  <c r="AM35" i="57"/>
  <c r="AM11" i="57"/>
  <c r="AM24" i="57"/>
  <c r="AM38" i="57"/>
  <c r="AM36" i="57"/>
  <c r="AM37" i="57"/>
  <c r="AM39" i="57"/>
  <c r="AM40" i="57"/>
  <c r="AM41" i="57"/>
  <c r="AM42" i="57"/>
  <c r="AM43" i="57"/>
  <c r="AM44" i="57"/>
  <c r="AM45" i="57"/>
  <c r="AM46" i="57"/>
  <c r="AM47" i="57"/>
  <c r="AM48" i="57"/>
  <c r="AM49" i="57"/>
  <c r="AM50" i="57"/>
  <c r="AM51" i="57"/>
  <c r="AM52" i="57"/>
  <c r="AM53" i="57"/>
  <c r="AM54" i="57"/>
  <c r="AM55" i="57"/>
  <c r="AM56" i="57"/>
  <c r="AM57" i="57"/>
  <c r="AM58" i="57"/>
  <c r="AM59" i="57"/>
  <c r="AM60" i="57"/>
  <c r="AM61" i="57"/>
  <c r="AM62" i="57"/>
  <c r="AM63" i="57"/>
  <c r="AM64" i="57"/>
  <c r="AM65" i="57"/>
  <c r="AM66" i="57"/>
  <c r="AM67" i="57"/>
  <c r="AM68" i="57"/>
  <c r="AM69" i="57"/>
  <c r="AM70" i="57"/>
  <c r="AM71" i="57"/>
  <c r="AM72" i="57"/>
  <c r="AM73" i="57"/>
  <c r="AM74" i="57"/>
  <c r="AM75" i="57"/>
  <c r="AM76" i="57"/>
  <c r="AM77" i="57"/>
  <c r="AM78" i="57"/>
  <c r="AM79" i="57"/>
  <c r="AM80" i="57"/>
  <c r="AM81" i="57"/>
  <c r="AM82" i="57"/>
  <c r="AM83" i="57"/>
  <c r="AM84" i="57"/>
  <c r="AM85" i="57"/>
  <c r="AM86" i="57"/>
  <c r="AM87" i="57"/>
  <c r="AJ93" i="56"/>
  <c r="AJ45" i="56"/>
  <c r="AJ28" i="56"/>
  <c r="X8" i="56"/>
  <c r="M140" i="53"/>
  <c r="T140" i="53" s="1"/>
  <c r="M139" i="53"/>
  <c r="T139" i="53" s="1"/>
  <c r="M138" i="53"/>
  <c r="T138" i="53" s="1"/>
  <c r="M137" i="53"/>
  <c r="T137" i="53" s="1"/>
  <c r="M136" i="53"/>
  <c r="T136" i="53" s="1"/>
  <c r="M135" i="53"/>
  <c r="T135" i="53" s="1"/>
  <c r="M134" i="53"/>
  <c r="T134" i="53" s="1"/>
  <c r="M133" i="53"/>
  <c r="T133" i="53" s="1"/>
  <c r="M132" i="53"/>
  <c r="T132" i="53" s="1"/>
  <c r="M131" i="53"/>
  <c r="T131" i="53" s="1"/>
  <c r="M130" i="53"/>
  <c r="T130" i="53" s="1"/>
  <c r="M129" i="53"/>
  <c r="T129" i="53" s="1"/>
  <c r="M128" i="53"/>
  <c r="T128" i="53" s="1"/>
  <c r="M127" i="53"/>
  <c r="T127" i="53" s="1"/>
  <c r="M126" i="53"/>
  <c r="T126" i="53" s="1"/>
  <c r="M125" i="53"/>
  <c r="T125" i="53" s="1"/>
  <c r="M124" i="53"/>
  <c r="T124" i="53" s="1"/>
  <c r="M123" i="53"/>
  <c r="T123" i="53" s="1"/>
  <c r="M122" i="53"/>
  <c r="T122" i="53" s="1"/>
  <c r="M121" i="53"/>
  <c r="T121" i="53" s="1"/>
  <c r="M120" i="53"/>
  <c r="T120" i="53" s="1"/>
  <c r="M119" i="53"/>
  <c r="T119" i="53" s="1"/>
  <c r="M118" i="53"/>
  <c r="T118" i="53" s="1"/>
  <c r="M117" i="53"/>
  <c r="T117" i="53" s="1"/>
  <c r="M116" i="53"/>
  <c r="T116" i="53" s="1"/>
  <c r="M115" i="53"/>
  <c r="T115" i="53" s="1"/>
  <c r="M114" i="53"/>
  <c r="T114" i="53" s="1"/>
  <c r="M113" i="53"/>
  <c r="T113" i="53" s="1"/>
  <c r="M112" i="53"/>
  <c r="T112" i="53" s="1"/>
  <c r="M111" i="53"/>
  <c r="T111" i="53" s="1"/>
  <c r="M110" i="53"/>
  <c r="T110" i="53" s="1"/>
  <c r="M109" i="53"/>
  <c r="T109" i="53" s="1"/>
  <c r="M108" i="53"/>
  <c r="T108" i="53" s="1"/>
  <c r="M107" i="53"/>
  <c r="T107" i="53" s="1"/>
  <c r="M106" i="53"/>
  <c r="T106" i="53" s="1"/>
  <c r="M105" i="53"/>
  <c r="T105" i="53" s="1"/>
  <c r="M104" i="53"/>
  <c r="T104" i="53" s="1"/>
  <c r="M103" i="53"/>
  <c r="T103" i="53" s="1"/>
  <c r="M102" i="53"/>
  <c r="T102" i="53" s="1"/>
  <c r="M101" i="53"/>
  <c r="T101" i="53" s="1"/>
  <c r="M100" i="53"/>
  <c r="T100" i="53" s="1"/>
  <c r="M99" i="53"/>
  <c r="T99" i="53" s="1"/>
  <c r="M98" i="53"/>
  <c r="T98" i="53" s="1"/>
  <c r="M97" i="53"/>
  <c r="T97" i="53" s="1"/>
  <c r="M96" i="53"/>
  <c r="T96" i="53" s="1"/>
  <c r="M95" i="53"/>
  <c r="T95" i="53" s="1"/>
  <c r="M94" i="53"/>
  <c r="T94" i="53" s="1"/>
  <c r="M93" i="53"/>
  <c r="T93" i="53" s="1"/>
  <c r="M92" i="53"/>
  <c r="T92" i="53" s="1"/>
  <c r="M91" i="53"/>
  <c r="T91" i="53" s="1"/>
  <c r="M90" i="53"/>
  <c r="T90" i="53" s="1"/>
  <c r="M89" i="53"/>
  <c r="T89" i="53" s="1"/>
  <c r="M88" i="53"/>
  <c r="T88" i="53" s="1"/>
  <c r="M87" i="53"/>
  <c r="T87" i="53" s="1"/>
  <c r="M86" i="53"/>
  <c r="T86" i="53" s="1"/>
  <c r="M85" i="53"/>
  <c r="T85" i="53" s="1"/>
  <c r="M84" i="53"/>
  <c r="T84" i="53" s="1"/>
  <c r="M83" i="53"/>
  <c r="T83" i="53" s="1"/>
  <c r="M82" i="53"/>
  <c r="T82" i="53" s="1"/>
  <c r="M81" i="53"/>
  <c r="T81" i="53" s="1"/>
  <c r="M80" i="53"/>
  <c r="T80" i="53" s="1"/>
  <c r="M79" i="53"/>
  <c r="T79" i="53" s="1"/>
  <c r="M78" i="53"/>
  <c r="T78" i="53" s="1"/>
  <c r="M77" i="53"/>
  <c r="T77" i="53" s="1"/>
  <c r="M76" i="53"/>
  <c r="T76" i="53" s="1"/>
  <c r="M75" i="53"/>
  <c r="T75" i="53" s="1"/>
  <c r="M74" i="53"/>
  <c r="T74" i="53" s="1"/>
  <c r="M73" i="53"/>
  <c r="T73" i="53" s="1"/>
  <c r="M72" i="53"/>
  <c r="T72" i="53" s="1"/>
  <c r="M71" i="53"/>
  <c r="T71" i="53" s="1"/>
  <c r="M70" i="53"/>
  <c r="T70" i="53" s="1"/>
  <c r="M69" i="53"/>
  <c r="T69" i="53" s="1"/>
  <c r="M68" i="53"/>
  <c r="T68" i="53" s="1"/>
  <c r="M67" i="53"/>
  <c r="T67" i="53" s="1"/>
  <c r="M66" i="53"/>
  <c r="T66" i="53" s="1"/>
  <c r="M65" i="53"/>
  <c r="T65" i="53" s="1"/>
  <c r="M64" i="53"/>
  <c r="T64" i="53" s="1"/>
  <c r="M63" i="53"/>
  <c r="T63" i="53" s="1"/>
  <c r="M62" i="53"/>
  <c r="T62" i="53" s="1"/>
  <c r="M61" i="53"/>
  <c r="T61" i="53" s="1"/>
  <c r="M60" i="53"/>
  <c r="T60" i="53" s="1"/>
  <c r="M59" i="53"/>
  <c r="T59" i="53" s="1"/>
  <c r="M58" i="53"/>
  <c r="T58" i="53" s="1"/>
  <c r="M57" i="53"/>
  <c r="T57" i="53" s="1"/>
  <c r="M56" i="53"/>
  <c r="T56" i="53" s="1"/>
  <c r="M55" i="53"/>
  <c r="T55" i="53" s="1"/>
  <c r="M54" i="53"/>
  <c r="T54" i="53" s="1"/>
  <c r="M53" i="53"/>
  <c r="T53" i="53" s="1"/>
  <c r="M52" i="53"/>
  <c r="T52" i="53" s="1"/>
  <c r="M51" i="53"/>
  <c r="T51" i="53" s="1"/>
  <c r="M50" i="53"/>
  <c r="T50" i="53" s="1"/>
  <c r="M49" i="53"/>
  <c r="T49" i="53" s="1"/>
  <c r="M48" i="53"/>
  <c r="T48" i="53" s="1"/>
  <c r="M47" i="53"/>
  <c r="T47" i="53" s="1"/>
  <c r="M46" i="53"/>
  <c r="T46" i="53" s="1"/>
  <c r="M45" i="53"/>
  <c r="T45" i="53" s="1"/>
  <c r="M44" i="53"/>
  <c r="T44" i="53" s="1"/>
  <c r="M43" i="53"/>
  <c r="T43" i="53" s="1"/>
  <c r="M42" i="53"/>
  <c r="T42" i="53" s="1"/>
  <c r="M41" i="53"/>
  <c r="T41" i="53" s="1"/>
  <c r="M40" i="53"/>
  <c r="T40" i="53" s="1"/>
  <c r="M39" i="53"/>
  <c r="T39" i="53" s="1"/>
  <c r="M38" i="53"/>
  <c r="T38" i="53" s="1"/>
  <c r="M37" i="53"/>
  <c r="T37" i="53" s="1"/>
  <c r="M36" i="53"/>
  <c r="T36" i="53" s="1"/>
  <c r="M35" i="53"/>
  <c r="T35" i="53" s="1"/>
  <c r="M34" i="53"/>
  <c r="T34" i="53" s="1"/>
  <c r="M33" i="53"/>
  <c r="T33" i="53" s="1"/>
  <c r="M32" i="53"/>
  <c r="T32" i="53" s="1"/>
  <c r="M31" i="53"/>
  <c r="T31" i="53" s="1"/>
  <c r="M30" i="53"/>
  <c r="T30" i="53" s="1"/>
  <c r="M29" i="53"/>
  <c r="T29" i="53" s="1"/>
  <c r="M28" i="53"/>
  <c r="T28" i="53" s="1"/>
  <c r="M27" i="53"/>
  <c r="T27" i="53" s="1"/>
  <c r="M26" i="53"/>
  <c r="T26" i="53" s="1"/>
  <c r="M25" i="53"/>
  <c r="T25" i="53" s="1"/>
  <c r="M24" i="53"/>
  <c r="T24" i="53" s="1"/>
  <c r="M23" i="53"/>
  <c r="T23" i="53" s="1"/>
  <c r="M22" i="53"/>
  <c r="T22" i="53" s="1"/>
  <c r="M21" i="53"/>
  <c r="T21" i="53" s="1"/>
  <c r="M20" i="53"/>
  <c r="T20" i="53" s="1"/>
  <c r="M19" i="53"/>
  <c r="T19" i="53" s="1"/>
  <c r="M18" i="53"/>
  <c r="T18" i="53" s="1"/>
  <c r="M17" i="53"/>
  <c r="T17" i="53" s="1"/>
  <c r="M16" i="53"/>
  <c r="T16" i="53" s="1"/>
  <c r="M15" i="53"/>
  <c r="T15" i="53" s="1"/>
  <c r="M14" i="53"/>
  <c r="T14" i="53" s="1"/>
  <c r="M13" i="53"/>
  <c r="T13" i="53" s="1"/>
  <c r="M12" i="53"/>
  <c r="T12" i="53" s="1"/>
  <c r="M11" i="53"/>
  <c r="T11" i="53" s="1"/>
  <c r="M10" i="53"/>
  <c r="T10" i="53" s="1"/>
  <c r="M9" i="53"/>
  <c r="T9" i="53" s="1"/>
  <c r="M8" i="53"/>
  <c r="T8" i="53" s="1"/>
  <c r="M7" i="53"/>
  <c r="T7" i="53" s="1"/>
  <c r="M6" i="53"/>
  <c r="T6" i="53" s="1"/>
  <c r="M5" i="53"/>
  <c r="T5" i="53" s="1"/>
  <c r="M4" i="53"/>
  <c r="T4" i="53" s="1"/>
  <c r="L3" i="53"/>
  <c r="C41" i="57"/>
  <c r="C42" i="57"/>
  <c r="C43" i="57"/>
  <c r="C44" i="57"/>
  <c r="C45" i="57"/>
  <c r="C46" i="57"/>
  <c r="C47" i="57"/>
  <c r="C48" i="57"/>
  <c r="C49" i="57"/>
  <c r="C50" i="57"/>
  <c r="C51" i="57"/>
  <c r="C52" i="57"/>
  <c r="C53" i="57"/>
  <c r="C54" i="57"/>
  <c r="C55" i="57"/>
  <c r="C56" i="57"/>
  <c r="C57" i="57"/>
  <c r="C58" i="57"/>
  <c r="C59" i="57"/>
  <c r="C60" i="57"/>
  <c r="C61" i="57"/>
  <c r="C62" i="57"/>
  <c r="C63" i="57"/>
  <c r="C64" i="57"/>
  <c r="C65" i="57"/>
  <c r="C66" i="57"/>
  <c r="C67" i="57"/>
  <c r="C68" i="57"/>
  <c r="C69" i="57"/>
  <c r="C70" i="57"/>
  <c r="C71" i="57"/>
  <c r="C72" i="57"/>
  <c r="C73" i="57"/>
  <c r="C74" i="57"/>
  <c r="C75" i="57"/>
  <c r="C76" i="57"/>
  <c r="C77" i="57"/>
  <c r="C78" i="57"/>
  <c r="C79" i="57"/>
  <c r="C80" i="57"/>
  <c r="C81" i="57"/>
  <c r="C82" i="57"/>
  <c r="C83" i="57"/>
  <c r="C84" i="57"/>
  <c r="C85" i="57"/>
  <c r="C86" i="57"/>
  <c r="C87" i="57"/>
  <c r="I44" i="8"/>
  <c r="I47" i="8"/>
  <c r="I45" i="8"/>
  <c r="I53" i="8"/>
  <c r="I55" i="8"/>
  <c r="I36" i="8"/>
  <c r="I59" i="8"/>
  <c r="I52" i="8"/>
  <c r="I37" i="8"/>
  <c r="I62" i="8"/>
  <c r="I30" i="8"/>
  <c r="I19" i="8"/>
  <c r="I54" i="8"/>
  <c r="I38" i="8"/>
  <c r="I51" i="8"/>
  <c r="I27" i="8"/>
  <c r="I28" i="8"/>
  <c r="I35" i="8"/>
  <c r="I43" i="8"/>
  <c r="I39" i="8"/>
  <c r="I20" i="8"/>
  <c r="I23" i="8"/>
  <c r="I29" i="8"/>
  <c r="I21" i="8"/>
  <c r="I63" i="8"/>
  <c r="I22" i="8"/>
  <c r="I60" i="8"/>
  <c r="I61" i="8"/>
  <c r="I46" i="8"/>
  <c r="I31" i="8"/>
  <c r="AJ44" i="56"/>
  <c r="AJ61" i="56"/>
  <c r="AJ108" i="56"/>
  <c r="AJ29" i="56"/>
  <c r="AJ12" i="56"/>
  <c r="AJ60" i="56"/>
  <c r="AJ92" i="56"/>
  <c r="AJ109" i="56"/>
  <c r="AJ124" i="56"/>
  <c r="AJ76" i="56"/>
  <c r="AJ77" i="56"/>
  <c r="N40" i="57"/>
  <c r="N41" i="57"/>
  <c r="N42" i="57"/>
  <c r="N43" i="57"/>
  <c r="N44" i="57"/>
  <c r="N45" i="57"/>
  <c r="N46" i="57"/>
  <c r="N47" i="57"/>
  <c r="N48" i="57"/>
  <c r="N49" i="57"/>
  <c r="N50" i="57"/>
  <c r="N51" i="57"/>
  <c r="N52" i="57"/>
  <c r="N53" i="57"/>
  <c r="N54" i="57"/>
  <c r="N55" i="57"/>
  <c r="N56" i="57"/>
  <c r="N57" i="57"/>
  <c r="N58" i="57"/>
  <c r="N59" i="57"/>
  <c r="N60" i="57"/>
  <c r="N61" i="57"/>
  <c r="N62" i="57"/>
  <c r="N63" i="57"/>
  <c r="N64" i="57"/>
  <c r="N65" i="57"/>
  <c r="N66" i="57"/>
  <c r="N67" i="57"/>
  <c r="N68" i="57"/>
  <c r="N69" i="57"/>
  <c r="N70" i="57"/>
  <c r="N71" i="57"/>
  <c r="N72" i="57"/>
  <c r="N73" i="57"/>
  <c r="N74" i="57"/>
  <c r="N75" i="57"/>
  <c r="N76" i="57"/>
  <c r="N77" i="57"/>
  <c r="N78" i="57"/>
  <c r="N79" i="57"/>
  <c r="N80" i="57"/>
  <c r="N81" i="57"/>
  <c r="N82" i="57"/>
  <c r="N83" i="57"/>
  <c r="N84" i="57"/>
  <c r="N85" i="57"/>
  <c r="N86" i="57"/>
  <c r="N87" i="57"/>
  <c r="AJ125" i="56"/>
  <c r="X129" i="56"/>
  <c r="X128" i="56"/>
  <c r="X121" i="56"/>
  <c r="X120" i="56"/>
  <c r="X113" i="56"/>
  <c r="X112" i="56"/>
  <c r="X105" i="56"/>
  <c r="X104" i="56"/>
  <c r="X97" i="56"/>
  <c r="X96" i="56"/>
  <c r="X89" i="56"/>
  <c r="X88" i="56"/>
  <c r="X81" i="56"/>
  <c r="X80" i="56"/>
  <c r="X73" i="56"/>
  <c r="X72" i="56"/>
  <c r="X65" i="56"/>
  <c r="X64" i="56"/>
  <c r="X57" i="56"/>
  <c r="X56" i="56"/>
  <c r="X49" i="56"/>
  <c r="X48" i="56"/>
  <c r="X41" i="56"/>
  <c r="X40" i="56"/>
  <c r="X33" i="56"/>
  <c r="X32" i="56"/>
  <c r="X25" i="56"/>
  <c r="X24" i="56"/>
  <c r="X17" i="56"/>
  <c r="X16" i="56"/>
  <c r="X9" i="56"/>
  <c r="L6" i="56"/>
  <c r="H44" i="8"/>
  <c r="H47" i="8"/>
  <c r="H45" i="8"/>
  <c r="H53" i="8"/>
  <c r="H36" i="8"/>
  <c r="H55" i="8"/>
  <c r="H59" i="8"/>
  <c r="H19" i="8"/>
  <c r="H38" i="8"/>
  <c r="H52" i="8"/>
  <c r="H30" i="8"/>
  <c r="H54" i="8"/>
  <c r="H37" i="8"/>
  <c r="H35" i="8"/>
  <c r="H51" i="8"/>
  <c r="H43" i="8"/>
  <c r="H62" i="8"/>
  <c r="H39" i="8"/>
  <c r="H28" i="8"/>
  <c r="H27" i="8"/>
  <c r="H29" i="8"/>
  <c r="H21" i="8"/>
  <c r="H22" i="8"/>
  <c r="H63" i="8"/>
  <c r="H60" i="8"/>
  <c r="H20" i="8"/>
  <c r="H23" i="8"/>
  <c r="H61" i="8"/>
  <c r="H46" i="8"/>
  <c r="H31" i="8"/>
  <c r="AA83" i="60"/>
  <c r="AA84" i="60"/>
  <c r="AA85" i="60"/>
  <c r="AA86" i="60"/>
  <c r="AA87" i="60"/>
  <c r="AA88" i="60"/>
  <c r="AA89" i="60"/>
  <c r="AA90" i="60"/>
  <c r="AA91" i="60"/>
  <c r="AA92" i="60"/>
  <c r="AA93" i="60"/>
  <c r="AA94" i="60"/>
  <c r="AA95" i="60"/>
  <c r="AA96" i="60"/>
  <c r="AA97" i="60"/>
  <c r="AA98" i="60"/>
  <c r="AA99" i="60"/>
  <c r="AA100" i="60"/>
  <c r="AA101" i="60"/>
  <c r="AA102" i="60"/>
  <c r="AA103" i="60"/>
  <c r="AA104" i="60"/>
  <c r="AA105" i="60"/>
  <c r="AA106" i="60"/>
  <c r="AA107" i="60"/>
  <c r="AA108" i="60"/>
  <c r="AA109" i="60"/>
  <c r="AA110" i="60"/>
  <c r="AA111" i="60"/>
  <c r="AA112" i="60"/>
  <c r="AA113" i="60"/>
  <c r="AL36" i="42"/>
  <c r="L31" i="54" s="1"/>
  <c r="AL48" i="42"/>
  <c r="AL14" i="42"/>
  <c r="L15" i="54" s="1"/>
  <c r="AL21" i="42"/>
  <c r="AL30" i="42"/>
  <c r="L57" i="54" s="1"/>
  <c r="AL26" i="42"/>
  <c r="L32" i="54" s="1"/>
  <c r="AL41" i="42"/>
  <c r="AL11" i="42"/>
  <c r="L16" i="54" s="1"/>
  <c r="AL9" i="42"/>
  <c r="L13" i="54" s="1"/>
  <c r="AL22" i="42"/>
  <c r="L8" i="54" s="1"/>
  <c r="AL5" i="42"/>
  <c r="L30" i="54" s="1"/>
  <c r="AL49" i="42"/>
  <c r="L28" i="54" s="1"/>
  <c r="AL37" i="42"/>
  <c r="L9" i="54" s="1"/>
  <c r="AL33" i="42"/>
  <c r="L122" i="54" s="1"/>
  <c r="AL8" i="42"/>
  <c r="AL34" i="42"/>
  <c r="L27" i="54" s="1"/>
  <c r="AL35" i="42"/>
  <c r="L46" i="54" s="1"/>
  <c r="AL7" i="42"/>
  <c r="L5" i="54" s="1"/>
  <c r="AL31" i="42"/>
  <c r="L110" i="54" s="1"/>
  <c r="AL38" i="42"/>
  <c r="L42" i="54" s="1"/>
  <c r="AL28" i="42"/>
  <c r="L12" i="54" s="1"/>
  <c r="AL6" i="42"/>
  <c r="L23" i="54" s="1"/>
  <c r="AL20" i="42"/>
  <c r="L4" i="54" s="1"/>
  <c r="AL40" i="42"/>
  <c r="AL10" i="42"/>
  <c r="L14" i="54" s="1"/>
  <c r="AL43" i="42"/>
  <c r="L109" i="54" s="1"/>
  <c r="AL15" i="42"/>
  <c r="L45" i="54" s="1"/>
  <c r="AL16" i="42"/>
  <c r="L130" i="54" s="1"/>
  <c r="AL45" i="42"/>
  <c r="L25" i="54" s="1"/>
  <c r="AL23" i="42"/>
  <c r="L56" i="54" s="1"/>
  <c r="AL39" i="42"/>
  <c r="L22" i="54" s="1"/>
  <c r="AL44" i="42"/>
  <c r="L112" i="54" s="1"/>
  <c r="AL17" i="42"/>
  <c r="L36" i="54" s="1"/>
  <c r="AL29" i="42"/>
  <c r="L18" i="54" s="1"/>
  <c r="AL46" i="42"/>
  <c r="L114" i="54" s="1"/>
  <c r="AL12" i="42"/>
  <c r="L24" i="54" s="1"/>
  <c r="AL18" i="42"/>
  <c r="AL47" i="42"/>
  <c r="L7" i="54" s="1"/>
  <c r="AL19" i="42"/>
  <c r="L106" i="54" s="1"/>
  <c r="AL25" i="42"/>
  <c r="L70" i="54" s="1"/>
  <c r="AL27" i="42"/>
  <c r="L120" i="54" s="1"/>
  <c r="AL13" i="42"/>
  <c r="L40" i="54" s="1"/>
  <c r="AL24" i="42"/>
  <c r="AL32" i="42"/>
  <c r="L60" i="54" s="1"/>
  <c r="AL42" i="42"/>
  <c r="L26" i="54" s="1"/>
  <c r="AL50" i="42"/>
  <c r="AL51" i="42"/>
  <c r="AL52" i="42"/>
  <c r="AL53" i="42"/>
  <c r="AL54" i="42"/>
  <c r="AL55" i="42"/>
  <c r="AL56" i="42"/>
  <c r="AL57" i="42"/>
  <c r="AL58" i="42"/>
  <c r="AL59" i="42"/>
  <c r="AL60" i="42"/>
  <c r="AL61" i="42"/>
  <c r="AL62" i="42"/>
  <c r="AL63" i="42"/>
  <c r="AL64" i="42"/>
  <c r="AL65" i="42"/>
  <c r="AL66" i="42"/>
  <c r="AL67" i="42"/>
  <c r="AL68" i="42"/>
  <c r="AL69" i="42"/>
  <c r="AL70" i="42"/>
  <c r="AL71" i="42"/>
  <c r="AL72" i="42"/>
  <c r="AL73" i="42"/>
  <c r="AL74" i="42"/>
  <c r="AL75" i="42"/>
  <c r="AL76" i="42"/>
  <c r="AL77" i="42"/>
  <c r="AL78" i="42"/>
  <c r="AL79" i="42"/>
  <c r="AL80" i="42"/>
  <c r="AL81" i="42"/>
  <c r="AL82" i="42"/>
  <c r="AL83" i="42"/>
  <c r="AL84" i="42"/>
  <c r="AL85" i="42"/>
  <c r="AL86" i="42"/>
  <c r="AL87" i="42"/>
  <c r="AL88" i="42"/>
  <c r="AL89" i="42"/>
  <c r="AL90" i="42"/>
  <c r="AL91" i="42"/>
  <c r="AL92" i="42"/>
  <c r="AL93" i="42"/>
  <c r="AL94" i="42"/>
  <c r="AL95" i="42"/>
  <c r="AL96" i="42"/>
  <c r="AL97" i="42"/>
  <c r="AL98" i="42"/>
  <c r="AL99" i="42"/>
  <c r="AL4" i="42"/>
  <c r="L75" i="54" s="1"/>
  <c r="W113" i="61"/>
  <c r="V113" i="61"/>
  <c r="U113" i="61"/>
  <c r="T113" i="61"/>
  <c r="S113" i="61"/>
  <c r="R113" i="61"/>
  <c r="Q113" i="61"/>
  <c r="P113" i="61"/>
  <c r="O113" i="61"/>
  <c r="N113" i="61"/>
  <c r="M113" i="61"/>
  <c r="L113" i="61"/>
  <c r="K113" i="61"/>
  <c r="J113" i="61" s="1"/>
  <c r="Z115" i="60"/>
  <c r="Y115" i="60"/>
  <c r="AF89" i="57"/>
  <c r="AE89" i="57"/>
  <c r="AD89" i="57"/>
  <c r="AC89" i="57"/>
  <c r="AB89" i="57"/>
  <c r="AA89" i="57"/>
  <c r="Z89" i="57"/>
  <c r="Y89" i="57"/>
  <c r="X89" i="57"/>
  <c r="W89" i="57"/>
  <c r="V89" i="57"/>
  <c r="U89" i="57"/>
  <c r="T89" i="57"/>
  <c r="S89" i="57"/>
  <c r="R89" i="57"/>
  <c r="Q89" i="57"/>
  <c r="P89" i="57"/>
  <c r="O89" i="57"/>
  <c r="AG101" i="42"/>
  <c r="AH101" i="42"/>
  <c r="AI101" i="42"/>
  <c r="AJ101" i="42"/>
  <c r="AK101" i="42"/>
  <c r="K13" i="54"/>
  <c r="K8" i="54"/>
  <c r="K30" i="54"/>
  <c r="K9" i="54"/>
  <c r="K5" i="54"/>
  <c r="K110" i="54"/>
  <c r="K6" i="54"/>
  <c r="K7" i="54"/>
  <c r="K124" i="54"/>
  <c r="AL40" i="41"/>
  <c r="AL41" i="41"/>
  <c r="AL42" i="41"/>
  <c r="AL43" i="41"/>
  <c r="AL44" i="41"/>
  <c r="AL45" i="41"/>
  <c r="AL46" i="41"/>
  <c r="AL47" i="41"/>
  <c r="AL48" i="41"/>
  <c r="AL49" i="41"/>
  <c r="AL50" i="41"/>
  <c r="AL51" i="41"/>
  <c r="AL52" i="41"/>
  <c r="AL53" i="41"/>
  <c r="AL54" i="41"/>
  <c r="AL55" i="41"/>
  <c r="AL56" i="41"/>
  <c r="AL57" i="41"/>
  <c r="AL58" i="41"/>
  <c r="AL59" i="41"/>
  <c r="AL60" i="41"/>
  <c r="AL61" i="41"/>
  <c r="AL62" i="41"/>
  <c r="AL63" i="41"/>
  <c r="AL64" i="41"/>
  <c r="AL65" i="41"/>
  <c r="AL66" i="41"/>
  <c r="AL67" i="41"/>
  <c r="AL68" i="41"/>
  <c r="AL69" i="41"/>
  <c r="AL70" i="41"/>
  <c r="AL71" i="41"/>
  <c r="AL72" i="41"/>
  <c r="AL73" i="41"/>
  <c r="AL74" i="41"/>
  <c r="AL75" i="41"/>
  <c r="AL76" i="41"/>
  <c r="AL77" i="41"/>
  <c r="AL78" i="41"/>
  <c r="AL79" i="41"/>
  <c r="AL80" i="41"/>
  <c r="AL81" i="41"/>
  <c r="K16" i="54"/>
  <c r="AL83" i="41" l="1"/>
  <c r="N89" i="57"/>
  <c r="J89" i="57" s="1"/>
  <c r="AM89" i="57"/>
  <c r="X113" i="61"/>
  <c r="K24" i="8"/>
  <c r="H24" i="8"/>
  <c r="I24" i="8"/>
  <c r="J24" i="8"/>
  <c r="I64" i="8"/>
  <c r="J64" i="8"/>
  <c r="H64" i="8"/>
  <c r="K40" i="8"/>
  <c r="K48" i="8"/>
  <c r="K56" i="8"/>
  <c r="K32" i="8"/>
  <c r="K64" i="8"/>
  <c r="O25" i="51"/>
  <c r="K101" i="59"/>
  <c r="J101" i="59" s="1"/>
  <c r="V5" i="7"/>
  <c r="H40" i="8"/>
  <c r="J56" i="8"/>
  <c r="I32" i="8"/>
  <c r="H48" i="8"/>
  <c r="J40" i="8"/>
  <c r="H56" i="8"/>
  <c r="I48" i="8"/>
  <c r="I40" i="8"/>
  <c r="H32" i="8"/>
  <c r="I56" i="8"/>
  <c r="J48" i="8"/>
  <c r="J31" i="8"/>
  <c r="J32" i="8" s="1"/>
  <c r="J145" i="54"/>
  <c r="E4" i="27"/>
  <c r="E10" i="27"/>
  <c r="D11" i="27"/>
  <c r="D21" i="27"/>
  <c r="D51" i="27"/>
  <c r="D17" i="27"/>
  <c r="D26" i="27"/>
  <c r="D42" i="27"/>
  <c r="D16" i="27"/>
  <c r="D15" i="27"/>
  <c r="D5" i="27"/>
  <c r="D13" i="27"/>
  <c r="D49" i="27"/>
  <c r="D59" i="27"/>
  <c r="D8" i="27"/>
  <c r="D93" i="27"/>
  <c r="D19" i="27"/>
  <c r="D61" i="27"/>
  <c r="D32" i="27"/>
  <c r="E50" i="27"/>
  <c r="D28" i="27"/>
  <c r="D12" i="27"/>
  <c r="D71" i="27"/>
  <c r="D6" i="27"/>
  <c r="D14" i="27"/>
  <c r="D36" i="27"/>
  <c r="D33" i="27"/>
  <c r="D7" i="27"/>
  <c r="D30" i="27"/>
  <c r="D9" i="27"/>
  <c r="D81" i="27"/>
  <c r="D27" i="27"/>
  <c r="D40" i="27"/>
  <c r="D41" i="27"/>
  <c r="E20" i="27"/>
  <c r="D18" i="27"/>
  <c r="D34" i="27"/>
  <c r="D72" i="27"/>
  <c r="D82" i="27"/>
  <c r="D92" i="27"/>
  <c r="D83" i="27"/>
  <c r="D47" i="27"/>
  <c r="E35" i="27"/>
  <c r="E27" i="27"/>
  <c r="E18" i="27"/>
  <c r="E49" i="27"/>
  <c r="E93" i="27"/>
  <c r="D35" i="27"/>
  <c r="D50" i="27"/>
  <c r="D20" i="27"/>
  <c r="D10" i="27"/>
  <c r="E59" i="27"/>
  <c r="E81" i="27"/>
  <c r="E41" i="27"/>
  <c r="E51" i="27"/>
  <c r="E13" i="27"/>
  <c r="E92" i="27"/>
  <c r="E7" i="27"/>
  <c r="E9" i="27"/>
  <c r="E26" i="27"/>
  <c r="E11" i="27"/>
  <c r="E71" i="27"/>
  <c r="E21" i="27"/>
  <c r="E32" i="27"/>
  <c r="E82" i="27"/>
  <c r="E36" i="27"/>
  <c r="E12" i="27"/>
  <c r="E33" i="27"/>
  <c r="E42" i="27"/>
  <c r="E17" i="27"/>
  <c r="E19" i="27"/>
  <c r="E14" i="27"/>
  <c r="E15" i="27"/>
  <c r="E8" i="27"/>
  <c r="E72" i="27"/>
  <c r="E83" i="27"/>
  <c r="E16" i="27"/>
  <c r="E5" i="27"/>
  <c r="E47" i="27"/>
  <c r="E34" i="27"/>
  <c r="E28" i="27"/>
  <c r="E61" i="27"/>
  <c r="E30" i="27"/>
  <c r="D4" i="27"/>
  <c r="M141" i="53"/>
  <c r="H145" i="54"/>
  <c r="L145" i="54"/>
  <c r="M145" i="54"/>
  <c r="I1" i="27"/>
  <c r="S43" i="3"/>
  <c r="S65" i="3"/>
  <c r="AC1" i="27"/>
  <c r="AL101" i="42"/>
  <c r="P1" i="27"/>
  <c r="AB1" i="27"/>
  <c r="M1" i="27"/>
  <c r="L1" i="27"/>
  <c r="G1" i="27"/>
  <c r="V1" i="27"/>
  <c r="Q1" i="27"/>
  <c r="W1" i="27"/>
  <c r="H1" i="27"/>
  <c r="R1" i="27"/>
  <c r="Y1" i="27"/>
  <c r="K1" i="27"/>
  <c r="S1" i="27"/>
  <c r="Z1" i="27"/>
  <c r="T1" i="27"/>
  <c r="AA1" i="27"/>
  <c r="N1" i="27"/>
  <c r="U1" i="27"/>
  <c r="F1" i="27"/>
  <c r="AA115" i="60"/>
  <c r="L7" i="56" l="1"/>
  <c r="L10" i="56"/>
  <c r="L14" i="56"/>
  <c r="L27" i="56"/>
  <c r="L26" i="56"/>
  <c r="L31" i="56"/>
  <c r="L46" i="56"/>
  <c r="L55" i="56"/>
  <c r="L63" i="56"/>
  <c r="L74" i="56"/>
  <c r="L82" i="56"/>
  <c r="L87" i="56"/>
  <c r="L90" i="56"/>
  <c r="L95" i="56"/>
  <c r="L131" i="56"/>
  <c r="L127" i="56"/>
  <c r="L123" i="56"/>
  <c r="L119" i="56"/>
  <c r="L110" i="56"/>
  <c r="L103" i="56"/>
  <c r="L102" i="56"/>
  <c r="V127" i="56" l="1"/>
  <c r="C44" i="8"/>
  <c r="D44" i="8"/>
  <c r="E44" i="8"/>
  <c r="F44" i="8"/>
  <c r="C47" i="8"/>
  <c r="D47" i="8"/>
  <c r="E47" i="8"/>
  <c r="F47" i="8"/>
  <c r="C53" i="8"/>
  <c r="D53" i="8"/>
  <c r="E53" i="8"/>
  <c r="F53" i="8"/>
  <c r="G53" i="8"/>
  <c r="C36" i="8"/>
  <c r="D36" i="8"/>
  <c r="E36" i="8"/>
  <c r="F36" i="8"/>
  <c r="E69" i="51"/>
  <c r="E68" i="53"/>
  <c r="C65" i="3"/>
  <c r="C53" i="3"/>
  <c r="C43" i="3"/>
  <c r="C30" i="3"/>
  <c r="D65" i="3"/>
  <c r="D43" i="3"/>
  <c r="D30" i="3"/>
  <c r="L23" i="56"/>
  <c r="L70" i="56"/>
  <c r="L126" i="56"/>
  <c r="L122" i="56"/>
  <c r="L22" i="56"/>
  <c r="L35" i="56"/>
  <c r="L118" i="56"/>
  <c r="L15" i="56"/>
  <c r="L38" i="56"/>
  <c r="L114" i="56"/>
  <c r="L39" i="56"/>
  <c r="L50" i="56"/>
  <c r="L111" i="56"/>
  <c r="L58" i="56"/>
  <c r="L115" i="56"/>
  <c r="L18" i="56"/>
  <c r="L75" i="56"/>
  <c r="L71" i="56"/>
  <c r="L66" i="56"/>
  <c r="L83" i="56"/>
  <c r="L91" i="56"/>
  <c r="L19" i="56"/>
  <c r="L94" i="56"/>
  <c r="L78" i="56"/>
  <c r="L54" i="56"/>
  <c r="L34" i="56"/>
  <c r="L106" i="56"/>
  <c r="L51" i="56"/>
  <c r="L30" i="56"/>
  <c r="L67" i="56"/>
  <c r="L42" i="56"/>
  <c r="L59" i="56"/>
  <c r="L86" i="56"/>
  <c r="L79" i="56"/>
  <c r="L107" i="56"/>
  <c r="L47" i="56"/>
  <c r="L62" i="56"/>
  <c r="L43" i="56"/>
  <c r="L130" i="56"/>
  <c r="K3" i="53"/>
  <c r="G55" i="8"/>
  <c r="G52" i="8"/>
  <c r="G59" i="8"/>
  <c r="G30" i="8"/>
  <c r="G35" i="8"/>
  <c r="G38" i="8"/>
  <c r="G28" i="8"/>
  <c r="G54" i="8"/>
  <c r="G51" i="8"/>
  <c r="G29" i="8"/>
  <c r="G27" i="8"/>
  <c r="G62" i="8"/>
  <c r="G60" i="8"/>
  <c r="G63" i="8"/>
  <c r="G61" i="8"/>
  <c r="G31" i="8"/>
  <c r="F45" i="8"/>
  <c r="F55" i="8"/>
  <c r="F52" i="8"/>
  <c r="F19" i="8"/>
  <c r="F59" i="8"/>
  <c r="F30" i="8"/>
  <c r="F35" i="8"/>
  <c r="F38" i="8"/>
  <c r="F39" i="8"/>
  <c r="F43" i="8"/>
  <c r="F28" i="8"/>
  <c r="F54" i="8"/>
  <c r="F37" i="8"/>
  <c r="F51" i="8"/>
  <c r="F29" i="8"/>
  <c r="F21" i="8"/>
  <c r="F22" i="8"/>
  <c r="F62" i="8"/>
  <c r="F60" i="8"/>
  <c r="F63" i="8"/>
  <c r="F20" i="8"/>
  <c r="F23" i="8"/>
  <c r="F61" i="8"/>
  <c r="F46" i="8"/>
  <c r="F31" i="8"/>
  <c r="K19" i="54"/>
  <c r="K60" i="54"/>
  <c r="K15" i="54"/>
  <c r="K3" i="54"/>
  <c r="K28" i="54"/>
  <c r="K42" i="54"/>
  <c r="K4" i="54"/>
  <c r="K106" i="54"/>
  <c r="K70" i="54"/>
  <c r="K120" i="54"/>
  <c r="K26" i="54"/>
  <c r="K77" i="54"/>
  <c r="K76" i="54"/>
  <c r="K24" i="54"/>
  <c r="K31" i="54"/>
  <c r="K40" i="54"/>
  <c r="K18" i="54"/>
  <c r="K25" i="54"/>
  <c r="K131" i="54"/>
  <c r="K23" i="54"/>
  <c r="K109" i="54"/>
  <c r="K45" i="54"/>
  <c r="K22" i="54"/>
  <c r="K112" i="54"/>
  <c r="AB83" i="41"/>
  <c r="AA83" i="41"/>
  <c r="Z83" i="41"/>
  <c r="Y83" i="41"/>
  <c r="X83" i="41"/>
  <c r="W83" i="41"/>
  <c r="V83" i="41"/>
  <c r="U83" i="41"/>
  <c r="T83" i="41"/>
  <c r="S83" i="41"/>
  <c r="R83" i="41"/>
  <c r="Q83" i="41"/>
  <c r="P83" i="41"/>
  <c r="O83" i="41"/>
  <c r="N83" i="41"/>
  <c r="M83" i="41"/>
  <c r="L83" i="41"/>
  <c r="K15" i="56"/>
  <c r="K16" i="56" s="1"/>
  <c r="K131" i="56"/>
  <c r="J130" i="56"/>
  <c r="K127" i="56"/>
  <c r="K128" i="56" s="1"/>
  <c r="J126" i="56"/>
  <c r="K123" i="56"/>
  <c r="K121" i="56" s="1"/>
  <c r="J122" i="56"/>
  <c r="K119" i="56"/>
  <c r="J118" i="56"/>
  <c r="J120" i="56" s="1"/>
  <c r="K115" i="56"/>
  <c r="K113" i="56" s="1"/>
  <c r="J114" i="56"/>
  <c r="J116" i="56" s="1"/>
  <c r="K111" i="56"/>
  <c r="K109" i="56" s="1"/>
  <c r="J110" i="56"/>
  <c r="J112" i="56" s="1"/>
  <c r="K107" i="56"/>
  <c r="J106" i="56"/>
  <c r="J105" i="56" s="1"/>
  <c r="K103" i="56"/>
  <c r="K101" i="56" s="1"/>
  <c r="J102" i="56"/>
  <c r="J101" i="56" s="1"/>
  <c r="K99" i="56"/>
  <c r="K100" i="56" s="1"/>
  <c r="J98" i="56"/>
  <c r="K95" i="56"/>
  <c r="K96" i="56" s="1"/>
  <c r="J94" i="56"/>
  <c r="J93" i="56" s="1"/>
  <c r="K91" i="56"/>
  <c r="K89" i="56" s="1"/>
  <c r="J90" i="56"/>
  <c r="J92" i="56" s="1"/>
  <c r="K87" i="56"/>
  <c r="J86" i="56"/>
  <c r="J85" i="56" s="1"/>
  <c r="K83" i="56"/>
  <c r="K84" i="56" s="1"/>
  <c r="J82" i="56"/>
  <c r="J84" i="56" s="1"/>
  <c r="K79" i="56"/>
  <c r="K80" i="56" s="1"/>
  <c r="J78" i="56"/>
  <c r="J80" i="56" s="1"/>
  <c r="K75" i="56"/>
  <c r="K73" i="56" s="1"/>
  <c r="J74" i="56"/>
  <c r="K71" i="56"/>
  <c r="J70" i="56"/>
  <c r="J72" i="56" s="1"/>
  <c r="K67" i="56"/>
  <c r="K65" i="56" s="1"/>
  <c r="J66" i="56"/>
  <c r="K63" i="56"/>
  <c r="J62" i="56"/>
  <c r="J61" i="56" s="1"/>
  <c r="K59" i="56"/>
  <c r="J58" i="56"/>
  <c r="J60" i="56" s="1"/>
  <c r="K55" i="56"/>
  <c r="J54" i="56"/>
  <c r="J56" i="56" s="1"/>
  <c r="K51" i="56"/>
  <c r="K52" i="56" s="1"/>
  <c r="J50" i="56"/>
  <c r="J52" i="56" s="1"/>
  <c r="K47" i="56"/>
  <c r="J46" i="56"/>
  <c r="K43" i="56"/>
  <c r="K41" i="56" s="1"/>
  <c r="J42" i="56"/>
  <c r="K39" i="56"/>
  <c r="J38" i="56"/>
  <c r="J40" i="56" s="1"/>
  <c r="K35" i="56"/>
  <c r="K36" i="56" s="1"/>
  <c r="J34" i="56"/>
  <c r="J36" i="56" s="1"/>
  <c r="K31" i="56"/>
  <c r="K32" i="56" s="1"/>
  <c r="J30" i="56"/>
  <c r="K27" i="56"/>
  <c r="J26" i="56"/>
  <c r="J25" i="56" s="1"/>
  <c r="K23" i="56"/>
  <c r="J22" i="56"/>
  <c r="J21" i="56" s="1"/>
  <c r="K19" i="56"/>
  <c r="K17" i="56" s="1"/>
  <c r="J18" i="56"/>
  <c r="J20" i="56" s="1"/>
  <c r="J14" i="56"/>
  <c r="J16" i="56" s="1"/>
  <c r="K11" i="56"/>
  <c r="J10" i="56"/>
  <c r="J12" i="56" s="1"/>
  <c r="K7" i="56"/>
  <c r="J6" i="56"/>
  <c r="E2" i="55"/>
  <c r="E3" i="55"/>
  <c r="E4" i="55"/>
  <c r="E5" i="55"/>
  <c r="E6" i="55"/>
  <c r="E7" i="55"/>
  <c r="E8" i="55"/>
  <c r="E9" i="55"/>
  <c r="E10" i="55"/>
  <c r="E11" i="55"/>
  <c r="E12" i="55"/>
  <c r="E13" i="55"/>
  <c r="E14" i="55"/>
  <c r="E15" i="55"/>
  <c r="E16" i="55"/>
  <c r="E17" i="55"/>
  <c r="E18" i="55"/>
  <c r="E19" i="55"/>
  <c r="E20" i="55"/>
  <c r="E21" i="55"/>
  <c r="E22" i="55"/>
  <c r="E23" i="55"/>
  <c r="E24" i="55"/>
  <c r="E25" i="55"/>
  <c r="E26" i="55"/>
  <c r="E27" i="55"/>
  <c r="E28" i="55"/>
  <c r="E29" i="55"/>
  <c r="E30" i="55"/>
  <c r="E31" i="55"/>
  <c r="E32" i="55"/>
  <c r="E33" i="55"/>
  <c r="E34" i="55"/>
  <c r="E35" i="55"/>
  <c r="E36" i="55"/>
  <c r="E37" i="55"/>
  <c r="E38" i="55"/>
  <c r="E39" i="55"/>
  <c r="E40" i="55"/>
  <c r="E41" i="55"/>
  <c r="E42" i="55"/>
  <c r="E43" i="55"/>
  <c r="E44" i="55"/>
  <c r="E45" i="55"/>
  <c r="E46" i="55"/>
  <c r="E47" i="55"/>
  <c r="E48" i="55"/>
  <c r="E49" i="55"/>
  <c r="E50" i="55"/>
  <c r="E51" i="55"/>
  <c r="E52" i="55"/>
  <c r="E53" i="55"/>
  <c r="E54" i="55"/>
  <c r="E55" i="55"/>
  <c r="E56" i="55"/>
  <c r="E57" i="55"/>
  <c r="E58" i="55"/>
  <c r="E59" i="55"/>
  <c r="E60" i="55"/>
  <c r="E61" i="55"/>
  <c r="E62" i="55"/>
  <c r="E63" i="55"/>
  <c r="E64" i="55"/>
  <c r="E65" i="55"/>
  <c r="K124" i="56"/>
  <c r="K108" i="56"/>
  <c r="K105" i="56"/>
  <c r="K76" i="56"/>
  <c r="K61" i="56"/>
  <c r="K60" i="56"/>
  <c r="K57" i="56"/>
  <c r="K25" i="56"/>
  <c r="K5" i="56"/>
  <c r="M131" i="56"/>
  <c r="N131" i="56"/>
  <c r="X130" i="56"/>
  <c r="W130" i="56"/>
  <c r="V130" i="56"/>
  <c r="U130" i="56"/>
  <c r="T130" i="56"/>
  <c r="K129" i="56"/>
  <c r="J129" i="56"/>
  <c r="I129" i="56"/>
  <c r="H129" i="56"/>
  <c r="J128" i="56"/>
  <c r="I128" i="56"/>
  <c r="H128" i="56"/>
  <c r="X127" i="56"/>
  <c r="W127" i="56"/>
  <c r="U127" i="56"/>
  <c r="T127" i="56"/>
  <c r="N127" i="56"/>
  <c r="AJ126" i="56"/>
  <c r="AI126" i="56"/>
  <c r="AH126" i="56"/>
  <c r="AG126" i="56"/>
  <c r="AF126" i="56"/>
  <c r="K125" i="56"/>
  <c r="J125" i="56"/>
  <c r="I125" i="56"/>
  <c r="H125" i="56"/>
  <c r="J124" i="56"/>
  <c r="I124" i="56"/>
  <c r="H124" i="56"/>
  <c r="AJ123" i="56"/>
  <c r="AI123" i="56"/>
  <c r="AH123" i="56"/>
  <c r="AG123" i="56"/>
  <c r="AF123" i="56"/>
  <c r="X122" i="56"/>
  <c r="W122" i="56"/>
  <c r="V122" i="56"/>
  <c r="U122" i="56"/>
  <c r="T122" i="56"/>
  <c r="N122" i="56"/>
  <c r="J121" i="56"/>
  <c r="I121" i="56"/>
  <c r="H121" i="56"/>
  <c r="I120" i="56"/>
  <c r="H120" i="56"/>
  <c r="X119" i="56"/>
  <c r="W119" i="56"/>
  <c r="V119" i="56"/>
  <c r="U119" i="56"/>
  <c r="T119" i="56"/>
  <c r="N119" i="56"/>
  <c r="AV118" i="56"/>
  <c r="AU118" i="56"/>
  <c r="AT118" i="56"/>
  <c r="AS118" i="56"/>
  <c r="AR118" i="56"/>
  <c r="I117" i="56"/>
  <c r="H117" i="56"/>
  <c r="I116" i="56"/>
  <c r="H116" i="56"/>
  <c r="AV115" i="56"/>
  <c r="AU115" i="56"/>
  <c r="AT115" i="56"/>
  <c r="AS115" i="56"/>
  <c r="AR115" i="56"/>
  <c r="N115" i="56"/>
  <c r="X114" i="56"/>
  <c r="W114" i="56"/>
  <c r="V114" i="56"/>
  <c r="U114" i="56"/>
  <c r="T114" i="56"/>
  <c r="I113" i="56"/>
  <c r="H113" i="56"/>
  <c r="K112" i="56"/>
  <c r="I112" i="56"/>
  <c r="H112" i="56"/>
  <c r="X111" i="56"/>
  <c r="W111" i="56"/>
  <c r="V111" i="56"/>
  <c r="U111" i="56"/>
  <c r="T111" i="56"/>
  <c r="N111" i="56"/>
  <c r="AJ110" i="56"/>
  <c r="AI110" i="56"/>
  <c r="AH110" i="56"/>
  <c r="AG110" i="56"/>
  <c r="AF110" i="56"/>
  <c r="I109" i="56"/>
  <c r="H109" i="56"/>
  <c r="J108" i="56"/>
  <c r="I108" i="56"/>
  <c r="H108" i="56"/>
  <c r="AJ107" i="56"/>
  <c r="AI107" i="56"/>
  <c r="AH107" i="56"/>
  <c r="AG107" i="56"/>
  <c r="AF107" i="56"/>
  <c r="X106" i="56"/>
  <c r="W106" i="56"/>
  <c r="V106" i="56"/>
  <c r="U106" i="56"/>
  <c r="T106" i="56"/>
  <c r="N106" i="56"/>
  <c r="I105" i="56"/>
  <c r="H105" i="56"/>
  <c r="J104" i="56"/>
  <c r="I104" i="56"/>
  <c r="H104" i="56"/>
  <c r="X103" i="56"/>
  <c r="W103" i="56"/>
  <c r="V103" i="56"/>
  <c r="U103" i="56"/>
  <c r="T103" i="56"/>
  <c r="N103" i="56"/>
  <c r="BH102" i="56"/>
  <c r="BG102" i="56"/>
  <c r="BF102" i="56"/>
  <c r="BE102" i="56"/>
  <c r="BD102" i="56"/>
  <c r="BI101" i="56" s="1"/>
  <c r="I101" i="56"/>
  <c r="H101" i="56"/>
  <c r="J100" i="56"/>
  <c r="I100" i="56"/>
  <c r="H100" i="56"/>
  <c r="BH99" i="56"/>
  <c r="BG99" i="56"/>
  <c r="BF99" i="56"/>
  <c r="BE99" i="56"/>
  <c r="BD99" i="56"/>
  <c r="N99" i="56"/>
  <c r="X98" i="56"/>
  <c r="V98" i="56"/>
  <c r="U98" i="56"/>
  <c r="T98" i="56"/>
  <c r="N98" i="56"/>
  <c r="K97" i="56"/>
  <c r="J97" i="56"/>
  <c r="I97" i="56"/>
  <c r="H97" i="56"/>
  <c r="J96" i="56"/>
  <c r="I96" i="56"/>
  <c r="H96" i="56"/>
  <c r="X95" i="56"/>
  <c r="W95" i="56"/>
  <c r="V95" i="56"/>
  <c r="U95" i="56"/>
  <c r="T95" i="56"/>
  <c r="N95" i="56"/>
  <c r="AJ94" i="56"/>
  <c r="AI94" i="56"/>
  <c r="AH94" i="56"/>
  <c r="AG94" i="56"/>
  <c r="AF94" i="56"/>
  <c r="K93" i="56"/>
  <c r="I93" i="56"/>
  <c r="H93" i="56"/>
  <c r="I92" i="56"/>
  <c r="H92" i="56"/>
  <c r="AJ91" i="56"/>
  <c r="AI91" i="56"/>
  <c r="AH91" i="56"/>
  <c r="AG91" i="56"/>
  <c r="AF91" i="56"/>
  <c r="X90" i="56"/>
  <c r="W90" i="56"/>
  <c r="V90" i="56"/>
  <c r="U90" i="56"/>
  <c r="T90" i="56"/>
  <c r="N90" i="56"/>
  <c r="J89" i="56"/>
  <c r="I89" i="56"/>
  <c r="H89" i="56"/>
  <c r="J88" i="56"/>
  <c r="I88" i="56"/>
  <c r="H88" i="56"/>
  <c r="X87" i="56"/>
  <c r="W87" i="56"/>
  <c r="V87" i="56"/>
  <c r="U87" i="56"/>
  <c r="T87" i="56"/>
  <c r="N87" i="56"/>
  <c r="AV86" i="56"/>
  <c r="AU86" i="56"/>
  <c r="AT86" i="56"/>
  <c r="AS86" i="56"/>
  <c r="AR86" i="56"/>
  <c r="I85" i="56"/>
  <c r="H85" i="56"/>
  <c r="I84" i="56"/>
  <c r="H84" i="56"/>
  <c r="AV83" i="56"/>
  <c r="AU83" i="56"/>
  <c r="AT83" i="56"/>
  <c r="AS83" i="56"/>
  <c r="AW84" i="56" s="1"/>
  <c r="AR83" i="56"/>
  <c r="N83" i="56"/>
  <c r="X82" i="56"/>
  <c r="W82" i="56"/>
  <c r="V82" i="56"/>
  <c r="U82" i="56"/>
  <c r="T82" i="56"/>
  <c r="N82" i="56"/>
  <c r="K81" i="56"/>
  <c r="J81" i="56"/>
  <c r="I81" i="56"/>
  <c r="H81" i="56"/>
  <c r="I80" i="56"/>
  <c r="H80" i="56"/>
  <c r="X79" i="56"/>
  <c r="W79" i="56"/>
  <c r="V79" i="56"/>
  <c r="U79" i="56"/>
  <c r="T79" i="56"/>
  <c r="N79" i="56"/>
  <c r="AJ78" i="56"/>
  <c r="AI78" i="56"/>
  <c r="AH78" i="56"/>
  <c r="AG78" i="56"/>
  <c r="AF78" i="56"/>
  <c r="K77" i="56"/>
  <c r="I77" i="56"/>
  <c r="H77" i="56"/>
  <c r="J76" i="56"/>
  <c r="I76" i="56"/>
  <c r="H76" i="56"/>
  <c r="AJ75" i="56"/>
  <c r="AI75" i="56"/>
  <c r="AH75" i="56"/>
  <c r="AG75" i="56"/>
  <c r="AF75" i="56"/>
  <c r="N75" i="56"/>
  <c r="X74" i="56"/>
  <c r="W74" i="56"/>
  <c r="V74" i="56"/>
  <c r="U74" i="56"/>
  <c r="T74" i="56"/>
  <c r="N74" i="56"/>
  <c r="J73" i="56"/>
  <c r="I73" i="56"/>
  <c r="H73" i="56"/>
  <c r="I72" i="56"/>
  <c r="H72" i="56"/>
  <c r="X71" i="56"/>
  <c r="W71" i="56"/>
  <c r="V71" i="56"/>
  <c r="U71" i="56"/>
  <c r="T71" i="56"/>
  <c r="N71" i="56"/>
  <c r="BT70" i="56"/>
  <c r="BS70" i="56"/>
  <c r="BR70" i="56"/>
  <c r="BQ70" i="56"/>
  <c r="BP70" i="56"/>
  <c r="N70" i="56"/>
  <c r="J69" i="56"/>
  <c r="I69" i="56"/>
  <c r="H69" i="56"/>
  <c r="J68" i="56"/>
  <c r="I68" i="56"/>
  <c r="H68" i="56"/>
  <c r="BT67" i="56"/>
  <c r="BS67" i="56"/>
  <c r="BR67" i="56"/>
  <c r="BQ67" i="56"/>
  <c r="BP67" i="56"/>
  <c r="N67" i="56"/>
  <c r="X66" i="56"/>
  <c r="W66" i="56"/>
  <c r="V66" i="56"/>
  <c r="U66" i="56"/>
  <c r="T66" i="56"/>
  <c r="N66" i="56"/>
  <c r="J65" i="56"/>
  <c r="I65" i="56"/>
  <c r="H65" i="56"/>
  <c r="J64" i="56"/>
  <c r="I64" i="56"/>
  <c r="H64" i="56"/>
  <c r="X63" i="56"/>
  <c r="W63" i="56"/>
  <c r="V63" i="56"/>
  <c r="U63" i="56"/>
  <c r="T63" i="56"/>
  <c r="N63" i="56"/>
  <c r="AJ62" i="56"/>
  <c r="AI62" i="56"/>
  <c r="AH62" i="56"/>
  <c r="AG62" i="56"/>
  <c r="AF62" i="56"/>
  <c r="N62" i="56"/>
  <c r="I61" i="56"/>
  <c r="H61" i="56"/>
  <c r="I60" i="56"/>
  <c r="H60" i="56"/>
  <c r="AJ59" i="56"/>
  <c r="AI59" i="56"/>
  <c r="AH59" i="56"/>
  <c r="AG59" i="56"/>
  <c r="AF59" i="56"/>
  <c r="N59" i="56"/>
  <c r="X58" i="56"/>
  <c r="W58" i="56"/>
  <c r="V58" i="56"/>
  <c r="U58" i="56"/>
  <c r="T58" i="56"/>
  <c r="N58" i="56"/>
  <c r="J57" i="56"/>
  <c r="I57" i="56"/>
  <c r="H57" i="56"/>
  <c r="I56" i="56"/>
  <c r="H56" i="56"/>
  <c r="X55" i="56"/>
  <c r="W55" i="56"/>
  <c r="V55" i="56"/>
  <c r="U55" i="56"/>
  <c r="T55" i="56"/>
  <c r="N55" i="56"/>
  <c r="AV54" i="56"/>
  <c r="AU54" i="56"/>
  <c r="AT54" i="56"/>
  <c r="AS54" i="56"/>
  <c r="AR54" i="56"/>
  <c r="N54" i="56"/>
  <c r="J53" i="56"/>
  <c r="I53" i="56"/>
  <c r="H53" i="56"/>
  <c r="I52" i="56"/>
  <c r="H52" i="56"/>
  <c r="AV51" i="56"/>
  <c r="AU51" i="56"/>
  <c r="AT51" i="56"/>
  <c r="AS51" i="56"/>
  <c r="AR51" i="56"/>
  <c r="N51" i="56"/>
  <c r="X50" i="56"/>
  <c r="W50" i="56"/>
  <c r="V50" i="56"/>
  <c r="U50" i="56"/>
  <c r="T50" i="56"/>
  <c r="N50" i="56"/>
  <c r="J49" i="56"/>
  <c r="I49" i="56"/>
  <c r="H49" i="56"/>
  <c r="K48" i="56"/>
  <c r="I48" i="56"/>
  <c r="H48" i="56"/>
  <c r="X47" i="56"/>
  <c r="W47" i="56"/>
  <c r="V47" i="56"/>
  <c r="U47" i="56"/>
  <c r="T47" i="56"/>
  <c r="N47" i="56"/>
  <c r="AJ46" i="56"/>
  <c r="AI46" i="56"/>
  <c r="AH46" i="56"/>
  <c r="AG46" i="56"/>
  <c r="AF46" i="56"/>
  <c r="N46" i="56"/>
  <c r="K45" i="56"/>
  <c r="I45" i="56"/>
  <c r="H45" i="56"/>
  <c r="J44" i="56"/>
  <c r="I44" i="56"/>
  <c r="H44" i="56"/>
  <c r="AJ43" i="56"/>
  <c r="AI43" i="56"/>
  <c r="AH43" i="56"/>
  <c r="AG43" i="56"/>
  <c r="AF43" i="56"/>
  <c r="N43" i="56"/>
  <c r="X42" i="56"/>
  <c r="W42" i="56"/>
  <c r="V42" i="56"/>
  <c r="U42" i="56"/>
  <c r="T42" i="56"/>
  <c r="N42" i="56"/>
  <c r="J41" i="56"/>
  <c r="I41" i="56"/>
  <c r="H41" i="56"/>
  <c r="I40" i="56"/>
  <c r="H40" i="56"/>
  <c r="X39" i="56"/>
  <c r="Y40" i="56" s="1"/>
  <c r="W39" i="56"/>
  <c r="V39" i="56"/>
  <c r="U39" i="56"/>
  <c r="T39" i="56"/>
  <c r="N39" i="56"/>
  <c r="BH38" i="56"/>
  <c r="BG38" i="56"/>
  <c r="BF38" i="56"/>
  <c r="BE38" i="56"/>
  <c r="BD38" i="56"/>
  <c r="BI37" i="56" s="1"/>
  <c r="N38" i="56"/>
  <c r="J37" i="56"/>
  <c r="I37" i="56"/>
  <c r="H37" i="56"/>
  <c r="I36" i="56"/>
  <c r="H36" i="56"/>
  <c r="BH35" i="56"/>
  <c r="BG35" i="56"/>
  <c r="BF35" i="56"/>
  <c r="BE35" i="56"/>
  <c r="BD35" i="56"/>
  <c r="N35" i="56"/>
  <c r="X34" i="56"/>
  <c r="W34" i="56"/>
  <c r="V34" i="56"/>
  <c r="U34" i="56"/>
  <c r="T34" i="56"/>
  <c r="N34" i="56"/>
  <c r="K33" i="56"/>
  <c r="J33" i="56"/>
  <c r="I33" i="56"/>
  <c r="H33" i="56"/>
  <c r="J32" i="56"/>
  <c r="I32" i="56"/>
  <c r="H32" i="56"/>
  <c r="X31" i="56"/>
  <c r="W31" i="56"/>
  <c r="V31" i="56"/>
  <c r="U31" i="56"/>
  <c r="T31" i="56"/>
  <c r="N31" i="56"/>
  <c r="AJ30" i="56"/>
  <c r="AI30" i="56"/>
  <c r="AH30" i="56"/>
  <c r="AG30" i="56"/>
  <c r="AF30" i="56"/>
  <c r="N30" i="56"/>
  <c r="K29" i="56"/>
  <c r="J29" i="56"/>
  <c r="I29" i="56"/>
  <c r="H29" i="56"/>
  <c r="J28" i="56"/>
  <c r="I28" i="56"/>
  <c r="H28" i="56"/>
  <c r="AJ27" i="56"/>
  <c r="AI27" i="56"/>
  <c r="AH27" i="56"/>
  <c r="AG27" i="56"/>
  <c r="AF27" i="56"/>
  <c r="N27" i="56"/>
  <c r="X26" i="56"/>
  <c r="W26" i="56"/>
  <c r="V26" i="56"/>
  <c r="U26" i="56"/>
  <c r="T26" i="56"/>
  <c r="N26" i="56"/>
  <c r="I25" i="56"/>
  <c r="H25" i="56"/>
  <c r="J24" i="56"/>
  <c r="I24" i="56"/>
  <c r="H24" i="56"/>
  <c r="X23" i="56"/>
  <c r="W23" i="56"/>
  <c r="U23" i="56"/>
  <c r="T23" i="56"/>
  <c r="N23" i="56"/>
  <c r="AV22" i="56"/>
  <c r="AU22" i="56"/>
  <c r="AT22" i="56"/>
  <c r="AS22" i="56"/>
  <c r="AR22" i="56"/>
  <c r="N22" i="56"/>
  <c r="I21" i="56"/>
  <c r="H21" i="56"/>
  <c r="I20" i="56"/>
  <c r="H20" i="56"/>
  <c r="AV19" i="56"/>
  <c r="AU19" i="56"/>
  <c r="AT19" i="56"/>
  <c r="AS19" i="56"/>
  <c r="AR19" i="56"/>
  <c r="N19" i="56"/>
  <c r="X18" i="56"/>
  <c r="W18" i="56"/>
  <c r="V18" i="56"/>
  <c r="U18" i="56"/>
  <c r="T18" i="56"/>
  <c r="N18" i="56"/>
  <c r="J17" i="56"/>
  <c r="I17" i="56"/>
  <c r="H17" i="56"/>
  <c r="I16" i="56"/>
  <c r="H16" i="56"/>
  <c r="X15" i="56"/>
  <c r="W15" i="56"/>
  <c r="V15" i="56"/>
  <c r="U15" i="56"/>
  <c r="T15" i="56"/>
  <c r="N15" i="56"/>
  <c r="AJ14" i="56"/>
  <c r="AI14" i="56"/>
  <c r="AH14" i="56"/>
  <c r="AG14" i="56"/>
  <c r="AF14" i="56"/>
  <c r="N14" i="56"/>
  <c r="J13" i="56"/>
  <c r="I13" i="56"/>
  <c r="H13" i="56"/>
  <c r="I12" i="56"/>
  <c r="H12" i="56"/>
  <c r="AJ11" i="56"/>
  <c r="AI11" i="56"/>
  <c r="AH11" i="56"/>
  <c r="AG11" i="56"/>
  <c r="AF11" i="56"/>
  <c r="N11" i="56"/>
  <c r="X10" i="56"/>
  <c r="W10" i="56"/>
  <c r="V10" i="56"/>
  <c r="U10" i="56"/>
  <c r="T10" i="56"/>
  <c r="N10" i="56"/>
  <c r="J9" i="56"/>
  <c r="I9" i="56"/>
  <c r="H9" i="56"/>
  <c r="I8" i="56"/>
  <c r="H8" i="56"/>
  <c r="X7" i="56"/>
  <c r="W7" i="56"/>
  <c r="V7" i="56"/>
  <c r="U7" i="56"/>
  <c r="T7" i="56"/>
  <c r="N7" i="56"/>
  <c r="N6" i="56"/>
  <c r="I5" i="56"/>
  <c r="H5" i="56"/>
  <c r="E31" i="8"/>
  <c r="S53" i="3" l="1"/>
  <c r="K145" i="54"/>
  <c r="N53" i="8"/>
  <c r="F24" i="8"/>
  <c r="F64" i="8"/>
  <c r="G64" i="8"/>
  <c r="F56" i="8"/>
  <c r="F40" i="8"/>
  <c r="F48" i="8"/>
  <c r="G32" i="8"/>
  <c r="G56" i="8"/>
  <c r="F32" i="8"/>
  <c r="AW116" i="56"/>
  <c r="AK109" i="56"/>
  <c r="AK77" i="56"/>
  <c r="AK28" i="56"/>
  <c r="K83" i="41"/>
  <c r="J83" i="41" s="1"/>
  <c r="S5" i="7"/>
  <c r="S30" i="3"/>
  <c r="L48" i="56"/>
  <c r="Y8" i="56"/>
  <c r="Y32" i="56"/>
  <c r="Y33" i="56"/>
  <c r="Y57" i="56"/>
  <c r="Y97" i="56"/>
  <c r="Y104" i="56"/>
  <c r="Y105" i="56"/>
  <c r="Y113" i="56"/>
  <c r="Y121" i="56"/>
  <c r="L129" i="56"/>
  <c r="L45" i="56"/>
  <c r="Y16" i="56"/>
  <c r="J48" i="56"/>
  <c r="Y49" i="56"/>
  <c r="Y80" i="56"/>
  <c r="Y88" i="56"/>
  <c r="L13" i="56"/>
  <c r="L37" i="56"/>
  <c r="L61" i="56"/>
  <c r="L85" i="56"/>
  <c r="L109" i="56"/>
  <c r="BI36" i="56"/>
  <c r="BU68" i="56"/>
  <c r="Y73" i="56"/>
  <c r="K9" i="56"/>
  <c r="L20" i="56"/>
  <c r="L68" i="56"/>
  <c r="L92" i="56"/>
  <c r="L116" i="56"/>
  <c r="AK12" i="56"/>
  <c r="K20" i="56"/>
  <c r="J45" i="56"/>
  <c r="AW53" i="56"/>
  <c r="Y56" i="56"/>
  <c r="Y64" i="56"/>
  <c r="K12" i="56"/>
  <c r="L21" i="56"/>
  <c r="L69" i="56"/>
  <c r="L117" i="56"/>
  <c r="AK13" i="56"/>
  <c r="Y17" i="56"/>
  <c r="Y48" i="56"/>
  <c r="BI100" i="56"/>
  <c r="AK29" i="56"/>
  <c r="AK44" i="56"/>
  <c r="AW52" i="56"/>
  <c r="BJ37" i="56" s="1"/>
  <c r="BU69" i="56"/>
  <c r="Y72" i="56"/>
  <c r="Y89" i="56"/>
  <c r="Y96" i="56"/>
  <c r="AW117" i="56"/>
  <c r="AK124" i="56"/>
  <c r="K44" i="56"/>
  <c r="L25" i="56"/>
  <c r="Y25" i="56"/>
  <c r="AW85" i="56"/>
  <c r="Y112" i="56"/>
  <c r="L73" i="56"/>
  <c r="L100" i="56"/>
  <c r="L53" i="56"/>
  <c r="Y9" i="56"/>
  <c r="AK60" i="56"/>
  <c r="AK61" i="56"/>
  <c r="AK92" i="56"/>
  <c r="K116" i="56"/>
  <c r="L32" i="56"/>
  <c r="L128" i="56"/>
  <c r="AW21" i="56"/>
  <c r="Y24" i="56"/>
  <c r="AK45" i="56"/>
  <c r="AK76" i="56"/>
  <c r="Y81" i="56"/>
  <c r="AK108" i="56"/>
  <c r="Y120" i="56"/>
  <c r="AK125" i="56"/>
  <c r="L12" i="56"/>
  <c r="L57" i="56"/>
  <c r="L105" i="56"/>
  <c r="AW20" i="56"/>
  <c r="BJ36" i="56" s="1"/>
  <c r="Y41" i="56"/>
  <c r="Y65" i="56"/>
  <c r="AK93" i="56"/>
  <c r="K92" i="56"/>
  <c r="Y128" i="56"/>
  <c r="Y129" i="56"/>
  <c r="L8" i="56"/>
  <c r="L5" i="56"/>
  <c r="S11" i="7"/>
  <c r="BJ69" i="56"/>
  <c r="BV69" i="56" s="1"/>
  <c r="J117" i="56"/>
  <c r="J113" i="56"/>
  <c r="M114" i="56" s="1"/>
  <c r="O113" i="56" s="1"/>
  <c r="N113" i="56" s="1"/>
  <c r="Z113" i="56" s="1"/>
  <c r="J109" i="56"/>
  <c r="M110" i="56" s="1"/>
  <c r="O112" i="56" s="1"/>
  <c r="J77" i="56"/>
  <c r="M78" i="56" s="1"/>
  <c r="O80" i="56" s="1"/>
  <c r="N80" i="56" s="1"/>
  <c r="Z80" i="56" s="1"/>
  <c r="K68" i="56"/>
  <c r="K49" i="56"/>
  <c r="K13" i="56"/>
  <c r="K56" i="56"/>
  <c r="K88" i="56"/>
  <c r="K64" i="56"/>
  <c r="M74" i="56"/>
  <c r="O73" i="56" s="1"/>
  <c r="N73" i="56" s="1"/>
  <c r="Z73" i="56" s="1"/>
  <c r="K28" i="56"/>
  <c r="M27" i="56" s="1"/>
  <c r="M66" i="56"/>
  <c r="O65" i="56" s="1"/>
  <c r="N65" i="56" s="1"/>
  <c r="Z65" i="56" s="1"/>
  <c r="M18" i="56"/>
  <c r="O17" i="56" s="1"/>
  <c r="N17" i="56" s="1"/>
  <c r="Z17" i="56" s="1"/>
  <c r="M51" i="56"/>
  <c r="K8" i="56"/>
  <c r="M50" i="56"/>
  <c r="O49" i="56" s="1"/>
  <c r="N49" i="56" s="1"/>
  <c r="Z49" i="56" s="1"/>
  <c r="M67" i="56"/>
  <c r="M99" i="56"/>
  <c r="K21" i="56"/>
  <c r="K37" i="56"/>
  <c r="M38" i="56" s="1"/>
  <c r="O40" i="56" s="1"/>
  <c r="N40" i="56" s="1"/>
  <c r="Z40" i="56" s="1"/>
  <c r="K53" i="56"/>
  <c r="M54" i="56" s="1"/>
  <c r="O56" i="56" s="1"/>
  <c r="K72" i="56"/>
  <c r="K85" i="56"/>
  <c r="K104" i="56"/>
  <c r="M103" i="56" s="1"/>
  <c r="K120" i="56"/>
  <c r="M19" i="56"/>
  <c r="M34" i="56"/>
  <c r="O33" i="56" s="1"/>
  <c r="N33" i="56" s="1"/>
  <c r="Z33" i="56" s="1"/>
  <c r="M83" i="56"/>
  <c r="M102" i="56"/>
  <c r="O104" i="56" s="1"/>
  <c r="K40" i="56"/>
  <c r="M39" i="56" s="1"/>
  <c r="M58" i="56"/>
  <c r="O57" i="56" s="1"/>
  <c r="N57" i="56" s="1"/>
  <c r="Z57" i="56" s="1"/>
  <c r="K69" i="56"/>
  <c r="M70" i="56" s="1"/>
  <c r="O72" i="56" s="1"/>
  <c r="K117" i="56"/>
  <c r="M118" i="56" s="1"/>
  <c r="O120" i="56" s="1"/>
  <c r="K24" i="56"/>
  <c r="M23" i="56" s="1"/>
  <c r="M127" i="56"/>
  <c r="M35" i="56"/>
  <c r="M130" i="56"/>
  <c r="O129" i="56" s="1"/>
  <c r="N129" i="56" s="1"/>
  <c r="Z129" i="56" s="1"/>
  <c r="M126" i="56"/>
  <c r="O128" i="56" s="1"/>
  <c r="M123" i="56"/>
  <c r="M122" i="56"/>
  <c r="O121" i="56" s="1"/>
  <c r="N121" i="56" s="1"/>
  <c r="Z121" i="56" s="1"/>
  <c r="M119" i="56"/>
  <c r="M115" i="56"/>
  <c r="M111" i="56"/>
  <c r="M107" i="56"/>
  <c r="M106" i="56"/>
  <c r="O105" i="56" s="1"/>
  <c r="N105" i="56" s="1"/>
  <c r="Z105" i="56" s="1"/>
  <c r="M98" i="56"/>
  <c r="O97" i="56" s="1"/>
  <c r="N97" i="56" s="1"/>
  <c r="Z97" i="56" s="1"/>
  <c r="M94" i="56"/>
  <c r="O96" i="56" s="1"/>
  <c r="M95" i="56"/>
  <c r="M90" i="56"/>
  <c r="M91" i="56"/>
  <c r="M86" i="56"/>
  <c r="M87" i="56"/>
  <c r="M82" i="56"/>
  <c r="O81" i="56" s="1"/>
  <c r="N81" i="56" s="1"/>
  <c r="Z81" i="56" s="1"/>
  <c r="M79" i="56"/>
  <c r="M75" i="56"/>
  <c r="M71" i="56"/>
  <c r="M62" i="56"/>
  <c r="M63" i="56"/>
  <c r="M59" i="56"/>
  <c r="M55" i="56"/>
  <c r="M47" i="56"/>
  <c r="M46" i="56"/>
  <c r="O48" i="56" s="1"/>
  <c r="M43" i="56"/>
  <c r="M42" i="56"/>
  <c r="M30" i="56"/>
  <c r="M31" i="56"/>
  <c r="M26" i="56"/>
  <c r="M22" i="56"/>
  <c r="O24" i="56" s="1"/>
  <c r="M14" i="56"/>
  <c r="M15" i="56"/>
  <c r="M10" i="56"/>
  <c r="M11" i="56"/>
  <c r="BK68" i="56"/>
  <c r="BJ68" i="56" s="1"/>
  <c r="BV68" i="56" s="1"/>
  <c r="N86" i="56"/>
  <c r="N91" i="56"/>
  <c r="N102" i="56"/>
  <c r="N107" i="56"/>
  <c r="N118" i="56"/>
  <c r="N123" i="56"/>
  <c r="N114" i="56"/>
  <c r="N130" i="56"/>
  <c r="N78" i="56"/>
  <c r="N94" i="56"/>
  <c r="N110" i="56"/>
  <c r="N126" i="56"/>
  <c r="AM52" i="56" l="1"/>
  <c r="AX52" i="56" s="1"/>
  <c r="AM21" i="56"/>
  <c r="AL21" i="56" s="1"/>
  <c r="AX21" i="56" s="1"/>
  <c r="AM84" i="56"/>
  <c r="AL84" i="56" s="1"/>
  <c r="AX84" i="56" s="1"/>
  <c r="AM85" i="56"/>
  <c r="AL85" i="56" s="1"/>
  <c r="AX85" i="56" s="1"/>
  <c r="AM117" i="56"/>
  <c r="AL117" i="56" s="1"/>
  <c r="AX117" i="56" s="1"/>
  <c r="AM53" i="56"/>
  <c r="AL53" i="56" s="1"/>
  <c r="AX53" i="56" s="1"/>
  <c r="AM20" i="56"/>
  <c r="AL20" i="56" s="1"/>
  <c r="AX20" i="56" s="1"/>
  <c r="AM116" i="56"/>
  <c r="AL116" i="56" s="1"/>
  <c r="AX116" i="56" s="1"/>
  <c r="L64" i="56"/>
  <c r="L88" i="56"/>
  <c r="L84" i="56"/>
  <c r="L76" i="56"/>
  <c r="L77" i="56"/>
  <c r="L17" i="56"/>
  <c r="L96" i="56"/>
  <c r="L101" i="56"/>
  <c r="L9" i="56"/>
  <c r="L33" i="56"/>
  <c r="L49" i="56"/>
  <c r="L120" i="56"/>
  <c r="L112" i="56"/>
  <c r="L44" i="56"/>
  <c r="L41" i="56"/>
  <c r="L24" i="56"/>
  <c r="L72" i="56"/>
  <c r="L65" i="56"/>
  <c r="L60" i="56"/>
  <c r="L81" i="56"/>
  <c r="L16" i="56"/>
  <c r="L113" i="56"/>
  <c r="L108" i="56"/>
  <c r="L121" i="56"/>
  <c r="L124" i="56"/>
  <c r="L28" i="56"/>
  <c r="L40" i="56"/>
  <c r="L104" i="56"/>
  <c r="L97" i="56"/>
  <c r="L80" i="56"/>
  <c r="L89" i="56"/>
  <c r="L125" i="56"/>
  <c r="L36" i="56"/>
  <c r="L52" i="56"/>
  <c r="L56" i="56"/>
  <c r="L29" i="56"/>
  <c r="L93" i="56"/>
  <c r="O89" i="56"/>
  <c r="N89" i="56" s="1"/>
  <c r="Z89" i="56" s="1"/>
  <c r="O64" i="56"/>
  <c r="AA61" i="56" s="1"/>
  <c r="Z61" i="56" s="1"/>
  <c r="AL61" i="56" s="1"/>
  <c r="O16" i="56"/>
  <c r="N16" i="56" s="1"/>
  <c r="Z16" i="56" s="1"/>
  <c r="O88" i="56"/>
  <c r="N88" i="56" s="1"/>
  <c r="Z88" i="56" s="1"/>
  <c r="O32" i="56"/>
  <c r="AA29" i="56" s="1"/>
  <c r="Z29" i="56" s="1"/>
  <c r="AL29" i="56" s="1"/>
  <c r="O9" i="56"/>
  <c r="N9" i="56" s="1"/>
  <c r="Z9" i="56" s="1"/>
  <c r="AA77" i="56"/>
  <c r="Z77" i="56" s="1"/>
  <c r="AL77" i="56" s="1"/>
  <c r="N72" i="56"/>
  <c r="Z72" i="56" s="1"/>
  <c r="AA76" i="56"/>
  <c r="Z76" i="56" s="1"/>
  <c r="AL76" i="56" s="1"/>
  <c r="O41" i="56"/>
  <c r="N41" i="56" s="1"/>
  <c r="Z41" i="56" s="1"/>
  <c r="O25" i="56"/>
  <c r="N25" i="56" s="1"/>
  <c r="Z25" i="56" s="1"/>
  <c r="AA124" i="56"/>
  <c r="Z124" i="56" s="1"/>
  <c r="AL124" i="56" s="1"/>
  <c r="N120" i="56"/>
  <c r="Z120" i="56" s="1"/>
  <c r="N128" i="56"/>
  <c r="Z128" i="56" s="1"/>
  <c r="AA125" i="56"/>
  <c r="Z125" i="56" s="1"/>
  <c r="AL125" i="56" s="1"/>
  <c r="N96" i="56"/>
  <c r="Z96" i="56" s="1"/>
  <c r="AA93" i="56"/>
  <c r="Z93" i="56" s="1"/>
  <c r="AL93" i="56" s="1"/>
  <c r="AA45" i="56"/>
  <c r="Z45" i="56" s="1"/>
  <c r="AL45" i="56" s="1"/>
  <c r="N48" i="56"/>
  <c r="Z48" i="56" s="1"/>
  <c r="N24" i="56"/>
  <c r="Z24" i="56" s="1"/>
  <c r="N56" i="56"/>
  <c r="Z56" i="56" s="1"/>
  <c r="AA60" i="56"/>
  <c r="Z60" i="56" s="1"/>
  <c r="AL60" i="56" s="1"/>
  <c r="N112" i="56"/>
  <c r="Z112" i="56" s="1"/>
  <c r="AA109" i="56"/>
  <c r="Z109" i="56" s="1"/>
  <c r="AL109" i="56" s="1"/>
  <c r="AA108" i="56"/>
  <c r="Z108" i="56" s="1"/>
  <c r="AL108" i="56" s="1"/>
  <c r="N104" i="56"/>
  <c r="Z104" i="56" s="1"/>
  <c r="E59" i="8"/>
  <c r="D59" i="8"/>
  <c r="C59" i="8"/>
  <c r="E52" i="8"/>
  <c r="D52" i="8"/>
  <c r="C52" i="8"/>
  <c r="E45" i="8"/>
  <c r="D45" i="8"/>
  <c r="C45" i="8"/>
  <c r="E55" i="8"/>
  <c r="D55" i="8"/>
  <c r="C55" i="8"/>
  <c r="E35" i="8"/>
  <c r="D35" i="8"/>
  <c r="C35" i="8"/>
  <c r="E54" i="8"/>
  <c r="D54" i="8"/>
  <c r="C54" i="8"/>
  <c r="E28" i="8"/>
  <c r="D28" i="8"/>
  <c r="C28" i="8"/>
  <c r="E51" i="8"/>
  <c r="D51" i="8"/>
  <c r="C51" i="8"/>
  <c r="E43" i="8"/>
  <c r="D43" i="8"/>
  <c r="C43" i="8"/>
  <c r="E19" i="8"/>
  <c r="D19" i="8"/>
  <c r="C19" i="8"/>
  <c r="E39" i="8"/>
  <c r="D39" i="8"/>
  <c r="C39" i="8"/>
  <c r="E29" i="8"/>
  <c r="D29" i="8"/>
  <c r="C29" i="8"/>
  <c r="E30" i="8"/>
  <c r="D30" i="8"/>
  <c r="C30" i="8"/>
  <c r="E37" i="8"/>
  <c r="D37" i="8"/>
  <c r="C37" i="8"/>
  <c r="E21" i="8"/>
  <c r="D21" i="8"/>
  <c r="C21" i="8"/>
  <c r="E62" i="8"/>
  <c r="D62" i="8"/>
  <c r="C62" i="8"/>
  <c r="E22" i="8"/>
  <c r="D22" i="8"/>
  <c r="C22" i="8"/>
  <c r="E20" i="8"/>
  <c r="D20" i="8"/>
  <c r="C20" i="8"/>
  <c r="E23" i="8"/>
  <c r="D23" i="8"/>
  <c r="C23" i="8"/>
  <c r="E61" i="8"/>
  <c r="D61" i="8"/>
  <c r="C61" i="8"/>
  <c r="E38" i="8"/>
  <c r="D38" i="8"/>
  <c r="C38" i="8"/>
  <c r="E60" i="8"/>
  <c r="D60" i="8"/>
  <c r="C60" i="8"/>
  <c r="E46" i="8"/>
  <c r="D46" i="8"/>
  <c r="C46" i="8"/>
  <c r="E63" i="8"/>
  <c r="D63" i="8"/>
  <c r="C63" i="8"/>
  <c r="D31" i="8"/>
  <c r="J4" i="51"/>
  <c r="K4" i="51"/>
  <c r="L4" i="51"/>
  <c r="J5" i="51"/>
  <c r="K5" i="51"/>
  <c r="L5" i="51"/>
  <c r="J6" i="51"/>
  <c r="K6" i="51"/>
  <c r="L6" i="51"/>
  <c r="J7" i="51"/>
  <c r="K7" i="51"/>
  <c r="L7" i="51"/>
  <c r="J8" i="51"/>
  <c r="K8" i="51"/>
  <c r="L8" i="51"/>
  <c r="J9" i="51"/>
  <c r="K9" i="51"/>
  <c r="L9" i="51"/>
  <c r="J10" i="51"/>
  <c r="K10" i="51"/>
  <c r="L10" i="51"/>
  <c r="J11" i="51"/>
  <c r="K11" i="51"/>
  <c r="L11" i="51"/>
  <c r="J12" i="51"/>
  <c r="K12" i="51"/>
  <c r="L12" i="51"/>
  <c r="J13" i="51"/>
  <c r="K13" i="51"/>
  <c r="L13" i="51"/>
  <c r="J14" i="51"/>
  <c r="K14" i="51"/>
  <c r="L14" i="51"/>
  <c r="J15" i="51"/>
  <c r="K15" i="51"/>
  <c r="L15" i="51"/>
  <c r="J16" i="51"/>
  <c r="K16" i="51"/>
  <c r="L16" i="51"/>
  <c r="J17" i="51"/>
  <c r="K17" i="51"/>
  <c r="L17" i="51"/>
  <c r="J18" i="51"/>
  <c r="K18" i="51"/>
  <c r="L18" i="51"/>
  <c r="J19" i="51"/>
  <c r="K19" i="51"/>
  <c r="L19" i="51"/>
  <c r="J20" i="51"/>
  <c r="K20" i="51"/>
  <c r="L20" i="51"/>
  <c r="J21" i="51"/>
  <c r="K21" i="51"/>
  <c r="L21" i="51"/>
  <c r="J22" i="51"/>
  <c r="K22" i="51"/>
  <c r="L22" i="51"/>
  <c r="J23" i="51"/>
  <c r="K23" i="51"/>
  <c r="L23" i="51"/>
  <c r="J24" i="51"/>
  <c r="K24" i="51"/>
  <c r="L24" i="51"/>
  <c r="J25" i="51"/>
  <c r="K25" i="51"/>
  <c r="L25" i="51"/>
  <c r="J26" i="51"/>
  <c r="K26" i="51"/>
  <c r="L26" i="51"/>
  <c r="J27" i="51"/>
  <c r="K27" i="51"/>
  <c r="L27" i="51"/>
  <c r="J28" i="51"/>
  <c r="K28" i="51"/>
  <c r="L28" i="51"/>
  <c r="J29" i="51"/>
  <c r="K29" i="51"/>
  <c r="L29" i="51"/>
  <c r="J30" i="51"/>
  <c r="K30" i="51"/>
  <c r="L30" i="51"/>
  <c r="J31" i="51"/>
  <c r="K31" i="51"/>
  <c r="L31" i="51"/>
  <c r="J32" i="51"/>
  <c r="K32" i="51"/>
  <c r="L32" i="51"/>
  <c r="J33" i="51"/>
  <c r="K33" i="51"/>
  <c r="L33" i="51"/>
  <c r="J34" i="51"/>
  <c r="K34" i="51"/>
  <c r="L34" i="51"/>
  <c r="J35" i="51"/>
  <c r="K35" i="51"/>
  <c r="L35" i="51"/>
  <c r="J36" i="51"/>
  <c r="K36" i="51"/>
  <c r="L36" i="51"/>
  <c r="J37" i="51"/>
  <c r="K37" i="51"/>
  <c r="L37" i="51"/>
  <c r="J38" i="51"/>
  <c r="K38" i="51"/>
  <c r="L38" i="51"/>
  <c r="J39" i="51"/>
  <c r="K39" i="51"/>
  <c r="L39" i="51"/>
  <c r="J40" i="51"/>
  <c r="K40" i="51"/>
  <c r="L40" i="51"/>
  <c r="J41" i="51"/>
  <c r="K41" i="51"/>
  <c r="L41" i="51"/>
  <c r="G42" i="51"/>
  <c r="J42" i="51"/>
  <c r="K42" i="51"/>
  <c r="L42" i="51"/>
  <c r="J43" i="51"/>
  <c r="K43" i="51"/>
  <c r="L43" i="51"/>
  <c r="J44" i="51"/>
  <c r="K44" i="51"/>
  <c r="L44" i="51"/>
  <c r="G45" i="51"/>
  <c r="J45" i="51"/>
  <c r="K45" i="51"/>
  <c r="L45" i="51"/>
  <c r="J46" i="51"/>
  <c r="K46" i="51"/>
  <c r="L46" i="51"/>
  <c r="J47" i="51"/>
  <c r="K47" i="51"/>
  <c r="L47" i="51"/>
  <c r="J48" i="51"/>
  <c r="K48" i="51"/>
  <c r="L48" i="51"/>
  <c r="J49" i="51"/>
  <c r="K49" i="51"/>
  <c r="L49" i="51"/>
  <c r="J50" i="51"/>
  <c r="K50" i="51"/>
  <c r="L50" i="51"/>
  <c r="G51" i="51"/>
  <c r="J51" i="51"/>
  <c r="K51" i="51"/>
  <c r="L51" i="51"/>
  <c r="J52" i="51"/>
  <c r="K52" i="51"/>
  <c r="L52" i="51"/>
  <c r="G53" i="51"/>
  <c r="J53" i="51"/>
  <c r="K53" i="51"/>
  <c r="L53" i="51"/>
  <c r="G54" i="51"/>
  <c r="J54" i="51"/>
  <c r="K54" i="51"/>
  <c r="L54" i="51"/>
  <c r="G55" i="51"/>
  <c r="J55" i="51"/>
  <c r="K55" i="51"/>
  <c r="L55" i="51"/>
  <c r="J56" i="51"/>
  <c r="K56" i="51"/>
  <c r="L56" i="51"/>
  <c r="G57" i="51"/>
  <c r="J57" i="51"/>
  <c r="K57" i="51"/>
  <c r="L57" i="51"/>
  <c r="G58" i="51"/>
  <c r="J58" i="51"/>
  <c r="K58" i="51"/>
  <c r="L58" i="51"/>
  <c r="G59" i="51"/>
  <c r="J59" i="51"/>
  <c r="K59" i="51"/>
  <c r="L59" i="51"/>
  <c r="G60" i="51"/>
  <c r="J60" i="51"/>
  <c r="K60" i="51"/>
  <c r="L60" i="51"/>
  <c r="G61" i="51"/>
  <c r="J61" i="51"/>
  <c r="K61" i="51"/>
  <c r="L61" i="51"/>
  <c r="G62" i="51"/>
  <c r="J62" i="51"/>
  <c r="K62" i="51"/>
  <c r="L62" i="51"/>
  <c r="G63" i="51"/>
  <c r="J63" i="51"/>
  <c r="K63" i="51"/>
  <c r="L63" i="51"/>
  <c r="G64" i="51"/>
  <c r="J64" i="51"/>
  <c r="K64" i="51"/>
  <c r="L64" i="51"/>
  <c r="G65" i="51"/>
  <c r="J65" i="51"/>
  <c r="K65" i="51"/>
  <c r="L65" i="51"/>
  <c r="G66" i="51"/>
  <c r="J66" i="51"/>
  <c r="K66" i="51"/>
  <c r="L66" i="51"/>
  <c r="G67" i="51"/>
  <c r="J67" i="51"/>
  <c r="K67" i="51"/>
  <c r="L67" i="51"/>
  <c r="G68" i="51"/>
  <c r="J68" i="51"/>
  <c r="K68" i="51"/>
  <c r="L68" i="51"/>
  <c r="J69" i="51"/>
  <c r="K69" i="51"/>
  <c r="L69" i="51"/>
  <c r="G70" i="51"/>
  <c r="J70" i="51"/>
  <c r="K70" i="51"/>
  <c r="L70" i="51"/>
  <c r="J71" i="51"/>
  <c r="K71" i="51"/>
  <c r="L71" i="51"/>
  <c r="G72" i="51"/>
  <c r="J72" i="51"/>
  <c r="K72" i="51"/>
  <c r="L72" i="51"/>
  <c r="G73" i="51"/>
  <c r="J73" i="51"/>
  <c r="K73" i="51"/>
  <c r="L73" i="51"/>
  <c r="G74" i="51"/>
  <c r="J74" i="51"/>
  <c r="K74" i="51"/>
  <c r="L74" i="51"/>
  <c r="G75" i="51"/>
  <c r="J75" i="51"/>
  <c r="K75" i="51"/>
  <c r="L75" i="51"/>
  <c r="G76" i="51"/>
  <c r="J76" i="51"/>
  <c r="K76" i="51"/>
  <c r="L76" i="51"/>
  <c r="G77" i="51"/>
  <c r="J77" i="51"/>
  <c r="K77" i="51"/>
  <c r="L77" i="51"/>
  <c r="G78" i="51"/>
  <c r="J78" i="51"/>
  <c r="K78" i="51"/>
  <c r="L78" i="51"/>
  <c r="G79" i="51"/>
  <c r="J79" i="51"/>
  <c r="K79" i="51"/>
  <c r="L79" i="51"/>
  <c r="G80" i="51"/>
  <c r="J80" i="51"/>
  <c r="K80" i="51"/>
  <c r="L80" i="51"/>
  <c r="G81" i="51"/>
  <c r="J81" i="51"/>
  <c r="K81" i="51"/>
  <c r="L81" i="51"/>
  <c r="G82" i="51"/>
  <c r="J82" i="51"/>
  <c r="K82" i="51"/>
  <c r="L82" i="51"/>
  <c r="G83" i="51"/>
  <c r="J83" i="51"/>
  <c r="K83" i="51"/>
  <c r="L83" i="51"/>
  <c r="G84" i="51"/>
  <c r="J84" i="51"/>
  <c r="K84" i="51"/>
  <c r="L84" i="51"/>
  <c r="G85" i="51"/>
  <c r="J85" i="51"/>
  <c r="K85" i="51"/>
  <c r="L85" i="51"/>
  <c r="G86" i="51"/>
  <c r="J86" i="51"/>
  <c r="K86" i="51"/>
  <c r="L86" i="51"/>
  <c r="G87" i="51"/>
  <c r="J87" i="51"/>
  <c r="K87" i="51"/>
  <c r="L87" i="51"/>
  <c r="G88" i="51"/>
  <c r="J88" i="51"/>
  <c r="K88" i="51"/>
  <c r="L88" i="51"/>
  <c r="G89" i="51"/>
  <c r="J89" i="51"/>
  <c r="K89" i="51"/>
  <c r="L89" i="51"/>
  <c r="G90" i="51"/>
  <c r="J90" i="51"/>
  <c r="K90" i="51"/>
  <c r="L90" i="51"/>
  <c r="G91" i="51"/>
  <c r="J91" i="51"/>
  <c r="K91" i="51"/>
  <c r="L91" i="51"/>
  <c r="G92" i="51"/>
  <c r="J92" i="51"/>
  <c r="K92" i="51"/>
  <c r="L92" i="51"/>
  <c r="G93" i="51"/>
  <c r="J93" i="51"/>
  <c r="K93" i="51"/>
  <c r="L93" i="51"/>
  <c r="G94" i="51"/>
  <c r="J94" i="51"/>
  <c r="K94" i="51"/>
  <c r="L94" i="51"/>
  <c r="G95" i="51"/>
  <c r="J95" i="51"/>
  <c r="K95" i="51"/>
  <c r="L95" i="51"/>
  <c r="G96" i="51"/>
  <c r="J96" i="51"/>
  <c r="K96" i="51"/>
  <c r="L96" i="51"/>
  <c r="G97" i="51"/>
  <c r="J97" i="51"/>
  <c r="K97" i="51"/>
  <c r="L97" i="51"/>
  <c r="G98" i="51"/>
  <c r="J98" i="51"/>
  <c r="K98" i="51"/>
  <c r="L98" i="51"/>
  <c r="G99" i="51"/>
  <c r="J99" i="51"/>
  <c r="K99" i="51"/>
  <c r="L99" i="51"/>
  <c r="G100" i="51"/>
  <c r="J100" i="51"/>
  <c r="K100" i="51"/>
  <c r="L100" i="51"/>
  <c r="G101" i="51"/>
  <c r="J101" i="51"/>
  <c r="K101" i="51"/>
  <c r="L101" i="51"/>
  <c r="G102" i="51"/>
  <c r="J102" i="51"/>
  <c r="K102" i="51"/>
  <c r="L102" i="51"/>
  <c r="G103" i="51"/>
  <c r="J103" i="51"/>
  <c r="K103" i="51"/>
  <c r="L103" i="51"/>
  <c r="G104" i="51"/>
  <c r="J104" i="51"/>
  <c r="K104" i="51"/>
  <c r="L104" i="51"/>
  <c r="G105" i="51"/>
  <c r="J105" i="51"/>
  <c r="K105" i="51"/>
  <c r="L105" i="51"/>
  <c r="G106" i="51"/>
  <c r="J106" i="51"/>
  <c r="K106" i="51"/>
  <c r="L106" i="51"/>
  <c r="G107" i="51"/>
  <c r="J107" i="51"/>
  <c r="K107" i="51"/>
  <c r="L107" i="51"/>
  <c r="G108" i="51"/>
  <c r="J108" i="51"/>
  <c r="K108" i="51"/>
  <c r="L108" i="51"/>
  <c r="G109" i="51"/>
  <c r="J109" i="51"/>
  <c r="K109" i="51"/>
  <c r="L109" i="51"/>
  <c r="G110" i="51"/>
  <c r="J110" i="51"/>
  <c r="K110" i="51"/>
  <c r="L110" i="51"/>
  <c r="G111" i="51"/>
  <c r="J111" i="51"/>
  <c r="K111" i="51"/>
  <c r="L111" i="51"/>
  <c r="G112" i="51"/>
  <c r="J112" i="51"/>
  <c r="K112" i="51"/>
  <c r="L112" i="51"/>
  <c r="G113" i="51"/>
  <c r="J113" i="51"/>
  <c r="K113" i="51"/>
  <c r="L113" i="51"/>
  <c r="G114" i="51"/>
  <c r="J114" i="51"/>
  <c r="K114" i="51"/>
  <c r="L114" i="51"/>
  <c r="G115" i="51"/>
  <c r="J115" i="51"/>
  <c r="K115" i="51"/>
  <c r="L115" i="51"/>
  <c r="G116" i="51"/>
  <c r="J116" i="51"/>
  <c r="K116" i="51"/>
  <c r="L116" i="51"/>
  <c r="G117" i="51"/>
  <c r="J117" i="51"/>
  <c r="K117" i="51"/>
  <c r="L117" i="51"/>
  <c r="G118" i="51"/>
  <c r="J118" i="51"/>
  <c r="K118" i="51"/>
  <c r="L118" i="51"/>
  <c r="G119" i="51"/>
  <c r="J119" i="51"/>
  <c r="K119" i="51"/>
  <c r="L119" i="51"/>
  <c r="G120" i="51"/>
  <c r="J120" i="51"/>
  <c r="K120" i="51"/>
  <c r="L120" i="51"/>
  <c r="G121" i="51"/>
  <c r="J121" i="51"/>
  <c r="K121" i="51"/>
  <c r="L121" i="51"/>
  <c r="G122" i="51"/>
  <c r="J122" i="51"/>
  <c r="K122" i="51"/>
  <c r="L122" i="51"/>
  <c r="G123" i="51"/>
  <c r="J123" i="51"/>
  <c r="K123" i="51"/>
  <c r="L123" i="51"/>
  <c r="G124" i="51"/>
  <c r="J124" i="51"/>
  <c r="K124" i="51"/>
  <c r="L124" i="51"/>
  <c r="G125" i="51"/>
  <c r="J125" i="51"/>
  <c r="K125" i="51"/>
  <c r="L125" i="51"/>
  <c r="G126" i="51"/>
  <c r="J126" i="51"/>
  <c r="K126" i="51"/>
  <c r="L126" i="51"/>
  <c r="G127" i="51"/>
  <c r="J127" i="51"/>
  <c r="K127" i="51"/>
  <c r="L127" i="51"/>
  <c r="G128" i="51"/>
  <c r="J128" i="51"/>
  <c r="K128" i="51"/>
  <c r="L128" i="51"/>
  <c r="G129" i="51"/>
  <c r="J129" i="51"/>
  <c r="K129" i="51"/>
  <c r="L129" i="51"/>
  <c r="G130" i="51"/>
  <c r="J130" i="51"/>
  <c r="K130" i="51"/>
  <c r="L130" i="51"/>
  <c r="G131" i="51"/>
  <c r="J131" i="51"/>
  <c r="K131" i="51"/>
  <c r="L131" i="51"/>
  <c r="G132" i="51"/>
  <c r="J132" i="51"/>
  <c r="K132" i="51"/>
  <c r="L132" i="51"/>
  <c r="G133" i="51"/>
  <c r="J133" i="51"/>
  <c r="K133" i="51"/>
  <c r="L133" i="51"/>
  <c r="G134" i="51"/>
  <c r="J134" i="51"/>
  <c r="K134" i="51"/>
  <c r="L134" i="51"/>
  <c r="G135" i="51"/>
  <c r="J135" i="51"/>
  <c r="K135" i="51"/>
  <c r="L135" i="51"/>
  <c r="G136" i="51"/>
  <c r="J136" i="51"/>
  <c r="K136" i="51"/>
  <c r="L136" i="51"/>
  <c r="G137" i="51"/>
  <c r="J137" i="51"/>
  <c r="K137" i="51"/>
  <c r="L137" i="51"/>
  <c r="G138" i="51"/>
  <c r="J138" i="51"/>
  <c r="K138" i="51"/>
  <c r="L138" i="51"/>
  <c r="G139" i="51"/>
  <c r="J139" i="51"/>
  <c r="K139" i="51"/>
  <c r="L139" i="51"/>
  <c r="G140" i="51"/>
  <c r="J140" i="51"/>
  <c r="K140" i="51"/>
  <c r="L140" i="51"/>
  <c r="G141" i="51"/>
  <c r="J141" i="51"/>
  <c r="K141" i="51"/>
  <c r="L141" i="51"/>
  <c r="G142" i="51"/>
  <c r="J142" i="51"/>
  <c r="K142" i="51"/>
  <c r="L142" i="51"/>
  <c r="G143" i="51"/>
  <c r="J143" i="51"/>
  <c r="K143" i="51"/>
  <c r="L143" i="51"/>
  <c r="G144" i="51"/>
  <c r="J144" i="51"/>
  <c r="K144" i="51"/>
  <c r="L144" i="51"/>
  <c r="K3" i="51"/>
  <c r="J3" i="51"/>
  <c r="L140" i="53"/>
  <c r="K140" i="53"/>
  <c r="J140" i="53"/>
  <c r="I140" i="53"/>
  <c r="H140" i="53"/>
  <c r="G140" i="53"/>
  <c r="L139" i="53"/>
  <c r="K139" i="53"/>
  <c r="J139" i="53"/>
  <c r="I139" i="53"/>
  <c r="H139" i="53"/>
  <c r="G139" i="53"/>
  <c r="L138" i="53"/>
  <c r="K138" i="53"/>
  <c r="J138" i="53"/>
  <c r="I138" i="53"/>
  <c r="H138" i="53"/>
  <c r="G138" i="53"/>
  <c r="L137" i="53"/>
  <c r="K137" i="53"/>
  <c r="J137" i="53"/>
  <c r="I137" i="53"/>
  <c r="H137" i="53"/>
  <c r="G137" i="53"/>
  <c r="L136" i="53"/>
  <c r="K136" i="53"/>
  <c r="J136" i="53"/>
  <c r="I136" i="53"/>
  <c r="H136" i="53"/>
  <c r="G136" i="53"/>
  <c r="L135" i="53"/>
  <c r="K135" i="53"/>
  <c r="J135" i="53"/>
  <c r="I135" i="53"/>
  <c r="H135" i="53"/>
  <c r="G135" i="53"/>
  <c r="L134" i="53"/>
  <c r="K134" i="53"/>
  <c r="J134" i="53"/>
  <c r="I134" i="53"/>
  <c r="H134" i="53"/>
  <c r="G134" i="53"/>
  <c r="L133" i="53"/>
  <c r="K133" i="53"/>
  <c r="J133" i="53"/>
  <c r="I133" i="53"/>
  <c r="H133" i="53"/>
  <c r="G133" i="53"/>
  <c r="L132" i="53"/>
  <c r="K132" i="53"/>
  <c r="J132" i="53"/>
  <c r="I132" i="53"/>
  <c r="H132" i="53"/>
  <c r="G132" i="53"/>
  <c r="L131" i="53"/>
  <c r="K131" i="53"/>
  <c r="J131" i="53"/>
  <c r="I131" i="53"/>
  <c r="H131" i="53"/>
  <c r="G131" i="53"/>
  <c r="L130" i="53"/>
  <c r="K130" i="53"/>
  <c r="J130" i="53"/>
  <c r="I130" i="53"/>
  <c r="H130" i="53"/>
  <c r="G130" i="53"/>
  <c r="L129" i="53"/>
  <c r="K129" i="53"/>
  <c r="J129" i="53"/>
  <c r="I129" i="53"/>
  <c r="H129" i="53"/>
  <c r="G129" i="53"/>
  <c r="L128" i="53"/>
  <c r="K128" i="53"/>
  <c r="J128" i="53"/>
  <c r="I128" i="53"/>
  <c r="H128" i="53"/>
  <c r="G128" i="53"/>
  <c r="L127" i="53"/>
  <c r="K127" i="53"/>
  <c r="J127" i="53"/>
  <c r="I127" i="53"/>
  <c r="H127" i="53"/>
  <c r="G127" i="53"/>
  <c r="L126" i="53"/>
  <c r="K126" i="53"/>
  <c r="J126" i="53"/>
  <c r="I126" i="53"/>
  <c r="H126" i="53"/>
  <c r="G126" i="53"/>
  <c r="L125" i="53"/>
  <c r="K125" i="53"/>
  <c r="J125" i="53"/>
  <c r="I125" i="53"/>
  <c r="H125" i="53"/>
  <c r="G125" i="53"/>
  <c r="L124" i="53"/>
  <c r="K124" i="53"/>
  <c r="J124" i="53"/>
  <c r="I124" i="53"/>
  <c r="H124" i="53"/>
  <c r="G124" i="53"/>
  <c r="L123" i="53"/>
  <c r="K123" i="53"/>
  <c r="J123" i="53"/>
  <c r="I123" i="53"/>
  <c r="H123" i="53"/>
  <c r="G123" i="53"/>
  <c r="L122" i="53"/>
  <c r="K122" i="53"/>
  <c r="J122" i="53"/>
  <c r="I122" i="53"/>
  <c r="H122" i="53"/>
  <c r="G122" i="53"/>
  <c r="L121" i="53"/>
  <c r="K121" i="53"/>
  <c r="J121" i="53"/>
  <c r="I121" i="53"/>
  <c r="H121" i="53"/>
  <c r="G121" i="53"/>
  <c r="L120" i="53"/>
  <c r="K120" i="53"/>
  <c r="J120" i="53"/>
  <c r="I120" i="53"/>
  <c r="H120" i="53"/>
  <c r="G120" i="53"/>
  <c r="L119" i="53"/>
  <c r="K119" i="53"/>
  <c r="J119" i="53"/>
  <c r="I119" i="53"/>
  <c r="H119" i="53"/>
  <c r="G119" i="53"/>
  <c r="L118" i="53"/>
  <c r="K118" i="53"/>
  <c r="J118" i="53"/>
  <c r="I118" i="53"/>
  <c r="H118" i="53"/>
  <c r="G118" i="53"/>
  <c r="L117" i="53"/>
  <c r="K117" i="53"/>
  <c r="J117" i="53"/>
  <c r="I117" i="53"/>
  <c r="H117" i="53"/>
  <c r="G117" i="53"/>
  <c r="L116" i="53"/>
  <c r="K116" i="53"/>
  <c r="J116" i="53"/>
  <c r="I116" i="53"/>
  <c r="H116" i="53"/>
  <c r="G116" i="53"/>
  <c r="L115" i="53"/>
  <c r="K115" i="53"/>
  <c r="J115" i="53"/>
  <c r="I115" i="53"/>
  <c r="H115" i="53"/>
  <c r="G115" i="53"/>
  <c r="L114" i="53"/>
  <c r="K114" i="53"/>
  <c r="J114" i="53"/>
  <c r="I114" i="53"/>
  <c r="H114" i="53"/>
  <c r="G114" i="53"/>
  <c r="L113" i="53"/>
  <c r="K113" i="53"/>
  <c r="J113" i="53"/>
  <c r="I113" i="53"/>
  <c r="H113" i="53"/>
  <c r="G113" i="53"/>
  <c r="L112" i="53"/>
  <c r="K112" i="53"/>
  <c r="J112" i="53"/>
  <c r="I112" i="53"/>
  <c r="H112" i="53"/>
  <c r="G112" i="53"/>
  <c r="L111" i="53"/>
  <c r="K111" i="53"/>
  <c r="J111" i="53"/>
  <c r="I111" i="53"/>
  <c r="H111" i="53"/>
  <c r="G111" i="53"/>
  <c r="L110" i="53"/>
  <c r="K110" i="53"/>
  <c r="J110" i="53"/>
  <c r="I110" i="53"/>
  <c r="H110" i="53"/>
  <c r="G110" i="53"/>
  <c r="L109" i="53"/>
  <c r="K109" i="53"/>
  <c r="J109" i="53"/>
  <c r="I109" i="53"/>
  <c r="H109" i="53"/>
  <c r="G109" i="53"/>
  <c r="L108" i="53"/>
  <c r="K108" i="53"/>
  <c r="J108" i="53"/>
  <c r="I108" i="53"/>
  <c r="H108" i="53"/>
  <c r="G108" i="53"/>
  <c r="L107" i="53"/>
  <c r="K107" i="53"/>
  <c r="J107" i="53"/>
  <c r="I107" i="53"/>
  <c r="H107" i="53"/>
  <c r="G107" i="53"/>
  <c r="L106" i="53"/>
  <c r="K106" i="53"/>
  <c r="J106" i="53"/>
  <c r="I106" i="53"/>
  <c r="H106" i="53"/>
  <c r="G106" i="53"/>
  <c r="L105" i="53"/>
  <c r="K105" i="53"/>
  <c r="J105" i="53"/>
  <c r="I105" i="53"/>
  <c r="H105" i="53"/>
  <c r="G105" i="53"/>
  <c r="L104" i="53"/>
  <c r="K104" i="53"/>
  <c r="J104" i="53"/>
  <c r="I104" i="53"/>
  <c r="H104" i="53"/>
  <c r="G104" i="53"/>
  <c r="L103" i="53"/>
  <c r="K103" i="53"/>
  <c r="J103" i="53"/>
  <c r="I103" i="53"/>
  <c r="H103" i="53"/>
  <c r="G103" i="53"/>
  <c r="L102" i="53"/>
  <c r="K102" i="53"/>
  <c r="J102" i="53"/>
  <c r="I102" i="53"/>
  <c r="H102" i="53"/>
  <c r="G102" i="53"/>
  <c r="L101" i="53"/>
  <c r="K101" i="53"/>
  <c r="J101" i="53"/>
  <c r="I101" i="53"/>
  <c r="H101" i="53"/>
  <c r="G101" i="53"/>
  <c r="L100" i="53"/>
  <c r="K100" i="53"/>
  <c r="J100" i="53"/>
  <c r="I100" i="53"/>
  <c r="H100" i="53"/>
  <c r="G100" i="53"/>
  <c r="L99" i="53"/>
  <c r="K99" i="53"/>
  <c r="J99" i="53"/>
  <c r="I99" i="53"/>
  <c r="H99" i="53"/>
  <c r="G99" i="53"/>
  <c r="L98" i="53"/>
  <c r="K98" i="53"/>
  <c r="J98" i="53"/>
  <c r="I98" i="53"/>
  <c r="H98" i="53"/>
  <c r="G98" i="53"/>
  <c r="L97" i="53"/>
  <c r="K97" i="53"/>
  <c r="J97" i="53"/>
  <c r="I97" i="53"/>
  <c r="H97" i="53"/>
  <c r="G97" i="53"/>
  <c r="L96" i="53"/>
  <c r="K96" i="53"/>
  <c r="J96" i="53"/>
  <c r="I96" i="53"/>
  <c r="H96" i="53"/>
  <c r="G96" i="53"/>
  <c r="L95" i="53"/>
  <c r="K95" i="53"/>
  <c r="J95" i="53"/>
  <c r="I95" i="53"/>
  <c r="H95" i="53"/>
  <c r="G95" i="53"/>
  <c r="L94" i="53"/>
  <c r="K94" i="53"/>
  <c r="J94" i="53"/>
  <c r="I94" i="53"/>
  <c r="H94" i="53"/>
  <c r="G94" i="53"/>
  <c r="L93" i="53"/>
  <c r="K93" i="53"/>
  <c r="J93" i="53"/>
  <c r="I93" i="53"/>
  <c r="H93" i="53"/>
  <c r="G93" i="53"/>
  <c r="L92" i="53"/>
  <c r="K92" i="53"/>
  <c r="J92" i="53"/>
  <c r="I92" i="53"/>
  <c r="H92" i="53"/>
  <c r="G92" i="53"/>
  <c r="L91" i="53"/>
  <c r="K91" i="53"/>
  <c r="J91" i="53"/>
  <c r="I91" i="53"/>
  <c r="H91" i="53"/>
  <c r="G91" i="53"/>
  <c r="L90" i="53"/>
  <c r="K90" i="53"/>
  <c r="J90" i="53"/>
  <c r="I90" i="53"/>
  <c r="H90" i="53"/>
  <c r="G90" i="53"/>
  <c r="L89" i="53"/>
  <c r="K89" i="53"/>
  <c r="J89" i="53"/>
  <c r="I89" i="53"/>
  <c r="H89" i="53"/>
  <c r="G89" i="53"/>
  <c r="L88" i="53"/>
  <c r="K88" i="53"/>
  <c r="J88" i="53"/>
  <c r="I88" i="53"/>
  <c r="H88" i="53"/>
  <c r="G88" i="53"/>
  <c r="L87" i="53"/>
  <c r="K87" i="53"/>
  <c r="J87" i="53"/>
  <c r="I87" i="53"/>
  <c r="H87" i="53"/>
  <c r="G87" i="53"/>
  <c r="L86" i="53"/>
  <c r="K86" i="53"/>
  <c r="J86" i="53"/>
  <c r="I86" i="53"/>
  <c r="H86" i="53"/>
  <c r="G86" i="53"/>
  <c r="L85" i="53"/>
  <c r="K85" i="53"/>
  <c r="J85" i="53"/>
  <c r="I85" i="53"/>
  <c r="H85" i="53"/>
  <c r="G85" i="53"/>
  <c r="L84" i="53"/>
  <c r="K84" i="53"/>
  <c r="J84" i="53"/>
  <c r="I84" i="53"/>
  <c r="H84" i="53"/>
  <c r="G84" i="53"/>
  <c r="L83" i="53"/>
  <c r="K83" i="53"/>
  <c r="J83" i="53"/>
  <c r="I83" i="53"/>
  <c r="H83" i="53"/>
  <c r="G83" i="53"/>
  <c r="L82" i="53"/>
  <c r="K82" i="53"/>
  <c r="J82" i="53"/>
  <c r="I82" i="53"/>
  <c r="H82" i="53"/>
  <c r="G82" i="53"/>
  <c r="L81" i="53"/>
  <c r="K81" i="53"/>
  <c r="J81" i="53"/>
  <c r="I81" i="53"/>
  <c r="H81" i="53"/>
  <c r="G81" i="53"/>
  <c r="L80" i="53"/>
  <c r="K80" i="53"/>
  <c r="J80" i="53"/>
  <c r="I80" i="53"/>
  <c r="H80" i="53"/>
  <c r="G80" i="53"/>
  <c r="L79" i="53"/>
  <c r="K79" i="53"/>
  <c r="J79" i="53"/>
  <c r="I79" i="53"/>
  <c r="H79" i="53"/>
  <c r="G79" i="53"/>
  <c r="L78" i="53"/>
  <c r="K78" i="53"/>
  <c r="J78" i="53"/>
  <c r="I78" i="53"/>
  <c r="H78" i="53"/>
  <c r="G78" i="53"/>
  <c r="L77" i="53"/>
  <c r="K77" i="53"/>
  <c r="J77" i="53"/>
  <c r="I77" i="53"/>
  <c r="H77" i="53"/>
  <c r="G77" i="53"/>
  <c r="L76" i="53"/>
  <c r="K76" i="53"/>
  <c r="J76" i="53"/>
  <c r="I76" i="53"/>
  <c r="H76" i="53"/>
  <c r="G76" i="53"/>
  <c r="L75" i="53"/>
  <c r="K75" i="53"/>
  <c r="J75" i="53"/>
  <c r="I75" i="53"/>
  <c r="H75" i="53"/>
  <c r="G75" i="53"/>
  <c r="L74" i="53"/>
  <c r="K74" i="53"/>
  <c r="J74" i="53"/>
  <c r="I74" i="53"/>
  <c r="H74" i="53"/>
  <c r="G74" i="53"/>
  <c r="L73" i="53"/>
  <c r="K73" i="53"/>
  <c r="J73" i="53"/>
  <c r="I73" i="53"/>
  <c r="H73" i="53"/>
  <c r="G73" i="53"/>
  <c r="L72" i="53"/>
  <c r="K72" i="53"/>
  <c r="J72" i="53"/>
  <c r="I72" i="53"/>
  <c r="H72" i="53"/>
  <c r="G72" i="53"/>
  <c r="L71" i="53"/>
  <c r="K71" i="53"/>
  <c r="J71" i="53"/>
  <c r="I71" i="53"/>
  <c r="H71" i="53"/>
  <c r="G71" i="53"/>
  <c r="L70" i="53"/>
  <c r="K70" i="53"/>
  <c r="J70" i="53"/>
  <c r="I70" i="53"/>
  <c r="H70" i="53"/>
  <c r="G70" i="53"/>
  <c r="L69" i="53"/>
  <c r="K69" i="53"/>
  <c r="J69" i="53"/>
  <c r="I69" i="53"/>
  <c r="H69" i="53"/>
  <c r="G69" i="53"/>
  <c r="L68" i="53"/>
  <c r="K68" i="53"/>
  <c r="J68" i="53"/>
  <c r="I68" i="53"/>
  <c r="H68" i="53"/>
  <c r="G68" i="53"/>
  <c r="L67" i="53"/>
  <c r="K67" i="53"/>
  <c r="J67" i="53"/>
  <c r="I67" i="53"/>
  <c r="H67" i="53"/>
  <c r="G67" i="53"/>
  <c r="L66" i="53"/>
  <c r="K66" i="53"/>
  <c r="J66" i="53"/>
  <c r="I66" i="53"/>
  <c r="H66" i="53"/>
  <c r="G66" i="53"/>
  <c r="L65" i="53"/>
  <c r="K65" i="53"/>
  <c r="J65" i="53"/>
  <c r="I65" i="53"/>
  <c r="H65" i="53"/>
  <c r="G65" i="53"/>
  <c r="L64" i="53"/>
  <c r="K64" i="53"/>
  <c r="J64" i="53"/>
  <c r="I64" i="53"/>
  <c r="H64" i="53"/>
  <c r="G64" i="53"/>
  <c r="L63" i="53"/>
  <c r="K63" i="53"/>
  <c r="J63" i="53"/>
  <c r="I63" i="53"/>
  <c r="H63" i="53"/>
  <c r="G63" i="53"/>
  <c r="L62" i="53"/>
  <c r="K62" i="53"/>
  <c r="J62" i="53"/>
  <c r="I62" i="53"/>
  <c r="H62" i="53"/>
  <c r="G62" i="53"/>
  <c r="L61" i="53"/>
  <c r="K61" i="53"/>
  <c r="J61" i="53"/>
  <c r="I61" i="53"/>
  <c r="H61" i="53"/>
  <c r="G61" i="53"/>
  <c r="L60" i="53"/>
  <c r="K60" i="53"/>
  <c r="J60" i="53"/>
  <c r="I60" i="53"/>
  <c r="H60" i="53"/>
  <c r="G60" i="53"/>
  <c r="L59" i="53"/>
  <c r="K59" i="53"/>
  <c r="J59" i="53"/>
  <c r="I59" i="53"/>
  <c r="H59" i="53"/>
  <c r="G59" i="53"/>
  <c r="L58" i="53"/>
  <c r="K58" i="53"/>
  <c r="J58" i="53"/>
  <c r="I58" i="53"/>
  <c r="H58" i="53"/>
  <c r="G58" i="53"/>
  <c r="L57" i="53"/>
  <c r="K57" i="53"/>
  <c r="J57" i="53"/>
  <c r="I57" i="53"/>
  <c r="H57" i="53"/>
  <c r="G57" i="53"/>
  <c r="L56" i="53"/>
  <c r="K56" i="53"/>
  <c r="J56" i="53"/>
  <c r="I56" i="53"/>
  <c r="H56" i="53"/>
  <c r="G56" i="53"/>
  <c r="L55" i="53"/>
  <c r="K55" i="53"/>
  <c r="J55" i="53"/>
  <c r="I55" i="53"/>
  <c r="H55" i="53"/>
  <c r="G55" i="53"/>
  <c r="L54" i="53"/>
  <c r="K54" i="53"/>
  <c r="J54" i="53"/>
  <c r="I54" i="53"/>
  <c r="H54" i="53"/>
  <c r="G54" i="53"/>
  <c r="L53" i="53"/>
  <c r="K53" i="53"/>
  <c r="J53" i="53"/>
  <c r="I53" i="53"/>
  <c r="H53" i="53"/>
  <c r="G53" i="53"/>
  <c r="L52" i="53"/>
  <c r="K52" i="53"/>
  <c r="J52" i="53"/>
  <c r="I52" i="53"/>
  <c r="H52" i="53"/>
  <c r="G52" i="53"/>
  <c r="L51" i="53"/>
  <c r="K51" i="53"/>
  <c r="J51" i="53"/>
  <c r="I51" i="53"/>
  <c r="H51" i="53"/>
  <c r="G51" i="53"/>
  <c r="L50" i="53"/>
  <c r="K50" i="53"/>
  <c r="J50" i="53"/>
  <c r="I50" i="53"/>
  <c r="H50" i="53"/>
  <c r="G50" i="53"/>
  <c r="L49" i="53"/>
  <c r="K49" i="53"/>
  <c r="J49" i="53"/>
  <c r="I49" i="53"/>
  <c r="H49" i="53"/>
  <c r="G49" i="53"/>
  <c r="L48" i="53"/>
  <c r="K48" i="53"/>
  <c r="J48" i="53"/>
  <c r="I48" i="53"/>
  <c r="H48" i="53"/>
  <c r="G48" i="53"/>
  <c r="L47" i="53"/>
  <c r="K47" i="53"/>
  <c r="J47" i="53"/>
  <c r="I47" i="53"/>
  <c r="H47" i="53"/>
  <c r="G47" i="53"/>
  <c r="L46" i="53"/>
  <c r="K46" i="53"/>
  <c r="J46" i="53"/>
  <c r="I46" i="53"/>
  <c r="H46" i="53"/>
  <c r="G46" i="53"/>
  <c r="L45" i="53"/>
  <c r="K45" i="53"/>
  <c r="J45" i="53"/>
  <c r="I45" i="53"/>
  <c r="H45" i="53"/>
  <c r="G45" i="53"/>
  <c r="L44" i="53"/>
  <c r="K44" i="53"/>
  <c r="J44" i="53"/>
  <c r="I44" i="53"/>
  <c r="H44" i="53"/>
  <c r="G44" i="53"/>
  <c r="L43" i="53"/>
  <c r="K43" i="53"/>
  <c r="J43" i="53"/>
  <c r="I43" i="53"/>
  <c r="H43" i="53"/>
  <c r="G43" i="53"/>
  <c r="L42" i="53"/>
  <c r="K42" i="53"/>
  <c r="J42" i="53"/>
  <c r="I42" i="53"/>
  <c r="H42" i="53"/>
  <c r="G42" i="53"/>
  <c r="L41" i="53"/>
  <c r="K41" i="53"/>
  <c r="J41" i="53"/>
  <c r="I41" i="53"/>
  <c r="H41" i="53"/>
  <c r="G41" i="53"/>
  <c r="L40" i="53"/>
  <c r="K40" i="53"/>
  <c r="J40" i="53"/>
  <c r="I40" i="53"/>
  <c r="H40" i="53"/>
  <c r="G40" i="53"/>
  <c r="L39" i="53"/>
  <c r="K39" i="53"/>
  <c r="J39" i="53"/>
  <c r="I39" i="53"/>
  <c r="H39" i="53"/>
  <c r="G39" i="53"/>
  <c r="L38" i="53"/>
  <c r="K38" i="53"/>
  <c r="J38" i="53"/>
  <c r="I38" i="53"/>
  <c r="H38" i="53"/>
  <c r="G38" i="53"/>
  <c r="L37" i="53"/>
  <c r="K37" i="53"/>
  <c r="J37" i="53"/>
  <c r="I37" i="53"/>
  <c r="H37" i="53"/>
  <c r="G37" i="53"/>
  <c r="L36" i="53"/>
  <c r="K36" i="53"/>
  <c r="J36" i="53"/>
  <c r="I36" i="53"/>
  <c r="H36" i="53"/>
  <c r="G36" i="53"/>
  <c r="L35" i="53"/>
  <c r="K35" i="53"/>
  <c r="J35" i="53"/>
  <c r="I35" i="53"/>
  <c r="H35" i="53"/>
  <c r="G35" i="53"/>
  <c r="L34" i="53"/>
  <c r="K34" i="53"/>
  <c r="J34" i="53"/>
  <c r="I34" i="53"/>
  <c r="H34" i="53"/>
  <c r="G34" i="53"/>
  <c r="L33" i="53"/>
  <c r="K33" i="53"/>
  <c r="J33" i="53"/>
  <c r="I33" i="53"/>
  <c r="H33" i="53"/>
  <c r="G33" i="53"/>
  <c r="L32" i="53"/>
  <c r="K32" i="53"/>
  <c r="J32" i="53"/>
  <c r="I32" i="53"/>
  <c r="H32" i="53"/>
  <c r="G32" i="53"/>
  <c r="L31" i="53"/>
  <c r="K31" i="53"/>
  <c r="J31" i="53"/>
  <c r="I31" i="53"/>
  <c r="H31" i="53"/>
  <c r="G31" i="53"/>
  <c r="L30" i="53"/>
  <c r="K30" i="53"/>
  <c r="J30" i="53"/>
  <c r="I30" i="53"/>
  <c r="H30" i="53"/>
  <c r="G30" i="53"/>
  <c r="L29" i="53"/>
  <c r="K29" i="53"/>
  <c r="J29" i="53"/>
  <c r="I29" i="53"/>
  <c r="H29" i="53"/>
  <c r="G29" i="53"/>
  <c r="L28" i="53"/>
  <c r="K28" i="53"/>
  <c r="J28" i="53"/>
  <c r="I28" i="53"/>
  <c r="H28" i="53"/>
  <c r="G28" i="53"/>
  <c r="L27" i="53"/>
  <c r="K27" i="53"/>
  <c r="J27" i="53"/>
  <c r="I27" i="53"/>
  <c r="H27" i="53"/>
  <c r="G27" i="53"/>
  <c r="L26" i="53"/>
  <c r="K26" i="53"/>
  <c r="J26" i="53"/>
  <c r="I26" i="53"/>
  <c r="H26" i="53"/>
  <c r="G26" i="53"/>
  <c r="L25" i="53"/>
  <c r="K25" i="53"/>
  <c r="J25" i="53"/>
  <c r="I25" i="53"/>
  <c r="H25" i="53"/>
  <c r="G25" i="53"/>
  <c r="L24" i="53"/>
  <c r="K24" i="53"/>
  <c r="J24" i="53"/>
  <c r="I24" i="53"/>
  <c r="H24" i="53"/>
  <c r="G24" i="53"/>
  <c r="L23" i="53"/>
  <c r="K23" i="53"/>
  <c r="J23" i="53"/>
  <c r="I23" i="53"/>
  <c r="H23" i="53"/>
  <c r="G23" i="53"/>
  <c r="L22" i="53"/>
  <c r="K22" i="53"/>
  <c r="J22" i="53"/>
  <c r="I22" i="53"/>
  <c r="H22" i="53"/>
  <c r="G22" i="53"/>
  <c r="L21" i="53"/>
  <c r="K21" i="53"/>
  <c r="J21" i="53"/>
  <c r="I21" i="53"/>
  <c r="H21" i="53"/>
  <c r="G21" i="53"/>
  <c r="L20" i="53"/>
  <c r="K20" i="53"/>
  <c r="J20" i="53"/>
  <c r="I20" i="53"/>
  <c r="H20" i="53"/>
  <c r="G20" i="53"/>
  <c r="L19" i="53"/>
  <c r="K19" i="53"/>
  <c r="J19" i="53"/>
  <c r="I19" i="53"/>
  <c r="H19" i="53"/>
  <c r="G19" i="53"/>
  <c r="L18" i="53"/>
  <c r="K18" i="53"/>
  <c r="J18" i="53"/>
  <c r="I18" i="53"/>
  <c r="H18" i="53"/>
  <c r="G18" i="53"/>
  <c r="L17" i="53"/>
  <c r="K17" i="53"/>
  <c r="J17" i="53"/>
  <c r="I17" i="53"/>
  <c r="H17" i="53"/>
  <c r="G17" i="53"/>
  <c r="L16" i="53"/>
  <c r="K16" i="53"/>
  <c r="J16" i="53"/>
  <c r="I16" i="53"/>
  <c r="H16" i="53"/>
  <c r="G16" i="53"/>
  <c r="L15" i="53"/>
  <c r="K15" i="53"/>
  <c r="J15" i="53"/>
  <c r="I15" i="53"/>
  <c r="H15" i="53"/>
  <c r="G15" i="53"/>
  <c r="L14" i="53"/>
  <c r="K14" i="53"/>
  <c r="J14" i="53"/>
  <c r="I14" i="53"/>
  <c r="H14" i="53"/>
  <c r="G14" i="53"/>
  <c r="L13" i="53"/>
  <c r="K13" i="53"/>
  <c r="J13" i="53"/>
  <c r="I13" i="53"/>
  <c r="H13" i="53"/>
  <c r="G13" i="53"/>
  <c r="L12" i="53"/>
  <c r="K12" i="53"/>
  <c r="J12" i="53"/>
  <c r="I12" i="53"/>
  <c r="H12" i="53"/>
  <c r="G12" i="53"/>
  <c r="L11" i="53"/>
  <c r="K11" i="53"/>
  <c r="J11" i="53"/>
  <c r="I11" i="53"/>
  <c r="H11" i="53"/>
  <c r="G11" i="53"/>
  <c r="L10" i="53"/>
  <c r="K10" i="53"/>
  <c r="J10" i="53"/>
  <c r="I10" i="53"/>
  <c r="H10" i="53"/>
  <c r="G10" i="53"/>
  <c r="L9" i="53"/>
  <c r="K9" i="53"/>
  <c r="J9" i="53"/>
  <c r="I9" i="53"/>
  <c r="H9" i="53"/>
  <c r="G9" i="53"/>
  <c r="L8" i="53"/>
  <c r="K8" i="53"/>
  <c r="J8" i="53"/>
  <c r="I8" i="53"/>
  <c r="H8" i="53"/>
  <c r="G8" i="53"/>
  <c r="L7" i="53"/>
  <c r="K7" i="53"/>
  <c r="J7" i="53"/>
  <c r="I7" i="53"/>
  <c r="H7" i="53"/>
  <c r="G7" i="53"/>
  <c r="L6" i="53"/>
  <c r="K6" i="53"/>
  <c r="J6" i="53"/>
  <c r="I6" i="53"/>
  <c r="H6" i="53"/>
  <c r="G6" i="53"/>
  <c r="L5" i="53"/>
  <c r="K5" i="53"/>
  <c r="J5" i="53"/>
  <c r="I5" i="53"/>
  <c r="H5" i="53"/>
  <c r="G5" i="53"/>
  <c r="L4" i="53"/>
  <c r="K4" i="53"/>
  <c r="J4" i="53"/>
  <c r="I4" i="53"/>
  <c r="H4" i="53"/>
  <c r="G4" i="53"/>
  <c r="J3" i="53"/>
  <c r="I3" i="53"/>
  <c r="H3" i="53"/>
  <c r="AG100" i="39"/>
  <c r="AH100" i="39"/>
  <c r="G3" i="53"/>
  <c r="G21" i="51"/>
  <c r="G41" i="51"/>
  <c r="G44" i="51"/>
  <c r="G33" i="51"/>
  <c r="G40" i="51"/>
  <c r="G46" i="51"/>
  <c r="G50" i="51"/>
  <c r="G49" i="51"/>
  <c r="G47" i="51"/>
  <c r="G52" i="51"/>
  <c r="G56" i="51"/>
  <c r="K57" i="37"/>
  <c r="K58" i="37"/>
  <c r="K59" i="37"/>
  <c r="G10" i="51"/>
  <c r="G3" i="51"/>
  <c r="G5" i="51"/>
  <c r="G6" i="51"/>
  <c r="G8" i="51"/>
  <c r="G4" i="51"/>
  <c r="G7" i="51"/>
  <c r="G32" i="51"/>
  <c r="G19" i="51"/>
  <c r="G15" i="51"/>
  <c r="G43" i="51"/>
  <c r="G31" i="51"/>
  <c r="G18" i="51"/>
  <c r="G9" i="51"/>
  <c r="G14" i="51"/>
  <c r="G48" i="51"/>
  <c r="G28" i="51"/>
  <c r="G17" i="51"/>
  <c r="G13" i="51"/>
  <c r="G25" i="51"/>
  <c r="G23" i="51"/>
  <c r="G37" i="51"/>
  <c r="G16" i="51"/>
  <c r="G36" i="51"/>
  <c r="G24" i="51"/>
  <c r="G30" i="51"/>
  <c r="G29" i="51"/>
  <c r="G20" i="51"/>
  <c r="G35" i="51"/>
  <c r="G39" i="51"/>
  <c r="G69" i="51"/>
  <c r="G22" i="51"/>
  <c r="G27" i="51"/>
  <c r="G38" i="51"/>
  <c r="G26" i="51"/>
  <c r="G34" i="51"/>
  <c r="G12" i="51"/>
  <c r="L64" i="8"/>
  <c r="K60" i="37"/>
  <c r="K61" i="37"/>
  <c r="K62" i="37"/>
  <c r="K63" i="37"/>
  <c r="K64" i="37"/>
  <c r="K65" i="37"/>
  <c r="K66" i="37"/>
  <c r="K67" i="37"/>
  <c r="K68" i="37"/>
  <c r="K69" i="37"/>
  <c r="K70" i="37"/>
  <c r="K71" i="37"/>
  <c r="K72" i="37"/>
  <c r="K73" i="37"/>
  <c r="K74" i="37"/>
  <c r="K75" i="37"/>
  <c r="K76" i="37"/>
  <c r="K77" i="37"/>
  <c r="K78" i="37"/>
  <c r="K79" i="37"/>
  <c r="K80" i="37"/>
  <c r="K81" i="37"/>
  <c r="K82" i="37"/>
  <c r="K83" i="37"/>
  <c r="K84" i="37"/>
  <c r="K85" i="37"/>
  <c r="K86" i="37"/>
  <c r="K87" i="37"/>
  <c r="K88" i="37"/>
  <c r="K89" i="37"/>
  <c r="K90" i="37"/>
  <c r="K91" i="37"/>
  <c r="K92" i="37"/>
  <c r="K93" i="37"/>
  <c r="K94" i="37"/>
  <c r="K95" i="37"/>
  <c r="K96" i="37"/>
  <c r="K97" i="37"/>
  <c r="K98" i="37"/>
  <c r="K99" i="37"/>
  <c r="K100" i="37"/>
  <c r="K101" i="37"/>
  <c r="K102" i="37"/>
  <c r="K103" i="37"/>
  <c r="K104" i="37"/>
  <c r="K105" i="37"/>
  <c r="K106" i="37"/>
  <c r="K107" i="37"/>
  <c r="K108" i="37"/>
  <c r="K109" i="37"/>
  <c r="K110" i="37"/>
  <c r="K111" i="37"/>
  <c r="K112" i="37"/>
  <c r="K113" i="37"/>
  <c r="G110" i="54"/>
  <c r="G114" i="54"/>
  <c r="G115" i="54"/>
  <c r="G112" i="54"/>
  <c r="G20" i="54"/>
  <c r="G118" i="54"/>
  <c r="G109" i="54"/>
  <c r="G111" i="54"/>
  <c r="G70" i="54"/>
  <c r="G113" i="54"/>
  <c r="G37" i="54"/>
  <c r="AI52" i="37"/>
  <c r="AI53" i="37"/>
  <c r="AI54" i="37"/>
  <c r="AI55" i="37"/>
  <c r="AI56" i="37"/>
  <c r="AI57" i="37"/>
  <c r="AI58" i="37"/>
  <c r="AI59" i="37"/>
  <c r="AI60" i="37"/>
  <c r="AI61" i="37"/>
  <c r="AI62" i="37"/>
  <c r="AI63" i="37"/>
  <c r="AI64" i="37"/>
  <c r="AI65" i="37"/>
  <c r="AI66" i="37"/>
  <c r="AI67" i="37"/>
  <c r="AI68" i="37"/>
  <c r="AI69" i="37"/>
  <c r="AI70" i="37"/>
  <c r="AI71" i="37"/>
  <c r="AI72" i="37"/>
  <c r="AI73" i="37"/>
  <c r="AI74" i="37"/>
  <c r="AI75" i="37"/>
  <c r="AI76" i="37"/>
  <c r="AI77" i="37"/>
  <c r="AI78" i="37"/>
  <c r="AI79" i="37"/>
  <c r="AI80" i="37"/>
  <c r="AI81" i="37"/>
  <c r="AI82" i="37"/>
  <c r="AI83" i="37"/>
  <c r="AI84" i="37"/>
  <c r="AI85" i="37"/>
  <c r="AI86" i="37"/>
  <c r="AI87" i="37"/>
  <c r="AI88" i="37"/>
  <c r="AI89" i="37"/>
  <c r="AI90" i="37"/>
  <c r="AI91" i="37"/>
  <c r="AI92" i="37"/>
  <c r="AI93" i="37"/>
  <c r="AI94" i="37"/>
  <c r="AI95" i="37"/>
  <c r="AI96" i="37"/>
  <c r="AI97" i="37"/>
  <c r="AI98" i="37"/>
  <c r="AI99" i="37"/>
  <c r="AI100" i="37"/>
  <c r="AI101" i="37"/>
  <c r="AI102" i="37"/>
  <c r="AI103" i="37"/>
  <c r="AI104" i="37"/>
  <c r="AI105" i="37"/>
  <c r="AI106" i="37"/>
  <c r="AI107" i="37"/>
  <c r="AI108" i="37"/>
  <c r="AI109" i="37"/>
  <c r="AI110" i="37"/>
  <c r="AI111" i="37"/>
  <c r="AI112" i="37"/>
  <c r="W144" i="54"/>
  <c r="V144" i="54"/>
  <c r="S144" i="54"/>
  <c r="E144" i="54"/>
  <c r="D144" i="54"/>
  <c r="C144" i="54"/>
  <c r="W143" i="54"/>
  <c r="V143" i="54"/>
  <c r="S143" i="54"/>
  <c r="E143" i="54"/>
  <c r="D143" i="54"/>
  <c r="C143" i="54"/>
  <c r="W142" i="54"/>
  <c r="V142" i="54"/>
  <c r="S142" i="54"/>
  <c r="E142" i="54"/>
  <c r="D142" i="54"/>
  <c r="C142" i="54"/>
  <c r="W141" i="54"/>
  <c r="V141" i="54"/>
  <c r="S141" i="54"/>
  <c r="E141" i="54"/>
  <c r="D141" i="54"/>
  <c r="C141" i="54"/>
  <c r="W140" i="54"/>
  <c r="V140" i="54"/>
  <c r="S140" i="54"/>
  <c r="E140" i="54"/>
  <c r="D140" i="54"/>
  <c r="C140" i="54"/>
  <c r="W139" i="54"/>
  <c r="V139" i="54"/>
  <c r="S139" i="54"/>
  <c r="E139" i="54"/>
  <c r="D139" i="54"/>
  <c r="C139" i="54"/>
  <c r="W138" i="54"/>
  <c r="V138" i="54"/>
  <c r="S138" i="54"/>
  <c r="E138" i="54"/>
  <c r="D138" i="54"/>
  <c r="C138" i="54"/>
  <c r="W137" i="54"/>
  <c r="V137" i="54"/>
  <c r="S137" i="54"/>
  <c r="E137" i="54"/>
  <c r="D137" i="54"/>
  <c r="C137" i="54"/>
  <c r="W136" i="54"/>
  <c r="V136" i="54"/>
  <c r="S136" i="54"/>
  <c r="E136" i="54"/>
  <c r="D136" i="54"/>
  <c r="C136" i="54"/>
  <c r="W135" i="54"/>
  <c r="V135" i="54"/>
  <c r="S135" i="54"/>
  <c r="E135" i="54"/>
  <c r="D135" i="54"/>
  <c r="C135" i="54"/>
  <c r="W134" i="54"/>
  <c r="V134" i="54"/>
  <c r="S134" i="54"/>
  <c r="E134" i="54"/>
  <c r="D134" i="54"/>
  <c r="C134" i="54"/>
  <c r="W133" i="54"/>
  <c r="V133" i="54"/>
  <c r="S133" i="54"/>
  <c r="E133" i="54"/>
  <c r="D133" i="54"/>
  <c r="C133" i="54"/>
  <c r="W132" i="54"/>
  <c r="V132" i="54"/>
  <c r="S132" i="54"/>
  <c r="E132" i="54"/>
  <c r="D132" i="54"/>
  <c r="C132" i="54"/>
  <c r="W131" i="54"/>
  <c r="V131" i="54"/>
  <c r="S131" i="54"/>
  <c r="E131" i="54"/>
  <c r="D131" i="54"/>
  <c r="C131" i="54"/>
  <c r="W130" i="54"/>
  <c r="V130" i="54"/>
  <c r="S130" i="54"/>
  <c r="E130" i="54"/>
  <c r="D130" i="54"/>
  <c r="C130" i="54"/>
  <c r="W129" i="54"/>
  <c r="V129" i="54"/>
  <c r="S129" i="54"/>
  <c r="E129" i="54"/>
  <c r="D129" i="54"/>
  <c r="C129" i="54"/>
  <c r="W128" i="54"/>
  <c r="V128" i="54"/>
  <c r="S128" i="54"/>
  <c r="E128" i="54"/>
  <c r="D128" i="54"/>
  <c r="C128" i="54"/>
  <c r="W127" i="54"/>
  <c r="V127" i="54"/>
  <c r="S127" i="54"/>
  <c r="E127" i="54"/>
  <c r="D127" i="54"/>
  <c r="C127" i="54"/>
  <c r="W126" i="54"/>
  <c r="V126" i="54"/>
  <c r="S126" i="54"/>
  <c r="E126" i="54"/>
  <c r="D126" i="54"/>
  <c r="C126" i="54"/>
  <c r="W125" i="54"/>
  <c r="V125" i="54"/>
  <c r="S125" i="54"/>
  <c r="E125" i="54"/>
  <c r="D125" i="54"/>
  <c r="C125" i="54"/>
  <c r="W124" i="54"/>
  <c r="V124" i="54"/>
  <c r="S124" i="54"/>
  <c r="E124" i="54"/>
  <c r="D124" i="54"/>
  <c r="C124" i="54"/>
  <c r="W123" i="54"/>
  <c r="V123" i="54"/>
  <c r="S123" i="54"/>
  <c r="E123" i="54"/>
  <c r="D123" i="54"/>
  <c r="C123" i="54"/>
  <c r="W122" i="54"/>
  <c r="V122" i="54"/>
  <c r="S122" i="54"/>
  <c r="E122" i="54"/>
  <c r="D122" i="54"/>
  <c r="C122" i="54"/>
  <c r="W121" i="54"/>
  <c r="V121" i="54"/>
  <c r="S121" i="54"/>
  <c r="E121" i="54"/>
  <c r="D121" i="54"/>
  <c r="C121" i="54"/>
  <c r="W120" i="54"/>
  <c r="V120" i="54"/>
  <c r="S120" i="54"/>
  <c r="E120" i="54"/>
  <c r="D120" i="54"/>
  <c r="C120" i="54"/>
  <c r="W119" i="54"/>
  <c r="V119" i="54"/>
  <c r="S119" i="54"/>
  <c r="E119" i="54"/>
  <c r="D119" i="54"/>
  <c r="C119" i="54"/>
  <c r="W118" i="54"/>
  <c r="V118" i="54"/>
  <c r="S118" i="54"/>
  <c r="E118" i="54"/>
  <c r="D118" i="54"/>
  <c r="C118" i="54"/>
  <c r="W117" i="54"/>
  <c r="V117" i="54"/>
  <c r="S117" i="54"/>
  <c r="E117" i="54"/>
  <c r="D117" i="54"/>
  <c r="C117" i="54"/>
  <c r="W116" i="54"/>
  <c r="V116" i="54"/>
  <c r="S116" i="54"/>
  <c r="E116" i="54"/>
  <c r="D116" i="54"/>
  <c r="C116" i="54"/>
  <c r="W115" i="54"/>
  <c r="V115" i="54"/>
  <c r="S115" i="54"/>
  <c r="E115" i="54"/>
  <c r="D115" i="54"/>
  <c r="C115" i="54"/>
  <c r="W114" i="54"/>
  <c r="V114" i="54"/>
  <c r="S114" i="54"/>
  <c r="E114" i="54"/>
  <c r="D114" i="54"/>
  <c r="C114" i="54"/>
  <c r="W113" i="54"/>
  <c r="V113" i="54"/>
  <c r="S113" i="54"/>
  <c r="E113" i="54"/>
  <c r="D113" i="54"/>
  <c r="C113" i="54"/>
  <c r="W112" i="54"/>
  <c r="V112" i="54"/>
  <c r="S112" i="54"/>
  <c r="E112" i="54"/>
  <c r="D112" i="54"/>
  <c r="C112" i="54"/>
  <c r="W111" i="54"/>
  <c r="V111" i="54"/>
  <c r="S111" i="54"/>
  <c r="E111" i="54"/>
  <c r="D111" i="54"/>
  <c r="C111" i="54"/>
  <c r="W110" i="54"/>
  <c r="V110" i="54"/>
  <c r="S110" i="54"/>
  <c r="E110" i="54"/>
  <c r="D110" i="54"/>
  <c r="C110" i="54"/>
  <c r="W109" i="54"/>
  <c r="V109" i="54"/>
  <c r="S109" i="54"/>
  <c r="E109" i="54"/>
  <c r="D109" i="54"/>
  <c r="C109" i="54"/>
  <c r="W108" i="54"/>
  <c r="V108" i="54"/>
  <c r="S108" i="54"/>
  <c r="E108" i="54"/>
  <c r="D108" i="54"/>
  <c r="C108" i="54"/>
  <c r="W107" i="54"/>
  <c r="V107" i="54"/>
  <c r="S107" i="54"/>
  <c r="E107" i="54"/>
  <c r="D107" i="54"/>
  <c r="C107" i="54"/>
  <c r="W106" i="54"/>
  <c r="V106" i="54"/>
  <c r="S106" i="54"/>
  <c r="E106" i="54"/>
  <c r="D106" i="54"/>
  <c r="C106" i="54"/>
  <c r="W105" i="54"/>
  <c r="V105" i="54"/>
  <c r="S105" i="54"/>
  <c r="E105" i="54"/>
  <c r="D105" i="54"/>
  <c r="C105" i="54"/>
  <c r="W104" i="54"/>
  <c r="V104" i="54"/>
  <c r="S104" i="54"/>
  <c r="E104" i="54"/>
  <c r="D104" i="54"/>
  <c r="C104" i="54"/>
  <c r="W103" i="54"/>
  <c r="V103" i="54"/>
  <c r="S103" i="54"/>
  <c r="E103" i="54"/>
  <c r="D103" i="54"/>
  <c r="C103" i="54"/>
  <c r="W102" i="54"/>
  <c r="V102" i="54"/>
  <c r="S102" i="54"/>
  <c r="E102" i="54"/>
  <c r="D102" i="54"/>
  <c r="C102" i="54"/>
  <c r="W101" i="54"/>
  <c r="V101" i="54"/>
  <c r="S101" i="54"/>
  <c r="E101" i="54"/>
  <c r="D101" i="54"/>
  <c r="C101" i="54"/>
  <c r="W100" i="54"/>
  <c r="V100" i="54"/>
  <c r="S100" i="54"/>
  <c r="E100" i="54"/>
  <c r="D100" i="54"/>
  <c r="C100" i="54"/>
  <c r="W99" i="54"/>
  <c r="V99" i="54"/>
  <c r="S99" i="54"/>
  <c r="E99" i="54"/>
  <c r="D99" i="54"/>
  <c r="C99" i="54"/>
  <c r="W98" i="54"/>
  <c r="V98" i="54"/>
  <c r="S98" i="54"/>
  <c r="E98" i="54"/>
  <c r="D98" i="54"/>
  <c r="C98" i="54"/>
  <c r="W97" i="54"/>
  <c r="V97" i="54"/>
  <c r="S97" i="54"/>
  <c r="E97" i="54"/>
  <c r="D97" i="54"/>
  <c r="C97" i="54"/>
  <c r="W96" i="54"/>
  <c r="V96" i="54"/>
  <c r="S96" i="54"/>
  <c r="E96" i="54"/>
  <c r="D96" i="54"/>
  <c r="C96" i="54"/>
  <c r="W95" i="54"/>
  <c r="V95" i="54"/>
  <c r="S95" i="54"/>
  <c r="E95" i="54"/>
  <c r="D95" i="54"/>
  <c r="C95" i="54"/>
  <c r="W94" i="54"/>
  <c r="V94" i="54"/>
  <c r="S94" i="54"/>
  <c r="E94" i="54"/>
  <c r="D94" i="54"/>
  <c r="C94" i="54"/>
  <c r="W93" i="54"/>
  <c r="V93" i="54"/>
  <c r="S93" i="54"/>
  <c r="E93" i="54"/>
  <c r="D93" i="54"/>
  <c r="C93" i="54"/>
  <c r="W92" i="54"/>
  <c r="V92" i="54"/>
  <c r="S92" i="54"/>
  <c r="E92" i="54"/>
  <c r="D92" i="54"/>
  <c r="C92" i="54"/>
  <c r="W91" i="54"/>
  <c r="V91" i="54"/>
  <c r="S91" i="54"/>
  <c r="E91" i="54"/>
  <c r="D91" i="54"/>
  <c r="C91" i="54"/>
  <c r="W90" i="54"/>
  <c r="V90" i="54"/>
  <c r="S90" i="54"/>
  <c r="E90" i="54"/>
  <c r="D90" i="54"/>
  <c r="C90" i="54"/>
  <c r="W89" i="54"/>
  <c r="V89" i="54"/>
  <c r="S89" i="54"/>
  <c r="E89" i="54"/>
  <c r="D89" i="54"/>
  <c r="C89" i="54"/>
  <c r="W88" i="54"/>
  <c r="V88" i="54"/>
  <c r="S88" i="54"/>
  <c r="E88" i="54"/>
  <c r="D88" i="54"/>
  <c r="C88" i="54"/>
  <c r="W87" i="54"/>
  <c r="V87" i="54"/>
  <c r="S87" i="54"/>
  <c r="E87" i="54"/>
  <c r="D87" i="54"/>
  <c r="C87" i="54"/>
  <c r="W86" i="54"/>
  <c r="V86" i="54"/>
  <c r="S86" i="54"/>
  <c r="E86" i="54"/>
  <c r="D86" i="54"/>
  <c r="C86" i="54"/>
  <c r="W85" i="54"/>
  <c r="V85" i="54"/>
  <c r="S85" i="54"/>
  <c r="E85" i="54"/>
  <c r="D85" i="54"/>
  <c r="C85" i="54"/>
  <c r="W84" i="54"/>
  <c r="V84" i="54"/>
  <c r="E84" i="54"/>
  <c r="D84" i="54"/>
  <c r="C84" i="54"/>
  <c r="W83" i="54"/>
  <c r="V83" i="54"/>
  <c r="S83" i="54"/>
  <c r="E83" i="54"/>
  <c r="D83" i="54"/>
  <c r="C83" i="54"/>
  <c r="W82" i="54"/>
  <c r="V82" i="54"/>
  <c r="S82" i="54"/>
  <c r="E82" i="54"/>
  <c r="D82" i="54"/>
  <c r="C82" i="54"/>
  <c r="W81" i="54"/>
  <c r="V81" i="54"/>
  <c r="S81" i="54"/>
  <c r="E81" i="54"/>
  <c r="D81" i="54"/>
  <c r="C81" i="54"/>
  <c r="W80" i="54"/>
  <c r="V80" i="54"/>
  <c r="S80" i="54"/>
  <c r="E80" i="54"/>
  <c r="D80" i="54"/>
  <c r="C80" i="54"/>
  <c r="W79" i="54"/>
  <c r="V79" i="54"/>
  <c r="S79" i="54"/>
  <c r="E79" i="54"/>
  <c r="D79" i="54"/>
  <c r="C79" i="54"/>
  <c r="W78" i="54"/>
  <c r="V78" i="54"/>
  <c r="S78" i="54"/>
  <c r="E78" i="54"/>
  <c r="D78" i="54"/>
  <c r="C78" i="54"/>
  <c r="W77" i="54"/>
  <c r="V77" i="54"/>
  <c r="S77" i="54"/>
  <c r="E77" i="54"/>
  <c r="D77" i="54"/>
  <c r="C77" i="54"/>
  <c r="W76" i="54"/>
  <c r="V76" i="54"/>
  <c r="S76" i="54"/>
  <c r="E76" i="54"/>
  <c r="D76" i="54"/>
  <c r="C76" i="54"/>
  <c r="W75" i="54"/>
  <c r="V75" i="54"/>
  <c r="S75" i="54"/>
  <c r="E75" i="54"/>
  <c r="D75" i="54"/>
  <c r="C75" i="54"/>
  <c r="W74" i="54"/>
  <c r="V74" i="54"/>
  <c r="S74" i="54"/>
  <c r="E74" i="54"/>
  <c r="D74" i="54"/>
  <c r="C74" i="54"/>
  <c r="W73" i="54"/>
  <c r="V73" i="54"/>
  <c r="S73" i="54"/>
  <c r="E73" i="54"/>
  <c r="D73" i="54"/>
  <c r="C73" i="54"/>
  <c r="W72" i="54"/>
  <c r="V72" i="54"/>
  <c r="S72" i="54"/>
  <c r="E72" i="54"/>
  <c r="D72" i="54"/>
  <c r="C72" i="54"/>
  <c r="W71" i="54"/>
  <c r="V71" i="54"/>
  <c r="S71" i="54"/>
  <c r="E71" i="54"/>
  <c r="D71" i="54"/>
  <c r="C71" i="54"/>
  <c r="W70" i="54"/>
  <c r="V70" i="54"/>
  <c r="S70" i="54"/>
  <c r="E70" i="54"/>
  <c r="D70" i="54"/>
  <c r="C70" i="54"/>
  <c r="W69" i="54"/>
  <c r="V69" i="54"/>
  <c r="S69" i="54"/>
  <c r="E69" i="54"/>
  <c r="D69" i="54"/>
  <c r="C69" i="54"/>
  <c r="W68" i="54"/>
  <c r="V68" i="54"/>
  <c r="S68" i="54"/>
  <c r="E68" i="54"/>
  <c r="D68" i="54"/>
  <c r="C68" i="54"/>
  <c r="W67" i="54"/>
  <c r="V67" i="54"/>
  <c r="S67" i="54"/>
  <c r="E67" i="54"/>
  <c r="D67" i="54"/>
  <c r="C67" i="54"/>
  <c r="W66" i="54"/>
  <c r="V66" i="54"/>
  <c r="S66" i="54"/>
  <c r="E66" i="54"/>
  <c r="D66" i="54"/>
  <c r="C66" i="54"/>
  <c r="W65" i="54"/>
  <c r="V65" i="54"/>
  <c r="S65" i="54"/>
  <c r="E65" i="54"/>
  <c r="D65" i="54"/>
  <c r="C65" i="54"/>
  <c r="W64" i="54"/>
  <c r="V64" i="54"/>
  <c r="S64" i="54"/>
  <c r="E64" i="54"/>
  <c r="D64" i="54"/>
  <c r="C64" i="54"/>
  <c r="W63" i="54"/>
  <c r="V63" i="54"/>
  <c r="S63" i="54"/>
  <c r="E63" i="54"/>
  <c r="D63" i="54"/>
  <c r="C63" i="54"/>
  <c r="W62" i="54"/>
  <c r="V62" i="54"/>
  <c r="S62" i="54"/>
  <c r="E62" i="54"/>
  <c r="D62" i="54"/>
  <c r="C62" i="54"/>
  <c r="W61" i="54"/>
  <c r="V61" i="54"/>
  <c r="S61" i="54"/>
  <c r="E61" i="54"/>
  <c r="D61" i="54"/>
  <c r="C61" i="54"/>
  <c r="W60" i="54"/>
  <c r="V60" i="54"/>
  <c r="S60" i="54"/>
  <c r="E60" i="54"/>
  <c r="D60" i="54"/>
  <c r="C60" i="54"/>
  <c r="W59" i="54"/>
  <c r="V59" i="54"/>
  <c r="S59" i="54"/>
  <c r="E59" i="54"/>
  <c r="D59" i="54"/>
  <c r="C59" i="54"/>
  <c r="W58" i="54"/>
  <c r="V58" i="54"/>
  <c r="S58" i="54"/>
  <c r="E58" i="54"/>
  <c r="D58" i="54"/>
  <c r="C58" i="54"/>
  <c r="W57" i="54"/>
  <c r="V57" i="54"/>
  <c r="S57" i="54"/>
  <c r="E57" i="54"/>
  <c r="D57" i="54"/>
  <c r="C57" i="54"/>
  <c r="W56" i="54"/>
  <c r="V56" i="54"/>
  <c r="S56" i="54"/>
  <c r="E56" i="54"/>
  <c r="D56" i="54"/>
  <c r="C56" i="54"/>
  <c r="W55" i="54"/>
  <c r="V55" i="54"/>
  <c r="S55" i="54"/>
  <c r="E55" i="54"/>
  <c r="D55" i="54"/>
  <c r="C55" i="54"/>
  <c r="W54" i="54"/>
  <c r="V54" i="54"/>
  <c r="S54" i="54"/>
  <c r="E54" i="54"/>
  <c r="D54" i="54"/>
  <c r="C54" i="54"/>
  <c r="W53" i="54"/>
  <c r="V53" i="54"/>
  <c r="S53" i="54"/>
  <c r="E53" i="54"/>
  <c r="D53" i="54"/>
  <c r="C53" i="54"/>
  <c r="W52" i="54"/>
  <c r="V52" i="54"/>
  <c r="S52" i="54"/>
  <c r="E52" i="54"/>
  <c r="D52" i="54"/>
  <c r="C52" i="54"/>
  <c r="W51" i="54"/>
  <c r="V51" i="54"/>
  <c r="S51" i="54"/>
  <c r="E51" i="54"/>
  <c r="D51" i="54"/>
  <c r="C51" i="54"/>
  <c r="W50" i="54"/>
  <c r="V50" i="54"/>
  <c r="S50" i="54"/>
  <c r="E50" i="54"/>
  <c r="D50" i="54"/>
  <c r="C50" i="54"/>
  <c r="W49" i="54"/>
  <c r="V49" i="54"/>
  <c r="S49" i="54"/>
  <c r="E49" i="54"/>
  <c r="D49" i="54"/>
  <c r="C49" i="54"/>
  <c r="W48" i="54"/>
  <c r="V48" i="54"/>
  <c r="S48" i="54"/>
  <c r="E48" i="54"/>
  <c r="D48" i="54"/>
  <c r="C48" i="54"/>
  <c r="W47" i="54"/>
  <c r="V47" i="54"/>
  <c r="S47" i="54"/>
  <c r="E47" i="54"/>
  <c r="D47" i="54"/>
  <c r="C47" i="54"/>
  <c r="W46" i="54"/>
  <c r="V46" i="54"/>
  <c r="S46" i="54"/>
  <c r="E46" i="54"/>
  <c r="D46" i="54"/>
  <c r="C46" i="54"/>
  <c r="W45" i="54"/>
  <c r="V45" i="54"/>
  <c r="S45" i="54"/>
  <c r="E45" i="54"/>
  <c r="D45" i="54"/>
  <c r="C45" i="54"/>
  <c r="W44" i="54"/>
  <c r="V44" i="54"/>
  <c r="S44" i="54"/>
  <c r="E44" i="54"/>
  <c r="D44" i="54"/>
  <c r="C44" i="54"/>
  <c r="W43" i="54"/>
  <c r="V43" i="54"/>
  <c r="S43" i="54"/>
  <c r="E43" i="54"/>
  <c r="D43" i="54"/>
  <c r="C43" i="54"/>
  <c r="W42" i="54"/>
  <c r="V42" i="54"/>
  <c r="S42" i="54"/>
  <c r="E42" i="54"/>
  <c r="D42" i="54"/>
  <c r="C42" i="54"/>
  <c r="W41" i="54"/>
  <c r="V41" i="54"/>
  <c r="S41" i="54"/>
  <c r="E41" i="54"/>
  <c r="D41" i="54"/>
  <c r="C41" i="54"/>
  <c r="W40" i="54"/>
  <c r="V40" i="54"/>
  <c r="S40" i="54"/>
  <c r="E40" i="54"/>
  <c r="D40" i="54"/>
  <c r="C40" i="54"/>
  <c r="W39" i="54"/>
  <c r="V39" i="54"/>
  <c r="S39" i="54"/>
  <c r="E39" i="54"/>
  <c r="D39" i="54"/>
  <c r="C39" i="54"/>
  <c r="W38" i="54"/>
  <c r="V38" i="54"/>
  <c r="S38" i="54"/>
  <c r="E38" i="54"/>
  <c r="D38" i="54"/>
  <c r="C38" i="54"/>
  <c r="W37" i="54"/>
  <c r="V37" i="54"/>
  <c r="S37" i="54"/>
  <c r="E37" i="54"/>
  <c r="D37" i="54"/>
  <c r="C37" i="54"/>
  <c r="W36" i="54"/>
  <c r="V36" i="54"/>
  <c r="S36" i="54"/>
  <c r="E36" i="54"/>
  <c r="D36" i="54"/>
  <c r="C36" i="54"/>
  <c r="W35" i="54"/>
  <c r="V35" i="54"/>
  <c r="S35" i="54"/>
  <c r="E35" i="54"/>
  <c r="D35" i="54"/>
  <c r="C35" i="54"/>
  <c r="W34" i="54"/>
  <c r="V34" i="54"/>
  <c r="S34" i="54"/>
  <c r="E34" i="54"/>
  <c r="D34" i="54"/>
  <c r="C34" i="54"/>
  <c r="W33" i="54"/>
  <c r="V33" i="54"/>
  <c r="S33" i="54"/>
  <c r="E33" i="54"/>
  <c r="D33" i="54"/>
  <c r="C33" i="54"/>
  <c r="W32" i="54"/>
  <c r="V32" i="54"/>
  <c r="S32" i="54"/>
  <c r="E32" i="54"/>
  <c r="D32" i="54"/>
  <c r="C32" i="54"/>
  <c r="W31" i="54"/>
  <c r="V31" i="54"/>
  <c r="S31" i="54"/>
  <c r="E31" i="54"/>
  <c r="D31" i="54"/>
  <c r="C31" i="54"/>
  <c r="W30" i="54"/>
  <c r="V30" i="54"/>
  <c r="S30" i="54"/>
  <c r="E30" i="54"/>
  <c r="D30" i="54"/>
  <c r="C30" i="54"/>
  <c r="W29" i="54"/>
  <c r="V29" i="54"/>
  <c r="S29" i="54"/>
  <c r="E29" i="54"/>
  <c r="D29" i="54"/>
  <c r="C29" i="54"/>
  <c r="W28" i="54"/>
  <c r="V28" i="54"/>
  <c r="S28" i="54"/>
  <c r="E28" i="54"/>
  <c r="D28" i="54"/>
  <c r="C28" i="54"/>
  <c r="W27" i="54"/>
  <c r="V27" i="54"/>
  <c r="S27" i="54"/>
  <c r="E27" i="54"/>
  <c r="D27" i="54"/>
  <c r="C27" i="54"/>
  <c r="W26" i="54"/>
  <c r="V26" i="54"/>
  <c r="S26" i="54"/>
  <c r="E26" i="54"/>
  <c r="D26" i="54"/>
  <c r="C26" i="54"/>
  <c r="W25" i="54"/>
  <c r="V25" i="54"/>
  <c r="S25" i="54"/>
  <c r="E25" i="54"/>
  <c r="D25" i="54"/>
  <c r="C25" i="54"/>
  <c r="W24" i="54"/>
  <c r="V24" i="54"/>
  <c r="S24" i="54"/>
  <c r="E24" i="54"/>
  <c r="D24" i="54"/>
  <c r="C24" i="54"/>
  <c r="W23" i="54"/>
  <c r="V23" i="54"/>
  <c r="S23" i="54"/>
  <c r="E23" i="54"/>
  <c r="D23" i="54"/>
  <c r="C23" i="54"/>
  <c r="W22" i="54"/>
  <c r="V22" i="54"/>
  <c r="S22" i="54"/>
  <c r="E22" i="54"/>
  <c r="D22" i="54"/>
  <c r="C22" i="54"/>
  <c r="W21" i="54"/>
  <c r="V21" i="54"/>
  <c r="S21" i="54"/>
  <c r="E21" i="54"/>
  <c r="D21" i="54"/>
  <c r="C21" i="54"/>
  <c r="W20" i="54"/>
  <c r="V20" i="54"/>
  <c r="S20" i="54"/>
  <c r="E20" i="54"/>
  <c r="D20" i="54"/>
  <c r="C20" i="54"/>
  <c r="W19" i="54"/>
  <c r="V19" i="54"/>
  <c r="S19" i="54"/>
  <c r="E19" i="54"/>
  <c r="D19" i="54"/>
  <c r="C19" i="54"/>
  <c r="W18" i="54"/>
  <c r="V18" i="54"/>
  <c r="S18" i="54"/>
  <c r="E18" i="54"/>
  <c r="D18" i="54"/>
  <c r="C18" i="54"/>
  <c r="W17" i="54"/>
  <c r="V17" i="54"/>
  <c r="S17" i="54"/>
  <c r="E17" i="54"/>
  <c r="D17" i="54"/>
  <c r="C17" i="54"/>
  <c r="W16" i="54"/>
  <c r="V16" i="54"/>
  <c r="S16" i="54"/>
  <c r="E16" i="54"/>
  <c r="D16" i="54"/>
  <c r="C16" i="54"/>
  <c r="W15" i="54"/>
  <c r="V15" i="54"/>
  <c r="S15" i="54"/>
  <c r="E15" i="54"/>
  <c r="D15" i="54"/>
  <c r="C15" i="54"/>
  <c r="W14" i="54"/>
  <c r="V14" i="54"/>
  <c r="S14" i="54"/>
  <c r="E14" i="54"/>
  <c r="D14" i="54"/>
  <c r="C14" i="54"/>
  <c r="W13" i="54"/>
  <c r="V13" i="54"/>
  <c r="S13" i="54"/>
  <c r="E13" i="54"/>
  <c r="D13" i="54"/>
  <c r="C13" i="54"/>
  <c r="W12" i="54"/>
  <c r="V12" i="54"/>
  <c r="S12" i="54"/>
  <c r="E12" i="54"/>
  <c r="D12" i="54"/>
  <c r="C12" i="54"/>
  <c r="W11" i="54"/>
  <c r="V11" i="54"/>
  <c r="S11" i="54"/>
  <c r="E11" i="54"/>
  <c r="D11" i="54"/>
  <c r="C11" i="54"/>
  <c r="W10" i="54"/>
  <c r="V10" i="54"/>
  <c r="S10" i="54"/>
  <c r="E10" i="54"/>
  <c r="D10" i="54"/>
  <c r="C10" i="54"/>
  <c r="W9" i="54"/>
  <c r="V9" i="54"/>
  <c r="S9" i="54"/>
  <c r="E9" i="54"/>
  <c r="D9" i="54"/>
  <c r="C9" i="54"/>
  <c r="W8" i="54"/>
  <c r="V8" i="54"/>
  <c r="S8" i="54"/>
  <c r="E8" i="54"/>
  <c r="D8" i="54"/>
  <c r="C8" i="54"/>
  <c r="W7" i="54"/>
  <c r="V7" i="54"/>
  <c r="S7" i="54"/>
  <c r="E7" i="54"/>
  <c r="D7" i="54"/>
  <c r="C7" i="54"/>
  <c r="W6" i="54"/>
  <c r="V6" i="54"/>
  <c r="S6" i="54"/>
  <c r="E6" i="54"/>
  <c r="D6" i="54"/>
  <c r="C6" i="54"/>
  <c r="W5" i="54"/>
  <c r="V5" i="54"/>
  <c r="S5" i="54"/>
  <c r="E5" i="54"/>
  <c r="D5" i="54"/>
  <c r="C5" i="54"/>
  <c r="W4" i="54"/>
  <c r="V4" i="54"/>
  <c r="S4" i="54"/>
  <c r="E4" i="54"/>
  <c r="D4" i="54"/>
  <c r="C4" i="54"/>
  <c r="W3" i="54"/>
  <c r="V3" i="54"/>
  <c r="S3" i="54"/>
  <c r="E3" i="54"/>
  <c r="D3" i="54"/>
  <c r="C3" i="54"/>
  <c r="W140" i="53"/>
  <c r="V140" i="53"/>
  <c r="U140" i="53"/>
  <c r="S140" i="53"/>
  <c r="E140" i="53"/>
  <c r="D140" i="53"/>
  <c r="C140" i="53"/>
  <c r="W139" i="53"/>
  <c r="V139" i="53"/>
  <c r="U139" i="53"/>
  <c r="S139" i="53"/>
  <c r="E139" i="53"/>
  <c r="D139" i="53"/>
  <c r="C139" i="53"/>
  <c r="W138" i="53"/>
  <c r="V138" i="53"/>
  <c r="U138" i="53"/>
  <c r="S138" i="53"/>
  <c r="E138" i="53"/>
  <c r="D138" i="53"/>
  <c r="C138" i="53"/>
  <c r="W137" i="53"/>
  <c r="V137" i="53"/>
  <c r="U137" i="53"/>
  <c r="S137" i="53"/>
  <c r="E137" i="53"/>
  <c r="D137" i="53"/>
  <c r="C137" i="53"/>
  <c r="W136" i="53"/>
  <c r="V136" i="53"/>
  <c r="U136" i="53"/>
  <c r="S136" i="53"/>
  <c r="E136" i="53"/>
  <c r="D136" i="53"/>
  <c r="C136" i="53"/>
  <c r="W135" i="53"/>
  <c r="V135" i="53"/>
  <c r="U135" i="53"/>
  <c r="S135" i="53"/>
  <c r="E135" i="53"/>
  <c r="D135" i="53"/>
  <c r="C135" i="53"/>
  <c r="W134" i="53"/>
  <c r="V134" i="53"/>
  <c r="U134" i="53"/>
  <c r="S134" i="53"/>
  <c r="E134" i="53"/>
  <c r="D134" i="53"/>
  <c r="C134" i="53"/>
  <c r="W133" i="53"/>
  <c r="V133" i="53"/>
  <c r="U133" i="53"/>
  <c r="S133" i="53"/>
  <c r="E133" i="53"/>
  <c r="D133" i="53"/>
  <c r="C133" i="53"/>
  <c r="W132" i="53"/>
  <c r="V132" i="53"/>
  <c r="U132" i="53"/>
  <c r="S132" i="53"/>
  <c r="E132" i="53"/>
  <c r="D132" i="53"/>
  <c r="C132" i="53"/>
  <c r="W131" i="53"/>
  <c r="V131" i="53"/>
  <c r="U131" i="53"/>
  <c r="S131" i="53"/>
  <c r="E131" i="53"/>
  <c r="D131" i="53"/>
  <c r="C131" i="53"/>
  <c r="W130" i="53"/>
  <c r="V130" i="53"/>
  <c r="U130" i="53"/>
  <c r="S130" i="53"/>
  <c r="E130" i="53"/>
  <c r="D130" i="53"/>
  <c r="C130" i="53"/>
  <c r="W129" i="53"/>
  <c r="V129" i="53"/>
  <c r="U129" i="53"/>
  <c r="S129" i="53"/>
  <c r="E129" i="53"/>
  <c r="D129" i="53"/>
  <c r="C129" i="53"/>
  <c r="W128" i="53"/>
  <c r="V128" i="53"/>
  <c r="U128" i="53"/>
  <c r="S128" i="53"/>
  <c r="E128" i="53"/>
  <c r="D128" i="53"/>
  <c r="C128" i="53"/>
  <c r="W127" i="53"/>
  <c r="V127" i="53"/>
  <c r="U127" i="53"/>
  <c r="S127" i="53"/>
  <c r="E127" i="53"/>
  <c r="D127" i="53"/>
  <c r="C127" i="53"/>
  <c r="W126" i="53"/>
  <c r="V126" i="53"/>
  <c r="U126" i="53"/>
  <c r="S126" i="53"/>
  <c r="E126" i="53"/>
  <c r="D126" i="53"/>
  <c r="C126" i="53"/>
  <c r="W125" i="53"/>
  <c r="V125" i="53"/>
  <c r="U125" i="53"/>
  <c r="S125" i="53"/>
  <c r="E125" i="53"/>
  <c r="D125" i="53"/>
  <c r="C125" i="53"/>
  <c r="W124" i="53"/>
  <c r="V124" i="53"/>
  <c r="U124" i="53"/>
  <c r="S124" i="53"/>
  <c r="E124" i="53"/>
  <c r="D124" i="53"/>
  <c r="C124" i="53"/>
  <c r="W123" i="53"/>
  <c r="V123" i="53"/>
  <c r="U123" i="53"/>
  <c r="S123" i="53"/>
  <c r="E123" i="53"/>
  <c r="D123" i="53"/>
  <c r="C123" i="53"/>
  <c r="W122" i="53"/>
  <c r="V122" i="53"/>
  <c r="U122" i="53"/>
  <c r="S122" i="53"/>
  <c r="E122" i="53"/>
  <c r="D122" i="53"/>
  <c r="C122" i="53"/>
  <c r="W121" i="53"/>
  <c r="V121" i="53"/>
  <c r="U121" i="53"/>
  <c r="S121" i="53"/>
  <c r="E121" i="53"/>
  <c r="D121" i="53"/>
  <c r="C121" i="53"/>
  <c r="W120" i="53"/>
  <c r="V120" i="53"/>
  <c r="U120" i="53"/>
  <c r="S120" i="53"/>
  <c r="E120" i="53"/>
  <c r="D120" i="53"/>
  <c r="C120" i="53"/>
  <c r="W119" i="53"/>
  <c r="V119" i="53"/>
  <c r="U119" i="53"/>
  <c r="S119" i="53"/>
  <c r="E119" i="53"/>
  <c r="D119" i="53"/>
  <c r="C119" i="53"/>
  <c r="W118" i="53"/>
  <c r="V118" i="53"/>
  <c r="U118" i="53"/>
  <c r="S118" i="53"/>
  <c r="E118" i="53"/>
  <c r="D118" i="53"/>
  <c r="C118" i="53"/>
  <c r="W117" i="53"/>
  <c r="V117" i="53"/>
  <c r="U117" i="53"/>
  <c r="S117" i="53"/>
  <c r="E117" i="53"/>
  <c r="D117" i="53"/>
  <c r="C117" i="53"/>
  <c r="W116" i="53"/>
  <c r="V116" i="53"/>
  <c r="U116" i="53"/>
  <c r="S116" i="53"/>
  <c r="E116" i="53"/>
  <c r="D116" i="53"/>
  <c r="C116" i="53"/>
  <c r="W115" i="53"/>
  <c r="V115" i="53"/>
  <c r="U115" i="53"/>
  <c r="S115" i="53"/>
  <c r="E115" i="53"/>
  <c r="D115" i="53"/>
  <c r="C115" i="53"/>
  <c r="W114" i="53"/>
  <c r="V114" i="53"/>
  <c r="U114" i="53"/>
  <c r="S114" i="53"/>
  <c r="E114" i="53"/>
  <c r="D114" i="53"/>
  <c r="C114" i="53"/>
  <c r="W113" i="53"/>
  <c r="V113" i="53"/>
  <c r="U113" i="53"/>
  <c r="S113" i="53"/>
  <c r="E113" i="53"/>
  <c r="D113" i="53"/>
  <c r="C113" i="53"/>
  <c r="W112" i="53"/>
  <c r="V112" i="53"/>
  <c r="U112" i="53"/>
  <c r="S112" i="53"/>
  <c r="E112" i="53"/>
  <c r="D112" i="53"/>
  <c r="C112" i="53"/>
  <c r="W111" i="53"/>
  <c r="V111" i="53"/>
  <c r="U111" i="53"/>
  <c r="S111" i="53"/>
  <c r="E111" i="53"/>
  <c r="D111" i="53"/>
  <c r="C111" i="53"/>
  <c r="W110" i="53"/>
  <c r="V110" i="53"/>
  <c r="U110" i="53"/>
  <c r="S110" i="53"/>
  <c r="E110" i="53"/>
  <c r="D110" i="53"/>
  <c r="C110" i="53"/>
  <c r="W109" i="53"/>
  <c r="V109" i="53"/>
  <c r="U109" i="53"/>
  <c r="S109" i="53"/>
  <c r="E109" i="53"/>
  <c r="D109" i="53"/>
  <c r="C109" i="53"/>
  <c r="W108" i="53"/>
  <c r="V108" i="53"/>
  <c r="U108" i="53"/>
  <c r="S108" i="53"/>
  <c r="E108" i="53"/>
  <c r="D108" i="53"/>
  <c r="C108" i="53"/>
  <c r="W107" i="53"/>
  <c r="V107" i="53"/>
  <c r="U107" i="53"/>
  <c r="S107" i="53"/>
  <c r="E107" i="53"/>
  <c r="D107" i="53"/>
  <c r="C107" i="53"/>
  <c r="W106" i="53"/>
  <c r="V106" i="53"/>
  <c r="U106" i="53"/>
  <c r="S106" i="53"/>
  <c r="E106" i="53"/>
  <c r="D106" i="53"/>
  <c r="C106" i="53"/>
  <c r="W105" i="53"/>
  <c r="V105" i="53"/>
  <c r="U105" i="53"/>
  <c r="S105" i="53"/>
  <c r="E105" i="53"/>
  <c r="D105" i="53"/>
  <c r="C105" i="53"/>
  <c r="W104" i="53"/>
  <c r="V104" i="53"/>
  <c r="U104" i="53"/>
  <c r="S104" i="53"/>
  <c r="E104" i="53"/>
  <c r="D104" i="53"/>
  <c r="C104" i="53"/>
  <c r="W103" i="53"/>
  <c r="V103" i="53"/>
  <c r="U103" i="53"/>
  <c r="S103" i="53"/>
  <c r="E103" i="53"/>
  <c r="D103" i="53"/>
  <c r="C103" i="53"/>
  <c r="W102" i="53"/>
  <c r="V102" i="53"/>
  <c r="U102" i="53"/>
  <c r="S102" i="53"/>
  <c r="E102" i="53"/>
  <c r="D102" i="53"/>
  <c r="C102" i="53"/>
  <c r="W101" i="53"/>
  <c r="V101" i="53"/>
  <c r="U101" i="53"/>
  <c r="S101" i="53"/>
  <c r="E101" i="53"/>
  <c r="D101" i="53"/>
  <c r="C101" i="53"/>
  <c r="W100" i="53"/>
  <c r="V100" i="53"/>
  <c r="U100" i="53"/>
  <c r="S100" i="53"/>
  <c r="E100" i="53"/>
  <c r="D100" i="53"/>
  <c r="C100" i="53"/>
  <c r="W99" i="53"/>
  <c r="V99" i="53"/>
  <c r="U99" i="53"/>
  <c r="S99" i="53"/>
  <c r="E99" i="53"/>
  <c r="D99" i="53"/>
  <c r="C99" i="53"/>
  <c r="W98" i="53"/>
  <c r="V98" i="53"/>
  <c r="U98" i="53"/>
  <c r="S98" i="53"/>
  <c r="E98" i="53"/>
  <c r="D98" i="53"/>
  <c r="C98" i="53"/>
  <c r="W97" i="53"/>
  <c r="V97" i="53"/>
  <c r="U97" i="53"/>
  <c r="S97" i="53"/>
  <c r="E97" i="53"/>
  <c r="D97" i="53"/>
  <c r="C97" i="53"/>
  <c r="W96" i="53"/>
  <c r="V96" i="53"/>
  <c r="U96" i="53"/>
  <c r="S96" i="53"/>
  <c r="E96" i="53"/>
  <c r="D96" i="53"/>
  <c r="C96" i="53"/>
  <c r="W95" i="53"/>
  <c r="V95" i="53"/>
  <c r="U95" i="53"/>
  <c r="S95" i="53"/>
  <c r="E95" i="53"/>
  <c r="D95" i="53"/>
  <c r="C95" i="53"/>
  <c r="W94" i="53"/>
  <c r="V94" i="53"/>
  <c r="U94" i="53"/>
  <c r="S94" i="53"/>
  <c r="E94" i="53"/>
  <c r="D94" i="53"/>
  <c r="C94" i="53"/>
  <c r="W93" i="53"/>
  <c r="V93" i="53"/>
  <c r="U93" i="53"/>
  <c r="S93" i="53"/>
  <c r="E93" i="53"/>
  <c r="D93" i="53"/>
  <c r="C93" i="53"/>
  <c r="W92" i="53"/>
  <c r="V92" i="53"/>
  <c r="U92" i="53"/>
  <c r="S92" i="53"/>
  <c r="E92" i="53"/>
  <c r="D92" i="53"/>
  <c r="C92" i="53"/>
  <c r="W91" i="53"/>
  <c r="V91" i="53"/>
  <c r="U91" i="53"/>
  <c r="S91" i="53"/>
  <c r="E91" i="53"/>
  <c r="D91" i="53"/>
  <c r="C91" i="53"/>
  <c r="W90" i="53"/>
  <c r="V90" i="53"/>
  <c r="U90" i="53"/>
  <c r="S90" i="53"/>
  <c r="E90" i="53"/>
  <c r="D90" i="53"/>
  <c r="C90" i="53"/>
  <c r="W89" i="53"/>
  <c r="V89" i="53"/>
  <c r="U89" i="53"/>
  <c r="S89" i="53"/>
  <c r="E89" i="53"/>
  <c r="D89" i="53"/>
  <c r="C89" i="53"/>
  <c r="W88" i="53"/>
  <c r="V88" i="53"/>
  <c r="U88" i="53"/>
  <c r="S88" i="53"/>
  <c r="E88" i="53"/>
  <c r="D88" i="53"/>
  <c r="C88" i="53"/>
  <c r="W87" i="53"/>
  <c r="V87" i="53"/>
  <c r="U87" i="53"/>
  <c r="S87" i="53"/>
  <c r="E87" i="53"/>
  <c r="D87" i="53"/>
  <c r="C87" i="53"/>
  <c r="W86" i="53"/>
  <c r="V86" i="53"/>
  <c r="U86" i="53"/>
  <c r="S86" i="53"/>
  <c r="E86" i="53"/>
  <c r="D86" i="53"/>
  <c r="C86" i="53"/>
  <c r="W85" i="53"/>
  <c r="V85" i="53"/>
  <c r="U85" i="53"/>
  <c r="S85" i="53"/>
  <c r="E85" i="53"/>
  <c r="D85" i="53"/>
  <c r="C85" i="53"/>
  <c r="W84" i="53"/>
  <c r="V84" i="53"/>
  <c r="U84" i="53"/>
  <c r="S84" i="53"/>
  <c r="E84" i="53"/>
  <c r="D84" i="53"/>
  <c r="C84" i="53"/>
  <c r="W83" i="53"/>
  <c r="V83" i="53"/>
  <c r="U83" i="53"/>
  <c r="S83" i="53"/>
  <c r="E83" i="53"/>
  <c r="D83" i="53"/>
  <c r="C83" i="53"/>
  <c r="W82" i="53"/>
  <c r="V82" i="53"/>
  <c r="U82" i="53"/>
  <c r="S82" i="53"/>
  <c r="E82" i="53"/>
  <c r="D82" i="53"/>
  <c r="C82" i="53"/>
  <c r="W81" i="53"/>
  <c r="V81" i="53"/>
  <c r="U81" i="53"/>
  <c r="S81" i="53"/>
  <c r="E81" i="53"/>
  <c r="D81" i="53"/>
  <c r="C81" i="53"/>
  <c r="W80" i="53"/>
  <c r="V80" i="53"/>
  <c r="U80" i="53"/>
  <c r="E80" i="53"/>
  <c r="D80" i="53"/>
  <c r="C80" i="53"/>
  <c r="W79" i="53"/>
  <c r="V79" i="53"/>
  <c r="U79" i="53"/>
  <c r="S79" i="53"/>
  <c r="E79" i="53"/>
  <c r="D79" i="53"/>
  <c r="C79" i="53"/>
  <c r="W78" i="53"/>
  <c r="V78" i="53"/>
  <c r="U78" i="53"/>
  <c r="S78" i="53"/>
  <c r="E78" i="53"/>
  <c r="D78" i="53"/>
  <c r="C78" i="53"/>
  <c r="W77" i="53"/>
  <c r="V77" i="53"/>
  <c r="U77" i="53"/>
  <c r="S77" i="53"/>
  <c r="E77" i="53"/>
  <c r="D77" i="53"/>
  <c r="C77" i="53"/>
  <c r="W76" i="53"/>
  <c r="V76" i="53"/>
  <c r="U76" i="53"/>
  <c r="S76" i="53"/>
  <c r="E76" i="53"/>
  <c r="D76" i="53"/>
  <c r="C76" i="53"/>
  <c r="W75" i="53"/>
  <c r="V75" i="53"/>
  <c r="U75" i="53"/>
  <c r="S75" i="53"/>
  <c r="E75" i="53"/>
  <c r="D75" i="53"/>
  <c r="C75" i="53"/>
  <c r="W74" i="53"/>
  <c r="V74" i="53"/>
  <c r="U74" i="53"/>
  <c r="S74" i="53"/>
  <c r="E74" i="53"/>
  <c r="D74" i="53"/>
  <c r="C74" i="53"/>
  <c r="W73" i="53"/>
  <c r="V73" i="53"/>
  <c r="U73" i="53"/>
  <c r="S73" i="53"/>
  <c r="E73" i="53"/>
  <c r="D73" i="53"/>
  <c r="C73" i="53"/>
  <c r="W72" i="53"/>
  <c r="V72" i="53"/>
  <c r="U72" i="53"/>
  <c r="S72" i="53"/>
  <c r="E72" i="53"/>
  <c r="D72" i="53"/>
  <c r="C72" i="53"/>
  <c r="W71" i="53"/>
  <c r="V71" i="53"/>
  <c r="U71" i="53"/>
  <c r="S71" i="53"/>
  <c r="E71" i="53"/>
  <c r="D71" i="53"/>
  <c r="C71" i="53"/>
  <c r="W70" i="53"/>
  <c r="V70" i="53"/>
  <c r="U70" i="53"/>
  <c r="S70" i="53"/>
  <c r="E70" i="53"/>
  <c r="D70" i="53"/>
  <c r="C70" i="53"/>
  <c r="W69" i="53"/>
  <c r="V69" i="53"/>
  <c r="U69" i="53"/>
  <c r="S69" i="53"/>
  <c r="E69" i="53"/>
  <c r="D69" i="53"/>
  <c r="C69" i="53"/>
  <c r="W68" i="53"/>
  <c r="V68" i="53"/>
  <c r="U68" i="53"/>
  <c r="S68" i="53"/>
  <c r="D68" i="53"/>
  <c r="C68" i="53"/>
  <c r="W67" i="53"/>
  <c r="V67" i="53"/>
  <c r="U67" i="53"/>
  <c r="S67" i="53"/>
  <c r="E67" i="53"/>
  <c r="D67" i="53"/>
  <c r="C67" i="53"/>
  <c r="W66" i="53"/>
  <c r="V66" i="53"/>
  <c r="U66" i="53"/>
  <c r="S66" i="53"/>
  <c r="E66" i="53"/>
  <c r="D66" i="53"/>
  <c r="C66" i="53"/>
  <c r="W65" i="53"/>
  <c r="V65" i="53"/>
  <c r="U65" i="53"/>
  <c r="S65" i="53"/>
  <c r="E65" i="53"/>
  <c r="D65" i="53"/>
  <c r="C65" i="53"/>
  <c r="W64" i="53"/>
  <c r="V64" i="53"/>
  <c r="U64" i="53"/>
  <c r="S64" i="53"/>
  <c r="E64" i="53"/>
  <c r="D64" i="53"/>
  <c r="C64" i="53"/>
  <c r="W63" i="53"/>
  <c r="V63" i="53"/>
  <c r="U63" i="53"/>
  <c r="S63" i="53"/>
  <c r="E63" i="53"/>
  <c r="D63" i="53"/>
  <c r="C63" i="53"/>
  <c r="W62" i="53"/>
  <c r="V62" i="53"/>
  <c r="U62" i="53"/>
  <c r="S62" i="53"/>
  <c r="E62" i="53"/>
  <c r="D62" i="53"/>
  <c r="C62" i="53"/>
  <c r="W61" i="53"/>
  <c r="V61" i="53"/>
  <c r="U61" i="53"/>
  <c r="S61" i="53"/>
  <c r="E61" i="53"/>
  <c r="D61" i="53"/>
  <c r="C61" i="53"/>
  <c r="W60" i="53"/>
  <c r="V60" i="53"/>
  <c r="U60" i="53"/>
  <c r="S60" i="53"/>
  <c r="E60" i="53"/>
  <c r="D60" i="53"/>
  <c r="C60" i="53"/>
  <c r="W59" i="53"/>
  <c r="V59" i="53"/>
  <c r="U59" i="53"/>
  <c r="S59" i="53"/>
  <c r="E59" i="53"/>
  <c r="D59" i="53"/>
  <c r="C59" i="53"/>
  <c r="W58" i="53"/>
  <c r="V58" i="53"/>
  <c r="U58" i="53"/>
  <c r="S58" i="53"/>
  <c r="E58" i="53"/>
  <c r="D58" i="53"/>
  <c r="C58" i="53"/>
  <c r="W57" i="53"/>
  <c r="V57" i="53"/>
  <c r="U57" i="53"/>
  <c r="S57" i="53"/>
  <c r="E57" i="53"/>
  <c r="D57" i="53"/>
  <c r="C57" i="53"/>
  <c r="W56" i="53"/>
  <c r="V56" i="53"/>
  <c r="U56" i="53"/>
  <c r="S56" i="53"/>
  <c r="E56" i="53"/>
  <c r="D56" i="53"/>
  <c r="C56" i="53"/>
  <c r="W55" i="53"/>
  <c r="V55" i="53"/>
  <c r="U55" i="53"/>
  <c r="S55" i="53"/>
  <c r="E55" i="53"/>
  <c r="D55" i="53"/>
  <c r="C55" i="53"/>
  <c r="W54" i="53"/>
  <c r="V54" i="53"/>
  <c r="U54" i="53"/>
  <c r="S54" i="53"/>
  <c r="E54" i="53"/>
  <c r="D54" i="53"/>
  <c r="C54" i="53"/>
  <c r="W53" i="53"/>
  <c r="V53" i="53"/>
  <c r="U53" i="53"/>
  <c r="S53" i="53"/>
  <c r="E53" i="53"/>
  <c r="D53" i="53"/>
  <c r="C53" i="53"/>
  <c r="W52" i="53"/>
  <c r="V52" i="53"/>
  <c r="U52" i="53"/>
  <c r="S52" i="53"/>
  <c r="E52" i="53"/>
  <c r="D52" i="53"/>
  <c r="C52" i="53"/>
  <c r="W51" i="53"/>
  <c r="V51" i="53"/>
  <c r="U51" i="53"/>
  <c r="S51" i="53"/>
  <c r="E51" i="53"/>
  <c r="D51" i="53"/>
  <c r="C51" i="53"/>
  <c r="W50" i="53"/>
  <c r="V50" i="53"/>
  <c r="U50" i="53"/>
  <c r="S50" i="53"/>
  <c r="E50" i="53"/>
  <c r="D50" i="53"/>
  <c r="C50" i="53"/>
  <c r="W49" i="53"/>
  <c r="V49" i="53"/>
  <c r="U49" i="53"/>
  <c r="S49" i="53"/>
  <c r="E49" i="53"/>
  <c r="D49" i="53"/>
  <c r="C49" i="53"/>
  <c r="W48" i="53"/>
  <c r="V48" i="53"/>
  <c r="U48" i="53"/>
  <c r="S48" i="53"/>
  <c r="E48" i="53"/>
  <c r="D48" i="53"/>
  <c r="C48" i="53"/>
  <c r="W47" i="53"/>
  <c r="V47" i="53"/>
  <c r="U47" i="53"/>
  <c r="S47" i="53"/>
  <c r="E47" i="53"/>
  <c r="D47" i="53"/>
  <c r="C47" i="53"/>
  <c r="W46" i="53"/>
  <c r="V46" i="53"/>
  <c r="U46" i="53"/>
  <c r="S46" i="53"/>
  <c r="E46" i="53"/>
  <c r="D46" i="53"/>
  <c r="C46" i="53"/>
  <c r="W45" i="53"/>
  <c r="V45" i="53"/>
  <c r="U45" i="53"/>
  <c r="S45" i="53"/>
  <c r="E45" i="53"/>
  <c r="D45" i="53"/>
  <c r="C45" i="53"/>
  <c r="W44" i="53"/>
  <c r="V44" i="53"/>
  <c r="U44" i="53"/>
  <c r="S44" i="53"/>
  <c r="E44" i="53"/>
  <c r="D44" i="53"/>
  <c r="C44" i="53"/>
  <c r="W43" i="53"/>
  <c r="V43" i="53"/>
  <c r="U43" i="53"/>
  <c r="S43" i="53"/>
  <c r="E43" i="53"/>
  <c r="D43" i="53"/>
  <c r="C43" i="53"/>
  <c r="W42" i="53"/>
  <c r="V42" i="53"/>
  <c r="U42" i="53"/>
  <c r="S42" i="53"/>
  <c r="E42" i="53"/>
  <c r="D42" i="53"/>
  <c r="C42" i="53"/>
  <c r="W41" i="53"/>
  <c r="V41" i="53"/>
  <c r="U41" i="53"/>
  <c r="S41" i="53"/>
  <c r="E41" i="53"/>
  <c r="D41" i="53"/>
  <c r="C41" i="53"/>
  <c r="W40" i="53"/>
  <c r="V40" i="53"/>
  <c r="U40" i="53"/>
  <c r="S40" i="53"/>
  <c r="E40" i="53"/>
  <c r="D40" i="53"/>
  <c r="C40" i="53"/>
  <c r="W39" i="53"/>
  <c r="V39" i="53"/>
  <c r="U39" i="53"/>
  <c r="S39" i="53"/>
  <c r="E39" i="53"/>
  <c r="D39" i="53"/>
  <c r="C39" i="53"/>
  <c r="W38" i="53"/>
  <c r="V38" i="53"/>
  <c r="U38" i="53"/>
  <c r="S38" i="53"/>
  <c r="E38" i="53"/>
  <c r="D38" i="53"/>
  <c r="C38" i="53"/>
  <c r="W37" i="53"/>
  <c r="V37" i="53"/>
  <c r="U37" i="53"/>
  <c r="S37" i="53"/>
  <c r="E37" i="53"/>
  <c r="D37" i="53"/>
  <c r="C37" i="53"/>
  <c r="W36" i="53"/>
  <c r="V36" i="53"/>
  <c r="U36" i="53"/>
  <c r="S36" i="53"/>
  <c r="E36" i="53"/>
  <c r="D36" i="53"/>
  <c r="C36" i="53"/>
  <c r="W35" i="53"/>
  <c r="V35" i="53"/>
  <c r="U35" i="53"/>
  <c r="S35" i="53"/>
  <c r="E35" i="53"/>
  <c r="D35" i="53"/>
  <c r="C35" i="53"/>
  <c r="W34" i="53"/>
  <c r="V34" i="53"/>
  <c r="U34" i="53"/>
  <c r="S34" i="53"/>
  <c r="E34" i="53"/>
  <c r="D34" i="53"/>
  <c r="C34" i="53"/>
  <c r="W33" i="53"/>
  <c r="V33" i="53"/>
  <c r="U33" i="53"/>
  <c r="S33" i="53"/>
  <c r="E33" i="53"/>
  <c r="D33" i="53"/>
  <c r="C33" i="53"/>
  <c r="W32" i="53"/>
  <c r="V32" i="53"/>
  <c r="U32" i="53"/>
  <c r="S32" i="53"/>
  <c r="E32" i="53"/>
  <c r="D32" i="53"/>
  <c r="C32" i="53"/>
  <c r="W31" i="53"/>
  <c r="V31" i="53"/>
  <c r="U31" i="53"/>
  <c r="S31" i="53"/>
  <c r="E31" i="53"/>
  <c r="D31" i="53"/>
  <c r="C31" i="53"/>
  <c r="W30" i="53"/>
  <c r="V30" i="53"/>
  <c r="U30" i="53"/>
  <c r="S30" i="53"/>
  <c r="E30" i="53"/>
  <c r="D30" i="53"/>
  <c r="C30" i="53"/>
  <c r="W29" i="53"/>
  <c r="V29" i="53"/>
  <c r="U29" i="53"/>
  <c r="S29" i="53"/>
  <c r="E29" i="53"/>
  <c r="D29" i="53"/>
  <c r="C29" i="53"/>
  <c r="W28" i="53"/>
  <c r="V28" i="53"/>
  <c r="U28" i="53"/>
  <c r="S28" i="53"/>
  <c r="E28" i="53"/>
  <c r="D28" i="53"/>
  <c r="C28" i="53"/>
  <c r="W27" i="53"/>
  <c r="V27" i="53"/>
  <c r="U27" i="53"/>
  <c r="S27" i="53"/>
  <c r="E27" i="53"/>
  <c r="D27" i="53"/>
  <c r="C27" i="53"/>
  <c r="W26" i="53"/>
  <c r="V26" i="53"/>
  <c r="U26" i="53"/>
  <c r="S26" i="53"/>
  <c r="E26" i="53"/>
  <c r="D26" i="53"/>
  <c r="C26" i="53"/>
  <c r="W25" i="53"/>
  <c r="V25" i="53"/>
  <c r="U25" i="53"/>
  <c r="S25" i="53"/>
  <c r="E25" i="53"/>
  <c r="D25" i="53"/>
  <c r="C25" i="53"/>
  <c r="W24" i="53"/>
  <c r="V24" i="53"/>
  <c r="U24" i="53"/>
  <c r="S24" i="53"/>
  <c r="E24" i="53"/>
  <c r="D24" i="53"/>
  <c r="C24" i="53"/>
  <c r="W23" i="53"/>
  <c r="V23" i="53"/>
  <c r="U23" i="53"/>
  <c r="S23" i="53"/>
  <c r="E23" i="53"/>
  <c r="D23" i="53"/>
  <c r="C23" i="53"/>
  <c r="W22" i="53"/>
  <c r="V22" i="53"/>
  <c r="U22" i="53"/>
  <c r="S22" i="53"/>
  <c r="E22" i="53"/>
  <c r="D22" i="53"/>
  <c r="C22" i="53"/>
  <c r="W21" i="53"/>
  <c r="V21" i="53"/>
  <c r="U21" i="53"/>
  <c r="S21" i="53"/>
  <c r="E21" i="53"/>
  <c r="D21" i="53"/>
  <c r="C21" i="53"/>
  <c r="W20" i="53"/>
  <c r="V20" i="53"/>
  <c r="U20" i="53"/>
  <c r="S20" i="53"/>
  <c r="E20" i="53"/>
  <c r="D20" i="53"/>
  <c r="C20" i="53"/>
  <c r="W19" i="53"/>
  <c r="V19" i="53"/>
  <c r="U19" i="53"/>
  <c r="S19" i="53"/>
  <c r="E19" i="53"/>
  <c r="D19" i="53"/>
  <c r="C19" i="53"/>
  <c r="W18" i="53"/>
  <c r="V18" i="53"/>
  <c r="U18" i="53"/>
  <c r="S18" i="53"/>
  <c r="E18" i="53"/>
  <c r="D18" i="53"/>
  <c r="C18" i="53"/>
  <c r="W17" i="53"/>
  <c r="V17" i="53"/>
  <c r="U17" i="53"/>
  <c r="S17" i="53"/>
  <c r="E17" i="53"/>
  <c r="D17" i="53"/>
  <c r="C17" i="53"/>
  <c r="W16" i="53"/>
  <c r="V16" i="53"/>
  <c r="U16" i="53"/>
  <c r="S16" i="53"/>
  <c r="E16" i="53"/>
  <c r="D16" i="53"/>
  <c r="C16" i="53"/>
  <c r="W15" i="53"/>
  <c r="V15" i="53"/>
  <c r="U15" i="53"/>
  <c r="S15" i="53"/>
  <c r="E15" i="53"/>
  <c r="D15" i="53"/>
  <c r="C15" i="53"/>
  <c r="W14" i="53"/>
  <c r="V14" i="53"/>
  <c r="U14" i="53"/>
  <c r="S14" i="53"/>
  <c r="E14" i="53"/>
  <c r="D14" i="53"/>
  <c r="C14" i="53"/>
  <c r="W13" i="53"/>
  <c r="V13" i="53"/>
  <c r="U13" i="53"/>
  <c r="S13" i="53"/>
  <c r="E13" i="53"/>
  <c r="D13" i="53"/>
  <c r="C13" i="53"/>
  <c r="W12" i="53"/>
  <c r="V12" i="53"/>
  <c r="U12" i="53"/>
  <c r="S12" i="53"/>
  <c r="E12" i="53"/>
  <c r="D12" i="53"/>
  <c r="C12" i="53"/>
  <c r="W11" i="53"/>
  <c r="V11" i="53"/>
  <c r="U11" i="53"/>
  <c r="S11" i="53"/>
  <c r="E11" i="53"/>
  <c r="D11" i="53"/>
  <c r="C11" i="53"/>
  <c r="W10" i="53"/>
  <c r="V10" i="53"/>
  <c r="U10" i="53"/>
  <c r="S10" i="53"/>
  <c r="E10" i="53"/>
  <c r="D10" i="53"/>
  <c r="C10" i="53"/>
  <c r="W9" i="53"/>
  <c r="V9" i="53"/>
  <c r="U9" i="53"/>
  <c r="S9" i="53"/>
  <c r="E9" i="53"/>
  <c r="D9" i="53"/>
  <c r="C9" i="53"/>
  <c r="W8" i="53"/>
  <c r="V8" i="53"/>
  <c r="U8" i="53"/>
  <c r="S8" i="53"/>
  <c r="E8" i="53"/>
  <c r="D8" i="53"/>
  <c r="C8" i="53"/>
  <c r="W7" i="53"/>
  <c r="V7" i="53"/>
  <c r="U7" i="53"/>
  <c r="S7" i="53"/>
  <c r="E7" i="53"/>
  <c r="D7" i="53"/>
  <c r="C7" i="53"/>
  <c r="W6" i="53"/>
  <c r="V6" i="53"/>
  <c r="U6" i="53"/>
  <c r="S6" i="53"/>
  <c r="E6" i="53"/>
  <c r="D6" i="53"/>
  <c r="C6" i="53"/>
  <c r="W5" i="53"/>
  <c r="V5" i="53"/>
  <c r="U5" i="53"/>
  <c r="S5" i="53"/>
  <c r="E5" i="53"/>
  <c r="D5" i="53"/>
  <c r="C5" i="53"/>
  <c r="W4" i="53"/>
  <c r="V4" i="53"/>
  <c r="U4" i="53"/>
  <c r="S4" i="53"/>
  <c r="E4" i="53"/>
  <c r="D4" i="53"/>
  <c r="C4" i="53"/>
  <c r="W3" i="53"/>
  <c r="V3" i="53"/>
  <c r="U3" i="53"/>
  <c r="S3" i="53"/>
  <c r="E3" i="53"/>
  <c r="D3" i="53"/>
  <c r="C3" i="53"/>
  <c r="W144" i="51"/>
  <c r="U144" i="51"/>
  <c r="S144" i="51"/>
  <c r="E144" i="51"/>
  <c r="D144" i="51"/>
  <c r="C144" i="51"/>
  <c r="W143" i="51"/>
  <c r="U143" i="51"/>
  <c r="S143" i="51"/>
  <c r="E143" i="51"/>
  <c r="D143" i="51"/>
  <c r="C143" i="51"/>
  <c r="W142" i="51"/>
  <c r="U142" i="51"/>
  <c r="S142" i="51"/>
  <c r="E142" i="51"/>
  <c r="D142" i="51"/>
  <c r="C142" i="51"/>
  <c r="W141" i="51"/>
  <c r="U141" i="51"/>
  <c r="S141" i="51"/>
  <c r="E141" i="51"/>
  <c r="D141" i="51"/>
  <c r="C141" i="51"/>
  <c r="W140" i="51"/>
  <c r="U140" i="51"/>
  <c r="S140" i="51"/>
  <c r="E140" i="51"/>
  <c r="D140" i="51"/>
  <c r="C140" i="51"/>
  <c r="W139" i="51"/>
  <c r="U139" i="51"/>
  <c r="S139" i="51"/>
  <c r="E139" i="51"/>
  <c r="D139" i="51"/>
  <c r="C139" i="51"/>
  <c r="W138" i="51"/>
  <c r="U138" i="51"/>
  <c r="S138" i="51"/>
  <c r="E138" i="51"/>
  <c r="D138" i="51"/>
  <c r="C138" i="51"/>
  <c r="W137" i="51"/>
  <c r="U137" i="51"/>
  <c r="S137" i="51"/>
  <c r="E137" i="51"/>
  <c r="D137" i="51"/>
  <c r="C137" i="51"/>
  <c r="W136" i="51"/>
  <c r="U136" i="51"/>
  <c r="S136" i="51"/>
  <c r="E136" i="51"/>
  <c r="D136" i="51"/>
  <c r="C136" i="51"/>
  <c r="W135" i="51"/>
  <c r="U135" i="51"/>
  <c r="S135" i="51"/>
  <c r="E135" i="51"/>
  <c r="D135" i="51"/>
  <c r="C135" i="51"/>
  <c r="W134" i="51"/>
  <c r="U134" i="51"/>
  <c r="S134" i="51"/>
  <c r="E134" i="51"/>
  <c r="D134" i="51"/>
  <c r="C134" i="51"/>
  <c r="W133" i="51"/>
  <c r="U133" i="51"/>
  <c r="S133" i="51"/>
  <c r="E133" i="51"/>
  <c r="D133" i="51"/>
  <c r="C133" i="51"/>
  <c r="W132" i="51"/>
  <c r="U132" i="51"/>
  <c r="S132" i="51"/>
  <c r="E132" i="51"/>
  <c r="D132" i="51"/>
  <c r="C132" i="51"/>
  <c r="W131" i="51"/>
  <c r="U131" i="51"/>
  <c r="S131" i="51"/>
  <c r="E131" i="51"/>
  <c r="D131" i="51"/>
  <c r="C131" i="51"/>
  <c r="W130" i="51"/>
  <c r="U130" i="51"/>
  <c r="S130" i="51"/>
  <c r="E130" i="51"/>
  <c r="D130" i="51"/>
  <c r="C130" i="51"/>
  <c r="W129" i="51"/>
  <c r="U129" i="51"/>
  <c r="S129" i="51"/>
  <c r="E129" i="51"/>
  <c r="D129" i="51"/>
  <c r="C129" i="51"/>
  <c r="W128" i="51"/>
  <c r="U128" i="51"/>
  <c r="S128" i="51"/>
  <c r="E128" i="51"/>
  <c r="D128" i="51"/>
  <c r="C128" i="51"/>
  <c r="W127" i="51"/>
  <c r="U127" i="51"/>
  <c r="S127" i="51"/>
  <c r="E127" i="51"/>
  <c r="D127" i="51"/>
  <c r="C127" i="51"/>
  <c r="W126" i="51"/>
  <c r="U126" i="51"/>
  <c r="S126" i="51"/>
  <c r="E126" i="51"/>
  <c r="D126" i="51"/>
  <c r="C126" i="51"/>
  <c r="W125" i="51"/>
  <c r="U125" i="51"/>
  <c r="S125" i="51"/>
  <c r="E125" i="51"/>
  <c r="D125" i="51"/>
  <c r="C125" i="51"/>
  <c r="W124" i="51"/>
  <c r="U124" i="51"/>
  <c r="S124" i="51"/>
  <c r="E124" i="51"/>
  <c r="D124" i="51"/>
  <c r="C124" i="51"/>
  <c r="W123" i="51"/>
  <c r="U123" i="51"/>
  <c r="S123" i="51"/>
  <c r="E123" i="51"/>
  <c r="D123" i="51"/>
  <c r="C123" i="51"/>
  <c r="W122" i="51"/>
  <c r="U122" i="51"/>
  <c r="S122" i="51"/>
  <c r="E122" i="51"/>
  <c r="D122" i="51"/>
  <c r="C122" i="51"/>
  <c r="W121" i="51"/>
  <c r="U121" i="51"/>
  <c r="S121" i="51"/>
  <c r="E121" i="51"/>
  <c r="D121" i="51"/>
  <c r="C121" i="51"/>
  <c r="W120" i="51"/>
  <c r="U120" i="51"/>
  <c r="S120" i="51"/>
  <c r="E120" i="51"/>
  <c r="D120" i="51"/>
  <c r="C120" i="51"/>
  <c r="W119" i="51"/>
  <c r="U119" i="51"/>
  <c r="S119" i="51"/>
  <c r="E119" i="51"/>
  <c r="D119" i="51"/>
  <c r="C119" i="51"/>
  <c r="W118" i="51"/>
  <c r="U118" i="51"/>
  <c r="S118" i="51"/>
  <c r="E118" i="51"/>
  <c r="D118" i="51"/>
  <c r="C118" i="51"/>
  <c r="W117" i="51"/>
  <c r="U117" i="51"/>
  <c r="S117" i="51"/>
  <c r="E117" i="51"/>
  <c r="D117" i="51"/>
  <c r="C117" i="51"/>
  <c r="W116" i="51"/>
  <c r="U116" i="51"/>
  <c r="S116" i="51"/>
  <c r="E116" i="51"/>
  <c r="D116" i="51"/>
  <c r="C116" i="51"/>
  <c r="W115" i="51"/>
  <c r="U115" i="51"/>
  <c r="S115" i="51"/>
  <c r="E115" i="51"/>
  <c r="D115" i="51"/>
  <c r="C115" i="51"/>
  <c r="W114" i="51"/>
  <c r="U114" i="51"/>
  <c r="S114" i="51"/>
  <c r="E114" i="51"/>
  <c r="D114" i="51"/>
  <c r="C114" i="51"/>
  <c r="W113" i="51"/>
  <c r="U113" i="51"/>
  <c r="S113" i="51"/>
  <c r="E113" i="51"/>
  <c r="D113" i="51"/>
  <c r="C113" i="51"/>
  <c r="W112" i="51"/>
  <c r="U112" i="51"/>
  <c r="S112" i="51"/>
  <c r="E112" i="51"/>
  <c r="D112" i="51"/>
  <c r="C112" i="51"/>
  <c r="W111" i="51"/>
  <c r="U111" i="51"/>
  <c r="S111" i="51"/>
  <c r="E111" i="51"/>
  <c r="D111" i="51"/>
  <c r="C111" i="51"/>
  <c r="W110" i="51"/>
  <c r="U110" i="51"/>
  <c r="S110" i="51"/>
  <c r="E110" i="51"/>
  <c r="D110" i="51"/>
  <c r="C110" i="51"/>
  <c r="W109" i="51"/>
  <c r="U109" i="51"/>
  <c r="S109" i="51"/>
  <c r="E109" i="51"/>
  <c r="D109" i="51"/>
  <c r="C109" i="51"/>
  <c r="W108" i="51"/>
  <c r="U108" i="51"/>
  <c r="S108" i="51"/>
  <c r="E108" i="51"/>
  <c r="D108" i="51"/>
  <c r="C108" i="51"/>
  <c r="W107" i="51"/>
  <c r="U107" i="51"/>
  <c r="S107" i="51"/>
  <c r="E107" i="51"/>
  <c r="D107" i="51"/>
  <c r="C107" i="51"/>
  <c r="W106" i="51"/>
  <c r="U106" i="51"/>
  <c r="S106" i="51"/>
  <c r="E106" i="51"/>
  <c r="D106" i="51"/>
  <c r="C106" i="51"/>
  <c r="W105" i="51"/>
  <c r="U105" i="51"/>
  <c r="S105" i="51"/>
  <c r="E105" i="51"/>
  <c r="D105" i="51"/>
  <c r="C105" i="51"/>
  <c r="W104" i="51"/>
  <c r="U104" i="51"/>
  <c r="S104" i="51"/>
  <c r="E104" i="51"/>
  <c r="D104" i="51"/>
  <c r="C104" i="51"/>
  <c r="W103" i="51"/>
  <c r="U103" i="51"/>
  <c r="S103" i="51"/>
  <c r="E103" i="51"/>
  <c r="D103" i="51"/>
  <c r="C103" i="51"/>
  <c r="W102" i="51"/>
  <c r="U102" i="51"/>
  <c r="S102" i="51"/>
  <c r="E102" i="51"/>
  <c r="D102" i="51"/>
  <c r="C102" i="51"/>
  <c r="W101" i="51"/>
  <c r="U101" i="51"/>
  <c r="S101" i="51"/>
  <c r="E101" i="51"/>
  <c r="D101" i="51"/>
  <c r="C101" i="51"/>
  <c r="W100" i="51"/>
  <c r="U100" i="51"/>
  <c r="S100" i="51"/>
  <c r="E100" i="51"/>
  <c r="D100" i="51"/>
  <c r="C100" i="51"/>
  <c r="W99" i="51"/>
  <c r="U99" i="51"/>
  <c r="S99" i="51"/>
  <c r="E99" i="51"/>
  <c r="D99" i="51"/>
  <c r="C99" i="51"/>
  <c r="W98" i="51"/>
  <c r="U98" i="51"/>
  <c r="S98" i="51"/>
  <c r="E98" i="51"/>
  <c r="D98" i="51"/>
  <c r="C98" i="51"/>
  <c r="W97" i="51"/>
  <c r="U97" i="51"/>
  <c r="S97" i="51"/>
  <c r="E97" i="51"/>
  <c r="D97" i="51"/>
  <c r="C97" i="51"/>
  <c r="W96" i="51"/>
  <c r="U96" i="51"/>
  <c r="S96" i="51"/>
  <c r="E96" i="51"/>
  <c r="D96" i="51"/>
  <c r="C96" i="51"/>
  <c r="W95" i="51"/>
  <c r="U95" i="51"/>
  <c r="S95" i="51"/>
  <c r="E95" i="51"/>
  <c r="D95" i="51"/>
  <c r="C95" i="51"/>
  <c r="W94" i="51"/>
  <c r="U94" i="51"/>
  <c r="S94" i="51"/>
  <c r="E94" i="51"/>
  <c r="D94" i="51"/>
  <c r="C94" i="51"/>
  <c r="W93" i="51"/>
  <c r="U93" i="51"/>
  <c r="S93" i="51"/>
  <c r="E93" i="51"/>
  <c r="D93" i="51"/>
  <c r="C93" i="51"/>
  <c r="W92" i="51"/>
  <c r="U92" i="51"/>
  <c r="S92" i="51"/>
  <c r="E92" i="51"/>
  <c r="D92" i="51"/>
  <c r="C92" i="51"/>
  <c r="W91" i="51"/>
  <c r="U91" i="51"/>
  <c r="S91" i="51"/>
  <c r="E91" i="51"/>
  <c r="D91" i="51"/>
  <c r="C91" i="51"/>
  <c r="W90" i="51"/>
  <c r="U90" i="51"/>
  <c r="S90" i="51"/>
  <c r="E90" i="51"/>
  <c r="D90" i="51"/>
  <c r="C90" i="51"/>
  <c r="W89" i="51"/>
  <c r="U89" i="51"/>
  <c r="S89" i="51"/>
  <c r="E89" i="51"/>
  <c r="D89" i="51"/>
  <c r="C89" i="51"/>
  <c r="W88" i="51"/>
  <c r="U88" i="51"/>
  <c r="S88" i="51"/>
  <c r="E88" i="51"/>
  <c r="D88" i="51"/>
  <c r="C88" i="51"/>
  <c r="W87" i="51"/>
  <c r="U87" i="51"/>
  <c r="S87" i="51"/>
  <c r="E87" i="51"/>
  <c r="D87" i="51"/>
  <c r="C87" i="51"/>
  <c r="W86" i="51"/>
  <c r="U86" i="51"/>
  <c r="S86" i="51"/>
  <c r="E86" i="51"/>
  <c r="D86" i="51"/>
  <c r="C86" i="51"/>
  <c r="W85" i="51"/>
  <c r="U85" i="51"/>
  <c r="S85" i="51"/>
  <c r="E85" i="51"/>
  <c r="D85" i="51"/>
  <c r="C85" i="51"/>
  <c r="W84" i="51"/>
  <c r="U84" i="51"/>
  <c r="E84" i="51"/>
  <c r="D84" i="51"/>
  <c r="C84" i="51"/>
  <c r="W83" i="51"/>
  <c r="U83" i="51"/>
  <c r="S83" i="51"/>
  <c r="E83" i="51"/>
  <c r="D83" i="51"/>
  <c r="C83" i="51"/>
  <c r="W82" i="51"/>
  <c r="U82" i="51"/>
  <c r="S82" i="51"/>
  <c r="E82" i="51"/>
  <c r="D82" i="51"/>
  <c r="C82" i="51"/>
  <c r="W81" i="51"/>
  <c r="U81" i="51"/>
  <c r="S81" i="51"/>
  <c r="E81" i="51"/>
  <c r="D81" i="51"/>
  <c r="C81" i="51"/>
  <c r="W80" i="51"/>
  <c r="U80" i="51"/>
  <c r="S80" i="51"/>
  <c r="E80" i="51"/>
  <c r="D80" i="51"/>
  <c r="C80" i="51"/>
  <c r="W79" i="51"/>
  <c r="U79" i="51"/>
  <c r="S79" i="51"/>
  <c r="E79" i="51"/>
  <c r="D79" i="51"/>
  <c r="C79" i="51"/>
  <c r="W78" i="51"/>
  <c r="U78" i="51"/>
  <c r="S78" i="51"/>
  <c r="E78" i="51"/>
  <c r="D78" i="51"/>
  <c r="C78" i="51"/>
  <c r="W77" i="51"/>
  <c r="U77" i="51"/>
  <c r="S77" i="51"/>
  <c r="E77" i="51"/>
  <c r="D77" i="51"/>
  <c r="C77" i="51"/>
  <c r="W76" i="51"/>
  <c r="U76" i="51"/>
  <c r="S76" i="51"/>
  <c r="E76" i="51"/>
  <c r="D76" i="51"/>
  <c r="C76" i="51"/>
  <c r="W75" i="51"/>
  <c r="U75" i="51"/>
  <c r="S75" i="51"/>
  <c r="E75" i="51"/>
  <c r="D75" i="51"/>
  <c r="C75" i="51"/>
  <c r="W74" i="51"/>
  <c r="U74" i="51"/>
  <c r="S74" i="51"/>
  <c r="E74" i="51"/>
  <c r="D74" i="51"/>
  <c r="C74" i="51"/>
  <c r="W73" i="51"/>
  <c r="U73" i="51"/>
  <c r="S73" i="51"/>
  <c r="E73" i="51"/>
  <c r="D73" i="51"/>
  <c r="C73" i="51"/>
  <c r="W72" i="51"/>
  <c r="U72" i="51"/>
  <c r="S72" i="51"/>
  <c r="E72" i="51"/>
  <c r="D72" i="51"/>
  <c r="C72" i="51"/>
  <c r="W71" i="51"/>
  <c r="U71" i="51"/>
  <c r="S71" i="51"/>
  <c r="E71" i="51"/>
  <c r="D71" i="51"/>
  <c r="C71" i="51"/>
  <c r="W70" i="51"/>
  <c r="U70" i="51"/>
  <c r="S70" i="51"/>
  <c r="E70" i="51"/>
  <c r="D70" i="51"/>
  <c r="C70" i="51"/>
  <c r="W69" i="51"/>
  <c r="U69" i="51"/>
  <c r="S69" i="51"/>
  <c r="D69" i="51"/>
  <c r="C69" i="51"/>
  <c r="W68" i="51"/>
  <c r="U68" i="51"/>
  <c r="S68" i="51"/>
  <c r="E68" i="51"/>
  <c r="D68" i="51"/>
  <c r="C68" i="51"/>
  <c r="W67" i="51"/>
  <c r="U67" i="51"/>
  <c r="S67" i="51"/>
  <c r="E67" i="51"/>
  <c r="D67" i="51"/>
  <c r="C67" i="51"/>
  <c r="W66" i="51"/>
  <c r="U66" i="51"/>
  <c r="S66" i="51"/>
  <c r="E66" i="51"/>
  <c r="D66" i="51"/>
  <c r="C66" i="51"/>
  <c r="W65" i="51"/>
  <c r="U65" i="51"/>
  <c r="S65" i="51"/>
  <c r="E65" i="51"/>
  <c r="D65" i="51"/>
  <c r="C65" i="51"/>
  <c r="W64" i="51"/>
  <c r="U64" i="51"/>
  <c r="S64" i="51"/>
  <c r="E64" i="51"/>
  <c r="D64" i="51"/>
  <c r="C64" i="51"/>
  <c r="W63" i="51"/>
  <c r="U63" i="51"/>
  <c r="S63" i="51"/>
  <c r="E63" i="51"/>
  <c r="D63" i="51"/>
  <c r="C63" i="51"/>
  <c r="W31" i="51"/>
  <c r="U31" i="51"/>
  <c r="S31" i="51"/>
  <c r="E31" i="51"/>
  <c r="D31" i="51"/>
  <c r="C31" i="51"/>
  <c r="W30" i="51"/>
  <c r="U30" i="51"/>
  <c r="S30" i="51"/>
  <c r="E30" i="51"/>
  <c r="D30" i="51"/>
  <c r="C30" i="51"/>
  <c r="W13" i="51"/>
  <c r="U13" i="51"/>
  <c r="S13" i="51"/>
  <c r="E13" i="51"/>
  <c r="D13" i="51"/>
  <c r="C13" i="51"/>
  <c r="W48" i="51"/>
  <c r="U48" i="51"/>
  <c r="S48" i="51"/>
  <c r="E48" i="51"/>
  <c r="D48" i="51"/>
  <c r="C48" i="51"/>
  <c r="W35" i="51"/>
  <c r="U35" i="51"/>
  <c r="S35" i="51"/>
  <c r="E35" i="51"/>
  <c r="D35" i="51"/>
  <c r="C35" i="51"/>
  <c r="W41" i="51"/>
  <c r="U41" i="51"/>
  <c r="S41" i="51"/>
  <c r="E41" i="51"/>
  <c r="D41" i="51"/>
  <c r="C41" i="51"/>
  <c r="W44" i="51"/>
  <c r="U44" i="51"/>
  <c r="S44" i="51"/>
  <c r="E44" i="51"/>
  <c r="D44" i="51"/>
  <c r="C44" i="51"/>
  <c r="W40" i="51"/>
  <c r="U40" i="51"/>
  <c r="S40" i="51"/>
  <c r="E40" i="51"/>
  <c r="D40" i="51"/>
  <c r="C40" i="51"/>
  <c r="W6" i="51"/>
  <c r="U6" i="51"/>
  <c r="S6" i="51"/>
  <c r="E6" i="51"/>
  <c r="D6" i="51"/>
  <c r="C6" i="51"/>
  <c r="W28" i="51"/>
  <c r="U28" i="51"/>
  <c r="S28" i="51"/>
  <c r="E28" i="51"/>
  <c r="D28" i="51"/>
  <c r="C28" i="51"/>
  <c r="W8" i="51"/>
  <c r="U8" i="51"/>
  <c r="S8" i="51"/>
  <c r="E8" i="51"/>
  <c r="D8" i="51"/>
  <c r="C8" i="51"/>
  <c r="W39" i="51"/>
  <c r="U39" i="51"/>
  <c r="S39" i="51"/>
  <c r="E39" i="51"/>
  <c r="D39" i="51"/>
  <c r="C39" i="51"/>
  <c r="W62" i="51"/>
  <c r="U62" i="51"/>
  <c r="S62" i="51"/>
  <c r="E62" i="51"/>
  <c r="D62" i="51"/>
  <c r="C62" i="51"/>
  <c r="W61" i="51"/>
  <c r="U61" i="51"/>
  <c r="S61" i="51"/>
  <c r="E61" i="51"/>
  <c r="D61" i="51"/>
  <c r="C61" i="51"/>
  <c r="W60" i="51"/>
  <c r="U60" i="51"/>
  <c r="S60" i="51"/>
  <c r="E60" i="51"/>
  <c r="D60" i="51"/>
  <c r="C60" i="51"/>
  <c r="W12" i="51"/>
  <c r="U12" i="51"/>
  <c r="S12" i="51"/>
  <c r="E12" i="51"/>
  <c r="D12" i="51"/>
  <c r="C12" i="51"/>
  <c r="W51" i="51"/>
  <c r="U51" i="51"/>
  <c r="S51" i="51"/>
  <c r="E51" i="51"/>
  <c r="D51" i="51"/>
  <c r="C51" i="51"/>
  <c r="W59" i="51"/>
  <c r="U59" i="51"/>
  <c r="S59" i="51"/>
  <c r="E59" i="51"/>
  <c r="D59" i="51"/>
  <c r="C59" i="51"/>
  <c r="W4" i="51"/>
  <c r="U4" i="51"/>
  <c r="S4" i="51"/>
  <c r="E4" i="51"/>
  <c r="D4" i="51"/>
  <c r="C4" i="51"/>
  <c r="W11" i="51"/>
  <c r="U11" i="51"/>
  <c r="S11" i="51"/>
  <c r="E11" i="51"/>
  <c r="D11" i="51"/>
  <c r="C11" i="51"/>
  <c r="W9" i="51"/>
  <c r="U9" i="51"/>
  <c r="S9" i="51"/>
  <c r="E9" i="51"/>
  <c r="D9" i="51"/>
  <c r="C9" i="51"/>
  <c r="W58" i="51"/>
  <c r="U58" i="51"/>
  <c r="S58" i="51"/>
  <c r="E58" i="51"/>
  <c r="D58" i="51"/>
  <c r="C58" i="51"/>
  <c r="W50" i="51"/>
  <c r="U50" i="51"/>
  <c r="S50" i="51"/>
  <c r="E50" i="51"/>
  <c r="D50" i="51"/>
  <c r="C50" i="51"/>
  <c r="W37" i="51"/>
  <c r="U37" i="51"/>
  <c r="S37" i="51"/>
  <c r="E37" i="51"/>
  <c r="D37" i="51"/>
  <c r="C37" i="51"/>
  <c r="W57" i="51"/>
  <c r="U57" i="51"/>
  <c r="S57" i="51"/>
  <c r="E57" i="51"/>
  <c r="D57" i="51"/>
  <c r="C57" i="51"/>
  <c r="W25" i="51"/>
  <c r="U25" i="51"/>
  <c r="S25" i="51"/>
  <c r="E25" i="51"/>
  <c r="D25" i="51"/>
  <c r="C25" i="51"/>
  <c r="W56" i="51"/>
  <c r="U56" i="51"/>
  <c r="S56" i="51"/>
  <c r="E56" i="51"/>
  <c r="D56" i="51"/>
  <c r="C56" i="51"/>
  <c r="W23" i="51"/>
  <c r="U23" i="51"/>
  <c r="S23" i="51"/>
  <c r="E23" i="51"/>
  <c r="D23" i="51"/>
  <c r="C23" i="51"/>
  <c r="W47" i="51"/>
  <c r="U47" i="51"/>
  <c r="S47" i="51"/>
  <c r="E47" i="51"/>
  <c r="D47" i="51"/>
  <c r="C47" i="51"/>
  <c r="W10" i="51"/>
  <c r="U10" i="51"/>
  <c r="S10" i="51"/>
  <c r="E10" i="51"/>
  <c r="D10" i="51"/>
  <c r="C10" i="51"/>
  <c r="W46" i="51"/>
  <c r="U46" i="51"/>
  <c r="S46" i="51"/>
  <c r="E46" i="51"/>
  <c r="D46" i="51"/>
  <c r="C46" i="51"/>
  <c r="W29" i="51"/>
  <c r="U29" i="51"/>
  <c r="S29" i="51"/>
  <c r="E29" i="51"/>
  <c r="D29" i="51"/>
  <c r="C29" i="51"/>
  <c r="W22" i="51"/>
  <c r="U22" i="51"/>
  <c r="S22" i="51"/>
  <c r="E22" i="51"/>
  <c r="D22" i="51"/>
  <c r="C22" i="51"/>
  <c r="W14" i="51"/>
  <c r="U14" i="51"/>
  <c r="S14" i="51"/>
  <c r="E14" i="51"/>
  <c r="D14" i="51"/>
  <c r="C14" i="51"/>
  <c r="W5" i="51"/>
  <c r="U5" i="51"/>
  <c r="S5" i="51"/>
  <c r="E5" i="51"/>
  <c r="D5" i="51"/>
  <c r="C5" i="51"/>
  <c r="W21" i="51"/>
  <c r="U21" i="51"/>
  <c r="S21" i="51"/>
  <c r="E21" i="51"/>
  <c r="D21" i="51"/>
  <c r="C21" i="51"/>
  <c r="W3" i="51"/>
  <c r="S3" i="51"/>
  <c r="E3" i="51"/>
  <c r="D3" i="51"/>
  <c r="C3" i="51"/>
  <c r="W16" i="51"/>
  <c r="U16" i="51"/>
  <c r="S16" i="51"/>
  <c r="E16" i="51"/>
  <c r="D16" i="51"/>
  <c r="C16" i="51"/>
  <c r="W45" i="51"/>
  <c r="U45" i="51"/>
  <c r="S45" i="51"/>
  <c r="E45" i="51"/>
  <c r="D45" i="51"/>
  <c r="C45" i="51"/>
  <c r="W32" i="51"/>
  <c r="U32" i="51"/>
  <c r="S32" i="51"/>
  <c r="E32" i="51"/>
  <c r="D32" i="51"/>
  <c r="C32" i="51"/>
  <c r="W49" i="51"/>
  <c r="U49" i="51"/>
  <c r="S49" i="51"/>
  <c r="E49" i="51"/>
  <c r="D49" i="51"/>
  <c r="C49" i="51"/>
  <c r="W38" i="51"/>
  <c r="U38" i="51"/>
  <c r="S38" i="51"/>
  <c r="E38" i="51"/>
  <c r="D38" i="51"/>
  <c r="C38" i="51"/>
  <c r="W24" i="51"/>
  <c r="U24" i="51"/>
  <c r="S24" i="51"/>
  <c r="E24" i="51"/>
  <c r="D24" i="51"/>
  <c r="C24" i="51"/>
  <c r="W7" i="51"/>
  <c r="U7" i="51"/>
  <c r="S7" i="51"/>
  <c r="E7" i="51"/>
  <c r="D7" i="51"/>
  <c r="C7" i="51"/>
  <c r="W33" i="51"/>
  <c r="U33" i="51"/>
  <c r="S33" i="51"/>
  <c r="E33" i="51"/>
  <c r="D33" i="51"/>
  <c r="C33" i="51"/>
  <c r="W27" i="51"/>
  <c r="U27" i="51"/>
  <c r="S27" i="51"/>
  <c r="E27" i="51"/>
  <c r="D27" i="51"/>
  <c r="C27" i="51"/>
  <c r="W19" i="51"/>
  <c r="U19" i="51"/>
  <c r="S19" i="51"/>
  <c r="E19" i="51"/>
  <c r="D19" i="51"/>
  <c r="C19" i="51"/>
  <c r="W15" i="51"/>
  <c r="U15" i="51"/>
  <c r="S15" i="51"/>
  <c r="E15" i="51"/>
  <c r="D15" i="51"/>
  <c r="C15" i="51"/>
  <c r="W36" i="51"/>
  <c r="U36" i="51"/>
  <c r="S36" i="51"/>
  <c r="E36" i="51"/>
  <c r="D36" i="51"/>
  <c r="C36" i="51"/>
  <c r="W55" i="51"/>
  <c r="U55" i="51"/>
  <c r="S55" i="51"/>
  <c r="E55" i="51"/>
  <c r="D55" i="51"/>
  <c r="C55" i="51"/>
  <c r="W17" i="51"/>
  <c r="U17" i="51"/>
  <c r="S17" i="51"/>
  <c r="E17" i="51"/>
  <c r="D17" i="51"/>
  <c r="C17" i="51"/>
  <c r="W26" i="51"/>
  <c r="U26" i="51"/>
  <c r="S26" i="51"/>
  <c r="E26" i="51"/>
  <c r="D26" i="51"/>
  <c r="C26" i="51"/>
  <c r="W20" i="51"/>
  <c r="U20" i="51"/>
  <c r="S20" i="51"/>
  <c r="E20" i="51"/>
  <c r="D20" i="51"/>
  <c r="C20" i="51"/>
  <c r="W54" i="51"/>
  <c r="U54" i="51"/>
  <c r="S54" i="51"/>
  <c r="E54" i="51"/>
  <c r="D54" i="51"/>
  <c r="C54" i="51"/>
  <c r="W53" i="51"/>
  <c r="U53" i="51"/>
  <c r="S53" i="51"/>
  <c r="E53" i="51"/>
  <c r="D53" i="51"/>
  <c r="C53" i="51"/>
  <c r="W18" i="51"/>
  <c r="U18" i="51"/>
  <c r="S18" i="51"/>
  <c r="E18" i="51"/>
  <c r="D18" i="51"/>
  <c r="C18" i="51"/>
  <c r="W34" i="51"/>
  <c r="U34" i="51"/>
  <c r="S34" i="51"/>
  <c r="E34" i="51"/>
  <c r="D34" i="51"/>
  <c r="C34" i="51"/>
  <c r="W52" i="51"/>
  <c r="U52" i="51"/>
  <c r="S52" i="51"/>
  <c r="E52" i="51"/>
  <c r="D52" i="51"/>
  <c r="C52" i="51"/>
  <c r="W43" i="51"/>
  <c r="U43" i="51"/>
  <c r="S43" i="51"/>
  <c r="E43" i="51"/>
  <c r="D43" i="51"/>
  <c r="C43" i="51"/>
  <c r="W42" i="51"/>
  <c r="U42" i="51"/>
  <c r="S42" i="51"/>
  <c r="E42" i="51"/>
  <c r="D42" i="51"/>
  <c r="C42" i="51"/>
  <c r="AM4" i="1"/>
  <c r="F11" i="54" s="1"/>
  <c r="AM21" i="1"/>
  <c r="F79" i="54" s="1"/>
  <c r="AM22" i="1"/>
  <c r="F121" i="54" s="1"/>
  <c r="AM57" i="1"/>
  <c r="F21" i="54" s="1"/>
  <c r="AM48" i="1"/>
  <c r="AM16" i="1"/>
  <c r="F12" i="54" s="1"/>
  <c r="AM27" i="1"/>
  <c r="F28" i="54" s="1"/>
  <c r="AM49" i="1"/>
  <c r="F36" i="54" s="1"/>
  <c r="AM34" i="1"/>
  <c r="F42" i="54" s="1"/>
  <c r="AM10" i="1"/>
  <c r="F16" i="54" s="1"/>
  <c r="AM7" i="1"/>
  <c r="F26" i="54" s="1"/>
  <c r="AM13" i="1"/>
  <c r="F111" i="54" s="1"/>
  <c r="AM54" i="1"/>
  <c r="F41" i="54" s="1"/>
  <c r="AM36" i="1"/>
  <c r="F69" i="54" s="1"/>
  <c r="AM51" i="1"/>
  <c r="AM45" i="1"/>
  <c r="F113" i="54" s="1"/>
  <c r="AM17" i="1"/>
  <c r="F56" i="54" s="1"/>
  <c r="AM42" i="1"/>
  <c r="F55" i="54" s="1"/>
  <c r="AM28" i="1"/>
  <c r="F117" i="54" s="1"/>
  <c r="AM37" i="1"/>
  <c r="F45" i="54" s="1"/>
  <c r="AM5" i="1"/>
  <c r="F109" i="54" s="1"/>
  <c r="AM8" i="1"/>
  <c r="F3" i="54" s="1"/>
  <c r="AM46" i="1"/>
  <c r="F112" i="54" s="1"/>
  <c r="AM31" i="1"/>
  <c r="F105" i="54" s="1"/>
  <c r="AM58" i="1"/>
  <c r="F33" i="54" s="1"/>
  <c r="AM43" i="1"/>
  <c r="F10" i="54" s="1"/>
  <c r="AM29" i="1"/>
  <c r="F9" i="54" s="1"/>
  <c r="AM32" i="1"/>
  <c r="F34" i="54" s="1"/>
  <c r="AM44" i="1"/>
  <c r="F22" i="54" s="1"/>
  <c r="AM52" i="1"/>
  <c r="F106" i="54" s="1"/>
  <c r="AM30" i="1"/>
  <c r="F27" i="54" s="1"/>
  <c r="AM19" i="1"/>
  <c r="F5" i="54" s="1"/>
  <c r="AM39" i="1"/>
  <c r="AM55" i="1"/>
  <c r="F40" i="54" s="1"/>
  <c r="AM24" i="1"/>
  <c r="F101" i="54" s="1"/>
  <c r="AM35" i="1"/>
  <c r="F23" i="54" s="1"/>
  <c r="AM40" i="1"/>
  <c r="F6" i="54" s="1"/>
  <c r="AM20" i="1"/>
  <c r="F4" i="54" s="1"/>
  <c r="AM11" i="1"/>
  <c r="F25" i="54" s="1"/>
  <c r="AM9" i="1"/>
  <c r="F32" i="54" s="1"/>
  <c r="AM25" i="1"/>
  <c r="F116" i="54" s="1"/>
  <c r="AM12" i="1"/>
  <c r="F110" i="54" s="1"/>
  <c r="AM50" i="1"/>
  <c r="F7" i="54" s="1"/>
  <c r="AM14" i="1"/>
  <c r="F18" i="54" s="1"/>
  <c r="AM18" i="1"/>
  <c r="F31" i="54" s="1"/>
  <c r="AM15" i="1"/>
  <c r="F14" i="54" s="1"/>
  <c r="AM26" i="1"/>
  <c r="F30" i="54" s="1"/>
  <c r="AM38" i="1"/>
  <c r="F47" i="54" s="1"/>
  <c r="AM6" i="1"/>
  <c r="F70" i="54" s="1"/>
  <c r="AM47" i="1"/>
  <c r="F20" i="54" s="1"/>
  <c r="AM53" i="1"/>
  <c r="F49" i="54" s="1"/>
  <c r="AM23" i="1"/>
  <c r="F123" i="54" s="1"/>
  <c r="AM56" i="1"/>
  <c r="F119" i="54" s="1"/>
  <c r="AM41" i="1"/>
  <c r="F130" i="54" s="1"/>
  <c r="AM59" i="1"/>
  <c r="F37" i="54" s="1"/>
  <c r="AM60" i="1"/>
  <c r="F60" i="54" s="1"/>
  <c r="AM61" i="1"/>
  <c r="AM62" i="1"/>
  <c r="AM63" i="1"/>
  <c r="AM64" i="1"/>
  <c r="AM65" i="1"/>
  <c r="AM66" i="1"/>
  <c r="AM67" i="1"/>
  <c r="AM68" i="1"/>
  <c r="AM69" i="1"/>
  <c r="AM70" i="1"/>
  <c r="AM71" i="1"/>
  <c r="AM72" i="1"/>
  <c r="AM73" i="1"/>
  <c r="AM74" i="1"/>
  <c r="AM75" i="1"/>
  <c r="AM76" i="1"/>
  <c r="AM77" i="1"/>
  <c r="AM78" i="1"/>
  <c r="AM79" i="1"/>
  <c r="AM80" i="1"/>
  <c r="AM81" i="1"/>
  <c r="AM82" i="1"/>
  <c r="AM83" i="1"/>
  <c r="AM84" i="1"/>
  <c r="AM85" i="1"/>
  <c r="AM86" i="1"/>
  <c r="AM87" i="1"/>
  <c r="AM88" i="1"/>
  <c r="AM89" i="1"/>
  <c r="AM90" i="1"/>
  <c r="AM91" i="1"/>
  <c r="AM92" i="1"/>
  <c r="AM93" i="1"/>
  <c r="AM94" i="1"/>
  <c r="AM95" i="1"/>
  <c r="AM96" i="1"/>
  <c r="AM97" i="1"/>
  <c r="AM98" i="1"/>
  <c r="AM99" i="1"/>
  <c r="AM100" i="1"/>
  <c r="AM101" i="1"/>
  <c r="AM102" i="1"/>
  <c r="AM103" i="1"/>
  <c r="AM104" i="1"/>
  <c r="AM105" i="1"/>
  <c r="AM106" i="1"/>
  <c r="AM107" i="1"/>
  <c r="AM108" i="1"/>
  <c r="AM109" i="1"/>
  <c r="AM110" i="1"/>
  <c r="AM111" i="1"/>
  <c r="AM33" i="1"/>
  <c r="F38" i="54" s="1"/>
  <c r="AF100" i="39"/>
  <c r="AE100" i="39"/>
  <c r="AD100" i="39"/>
  <c r="AC100" i="39"/>
  <c r="AB100" i="39"/>
  <c r="AA100" i="39"/>
  <c r="Z100" i="39"/>
  <c r="Y100" i="39"/>
  <c r="X100" i="39"/>
  <c r="W100" i="39"/>
  <c r="U100" i="39"/>
  <c r="T100" i="39"/>
  <c r="S100" i="39"/>
  <c r="R100" i="39"/>
  <c r="Q100" i="39"/>
  <c r="P100" i="39"/>
  <c r="Y115" i="37"/>
  <c r="X115" i="37"/>
  <c r="W115" i="37"/>
  <c r="V115" i="37"/>
  <c r="U115" i="37"/>
  <c r="T115" i="37"/>
  <c r="S115" i="37"/>
  <c r="R115" i="37"/>
  <c r="Q115" i="37"/>
  <c r="P115" i="37"/>
  <c r="O115" i="37"/>
  <c r="N115" i="37"/>
  <c r="M115" i="37"/>
  <c r="L115" i="37"/>
  <c r="AH5" i="31"/>
  <c r="AF5" i="31"/>
  <c r="AB7" i="31"/>
  <c r="Z7" i="31"/>
  <c r="AB5" i="31"/>
  <c r="Z5" i="31"/>
  <c r="V11" i="31"/>
  <c r="T11" i="31"/>
  <c r="V9" i="31"/>
  <c r="T9" i="31"/>
  <c r="V7" i="31"/>
  <c r="T7" i="31"/>
  <c r="V5" i="31"/>
  <c r="T5" i="31"/>
  <c r="C24" i="8" l="1"/>
  <c r="C48" i="8"/>
  <c r="I145" i="54"/>
  <c r="G33" i="54"/>
  <c r="U33" i="54" s="1"/>
  <c r="G120" i="54"/>
  <c r="U120" i="54" s="1"/>
  <c r="G10" i="54"/>
  <c r="U10" i="54" s="1"/>
  <c r="C40" i="8"/>
  <c r="G13" i="54"/>
  <c r="U13" i="54" s="1"/>
  <c r="G28" i="54"/>
  <c r="U28" i="54" s="1"/>
  <c r="G34" i="54"/>
  <c r="U34" i="54" s="1"/>
  <c r="G7" i="54"/>
  <c r="U7" i="54" s="1"/>
  <c r="G5" i="54"/>
  <c r="U5" i="54" s="1"/>
  <c r="G14" i="54"/>
  <c r="U14" i="54" s="1"/>
  <c r="G22" i="54"/>
  <c r="U22" i="54" s="1"/>
  <c r="G9" i="54"/>
  <c r="U9" i="54" s="1"/>
  <c r="G42" i="54"/>
  <c r="U42" i="54" s="1"/>
  <c r="G18" i="54"/>
  <c r="U18" i="54" s="1"/>
  <c r="G47" i="54"/>
  <c r="U47" i="54" s="1"/>
  <c r="G105" i="54"/>
  <c r="U105" i="54" s="1"/>
  <c r="G4" i="54"/>
  <c r="U4" i="54" s="1"/>
  <c r="G32" i="54"/>
  <c r="U32" i="54" s="1"/>
  <c r="G23" i="54"/>
  <c r="U23" i="54" s="1"/>
  <c r="G3" i="54"/>
  <c r="U3" i="54" s="1"/>
  <c r="G26" i="54"/>
  <c r="U26" i="54" s="1"/>
  <c r="G12" i="54"/>
  <c r="U12" i="54" s="1"/>
  <c r="G15" i="54"/>
  <c r="U15" i="54" s="1"/>
  <c r="G6" i="54"/>
  <c r="R6" i="54" s="1" a="1"/>
  <c r="R6" i="54" s="1"/>
  <c r="G30" i="54"/>
  <c r="U30" i="54" s="1"/>
  <c r="G40" i="54"/>
  <c r="U40" i="54" s="1"/>
  <c r="G38" i="54"/>
  <c r="U38" i="54" s="1"/>
  <c r="G31" i="54"/>
  <c r="U31" i="54" s="1"/>
  <c r="G36" i="54"/>
  <c r="U36" i="54" s="1"/>
  <c r="G45" i="54"/>
  <c r="U45" i="54" s="1"/>
  <c r="G8" i="54"/>
  <c r="U8" i="54" s="1"/>
  <c r="G16" i="54"/>
  <c r="U16" i="54" s="1"/>
  <c r="G60" i="54"/>
  <c r="U60" i="54" s="1"/>
  <c r="G106" i="54"/>
  <c r="U106" i="54" s="1"/>
  <c r="G19" i="54"/>
  <c r="G55" i="54"/>
  <c r="U55" i="54" s="1"/>
  <c r="G49" i="54"/>
  <c r="U49" i="54" s="1"/>
  <c r="F145" i="54"/>
  <c r="N59" i="8"/>
  <c r="N51" i="8"/>
  <c r="N63" i="8"/>
  <c r="N62" i="8"/>
  <c r="N61" i="8"/>
  <c r="N27" i="8"/>
  <c r="N35" i="8"/>
  <c r="N19" i="8"/>
  <c r="N52" i="8"/>
  <c r="N60" i="8"/>
  <c r="N28" i="8"/>
  <c r="N29" i="8"/>
  <c r="N55" i="8"/>
  <c r="N38" i="8"/>
  <c r="N30" i="8"/>
  <c r="N54" i="8"/>
  <c r="D24" i="8"/>
  <c r="E24" i="8"/>
  <c r="C64" i="8"/>
  <c r="C56" i="8"/>
  <c r="D64" i="8"/>
  <c r="E64" i="8"/>
  <c r="D56" i="8"/>
  <c r="E56" i="8"/>
  <c r="E32" i="8"/>
  <c r="D32" i="8"/>
  <c r="D40" i="8"/>
  <c r="E40" i="8"/>
  <c r="D48" i="8"/>
  <c r="E48" i="8"/>
  <c r="C31" i="8"/>
  <c r="S63" i="3"/>
  <c r="O145" i="54"/>
  <c r="N145" i="54"/>
  <c r="Q145" i="54"/>
  <c r="P145" i="54"/>
  <c r="AI115" i="37"/>
  <c r="K115" i="37"/>
  <c r="J115" i="37" s="1"/>
  <c r="AM31" i="3"/>
  <c r="AP100" i="39"/>
  <c r="O100" i="39"/>
  <c r="J100" i="39" s="1"/>
  <c r="R66" i="51" a="1"/>
  <c r="R66" i="51" s="1"/>
  <c r="G71" i="51"/>
  <c r="G11" i="51"/>
  <c r="AA92" i="56"/>
  <c r="Z92" i="56" s="1"/>
  <c r="AL92" i="56" s="1"/>
  <c r="N64" i="56"/>
  <c r="Z64" i="56" s="1"/>
  <c r="N32" i="56"/>
  <c r="Z32" i="56" s="1"/>
  <c r="AA13" i="56"/>
  <c r="Z13" i="56" s="1"/>
  <c r="AL13" i="56" s="1"/>
  <c r="AA44" i="56"/>
  <c r="Z44" i="56" s="1"/>
  <c r="AL44" i="56" s="1"/>
  <c r="AA28" i="56"/>
  <c r="Z28" i="56" s="1"/>
  <c r="AL28" i="56" s="1"/>
  <c r="U59" i="54"/>
  <c r="U56" i="54"/>
  <c r="U21" i="54"/>
  <c r="U52" i="54"/>
  <c r="U95" i="54"/>
  <c r="U79" i="54"/>
  <c r="U71" i="54"/>
  <c r="U144" i="54"/>
  <c r="U140" i="54"/>
  <c r="U136" i="54"/>
  <c r="U132" i="54"/>
  <c r="U128" i="54"/>
  <c r="U124" i="54"/>
  <c r="U116" i="54"/>
  <c r="U112" i="54"/>
  <c r="U108" i="54"/>
  <c r="U104" i="54"/>
  <c r="U100" i="54"/>
  <c r="U96" i="54"/>
  <c r="U92" i="54"/>
  <c r="U88" i="54"/>
  <c r="U84" i="54"/>
  <c r="U80" i="54"/>
  <c r="U76" i="54"/>
  <c r="U72" i="54"/>
  <c r="U64" i="54"/>
  <c r="U141" i="54"/>
  <c r="U133" i="54"/>
  <c r="U125" i="54"/>
  <c r="U117" i="54"/>
  <c r="U109" i="54"/>
  <c r="U101" i="54"/>
  <c r="U93" i="54"/>
  <c r="U85" i="54"/>
  <c r="U77" i="54"/>
  <c r="U69" i="54"/>
  <c r="U138" i="54"/>
  <c r="U130" i="54"/>
  <c r="U122" i="54"/>
  <c r="U114" i="54"/>
  <c r="U98" i="54"/>
  <c r="U90" i="54"/>
  <c r="U82" i="54"/>
  <c r="U74" i="54"/>
  <c r="U111" i="54"/>
  <c r="U135" i="54"/>
  <c r="U87" i="54"/>
  <c r="U129" i="54"/>
  <c r="U113" i="54"/>
  <c r="U97" i="54"/>
  <c r="U73" i="54"/>
  <c r="U53" i="54"/>
  <c r="U143" i="54"/>
  <c r="U127" i="54"/>
  <c r="U119" i="54"/>
  <c r="U103" i="54"/>
  <c r="U137" i="54"/>
  <c r="U121" i="54"/>
  <c r="U89" i="54"/>
  <c r="U81" i="54"/>
  <c r="U142" i="54"/>
  <c r="U134" i="54"/>
  <c r="U126" i="54"/>
  <c r="U118" i="54"/>
  <c r="U110" i="54"/>
  <c r="U102" i="54"/>
  <c r="U94" i="54"/>
  <c r="U86" i="54"/>
  <c r="U78" i="54"/>
  <c r="U70" i="54"/>
  <c r="U62" i="54"/>
  <c r="U48" i="54"/>
  <c r="U51" i="54"/>
  <c r="U139" i="54"/>
  <c r="U131" i="54"/>
  <c r="U123" i="54"/>
  <c r="U115" i="54"/>
  <c r="U107" i="54"/>
  <c r="U99" i="54"/>
  <c r="U91" i="54"/>
  <c r="U83" i="54"/>
  <c r="U75" i="54"/>
  <c r="U67" i="54"/>
  <c r="R7" i="7"/>
  <c r="U29" i="54"/>
  <c r="U17" i="54"/>
  <c r="U63" i="54"/>
  <c r="U58" i="54"/>
  <c r="U46" i="54"/>
  <c r="U11" i="54"/>
  <c r="U20" i="54"/>
  <c r="U68" i="54"/>
  <c r="U24" i="54"/>
  <c r="U65" i="54"/>
  <c r="U43" i="54"/>
  <c r="U61" i="54"/>
  <c r="U54" i="54"/>
  <c r="U39" i="54"/>
  <c r="U27" i="54"/>
  <c r="U37" i="54"/>
  <c r="U66" i="54"/>
  <c r="U44" i="54"/>
  <c r="U25" i="54"/>
  <c r="U35" i="54"/>
  <c r="U50" i="54"/>
  <c r="U41" i="54"/>
  <c r="X7" i="7"/>
  <c r="Y7" i="7"/>
  <c r="W7" i="7"/>
  <c r="V7" i="7"/>
  <c r="U7" i="7"/>
  <c r="Y13" i="7"/>
  <c r="U13" i="7"/>
  <c r="T13" i="7"/>
  <c r="R13" i="7"/>
  <c r="V13" i="7"/>
  <c r="T7" i="7"/>
  <c r="X13" i="7"/>
  <c r="W13" i="7"/>
  <c r="O7" i="7"/>
  <c r="O13" i="7"/>
  <c r="P7" i="7"/>
  <c r="R115" i="53" a="1"/>
  <c r="R115" i="53" s="1"/>
  <c r="AN105" i="3"/>
  <c r="AC122" i="3" s="1"/>
  <c r="AN101" i="3"/>
  <c r="AC119" i="3" s="1"/>
  <c r="AM77" i="3"/>
  <c r="AB71" i="3" s="1"/>
  <c r="AO48" i="1" s="1"/>
  <c r="AN96" i="3"/>
  <c r="AC114" i="3" s="1"/>
  <c r="AN100" i="3"/>
  <c r="AC118" i="3" s="1"/>
  <c r="R101" i="53" a="1"/>
  <c r="R101" i="53" s="1"/>
  <c r="AN108" i="3"/>
  <c r="AC60" i="3" s="1"/>
  <c r="R125" i="53" a="1"/>
  <c r="R125" i="53" s="1"/>
  <c r="V9" i="51"/>
  <c r="AN95" i="3"/>
  <c r="AC113" i="3" s="1"/>
  <c r="AN99" i="3"/>
  <c r="AC117" i="3" s="1"/>
  <c r="R100" i="53" a="1"/>
  <c r="R100" i="53" s="1"/>
  <c r="AN107" i="3"/>
  <c r="AC124" i="3" s="1"/>
  <c r="AN111" i="3"/>
  <c r="AC126" i="3" s="1"/>
  <c r="P13" i="7"/>
  <c r="AN102" i="3"/>
  <c r="AC120" i="3" s="1"/>
  <c r="AN106" i="3"/>
  <c r="AC123" i="3" s="1"/>
  <c r="R10" i="53" a="1"/>
  <c r="R10" i="53" s="1"/>
  <c r="O9" i="7"/>
  <c r="AM39" i="3"/>
  <c r="R47" i="51" a="1"/>
  <c r="R47" i="51" s="1"/>
  <c r="AM83" i="3"/>
  <c r="AB101" i="3" s="1"/>
  <c r="R101" i="3" s="1"/>
  <c r="R7" i="51" a="1"/>
  <c r="R7" i="51" s="1"/>
  <c r="AM80" i="3"/>
  <c r="AB86" i="3" s="1"/>
  <c r="R86" i="3" s="1"/>
  <c r="AM68" i="3"/>
  <c r="AM61" i="3"/>
  <c r="V132" i="51"/>
  <c r="R95" i="51" a="1"/>
  <c r="R95" i="51" s="1"/>
  <c r="V131" i="51"/>
  <c r="AM121" i="3"/>
  <c r="AB66" i="3" s="1"/>
  <c r="R66" i="3" s="1"/>
  <c r="AM76" i="3"/>
  <c r="AB87" i="3" s="1"/>
  <c r="AO39" i="1" s="1"/>
  <c r="V139" i="51"/>
  <c r="R143" i="51" a="1"/>
  <c r="R143" i="51" s="1"/>
  <c r="V142" i="51"/>
  <c r="R95" i="53" a="1"/>
  <c r="R95" i="53" s="1"/>
  <c r="AN110" i="3"/>
  <c r="AC125" i="3" s="1"/>
  <c r="R94" i="53" a="1"/>
  <c r="R94" i="53" s="1"/>
  <c r="R106" i="53" a="1"/>
  <c r="R106" i="53" s="1"/>
  <c r="R118" i="53" a="1"/>
  <c r="R118" i="53" s="1"/>
  <c r="AN92" i="3"/>
  <c r="AC110" i="3" s="1"/>
  <c r="AN93" i="3"/>
  <c r="AC111" i="3" s="1"/>
  <c r="AN94" i="3"/>
  <c r="AC112" i="3" s="1"/>
  <c r="AN4" i="3"/>
  <c r="AN8" i="3"/>
  <c r="R8" i="53" a="1"/>
  <c r="R8" i="53" s="1"/>
  <c r="AN17" i="3"/>
  <c r="R22" i="53" a="1"/>
  <c r="R22" i="53" s="1"/>
  <c r="AN25" i="3"/>
  <c r="R26" i="53" a="1"/>
  <c r="R26" i="53" s="1"/>
  <c r="AN28" i="3"/>
  <c r="AN30" i="3"/>
  <c r="AN31" i="3"/>
  <c r="R32" i="53" a="1"/>
  <c r="R32" i="53" s="1"/>
  <c r="R33" i="53" a="1"/>
  <c r="R33" i="53" s="1"/>
  <c r="AN35" i="3"/>
  <c r="AN36" i="3"/>
  <c r="R38" i="53" a="1"/>
  <c r="R38" i="53" s="1"/>
  <c r="AN40" i="3"/>
  <c r="AN41" i="3"/>
  <c r="AN80" i="3"/>
  <c r="AC86" i="3" s="1"/>
  <c r="AN42" i="3"/>
  <c r="AN43" i="3"/>
  <c r="R44" i="53" a="1"/>
  <c r="R44" i="53" s="1"/>
  <c r="R45" i="53" a="1"/>
  <c r="R45" i="53" s="1"/>
  <c r="AN46" i="3"/>
  <c r="AN47" i="3"/>
  <c r="AN48" i="3"/>
  <c r="AN49" i="3"/>
  <c r="R50" i="53" a="1"/>
  <c r="R50" i="53" s="1"/>
  <c r="R51" i="53" a="1"/>
  <c r="R51" i="53" s="1"/>
  <c r="R52" i="53" a="1"/>
  <c r="R52" i="53" s="1"/>
  <c r="AN53" i="3"/>
  <c r="AN54" i="3"/>
  <c r="AN55" i="3"/>
  <c r="AN56" i="3"/>
  <c r="AN57" i="3"/>
  <c r="AN58" i="3"/>
  <c r="AN59" i="3"/>
  <c r="AN60" i="3"/>
  <c r="AN63" i="3"/>
  <c r="AN64" i="3"/>
  <c r="AN65" i="3"/>
  <c r="AN66" i="3"/>
  <c r="R67" i="53" a="1"/>
  <c r="R67" i="53" s="1"/>
  <c r="AN123" i="3"/>
  <c r="AC128" i="3" s="1"/>
  <c r="AN126" i="3"/>
  <c r="AC129" i="3" s="1"/>
  <c r="R72" i="53" a="1"/>
  <c r="R72" i="53" s="1"/>
  <c r="AN128" i="3"/>
  <c r="AC130" i="3" s="1"/>
  <c r="AN129" i="3"/>
  <c r="AC131" i="3" s="1"/>
  <c r="AN130" i="3"/>
  <c r="AC67" i="3" s="1"/>
  <c r="AN131" i="3"/>
  <c r="AC61" i="3" s="1"/>
  <c r="AN132" i="3"/>
  <c r="AC59" i="3" s="1"/>
  <c r="AN81" i="3"/>
  <c r="AC100" i="3" s="1"/>
  <c r="AN82" i="3"/>
  <c r="AC89" i="3" s="1"/>
  <c r="AN83" i="3"/>
  <c r="AC101" i="3" s="1"/>
  <c r="AN84" i="3"/>
  <c r="AC102" i="3" s="1"/>
  <c r="R82" i="53" a="1"/>
  <c r="R82" i="53" s="1"/>
  <c r="AN86" i="3"/>
  <c r="AC104" i="3" s="1"/>
  <c r="AN87" i="3"/>
  <c r="AC105" i="3" s="1"/>
  <c r="AN88" i="3"/>
  <c r="AC106" i="3" s="1"/>
  <c r="AN89" i="3"/>
  <c r="AC107" i="3" s="1"/>
  <c r="AN90" i="3"/>
  <c r="AC108" i="3" s="1"/>
  <c r="R88" i="53" a="1"/>
  <c r="R88" i="53" s="1"/>
  <c r="R113" i="51" a="1"/>
  <c r="R113" i="51" s="1"/>
  <c r="AM104" i="3"/>
  <c r="AB69" i="3" s="1"/>
  <c r="R69" i="3" s="1"/>
  <c r="R53" i="51" a="1"/>
  <c r="R53" i="51" s="1"/>
  <c r="AM131" i="3"/>
  <c r="AB61" i="3" s="1"/>
  <c r="R61" i="3" s="1"/>
  <c r="R6" i="51" a="1"/>
  <c r="R6" i="51" s="1"/>
  <c r="R106" i="51" a="1"/>
  <c r="R106" i="51" s="1"/>
  <c r="AM97" i="3"/>
  <c r="AB115" i="3" s="1"/>
  <c r="R115" i="3" s="1"/>
  <c r="R82" i="51" a="1"/>
  <c r="R82" i="51" s="1"/>
  <c r="AM59" i="3"/>
  <c r="AM108" i="3"/>
  <c r="AB60" i="3" s="1"/>
  <c r="R60" i="3" s="1"/>
  <c r="AM96" i="3"/>
  <c r="AB114" i="3" s="1"/>
  <c r="R114" i="3" s="1"/>
  <c r="AM84" i="3"/>
  <c r="AB102" i="3" s="1"/>
  <c r="R102" i="3" s="1"/>
  <c r="S34" i="3"/>
  <c r="S97" i="3"/>
  <c r="S46" i="3"/>
  <c r="S8" i="3"/>
  <c r="S95" i="3"/>
  <c r="S47" i="3"/>
  <c r="S87" i="3"/>
  <c r="S4" i="3"/>
  <c r="S80" i="3"/>
  <c r="S36" i="3"/>
  <c r="S10" i="3"/>
  <c r="S71" i="3"/>
  <c r="S14" i="3"/>
  <c r="S32" i="3"/>
  <c r="S51" i="3"/>
  <c r="S7" i="3"/>
  <c r="S62" i="3"/>
  <c r="S27" i="3"/>
  <c r="S5" i="3"/>
  <c r="S37" i="3"/>
  <c r="S41" i="3"/>
  <c r="S20" i="3"/>
  <c r="S33" i="3"/>
  <c r="S70" i="3"/>
  <c r="S13" i="3"/>
  <c r="S15" i="3"/>
  <c r="S99" i="3"/>
  <c r="AN62" i="3"/>
  <c r="AO54" i="3"/>
  <c r="AR55" i="3" s="1"/>
  <c r="R15" i="54" a="1"/>
  <c r="R15" i="54" s="1"/>
  <c r="AM53" i="3"/>
  <c r="AM109" i="3"/>
  <c r="AB17" i="3" s="1"/>
  <c r="R17" i="3" s="1"/>
  <c r="R143" i="54" a="1"/>
  <c r="R143" i="54" s="1"/>
  <c r="R142" i="54" a="1"/>
  <c r="R142" i="54" s="1"/>
  <c r="R139" i="54" a="1"/>
  <c r="R139" i="54" s="1"/>
  <c r="R133" i="54" a="1"/>
  <c r="R133" i="54" s="1"/>
  <c r="AO119" i="3"/>
  <c r="R128" i="54" a="1"/>
  <c r="R128" i="54" s="1"/>
  <c r="R125" i="54" a="1"/>
  <c r="R125" i="54" s="1"/>
  <c r="R124" i="54" a="1"/>
  <c r="R124" i="54" s="1"/>
  <c r="R120" i="54" a="1"/>
  <c r="R120" i="54" s="1"/>
  <c r="AO73" i="3"/>
  <c r="AR116" i="3" s="1"/>
  <c r="R111" i="54" a="1"/>
  <c r="R111" i="54" s="1"/>
  <c r="AM125" i="3"/>
  <c r="AB12" i="3" s="1"/>
  <c r="R12" i="3" s="1"/>
  <c r="R70" i="51" a="1"/>
  <c r="R70" i="51" s="1"/>
  <c r="R108" i="54" a="1"/>
  <c r="R108" i="54" s="1"/>
  <c r="R107" i="54" a="1"/>
  <c r="R107" i="54" s="1"/>
  <c r="AO108" i="3"/>
  <c r="AO107" i="3"/>
  <c r="R103" i="54" a="1"/>
  <c r="R103" i="54" s="1"/>
  <c r="AO105" i="3"/>
  <c r="AO104" i="3"/>
  <c r="AO103" i="3"/>
  <c r="R99" i="54" a="1"/>
  <c r="R99" i="54" s="1"/>
  <c r="R98" i="54" a="1"/>
  <c r="R98" i="54" s="1"/>
  <c r="AO100" i="3"/>
  <c r="AO99" i="3"/>
  <c r="R95" i="54" a="1"/>
  <c r="R95" i="54" s="1"/>
  <c r="AO97" i="3"/>
  <c r="AO96" i="3"/>
  <c r="AO95" i="3"/>
  <c r="R90" i="54" a="1"/>
  <c r="R90" i="54" s="1"/>
  <c r="AO92" i="3"/>
  <c r="AO90" i="3"/>
  <c r="R86" i="54" a="1"/>
  <c r="R86" i="54" s="1"/>
  <c r="AO87" i="3"/>
  <c r="AO86" i="3"/>
  <c r="R81" i="54" a="1"/>
  <c r="R81" i="54" s="1"/>
  <c r="AO83" i="3"/>
  <c r="AO81" i="3"/>
  <c r="R77" i="54" a="1"/>
  <c r="R77" i="54" s="1"/>
  <c r="AO130" i="3"/>
  <c r="R74" i="54" a="1"/>
  <c r="R74" i="54" s="1"/>
  <c r="R73" i="54" a="1"/>
  <c r="R73" i="54" s="1"/>
  <c r="AO126" i="3"/>
  <c r="R70" i="54" a="1"/>
  <c r="R70" i="54" s="1"/>
  <c r="R69" i="54" a="1"/>
  <c r="R69" i="54" s="1"/>
  <c r="AO123" i="3"/>
  <c r="AO122" i="3"/>
  <c r="AO66" i="3"/>
  <c r="AR67" i="3" s="1"/>
  <c r="R65" i="54" a="1"/>
  <c r="R65" i="54" s="1"/>
  <c r="AO63" i="3"/>
  <c r="AR64" i="3" s="1"/>
  <c r="AO62" i="3"/>
  <c r="AR63" i="3" s="1"/>
  <c r="AO59" i="3"/>
  <c r="AR60" i="3" s="1"/>
  <c r="AO58" i="3"/>
  <c r="AR59" i="3" s="1"/>
  <c r="R56" i="54" a="1"/>
  <c r="R56" i="54" s="1"/>
  <c r="R53" i="54" a="1"/>
  <c r="R53" i="54" s="1"/>
  <c r="R52" i="54" a="1"/>
  <c r="R52" i="54" s="1"/>
  <c r="AO50" i="3"/>
  <c r="AR51" i="3" s="1"/>
  <c r="R48" i="54" a="1"/>
  <c r="R48" i="54" s="1"/>
  <c r="AO46" i="3"/>
  <c r="AR47" i="3" s="1"/>
  <c r="AO45" i="3"/>
  <c r="AR46" i="3" s="1"/>
  <c r="R44" i="54" a="1"/>
  <c r="R44" i="54" s="1"/>
  <c r="AO43" i="3"/>
  <c r="AR44" i="3" s="1"/>
  <c r="R35" i="54" a="1"/>
  <c r="R35" i="54" s="1"/>
  <c r="AO34" i="3"/>
  <c r="AR34" i="3" s="1"/>
  <c r="R27" i="54" a="1"/>
  <c r="R27" i="54" s="1"/>
  <c r="AO25" i="3"/>
  <c r="AR25" i="3" s="1"/>
  <c r="R20" i="54" a="1"/>
  <c r="R20" i="54" s="1"/>
  <c r="AO128" i="3"/>
  <c r="R141" i="54" a="1"/>
  <c r="R141" i="54" s="1"/>
  <c r="R138" i="54" a="1"/>
  <c r="R138" i="54" s="1"/>
  <c r="R137" i="54" a="1"/>
  <c r="R137" i="54" s="1"/>
  <c r="R115" i="54" a="1"/>
  <c r="R115" i="54" s="1"/>
  <c r="AO98" i="3"/>
  <c r="R87" i="54" a="1"/>
  <c r="R87" i="54" s="1"/>
  <c r="AO88" i="3"/>
  <c r="AO127" i="3"/>
  <c r="AO64" i="3"/>
  <c r="AR65" i="3" s="1"/>
  <c r="AO61" i="3"/>
  <c r="AR62" i="3" s="1"/>
  <c r="R43" i="54" a="1"/>
  <c r="R43" i="54" s="1"/>
  <c r="AO80" i="3"/>
  <c r="R39" i="54" a="1"/>
  <c r="R39" i="54" s="1"/>
  <c r="AO30" i="3"/>
  <c r="AR30" i="3" s="1"/>
  <c r="R116" i="54" a="1"/>
  <c r="R116" i="54" s="1"/>
  <c r="R94" i="54" a="1"/>
  <c r="R94" i="54" s="1"/>
  <c r="R91" i="54" a="1"/>
  <c r="R91" i="54" s="1"/>
  <c r="AO91" i="3"/>
  <c r="R82" i="54" a="1"/>
  <c r="R82" i="54" s="1"/>
  <c r="AO82" i="3"/>
  <c r="AO131" i="3"/>
  <c r="AO125" i="3"/>
  <c r="AO40" i="3"/>
  <c r="AR40" i="3" s="1"/>
  <c r="AO51" i="3"/>
  <c r="AR52" i="3" s="1"/>
  <c r="AO44" i="3"/>
  <c r="AR45" i="3" s="1"/>
  <c r="R112" i="54" a="1"/>
  <c r="R112" i="54" s="1"/>
  <c r="R134" i="54" a="1"/>
  <c r="R134" i="54" s="1"/>
  <c r="AM51" i="3"/>
  <c r="R51" i="51" a="1"/>
  <c r="R51" i="51" s="1"/>
  <c r="AO56" i="3"/>
  <c r="AR57" i="3" s="1"/>
  <c r="AO36" i="3"/>
  <c r="AR36" i="3" s="1"/>
  <c r="AO53" i="3"/>
  <c r="AR54" i="3" s="1"/>
  <c r="AO84" i="3"/>
  <c r="AO94" i="3"/>
  <c r="AM64" i="3"/>
  <c r="AM65" i="3"/>
  <c r="AM122" i="3"/>
  <c r="AB127" i="3" s="1"/>
  <c r="R127" i="3" s="1"/>
  <c r="AM123" i="3"/>
  <c r="AB128" i="3" s="1"/>
  <c r="R128" i="3" s="1"/>
  <c r="R76" i="51" a="1"/>
  <c r="R76" i="51" s="1"/>
  <c r="AM132" i="3"/>
  <c r="AB59" i="3" s="1"/>
  <c r="R59" i="3" s="1"/>
  <c r="AM81" i="3"/>
  <c r="AB100" i="3" s="1"/>
  <c r="R100" i="3" s="1"/>
  <c r="AM82" i="3"/>
  <c r="AB89" i="3" s="1"/>
  <c r="R89" i="3" s="1"/>
  <c r="R80" i="51" a="1"/>
  <c r="R80" i="51" s="1"/>
  <c r="AM93" i="3"/>
  <c r="AB111" i="3" s="1"/>
  <c r="R111" i="3" s="1"/>
  <c r="AM94" i="3"/>
  <c r="AB112" i="3" s="1"/>
  <c r="R112" i="3" s="1"/>
  <c r="AM95" i="3"/>
  <c r="AB113" i="3" s="1"/>
  <c r="R113" i="3" s="1"/>
  <c r="AM105" i="3"/>
  <c r="AB122" i="3" s="1"/>
  <c r="R122" i="3" s="1"/>
  <c r="AM106" i="3"/>
  <c r="AB123" i="3" s="1"/>
  <c r="R123" i="3" s="1"/>
  <c r="AM107" i="3"/>
  <c r="AB124" i="3" s="1"/>
  <c r="R124" i="3" s="1"/>
  <c r="R114" i="51" a="1"/>
  <c r="R114" i="51" s="1"/>
  <c r="AM74" i="3"/>
  <c r="AM75" i="3"/>
  <c r="AM117" i="3"/>
  <c r="AB83" i="3" s="1"/>
  <c r="R83" i="3" s="1"/>
  <c r="AM118" i="3"/>
  <c r="AB82" i="3" s="1"/>
  <c r="R82" i="3" s="1"/>
  <c r="AM119" i="3"/>
  <c r="AB79" i="3" s="1"/>
  <c r="R79" i="3" s="1"/>
  <c r="AM120" i="3"/>
  <c r="AB72" i="3" s="1"/>
  <c r="R72" i="3" s="1"/>
  <c r="R139" i="51" a="1"/>
  <c r="R139" i="51" s="1"/>
  <c r="V140" i="51"/>
  <c r="R118" i="51" a="1"/>
  <c r="R118" i="51" s="1"/>
  <c r="V143" i="51"/>
  <c r="R142" i="51" a="1"/>
  <c r="R142" i="51" s="1"/>
  <c r="AO52" i="3"/>
  <c r="AR53" i="3" s="1"/>
  <c r="AO93" i="3"/>
  <c r="AO101" i="3"/>
  <c r="AO111" i="3"/>
  <c r="AO124" i="3"/>
  <c r="AO132" i="3"/>
  <c r="AO110" i="3"/>
  <c r="AO129" i="3"/>
  <c r="AM36" i="3"/>
  <c r="R35" i="51" a="1"/>
  <c r="R35" i="51" s="1"/>
  <c r="AM30" i="3"/>
  <c r="AM46" i="3"/>
  <c r="AM50" i="3"/>
  <c r="AM58" i="3"/>
  <c r="R9" i="51" a="1"/>
  <c r="R9" i="51" s="1"/>
  <c r="AM40" i="3"/>
  <c r="AM9" i="3"/>
  <c r="AM7" i="3"/>
  <c r="R40" i="51" a="1"/>
  <c r="R40" i="51" s="1"/>
  <c r="AM44" i="3"/>
  <c r="AM48" i="3"/>
  <c r="AM128" i="3"/>
  <c r="AB130" i="3" s="1"/>
  <c r="R130" i="3" s="1"/>
  <c r="AM86" i="3"/>
  <c r="AB104" i="3" s="1"/>
  <c r="R104" i="3" s="1"/>
  <c r="AM88" i="3"/>
  <c r="AB106" i="3" s="1"/>
  <c r="R106" i="3" s="1"/>
  <c r="AM91" i="3"/>
  <c r="AB109" i="3" s="1"/>
  <c r="R109" i="3" s="1"/>
  <c r="AM92" i="3"/>
  <c r="AB110" i="3" s="1"/>
  <c r="R110" i="3" s="1"/>
  <c r="AM98" i="3"/>
  <c r="AB116" i="3" s="1"/>
  <c r="R116" i="3" s="1"/>
  <c r="R94" i="51" a="1"/>
  <c r="R94" i="51" s="1"/>
  <c r="AM85" i="3"/>
  <c r="AB103" i="3" s="1"/>
  <c r="R103" i="3" s="1"/>
  <c r="R131" i="51" a="1"/>
  <c r="R131" i="51" s="1"/>
  <c r="AM47" i="3"/>
  <c r="AO28" i="3"/>
  <c r="AO48" i="3"/>
  <c r="AR49" i="3" s="1"/>
  <c r="AO65" i="3"/>
  <c r="AR66" i="3" s="1"/>
  <c r="AO85" i="3"/>
  <c r="AO89" i="3"/>
  <c r="AO102" i="3"/>
  <c r="AO106" i="3"/>
  <c r="R13" i="54" a="1"/>
  <c r="R13" i="54" s="1"/>
  <c r="R51" i="54" a="1"/>
  <c r="R51" i="54" s="1"/>
  <c r="R64" i="54" a="1"/>
  <c r="R64" i="54" s="1"/>
  <c r="R68" i="54" a="1"/>
  <c r="R68" i="54" s="1"/>
  <c r="R85" i="54" a="1"/>
  <c r="R85" i="54" s="1"/>
  <c r="R102" i="54" a="1"/>
  <c r="R102" i="54" s="1"/>
  <c r="R119" i="54" a="1"/>
  <c r="R119" i="54" s="1"/>
  <c r="R123" i="54" a="1"/>
  <c r="R123" i="54" s="1"/>
  <c r="R132" i="54" a="1"/>
  <c r="R132" i="54" s="1"/>
  <c r="AN119" i="3"/>
  <c r="AC79" i="3" s="1"/>
  <c r="R130" i="53" a="1"/>
  <c r="R130" i="53" s="1"/>
  <c r="R132" i="53" a="1"/>
  <c r="R132" i="53" s="1"/>
  <c r="R17" i="54" a="1"/>
  <c r="R17" i="54" s="1"/>
  <c r="R21" i="54" a="1"/>
  <c r="R21" i="54" s="1"/>
  <c r="R72" i="54" a="1"/>
  <c r="R72" i="54" s="1"/>
  <c r="R89" i="54" a="1"/>
  <c r="R89" i="54" s="1"/>
  <c r="R93" i="54" a="1"/>
  <c r="R93" i="54" s="1"/>
  <c r="R110" i="54" a="1"/>
  <c r="R110" i="54" s="1"/>
  <c r="R127" i="54" a="1"/>
  <c r="R127" i="54" s="1"/>
  <c r="R136" i="54" a="1"/>
  <c r="R136" i="54" s="1"/>
  <c r="AM35" i="3"/>
  <c r="R4" i="54" a="1"/>
  <c r="R4" i="54" s="1"/>
  <c r="R8" i="54" a="1"/>
  <c r="R8" i="54" s="1"/>
  <c r="R25" i="54" a="1"/>
  <c r="R25" i="54" s="1"/>
  <c r="R59" i="54" a="1"/>
  <c r="R59" i="54" s="1"/>
  <c r="R63" i="54" a="1"/>
  <c r="R63" i="54" s="1"/>
  <c r="R76" i="54" a="1"/>
  <c r="R76" i="54" s="1"/>
  <c r="R80" i="54" a="1"/>
  <c r="R80" i="54" s="1"/>
  <c r="R97" i="54" a="1"/>
  <c r="R97" i="54" s="1"/>
  <c r="R114" i="54" a="1"/>
  <c r="R114" i="54" s="1"/>
  <c r="R140" i="54" a="1"/>
  <c r="R140" i="54" s="1"/>
  <c r="AM100" i="3"/>
  <c r="AB118" i="3" s="1"/>
  <c r="R118" i="3" s="1"/>
  <c r="AM103" i="3"/>
  <c r="AB121" i="3" s="1"/>
  <c r="R121" i="3" s="1"/>
  <c r="R101" i="51" a="1"/>
  <c r="R101" i="51" s="1"/>
  <c r="AM110" i="3"/>
  <c r="AB125" i="3" s="1"/>
  <c r="R125" i="3" s="1"/>
  <c r="AM70" i="3"/>
  <c r="AM71" i="3"/>
  <c r="AM72" i="3"/>
  <c r="AM78" i="3"/>
  <c r="AB34" i="3" s="1"/>
  <c r="AO51" i="1" s="1"/>
  <c r="AM112" i="3"/>
  <c r="AB84" i="3" s="1"/>
  <c r="R84" i="3" s="1"/>
  <c r="AM115" i="3"/>
  <c r="AB73" i="3" s="1"/>
  <c r="R73" i="3" s="1"/>
  <c r="AM116" i="3"/>
  <c r="AB76" i="3" s="1"/>
  <c r="R76" i="3" s="1"/>
  <c r="V133" i="51"/>
  <c r="V135" i="51"/>
  <c r="V136" i="51"/>
  <c r="V137" i="51"/>
  <c r="V138" i="51"/>
  <c r="R144" i="51" a="1"/>
  <c r="R144" i="51" s="1"/>
  <c r="AM54" i="3"/>
  <c r="R24" i="51" a="1"/>
  <c r="R24" i="51" s="1"/>
  <c r="R38" i="51" a="1"/>
  <c r="R38" i="51" s="1"/>
  <c r="R130" i="51" a="1"/>
  <c r="R130" i="51" s="1"/>
  <c r="R34" i="51" a="1"/>
  <c r="R34" i="51" s="1"/>
  <c r="R29" i="54" a="1"/>
  <c r="R29" i="54" s="1"/>
  <c r="R33" i="54" a="1"/>
  <c r="R33" i="54" s="1"/>
  <c r="R46" i="54" a="1"/>
  <c r="R46" i="54" s="1"/>
  <c r="R50" i="54" a="1"/>
  <c r="R50" i="54" s="1"/>
  <c r="R67" i="54" a="1"/>
  <c r="R67" i="54" s="1"/>
  <c r="R84" i="54" a="1"/>
  <c r="R84" i="54" s="1"/>
  <c r="R101" i="54" a="1"/>
  <c r="R101" i="54" s="1"/>
  <c r="R105" i="54" a="1"/>
  <c r="R105" i="54" s="1"/>
  <c r="R118" i="54" a="1"/>
  <c r="R118" i="54" s="1"/>
  <c r="R122" i="54" a="1"/>
  <c r="R122" i="54" s="1"/>
  <c r="R131" i="54" a="1"/>
  <c r="R131" i="54" s="1"/>
  <c r="R135" i="54" a="1"/>
  <c r="R135" i="54" s="1"/>
  <c r="R37" i="54" a="1"/>
  <c r="R37" i="54" s="1"/>
  <c r="R54" i="54" a="1"/>
  <c r="R54" i="54" s="1"/>
  <c r="R71" i="54" a="1"/>
  <c r="R71" i="54" s="1"/>
  <c r="R75" i="54" a="1"/>
  <c r="R75" i="54" s="1"/>
  <c r="S84" i="54"/>
  <c r="R88" i="54" a="1"/>
  <c r="R88" i="54" s="1"/>
  <c r="R92" i="54" a="1"/>
  <c r="R92" i="54" s="1"/>
  <c r="R109" i="54" a="1"/>
  <c r="R109" i="54" s="1"/>
  <c r="R126" i="54" a="1"/>
  <c r="R126" i="54" s="1"/>
  <c r="R144" i="54" a="1"/>
  <c r="R144" i="54" s="1"/>
  <c r="AM42" i="3"/>
  <c r="R24" i="54" a="1"/>
  <c r="R24" i="54" s="1"/>
  <c r="R41" i="54" a="1"/>
  <c r="R41" i="54" s="1"/>
  <c r="R45" i="54" a="1"/>
  <c r="R45" i="54" s="1"/>
  <c r="R58" i="54" a="1"/>
  <c r="R58" i="54" s="1"/>
  <c r="R62" i="54" a="1"/>
  <c r="R62" i="54" s="1"/>
  <c r="R79" i="54" a="1"/>
  <c r="R79" i="54" s="1"/>
  <c r="R96" i="54" a="1"/>
  <c r="R96" i="54" s="1"/>
  <c r="R113" i="54" a="1"/>
  <c r="R113" i="54" s="1"/>
  <c r="R117" i="54" a="1"/>
  <c r="R117" i="54" s="1"/>
  <c r="R130" i="54" a="1"/>
  <c r="R130" i="54" s="1"/>
  <c r="R108" i="53" a="1"/>
  <c r="R108" i="53" s="1"/>
  <c r="R11" i="54" a="1"/>
  <c r="R11" i="54" s="1"/>
  <c r="R28" i="54" a="1"/>
  <c r="R28" i="54" s="1"/>
  <c r="R66" i="54" a="1"/>
  <c r="R66" i="54" s="1"/>
  <c r="R83" i="54" a="1"/>
  <c r="R83" i="54" s="1"/>
  <c r="R100" i="54" a="1"/>
  <c r="R100" i="54" s="1"/>
  <c r="R104" i="54" a="1"/>
  <c r="R104" i="54" s="1"/>
  <c r="R121" i="54" a="1"/>
  <c r="R121" i="54" s="1"/>
  <c r="R63" i="53" a="1"/>
  <c r="R63" i="53" s="1"/>
  <c r="R129" i="54" a="1"/>
  <c r="R129" i="54" s="1"/>
  <c r="AN73" i="3"/>
  <c r="R61" i="54" a="1"/>
  <c r="R61" i="54" s="1"/>
  <c r="R78" i="54" a="1"/>
  <c r="R78" i="54" s="1"/>
  <c r="AM43" i="3"/>
  <c r="AM52" i="3"/>
  <c r="R20" i="51" a="1"/>
  <c r="R20" i="51" s="1"/>
  <c r="AM27" i="3"/>
  <c r="R55" i="51" a="1"/>
  <c r="R55" i="51" s="1"/>
  <c r="R19" i="51" a="1"/>
  <c r="R19" i="51" s="1"/>
  <c r="AM28" i="3"/>
  <c r="AM34" i="3"/>
  <c r="AM8" i="3"/>
  <c r="AM33" i="3"/>
  <c r="AM45" i="3"/>
  <c r="AM17" i="3"/>
  <c r="R16" i="53" a="1"/>
  <c r="R16" i="53" s="1"/>
  <c r="AN98" i="3"/>
  <c r="AC116" i="3" s="1"/>
  <c r="AN61" i="3"/>
  <c r="R28" i="53" a="1"/>
  <c r="R28" i="53" s="1"/>
  <c r="R68" i="53" a="1"/>
  <c r="R68" i="53" s="1"/>
  <c r="AN127" i="3"/>
  <c r="AC58" i="3" s="1"/>
  <c r="AN104" i="3"/>
  <c r="AC69" i="3" s="1"/>
  <c r="R114" i="53" a="1"/>
  <c r="R114" i="53" s="1"/>
  <c r="R121" i="53" a="1"/>
  <c r="R121" i="53" s="1"/>
  <c r="R131" i="53" a="1"/>
  <c r="R131" i="53" s="1"/>
  <c r="R138" i="53" a="1"/>
  <c r="R138" i="53" s="1"/>
  <c r="R34" i="53" a="1"/>
  <c r="R34" i="53" s="1"/>
  <c r="R78" i="53" a="1"/>
  <c r="R78" i="53" s="1"/>
  <c r="R107" i="53" a="1"/>
  <c r="R107" i="53" s="1"/>
  <c r="R40" i="53" a="1"/>
  <c r="R40" i="53" s="1"/>
  <c r="R71" i="53" a="1"/>
  <c r="R71" i="53" s="1"/>
  <c r="R84" i="53" a="1"/>
  <c r="R84" i="53" s="1"/>
  <c r="R46" i="53" a="1"/>
  <c r="R46" i="53" s="1"/>
  <c r="R113" i="53" a="1"/>
  <c r="R113" i="53" s="1"/>
  <c r="R120" i="53" a="1"/>
  <c r="R120" i="53" s="1"/>
  <c r="R127" i="53" a="1"/>
  <c r="R127" i="53" s="1"/>
  <c r="R137" i="53" a="1"/>
  <c r="R137" i="53" s="1"/>
  <c r="R77" i="53" a="1"/>
  <c r="R77" i="53" s="1"/>
  <c r="R90" i="53" a="1"/>
  <c r="R90" i="53" s="1"/>
  <c r="R58" i="53" a="1"/>
  <c r="R58" i="53" s="1"/>
  <c r="R83" i="53" a="1"/>
  <c r="R83" i="53" s="1"/>
  <c r="R96" i="53" a="1"/>
  <c r="R96" i="53" s="1"/>
  <c r="R119" i="53" a="1"/>
  <c r="R119" i="53" s="1"/>
  <c r="R126" i="53" a="1"/>
  <c r="R126" i="53" s="1"/>
  <c r="R133" i="53" a="1"/>
  <c r="R133" i="53" s="1"/>
  <c r="R64" i="53" a="1"/>
  <c r="R64" i="53" s="1"/>
  <c r="R89" i="53" a="1"/>
  <c r="R89" i="53" s="1"/>
  <c r="R4" i="53" a="1"/>
  <c r="R4" i="53" s="1"/>
  <c r="R57" i="53" a="1"/>
  <c r="R57" i="53" s="1"/>
  <c r="R102" i="53" a="1"/>
  <c r="R102" i="53" s="1"/>
  <c r="R9" i="53" a="1"/>
  <c r="R9" i="53" s="1"/>
  <c r="R27" i="53" a="1"/>
  <c r="R27" i="53" s="1"/>
  <c r="R39" i="53" a="1"/>
  <c r="R39" i="53" s="1"/>
  <c r="AN52" i="3"/>
  <c r="R14" i="53" a="1"/>
  <c r="R14" i="53" s="1"/>
  <c r="R62" i="53" a="1"/>
  <c r="R62" i="53" s="1"/>
  <c r="R76" i="53" a="1"/>
  <c r="R76" i="53" s="1"/>
  <c r="R112" i="53" a="1"/>
  <c r="R112" i="53" s="1"/>
  <c r="AN45" i="3"/>
  <c r="AN51" i="3"/>
  <c r="R49" i="53" a="1"/>
  <c r="R49" i="53" s="1"/>
  <c r="R55" i="53" a="1"/>
  <c r="R55" i="53" s="1"/>
  <c r="R61" i="53" a="1"/>
  <c r="R61" i="53" s="1"/>
  <c r="R66" i="53" a="1"/>
  <c r="R66" i="53" s="1"/>
  <c r="R69" i="53" a="1"/>
  <c r="R69" i="53" s="1"/>
  <c r="R75" i="53" a="1"/>
  <c r="R75" i="53" s="1"/>
  <c r="R81" i="53" a="1"/>
  <c r="R81" i="53" s="1"/>
  <c r="R87" i="53" a="1"/>
  <c r="R87" i="53" s="1"/>
  <c r="R93" i="53" a="1"/>
  <c r="R93" i="53" s="1"/>
  <c r="R99" i="53" a="1"/>
  <c r="R99" i="53" s="1"/>
  <c r="R105" i="53" a="1"/>
  <c r="R105" i="53" s="1"/>
  <c r="R111" i="53" a="1"/>
  <c r="R111" i="53" s="1"/>
  <c r="R117" i="53" a="1"/>
  <c r="R117" i="53" s="1"/>
  <c r="R123" i="53" a="1"/>
  <c r="R123" i="53" s="1"/>
  <c r="R129" i="53" a="1"/>
  <c r="R129" i="53" s="1"/>
  <c r="R135" i="53" a="1"/>
  <c r="R135" i="53" s="1"/>
  <c r="R20" i="53" a="1"/>
  <c r="R20" i="53" s="1"/>
  <c r="R56" i="53" a="1"/>
  <c r="R56" i="53" s="1"/>
  <c r="R70" i="53" a="1"/>
  <c r="R70" i="53" s="1"/>
  <c r="R124" i="53" a="1"/>
  <c r="R124" i="53" s="1"/>
  <c r="R136" i="53" a="1"/>
  <c r="R136" i="53" s="1"/>
  <c r="AN34" i="3"/>
  <c r="R7" i="53" a="1"/>
  <c r="R7" i="53" s="1"/>
  <c r="R13" i="53" a="1"/>
  <c r="R13" i="53" s="1"/>
  <c r="R19" i="53" a="1"/>
  <c r="R19" i="53" s="1"/>
  <c r="R25" i="53" a="1"/>
  <c r="R25" i="53" s="1"/>
  <c r="R31" i="53" a="1"/>
  <c r="R31" i="53" s="1"/>
  <c r="R37" i="53" a="1"/>
  <c r="R37" i="53" s="1"/>
  <c r="R43" i="53" a="1"/>
  <c r="R43" i="53" s="1"/>
  <c r="AN9" i="3"/>
  <c r="AN27" i="3"/>
  <c r="AN33" i="3"/>
  <c r="AN39" i="3"/>
  <c r="AN44" i="3"/>
  <c r="AN50" i="3"/>
  <c r="AN122" i="3"/>
  <c r="AC127" i="3" s="1"/>
  <c r="AN85" i="3"/>
  <c r="AC103" i="3" s="1"/>
  <c r="AN91" i="3"/>
  <c r="AC109" i="3" s="1"/>
  <c r="AN97" i="3"/>
  <c r="AC115" i="3" s="1"/>
  <c r="AN103" i="3"/>
  <c r="AC121" i="3" s="1"/>
  <c r="AN109" i="3"/>
  <c r="AC17" i="3" s="1"/>
  <c r="R54" i="53" a="1"/>
  <c r="R54" i="53" s="1"/>
  <c r="R60" i="53" a="1"/>
  <c r="R60" i="53" s="1"/>
  <c r="R74" i="53" a="1"/>
  <c r="R74" i="53" s="1"/>
  <c r="R80" i="53" a="1"/>
  <c r="R80" i="53" s="1"/>
  <c r="R86" i="53" a="1"/>
  <c r="R86" i="53" s="1"/>
  <c r="R92" i="53" a="1"/>
  <c r="R92" i="53" s="1"/>
  <c r="R98" i="53" a="1"/>
  <c r="R98" i="53" s="1"/>
  <c r="R104" i="53" a="1"/>
  <c r="R104" i="53" s="1"/>
  <c r="R110" i="53" a="1"/>
  <c r="R110" i="53" s="1"/>
  <c r="R116" i="53" a="1"/>
  <c r="R116" i="53" s="1"/>
  <c r="R122" i="53" a="1"/>
  <c r="R122" i="53" s="1"/>
  <c r="R128" i="53" a="1"/>
  <c r="R128" i="53" s="1"/>
  <c r="R134" i="53" a="1"/>
  <c r="R134" i="53" s="1"/>
  <c r="R140" i="53" a="1"/>
  <c r="R140" i="53" s="1"/>
  <c r="R3" i="53" a="1"/>
  <c r="R3" i="53" s="1"/>
  <c r="R6" i="53" a="1"/>
  <c r="R6" i="53" s="1"/>
  <c r="R12" i="53" a="1"/>
  <c r="R12" i="53" s="1"/>
  <c r="R18" i="53" a="1"/>
  <c r="R18" i="53" s="1"/>
  <c r="R24" i="53" a="1"/>
  <c r="R24" i="53" s="1"/>
  <c r="R30" i="53" a="1"/>
  <c r="R30" i="53" s="1"/>
  <c r="R36" i="53" a="1"/>
  <c r="R36" i="53" s="1"/>
  <c r="R42" i="53" a="1"/>
  <c r="R42" i="53" s="1"/>
  <c r="R48" i="53" a="1"/>
  <c r="R48" i="53" s="1"/>
  <c r="R53" i="53" a="1"/>
  <c r="R53" i="53" s="1"/>
  <c r="R59" i="53" a="1"/>
  <c r="R59" i="53" s="1"/>
  <c r="R65" i="53" a="1"/>
  <c r="R65" i="53" s="1"/>
  <c r="R73" i="53" a="1"/>
  <c r="R73" i="53" s="1"/>
  <c r="R79" i="53" a="1"/>
  <c r="R79" i="53" s="1"/>
  <c r="S80" i="53"/>
  <c r="R85" i="53" a="1"/>
  <c r="R85" i="53" s="1"/>
  <c r="R91" i="53" a="1"/>
  <c r="R91" i="53" s="1"/>
  <c r="R97" i="53" a="1"/>
  <c r="R97" i="53" s="1"/>
  <c r="R103" i="53" a="1"/>
  <c r="R103" i="53" s="1"/>
  <c r="R109" i="53" a="1"/>
  <c r="R109" i="53" s="1"/>
  <c r="R139" i="53" a="1"/>
  <c r="R139" i="53" s="1"/>
  <c r="R21" i="53" a="1"/>
  <c r="R21" i="53" s="1"/>
  <c r="R5" i="53" a="1"/>
  <c r="R5" i="53" s="1"/>
  <c r="R11" i="53" a="1"/>
  <c r="R11" i="53" s="1"/>
  <c r="R17" i="53" a="1"/>
  <c r="R17" i="53" s="1"/>
  <c r="R23" i="53" a="1"/>
  <c r="R23" i="53" s="1"/>
  <c r="R29" i="53" a="1"/>
  <c r="R29" i="53" s="1"/>
  <c r="R35" i="53" a="1"/>
  <c r="R35" i="53" s="1"/>
  <c r="R41" i="53" a="1"/>
  <c r="R41" i="53" s="1"/>
  <c r="R47" i="53" a="1"/>
  <c r="R47" i="53" s="1"/>
  <c r="R15" i="53" a="1"/>
  <c r="R15" i="53" s="1"/>
  <c r="AM25" i="3"/>
  <c r="R32" i="51" a="1"/>
  <c r="R32" i="51" s="1"/>
  <c r="R14" i="51" a="1"/>
  <c r="R14" i="51" s="1"/>
  <c r="AM41" i="3"/>
  <c r="R67" i="51" a="1"/>
  <c r="R67" i="51" s="1"/>
  <c r="R83" i="51" a="1"/>
  <c r="R83" i="51" s="1"/>
  <c r="R88" i="51" a="1"/>
  <c r="R88" i="51" s="1"/>
  <c r="R92" i="51" a="1"/>
  <c r="R92" i="51" s="1"/>
  <c r="AM73" i="3"/>
  <c r="R126" i="51" a="1"/>
  <c r="R126" i="51" s="1"/>
  <c r="AM79" i="3"/>
  <c r="AM67" i="3"/>
  <c r="AM99" i="3"/>
  <c r="AB117" i="3" s="1"/>
  <c r="R117" i="3" s="1"/>
  <c r="AM87" i="3"/>
  <c r="AB105" i="3" s="1"/>
  <c r="R105" i="3" s="1"/>
  <c r="AM127" i="3"/>
  <c r="AB58" i="3" s="1"/>
  <c r="R58" i="3" s="1"/>
  <c r="AM60" i="3"/>
  <c r="AM56" i="3"/>
  <c r="R15" i="51" a="1"/>
  <c r="R15" i="51" s="1"/>
  <c r="R58" i="51" a="1"/>
  <c r="R58" i="51" s="1"/>
  <c r="R79" i="51" a="1"/>
  <c r="R79" i="51" s="1"/>
  <c r="R100" i="51" a="1"/>
  <c r="R100" i="51" s="1"/>
  <c r="R104" i="51" a="1"/>
  <c r="R104" i="51" s="1"/>
  <c r="R138" i="51" a="1"/>
  <c r="R138" i="51" s="1"/>
  <c r="R52" i="51" a="1"/>
  <c r="R52" i="51" s="1"/>
  <c r="R49" i="51" a="1"/>
  <c r="R49" i="51" s="1"/>
  <c r="R5" i="51" a="1"/>
  <c r="R5" i="51" s="1"/>
  <c r="R46" i="51" a="1"/>
  <c r="R46" i="51" s="1"/>
  <c r="R91" i="51" a="1"/>
  <c r="R91" i="51" s="1"/>
  <c r="R107" i="51" a="1"/>
  <c r="R107" i="51" s="1"/>
  <c r="R125" i="51" a="1"/>
  <c r="R125" i="51" s="1"/>
  <c r="R33" i="51" a="1"/>
  <c r="R33" i="51" s="1"/>
  <c r="R23" i="51" a="1"/>
  <c r="R23" i="51" s="1"/>
  <c r="R28" i="51" a="1"/>
  <c r="R28" i="51" s="1"/>
  <c r="R112" i="51" a="1"/>
  <c r="R112" i="51" s="1"/>
  <c r="R116" i="51" a="1"/>
  <c r="R116" i="51" s="1"/>
  <c r="V141" i="51"/>
  <c r="R16" i="51" a="1"/>
  <c r="R16" i="51" s="1"/>
  <c r="R50" i="51" a="1"/>
  <c r="R50" i="51" s="1"/>
  <c r="R4" i="51" a="1"/>
  <c r="R4" i="51" s="1"/>
  <c r="R78" i="51" a="1"/>
  <c r="R78" i="51" s="1"/>
  <c r="R103" i="51" a="1"/>
  <c r="R103" i="51" s="1"/>
  <c r="R119" i="51" a="1"/>
  <c r="R119" i="51" s="1"/>
  <c r="R137" i="51" a="1"/>
  <c r="R137" i="51" s="1"/>
  <c r="R43" i="51" a="1"/>
  <c r="R43" i="51" s="1"/>
  <c r="R29" i="51" a="1"/>
  <c r="R29" i="51" s="1"/>
  <c r="R12" i="51" a="1"/>
  <c r="R12" i="51" s="1"/>
  <c r="R65" i="51" a="1"/>
  <c r="R65" i="51" s="1"/>
  <c r="R90" i="51" a="1"/>
  <c r="R90" i="51" s="1"/>
  <c r="R124" i="51" a="1"/>
  <c r="R124" i="51" s="1"/>
  <c r="R128" i="51" a="1"/>
  <c r="R128" i="51" s="1"/>
  <c r="R26" i="51" a="1"/>
  <c r="R26" i="51" s="1"/>
  <c r="R27" i="51" a="1"/>
  <c r="R27" i="51" s="1"/>
  <c r="R8" i="51" a="1"/>
  <c r="R8" i="51" s="1"/>
  <c r="R44" i="51" a="1"/>
  <c r="R44" i="51" s="1"/>
  <c r="R115" i="51" a="1"/>
  <c r="R115" i="51" s="1"/>
  <c r="R48" i="51" a="1"/>
  <c r="R48" i="51" s="1"/>
  <c r="R77" i="51" a="1"/>
  <c r="R77" i="51" s="1"/>
  <c r="R102" i="51" a="1"/>
  <c r="R102" i="51" s="1"/>
  <c r="R136" i="51" a="1"/>
  <c r="R136" i="51" s="1"/>
  <c r="R140" i="51" a="1"/>
  <c r="R140" i="51" s="1"/>
  <c r="R18" i="51" a="1"/>
  <c r="R18" i="51" s="1"/>
  <c r="R22" i="51" a="1"/>
  <c r="R22" i="51" s="1"/>
  <c r="R64" i="51" a="1"/>
  <c r="R64" i="51" s="1"/>
  <c r="R68" i="51" a="1"/>
  <c r="R68" i="51" s="1"/>
  <c r="R89" i="51" a="1"/>
  <c r="R89" i="51" s="1"/>
  <c r="R127" i="51" a="1"/>
  <c r="R127" i="51" s="1"/>
  <c r="AM114" i="3"/>
  <c r="AB81" i="3" s="1"/>
  <c r="R81" i="3" s="1"/>
  <c r="AM102" i="3"/>
  <c r="AB120" i="3" s="1"/>
  <c r="R120" i="3" s="1"/>
  <c r="AM90" i="3"/>
  <c r="AB108" i="3" s="1"/>
  <c r="R108" i="3" s="1"/>
  <c r="AM130" i="3"/>
  <c r="AB67" i="3" s="1"/>
  <c r="R67" i="3" s="1"/>
  <c r="AM55" i="3"/>
  <c r="AM113" i="3"/>
  <c r="AB78" i="3" s="1"/>
  <c r="R78" i="3" s="1"/>
  <c r="AM69" i="3"/>
  <c r="AM101" i="3"/>
  <c r="AB119" i="3" s="1"/>
  <c r="R119" i="3" s="1"/>
  <c r="AM89" i="3"/>
  <c r="AB107" i="3" s="1"/>
  <c r="R107" i="3" s="1"/>
  <c r="AM129" i="3"/>
  <c r="AB131" i="3" s="1"/>
  <c r="R131" i="3" s="1"/>
  <c r="AM32" i="3"/>
  <c r="AM62" i="3"/>
  <c r="AM57" i="3"/>
  <c r="V134" i="51"/>
  <c r="R45" i="51" a="1"/>
  <c r="R45" i="51" s="1"/>
  <c r="R13" i="51" a="1"/>
  <c r="R13" i="51" s="1"/>
  <c r="R96" i="51" a="1"/>
  <c r="R96" i="51" s="1"/>
  <c r="R17" i="51" a="1"/>
  <c r="R17" i="51" s="1"/>
  <c r="R56" i="51" a="1"/>
  <c r="R56" i="51" s="1"/>
  <c r="R72" i="51" a="1"/>
  <c r="R72" i="51" s="1"/>
  <c r="R108" i="51" a="1"/>
  <c r="R108" i="51" s="1"/>
  <c r="R132" i="51" a="1"/>
  <c r="R132" i="51" s="1"/>
  <c r="R120" i="51" a="1"/>
  <c r="R120" i="51" s="1"/>
  <c r="R60" i="51" a="1"/>
  <c r="R60" i="51" s="1"/>
  <c r="R84" i="51" a="1"/>
  <c r="R84" i="51" s="1"/>
  <c r="S84" i="51"/>
  <c r="V144" i="51"/>
  <c r="R39" i="51" a="1"/>
  <c r="R39" i="51" s="1"/>
  <c r="R41" i="51" a="1"/>
  <c r="R41" i="51" s="1"/>
  <c r="R87" i="51" a="1"/>
  <c r="R87" i="51" s="1"/>
  <c r="R93" i="51" a="1"/>
  <c r="R93" i="51" s="1"/>
  <c r="R123" i="51" a="1"/>
  <c r="R123" i="51" s="1"/>
  <c r="R129" i="51" a="1"/>
  <c r="R129" i="51" s="1"/>
  <c r="R54" i="51" a="1"/>
  <c r="R54" i="51" s="1"/>
  <c r="R37" i="51" a="1"/>
  <c r="R37" i="51" s="1"/>
  <c r="R59" i="51" a="1"/>
  <c r="R59" i="51" s="1"/>
  <c r="R75" i="51" a="1"/>
  <c r="R75" i="51" s="1"/>
  <c r="R81" i="51" a="1"/>
  <c r="R81" i="51" s="1"/>
  <c r="R111" i="51" a="1"/>
  <c r="R111" i="51" s="1"/>
  <c r="R117" i="51" a="1"/>
  <c r="R117" i="51" s="1"/>
  <c r="R21" i="51" a="1"/>
  <c r="R21" i="51" s="1"/>
  <c r="R10" i="51" a="1"/>
  <c r="R10" i="51" s="1"/>
  <c r="R69" i="51" a="1"/>
  <c r="R69" i="51" s="1"/>
  <c r="R99" i="51" a="1"/>
  <c r="R99" i="51" s="1"/>
  <c r="R105" i="51" a="1"/>
  <c r="R105" i="51" s="1"/>
  <c r="R135" i="51" a="1"/>
  <c r="R135" i="51" s="1"/>
  <c r="R141" i="51" a="1"/>
  <c r="R141" i="51" s="1"/>
  <c r="R36" i="51" a="1"/>
  <c r="R36" i="51" s="1"/>
  <c r="R3" i="51" a="1"/>
  <c r="R3" i="51" s="1"/>
  <c r="R57" i="51" a="1"/>
  <c r="R57" i="51" s="1"/>
  <c r="R62" i="51" a="1"/>
  <c r="R62" i="51" s="1"/>
  <c r="R31" i="51" a="1"/>
  <c r="R31" i="51" s="1"/>
  <c r="R74" i="51" a="1"/>
  <c r="R74" i="51" s="1"/>
  <c r="R86" i="51" a="1"/>
  <c r="R86" i="51" s="1"/>
  <c r="R98" i="51" a="1"/>
  <c r="R98" i="51" s="1"/>
  <c r="R110" i="51" a="1"/>
  <c r="R110" i="51" s="1"/>
  <c r="R122" i="51" a="1"/>
  <c r="R122" i="51" s="1"/>
  <c r="R134" i="51" a="1"/>
  <c r="R134" i="51" s="1"/>
  <c r="R73" i="51" a="1"/>
  <c r="R73" i="51" s="1"/>
  <c r="R85" i="51" a="1"/>
  <c r="R85" i="51" s="1"/>
  <c r="R97" i="51" a="1"/>
  <c r="R97" i="51" s="1"/>
  <c r="R109" i="51" a="1"/>
  <c r="R109" i="51" s="1"/>
  <c r="R121" i="51" a="1"/>
  <c r="R121" i="51" s="1"/>
  <c r="R133" i="51" a="1"/>
  <c r="R133" i="51" s="1"/>
  <c r="R61" i="51" a="1"/>
  <c r="R61" i="51" s="1"/>
  <c r="R25" i="51" a="1"/>
  <c r="R25" i="51" s="1"/>
  <c r="R42" i="51" a="1"/>
  <c r="R42" i="51" s="1"/>
  <c r="AM113" i="1"/>
  <c r="R10" i="54" l="1" a="1"/>
  <c r="R10" i="54" s="1"/>
  <c r="AO11" i="3"/>
  <c r="R146" i="51"/>
  <c r="AC68" i="3"/>
  <c r="AR104" i="3"/>
  <c r="AA123" i="3"/>
  <c r="AR109" i="3"/>
  <c r="AA126" i="3"/>
  <c r="AR82" i="3"/>
  <c r="AA102" i="3"/>
  <c r="AR101" i="3"/>
  <c r="AA121" i="3"/>
  <c r="AR100" i="3"/>
  <c r="AA120" i="3"/>
  <c r="AR99" i="3"/>
  <c r="AA119" i="3"/>
  <c r="AR88" i="3"/>
  <c r="AA108" i="3"/>
  <c r="AR102" i="3"/>
  <c r="AA69" i="3"/>
  <c r="AC28" i="3"/>
  <c r="AR87" i="3"/>
  <c r="AA107" i="3"/>
  <c r="AR75" i="3"/>
  <c r="AA131" i="3"/>
  <c r="AR91" i="3"/>
  <c r="AA111" i="3"/>
  <c r="AR71" i="3"/>
  <c r="AA12" i="3"/>
  <c r="AR72" i="3"/>
  <c r="AA129" i="3"/>
  <c r="AR90" i="3"/>
  <c r="AA110" i="3"/>
  <c r="AR103" i="3"/>
  <c r="AA122" i="3"/>
  <c r="AR130" i="3"/>
  <c r="AA79" i="3"/>
  <c r="AR83" i="3"/>
  <c r="AA103" i="3"/>
  <c r="AR77" i="3"/>
  <c r="AA61" i="3"/>
  <c r="AR108" i="3"/>
  <c r="AA125" i="3"/>
  <c r="AR80" i="3"/>
  <c r="AA89" i="3"/>
  <c r="AR42" i="3"/>
  <c r="AA86" i="3"/>
  <c r="AR93" i="3"/>
  <c r="AA113" i="3"/>
  <c r="AR105" i="3"/>
  <c r="AA124" i="3"/>
  <c r="AR76" i="3"/>
  <c r="AA67" i="3"/>
  <c r="AR94" i="3"/>
  <c r="AA114" i="3"/>
  <c r="AR106" i="3"/>
  <c r="AA60" i="3"/>
  <c r="AR89" i="3"/>
  <c r="AA109" i="3"/>
  <c r="AR95" i="3"/>
  <c r="AA115" i="3"/>
  <c r="AR79" i="3"/>
  <c r="AA100" i="3"/>
  <c r="AR78" i="3"/>
  <c r="AA59" i="3"/>
  <c r="AR73" i="3"/>
  <c r="AA58" i="3"/>
  <c r="AR74" i="3"/>
  <c r="AA130" i="3"/>
  <c r="AR81" i="3"/>
  <c r="AA101" i="3"/>
  <c r="AR97" i="3"/>
  <c r="AA117" i="3"/>
  <c r="AR70" i="3"/>
  <c r="AA88" i="3"/>
  <c r="AR86" i="3"/>
  <c r="AA106" i="3"/>
  <c r="AR98" i="3"/>
  <c r="AA118" i="3"/>
  <c r="AR68" i="3"/>
  <c r="AA127" i="3"/>
  <c r="AR84" i="3"/>
  <c r="AA104" i="3"/>
  <c r="AB28" i="3"/>
  <c r="AR92" i="3"/>
  <c r="AA112" i="3"/>
  <c r="AR96" i="3"/>
  <c r="AA116" i="3"/>
  <c r="AR69" i="3"/>
  <c r="AA128" i="3"/>
  <c r="AR85" i="3"/>
  <c r="AA105" i="3"/>
  <c r="AB68" i="3"/>
  <c r="AM4" i="3"/>
  <c r="AB3" i="3" s="1"/>
  <c r="AN76" i="3"/>
  <c r="AN116" i="3"/>
  <c r="AO71" i="3"/>
  <c r="AR114" i="3" s="1"/>
  <c r="AO117" i="3"/>
  <c r="AN68" i="3"/>
  <c r="AO115" i="3"/>
  <c r="AO72" i="3"/>
  <c r="AR115" i="3" s="1"/>
  <c r="AN79" i="3"/>
  <c r="AO120" i="3"/>
  <c r="AN38" i="3"/>
  <c r="AC56" i="3" s="1"/>
  <c r="AN75" i="3"/>
  <c r="AN78" i="3"/>
  <c r="AN114" i="3"/>
  <c r="AO75" i="3"/>
  <c r="AR118" i="3" s="1"/>
  <c r="AO121" i="3"/>
  <c r="AN37" i="3"/>
  <c r="AC54" i="3" s="1"/>
  <c r="AN71" i="3"/>
  <c r="AC49" i="3" s="1"/>
  <c r="AN70" i="3"/>
  <c r="AC9" i="3" s="1"/>
  <c r="AM38" i="3"/>
  <c r="AB56" i="3" s="1"/>
  <c r="AO76" i="3"/>
  <c r="AN67" i="3"/>
  <c r="AN112" i="3"/>
  <c r="AC84" i="3" s="1"/>
  <c r="AA28" i="3"/>
  <c r="AR28" i="3"/>
  <c r="AO38" i="3"/>
  <c r="AR38" i="3" s="1"/>
  <c r="AN77" i="3"/>
  <c r="AN74" i="3"/>
  <c r="AC99" i="3" s="1"/>
  <c r="AN72" i="3"/>
  <c r="AC30" i="3" s="1"/>
  <c r="AN121" i="3"/>
  <c r="AO118" i="3"/>
  <c r="AO79" i="3"/>
  <c r="AR122" i="3" s="1"/>
  <c r="AO69" i="3"/>
  <c r="AR112" i="3" s="1"/>
  <c r="AO67" i="3"/>
  <c r="AR110" i="3" s="1"/>
  <c r="AO113" i="3"/>
  <c r="AN125" i="3"/>
  <c r="AN113" i="3"/>
  <c r="AM49" i="3"/>
  <c r="AB75" i="3" s="1"/>
  <c r="AM37" i="3"/>
  <c r="AB54" i="3" s="1"/>
  <c r="AN120" i="3"/>
  <c r="AO114" i="3"/>
  <c r="AO68" i="3"/>
  <c r="AR111" i="3" s="1"/>
  <c r="AN124" i="3"/>
  <c r="AN32" i="3"/>
  <c r="AC19" i="3" s="1"/>
  <c r="AO70" i="3"/>
  <c r="AR113" i="3" s="1"/>
  <c r="AN118" i="3"/>
  <c r="AO77" i="3"/>
  <c r="AA32" i="3" s="1"/>
  <c r="AN69" i="3"/>
  <c r="AC57" i="3" s="1"/>
  <c r="V63" i="51"/>
  <c r="AM63" i="3"/>
  <c r="AB96" i="3" s="1"/>
  <c r="R96" i="3" s="1"/>
  <c r="AN115" i="3"/>
  <c r="AN117" i="3"/>
  <c r="AO78" i="3"/>
  <c r="AO74" i="3"/>
  <c r="AR117" i="3" s="1"/>
  <c r="AO112" i="3"/>
  <c r="AO116" i="3"/>
  <c r="AM124" i="3"/>
  <c r="V130" i="51"/>
  <c r="AB98" i="3"/>
  <c r="R98" i="3" s="1"/>
  <c r="V88" i="51"/>
  <c r="V126" i="51"/>
  <c r="AB11" i="3"/>
  <c r="R11" i="3" s="1"/>
  <c r="AA96" i="3"/>
  <c r="V127" i="51"/>
  <c r="AB25" i="3"/>
  <c r="R25" i="3" s="1"/>
  <c r="V93" i="51"/>
  <c r="AA97" i="3"/>
  <c r="V123" i="51"/>
  <c r="AB85" i="3"/>
  <c r="R85" i="3" s="1"/>
  <c r="V125" i="51"/>
  <c r="AB24" i="3"/>
  <c r="R24" i="3" s="1"/>
  <c r="V124" i="51"/>
  <c r="AB94" i="3"/>
  <c r="R94" i="3" s="1"/>
  <c r="AC70" i="3"/>
  <c r="V122" i="51"/>
  <c r="AB95" i="3"/>
  <c r="V121" i="51"/>
  <c r="AB74" i="3"/>
  <c r="R74" i="3" s="1"/>
  <c r="AB5" i="3"/>
  <c r="V96" i="51"/>
  <c r="AC96" i="3"/>
  <c r="V92" i="51"/>
  <c r="AC3" i="3"/>
  <c r="V95" i="51"/>
  <c r="AB97" i="3"/>
  <c r="AO24" i="1" s="1"/>
  <c r="V84" i="51"/>
  <c r="AC5" i="3"/>
  <c r="V129" i="51"/>
  <c r="V90" i="51"/>
  <c r="AO8" i="3"/>
  <c r="R7" i="54" a="1"/>
  <c r="R7" i="54" s="1"/>
  <c r="R5" i="54" a="1"/>
  <c r="R5" i="54" s="1"/>
  <c r="R12" i="54" a="1"/>
  <c r="R12" i="54" s="1"/>
  <c r="R106" i="54" a="1"/>
  <c r="R106" i="54" s="1"/>
  <c r="V128" i="51"/>
  <c r="R63" i="51" a="1"/>
  <c r="R63" i="51" s="1"/>
  <c r="R30" i="51" a="1"/>
  <c r="R30" i="51" s="1"/>
  <c r="R34" i="54" a="1"/>
  <c r="R34" i="54" s="1"/>
  <c r="R47" i="54" a="1"/>
  <c r="R47" i="54" s="1"/>
  <c r="AO9" i="3"/>
  <c r="AO16" i="3"/>
  <c r="AO6" i="3"/>
  <c r="V120" i="51"/>
  <c r="AB37" i="3"/>
  <c r="V118" i="51"/>
  <c r="AB42" i="3"/>
  <c r="V116" i="51"/>
  <c r="AB36" i="3"/>
  <c r="V117" i="51"/>
  <c r="AB43" i="3"/>
  <c r="V119" i="51"/>
  <c r="AB29" i="3"/>
  <c r="V115" i="51"/>
  <c r="V113" i="51"/>
  <c r="AB30" i="3"/>
  <c r="V112" i="51"/>
  <c r="AB49" i="3"/>
  <c r="V114" i="51"/>
  <c r="V111" i="51"/>
  <c r="AB9" i="3"/>
  <c r="V110" i="51"/>
  <c r="AB57" i="3"/>
  <c r="V109" i="51"/>
  <c r="AM22" i="3"/>
  <c r="AB45" i="3" s="1"/>
  <c r="AN22" i="3"/>
  <c r="AC45" i="3" s="1"/>
  <c r="AB20" i="3"/>
  <c r="AO54" i="1" s="1"/>
  <c r="V105" i="51"/>
  <c r="AB70" i="3"/>
  <c r="V108" i="51"/>
  <c r="R60" i="54" a="1"/>
  <c r="R60" i="54" s="1"/>
  <c r="AO60" i="3"/>
  <c r="AR61" i="3" s="1"/>
  <c r="R18" i="54" a="1"/>
  <c r="R18" i="54" s="1"/>
  <c r="AO29" i="3"/>
  <c r="R22" i="54" a="1"/>
  <c r="R22" i="54" s="1"/>
  <c r="AO24" i="3"/>
  <c r="R19" i="54" a="1"/>
  <c r="R19" i="54" s="1"/>
  <c r="R23" i="54" a="1"/>
  <c r="R23" i="54" s="1"/>
  <c r="R38" i="54" a="1"/>
  <c r="R38" i="54" s="1"/>
  <c r="AO39" i="3"/>
  <c r="AR39" i="3" s="1"/>
  <c r="AO23" i="3"/>
  <c r="R9" i="54" a="1"/>
  <c r="R9" i="54" s="1"/>
  <c r="AO27" i="3"/>
  <c r="R42" i="54" a="1"/>
  <c r="R42" i="54" s="1"/>
  <c r="AO41" i="3"/>
  <c r="AR41" i="3" s="1"/>
  <c r="AO42" i="3"/>
  <c r="AR43" i="3" s="1"/>
  <c r="R40" i="54" a="1"/>
  <c r="R40" i="54" s="1"/>
  <c r="R26" i="54" a="1"/>
  <c r="R26" i="54" s="1"/>
  <c r="R14" i="54" a="1"/>
  <c r="R14" i="54" s="1"/>
  <c r="AO109" i="3"/>
  <c r="AO15" i="3"/>
  <c r="R32" i="54" a="1"/>
  <c r="R32" i="54" s="1"/>
  <c r="R36" i="54" a="1"/>
  <c r="R36" i="54" s="1"/>
  <c r="R31" i="54" a="1"/>
  <c r="R31" i="54" s="1"/>
  <c r="AO10" i="3"/>
  <c r="AO13" i="3"/>
  <c r="AO17" i="3"/>
  <c r="U6" i="54"/>
  <c r="R16" i="54" a="1"/>
  <c r="R16" i="54" s="1"/>
  <c r="AO7" i="3"/>
  <c r="R49" i="54" a="1"/>
  <c r="R49" i="54" s="1"/>
  <c r="R55" i="54" a="1"/>
  <c r="R55" i="54" s="1"/>
  <c r="G145" i="54"/>
  <c r="R11" i="51" a="1"/>
  <c r="R11" i="51" s="1"/>
  <c r="U19" i="54"/>
  <c r="C3" i="8"/>
  <c r="N31" i="8"/>
  <c r="C4" i="8"/>
  <c r="N56" i="8"/>
  <c r="AB93" i="3"/>
  <c r="R93" i="3" s="1"/>
  <c r="AC38" i="3"/>
  <c r="V107" i="51"/>
  <c r="V106" i="51"/>
  <c r="V104" i="51"/>
  <c r="AC93" i="3"/>
  <c r="V74" i="51"/>
  <c r="V86" i="51"/>
  <c r="AB80" i="3"/>
  <c r="AO21" i="1" s="1"/>
  <c r="V65" i="51"/>
  <c r="V99" i="51"/>
  <c r="V89" i="51"/>
  <c r="V98" i="51"/>
  <c r="V94" i="51"/>
  <c r="V85" i="51"/>
  <c r="V91" i="51"/>
  <c r="V75" i="51"/>
  <c r="AM20" i="3"/>
  <c r="AB91" i="3" s="1"/>
  <c r="V87" i="51"/>
  <c r="V100" i="51"/>
  <c r="AB64" i="3"/>
  <c r="R64" i="3" s="1"/>
  <c r="AB22" i="3"/>
  <c r="V70" i="51"/>
  <c r="AB19" i="3"/>
  <c r="V78" i="51"/>
  <c r="AM19" i="3"/>
  <c r="AA90" i="3"/>
  <c r="AA93" i="3"/>
  <c r="AN21" i="3"/>
  <c r="AC52" i="3" s="1"/>
  <c r="AC64" i="3"/>
  <c r="AC97" i="3"/>
  <c r="AN20" i="3"/>
  <c r="AC91" i="3" s="1"/>
  <c r="AN15" i="3"/>
  <c r="AN7" i="3"/>
  <c r="AC92" i="3"/>
  <c r="AA92" i="3"/>
  <c r="AN19" i="3"/>
  <c r="AO22" i="3"/>
  <c r="AA46" i="3" s="1"/>
  <c r="AN11" i="3"/>
  <c r="AC23" i="3" s="1"/>
  <c r="AO19" i="3"/>
  <c r="AA64" i="3"/>
  <c r="AN16" i="3"/>
  <c r="AC44" i="3" s="1"/>
  <c r="AN14" i="3"/>
  <c r="AC65" i="3" s="1"/>
  <c r="AN29" i="3"/>
  <c r="AC21" i="3" s="1"/>
  <c r="AC75" i="3"/>
  <c r="V103" i="51"/>
  <c r="AM14" i="3"/>
  <c r="AB65" i="3" s="1"/>
  <c r="V102" i="51"/>
  <c r="V97" i="51"/>
  <c r="AB92" i="3"/>
  <c r="R92" i="3" s="1"/>
  <c r="AB90" i="3"/>
  <c r="R90" i="3" s="1"/>
  <c r="V79" i="51"/>
  <c r="AM11" i="3"/>
  <c r="AB23" i="3" s="1"/>
  <c r="AM5" i="3"/>
  <c r="AB14" i="3" s="1"/>
  <c r="V77" i="51"/>
  <c r="AM16" i="3"/>
  <c r="V101" i="51"/>
  <c r="AC90" i="3"/>
  <c r="AO21" i="3"/>
  <c r="AO14" i="3"/>
  <c r="AM66" i="3"/>
  <c r="AB99" i="3" s="1"/>
  <c r="V83" i="51"/>
  <c r="V76" i="51"/>
  <c r="V81" i="51"/>
  <c r="V82" i="51"/>
  <c r="AM21" i="3"/>
  <c r="AB52" i="3" s="1"/>
  <c r="V80" i="51"/>
  <c r="AB38" i="3"/>
  <c r="V72" i="51"/>
  <c r="V73" i="51"/>
  <c r="AO31" i="3"/>
  <c r="AR31" i="3" s="1"/>
  <c r="R30" i="54" a="1"/>
  <c r="R30" i="54" s="1"/>
  <c r="R71" i="51" a="1"/>
  <c r="R71" i="51" s="1"/>
  <c r="V69" i="51"/>
  <c r="V64" i="51"/>
  <c r="AN24" i="3"/>
  <c r="AC55" i="3"/>
  <c r="AO57" i="3"/>
  <c r="AR58" i="3" s="1"/>
  <c r="U57" i="54"/>
  <c r="AA53" i="3"/>
  <c r="AC50" i="3"/>
  <c r="AC48" i="3"/>
  <c r="AC53" i="3"/>
  <c r="AN13" i="3"/>
  <c r="AC26" i="3" s="1"/>
  <c r="AO26" i="3"/>
  <c r="AA56" i="3"/>
  <c r="AM23" i="3"/>
  <c r="V68" i="51"/>
  <c r="AM29" i="3"/>
  <c r="V67" i="51"/>
  <c r="AO18" i="3"/>
  <c r="AR18" i="3" s="1"/>
  <c r="AA55" i="3"/>
  <c r="AO12" i="3"/>
  <c r="AN10" i="3"/>
  <c r="AN5" i="3"/>
  <c r="AC14" i="3" s="1"/>
  <c r="AN26" i="3"/>
  <c r="AC16" i="3" s="1"/>
  <c r="AN18" i="3"/>
  <c r="AN12" i="3"/>
  <c r="AC63" i="3" s="1"/>
  <c r="AN23" i="3"/>
  <c r="AN6" i="3"/>
  <c r="R57" i="54" a="1"/>
  <c r="R57" i="54" s="1"/>
  <c r="V61" i="51"/>
  <c r="V3" i="51"/>
  <c r="V53" i="51"/>
  <c r="V57" i="51"/>
  <c r="V24" i="51"/>
  <c r="AM13" i="3"/>
  <c r="AB26" i="3" s="1"/>
  <c r="V16" i="51"/>
  <c r="AM24" i="3"/>
  <c r="AB7" i="3" s="1"/>
  <c r="V52" i="51"/>
  <c r="V48" i="51"/>
  <c r="V37" i="51"/>
  <c r="V41" i="51"/>
  <c r="V13" i="51"/>
  <c r="AM26" i="3"/>
  <c r="AB16" i="3" s="1"/>
  <c r="V15" i="51"/>
  <c r="V34" i="51"/>
  <c r="V11" i="51"/>
  <c r="V35" i="51"/>
  <c r="V28" i="51"/>
  <c r="V26" i="51"/>
  <c r="V18" i="51"/>
  <c r="V58" i="51"/>
  <c r="V19" i="51"/>
  <c r="V45" i="51"/>
  <c r="AM12" i="3"/>
  <c r="AB63" i="3" s="1"/>
  <c r="V43" i="51"/>
  <c r="V31" i="51"/>
  <c r="V20" i="51"/>
  <c r="V23" i="51"/>
  <c r="V54" i="51"/>
  <c r="AM15" i="3"/>
  <c r="V6" i="51"/>
  <c r="AB53" i="3"/>
  <c r="V5" i="51"/>
  <c r="AM18" i="3"/>
  <c r="V36" i="51"/>
  <c r="V42" i="51"/>
  <c r="V21" i="51"/>
  <c r="V47" i="51"/>
  <c r="V50" i="51"/>
  <c r="AB55" i="3"/>
  <c r="V62" i="51"/>
  <c r="V44" i="51"/>
  <c r="V25" i="51"/>
  <c r="V32" i="51"/>
  <c r="V49" i="51"/>
  <c r="V46" i="51"/>
  <c r="V7" i="51"/>
  <c r="V8" i="51"/>
  <c r="V29" i="51"/>
  <c r="V59" i="51"/>
  <c r="V38" i="51"/>
  <c r="V55" i="51"/>
  <c r="V10" i="51"/>
  <c r="V17" i="51"/>
  <c r="V40" i="51"/>
  <c r="V33" i="51"/>
  <c r="AB48" i="3"/>
  <c r="V39" i="51"/>
  <c r="V22" i="51"/>
  <c r="AM6" i="3"/>
  <c r="V56" i="51"/>
  <c r="V27" i="51"/>
  <c r="AM10" i="3"/>
  <c r="AB13" i="3" s="1"/>
  <c r="V12" i="51"/>
  <c r="V14" i="51"/>
  <c r="V51" i="51"/>
  <c r="V60" i="51"/>
  <c r="AB50" i="3"/>
  <c r="V30" i="51"/>
  <c r="V4" i="51"/>
  <c r="AO4" i="3"/>
  <c r="R3" i="54" a="1"/>
  <c r="R3" i="54" s="1"/>
  <c r="P9" i="7"/>
  <c r="AC20" i="3" l="1"/>
  <c r="AB77" i="3"/>
  <c r="AB31" i="3"/>
  <c r="AC22" i="3"/>
  <c r="AC80" i="3"/>
  <c r="AB10" i="3"/>
  <c r="AB35" i="3"/>
  <c r="AC77" i="3"/>
  <c r="AB33" i="3"/>
  <c r="AC7" i="3"/>
  <c r="AC35" i="3"/>
  <c r="AC51" i="3"/>
  <c r="AC39" i="3"/>
  <c r="AB40" i="3"/>
  <c r="AA80" i="3"/>
  <c r="AO25" i="1" s="1"/>
  <c r="AC31" i="3"/>
  <c r="AA20" i="3"/>
  <c r="AB46" i="3"/>
  <c r="AO57" i="1" s="1"/>
  <c r="AB39" i="3"/>
  <c r="AR123" i="3"/>
  <c r="AA84" i="3"/>
  <c r="AC32" i="3"/>
  <c r="AC88" i="3"/>
  <c r="AR129" i="3"/>
  <c r="AA82" i="3"/>
  <c r="AR126" i="3"/>
  <c r="AA73" i="3"/>
  <c r="AC47" i="3"/>
  <c r="AC98" i="3"/>
  <c r="AC66" i="3"/>
  <c r="AR125" i="3"/>
  <c r="AA81" i="3"/>
  <c r="AR128" i="3"/>
  <c r="AA83" i="3"/>
  <c r="AC8" i="3"/>
  <c r="AC11" i="3"/>
  <c r="AC83" i="3"/>
  <c r="AC40" i="3"/>
  <c r="AC72" i="3"/>
  <c r="AR132" i="3"/>
  <c r="AA66" i="3"/>
  <c r="AC94" i="3"/>
  <c r="AC73" i="3"/>
  <c r="AC24" i="3"/>
  <c r="AC76" i="3"/>
  <c r="AC85" i="3"/>
  <c r="AC81" i="3"/>
  <c r="AK17" i="37"/>
  <c r="AC95" i="3"/>
  <c r="AC78" i="3"/>
  <c r="AR107" i="3"/>
  <c r="AA17" i="3"/>
  <c r="AO52" i="1" s="1"/>
  <c r="AC27" i="3"/>
  <c r="AC46" i="3"/>
  <c r="AC12" i="3"/>
  <c r="AC36" i="3"/>
  <c r="AR124" i="3"/>
  <c r="AA78" i="3"/>
  <c r="AO23" i="1" s="1"/>
  <c r="AC25" i="3"/>
  <c r="AC82" i="3"/>
  <c r="AR131" i="3"/>
  <c r="AA72" i="3"/>
  <c r="AB32" i="3"/>
  <c r="AK20" i="37" s="1"/>
  <c r="AB88" i="3"/>
  <c r="R88" i="3" s="1"/>
  <c r="AB27" i="3"/>
  <c r="AR127" i="3"/>
  <c r="AA76" i="3"/>
  <c r="R3" i="3"/>
  <c r="AC43" i="3"/>
  <c r="AC87" i="3"/>
  <c r="AC10" i="3"/>
  <c r="AR120" i="3"/>
  <c r="AA71" i="3"/>
  <c r="AC74" i="3"/>
  <c r="AC4" i="3"/>
  <c r="AB62" i="3"/>
  <c r="AC6" i="3"/>
  <c r="AB18" i="3"/>
  <c r="AC33" i="3"/>
  <c r="AC18" i="3"/>
  <c r="AR119" i="3"/>
  <c r="AA87" i="3"/>
  <c r="AC37" i="3"/>
  <c r="AB21" i="3"/>
  <c r="AB51" i="3"/>
  <c r="AB41" i="3"/>
  <c r="AC29" i="3"/>
  <c r="AC34" i="3"/>
  <c r="AC62" i="3"/>
  <c r="AB47" i="3"/>
  <c r="AC41" i="3"/>
  <c r="AC13" i="3"/>
  <c r="AB15" i="3"/>
  <c r="AB6" i="3"/>
  <c r="AR121" i="3"/>
  <c r="AA34" i="3"/>
  <c r="AC15" i="3"/>
  <c r="AB4" i="3"/>
  <c r="AC42" i="3"/>
  <c r="AC71" i="3"/>
  <c r="V145" i="51"/>
  <c r="AA11" i="3"/>
  <c r="AA37" i="3"/>
  <c r="AA29" i="3"/>
  <c r="AA94" i="3"/>
  <c r="AA6" i="3"/>
  <c r="AA63" i="3"/>
  <c r="AR12" i="3"/>
  <c r="AA26" i="3"/>
  <c r="AO50" i="1" s="1"/>
  <c r="AR13" i="3"/>
  <c r="AO37" i="3"/>
  <c r="AO55" i="3"/>
  <c r="AA31" i="3"/>
  <c r="AR15" i="3"/>
  <c r="AA33" i="3"/>
  <c r="AR23" i="3"/>
  <c r="AO47" i="3"/>
  <c r="AR48" i="3" s="1"/>
  <c r="AA15" i="3"/>
  <c r="AR8" i="3"/>
  <c r="V71" i="51"/>
  <c r="AM126" i="3"/>
  <c r="AB129" i="3" s="1"/>
  <c r="R129" i="3" s="1"/>
  <c r="AR11" i="3"/>
  <c r="AA24" i="3"/>
  <c r="AA25" i="3"/>
  <c r="AA41" i="3"/>
  <c r="AR7" i="3"/>
  <c r="U145" i="54"/>
  <c r="AA65" i="3"/>
  <c r="AO17" i="1" s="1"/>
  <c r="AR14" i="3"/>
  <c r="AA52" i="3"/>
  <c r="AR21" i="3"/>
  <c r="AA45" i="3"/>
  <c r="AR22" i="3"/>
  <c r="AA4" i="3"/>
  <c r="AR17" i="3"/>
  <c r="AA7" i="3"/>
  <c r="AO40" i="1" s="1"/>
  <c r="AR24" i="3"/>
  <c r="AA74" i="3"/>
  <c r="AO28" i="1" s="1"/>
  <c r="AA13" i="3"/>
  <c r="AK38" i="37" s="1"/>
  <c r="AA51" i="3"/>
  <c r="AR10" i="3"/>
  <c r="AA62" i="3"/>
  <c r="AR29" i="3"/>
  <c r="AA99" i="3"/>
  <c r="AA42" i="3"/>
  <c r="AK13" i="37" s="1"/>
  <c r="AA85" i="3"/>
  <c r="AO22" i="1" s="1"/>
  <c r="AA95" i="3"/>
  <c r="AA98" i="3"/>
  <c r="AA49" i="3"/>
  <c r="AA27" i="3"/>
  <c r="AR19" i="3"/>
  <c r="AA21" i="3"/>
  <c r="AR9" i="3"/>
  <c r="AA68" i="3"/>
  <c r="AR27" i="3"/>
  <c r="AK27" i="37"/>
  <c r="AR6" i="3"/>
  <c r="AA43" i="3"/>
  <c r="AA36" i="3"/>
  <c r="AO49" i="3"/>
  <c r="AR50" i="3" s="1"/>
  <c r="AA16" i="3"/>
  <c r="AO11" i="1" s="1"/>
  <c r="AR26" i="3"/>
  <c r="AO32" i="3"/>
  <c r="AR32" i="3" s="1"/>
  <c r="AA44" i="3"/>
  <c r="AR16" i="3"/>
  <c r="AO33" i="3"/>
  <c r="AR33" i="3" s="1"/>
  <c r="AO35" i="3"/>
  <c r="AR35" i="3" s="1"/>
  <c r="AA9" i="3"/>
  <c r="AA57" i="3"/>
  <c r="AO30" i="1" s="1"/>
  <c r="AA30" i="3"/>
  <c r="AA5" i="3"/>
  <c r="AK6" i="37" s="1"/>
  <c r="R30" i="3"/>
  <c r="AO45" i="1"/>
  <c r="AA39" i="3"/>
  <c r="AO46" i="1"/>
  <c r="AK26" i="37"/>
  <c r="AA18" i="3"/>
  <c r="AO13" i="1"/>
  <c r="AK41" i="37"/>
  <c r="AO12" i="1"/>
  <c r="R65" i="3"/>
  <c r="AB44" i="3"/>
  <c r="AK32" i="37" s="1"/>
  <c r="AO60" i="1"/>
  <c r="AK33" i="37"/>
  <c r="AO58" i="1"/>
  <c r="AO29" i="1"/>
  <c r="AK37" i="37"/>
  <c r="AO37" i="1"/>
  <c r="AK44" i="37"/>
  <c r="AO6" i="1"/>
  <c r="AK47" i="37"/>
  <c r="AK9" i="37"/>
  <c r="AO55" i="1"/>
  <c r="AK15" i="37"/>
  <c r="AO34" i="1"/>
  <c r="AK19" i="37"/>
  <c r="AO5" i="1"/>
  <c r="AK40" i="37"/>
  <c r="AO31" i="1"/>
  <c r="AK23" i="37"/>
  <c r="V66" i="51"/>
  <c r="AB8" i="3"/>
  <c r="AK36" i="37" s="1"/>
  <c r="R63" i="3"/>
  <c r="R50" i="3"/>
  <c r="N32" i="8"/>
  <c r="R53" i="3"/>
  <c r="AA8" i="3"/>
  <c r="R43" i="3"/>
  <c r="AO20" i="3"/>
  <c r="AO5" i="3"/>
  <c r="AA10" i="3" s="1"/>
  <c r="AO10" i="1" l="1"/>
  <c r="AK16" i="37"/>
  <c r="AO41" i="1"/>
  <c r="AK21" i="37"/>
  <c r="AK28" i="37"/>
  <c r="AK39" i="37"/>
  <c r="AK11" i="37"/>
  <c r="AO4" i="1"/>
  <c r="AK30" i="37"/>
  <c r="AK49" i="37"/>
  <c r="AO47" i="1"/>
  <c r="AK14" i="37"/>
  <c r="AO27" i="1"/>
  <c r="AK25" i="37"/>
  <c r="AO20" i="1"/>
  <c r="AO56" i="1"/>
  <c r="AK12" i="37"/>
  <c r="AK50" i="37"/>
  <c r="AO14" i="1"/>
  <c r="AO35" i="1"/>
  <c r="AK29" i="37"/>
  <c r="AO43" i="1"/>
  <c r="AK5" i="37"/>
  <c r="AO15" i="1"/>
  <c r="AA22" i="3"/>
  <c r="AO44" i="1"/>
  <c r="AO19" i="1"/>
  <c r="AO36" i="1"/>
  <c r="AK8" i="37"/>
  <c r="AK10" i="37"/>
  <c r="AA48" i="3"/>
  <c r="AO33" i="1"/>
  <c r="AA40" i="3"/>
  <c r="AK43" i="37" s="1"/>
  <c r="A144" i="51"/>
  <c r="AR37" i="3"/>
  <c r="AA35" i="3"/>
  <c r="AK24" i="37" s="1"/>
  <c r="AR56" i="3"/>
  <c r="AA70" i="3"/>
  <c r="AA23" i="3"/>
  <c r="AO16" i="1"/>
  <c r="AA77" i="3"/>
  <c r="AO59" i="1" s="1"/>
  <c r="AA47" i="3"/>
  <c r="AK48" i="37" s="1"/>
  <c r="AA50" i="3"/>
  <c r="AA54" i="3"/>
  <c r="AO133" i="3"/>
  <c r="AR4" i="3"/>
  <c r="AA38" i="3"/>
  <c r="AA19" i="3"/>
  <c r="AA14" i="3"/>
  <c r="AK22" i="37" s="1"/>
  <c r="AR5" i="3"/>
  <c r="AA75" i="3"/>
  <c r="AA91" i="3"/>
  <c r="AR20" i="3"/>
  <c r="AA3" i="3"/>
  <c r="AK31" i="37"/>
  <c r="A69" i="51"/>
  <c r="A105" i="51"/>
  <c r="A118" i="51"/>
  <c r="A100" i="51"/>
  <c r="A132" i="51"/>
  <c r="A36" i="51"/>
  <c r="A26" i="51"/>
  <c r="A85" i="51"/>
  <c r="A107" i="51"/>
  <c r="A120" i="51"/>
  <c r="A38" i="51"/>
  <c r="A11" i="51"/>
  <c r="A119" i="51"/>
  <c r="A110" i="51"/>
  <c r="A40" i="51"/>
  <c r="A16" i="51"/>
  <c r="A130" i="51"/>
  <c r="A82" i="51"/>
  <c r="A54" i="51"/>
  <c r="A57" i="51"/>
  <c r="A78" i="51"/>
  <c r="A43" i="51"/>
  <c r="A8" i="51"/>
  <c r="A128" i="51"/>
  <c r="A123" i="51"/>
  <c r="A21" i="51"/>
  <c r="A96" i="51"/>
  <c r="A50" i="51"/>
  <c r="A9" i="51"/>
  <c r="A56" i="51"/>
  <c r="A92" i="51"/>
  <c r="A52" i="51"/>
  <c r="A142" i="51"/>
  <c r="A76" i="51"/>
  <c r="A68" i="51"/>
  <c r="A101" i="51"/>
  <c r="A22" i="51"/>
  <c r="A106" i="51"/>
  <c r="A55" i="51"/>
  <c r="A14" i="51"/>
  <c r="A129" i="51"/>
  <c r="A114" i="51"/>
  <c r="A10" i="51"/>
  <c r="A61" i="51"/>
  <c r="A87" i="51"/>
  <c r="A74" i="51"/>
  <c r="A135" i="51"/>
  <c r="A125" i="51"/>
  <c r="A33" i="51"/>
  <c r="A18" i="51"/>
  <c r="A48" i="51"/>
  <c r="A51" i="51"/>
  <c r="A99" i="51"/>
  <c r="A94" i="51"/>
  <c r="A90" i="51"/>
  <c r="A25" i="51"/>
  <c r="A42" i="51"/>
  <c r="A30" i="51"/>
  <c r="A29" i="51"/>
  <c r="A134" i="51"/>
  <c r="A59" i="51"/>
  <c r="A71" i="51"/>
  <c r="A41" i="51"/>
  <c r="A53" i="51"/>
  <c r="A79" i="51"/>
  <c r="A126" i="51"/>
  <c r="A3" i="51"/>
  <c r="A34" i="51"/>
  <c r="A73" i="51"/>
  <c r="A121" i="51"/>
  <c r="A138" i="51"/>
  <c r="A17" i="51"/>
  <c r="A112" i="51"/>
  <c r="A91" i="51"/>
  <c r="A27" i="51"/>
  <c r="A15" i="51"/>
  <c r="A63" i="51"/>
  <c r="A75" i="51"/>
  <c r="A95" i="51"/>
  <c r="A39" i="51"/>
  <c r="A115" i="51"/>
  <c r="A116" i="51"/>
  <c r="A127" i="51"/>
  <c r="A93" i="51"/>
  <c r="A88" i="51"/>
  <c r="A104" i="51"/>
  <c r="A108" i="51"/>
  <c r="A113" i="51"/>
  <c r="A137" i="51"/>
  <c r="A19" i="51"/>
  <c r="A89" i="51"/>
  <c r="A70" i="51"/>
  <c r="A77" i="51"/>
  <c r="A102" i="51"/>
  <c r="A49" i="51"/>
  <c r="A58" i="51"/>
  <c r="A35" i="51"/>
  <c r="A5" i="51"/>
  <c r="A133" i="51"/>
  <c r="A117" i="51"/>
  <c r="A28" i="51"/>
  <c r="A139" i="51"/>
  <c r="A143" i="51"/>
  <c r="A4" i="51"/>
  <c r="A72" i="51"/>
  <c r="A62" i="51"/>
  <c r="A46" i="51"/>
  <c r="A44" i="51"/>
  <c r="A65" i="51"/>
  <c r="A81" i="51"/>
  <c r="A23" i="51"/>
  <c r="A84" i="51"/>
  <c r="A12" i="51"/>
  <c r="A31" i="51"/>
  <c r="A66" i="51"/>
  <c r="A6" i="51"/>
  <c r="A37" i="51"/>
  <c r="A13" i="51"/>
  <c r="A64" i="51"/>
  <c r="A122" i="51"/>
  <c r="A98" i="51"/>
  <c r="A124" i="51"/>
  <c r="A103" i="51"/>
  <c r="A45" i="51"/>
  <c r="A109" i="51"/>
  <c r="A140" i="51"/>
  <c r="A83" i="51"/>
  <c r="A24" i="51"/>
  <c r="A7" i="51"/>
  <c r="A97" i="51"/>
  <c r="A60" i="51"/>
  <c r="A47" i="51"/>
  <c r="A20" i="51"/>
  <c r="A86" i="51"/>
  <c r="A32" i="51"/>
  <c r="A141" i="51"/>
  <c r="A131" i="51"/>
  <c r="A67" i="51"/>
  <c r="A136" i="51"/>
  <c r="A80" i="51"/>
  <c r="A111" i="51"/>
  <c r="AO26" i="1"/>
  <c r="AK42" i="37"/>
  <c r="Y113" i="1"/>
  <c r="W113" i="1"/>
  <c r="AK4" i="37" l="1"/>
  <c r="AO8" i="1"/>
  <c r="AO49" i="1"/>
  <c r="AO9" i="1"/>
  <c r="AK46" i="37"/>
  <c r="AK34" i="37"/>
  <c r="AO42" i="1"/>
  <c r="AK18" i="37"/>
  <c r="AO18" i="1"/>
  <c r="AK35" i="37"/>
  <c r="AO7" i="1"/>
  <c r="AO38" i="1"/>
  <c r="AK7" i="37"/>
  <c r="AO53" i="1"/>
  <c r="AK45" i="37"/>
  <c r="AO32" i="1"/>
  <c r="AA132" i="3"/>
  <c r="R41" i="3"/>
  <c r="R37" i="3"/>
  <c r="R91" i="3"/>
  <c r="R26" i="3"/>
  <c r="R75" i="3"/>
  <c r="R27" i="3"/>
  <c r="R48" i="3"/>
  <c r="R52" i="3"/>
  <c r="R14" i="3"/>
  <c r="R97" i="3"/>
  <c r="R70" i="3"/>
  <c r="R62" i="3"/>
  <c r="R33" i="3"/>
  <c r="R7" i="3"/>
  <c r="R29" i="3"/>
  <c r="R57" i="3"/>
  <c r="R80" i="3"/>
  <c r="R6" i="3"/>
  <c r="R22" i="3"/>
  <c r="R45" i="3"/>
  <c r="R31" i="3"/>
  <c r="R35" i="3"/>
  <c r="R20" i="3"/>
  <c r="R5" i="3"/>
  <c r="R42" i="3"/>
  <c r="R23" i="3"/>
  <c r="R44" i="3"/>
  <c r="R13" i="3"/>
  <c r="R34" i="3"/>
  <c r="R39" i="3"/>
  <c r="R87" i="3"/>
  <c r="R51" i="3"/>
  <c r="R16" i="3"/>
  <c r="R46" i="3"/>
  <c r="R15" i="3"/>
  <c r="R47" i="3"/>
  <c r="R18" i="3"/>
  <c r="R9" i="3"/>
  <c r="R10" i="3"/>
  <c r="R71" i="3"/>
  <c r="R99" i="3"/>
  <c r="R28" i="3"/>
  <c r="R95" i="3"/>
  <c r="R55" i="3"/>
  <c r="R68" i="3"/>
  <c r="R56" i="3"/>
  <c r="R32" i="3"/>
  <c r="R40" i="3"/>
  <c r="R77" i="3"/>
  <c r="R8" i="3"/>
  <c r="R49" i="3"/>
  <c r="R36" i="3"/>
  <c r="R4" i="3"/>
  <c r="R21" i="3"/>
  <c r="R38" i="3"/>
  <c r="R19" i="3"/>
  <c r="R54" i="3"/>
  <c r="C95" i="3" l="1"/>
  <c r="D95" i="3"/>
  <c r="C51" i="3"/>
  <c r="D51" i="3"/>
  <c r="C42" i="3"/>
  <c r="D42" i="3"/>
  <c r="C15" i="3"/>
  <c r="D15" i="3"/>
  <c r="C56" i="3"/>
  <c r="D56" i="3"/>
  <c r="C31" i="3"/>
  <c r="D31" i="3"/>
  <c r="C26" i="3"/>
  <c r="D26" i="3"/>
  <c r="C21" i="3"/>
  <c r="D21" i="3"/>
  <c r="E21" i="3"/>
  <c r="D29" i="3"/>
  <c r="C44" i="3"/>
  <c r="D44" i="3"/>
  <c r="E44" i="3"/>
  <c r="C35" i="3"/>
  <c r="D35" i="3"/>
  <c r="S113" i="1"/>
  <c r="C16" i="3"/>
  <c r="C75" i="3"/>
  <c r="C80" i="3"/>
  <c r="C45" i="3"/>
  <c r="C40" i="3"/>
  <c r="C9" i="3"/>
  <c r="C68" i="3"/>
  <c r="C28" i="3"/>
  <c r="C23" i="3"/>
  <c r="C13" i="3"/>
  <c r="C10" i="3"/>
  <c r="C36" i="3"/>
  <c r="C62" i="3"/>
  <c r="C54" i="3"/>
  <c r="C46" i="3"/>
  <c r="C41" i="3"/>
  <c r="C32" i="3"/>
  <c r="C39" i="3"/>
  <c r="C3" i="3"/>
  <c r="C14" i="3"/>
  <c r="C87" i="3"/>
  <c r="C7" i="3"/>
  <c r="C99" i="3"/>
  <c r="C71" i="3"/>
  <c r="C20" i="3"/>
  <c r="C77" i="3"/>
  <c r="C70" i="3"/>
  <c r="C52" i="3"/>
  <c r="C48" i="3"/>
  <c r="C50" i="3"/>
  <c r="C55" i="3"/>
  <c r="C18" i="3"/>
  <c r="C57" i="3"/>
  <c r="C5" i="3"/>
  <c r="C97" i="3"/>
  <c r="C63" i="3"/>
  <c r="C19" i="3"/>
  <c r="C6" i="3"/>
  <c r="C22" i="3"/>
  <c r="C34" i="3"/>
  <c r="C91" i="3"/>
  <c r="C49" i="3"/>
  <c r="C4" i="3"/>
  <c r="C38" i="3"/>
  <c r="C27" i="3"/>
  <c r="E91" i="3"/>
  <c r="D16" i="3"/>
  <c r="D47" i="3"/>
  <c r="D75" i="3"/>
  <c r="D80" i="3"/>
  <c r="D8" i="3"/>
  <c r="D45" i="3"/>
  <c r="D40" i="3"/>
  <c r="D9" i="3"/>
  <c r="D33" i="3"/>
  <c r="D68" i="3"/>
  <c r="D28" i="3"/>
  <c r="D23" i="3"/>
  <c r="D13" i="3"/>
  <c r="D10" i="3"/>
  <c r="D36" i="3"/>
  <c r="D54" i="3"/>
  <c r="D46" i="3"/>
  <c r="D41" i="3"/>
  <c r="D32" i="3"/>
  <c r="D3" i="3"/>
  <c r="D14" i="3"/>
  <c r="D87" i="3"/>
  <c r="D7" i="3"/>
  <c r="D99" i="3"/>
  <c r="D71" i="3"/>
  <c r="D20" i="3"/>
  <c r="D77" i="3"/>
  <c r="D70" i="3"/>
  <c r="D52" i="3"/>
  <c r="D48" i="3"/>
  <c r="D50" i="3"/>
  <c r="D55" i="3"/>
  <c r="D18" i="3"/>
  <c r="D57" i="3"/>
  <c r="D5" i="3"/>
  <c r="D97" i="3"/>
  <c r="D63" i="3"/>
  <c r="D19" i="3"/>
  <c r="D22" i="3"/>
  <c r="D34" i="3"/>
  <c r="D91" i="3"/>
  <c r="D49" i="3"/>
  <c r="D38" i="3"/>
  <c r="D37" i="3"/>
  <c r="D27" i="3"/>
  <c r="S38" i="3" l="1"/>
  <c r="S35" i="3"/>
  <c r="G22" i="8"/>
  <c r="N22" i="8" s="1"/>
  <c r="S21" i="3"/>
  <c r="S54" i="3"/>
  <c r="S48" i="3"/>
  <c r="S52" i="3"/>
  <c r="S40" i="3"/>
  <c r="G39" i="8"/>
  <c r="N39" i="8" s="1"/>
  <c r="S45" i="3"/>
  <c r="G45" i="8"/>
  <c r="N45" i="8" s="1"/>
  <c r="S39" i="3"/>
  <c r="G20" i="8"/>
  <c r="S26" i="3"/>
  <c r="S7" i="7"/>
  <c r="Z7" i="7" s="1"/>
  <c r="S6" i="3"/>
  <c r="S56" i="3"/>
  <c r="S91" i="3"/>
  <c r="S57" i="3"/>
  <c r="S23" i="3"/>
  <c r="G44" i="8"/>
  <c r="N44" i="8" s="1"/>
  <c r="S44" i="3"/>
  <c r="S42" i="3"/>
  <c r="S9" i="3"/>
  <c r="S77" i="3"/>
  <c r="S12" i="7"/>
  <c r="G36" i="8"/>
  <c r="S18" i="3"/>
  <c r="S28" i="3"/>
  <c r="S14" i="7"/>
  <c r="Z14" i="7" s="1"/>
  <c r="G43" i="8"/>
  <c r="S75" i="3"/>
  <c r="S50" i="3"/>
  <c r="G37" i="8"/>
  <c r="N37" i="8" s="1"/>
  <c r="S19" i="3"/>
  <c r="S49" i="3"/>
  <c r="S22" i="3"/>
  <c r="S55" i="3"/>
  <c r="G46" i="8"/>
  <c r="N46" i="8" s="1"/>
  <c r="S68" i="3"/>
  <c r="G23" i="8"/>
  <c r="N23" i="8" s="1"/>
  <c r="S16" i="3"/>
  <c r="S13" i="7"/>
  <c r="Z13" i="7" s="1"/>
  <c r="G47" i="8"/>
  <c r="N47" i="8" s="1"/>
  <c r="S29" i="3"/>
  <c r="S8" i="7"/>
  <c r="G21" i="8"/>
  <c r="N21" i="8" s="1"/>
  <c r="S31" i="3"/>
  <c r="C13" i="27"/>
  <c r="C50" i="27"/>
  <c r="C18" i="27"/>
  <c r="C11" i="27"/>
  <c r="C17" i="27"/>
  <c r="C16" i="27"/>
  <c r="G24" i="8" l="1"/>
  <c r="N24" i="8" s="1"/>
  <c r="N20" i="8"/>
  <c r="G40" i="8"/>
  <c r="N40" i="8" s="1"/>
  <c r="N36" i="8"/>
  <c r="G48" i="8"/>
  <c r="N48" i="8" s="1"/>
  <c r="N43" i="8"/>
  <c r="C21" i="27"/>
  <c r="C20" i="27"/>
  <c r="C82" i="27"/>
  <c r="C51" i="27"/>
  <c r="Q113" i="1"/>
  <c r="M14" i="8"/>
  <c r="K14" i="8"/>
  <c r="D3" i="2"/>
  <c r="E3" i="2"/>
  <c r="D4" i="2"/>
  <c r="E4" i="2"/>
  <c r="E5" i="2"/>
  <c r="D6" i="2"/>
  <c r="E6" i="2"/>
  <c r="D7" i="2"/>
  <c r="E7" i="2"/>
  <c r="D8" i="2"/>
  <c r="E8" i="2"/>
  <c r="D9" i="2"/>
  <c r="E9" i="2"/>
  <c r="E10" i="2"/>
  <c r="D11" i="2"/>
  <c r="E11" i="2"/>
  <c r="D12" i="2"/>
  <c r="E12" i="2"/>
  <c r="D13" i="2"/>
  <c r="E13" i="2"/>
  <c r="D14" i="2"/>
  <c r="E14" i="2"/>
  <c r="E15" i="2"/>
  <c r="D16" i="2"/>
  <c r="E16" i="2"/>
  <c r="D17" i="2"/>
  <c r="E17" i="2"/>
  <c r="D18" i="2"/>
  <c r="E18" i="2"/>
  <c r="D19" i="2"/>
  <c r="E19" i="2"/>
  <c r="D20" i="2"/>
  <c r="E20" i="2"/>
  <c r="D21" i="2"/>
  <c r="E21" i="2"/>
  <c r="D22" i="2"/>
  <c r="E22" i="2"/>
  <c r="D23" i="2"/>
  <c r="E23" i="2"/>
  <c r="D24" i="2"/>
  <c r="E24" i="2"/>
  <c r="E25" i="2"/>
  <c r="D26" i="2"/>
  <c r="E26" i="2"/>
  <c r="D27" i="2"/>
  <c r="E27" i="2"/>
  <c r="D28" i="2"/>
  <c r="E28" i="2"/>
  <c r="D29" i="2"/>
  <c r="E29" i="2"/>
  <c r="D30" i="2"/>
  <c r="E30" i="2"/>
  <c r="D31" i="2"/>
  <c r="E31" i="2"/>
  <c r="D32" i="2"/>
  <c r="D33" i="2"/>
  <c r="D34" i="2"/>
  <c r="E34" i="2"/>
  <c r="D35" i="2"/>
  <c r="E35" i="2"/>
  <c r="D36" i="2"/>
  <c r="E36" i="2"/>
  <c r="D37" i="2"/>
  <c r="E37" i="2"/>
  <c r="E38" i="2"/>
  <c r="D39" i="2"/>
  <c r="E39" i="2"/>
  <c r="D40" i="2"/>
  <c r="E40" i="2"/>
  <c r="D41" i="2"/>
  <c r="E41" i="2"/>
  <c r="D42" i="2"/>
  <c r="E42" i="2"/>
  <c r="D43" i="2"/>
  <c r="E43" i="2"/>
  <c r="D44" i="2"/>
  <c r="E44" i="2"/>
  <c r="D45" i="2"/>
  <c r="E45" i="2"/>
  <c r="D46" i="2"/>
  <c r="E46" i="2"/>
  <c r="D47" i="2"/>
  <c r="E47" i="2"/>
  <c r="D48" i="2"/>
  <c r="E48" i="2"/>
  <c r="D49" i="2"/>
  <c r="D50" i="2"/>
  <c r="E50" i="2"/>
  <c r="E51" i="2"/>
  <c r="D53" i="2"/>
  <c r="E53" i="2"/>
  <c r="D54" i="2"/>
  <c r="E54" i="2"/>
  <c r="E55" i="2"/>
  <c r="D56" i="2"/>
  <c r="E56" i="2"/>
  <c r="D57" i="2"/>
  <c r="E57" i="2"/>
  <c r="D58" i="2"/>
  <c r="E58" i="2"/>
  <c r="D59" i="2"/>
  <c r="E59" i="2"/>
  <c r="D60" i="2"/>
  <c r="E60" i="2"/>
  <c r="C3" i="32"/>
  <c r="D3" i="32"/>
  <c r="E3" i="32"/>
  <c r="F3" i="32"/>
  <c r="G3" i="32"/>
  <c r="H3" i="32"/>
  <c r="I3" i="32"/>
  <c r="J3" i="32"/>
  <c r="K3" i="32"/>
  <c r="L3" i="32"/>
  <c r="M3" i="32"/>
  <c r="N3" i="32"/>
  <c r="O3" i="32"/>
  <c r="P3" i="32"/>
  <c r="Q3" i="32"/>
  <c r="S3" i="32"/>
  <c r="T3" i="32"/>
  <c r="C4" i="32"/>
  <c r="D4" i="32"/>
  <c r="E4" i="32"/>
  <c r="F4" i="32"/>
  <c r="G4" i="32"/>
  <c r="H4" i="32"/>
  <c r="I4" i="32"/>
  <c r="J4" i="32"/>
  <c r="K4" i="32"/>
  <c r="L4" i="32"/>
  <c r="M4" i="32"/>
  <c r="N4" i="32"/>
  <c r="O4" i="32"/>
  <c r="P4" i="32"/>
  <c r="Q4" i="32"/>
  <c r="C5" i="32"/>
  <c r="D5" i="32"/>
  <c r="E5" i="32"/>
  <c r="F5" i="32"/>
  <c r="G5" i="32"/>
  <c r="H5" i="32"/>
  <c r="I5" i="32"/>
  <c r="J5" i="32"/>
  <c r="K5" i="32"/>
  <c r="L5" i="32"/>
  <c r="M5" i="32"/>
  <c r="N5" i="32"/>
  <c r="O5" i="32"/>
  <c r="C6" i="32"/>
  <c r="D6" i="32"/>
  <c r="E6" i="32"/>
  <c r="F6" i="32"/>
  <c r="G6" i="32"/>
  <c r="H6" i="32"/>
  <c r="I6" i="32"/>
  <c r="J6" i="32"/>
  <c r="K6" i="32"/>
  <c r="L6" i="32"/>
  <c r="M6" i="32"/>
  <c r="N6" i="32"/>
  <c r="O6" i="32"/>
  <c r="P6" i="32"/>
  <c r="AE6" i="32"/>
  <c r="C7" i="32"/>
  <c r="D7" i="32"/>
  <c r="E7" i="32"/>
  <c r="F7" i="32"/>
  <c r="G7" i="32"/>
  <c r="H7" i="32"/>
  <c r="I7" i="32"/>
  <c r="J7" i="32"/>
  <c r="K7" i="32"/>
  <c r="L7" i="32"/>
  <c r="M7" i="32"/>
  <c r="N7" i="32"/>
  <c r="O7" i="32"/>
  <c r="P7" i="32"/>
  <c r="Q7" i="32"/>
  <c r="S7" i="32"/>
  <c r="T7" i="32"/>
  <c r="AE7" i="32"/>
  <c r="C8" i="32"/>
  <c r="D8" i="32"/>
  <c r="E8" i="32"/>
  <c r="F8" i="32"/>
  <c r="G8" i="32"/>
  <c r="H8" i="32"/>
  <c r="I8" i="32"/>
  <c r="J8" i="32"/>
  <c r="K8" i="32"/>
  <c r="L8" i="32"/>
  <c r="S8" i="32" s="1"/>
  <c r="M8" i="32"/>
  <c r="T8" i="32" s="1"/>
  <c r="N8" i="32"/>
  <c r="O8" i="32"/>
  <c r="P8" i="32"/>
  <c r="Q8" i="32"/>
  <c r="AE8" i="32"/>
  <c r="C9" i="32"/>
  <c r="D9" i="32"/>
  <c r="E9" i="32"/>
  <c r="F9" i="32"/>
  <c r="G9" i="32"/>
  <c r="H9" i="32"/>
  <c r="I9" i="32"/>
  <c r="J9" i="32"/>
  <c r="K9" i="32"/>
  <c r="L9" i="32"/>
  <c r="M9" i="32"/>
  <c r="N9" i="32"/>
  <c r="O9" i="32"/>
  <c r="C10" i="32"/>
  <c r="D10" i="32"/>
  <c r="E10" i="32"/>
  <c r="F10" i="32"/>
  <c r="G10" i="32"/>
  <c r="H10" i="32"/>
  <c r="I10" i="32"/>
  <c r="J10" i="32"/>
  <c r="K10" i="32"/>
  <c r="L10" i="32"/>
  <c r="M10" i="32"/>
  <c r="N10" i="32"/>
  <c r="O10" i="32"/>
  <c r="P10" i="32"/>
  <c r="Q10" i="32"/>
  <c r="AE10" i="32"/>
  <c r="C11" i="32"/>
  <c r="D11" i="32"/>
  <c r="E11" i="32"/>
  <c r="F11" i="32"/>
  <c r="G11" i="32"/>
  <c r="H11" i="32"/>
  <c r="I11" i="32"/>
  <c r="J11" i="32"/>
  <c r="K11" i="32"/>
  <c r="L11" i="32"/>
  <c r="M11" i="32"/>
  <c r="N11" i="32"/>
  <c r="O11" i="32"/>
  <c r="P11" i="32"/>
  <c r="Q11" i="32"/>
  <c r="AE11" i="32"/>
  <c r="C12" i="32"/>
  <c r="D12" i="32"/>
  <c r="E12" i="32"/>
  <c r="F12" i="32"/>
  <c r="G12" i="32"/>
  <c r="H12" i="32"/>
  <c r="I12" i="32"/>
  <c r="J12" i="32"/>
  <c r="K12" i="32"/>
  <c r="L12" i="32"/>
  <c r="M12" i="32"/>
  <c r="N12" i="32"/>
  <c r="O12" i="32"/>
  <c r="P12" i="32"/>
  <c r="Q12" i="32"/>
  <c r="C13" i="32"/>
  <c r="D13" i="32"/>
  <c r="E13" i="32"/>
  <c r="F13" i="32"/>
  <c r="G13" i="32"/>
  <c r="H13" i="32"/>
  <c r="I13" i="32"/>
  <c r="J13" i="32"/>
  <c r="K13" i="32"/>
  <c r="L13" i="32"/>
  <c r="M13" i="32"/>
  <c r="N13" i="32"/>
  <c r="O13" i="32"/>
  <c r="P13" i="32"/>
  <c r="Q13" i="32"/>
  <c r="C14" i="32"/>
  <c r="D14" i="32"/>
  <c r="E14" i="32"/>
  <c r="F14" i="32"/>
  <c r="G14" i="32"/>
  <c r="H14" i="32"/>
  <c r="I14" i="32"/>
  <c r="J14" i="32"/>
  <c r="K14" i="32"/>
  <c r="L14" i="32"/>
  <c r="M14" i="32"/>
  <c r="N14" i="32"/>
  <c r="O14" i="32"/>
  <c r="Q14" i="32"/>
  <c r="C15" i="32"/>
  <c r="D15" i="32"/>
  <c r="E15" i="32"/>
  <c r="AE95" i="32"/>
  <c r="F15" i="32"/>
  <c r="G15" i="32"/>
  <c r="H15" i="32"/>
  <c r="I15" i="32"/>
  <c r="J15" i="32"/>
  <c r="K15" i="32"/>
  <c r="L15" i="32"/>
  <c r="M15" i="32"/>
  <c r="N15" i="32"/>
  <c r="O15" i="32"/>
  <c r="C16" i="32"/>
  <c r="D16" i="32"/>
  <c r="E16" i="32"/>
  <c r="AE34" i="32"/>
  <c r="F16" i="32"/>
  <c r="G16" i="32"/>
  <c r="H16" i="32"/>
  <c r="I16" i="32"/>
  <c r="J16" i="32"/>
  <c r="K16" i="32"/>
  <c r="L16" i="32"/>
  <c r="M16" i="32"/>
  <c r="N16" i="32"/>
  <c r="O16" i="32"/>
  <c r="P16" i="32"/>
  <c r="Q16" i="32"/>
  <c r="C17" i="32"/>
  <c r="D17" i="32"/>
  <c r="E17" i="32"/>
  <c r="AE65" i="32"/>
  <c r="F17" i="32"/>
  <c r="G17" i="32"/>
  <c r="H17" i="32"/>
  <c r="I17" i="32"/>
  <c r="J17" i="32"/>
  <c r="K17" i="32"/>
  <c r="L17" i="32"/>
  <c r="M17" i="32"/>
  <c r="N17" i="32"/>
  <c r="O17" i="32"/>
  <c r="Q17" i="32"/>
  <c r="AE17" i="32"/>
  <c r="C18" i="32"/>
  <c r="D18" i="32"/>
  <c r="E18" i="32"/>
  <c r="F18" i="32"/>
  <c r="G18" i="32"/>
  <c r="H18" i="32"/>
  <c r="I18" i="32"/>
  <c r="J18" i="32"/>
  <c r="K18" i="32"/>
  <c r="L18" i="32"/>
  <c r="M18" i="32"/>
  <c r="N18" i="32"/>
  <c r="O18" i="32"/>
  <c r="P18" i="32"/>
  <c r="Q18" i="32"/>
  <c r="AE18" i="32"/>
  <c r="C19" i="32"/>
  <c r="D19" i="32"/>
  <c r="E19" i="32"/>
  <c r="F19" i="32"/>
  <c r="G19" i="32"/>
  <c r="H19" i="32"/>
  <c r="I19" i="32"/>
  <c r="J19" i="32"/>
  <c r="K19" i="32"/>
  <c r="L19" i="32"/>
  <c r="M19" i="32"/>
  <c r="N19" i="32"/>
  <c r="O19" i="32"/>
  <c r="AE19" i="32"/>
  <c r="C20" i="32"/>
  <c r="D20" i="32"/>
  <c r="E20" i="32"/>
  <c r="F20" i="32"/>
  <c r="G20" i="32"/>
  <c r="H20" i="32"/>
  <c r="I20" i="32"/>
  <c r="J20" i="32"/>
  <c r="K20" i="32"/>
  <c r="L20" i="32"/>
  <c r="M20" i="32"/>
  <c r="N20" i="32"/>
  <c r="O20" i="32"/>
  <c r="P20" i="32"/>
  <c r="Q20" i="32"/>
  <c r="AE20" i="32"/>
  <c r="C21" i="32"/>
  <c r="D21" i="32"/>
  <c r="E21" i="32"/>
  <c r="AE14" i="32"/>
  <c r="F21" i="32"/>
  <c r="G21" i="32"/>
  <c r="H21" i="32"/>
  <c r="I21" i="32"/>
  <c r="J21" i="32"/>
  <c r="K21" i="32"/>
  <c r="L21" i="32"/>
  <c r="M21" i="32"/>
  <c r="N21" i="32"/>
  <c r="O21" i="32"/>
  <c r="Q21" i="32"/>
  <c r="S21" i="32"/>
  <c r="T21" i="32"/>
  <c r="C22" i="32"/>
  <c r="D22" i="32"/>
  <c r="E22" i="32"/>
  <c r="AE47" i="32"/>
  <c r="F22" i="32"/>
  <c r="G22" i="32"/>
  <c r="H22" i="32"/>
  <c r="I22" i="32"/>
  <c r="J22" i="32"/>
  <c r="K22" i="32"/>
  <c r="L22" i="32"/>
  <c r="M22" i="32"/>
  <c r="N22" i="32"/>
  <c r="O22" i="32"/>
  <c r="AE22" i="32"/>
  <c r="C23" i="32"/>
  <c r="D23" i="32"/>
  <c r="E23" i="32"/>
  <c r="AE44" i="32"/>
  <c r="F23" i="32"/>
  <c r="G23" i="32"/>
  <c r="H23" i="32"/>
  <c r="I23" i="32"/>
  <c r="J23" i="32"/>
  <c r="K23" i="32"/>
  <c r="L23" i="32"/>
  <c r="M23" i="32"/>
  <c r="N23" i="32"/>
  <c r="O23" i="32"/>
  <c r="AE23" i="32"/>
  <c r="C24" i="32"/>
  <c r="D24" i="32"/>
  <c r="E24" i="32"/>
  <c r="AE88" i="32"/>
  <c r="F24" i="32"/>
  <c r="G24" i="32"/>
  <c r="H24" i="32"/>
  <c r="I24" i="32"/>
  <c r="J24" i="32"/>
  <c r="K24" i="32"/>
  <c r="L24" i="32"/>
  <c r="M24" i="32"/>
  <c r="N24" i="32"/>
  <c r="O24" i="32"/>
  <c r="Q24" i="32"/>
  <c r="AE24" i="32"/>
  <c r="C25" i="32"/>
  <c r="D25" i="32"/>
  <c r="E25" i="32"/>
  <c r="F25" i="32"/>
  <c r="G25" i="32"/>
  <c r="H25" i="32"/>
  <c r="I25" i="32"/>
  <c r="J25" i="32"/>
  <c r="K25" i="32"/>
  <c r="L25" i="32"/>
  <c r="M25" i="32"/>
  <c r="N25" i="32"/>
  <c r="O25" i="32"/>
  <c r="P25" i="32"/>
  <c r="Q25" i="32"/>
  <c r="AE25" i="32"/>
  <c r="C26" i="32"/>
  <c r="D26" i="32"/>
  <c r="E26" i="32"/>
  <c r="F26" i="32"/>
  <c r="G26" i="32"/>
  <c r="H26" i="32"/>
  <c r="I26" i="32"/>
  <c r="J26" i="32"/>
  <c r="K26" i="32"/>
  <c r="L26" i="32"/>
  <c r="M26" i="32"/>
  <c r="N26" i="32"/>
  <c r="O26" i="32"/>
  <c r="P26" i="32"/>
  <c r="Q26" i="32"/>
  <c r="C27" i="32"/>
  <c r="D27" i="32"/>
  <c r="E27" i="32"/>
  <c r="F27" i="32"/>
  <c r="G27" i="32"/>
  <c r="H27" i="32"/>
  <c r="I27" i="32"/>
  <c r="J27" i="32"/>
  <c r="K27" i="32"/>
  <c r="L27" i="32"/>
  <c r="M27" i="32"/>
  <c r="N27" i="32"/>
  <c r="O27" i="32"/>
  <c r="AE27" i="32"/>
  <c r="C28" i="32"/>
  <c r="D28" i="32"/>
  <c r="E28" i="32"/>
  <c r="F28" i="32"/>
  <c r="G28" i="32"/>
  <c r="H28" i="32"/>
  <c r="I28" i="32"/>
  <c r="J28" i="32"/>
  <c r="K28" i="32"/>
  <c r="L28" i="32"/>
  <c r="M28" i="32"/>
  <c r="N28" i="32"/>
  <c r="O28" i="32"/>
  <c r="AE28" i="32"/>
  <c r="C29" i="32"/>
  <c r="D29" i="32"/>
  <c r="E29" i="32"/>
  <c r="F29" i="32"/>
  <c r="G29" i="32"/>
  <c r="H29" i="32"/>
  <c r="I29" i="32"/>
  <c r="J29" i="32"/>
  <c r="K29" i="32"/>
  <c r="L29" i="32"/>
  <c r="M29" i="32"/>
  <c r="N29" i="32"/>
  <c r="O29" i="32"/>
  <c r="P29" i="32"/>
  <c r="Q29" i="32"/>
  <c r="AE29" i="32"/>
  <c r="C30" i="32"/>
  <c r="D30" i="32"/>
  <c r="E30" i="32"/>
  <c r="F30" i="32"/>
  <c r="G30" i="32"/>
  <c r="H30" i="32"/>
  <c r="I30" i="32"/>
  <c r="J30" i="32"/>
  <c r="K30" i="32"/>
  <c r="L30" i="32"/>
  <c r="M30" i="32"/>
  <c r="N30" i="32"/>
  <c r="O30" i="32"/>
  <c r="C31" i="32"/>
  <c r="D31" i="32"/>
  <c r="E31" i="32"/>
  <c r="F31" i="32"/>
  <c r="G31" i="32"/>
  <c r="H31" i="32"/>
  <c r="I31" i="32"/>
  <c r="J31" i="32"/>
  <c r="K31" i="32"/>
  <c r="L31" i="32"/>
  <c r="M31" i="32"/>
  <c r="N31" i="32"/>
  <c r="O31" i="32"/>
  <c r="P31" i="32"/>
  <c r="Q31" i="32"/>
  <c r="AE31" i="32"/>
  <c r="C32" i="32"/>
  <c r="D32" i="32"/>
  <c r="E32" i="32"/>
  <c r="F32" i="32"/>
  <c r="G32" i="32"/>
  <c r="H32" i="32"/>
  <c r="I32" i="32"/>
  <c r="J32" i="32"/>
  <c r="K32" i="32"/>
  <c r="L32" i="32"/>
  <c r="M32" i="32"/>
  <c r="N32" i="32"/>
  <c r="O32" i="32"/>
  <c r="C33" i="32"/>
  <c r="D33" i="32"/>
  <c r="E33" i="32"/>
  <c r="F33" i="32"/>
  <c r="G33" i="32"/>
  <c r="H33" i="32"/>
  <c r="I33" i="32"/>
  <c r="J33" i="32"/>
  <c r="K33" i="32"/>
  <c r="L33" i="32"/>
  <c r="M33" i="32"/>
  <c r="N33" i="32"/>
  <c r="O33" i="32"/>
  <c r="P33" i="32"/>
  <c r="Q33" i="32"/>
  <c r="AE33" i="32"/>
  <c r="C34" i="32"/>
  <c r="D34" i="32"/>
  <c r="E34" i="32"/>
  <c r="F34" i="32"/>
  <c r="G34" i="32"/>
  <c r="H34" i="32"/>
  <c r="I34" i="32"/>
  <c r="J34" i="32"/>
  <c r="K34" i="32"/>
  <c r="L34" i="32"/>
  <c r="M34" i="32"/>
  <c r="N34" i="32"/>
  <c r="O34" i="32"/>
  <c r="P34" i="32"/>
  <c r="C35" i="32"/>
  <c r="D35" i="32"/>
  <c r="E35" i="32"/>
  <c r="AE38" i="32"/>
  <c r="F35" i="32"/>
  <c r="G35" i="32"/>
  <c r="H35" i="32"/>
  <c r="I35" i="32"/>
  <c r="J35" i="32"/>
  <c r="K35" i="32"/>
  <c r="L35" i="32"/>
  <c r="M35" i="32"/>
  <c r="N35" i="32"/>
  <c r="O35" i="32"/>
  <c r="AE35" i="32"/>
  <c r="C36" i="32"/>
  <c r="D36" i="32"/>
  <c r="E36" i="32"/>
  <c r="AE59" i="32"/>
  <c r="F36" i="32"/>
  <c r="G36" i="32"/>
  <c r="H36" i="32"/>
  <c r="I36" i="32"/>
  <c r="J36" i="32"/>
  <c r="K36" i="32"/>
  <c r="L36" i="32"/>
  <c r="M36" i="32"/>
  <c r="N36" i="32"/>
  <c r="O36" i="32"/>
  <c r="C37" i="32"/>
  <c r="D37" i="32"/>
  <c r="E37" i="32"/>
  <c r="AE50" i="32"/>
  <c r="F37" i="32"/>
  <c r="G37" i="32"/>
  <c r="H37" i="32"/>
  <c r="I37" i="32"/>
  <c r="J37" i="32"/>
  <c r="K37" i="32"/>
  <c r="L37" i="32"/>
  <c r="M37" i="32"/>
  <c r="N37" i="32"/>
  <c r="O37" i="32"/>
  <c r="Q37" i="32"/>
  <c r="AE37" i="32"/>
  <c r="C38" i="32"/>
  <c r="D38" i="32"/>
  <c r="E38" i="32"/>
  <c r="F38" i="32"/>
  <c r="G38" i="32"/>
  <c r="H38" i="32"/>
  <c r="I38" i="32"/>
  <c r="J38" i="32"/>
  <c r="K38" i="32"/>
  <c r="L38" i="32"/>
  <c r="M38" i="32"/>
  <c r="N38" i="32"/>
  <c r="O38" i="32"/>
  <c r="P38" i="32"/>
  <c r="Q38" i="32"/>
  <c r="C39" i="32"/>
  <c r="D39" i="32"/>
  <c r="E39" i="32"/>
  <c r="AE21" i="32"/>
  <c r="F39" i="32"/>
  <c r="G39" i="32"/>
  <c r="H39" i="32"/>
  <c r="I39" i="32"/>
  <c r="J39" i="32"/>
  <c r="K39" i="32"/>
  <c r="L39" i="32"/>
  <c r="M39" i="32"/>
  <c r="N39" i="32"/>
  <c r="O39" i="32"/>
  <c r="P39" i="32"/>
  <c r="C40" i="32"/>
  <c r="D40" i="32"/>
  <c r="E40" i="32"/>
  <c r="AE51" i="32"/>
  <c r="F40" i="32"/>
  <c r="G40" i="32"/>
  <c r="H40" i="32"/>
  <c r="I40" i="32"/>
  <c r="J40" i="32"/>
  <c r="K40" i="32"/>
  <c r="L40" i="32"/>
  <c r="M40" i="32"/>
  <c r="N40" i="32"/>
  <c r="O40" i="32"/>
  <c r="P40" i="32"/>
  <c r="AE40" i="32"/>
  <c r="C41" i="32"/>
  <c r="D41" i="32"/>
  <c r="E41" i="32"/>
  <c r="F41" i="32"/>
  <c r="G41" i="32"/>
  <c r="H41" i="32"/>
  <c r="I41" i="32"/>
  <c r="J41" i="32"/>
  <c r="K41" i="32"/>
  <c r="L41" i="32"/>
  <c r="M41" i="32"/>
  <c r="N41" i="32"/>
  <c r="O41" i="32"/>
  <c r="Q41" i="32"/>
  <c r="C42" i="32"/>
  <c r="D42" i="32"/>
  <c r="E42" i="32"/>
  <c r="F42" i="32"/>
  <c r="G42" i="32"/>
  <c r="H42" i="32"/>
  <c r="I42" i="32"/>
  <c r="J42" i="32"/>
  <c r="K42" i="32"/>
  <c r="L42" i="32"/>
  <c r="M42" i="32"/>
  <c r="N42" i="32"/>
  <c r="O42" i="32"/>
  <c r="P42" i="32"/>
  <c r="Q42" i="32"/>
  <c r="S42" i="32"/>
  <c r="T42" i="32"/>
  <c r="C43" i="32"/>
  <c r="D43" i="32"/>
  <c r="E43" i="32"/>
  <c r="AE75" i="32"/>
  <c r="F43" i="32"/>
  <c r="G43" i="32"/>
  <c r="H43" i="32"/>
  <c r="I43" i="32"/>
  <c r="J43" i="32"/>
  <c r="K43" i="32"/>
  <c r="L43" i="32"/>
  <c r="M43" i="32"/>
  <c r="N43" i="32"/>
  <c r="O43" i="32"/>
  <c r="P43" i="32"/>
  <c r="Q43" i="32"/>
  <c r="C44" i="32"/>
  <c r="D44" i="32"/>
  <c r="E44" i="32"/>
  <c r="AE4" i="32"/>
  <c r="F44" i="32"/>
  <c r="G44" i="32"/>
  <c r="H44" i="32"/>
  <c r="I44" i="32"/>
  <c r="J44" i="32"/>
  <c r="K44" i="32"/>
  <c r="L44" i="32"/>
  <c r="M44" i="32"/>
  <c r="N44" i="32"/>
  <c r="O44" i="32"/>
  <c r="C45" i="32"/>
  <c r="D45" i="32"/>
  <c r="E45" i="32"/>
  <c r="AE9" i="32"/>
  <c r="F45" i="32"/>
  <c r="G45" i="32"/>
  <c r="H45" i="32"/>
  <c r="I45" i="32"/>
  <c r="J45" i="32"/>
  <c r="K45" i="32"/>
  <c r="L45" i="32"/>
  <c r="M45" i="32"/>
  <c r="N45" i="32"/>
  <c r="O45" i="32"/>
  <c r="P45" i="32"/>
  <c r="AE45" i="32"/>
  <c r="C46" i="32"/>
  <c r="D46" i="32"/>
  <c r="E46" i="32"/>
  <c r="F46" i="32"/>
  <c r="G46" i="32"/>
  <c r="H46" i="32"/>
  <c r="I46" i="32"/>
  <c r="J46" i="32"/>
  <c r="K46" i="32"/>
  <c r="L46" i="32"/>
  <c r="M46" i="32"/>
  <c r="N46" i="32"/>
  <c r="O46" i="32"/>
  <c r="S46" i="32"/>
  <c r="T46" i="32"/>
  <c r="AE46" i="32"/>
  <c r="C47" i="32"/>
  <c r="D47" i="32"/>
  <c r="E47" i="32"/>
  <c r="F47" i="32"/>
  <c r="G47" i="32"/>
  <c r="H47" i="32"/>
  <c r="I47" i="32"/>
  <c r="J47" i="32"/>
  <c r="K47" i="32"/>
  <c r="L47" i="32"/>
  <c r="M47" i="32"/>
  <c r="N47" i="32"/>
  <c r="O47" i="32"/>
  <c r="Q47" i="32"/>
  <c r="S47" i="32"/>
  <c r="T47" i="32"/>
  <c r="C48" i="32"/>
  <c r="D48" i="32"/>
  <c r="E48" i="32"/>
  <c r="F48" i="32"/>
  <c r="G48" i="32"/>
  <c r="H48" i="32"/>
  <c r="I48" i="32"/>
  <c r="J48" i="32"/>
  <c r="K48" i="32"/>
  <c r="L48" i="32"/>
  <c r="M48" i="32"/>
  <c r="N48" i="32"/>
  <c r="O48" i="32"/>
  <c r="Q48" i="32"/>
  <c r="C49" i="32"/>
  <c r="D49" i="32"/>
  <c r="E49" i="32"/>
  <c r="AE5" i="32"/>
  <c r="F49" i="32"/>
  <c r="G49" i="32"/>
  <c r="H49" i="32"/>
  <c r="I49" i="32"/>
  <c r="J49" i="32"/>
  <c r="K49" i="32"/>
  <c r="L49" i="32"/>
  <c r="M49" i="32"/>
  <c r="N49" i="32"/>
  <c r="O49" i="32"/>
  <c r="S49" i="32"/>
  <c r="T49" i="32"/>
  <c r="AE49" i="32"/>
  <c r="C50" i="32"/>
  <c r="D50" i="32"/>
  <c r="E50" i="32"/>
  <c r="AE43" i="32"/>
  <c r="F50" i="32"/>
  <c r="G50" i="32"/>
  <c r="H50" i="32"/>
  <c r="I50" i="32"/>
  <c r="J50" i="32"/>
  <c r="K50" i="32"/>
  <c r="L50" i="32"/>
  <c r="M50" i="32"/>
  <c r="N50" i="32"/>
  <c r="O50" i="32"/>
  <c r="Q50" i="32"/>
  <c r="S50" i="32"/>
  <c r="T50" i="32"/>
  <c r="C51" i="32"/>
  <c r="D51" i="32"/>
  <c r="E51" i="32"/>
  <c r="AE62" i="32"/>
  <c r="F51" i="32"/>
  <c r="G51" i="32"/>
  <c r="H51" i="32"/>
  <c r="I51" i="32"/>
  <c r="J51" i="32"/>
  <c r="K51" i="32"/>
  <c r="L51" i="32"/>
  <c r="M51" i="32"/>
  <c r="N51" i="32"/>
  <c r="O51" i="32"/>
  <c r="C52" i="32"/>
  <c r="D52" i="32"/>
  <c r="E52" i="32"/>
  <c r="F52" i="32"/>
  <c r="G52" i="32"/>
  <c r="H52" i="32"/>
  <c r="I52" i="32"/>
  <c r="J52" i="32"/>
  <c r="K52" i="32"/>
  <c r="L52" i="32"/>
  <c r="M52" i="32"/>
  <c r="N52" i="32"/>
  <c r="O52" i="32"/>
  <c r="C53" i="32"/>
  <c r="D53" i="32"/>
  <c r="E53" i="32"/>
  <c r="AE61" i="32"/>
  <c r="F53" i="32"/>
  <c r="G53" i="32"/>
  <c r="H53" i="32"/>
  <c r="I53" i="32"/>
  <c r="J53" i="32"/>
  <c r="K53" i="32"/>
  <c r="L53" i="32"/>
  <c r="M53" i="32"/>
  <c r="N53" i="32"/>
  <c r="O53" i="32"/>
  <c r="P53" i="32"/>
  <c r="Q53" i="32"/>
  <c r="C54" i="32"/>
  <c r="D54" i="32"/>
  <c r="E54" i="32"/>
  <c r="F54" i="32"/>
  <c r="G54" i="32"/>
  <c r="H54" i="32"/>
  <c r="I54" i="32"/>
  <c r="J54" i="32"/>
  <c r="K54" i="32"/>
  <c r="L54" i="32"/>
  <c r="M54" i="32"/>
  <c r="N54" i="32"/>
  <c r="O54" i="32"/>
  <c r="AE54" i="32"/>
  <c r="C55" i="32"/>
  <c r="D55" i="32"/>
  <c r="E55" i="32"/>
  <c r="F55" i="32"/>
  <c r="G55" i="32"/>
  <c r="H55" i="32"/>
  <c r="I55" i="32"/>
  <c r="J55" i="32"/>
  <c r="K55" i="32"/>
  <c r="L55" i="32"/>
  <c r="M55" i="32"/>
  <c r="N55" i="32"/>
  <c r="O55" i="32"/>
  <c r="C56" i="32"/>
  <c r="D56" i="32"/>
  <c r="E56" i="32"/>
  <c r="AE55" i="32"/>
  <c r="F56" i="32"/>
  <c r="G56" i="32"/>
  <c r="H56" i="32"/>
  <c r="I56" i="32"/>
  <c r="J56" i="32"/>
  <c r="K56" i="32"/>
  <c r="L56" i="32"/>
  <c r="M56" i="32"/>
  <c r="N56" i="32"/>
  <c r="O56" i="32"/>
  <c r="S56" i="32"/>
  <c r="T56" i="32"/>
  <c r="C57" i="32"/>
  <c r="D57" i="32"/>
  <c r="E57" i="32"/>
  <c r="AE53" i="32"/>
  <c r="F57" i="32"/>
  <c r="G57" i="32"/>
  <c r="H57" i="32"/>
  <c r="I57" i="32"/>
  <c r="J57" i="32"/>
  <c r="K57" i="32"/>
  <c r="L57" i="32"/>
  <c r="M57" i="32"/>
  <c r="N57" i="32"/>
  <c r="O57" i="32"/>
  <c r="Q57" i="32"/>
  <c r="AE57" i="32"/>
  <c r="C58" i="32"/>
  <c r="D58" i="32"/>
  <c r="E58" i="32"/>
  <c r="F58" i="32"/>
  <c r="G58" i="32"/>
  <c r="H58" i="32"/>
  <c r="I58" i="32"/>
  <c r="J58" i="32"/>
  <c r="K58" i="32"/>
  <c r="L58" i="32"/>
  <c r="M58" i="32"/>
  <c r="N58" i="32"/>
  <c r="O58" i="32"/>
  <c r="AE58" i="32"/>
  <c r="C59" i="32"/>
  <c r="D59" i="32"/>
  <c r="E59" i="32"/>
  <c r="F59" i="32"/>
  <c r="G59" i="32"/>
  <c r="H59" i="32"/>
  <c r="I59" i="32"/>
  <c r="J59" i="32"/>
  <c r="K59" i="32"/>
  <c r="L59" i="32"/>
  <c r="M59" i="32"/>
  <c r="N59" i="32"/>
  <c r="O59" i="32"/>
  <c r="S59" i="32"/>
  <c r="T59" i="32"/>
  <c r="C60" i="32"/>
  <c r="D60" i="32"/>
  <c r="E60" i="32"/>
  <c r="AE15" i="32"/>
  <c r="F60" i="32"/>
  <c r="G60" i="32"/>
  <c r="H60" i="32"/>
  <c r="I60" i="32"/>
  <c r="J60" i="32"/>
  <c r="K60" i="32"/>
  <c r="L60" i="32"/>
  <c r="M60" i="32"/>
  <c r="N60" i="32"/>
  <c r="O60" i="32"/>
  <c r="C61" i="32"/>
  <c r="D61" i="32"/>
  <c r="E61" i="32"/>
  <c r="F61" i="32"/>
  <c r="G61" i="32"/>
  <c r="H61" i="32"/>
  <c r="I61" i="32"/>
  <c r="J61" i="32"/>
  <c r="K61" i="32"/>
  <c r="L61" i="32"/>
  <c r="M61" i="32"/>
  <c r="N61" i="32"/>
  <c r="O61" i="32"/>
  <c r="Q61" i="32"/>
  <c r="C62" i="32"/>
  <c r="D62" i="32"/>
  <c r="E62" i="32"/>
  <c r="AE60" i="32"/>
  <c r="F62" i="32"/>
  <c r="G62" i="32"/>
  <c r="H62" i="32"/>
  <c r="I62" i="32"/>
  <c r="J62" i="32"/>
  <c r="K62" i="32"/>
  <c r="L62" i="32"/>
  <c r="M62" i="32"/>
  <c r="N62" i="32"/>
  <c r="O62" i="32"/>
  <c r="S62" i="32"/>
  <c r="T62" i="32"/>
  <c r="C63" i="32"/>
  <c r="D63" i="32"/>
  <c r="E63" i="32"/>
  <c r="F63" i="32"/>
  <c r="G63" i="32"/>
  <c r="H63" i="32"/>
  <c r="I63" i="32"/>
  <c r="J63" i="32"/>
  <c r="K63" i="32"/>
  <c r="L63" i="32"/>
  <c r="M63" i="32"/>
  <c r="N63" i="32"/>
  <c r="O63" i="32"/>
  <c r="Q63" i="32"/>
  <c r="S63" i="32"/>
  <c r="T63" i="32"/>
  <c r="AE63" i="32"/>
  <c r="C64" i="32"/>
  <c r="D64" i="32"/>
  <c r="E64" i="32"/>
  <c r="F64" i="32"/>
  <c r="G64" i="32"/>
  <c r="H64" i="32"/>
  <c r="I64" i="32"/>
  <c r="J64" i="32"/>
  <c r="K64" i="32"/>
  <c r="L64" i="32"/>
  <c r="M64" i="32"/>
  <c r="N64" i="32"/>
  <c r="O64" i="32"/>
  <c r="P64" i="32"/>
  <c r="AE64" i="32"/>
  <c r="C65" i="32"/>
  <c r="D65" i="32"/>
  <c r="E65" i="32"/>
  <c r="AE30" i="32"/>
  <c r="F65" i="32"/>
  <c r="G65" i="32"/>
  <c r="H65" i="32"/>
  <c r="I65" i="32"/>
  <c r="J65" i="32"/>
  <c r="K65" i="32"/>
  <c r="L65" i="32"/>
  <c r="M65" i="32"/>
  <c r="N65" i="32"/>
  <c r="O65" i="32"/>
  <c r="C66" i="32"/>
  <c r="D66" i="32"/>
  <c r="E66" i="32"/>
  <c r="AE26" i="32"/>
  <c r="F66" i="32"/>
  <c r="G66" i="32"/>
  <c r="H66" i="32"/>
  <c r="I66" i="32"/>
  <c r="J66" i="32"/>
  <c r="K66" i="32"/>
  <c r="L66" i="32"/>
  <c r="M66" i="32"/>
  <c r="N66" i="32"/>
  <c r="O66" i="32"/>
  <c r="AE66" i="32"/>
  <c r="C67" i="32"/>
  <c r="D67" i="32"/>
  <c r="E67" i="32"/>
  <c r="AE32" i="32"/>
  <c r="F67" i="32"/>
  <c r="G67" i="32"/>
  <c r="H67" i="32"/>
  <c r="I67" i="32"/>
  <c r="J67" i="32"/>
  <c r="K67" i="32"/>
  <c r="L67" i="32"/>
  <c r="M67" i="32"/>
  <c r="N67" i="32"/>
  <c r="O67" i="32"/>
  <c r="S67" i="32"/>
  <c r="T67" i="32"/>
  <c r="C68" i="32"/>
  <c r="D68" i="32"/>
  <c r="E68" i="32"/>
  <c r="AE84" i="32"/>
  <c r="F68" i="32"/>
  <c r="G68" i="32"/>
  <c r="H68" i="32"/>
  <c r="I68" i="32"/>
  <c r="J68" i="32"/>
  <c r="K68" i="32"/>
  <c r="L68" i="32"/>
  <c r="M68" i="32"/>
  <c r="N68" i="32"/>
  <c r="O68" i="32"/>
  <c r="P68" i="32"/>
  <c r="Q68" i="32"/>
  <c r="C69" i="32"/>
  <c r="D69" i="32"/>
  <c r="E69" i="32"/>
  <c r="AE56" i="32"/>
  <c r="F69" i="32"/>
  <c r="G69" i="32"/>
  <c r="H69" i="32"/>
  <c r="I69" i="32"/>
  <c r="J69" i="32"/>
  <c r="K69" i="32"/>
  <c r="L69" i="32"/>
  <c r="M69" i="32"/>
  <c r="N69" i="32"/>
  <c r="O69" i="32"/>
  <c r="Q69" i="32"/>
  <c r="AE69" i="32"/>
  <c r="C70" i="32"/>
  <c r="D70" i="32"/>
  <c r="E70" i="32"/>
  <c r="F70" i="32"/>
  <c r="G70" i="32"/>
  <c r="H70" i="32"/>
  <c r="I70" i="32"/>
  <c r="J70" i="32"/>
  <c r="K70" i="32"/>
  <c r="L70" i="32"/>
  <c r="M70" i="32"/>
  <c r="N70" i="32"/>
  <c r="O70" i="32"/>
  <c r="AE70" i="32"/>
  <c r="C71" i="32"/>
  <c r="D71" i="32"/>
  <c r="E71" i="32"/>
  <c r="AE16" i="32"/>
  <c r="F71" i="32"/>
  <c r="G71" i="32"/>
  <c r="H71" i="32"/>
  <c r="I71" i="32"/>
  <c r="J71" i="32"/>
  <c r="K71" i="32"/>
  <c r="L71" i="32"/>
  <c r="M71" i="32"/>
  <c r="N71" i="32"/>
  <c r="O71" i="32"/>
  <c r="P71" i="32"/>
  <c r="Q71" i="32"/>
  <c r="AE71" i="32"/>
  <c r="C72" i="32"/>
  <c r="D72" i="32"/>
  <c r="E72" i="32"/>
  <c r="F72" i="32"/>
  <c r="G72" i="32"/>
  <c r="H72" i="32"/>
  <c r="I72" i="32"/>
  <c r="J72" i="32"/>
  <c r="K72" i="32"/>
  <c r="L72" i="32"/>
  <c r="M72" i="32"/>
  <c r="N72" i="32"/>
  <c r="O72" i="32"/>
  <c r="AE72" i="32"/>
  <c r="C73" i="32"/>
  <c r="D73" i="32"/>
  <c r="E73" i="32"/>
  <c r="F73" i="32"/>
  <c r="G73" i="32"/>
  <c r="H73" i="32"/>
  <c r="I73" i="32"/>
  <c r="J73" i="32"/>
  <c r="K73" i="32"/>
  <c r="L73" i="32"/>
  <c r="M73" i="32"/>
  <c r="N73" i="32"/>
  <c r="O73" i="32"/>
  <c r="P73" i="32"/>
  <c r="S73" i="32"/>
  <c r="T73" i="32"/>
  <c r="C74" i="32"/>
  <c r="D74" i="32"/>
  <c r="E74" i="32"/>
  <c r="AE68" i="32"/>
  <c r="F74" i="32"/>
  <c r="G74" i="32"/>
  <c r="H74" i="32"/>
  <c r="I74" i="32"/>
  <c r="J74" i="32"/>
  <c r="K74" i="32"/>
  <c r="L74" i="32"/>
  <c r="M74" i="32"/>
  <c r="N74" i="32"/>
  <c r="O74" i="32"/>
  <c r="P74" i="32"/>
  <c r="Q74" i="32"/>
  <c r="AE74" i="32"/>
  <c r="C75" i="32"/>
  <c r="D75" i="32"/>
  <c r="E75" i="32"/>
  <c r="F75" i="32"/>
  <c r="G75" i="32"/>
  <c r="H75" i="32"/>
  <c r="I75" i="32"/>
  <c r="J75" i="32"/>
  <c r="K75" i="32"/>
  <c r="L75" i="32"/>
  <c r="M75" i="32"/>
  <c r="N75" i="32"/>
  <c r="O75" i="32"/>
  <c r="C76" i="32"/>
  <c r="D76" i="32"/>
  <c r="E76" i="32"/>
  <c r="F76" i="32"/>
  <c r="G76" i="32"/>
  <c r="H76" i="32"/>
  <c r="I76" i="32"/>
  <c r="J76" i="32"/>
  <c r="K76" i="32"/>
  <c r="L76" i="32"/>
  <c r="M76" i="32"/>
  <c r="N76" i="32"/>
  <c r="O76" i="32"/>
  <c r="C77" i="32"/>
  <c r="D77" i="32"/>
  <c r="E77" i="32"/>
  <c r="F77" i="32"/>
  <c r="G77" i="32"/>
  <c r="H77" i="32"/>
  <c r="I77" i="32"/>
  <c r="J77" i="32"/>
  <c r="K77" i="32"/>
  <c r="L77" i="32"/>
  <c r="M77" i="32"/>
  <c r="N77" i="32"/>
  <c r="O77" i="32"/>
  <c r="P77" i="32"/>
  <c r="Q77" i="32"/>
  <c r="C78" i="32"/>
  <c r="D78" i="32"/>
  <c r="E78" i="32"/>
  <c r="F78" i="32"/>
  <c r="G78" i="32"/>
  <c r="H78" i="32"/>
  <c r="I78" i="32"/>
  <c r="J78" i="32"/>
  <c r="K78" i="32"/>
  <c r="L78" i="32"/>
  <c r="M78" i="32"/>
  <c r="N78" i="32"/>
  <c r="O78" i="32"/>
  <c r="Q78" i="32"/>
  <c r="S78" i="32"/>
  <c r="T78" i="32"/>
  <c r="C79" i="32"/>
  <c r="D79" i="32"/>
  <c r="E79" i="32"/>
  <c r="AE42" i="32"/>
  <c r="F79" i="32"/>
  <c r="G79" i="32"/>
  <c r="H79" i="32"/>
  <c r="I79" i="32"/>
  <c r="J79" i="32"/>
  <c r="K79" i="32"/>
  <c r="L79" i="32"/>
  <c r="M79" i="32"/>
  <c r="N79" i="32"/>
  <c r="O79" i="32"/>
  <c r="S79" i="32"/>
  <c r="T79" i="32"/>
  <c r="C80" i="32"/>
  <c r="D80" i="32"/>
  <c r="E80" i="32"/>
  <c r="F80" i="32"/>
  <c r="G80" i="32"/>
  <c r="H80" i="32"/>
  <c r="I80" i="32"/>
  <c r="J80" i="32"/>
  <c r="K80" i="32"/>
  <c r="L80" i="32"/>
  <c r="M80" i="32"/>
  <c r="N80" i="32"/>
  <c r="O80" i="32"/>
  <c r="P80" i="32"/>
  <c r="S80" i="32"/>
  <c r="T80" i="32"/>
  <c r="C81" i="32"/>
  <c r="D81" i="32"/>
  <c r="E81" i="32"/>
  <c r="F81" i="32"/>
  <c r="G81" i="32"/>
  <c r="H81" i="32"/>
  <c r="I81" i="32"/>
  <c r="J81" i="32"/>
  <c r="K81" i="32"/>
  <c r="L81" i="32"/>
  <c r="M81" i="32"/>
  <c r="N81" i="32"/>
  <c r="O81" i="32"/>
  <c r="C82" i="32"/>
  <c r="D82" i="32"/>
  <c r="E82" i="32"/>
  <c r="AE12" i="32"/>
  <c r="F82" i="32"/>
  <c r="G82" i="32"/>
  <c r="H82" i="32"/>
  <c r="I82" i="32"/>
  <c r="J82" i="32"/>
  <c r="K82" i="32"/>
  <c r="L82" i="32"/>
  <c r="M82" i="32"/>
  <c r="N82" i="32"/>
  <c r="O82" i="32"/>
  <c r="C83" i="32"/>
  <c r="D83" i="32"/>
  <c r="E83" i="32"/>
  <c r="AE73" i="32"/>
  <c r="F83" i="32"/>
  <c r="G83" i="32"/>
  <c r="H83" i="32"/>
  <c r="I83" i="32"/>
  <c r="J83" i="32"/>
  <c r="K83" i="32"/>
  <c r="L83" i="32"/>
  <c r="M83" i="32"/>
  <c r="N83" i="32"/>
  <c r="O83" i="32"/>
  <c r="S83" i="32"/>
  <c r="T83" i="32"/>
  <c r="C84" i="32"/>
  <c r="D84" i="32"/>
  <c r="E84" i="32"/>
  <c r="F84" i="32"/>
  <c r="G84" i="32"/>
  <c r="H84" i="32"/>
  <c r="I84" i="32"/>
  <c r="J84" i="32"/>
  <c r="K84" i="32"/>
  <c r="L84" i="32"/>
  <c r="M84" i="32"/>
  <c r="N84" i="32"/>
  <c r="O84" i="32"/>
  <c r="S84" i="32"/>
  <c r="T84" i="32"/>
  <c r="C85" i="32"/>
  <c r="D85" i="32"/>
  <c r="E85" i="32"/>
  <c r="AE48" i="32"/>
  <c r="F85" i="32"/>
  <c r="G85" i="32"/>
  <c r="H85" i="32"/>
  <c r="I85" i="32"/>
  <c r="J85" i="32"/>
  <c r="K85" i="32"/>
  <c r="L85" i="32"/>
  <c r="M85" i="32"/>
  <c r="N85" i="32"/>
  <c r="O85" i="32"/>
  <c r="P85" i="32"/>
  <c r="S85" i="32"/>
  <c r="T85" i="32"/>
  <c r="AE85" i="32"/>
  <c r="C86" i="32"/>
  <c r="D86" i="32"/>
  <c r="E86" i="32"/>
  <c r="AE67" i="32"/>
  <c r="F86" i="32"/>
  <c r="G86" i="32"/>
  <c r="H86" i="32"/>
  <c r="I86" i="32"/>
  <c r="J86" i="32"/>
  <c r="K86" i="32"/>
  <c r="L86" i="32"/>
  <c r="M86" i="32"/>
  <c r="N86" i="32"/>
  <c r="O86" i="32"/>
  <c r="AE86" i="32"/>
  <c r="C87" i="32"/>
  <c r="D87" i="32"/>
  <c r="E87" i="32"/>
  <c r="F87" i="32"/>
  <c r="G87" i="32"/>
  <c r="H87" i="32"/>
  <c r="I87" i="32"/>
  <c r="J87" i="32"/>
  <c r="K87" i="32"/>
  <c r="L87" i="32"/>
  <c r="M87" i="32"/>
  <c r="N87" i="32"/>
  <c r="O87" i="32"/>
  <c r="P87" i="32"/>
  <c r="C88" i="32"/>
  <c r="D88" i="32"/>
  <c r="E88" i="32"/>
  <c r="AE36" i="32"/>
  <c r="F88" i="32"/>
  <c r="G88" i="32"/>
  <c r="H88" i="32"/>
  <c r="I88" i="32"/>
  <c r="J88" i="32"/>
  <c r="K88" i="32"/>
  <c r="L88" i="32"/>
  <c r="M88" i="32"/>
  <c r="N88" i="32"/>
  <c r="O88" i="32"/>
  <c r="C89" i="32"/>
  <c r="D89" i="32"/>
  <c r="E89" i="32"/>
  <c r="AE87" i="32"/>
  <c r="F89" i="32"/>
  <c r="G89" i="32"/>
  <c r="H89" i="32"/>
  <c r="I89" i="32"/>
  <c r="J89" i="32"/>
  <c r="K89" i="32"/>
  <c r="L89" i="32"/>
  <c r="M89" i="32"/>
  <c r="N89" i="32"/>
  <c r="O89" i="32"/>
  <c r="P89" i="32"/>
  <c r="S89" i="32"/>
  <c r="T89" i="32"/>
  <c r="AE89" i="32"/>
  <c r="C90" i="32"/>
  <c r="D90" i="32"/>
  <c r="E90" i="32"/>
  <c r="AE41" i="32"/>
  <c r="F90" i="32"/>
  <c r="G90" i="32"/>
  <c r="H90" i="32"/>
  <c r="I90" i="32"/>
  <c r="J90" i="32"/>
  <c r="K90" i="32"/>
  <c r="L90" i="32"/>
  <c r="M90" i="32"/>
  <c r="N90" i="32"/>
  <c r="O90" i="32"/>
  <c r="AE90" i="32"/>
  <c r="C91" i="32"/>
  <c r="D91" i="32"/>
  <c r="E91" i="32"/>
  <c r="F91" i="32"/>
  <c r="G91" i="32"/>
  <c r="H91" i="32"/>
  <c r="I91" i="32"/>
  <c r="J91" i="32"/>
  <c r="K91" i="32"/>
  <c r="L91" i="32"/>
  <c r="M91" i="32"/>
  <c r="N91" i="32"/>
  <c r="O91" i="32"/>
  <c r="Q91" i="32"/>
  <c r="AE91" i="32"/>
  <c r="C92" i="32"/>
  <c r="D92" i="32"/>
  <c r="E92" i="32"/>
  <c r="F92" i="32"/>
  <c r="G92" i="32"/>
  <c r="H92" i="32"/>
  <c r="I92" i="32"/>
  <c r="J92" i="32"/>
  <c r="K92" i="32"/>
  <c r="L92" i="32"/>
  <c r="M92" i="32"/>
  <c r="N92" i="32"/>
  <c r="O92" i="32"/>
  <c r="P92" i="32"/>
  <c r="Q92" i="32"/>
  <c r="AE92" i="32"/>
  <c r="C93" i="32"/>
  <c r="D93" i="32"/>
  <c r="E93" i="32"/>
  <c r="F93" i="32"/>
  <c r="G93" i="32"/>
  <c r="H93" i="32"/>
  <c r="I93" i="32"/>
  <c r="J93" i="32"/>
  <c r="K93" i="32"/>
  <c r="L93" i="32"/>
  <c r="M93" i="32"/>
  <c r="N93" i="32"/>
  <c r="O93" i="32"/>
  <c r="P93" i="32"/>
  <c r="Q93" i="32"/>
  <c r="AE93" i="32"/>
  <c r="C94" i="32"/>
  <c r="D94" i="32"/>
  <c r="E94" i="32"/>
  <c r="F94" i="32"/>
  <c r="G94" i="32"/>
  <c r="H94" i="32"/>
  <c r="I94" i="32"/>
  <c r="J94" i="32"/>
  <c r="K94" i="32"/>
  <c r="L94" i="32"/>
  <c r="M94" i="32"/>
  <c r="N94" i="32"/>
  <c r="O94" i="32"/>
  <c r="AE94" i="32"/>
  <c r="C95" i="32"/>
  <c r="D95" i="32"/>
  <c r="E95" i="32"/>
  <c r="AE39" i="32"/>
  <c r="F95" i="32"/>
  <c r="G95" i="32"/>
  <c r="H95" i="32"/>
  <c r="I95" i="32"/>
  <c r="J95" i="32"/>
  <c r="K95" i="32"/>
  <c r="L95" i="32"/>
  <c r="M95" i="32"/>
  <c r="N95" i="32"/>
  <c r="O95" i="32"/>
  <c r="P95" i="32"/>
  <c r="Q95" i="32"/>
  <c r="C96" i="32"/>
  <c r="D96" i="32"/>
  <c r="E96" i="32"/>
  <c r="AE13" i="32"/>
  <c r="F96" i="32"/>
  <c r="G96" i="32"/>
  <c r="H96" i="32"/>
  <c r="I96" i="32"/>
  <c r="J96" i="32"/>
  <c r="K96" i="32"/>
  <c r="L96" i="32"/>
  <c r="M96" i="32"/>
  <c r="N96" i="32"/>
  <c r="O96" i="32"/>
  <c r="AE96" i="32"/>
  <c r="C97" i="32"/>
  <c r="D97" i="32"/>
  <c r="E97" i="32"/>
  <c r="AE52" i="32"/>
  <c r="F97" i="32"/>
  <c r="G97" i="32"/>
  <c r="H97" i="32"/>
  <c r="I97" i="32"/>
  <c r="J97" i="32"/>
  <c r="K97" i="32"/>
  <c r="L97" i="32"/>
  <c r="M97" i="32"/>
  <c r="N97" i="32"/>
  <c r="O97" i="32"/>
  <c r="P97" i="32"/>
  <c r="AE97" i="32"/>
  <c r="C98" i="32"/>
  <c r="D98" i="32"/>
  <c r="E98" i="32"/>
  <c r="F98" i="32"/>
  <c r="G98" i="32"/>
  <c r="H98" i="32"/>
  <c r="I98" i="32"/>
  <c r="J98" i="32"/>
  <c r="K98" i="32"/>
  <c r="L98" i="32"/>
  <c r="M98" i="32"/>
  <c r="N98" i="32"/>
  <c r="O98" i="32"/>
  <c r="P98" i="32"/>
  <c r="Q98" i="32"/>
  <c r="AE98" i="32"/>
  <c r="C99" i="32"/>
  <c r="D99" i="32"/>
  <c r="E99" i="32"/>
  <c r="F99" i="32"/>
  <c r="G99" i="32"/>
  <c r="H99" i="32"/>
  <c r="I99" i="32"/>
  <c r="J99" i="32"/>
  <c r="K99" i="32"/>
  <c r="L99" i="32"/>
  <c r="M99" i="32"/>
  <c r="N99" i="32"/>
  <c r="O99" i="32"/>
  <c r="AE99" i="32"/>
  <c r="C100" i="32"/>
  <c r="D100" i="32"/>
  <c r="E100" i="32"/>
  <c r="F100" i="32"/>
  <c r="G100" i="32"/>
  <c r="H100" i="32"/>
  <c r="I100" i="32"/>
  <c r="J100" i="32"/>
  <c r="K100" i="32"/>
  <c r="L100" i="32"/>
  <c r="M100" i="32"/>
  <c r="N100" i="32"/>
  <c r="O100" i="32"/>
  <c r="P100" i="32"/>
  <c r="Q100" i="32"/>
  <c r="S100" i="32"/>
  <c r="T100" i="32"/>
  <c r="AE100" i="32"/>
  <c r="C101" i="32"/>
  <c r="D101" i="32"/>
  <c r="E101" i="32"/>
  <c r="F101" i="32"/>
  <c r="G101" i="32"/>
  <c r="H101" i="32"/>
  <c r="I101" i="32"/>
  <c r="J101" i="32"/>
  <c r="K101" i="32"/>
  <c r="L101" i="32"/>
  <c r="M101" i="32"/>
  <c r="N101" i="32"/>
  <c r="O101" i="32"/>
  <c r="C102" i="32"/>
  <c r="D102" i="32"/>
  <c r="E102" i="32"/>
  <c r="F102" i="32"/>
  <c r="G102" i="32"/>
  <c r="H102" i="32"/>
  <c r="I102" i="32"/>
  <c r="J102" i="32"/>
  <c r="K102" i="32"/>
  <c r="L102" i="32"/>
  <c r="M102" i="32"/>
  <c r="N102" i="32"/>
  <c r="O102" i="32"/>
  <c r="P102" i="32"/>
  <c r="C103" i="32"/>
  <c r="D103" i="32"/>
  <c r="E103" i="32"/>
  <c r="F103" i="32"/>
  <c r="G103" i="32"/>
  <c r="H103" i="32"/>
  <c r="I103" i="32"/>
  <c r="J103" i="32"/>
  <c r="K103" i="32"/>
  <c r="L103" i="32"/>
  <c r="M103" i="32"/>
  <c r="N103" i="32"/>
  <c r="O103" i="32"/>
  <c r="P103" i="32"/>
  <c r="Q103" i="32"/>
  <c r="C104" i="32"/>
  <c r="D104" i="32"/>
  <c r="E104" i="32"/>
  <c r="F104" i="32"/>
  <c r="G104" i="32"/>
  <c r="H104" i="32"/>
  <c r="I104" i="32"/>
  <c r="J104" i="32"/>
  <c r="K104" i="32"/>
  <c r="L104" i="32"/>
  <c r="M104" i="32"/>
  <c r="N104" i="32"/>
  <c r="O104" i="32"/>
  <c r="C105" i="32"/>
  <c r="D105" i="32"/>
  <c r="E105" i="32"/>
  <c r="F105" i="32"/>
  <c r="G105" i="32"/>
  <c r="H105" i="32"/>
  <c r="I105" i="32"/>
  <c r="J105" i="32"/>
  <c r="K105" i="32"/>
  <c r="L105" i="32"/>
  <c r="M105" i="32"/>
  <c r="N105" i="32"/>
  <c r="O105" i="32"/>
  <c r="P105" i="32"/>
  <c r="S105" i="32"/>
  <c r="T105" i="32"/>
  <c r="C106" i="32"/>
  <c r="D106" i="32"/>
  <c r="E106" i="32"/>
  <c r="F106" i="32"/>
  <c r="G106" i="32"/>
  <c r="H106" i="32"/>
  <c r="I106" i="32"/>
  <c r="J106" i="32"/>
  <c r="K106" i="32"/>
  <c r="L106" i="32"/>
  <c r="M106" i="32"/>
  <c r="N106" i="32"/>
  <c r="O106" i="32"/>
  <c r="S106" i="32"/>
  <c r="T106" i="32"/>
  <c r="C107" i="32"/>
  <c r="D107" i="32"/>
  <c r="E107" i="32"/>
  <c r="F107" i="32"/>
  <c r="G107" i="32"/>
  <c r="H107" i="32"/>
  <c r="I107" i="32"/>
  <c r="J107" i="32"/>
  <c r="K107" i="32"/>
  <c r="L107" i="32"/>
  <c r="M107" i="32"/>
  <c r="N107" i="32"/>
  <c r="O107" i="32"/>
  <c r="S107" i="32"/>
  <c r="T107" i="32"/>
  <c r="C108" i="32"/>
  <c r="D108" i="32"/>
  <c r="E108" i="32"/>
  <c r="F108" i="32"/>
  <c r="G108" i="32"/>
  <c r="H108" i="32"/>
  <c r="I108" i="32"/>
  <c r="J108" i="32"/>
  <c r="K108" i="32"/>
  <c r="L108" i="32"/>
  <c r="M108" i="32"/>
  <c r="N108" i="32"/>
  <c r="O108" i="32"/>
  <c r="S108" i="32"/>
  <c r="T108" i="32"/>
  <c r="C109" i="32"/>
  <c r="D109" i="32"/>
  <c r="E109" i="32"/>
  <c r="F109" i="32"/>
  <c r="G109" i="32"/>
  <c r="H109" i="32"/>
  <c r="I109" i="32"/>
  <c r="J109" i="32"/>
  <c r="K109" i="32"/>
  <c r="L109" i="32"/>
  <c r="M109" i="32"/>
  <c r="N109" i="32"/>
  <c r="O109" i="32"/>
  <c r="S109" i="32"/>
  <c r="T109" i="32"/>
  <c r="C110" i="32"/>
  <c r="D110" i="32"/>
  <c r="E110" i="32"/>
  <c r="F110" i="32"/>
  <c r="G110" i="32"/>
  <c r="H110" i="32"/>
  <c r="I110" i="32"/>
  <c r="J110" i="32"/>
  <c r="K110" i="32"/>
  <c r="L110" i="32"/>
  <c r="M110" i="32"/>
  <c r="N110" i="32"/>
  <c r="O110" i="32"/>
  <c r="S110" i="32"/>
  <c r="T110" i="32"/>
  <c r="C111" i="32"/>
  <c r="D111" i="32"/>
  <c r="E111" i="32"/>
  <c r="F111" i="32"/>
  <c r="G111" i="32"/>
  <c r="H111" i="32"/>
  <c r="I111" i="32"/>
  <c r="J111" i="32"/>
  <c r="K111" i="32"/>
  <c r="L111" i="32"/>
  <c r="M111" i="32"/>
  <c r="N111" i="32"/>
  <c r="O111" i="32"/>
  <c r="S111" i="32"/>
  <c r="T111" i="32"/>
  <c r="C112" i="32"/>
  <c r="D112" i="32"/>
  <c r="E112" i="32"/>
  <c r="F112" i="32"/>
  <c r="G112" i="32"/>
  <c r="H112" i="32"/>
  <c r="I112" i="32"/>
  <c r="J112" i="32"/>
  <c r="K112" i="32"/>
  <c r="L112" i="32"/>
  <c r="M112" i="32"/>
  <c r="N112" i="32"/>
  <c r="O112" i="32"/>
  <c r="S112" i="32"/>
  <c r="T112" i="32"/>
  <c r="R113" i="32"/>
  <c r="R114" i="32"/>
  <c r="R115" i="32"/>
  <c r="R116" i="32"/>
  <c r="R117" i="32"/>
  <c r="R118" i="32"/>
  <c r="R119" i="32"/>
  <c r="R120" i="32"/>
  <c r="R121" i="32"/>
  <c r="R122" i="32"/>
  <c r="D14" i="8"/>
  <c r="F14" i="8"/>
  <c r="H14" i="8"/>
  <c r="N113" i="1"/>
  <c r="O113" i="1"/>
  <c r="P113" i="1"/>
  <c r="R113" i="1"/>
  <c r="T113" i="1"/>
  <c r="U113" i="1"/>
  <c r="V113" i="1"/>
  <c r="X113" i="1"/>
  <c r="Z113" i="1"/>
  <c r="AA113" i="1"/>
  <c r="AB113" i="1"/>
  <c r="AC113" i="1"/>
  <c r="L14" i="8"/>
  <c r="E14" i="8"/>
  <c r="J14" i="8"/>
  <c r="C14" i="8"/>
  <c r="N14" i="8" s="1"/>
  <c r="G14" i="8"/>
  <c r="I14" i="8"/>
  <c r="L11" i="8" l="1"/>
  <c r="M11" i="8"/>
  <c r="K12" i="8"/>
  <c r="M12" i="8"/>
  <c r="J11" i="8"/>
  <c r="F11" i="8"/>
  <c r="H12" i="8"/>
  <c r="H11" i="8"/>
  <c r="F12" i="8"/>
  <c r="G12" i="8"/>
  <c r="I12" i="8"/>
  <c r="J12" i="8"/>
  <c r="L12" i="8"/>
  <c r="D11" i="8"/>
  <c r="I11" i="8"/>
  <c r="C11" i="8"/>
  <c r="G11" i="8"/>
  <c r="L113" i="1"/>
  <c r="G113" i="1" s="1"/>
  <c r="D3" i="8"/>
  <c r="Y10" i="7"/>
  <c r="C6" i="27"/>
  <c r="C42" i="27"/>
  <c r="C34" i="27"/>
  <c r="C19" i="27"/>
  <c r="O15" i="7"/>
  <c r="W9" i="7"/>
  <c r="V9" i="7"/>
  <c r="W5" i="7"/>
  <c r="C26" i="27"/>
  <c r="C40" i="27"/>
  <c r="C93" i="27"/>
  <c r="C7" i="27"/>
  <c r="C14" i="27"/>
  <c r="C35" i="27"/>
  <c r="C72" i="27"/>
  <c r="C81" i="27"/>
  <c r="Y9" i="7"/>
  <c r="C61" i="27"/>
  <c r="C32" i="27"/>
  <c r="C5" i="27"/>
  <c r="C36" i="27"/>
  <c r="C92" i="27"/>
  <c r="C71" i="27"/>
  <c r="C83" i="27"/>
  <c r="P11" i="7"/>
  <c r="V15" i="7"/>
  <c r="W15" i="7"/>
  <c r="P10" i="7"/>
  <c r="C4" i="27"/>
  <c r="C12" i="27"/>
  <c r="C33" i="27"/>
  <c r="C41" i="27"/>
  <c r="C28" i="27"/>
  <c r="C10" i="27"/>
  <c r="C30" i="27"/>
  <c r="C27" i="27"/>
  <c r="W11" i="7"/>
  <c r="Y11" i="7"/>
  <c r="C8" i="27"/>
  <c r="S10" i="7"/>
  <c r="P15" i="7"/>
  <c r="V10" i="7"/>
  <c r="C9" i="27"/>
  <c r="R11" i="7"/>
  <c r="R10" i="7"/>
  <c r="C15" i="27"/>
  <c r="C47" i="27"/>
  <c r="C59" i="27"/>
  <c r="T11" i="7"/>
  <c r="C49" i="27"/>
  <c r="R51" i="32"/>
  <c r="R39" i="32"/>
  <c r="U25" i="32"/>
  <c r="X9" i="7"/>
  <c r="R5" i="7"/>
  <c r="C12" i="8"/>
  <c r="N12" i="8" s="1"/>
  <c r="Y15" i="7"/>
  <c r="V11" i="7"/>
  <c r="O11" i="7"/>
  <c r="U73" i="32"/>
  <c r="U10" i="7"/>
  <c r="O5" i="7"/>
  <c r="U11" i="7"/>
  <c r="R107" i="32"/>
  <c r="U95" i="32"/>
  <c r="R87" i="32"/>
  <c r="U69" i="32"/>
  <c r="U68" i="32"/>
  <c r="U67" i="32"/>
  <c r="U52" i="32"/>
  <c r="U45" i="32"/>
  <c r="R43" i="32"/>
  <c r="U38" i="32"/>
  <c r="R35" i="32"/>
  <c r="U32" i="32"/>
  <c r="R27" i="32"/>
  <c r="R25" i="32"/>
  <c r="R22" i="32"/>
  <c r="R17" i="32"/>
  <c r="U10" i="32"/>
  <c r="R9" i="32"/>
  <c r="U8" i="32"/>
  <c r="X15" i="7"/>
  <c r="X5" i="7"/>
  <c r="U35" i="32"/>
  <c r="Y5" i="7"/>
  <c r="U17" i="32"/>
  <c r="J5" i="8"/>
  <c r="R38" i="32"/>
  <c r="O10" i="7"/>
  <c r="T5" i="7"/>
  <c r="X11" i="7"/>
  <c r="T15" i="7"/>
  <c r="R15" i="7"/>
  <c r="T9" i="7"/>
  <c r="U5" i="7"/>
  <c r="R112" i="32"/>
  <c r="U100" i="32"/>
  <c r="R94" i="32"/>
  <c r="R85" i="32"/>
  <c r="R66" i="32"/>
  <c r="R33" i="32"/>
  <c r="R20" i="32"/>
  <c r="R10" i="32"/>
  <c r="R108" i="32"/>
  <c r="U106" i="32"/>
  <c r="U103" i="32"/>
  <c r="U93" i="32"/>
  <c r="U87" i="32"/>
  <c r="U84" i="32"/>
  <c r="U75" i="32"/>
  <c r="U64" i="32"/>
  <c r="R46" i="32"/>
  <c r="U37" i="32"/>
  <c r="U34" i="32"/>
  <c r="U30" i="32"/>
  <c r="U24" i="32"/>
  <c r="R9" i="7"/>
  <c r="U107" i="32"/>
  <c r="R104" i="32"/>
  <c r="R96" i="32"/>
  <c r="R95" i="32"/>
  <c r="U90" i="32"/>
  <c r="R82" i="32"/>
  <c r="R69" i="32"/>
  <c r="R68" i="32"/>
  <c r="R67" i="32"/>
  <c r="R61" i="32"/>
  <c r="U55" i="32"/>
  <c r="R45" i="32"/>
  <c r="U42" i="32"/>
  <c r="U39" i="32"/>
  <c r="R32" i="32"/>
  <c r="R31" i="32"/>
  <c r="R26" i="32"/>
  <c r="R16" i="32"/>
  <c r="R13" i="32"/>
  <c r="R100" i="32"/>
  <c r="U9" i="7"/>
  <c r="J3" i="8"/>
  <c r="R97" i="32"/>
  <c r="R86" i="32"/>
  <c r="U77" i="32"/>
  <c r="R65" i="32"/>
  <c r="R62" i="32"/>
  <c r="R60" i="32"/>
  <c r="U59" i="32"/>
  <c r="R53" i="32"/>
  <c r="U50" i="32"/>
  <c r="U48" i="32"/>
  <c r="R47" i="32"/>
  <c r="U40" i="32"/>
  <c r="R36" i="32"/>
  <c r="U29" i="32"/>
  <c r="R19" i="32"/>
  <c r="R18" i="32"/>
  <c r="U14" i="32"/>
  <c r="R6" i="32"/>
  <c r="U4" i="32"/>
  <c r="R109" i="32"/>
  <c r="U101" i="32"/>
  <c r="U99" i="32"/>
  <c r="U98" i="32"/>
  <c r="R91" i="32"/>
  <c r="U89" i="32"/>
  <c r="U83" i="32"/>
  <c r="U81" i="32"/>
  <c r="U80" i="32"/>
  <c r="U78" i="32"/>
  <c r="U76" i="32"/>
  <c r="R72" i="32"/>
  <c r="U71" i="32"/>
  <c r="U63" i="32"/>
  <c r="U57" i="32"/>
  <c r="U56" i="32"/>
  <c r="U54" i="32"/>
  <c r="R49" i="32"/>
  <c r="R44" i="32"/>
  <c r="U43" i="32"/>
  <c r="U41" i="32"/>
  <c r="U23" i="32"/>
  <c r="U21" i="32"/>
  <c r="U15" i="32"/>
  <c r="U7" i="32"/>
  <c r="U5" i="32"/>
  <c r="U3" i="32"/>
  <c r="R110" i="32"/>
  <c r="U110" i="32"/>
  <c r="R105" i="32"/>
  <c r="U105" i="32"/>
  <c r="R92" i="32"/>
  <c r="U92" i="32"/>
  <c r="R74" i="32"/>
  <c r="U74" i="32"/>
  <c r="U58" i="32"/>
  <c r="R58" i="32"/>
  <c r="U28" i="32"/>
  <c r="R28" i="32"/>
  <c r="R12" i="32"/>
  <c r="U12" i="32"/>
  <c r="R11" i="32"/>
  <c r="U11" i="32"/>
  <c r="U20" i="32"/>
  <c r="R24" i="32"/>
  <c r="R37" i="32"/>
  <c r="U33" i="32"/>
  <c r="R42" i="32"/>
  <c r="U82" i="32"/>
  <c r="U16" i="32"/>
  <c r="U13" i="32"/>
  <c r="R101" i="32"/>
  <c r="U109" i="32"/>
  <c r="R56" i="32"/>
  <c r="R7" i="32"/>
  <c r="R76" i="32"/>
  <c r="R23" i="32"/>
  <c r="H3" i="8"/>
  <c r="R21" i="32"/>
  <c r="R80" i="32"/>
  <c r="U44" i="32"/>
  <c r="R57" i="32"/>
  <c r="S9" i="7"/>
  <c r="U91" i="32"/>
  <c r="U49" i="32"/>
  <c r="R63" i="32"/>
  <c r="R83" i="32"/>
  <c r="R41" i="32"/>
  <c r="R4" i="32"/>
  <c r="U6" i="32"/>
  <c r="R103" i="32"/>
  <c r="R75" i="32"/>
  <c r="R73" i="32"/>
  <c r="R71" i="32"/>
  <c r="R70" i="32"/>
  <c r="U15" i="7"/>
  <c r="U112" i="32"/>
  <c r="U111" i="32"/>
  <c r="U102" i="32"/>
  <c r="R99" i="32"/>
  <c r="U96" i="32"/>
  <c r="R88" i="32"/>
  <c r="R81" i="32"/>
  <c r="U79" i="32"/>
  <c r="R77" i="32"/>
  <c r="H5" i="8"/>
  <c r="R40" i="32"/>
  <c r="R15" i="32"/>
  <c r="T10" i="7"/>
  <c r="U85" i="32"/>
  <c r="U66" i="32"/>
  <c r="R34" i="32"/>
  <c r="W10" i="7"/>
  <c r="X10" i="7"/>
  <c r="U61" i="32"/>
  <c r="R59" i="32"/>
  <c r="R29" i="32"/>
  <c r="U9" i="32"/>
  <c r="R111" i="32"/>
  <c r="R102" i="32"/>
  <c r="R64" i="32"/>
  <c r="R50" i="32"/>
  <c r="R30" i="32"/>
  <c r="U22" i="32"/>
  <c r="R14" i="32"/>
  <c r="R106" i="32"/>
  <c r="R98" i="32"/>
  <c r="R89" i="32"/>
  <c r="R79" i="32"/>
  <c r="U70" i="32"/>
  <c r="R54" i="32"/>
  <c r="R48" i="32"/>
  <c r="U47" i="32"/>
  <c r="U46" i="32"/>
  <c r="U19" i="32"/>
  <c r="U18" i="32"/>
  <c r="R8" i="32"/>
  <c r="J6" i="8"/>
  <c r="U104" i="32"/>
  <c r="U94" i="32"/>
  <c r="R93" i="32"/>
  <c r="R78" i="32"/>
  <c r="U72" i="32"/>
  <c r="U65" i="32"/>
  <c r="R52" i="32"/>
  <c r="U36" i="32"/>
  <c r="U31" i="32"/>
  <c r="H6" i="8"/>
  <c r="U108" i="32"/>
  <c r="R90" i="32"/>
  <c r="U88" i="32"/>
  <c r="R84" i="32"/>
  <c r="U62" i="32"/>
  <c r="R55" i="32"/>
  <c r="U51" i="32"/>
  <c r="U26" i="32"/>
  <c r="U97" i="32"/>
  <c r="U86" i="32"/>
  <c r="U60" i="32"/>
  <c r="U53" i="32"/>
  <c r="U27" i="32"/>
  <c r="R5" i="32"/>
  <c r="R3" i="32"/>
  <c r="S15" i="7"/>
  <c r="M5" i="8" l="1"/>
  <c r="M64" i="8"/>
  <c r="N64" i="8" s="1"/>
  <c r="Z10" i="7"/>
  <c r="Z5" i="7"/>
  <c r="Z15" i="7"/>
  <c r="Z9" i="7"/>
  <c r="M13" i="8"/>
  <c r="K11" i="8"/>
  <c r="K3" i="8"/>
  <c r="E6" i="8"/>
  <c r="E4" i="8"/>
  <c r="E11" i="8"/>
  <c r="E10" i="8"/>
  <c r="E12" i="8"/>
  <c r="E13" i="8"/>
  <c r="E5" i="8"/>
  <c r="D12" i="8"/>
  <c r="D6" i="8"/>
  <c r="K10" i="8"/>
  <c r="L13" i="8"/>
  <c r="E3" i="8"/>
  <c r="J10" i="8"/>
  <c r="H4" i="8"/>
  <c r="H13" i="8"/>
  <c r="J4" i="8"/>
  <c r="J13" i="8"/>
  <c r="H10" i="8"/>
  <c r="L3" i="8"/>
  <c r="C5" i="8"/>
  <c r="D5" i="8"/>
  <c r="L5" i="8"/>
  <c r="I10" i="8"/>
  <c r="G5" i="8"/>
  <c r="F5" i="8"/>
  <c r="M10" i="8"/>
  <c r="K5" i="8"/>
  <c r="I3" i="8"/>
  <c r="I6" i="8"/>
  <c r="G6" i="8"/>
  <c r="L6" i="8"/>
  <c r="F6" i="8"/>
  <c r="C6" i="8"/>
  <c r="I5" i="8"/>
  <c r="F3" i="8"/>
  <c r="G3" i="8"/>
  <c r="C10" i="8"/>
  <c r="N10" i="8" s="1"/>
  <c r="K6" i="8"/>
  <c r="N11" i="8" l="1"/>
  <c r="N5" i="8"/>
  <c r="M6" i="8"/>
  <c r="N6" i="8" s="1"/>
  <c r="M3" i="8"/>
  <c r="N3" i="8" s="1"/>
  <c r="G10" i="8"/>
  <c r="L10" i="8"/>
  <c r="F10" i="8"/>
  <c r="D10" i="8"/>
  <c r="F4" i="8"/>
  <c r="F13" i="8"/>
  <c r="K4" i="8"/>
  <c r="K13" i="8"/>
  <c r="G4" i="8"/>
  <c r="G13" i="8"/>
  <c r="L4" i="8"/>
  <c r="I4" i="8"/>
  <c r="I13" i="8"/>
  <c r="D4" i="8"/>
  <c r="D13" i="8"/>
  <c r="M4" i="8"/>
  <c r="C13" i="8"/>
  <c r="N13" i="8" s="1"/>
  <c r="N4" i="8" l="1"/>
  <c r="J5" i="56"/>
  <c r="M6" i="56" s="1"/>
  <c r="O8" i="56" s="1"/>
  <c r="N8" i="56" s="1"/>
  <c r="J8" i="56"/>
  <c r="M7" i="56" s="1"/>
  <c r="Z8" i="56" l="1"/>
  <c r="AA12" i="56"/>
  <c r="Z12" i="56" s="1"/>
  <c r="AL12" i="56" s="1"/>
  <c r="AY100" i="56" l="1"/>
  <c r="BJ100" i="56"/>
  <c r="AY101" i="56"/>
  <c r="BJ101" i="5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<sst xmlns="http://schemas.openxmlformats.org/spreadsheetml/2006/main" count="6334" uniqueCount="923">
  <si>
    <t xml:space="preserve">Name </t>
  </si>
  <si>
    <t xml:space="preserve"> Round 10</t>
  </si>
  <si>
    <t>Round 11</t>
  </si>
  <si>
    <t>Round 12</t>
  </si>
  <si>
    <t>Darren Cramer</t>
  </si>
  <si>
    <t>Daz Newland</t>
  </si>
  <si>
    <t>v</t>
  </si>
  <si>
    <t>Ian Dancey</t>
  </si>
  <si>
    <t>Darren Phillips</t>
  </si>
  <si>
    <t>Ian Hillary</t>
  </si>
  <si>
    <t>Malcolm Stote</t>
  </si>
  <si>
    <t>Jason Baker</t>
  </si>
  <si>
    <t>Mike Groves</t>
  </si>
  <si>
    <t>Dave Ware</t>
  </si>
  <si>
    <t>Winner</t>
  </si>
  <si>
    <t>Runner up</t>
  </si>
  <si>
    <t>Iain Ellis</t>
  </si>
  <si>
    <t>Mick Wilson</t>
  </si>
  <si>
    <t>VISIT EXCELTEMPLATE.NET FOR MORE TEMPLATES AND UPDATES</t>
  </si>
  <si>
    <t>FIRST ROUND</t>
  </si>
  <si>
    <t>SECOND ROUND</t>
  </si>
  <si>
    <t>THIRD ROUND</t>
  </si>
  <si>
    <t>QUARTER FINAL</t>
  </si>
  <si>
    <t>SEMIFINAL</t>
  </si>
  <si>
    <t>FINAL</t>
  </si>
  <si>
    <t>(1)</t>
  </si>
  <si>
    <t/>
  </si>
  <si>
    <t>(64)</t>
  </si>
  <si>
    <t>(32)</t>
  </si>
  <si>
    <t>(33)</t>
  </si>
  <si>
    <t>Dave Lane</t>
  </si>
  <si>
    <t>(16)</t>
  </si>
  <si>
    <t>(49)</t>
  </si>
  <si>
    <t>Lewis Punchard</t>
  </si>
  <si>
    <t>(17)</t>
  </si>
  <si>
    <t>(48)</t>
  </si>
  <si>
    <t>Peter Lee</t>
  </si>
  <si>
    <t>(9)</t>
  </si>
  <si>
    <t>(56)</t>
  </si>
  <si>
    <t>Samuel Phillips / or</t>
  </si>
  <si>
    <t>Tom Bagnall</t>
  </si>
  <si>
    <t>(24)</t>
  </si>
  <si>
    <t>(41)</t>
  </si>
  <si>
    <t>(25)</t>
  </si>
  <si>
    <t>(40)</t>
  </si>
  <si>
    <t>Richard Dorgan</t>
  </si>
  <si>
    <t>(8)</t>
  </si>
  <si>
    <t>(57)</t>
  </si>
  <si>
    <t>Ben arnold</t>
  </si>
  <si>
    <t>(5)</t>
  </si>
  <si>
    <t>(60)</t>
  </si>
  <si>
    <t>Nick Hayter</t>
  </si>
  <si>
    <t>(28)</t>
  </si>
  <si>
    <t>(37)</t>
  </si>
  <si>
    <t>(12)</t>
  </si>
  <si>
    <t>(53)</t>
  </si>
  <si>
    <t>Dan Mogridge</t>
  </si>
  <si>
    <t>(21)</t>
  </si>
  <si>
    <t>(44)</t>
  </si>
  <si>
    <t>Anthony Davies</t>
  </si>
  <si>
    <t>(13)</t>
  </si>
  <si>
    <t>(52)</t>
  </si>
  <si>
    <t>Paul Stevens</t>
  </si>
  <si>
    <t>(20)</t>
  </si>
  <si>
    <t>(45)</t>
  </si>
  <si>
    <t>Paul Simmons</t>
  </si>
  <si>
    <t>(29)</t>
  </si>
  <si>
    <t>(36)</t>
  </si>
  <si>
    <t>(4)</t>
  </si>
  <si>
    <t>(61)</t>
  </si>
  <si>
    <t>(3)</t>
  </si>
  <si>
    <t>(62)</t>
  </si>
  <si>
    <t>Phil Lee</t>
  </si>
  <si>
    <t>Jeff fisk</t>
  </si>
  <si>
    <t>CHAMPION</t>
  </si>
  <si>
    <t>(30)</t>
  </si>
  <si>
    <t>(35)</t>
  </si>
  <si>
    <t>Darren Stevens</t>
  </si>
  <si>
    <t>(14)</t>
  </si>
  <si>
    <t>(51)</t>
  </si>
  <si>
    <t>Pat Dalton</t>
  </si>
  <si>
    <t>(19)</t>
  </si>
  <si>
    <t>(46)</t>
  </si>
  <si>
    <t>Dan Orley</t>
  </si>
  <si>
    <t>(11)</t>
  </si>
  <si>
    <t>(54)</t>
  </si>
  <si>
    <t>(22)</t>
  </si>
  <si>
    <t>(43)</t>
  </si>
  <si>
    <t>Tony Eastman</t>
  </si>
  <si>
    <t>(27)</t>
  </si>
  <si>
    <t>(38)</t>
  </si>
  <si>
    <t>Mike Taylor</t>
  </si>
  <si>
    <t>(6)</t>
  </si>
  <si>
    <t>Sally Tucker</t>
  </si>
  <si>
    <t>(59)</t>
  </si>
  <si>
    <t>(7)</t>
  </si>
  <si>
    <t>(58)</t>
  </si>
  <si>
    <t>Dave Falk</t>
  </si>
  <si>
    <t>/ or Mike Groves</t>
  </si>
  <si>
    <t>(26)</t>
  </si>
  <si>
    <t>(39)</t>
  </si>
  <si>
    <t>Adrian Martin</t>
  </si>
  <si>
    <t>(10)</t>
  </si>
  <si>
    <t>(55)</t>
  </si>
  <si>
    <t xml:space="preserve">Andy Pemberton </t>
  </si>
  <si>
    <t xml:space="preserve"> / or Donna Bayford</t>
  </si>
  <si>
    <t>(23)</t>
  </si>
  <si>
    <t>(42)</t>
  </si>
  <si>
    <t>Joe Wales</t>
  </si>
  <si>
    <t>(15)</t>
  </si>
  <si>
    <t>(50)</t>
  </si>
  <si>
    <t>Alfie Tucker</t>
  </si>
  <si>
    <t>Steve Rathbone</t>
  </si>
  <si>
    <t>(18)</t>
  </si>
  <si>
    <t>(47)</t>
  </si>
  <si>
    <t>(31)</t>
  </si>
  <si>
    <t>(34)</t>
  </si>
  <si>
    <t>Iain Hillary</t>
  </si>
  <si>
    <t>(2)</t>
  </si>
  <si>
    <t>(63)</t>
  </si>
  <si>
    <t>SLO Species Competition</t>
  </si>
  <si>
    <t>Whiting</t>
  </si>
  <si>
    <t>Bass</t>
  </si>
  <si>
    <t>Dab</t>
  </si>
  <si>
    <t>SPTD Ray</t>
  </si>
  <si>
    <t>Rockling</t>
  </si>
  <si>
    <t>LSD</t>
  </si>
  <si>
    <t>Hound</t>
  </si>
  <si>
    <t>Thornback</t>
  </si>
  <si>
    <t>Pout</t>
  </si>
  <si>
    <t>Flounder</t>
  </si>
  <si>
    <t>Ray</t>
  </si>
  <si>
    <t>Smoothound</t>
  </si>
  <si>
    <t>Pollock</t>
  </si>
  <si>
    <t>Cod</t>
  </si>
  <si>
    <t>Blonde Ray</t>
  </si>
  <si>
    <t>Conger</t>
  </si>
  <si>
    <t>Smalleyed Ray</t>
  </si>
  <si>
    <t>Black Bream</t>
  </si>
  <si>
    <t>Sole</t>
  </si>
  <si>
    <t>Turbot</t>
  </si>
  <si>
    <t>Plaice</t>
  </si>
  <si>
    <t>Brill</t>
  </si>
  <si>
    <t>Scad</t>
  </si>
  <si>
    <t>GUNNARD</t>
  </si>
  <si>
    <t>RED MULLET</t>
  </si>
  <si>
    <t>Poor Cod</t>
  </si>
  <si>
    <t>Undulate Ray</t>
  </si>
  <si>
    <t>Silver Eel</t>
  </si>
  <si>
    <t>Gilthead Bream</t>
  </si>
  <si>
    <t>Name</t>
  </si>
  <si>
    <t>Member</t>
  </si>
  <si>
    <t>Species</t>
  </si>
  <si>
    <t>Fish</t>
  </si>
  <si>
    <t>Simon Thurlow</t>
  </si>
  <si>
    <t>Russ Preston</t>
  </si>
  <si>
    <t>Harry Coxhead</t>
  </si>
  <si>
    <t>Dover Sole</t>
  </si>
  <si>
    <t>Liam McGrady</t>
  </si>
  <si>
    <t>Lee Gattrell</t>
  </si>
  <si>
    <t>Tub Gurnard</t>
  </si>
  <si>
    <t>Chris Woollven</t>
  </si>
  <si>
    <t>Thornback ray</t>
  </si>
  <si>
    <t>John Delaney</t>
  </si>
  <si>
    <t>S.Eel</t>
  </si>
  <si>
    <t>Garfish</t>
  </si>
  <si>
    <t>GG Mullet</t>
  </si>
  <si>
    <t>SE Ray</t>
  </si>
  <si>
    <t>Pollack</t>
  </si>
  <si>
    <t>Pablo Bandres</t>
  </si>
  <si>
    <t>Ray Pope</t>
  </si>
  <si>
    <t>Tom Bayford</t>
  </si>
  <si>
    <t>Matt Pitter</t>
  </si>
  <si>
    <t>Andy Pemberton</t>
  </si>
  <si>
    <t>Nick Weston</t>
  </si>
  <si>
    <t>Paul Hiles</t>
  </si>
  <si>
    <t>Rich Dorgan</t>
  </si>
  <si>
    <t>Will Hooper</t>
  </si>
  <si>
    <t>Mick Webb</t>
  </si>
  <si>
    <t>Dave Wade</t>
  </si>
  <si>
    <t>Donna Bayford</t>
  </si>
  <si>
    <t>Robbie Ginn</t>
  </si>
  <si>
    <t>Steve Manning</t>
  </si>
  <si>
    <t>Matt Horne</t>
  </si>
  <si>
    <t>Sum of Value</t>
  </si>
  <si>
    <t>Column Labels</t>
  </si>
  <si>
    <t>Row Labels</t>
  </si>
  <si>
    <t>kgms</t>
  </si>
  <si>
    <t>Cash</t>
  </si>
  <si>
    <t>POUT</t>
  </si>
  <si>
    <t>Small Eye Ray</t>
  </si>
  <si>
    <t>Spotted Ray</t>
  </si>
  <si>
    <t>Codling</t>
  </si>
  <si>
    <t>Stingray</t>
  </si>
  <si>
    <t>Total</t>
  </si>
  <si>
    <t>Topups</t>
  </si>
  <si>
    <t>Red Mullet</t>
  </si>
  <si>
    <t>SMALL EYE RAY</t>
  </si>
  <si>
    <t>Grey Gurnard</t>
  </si>
  <si>
    <t>Corkwing Wrasse</t>
  </si>
  <si>
    <t>B.Wrasse</t>
  </si>
  <si>
    <t>Red Gurnard</t>
  </si>
  <si>
    <t>HF</t>
  </si>
  <si>
    <t>HR</t>
  </si>
  <si>
    <t>Nominated Fish</t>
  </si>
  <si>
    <t>TOTALS</t>
  </si>
  <si>
    <t>(blank)</t>
  </si>
  <si>
    <t>Grand Total</t>
  </si>
  <si>
    <t>No</t>
  </si>
  <si>
    <t>ENTRANTS</t>
  </si>
  <si>
    <t>Zone</t>
  </si>
  <si>
    <t>PTS</t>
  </si>
  <si>
    <t>Z/PEG</t>
  </si>
  <si>
    <t>lb-oz-dm</t>
  </si>
  <si>
    <t>B</t>
  </si>
  <si>
    <t>7.1</t>
  </si>
  <si>
    <t>C</t>
  </si>
  <si>
    <t>3.3.5</t>
  </si>
  <si>
    <t>2.7</t>
  </si>
  <si>
    <t>A</t>
  </si>
  <si>
    <t>5.11</t>
  </si>
  <si>
    <t>6.12</t>
  </si>
  <si>
    <t>4.8</t>
  </si>
  <si>
    <t>5.7.5</t>
  </si>
  <si>
    <t>5.8.5</t>
  </si>
  <si>
    <t>5.2</t>
  </si>
  <si>
    <t>4.0.5</t>
  </si>
  <si>
    <t>4.3.5</t>
  </si>
  <si>
    <t>5</t>
  </si>
  <si>
    <t>4</t>
  </si>
  <si>
    <t>3.15.5</t>
  </si>
  <si>
    <t>3.12.5</t>
  </si>
  <si>
    <t>3.13.5</t>
  </si>
  <si>
    <t>4.1.5</t>
  </si>
  <si>
    <t>Andy Smithson</t>
  </si>
  <si>
    <t>Billy Johnson</t>
  </si>
  <si>
    <t>1</t>
  </si>
  <si>
    <t>Carl Smith</t>
  </si>
  <si>
    <t>Craig Edwards</t>
  </si>
  <si>
    <t>2.9</t>
  </si>
  <si>
    <t>Curtis Driver</t>
  </si>
  <si>
    <t>1.15</t>
  </si>
  <si>
    <t>3.9.5</t>
  </si>
  <si>
    <t>3.7</t>
  </si>
  <si>
    <t>Dave Beale</t>
  </si>
  <si>
    <t>1.7</t>
  </si>
  <si>
    <t>1.4</t>
  </si>
  <si>
    <t>Deano Ryan</t>
  </si>
  <si>
    <t>1.10.5</t>
  </si>
  <si>
    <t>1.5.5</t>
  </si>
  <si>
    <t>2.1.5</t>
  </si>
  <si>
    <t>3.0.5</t>
  </si>
  <si>
    <t>Jimmy Willis</t>
  </si>
  <si>
    <t>.13</t>
  </si>
  <si>
    <t>.15.5</t>
  </si>
  <si>
    <t>2.2.5</t>
  </si>
  <si>
    <t>Luke Driver</t>
  </si>
  <si>
    <t>2.15.5</t>
  </si>
  <si>
    <t>2.3</t>
  </si>
  <si>
    <t>2.1</t>
  </si>
  <si>
    <t>.14</t>
  </si>
  <si>
    <t>.11</t>
  </si>
  <si>
    <t>Paul Driver</t>
  </si>
  <si>
    <t>1.8.5</t>
  </si>
  <si>
    <t>Ray Underwood</t>
  </si>
  <si>
    <t>1.14</t>
  </si>
  <si>
    <t>Scott Barton</t>
  </si>
  <si>
    <t>.10</t>
  </si>
  <si>
    <t>.5.5</t>
  </si>
  <si>
    <t>.12.5</t>
  </si>
  <si>
    <t>CITY/TOWN</t>
  </si>
  <si>
    <t>COUNTY</t>
  </si>
  <si>
    <t>M/NM</t>
  </si>
  <si>
    <t>139</t>
  </si>
  <si>
    <t>62.5</t>
  </si>
  <si>
    <t>207.5</t>
  </si>
  <si>
    <t>88</t>
  </si>
  <si>
    <t>71</t>
  </si>
  <si>
    <t>58.5</t>
  </si>
  <si>
    <t>57.5</t>
  </si>
  <si>
    <t>69.5</t>
  </si>
  <si>
    <t>27</t>
  </si>
  <si>
    <t>53.5</t>
  </si>
  <si>
    <t>51</t>
  </si>
  <si>
    <t>38.5</t>
  </si>
  <si>
    <t>Peter Read</t>
  </si>
  <si>
    <t>38</t>
  </si>
  <si>
    <t>33</t>
  </si>
  <si>
    <t>36.5</t>
  </si>
  <si>
    <t xml:space="preserve">Steve Manning </t>
  </si>
  <si>
    <t>31.5</t>
  </si>
  <si>
    <t>35</t>
  </si>
  <si>
    <t>30.5</t>
  </si>
  <si>
    <t>36</t>
  </si>
  <si>
    <t>24.5</t>
  </si>
  <si>
    <t>25</t>
  </si>
  <si>
    <t>29.5</t>
  </si>
  <si>
    <t>18</t>
  </si>
  <si>
    <t>16</t>
  </si>
  <si>
    <t>26</t>
  </si>
  <si>
    <t>Anton James</t>
  </si>
  <si>
    <t>9.5</t>
  </si>
  <si>
    <t>10</t>
  </si>
  <si>
    <t>15</t>
  </si>
  <si>
    <t>13</t>
  </si>
  <si>
    <t>8</t>
  </si>
  <si>
    <t>20</t>
  </si>
  <si>
    <t>Darren Pease</t>
  </si>
  <si>
    <t>11</t>
  </si>
  <si>
    <t>7</t>
  </si>
  <si>
    <t>10.5</t>
  </si>
  <si>
    <t>4.5</t>
  </si>
  <si>
    <t>9</t>
  </si>
  <si>
    <t>Sam James</t>
  </si>
  <si>
    <t>2.5</t>
  </si>
  <si>
    <t>a</t>
  </si>
  <si>
    <t>0</t>
  </si>
  <si>
    <t>Ben Bradstock</t>
  </si>
  <si>
    <t>Dorian Harris</t>
  </si>
  <si>
    <t>Jason Brown</t>
  </si>
  <si>
    <t>Julian Shambrook</t>
  </si>
  <si>
    <t>Luke Fitzgerald</t>
  </si>
  <si>
    <t>Mike Rose</t>
  </si>
  <si>
    <t>Nathan Elliot</t>
  </si>
  <si>
    <t>Rob Collins</t>
  </si>
  <si>
    <t>Saul Page</t>
  </si>
  <si>
    <t>Till Hall</t>
  </si>
  <si>
    <t>SILVER EEL</t>
  </si>
  <si>
    <t>INDIVIDUAL CHAMPIONSHIP</t>
  </si>
  <si>
    <t>S/J</t>
  </si>
  <si>
    <t>r1</t>
  </si>
  <si>
    <t>r2</t>
  </si>
  <si>
    <t>r3</t>
  </si>
  <si>
    <t>r4</t>
  </si>
  <si>
    <t>r5</t>
  </si>
  <si>
    <t>r6</t>
  </si>
  <si>
    <t>r7</t>
  </si>
  <si>
    <t>r8</t>
  </si>
  <si>
    <t>r9</t>
  </si>
  <si>
    <t>r10</t>
  </si>
  <si>
    <t>r11</t>
  </si>
  <si>
    <t>r12</t>
  </si>
  <si>
    <t>Weight KG</t>
  </si>
  <si>
    <t>Total Fish</t>
  </si>
  <si>
    <t>KG</t>
  </si>
  <si>
    <t>CASH</t>
  </si>
  <si>
    <t>Best 10 of 12</t>
  </si>
  <si>
    <t>M</t>
  </si>
  <si>
    <t>Darren Taylor</t>
  </si>
  <si>
    <t>Portdsmouth</t>
  </si>
  <si>
    <t>NM</t>
  </si>
  <si>
    <t>Portsmouth</t>
  </si>
  <si>
    <t>Fareham</t>
  </si>
  <si>
    <t>Mark Giles</t>
  </si>
  <si>
    <t>Bristol</t>
  </si>
  <si>
    <t>Dorset</t>
  </si>
  <si>
    <t>Southampton</t>
  </si>
  <si>
    <t>Ben Lee</t>
  </si>
  <si>
    <t>Dorchester</t>
  </si>
  <si>
    <t>Malcolm Penny</t>
  </si>
  <si>
    <t>Darren Wilson</t>
  </si>
  <si>
    <t>Worthing</t>
  </si>
  <si>
    <t>Bournemouth</t>
  </si>
  <si>
    <t>S</t>
  </si>
  <si>
    <t xml:space="preserve">Paul Simmons </t>
  </si>
  <si>
    <t>Dave Chidzoy</t>
  </si>
  <si>
    <t>Weymouth</t>
  </si>
  <si>
    <t>Lewis LeMarquand</t>
  </si>
  <si>
    <t>Wiltshire</t>
  </si>
  <si>
    <t>Glenn Short</t>
  </si>
  <si>
    <t>Mick Delaney</t>
  </si>
  <si>
    <t>Colin Barrow</t>
  </si>
  <si>
    <t>Charlotte Sperrin</t>
  </si>
  <si>
    <t>L</t>
  </si>
  <si>
    <t>Darren Perret</t>
  </si>
  <si>
    <t>IOW</t>
  </si>
  <si>
    <t>Samuel James</t>
  </si>
  <si>
    <t>Shoreham</t>
  </si>
  <si>
    <t>lymington</t>
  </si>
  <si>
    <t>Chris Clarke</t>
  </si>
  <si>
    <t>Sway</t>
  </si>
  <si>
    <t>Cormac Meenahan</t>
  </si>
  <si>
    <t>Portchester</t>
  </si>
  <si>
    <t>Ben Arnold</t>
  </si>
  <si>
    <t>Brighton</t>
  </si>
  <si>
    <t>Luke Chaote</t>
  </si>
  <si>
    <t>Poole</t>
  </si>
  <si>
    <t>Address</t>
  </si>
  <si>
    <t>S/L/JNR</t>
  </si>
  <si>
    <t>Havant</t>
  </si>
  <si>
    <t>J</t>
  </si>
  <si>
    <t>Darren Bond</t>
  </si>
  <si>
    <t>Simon thurlow</t>
  </si>
  <si>
    <t>Bernard Effamy</t>
  </si>
  <si>
    <t>Colin Carey</t>
  </si>
  <si>
    <t>Don Carter</t>
  </si>
  <si>
    <t>Lee Scattergood</t>
  </si>
  <si>
    <t>Simon Adams</t>
  </si>
  <si>
    <t>Mike Joy</t>
  </si>
  <si>
    <t>Robin Thorne</t>
  </si>
  <si>
    <t>Gosport</t>
  </si>
  <si>
    <t>Bridport</t>
  </si>
  <si>
    <t>Lorraine Perry</t>
  </si>
  <si>
    <t>Steve Cox</t>
  </si>
  <si>
    <t>Owen Dunn</t>
  </si>
  <si>
    <t>Billy Potter</t>
  </si>
  <si>
    <t>Paul Robbins</t>
  </si>
  <si>
    <t>Chris Clark</t>
  </si>
  <si>
    <t>Paul Shutler</t>
  </si>
  <si>
    <t>Wilton</t>
  </si>
  <si>
    <t>Pete Farrell</t>
  </si>
  <si>
    <t>Joe Plumstead</t>
  </si>
  <si>
    <t>Samuel Phillips</t>
  </si>
  <si>
    <t>Whitehaven</t>
  </si>
  <si>
    <t>Phil Parkin</t>
  </si>
  <si>
    <t>Patrick Cash</t>
  </si>
  <si>
    <t xml:space="preserve">Worthing </t>
  </si>
  <si>
    <t>Jamie Boyling</t>
  </si>
  <si>
    <t>Christchurch</t>
  </si>
  <si>
    <t>Scott Booty</t>
  </si>
  <si>
    <t>Steve Paulley</t>
  </si>
  <si>
    <t>Tash Bailey</t>
  </si>
  <si>
    <t>Todd Upton</t>
  </si>
  <si>
    <t>Kent</t>
  </si>
  <si>
    <t>Brogan Bayford</t>
  </si>
  <si>
    <t>Alan Arnold</t>
  </si>
  <si>
    <t>Tony South</t>
  </si>
  <si>
    <t>JayThompson</t>
  </si>
  <si>
    <t>Tyler Ginn</t>
  </si>
  <si>
    <t>Wayne Morgan</t>
  </si>
  <si>
    <t>Wayne Pidgley</t>
  </si>
  <si>
    <t>James Madson</t>
  </si>
  <si>
    <t>Cliff Newbold</t>
  </si>
  <si>
    <t>Stephen Howell</t>
  </si>
  <si>
    <t>Trowbridge</t>
  </si>
  <si>
    <t>Simon Springell</t>
  </si>
  <si>
    <t>Dave Suter</t>
  </si>
  <si>
    <t>John Tharme</t>
  </si>
  <si>
    <t>Nathan Wilkinson</t>
  </si>
  <si>
    <t>Stuart Withyman</t>
  </si>
  <si>
    <t>RUSSELL PRESTON</t>
  </si>
  <si>
    <t>LEXIE GROVES</t>
  </si>
  <si>
    <t>Dean Scott D</t>
  </si>
  <si>
    <t>Ollie Hopkins</t>
  </si>
  <si>
    <t>Stuart Wickes</t>
  </si>
  <si>
    <t>JOHN JOHNSON</t>
  </si>
  <si>
    <t>Marilyn Wickes</t>
  </si>
  <si>
    <t>Will Flemming</t>
  </si>
  <si>
    <t>Lee Gatrell</t>
  </si>
  <si>
    <t>Steve Floyd</t>
  </si>
  <si>
    <t>Steve Thompson</t>
  </si>
  <si>
    <t>Lee Fleming</t>
  </si>
  <si>
    <t>Ian Fryett</t>
  </si>
  <si>
    <t>Mike Mawson</t>
  </si>
  <si>
    <t>Arthur Norris</t>
  </si>
  <si>
    <t>A Plomer</t>
  </si>
  <si>
    <t>Martin Humphries</t>
  </si>
  <si>
    <t>Andy Gallacher</t>
  </si>
  <si>
    <t>Sam Collier</t>
  </si>
  <si>
    <t>Shaun Walker</t>
  </si>
  <si>
    <t>Simon Walker</t>
  </si>
  <si>
    <t>Steve Floydd</t>
  </si>
  <si>
    <t>Terry Hartnell</t>
  </si>
  <si>
    <t>Tia Pyne</t>
  </si>
  <si>
    <t>Tonto</t>
  </si>
  <si>
    <t>Tony King</t>
  </si>
  <si>
    <t>rand</t>
  </si>
  <si>
    <t>order</t>
  </si>
  <si>
    <t>Column1</t>
  </si>
  <si>
    <t>Column2</t>
  </si>
  <si>
    <t>Column3</t>
  </si>
  <si>
    <t>kg</t>
  </si>
  <si>
    <t>KG rank</t>
  </si>
  <si>
    <t>Best 8 of 10</t>
  </si>
  <si>
    <t>Best 12 of 12</t>
  </si>
  <si>
    <t xml:space="preserve">John Delaney </t>
  </si>
  <si>
    <t>Adam Brooks</t>
  </si>
  <si>
    <t>Andrew Weeks</t>
  </si>
  <si>
    <t>Andy Butler</t>
  </si>
  <si>
    <t>Andy Parsons</t>
  </si>
  <si>
    <t>Ben Edwards</t>
  </si>
  <si>
    <t>Chris Wall</t>
  </si>
  <si>
    <t>Clive Barrow</t>
  </si>
  <si>
    <t>Dave Blackwell</t>
  </si>
  <si>
    <t>Dean Scott Deerness</t>
  </si>
  <si>
    <t>Dean Scott Deness</t>
  </si>
  <si>
    <t>Doug Howell</t>
  </si>
  <si>
    <t>George Rogo</t>
  </si>
  <si>
    <t>Doug Powell</t>
  </si>
  <si>
    <t>Duncan Young</t>
  </si>
  <si>
    <t>Franky Hills</t>
  </si>
  <si>
    <t>Jamie Boylyn</t>
  </si>
  <si>
    <t>Jeremy Sumbler</t>
  </si>
  <si>
    <t>Rob Remnant</t>
  </si>
  <si>
    <t>John Davis</t>
  </si>
  <si>
    <t>Ken Williams</t>
  </si>
  <si>
    <t>Kev Warner</t>
  </si>
  <si>
    <t>Kyle Upton</t>
  </si>
  <si>
    <t>Lee Davison</t>
  </si>
  <si>
    <t>Lewis Mason</t>
  </si>
  <si>
    <t>Mick Goodger</t>
  </si>
  <si>
    <t>Mark Ramsey</t>
  </si>
  <si>
    <t>Matthew Ashbridge</t>
  </si>
  <si>
    <t xml:space="preserve">Steve Rathbone </t>
  </si>
  <si>
    <t>Nick Snow</t>
  </si>
  <si>
    <t>Ollie Mears</t>
  </si>
  <si>
    <t>Owen Strange</t>
  </si>
  <si>
    <t>CS</t>
  </si>
  <si>
    <t>Rob Marshall</t>
  </si>
  <si>
    <t>Robbie Taylor</t>
  </si>
  <si>
    <t>Rohan Groves</t>
  </si>
  <si>
    <t>£</t>
  </si>
  <si>
    <t>Alex Bridge</t>
  </si>
  <si>
    <t>Andrew Carter</t>
  </si>
  <si>
    <t>Ant Davies</t>
  </si>
  <si>
    <t>Anthony Lewis</t>
  </si>
  <si>
    <t xml:space="preserve">Anthony Oliver </t>
  </si>
  <si>
    <t>Ben Daniel</t>
  </si>
  <si>
    <t>Charlie Tudball</t>
  </si>
  <si>
    <t>Chris Tidy</t>
  </si>
  <si>
    <t>Chris Wilson</t>
  </si>
  <si>
    <t>Chris Woolvren</t>
  </si>
  <si>
    <t>Dave Lewis</t>
  </si>
  <si>
    <t>Dave Riddell</t>
  </si>
  <si>
    <t>Dave Sloper</t>
  </si>
  <si>
    <t>Dean Matchard</t>
  </si>
  <si>
    <t>Duncan Beck</t>
  </si>
  <si>
    <t>George Taylor</t>
  </si>
  <si>
    <t>Iain Bickerstaff</t>
  </si>
  <si>
    <t>Ian Ellis</t>
  </si>
  <si>
    <t>Ian Sinclair</t>
  </si>
  <si>
    <t>Jack Saviour</t>
  </si>
  <si>
    <t>James Hickman</t>
  </si>
  <si>
    <t>James Layfield</t>
  </si>
  <si>
    <t>Jay Evans</t>
  </si>
  <si>
    <t>Jim Stanhope</t>
  </si>
  <si>
    <t>John Sloper</t>
  </si>
  <si>
    <t>Josh Monkhouse</t>
  </si>
  <si>
    <t>Junior Lee</t>
  </si>
  <si>
    <t>Kev Daly</t>
  </si>
  <si>
    <t>Luke Getty</t>
  </si>
  <si>
    <t>Mark Painter</t>
  </si>
  <si>
    <t>Mick Mansell</t>
  </si>
  <si>
    <t>Mike Brown</t>
  </si>
  <si>
    <t>Nicky Frewin</t>
  </si>
  <si>
    <t>Paul Carter</t>
  </si>
  <si>
    <t>Paul Filer</t>
  </si>
  <si>
    <t>Paul Gelman</t>
  </si>
  <si>
    <t>Paul Leach</t>
  </si>
  <si>
    <t>Paul strange</t>
  </si>
  <si>
    <t>Paulo Pereira</t>
  </si>
  <si>
    <t>Pete McGrady</t>
  </si>
  <si>
    <t>Peter Hathaway</t>
  </si>
  <si>
    <t>Reece White</t>
  </si>
  <si>
    <t>Russ Warwick</t>
  </si>
  <si>
    <t>Ryan Whitcombe</t>
  </si>
  <si>
    <t>Saul Paige</t>
  </si>
  <si>
    <t>Seb Bridge</t>
  </si>
  <si>
    <t>Steve Greenen</t>
  </si>
  <si>
    <t>Stuart Donaldson</t>
  </si>
  <si>
    <t>Toby Oldfield</t>
  </si>
  <si>
    <t>Woody Woodford</t>
  </si>
  <si>
    <t>Row</t>
  </si>
  <si>
    <t>Column</t>
  </si>
  <si>
    <t>Value</t>
  </si>
  <si>
    <t>Post code</t>
  </si>
  <si>
    <t>Russel Preston</t>
  </si>
  <si>
    <t>Adam Misselbrook</t>
  </si>
  <si>
    <t>Aaron Aghili</t>
  </si>
  <si>
    <t>Becky Adams</t>
  </si>
  <si>
    <t>Weston Super Mare</t>
  </si>
  <si>
    <t>Mike brown</t>
  </si>
  <si>
    <t>Ben Eggleton</t>
  </si>
  <si>
    <t>Gareth White</t>
  </si>
  <si>
    <t>Adam Orpin</t>
  </si>
  <si>
    <t>Pete Jones</t>
  </si>
  <si>
    <t>Daryl Green</t>
  </si>
  <si>
    <t>Riley Price</t>
  </si>
  <si>
    <t>Chris Snow</t>
  </si>
  <si>
    <t>Steven Howell</t>
  </si>
  <si>
    <t>Ben Holman</t>
  </si>
  <si>
    <t>Daniel Bristow</t>
  </si>
  <si>
    <t>Dan Taylor</t>
  </si>
  <si>
    <t>Lee on Solent</t>
  </si>
  <si>
    <t>Dave Andrews</t>
  </si>
  <si>
    <t>George Cunningham</t>
  </si>
  <si>
    <t>Dillon Thompson</t>
  </si>
  <si>
    <t xml:space="preserve">George Rogo </t>
  </si>
  <si>
    <t>Paul Phillips</t>
  </si>
  <si>
    <t xml:space="preserve">Pete Farrell </t>
  </si>
  <si>
    <t>Dave Crook</t>
  </si>
  <si>
    <t>Dean Whitcher</t>
  </si>
  <si>
    <t>James Cranstone</t>
  </si>
  <si>
    <t>Graham Woods</t>
  </si>
  <si>
    <t>Jake Butcher</t>
  </si>
  <si>
    <t>Portland</t>
  </si>
  <si>
    <t>Martin Mogridge</t>
  </si>
  <si>
    <t>Eastbourne</t>
  </si>
  <si>
    <t>Fred White</t>
  </si>
  <si>
    <t>Wales</t>
  </si>
  <si>
    <t>Wayne Perret</t>
  </si>
  <si>
    <t>John Davies</t>
  </si>
  <si>
    <t>Rob Chapman</t>
  </si>
  <si>
    <t>Justin Roulland</t>
  </si>
  <si>
    <t>Laurie Clark</t>
  </si>
  <si>
    <t>Mark Lord</t>
  </si>
  <si>
    <t>Somerset</t>
  </si>
  <si>
    <t>Ricky Christmas</t>
  </si>
  <si>
    <t>Lolly Perry</t>
  </si>
  <si>
    <t>Oxford</t>
  </si>
  <si>
    <t>Mike Johnson</t>
  </si>
  <si>
    <t>Neil Merryweather</t>
  </si>
  <si>
    <t>Mike Ewin</t>
  </si>
  <si>
    <t>s</t>
  </si>
  <si>
    <t>Danny Woodcock</t>
  </si>
  <si>
    <t>Shane Inman</t>
  </si>
  <si>
    <t>Steve Capps</t>
  </si>
  <si>
    <t>Steve Lawrence</t>
  </si>
  <si>
    <t>Steve Long</t>
  </si>
  <si>
    <t>Gavin Sloper</t>
  </si>
  <si>
    <t>Ian Golds</t>
  </si>
  <si>
    <t>Brad John</t>
  </si>
  <si>
    <t>Leo Pera</t>
  </si>
  <si>
    <t>Graham Andrews</t>
  </si>
  <si>
    <t>Stevens Paul</t>
  </si>
  <si>
    <t>Tony Spencer</t>
  </si>
  <si>
    <t>Darren Dixon</t>
  </si>
  <si>
    <t>Brendan Moon</t>
  </si>
  <si>
    <t>Trevor Clements</t>
  </si>
  <si>
    <t>Matt Brook</t>
  </si>
  <si>
    <t>Tristian Hufano</t>
  </si>
  <si>
    <t>Callum Roulland</t>
  </si>
  <si>
    <t>Barry Eggleton</t>
  </si>
  <si>
    <t>Gary Johnson</t>
  </si>
  <si>
    <t>Neil Delecil</t>
  </si>
  <si>
    <t>Pairs points</t>
  </si>
  <si>
    <t>Match Points</t>
  </si>
  <si>
    <t xml:space="preserve"> PAIRS COMPETITION  Best 8 of 9 results</t>
  </si>
  <si>
    <t>R2</t>
  </si>
  <si>
    <t>R3</t>
  </si>
  <si>
    <t>R4</t>
  </si>
  <si>
    <t>R5</t>
  </si>
  <si>
    <t>R6</t>
  </si>
  <si>
    <t>R7</t>
  </si>
  <si>
    <t>R8</t>
  </si>
  <si>
    <t>R9</t>
  </si>
  <si>
    <t>R10</t>
  </si>
  <si>
    <t>R11</t>
  </si>
  <si>
    <t>R12</t>
  </si>
  <si>
    <t>Jeff Fisk</t>
  </si>
  <si>
    <t>CRAMER BUILDERS PAIRS COMPETITION</t>
  </si>
  <si>
    <t>Southern League and opens</t>
  </si>
  <si>
    <t xml:space="preserve"> 5 MAN TEAM LEAGUE</t>
  </si>
  <si>
    <t>TOTAL</t>
  </si>
  <si>
    <t>ASSO</t>
  </si>
  <si>
    <t>Poingdestres</t>
  </si>
  <si>
    <t>Solent Raiders</t>
  </si>
  <si>
    <t>Rovers</t>
  </si>
  <si>
    <t>O</t>
  </si>
  <si>
    <t>N</t>
  </si>
  <si>
    <t>D</t>
  </si>
  <si>
    <t>POINTS</t>
  </si>
  <si>
    <t xml:space="preserve">Team Name </t>
  </si>
  <si>
    <t>Team Name</t>
  </si>
  <si>
    <t>Als Tackle</t>
  </si>
  <si>
    <t>Christchurch A</t>
  </si>
  <si>
    <t>Christchurch B</t>
  </si>
  <si>
    <t>Nick Hiscott</t>
  </si>
  <si>
    <t>Andy Mapstone</t>
  </si>
  <si>
    <t>Bradley Mapstone</t>
  </si>
  <si>
    <t>Danny Mapes</t>
  </si>
  <si>
    <t>Lock Stock</t>
  </si>
  <si>
    <t>Ultima WAC</t>
  </si>
  <si>
    <t>Blackrock</t>
  </si>
  <si>
    <t>Pete Cracknell</t>
  </si>
  <si>
    <t>Ant Buik</t>
  </si>
  <si>
    <t>Mick Goodyear</t>
  </si>
  <si>
    <t>Ally Harvey</t>
  </si>
  <si>
    <t>Tronix</t>
  </si>
  <si>
    <t>Sam Nightingale</t>
  </si>
  <si>
    <t>Russell Preston</t>
  </si>
  <si>
    <t>Luke Crooksey</t>
  </si>
  <si>
    <t>Steve Essery</t>
  </si>
  <si>
    <t>Josh Smith</t>
  </si>
  <si>
    <t>Steve Caps</t>
  </si>
  <si>
    <t>Tony Methan</t>
  </si>
  <si>
    <t>Steve Cross</t>
  </si>
  <si>
    <t>Steve More</t>
  </si>
  <si>
    <t>Dale Brenton</t>
  </si>
  <si>
    <t>Gary Smith</t>
  </si>
  <si>
    <t>Members</t>
  </si>
  <si>
    <t>Pairs</t>
  </si>
  <si>
    <t>5-Man</t>
  </si>
  <si>
    <t>P</t>
  </si>
  <si>
    <t>5M</t>
  </si>
  <si>
    <t>Andy Ellard</t>
  </si>
  <si>
    <t>SLO Team Lockstock</t>
  </si>
  <si>
    <t xml:space="preserve">Ant Buick </t>
  </si>
  <si>
    <t>Y</t>
  </si>
  <si>
    <t>Taunton</t>
  </si>
  <si>
    <t>Peter Cracknell Res</t>
  </si>
  <si>
    <t>Brenden Moon</t>
  </si>
  <si>
    <t>Wayne Perrett</t>
  </si>
  <si>
    <t>Calum Roulland</t>
  </si>
  <si>
    <t>Darren Perrett</t>
  </si>
  <si>
    <t>Chris Grant</t>
  </si>
  <si>
    <t xml:space="preserve">Chris Grant </t>
  </si>
  <si>
    <t>SLO Als Tackle</t>
  </si>
  <si>
    <t xml:space="preserve">Ant Buik </t>
  </si>
  <si>
    <t xml:space="preserve">Darren Dixon </t>
  </si>
  <si>
    <t>Dave Fisher</t>
  </si>
  <si>
    <t>SLO Team Tronix</t>
  </si>
  <si>
    <t>Gary Young</t>
  </si>
  <si>
    <t>Glen Short</t>
  </si>
  <si>
    <t>Waterlooville</t>
  </si>
  <si>
    <t xml:space="preserve">Ian Dancey </t>
  </si>
  <si>
    <t>SLO Team Turkana</t>
  </si>
  <si>
    <t>Luke Matthews</t>
  </si>
  <si>
    <t>Kev Daley</t>
  </si>
  <si>
    <t>Steve Moore</t>
  </si>
  <si>
    <t>SLO Team IMAX</t>
  </si>
  <si>
    <t xml:space="preserve">Steve Paulley  </t>
  </si>
  <si>
    <t>Steve Ruff</t>
  </si>
  <si>
    <t>SLO Team Rovers</t>
  </si>
  <si>
    <t>Mark Hiscott</t>
  </si>
  <si>
    <t>Mark Wareham</t>
  </si>
  <si>
    <t>SLO Team Christchurch Angling</t>
  </si>
  <si>
    <t>Netley</t>
  </si>
  <si>
    <t xml:space="preserve">Mick Wilson </t>
  </si>
  <si>
    <t>Ollie Hopkin</t>
  </si>
  <si>
    <t>SLO Team Asso</t>
  </si>
  <si>
    <t>Paul Hyles</t>
  </si>
  <si>
    <t xml:space="preserve">Weymouth </t>
  </si>
  <si>
    <t>Horndean</t>
  </si>
  <si>
    <t>Peter Cracknell</t>
  </si>
  <si>
    <t>Winchester</t>
  </si>
  <si>
    <t>SLO Team Poingdestres</t>
  </si>
  <si>
    <t>Tony Methven</t>
  </si>
  <si>
    <t>Eastleigh</t>
  </si>
  <si>
    <t>Liam Mcgrady Res</t>
  </si>
  <si>
    <t>SLO Team Ultima WAC</t>
  </si>
  <si>
    <t>SLO Team DSCM</t>
  </si>
  <si>
    <t>Lee Scattergood Res</t>
  </si>
  <si>
    <t>ROCKLING</t>
  </si>
  <si>
    <t>BULL HUSS</t>
  </si>
  <si>
    <t>Dave Lawrence</t>
  </si>
  <si>
    <t>Colin CAREY</t>
  </si>
  <si>
    <t>204)</t>
  </si>
  <si>
    <t>Phil Tutt</t>
  </si>
  <si>
    <t>J Phillips</t>
  </si>
  <si>
    <t>A Alvis</t>
  </si>
  <si>
    <t>Stuart Wytherman</t>
  </si>
  <si>
    <t>5.5</t>
  </si>
  <si>
    <t>104</t>
  </si>
  <si>
    <t>98</t>
  </si>
  <si>
    <t>77</t>
  </si>
  <si>
    <t>64</t>
  </si>
  <si>
    <t>30</t>
  </si>
  <si>
    <t>24</t>
  </si>
  <si>
    <t>22</t>
  </si>
  <si>
    <t>12.5</t>
  </si>
  <si>
    <t>31</t>
  </si>
  <si>
    <t>28</t>
  </si>
  <si>
    <t>57</t>
  </si>
  <si>
    <t>65</t>
  </si>
  <si>
    <t>66</t>
  </si>
  <si>
    <t>94</t>
  </si>
  <si>
    <t>170</t>
  </si>
  <si>
    <t xml:space="preserve">Total </t>
  </si>
  <si>
    <t>Dean Francis</t>
  </si>
  <si>
    <t xml:space="preserve">Julian Shambrook </t>
  </si>
  <si>
    <t>362</t>
  </si>
  <si>
    <t>278</t>
  </si>
  <si>
    <t>270</t>
  </si>
  <si>
    <t>209</t>
  </si>
  <si>
    <t>198</t>
  </si>
  <si>
    <t>39</t>
  </si>
  <si>
    <t>181</t>
  </si>
  <si>
    <t>178</t>
  </si>
  <si>
    <t>161</t>
  </si>
  <si>
    <t>143</t>
  </si>
  <si>
    <t>124</t>
  </si>
  <si>
    <t>114</t>
  </si>
  <si>
    <t>82</t>
  </si>
  <si>
    <t>56</t>
  </si>
  <si>
    <t>44</t>
  </si>
  <si>
    <t>43</t>
  </si>
  <si>
    <t>12</t>
  </si>
  <si>
    <t>274</t>
  </si>
  <si>
    <t>252</t>
  </si>
  <si>
    <t>232</t>
  </si>
  <si>
    <t>207</t>
  </si>
  <si>
    <t>202</t>
  </si>
  <si>
    <t>140</t>
  </si>
  <si>
    <t>123</t>
  </si>
  <si>
    <t>70</t>
  </si>
  <si>
    <t>23</t>
  </si>
  <si>
    <t>21</t>
  </si>
  <si>
    <t>338</t>
  </si>
  <si>
    <t>Silver Ell</t>
  </si>
  <si>
    <t>Total fish</t>
  </si>
  <si>
    <t xml:space="preserve">Andy Smithson </t>
  </si>
  <si>
    <t>Dave Shorthouse</t>
  </si>
  <si>
    <t>John Jenkins</t>
  </si>
  <si>
    <t>Phil lee</t>
  </si>
  <si>
    <t xml:space="preserve">Till Hall </t>
  </si>
  <si>
    <t>67</t>
  </si>
  <si>
    <t>39.5</t>
  </si>
  <si>
    <t>37</t>
  </si>
  <si>
    <t>32</t>
  </si>
  <si>
    <t>440</t>
  </si>
  <si>
    <t>220</t>
  </si>
  <si>
    <t>180</t>
  </si>
  <si>
    <t>160</t>
  </si>
  <si>
    <t>194</t>
  </si>
  <si>
    <t>131</t>
  </si>
  <si>
    <t>129</t>
  </si>
  <si>
    <t>85</t>
  </si>
  <si>
    <t>84</t>
  </si>
  <si>
    <t>68</t>
  </si>
  <si>
    <t>58</t>
  </si>
  <si>
    <t>53</t>
  </si>
  <si>
    <t>48</t>
  </si>
  <si>
    <t>112</t>
  </si>
  <si>
    <t>110</t>
  </si>
  <si>
    <t>96</t>
  </si>
  <si>
    <t>Eel</t>
  </si>
  <si>
    <t>August</t>
  </si>
  <si>
    <t>STINGRAY</t>
  </si>
  <si>
    <t>GOLDEN GREY MULLET</t>
  </si>
  <si>
    <t>September</t>
  </si>
  <si>
    <t>Ady Groves</t>
  </si>
  <si>
    <t>Ian Beecher</t>
  </si>
  <si>
    <t>Andy Gallagher</t>
  </si>
  <si>
    <t xml:space="preserve">Bevan Self </t>
  </si>
  <si>
    <t>Ashley Plomer</t>
  </si>
  <si>
    <t>Eddie Smith</t>
  </si>
  <si>
    <t>9.15</t>
  </si>
  <si>
    <t>GARFISH</t>
  </si>
  <si>
    <t>5.13</t>
  </si>
  <si>
    <t>3.12</t>
  </si>
  <si>
    <t>3</t>
  </si>
  <si>
    <t>2.8</t>
  </si>
  <si>
    <t>2.4</t>
  </si>
  <si>
    <t>2</t>
  </si>
  <si>
    <t>1.8</t>
  </si>
  <si>
    <t>1.5</t>
  </si>
  <si>
    <t>.4</t>
  </si>
  <si>
    <t>.3</t>
  </si>
  <si>
    <t>29.1</t>
  </si>
  <si>
    <t>14</t>
  </si>
  <si>
    <t>11.3</t>
  </si>
  <si>
    <t>8.10</t>
  </si>
  <si>
    <t>2.10</t>
  </si>
  <si>
    <t>.12</t>
  </si>
  <si>
    <t>.8</t>
  </si>
  <si>
    <t>.2</t>
  </si>
  <si>
    <t>6.4</t>
  </si>
  <si>
    <t>Eddie Green</t>
  </si>
  <si>
    <t>6.0</t>
  </si>
  <si>
    <t>Dogfisg</t>
  </si>
  <si>
    <t>Dogfish</t>
  </si>
  <si>
    <t xml:space="preserve">Spotted Ray </t>
  </si>
  <si>
    <t>October</t>
  </si>
  <si>
    <t>November</t>
  </si>
  <si>
    <t>10.6</t>
  </si>
  <si>
    <t>3.0</t>
  </si>
  <si>
    <t>6.1</t>
  </si>
  <si>
    <t>Golden Grey Mullet</t>
  </si>
  <si>
    <t>Wrasse</t>
  </si>
  <si>
    <t>Zak Pope</t>
  </si>
  <si>
    <t>Jake Pope</t>
  </si>
  <si>
    <t>Bull Huss</t>
  </si>
  <si>
    <t>91.5</t>
  </si>
  <si>
    <t>82.5</t>
  </si>
  <si>
    <t>64.5</t>
  </si>
  <si>
    <t>47</t>
  </si>
  <si>
    <t>173.5</t>
  </si>
  <si>
    <t>121.5</t>
  </si>
  <si>
    <t>67.5</t>
  </si>
  <si>
    <t>63</t>
  </si>
  <si>
    <t>60</t>
  </si>
  <si>
    <t>42</t>
  </si>
  <si>
    <t>17</t>
  </si>
  <si>
    <t>Bull huss</t>
  </si>
  <si>
    <t>GURNARD</t>
  </si>
  <si>
    <t>2.00</t>
  </si>
  <si>
    <t>Ash</t>
  </si>
  <si>
    <t>Dogfsh</t>
  </si>
  <si>
    <t>John Johnson</t>
  </si>
  <si>
    <t>406.5</t>
  </si>
  <si>
    <t>416.5</t>
  </si>
  <si>
    <t>448.5</t>
  </si>
  <si>
    <t>88.5</t>
  </si>
  <si>
    <t>134</t>
  </si>
  <si>
    <t>137</t>
  </si>
  <si>
    <t>274.5</t>
  </si>
  <si>
    <t>275.5</t>
  </si>
  <si>
    <t>279</t>
  </si>
  <si>
    <t>330</t>
  </si>
  <si>
    <t>337.5</t>
  </si>
  <si>
    <t>272</t>
  </si>
  <si>
    <t>270.5</t>
  </si>
  <si>
    <t>259.5</t>
  </si>
  <si>
    <t>254</t>
  </si>
  <si>
    <t>243</t>
  </si>
  <si>
    <t>240.5</t>
  </si>
  <si>
    <t>202.5</t>
  </si>
  <si>
    <t>164.75</t>
  </si>
  <si>
    <t>92</t>
  </si>
  <si>
    <t>162.5</t>
  </si>
  <si>
    <t>146.5</t>
  </si>
  <si>
    <t>185</t>
  </si>
  <si>
    <t>227</t>
  </si>
  <si>
    <t>264.5</t>
  </si>
  <si>
    <t>271</t>
  </si>
  <si>
    <t>276</t>
  </si>
  <si>
    <t>378.5</t>
  </si>
  <si>
    <t>505</t>
  </si>
  <si>
    <t>142.5</t>
  </si>
  <si>
    <t>192</t>
  </si>
  <si>
    <t>Best 9 of 12</t>
  </si>
  <si>
    <t>Worst 3 of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</si>
</sst>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 #,##0_-;\-* #,##0_-;_-* &quot;-&quot;??_-;_-@_-"/>
    <numFmt numFmtId="165" formatCode="_-[$£-809]* #,##0.00_-;\-[$£-809]* #,##0.00_-;_-[$£-809]* &quot;-&quot;??_-;_-@_-"/>
    <numFmt numFmtId="166" formatCode="0.00&quot;kg&quot;"/>
    <numFmt numFmtId="167" formatCode="_-[$£-809]* #,##0_-;\-[$£-809]* #,##0_-;_-[$£-809]* &quot;-&quot;??_-;_-@_-"/>
  </numFmts>
  <fonts count="91" x14ac:knownFonts="1">
    <font>
      <sz val="11"/>
      <color theme="1"/>
      <name val="Calibri"/>
      <family val="2"/>
      <scheme val="minor"/>
    </font>
    <font>
      <b/>
      <sz val="8"/>
      <name val="Arial"/>
      <family val="2"/>
    </font>
    <font>
      <sz val="8"/>
      <name val="Arial"/>
      <family val="2"/>
    </font>
    <font>
      <sz val="11"/>
      <color indexed="8"/>
      <name val="Calibri"/>
      <family val="2"/>
    </font>
    <font>
      <b/>
      <sz val="10"/>
      <color indexed="8"/>
      <name val="Calibri"/>
      <family val="2"/>
    </font>
    <font>
      <sz val="11"/>
      <color theme="1"/>
      <name val="Calibri"/>
      <family val="2"/>
      <scheme val="minor"/>
    </font>
    <font>
      <b/>
      <sz val="8"/>
      <color rgb="FF0000FF"/>
      <name val="Arial"/>
      <family val="2"/>
    </font>
    <font>
      <b/>
      <sz val="8"/>
      <color rgb="FFFF0000"/>
      <name val="Arial"/>
      <family val="2"/>
    </font>
    <font>
      <b/>
      <sz val="8"/>
      <color rgb="FF000000"/>
      <name val="Arial"/>
      <family val="2"/>
    </font>
    <font>
      <sz val="8"/>
      <color rgb="FF0000FF"/>
      <name val="Arial"/>
      <family val="2"/>
    </font>
    <font>
      <sz val="8"/>
      <color rgb="FFFF0000"/>
      <name val="Arial"/>
      <family val="2"/>
    </font>
    <font>
      <sz val="8"/>
      <color rgb="FF000000"/>
      <name val="Arial"/>
      <family val="2"/>
    </font>
    <font>
      <i/>
      <sz val="11"/>
      <color theme="1"/>
      <name val="Calibri"/>
      <family val="2"/>
      <scheme val="minor"/>
    </font>
    <font>
      <i/>
      <sz val="8"/>
      <color rgb="FF0000FF"/>
      <name val="Arial"/>
      <family val="2"/>
    </font>
    <font>
      <b/>
      <sz val="11"/>
      <color theme="1"/>
      <name val="Calibri"/>
      <family val="2"/>
      <scheme val="minor"/>
    </font>
    <font>
      <u/>
      <sz val="8"/>
      <color rgb="FF000000"/>
      <name val="Arial"/>
      <family val="2"/>
    </font>
    <font>
      <sz val="8"/>
      <color rgb="FFFF00FF"/>
      <name val="Arial"/>
      <family val="2"/>
    </font>
    <font>
      <sz val="8"/>
      <color rgb="FF0066CC"/>
      <name val="Arial"/>
      <family val="2"/>
    </font>
    <font>
      <sz val="11"/>
      <color rgb="FF141823"/>
      <name val="Arial"/>
      <family val="2"/>
    </font>
    <font>
      <b/>
      <u/>
      <sz val="11"/>
      <color theme="1"/>
      <name val="Calibri"/>
      <family val="2"/>
      <scheme val="minor"/>
    </font>
    <font>
      <u/>
      <sz val="11"/>
      <color theme="1"/>
      <name val="Calibri"/>
      <family val="2"/>
      <scheme val="minor"/>
    </font>
    <font>
      <b/>
      <sz val="8"/>
      <color theme="1"/>
      <name val="Arial"/>
      <family val="2"/>
    </font>
    <font>
      <sz val="8"/>
      <color theme="1"/>
      <name val="Arial"/>
      <family val="2"/>
    </font>
    <font>
      <b/>
      <sz val="11"/>
      <color indexed="18"/>
      <name val="Calibri"/>
      <family val="2"/>
      <scheme val="minor"/>
    </font>
    <font>
      <b/>
      <sz val="11"/>
      <color rgb="FF000000"/>
      <name val="Calibri"/>
      <family val="2"/>
    </font>
    <font>
      <sz val="11"/>
      <color rgb="FF000000"/>
      <name val="Calibri"/>
      <family val="2"/>
    </font>
    <font>
      <b/>
      <sz val="10"/>
      <color rgb="FF000000"/>
      <name val="Calibri"/>
      <family val="2"/>
    </font>
    <font>
      <b/>
      <sz val="9"/>
      <color rgb="FF000000"/>
      <name val="Calibri"/>
      <family val="2"/>
    </font>
    <font>
      <b/>
      <sz val="11"/>
      <color indexed="8"/>
      <name val="Calibri"/>
      <family val="2"/>
    </font>
    <font>
      <sz val="8"/>
      <name val="Arial Black"/>
      <family val="2"/>
    </font>
    <font>
      <b/>
      <sz val="8"/>
      <name val="Arial Black"/>
      <family val="2"/>
    </font>
    <font>
      <sz val="8"/>
      <color theme="1"/>
      <name val="Calibri"/>
      <family val="2"/>
      <scheme val="minor"/>
    </font>
    <font>
      <i/>
      <sz val="11"/>
      <color theme="1"/>
      <name val="Arial Black"/>
      <family val="2"/>
    </font>
    <font>
      <sz val="8"/>
      <color rgb="FFFFFF00"/>
      <name val="Arial"/>
      <family val="2"/>
    </font>
    <font>
      <sz val="9"/>
      <color theme="1"/>
      <name val="Calibri"/>
      <family val="2"/>
      <scheme val="minor"/>
    </font>
    <font>
      <sz val="11"/>
      <color rgb="FF006100"/>
      <name val="Arial"/>
      <family val="2"/>
    </font>
    <font>
      <b/>
      <sz val="11"/>
      <name val="Calibri"/>
      <family val="2"/>
      <scheme val="minor"/>
    </font>
    <font>
      <u/>
      <sz val="10"/>
      <color indexed="12"/>
      <name val="Arial"/>
      <family val="2"/>
    </font>
    <font>
      <b/>
      <sz val="10"/>
      <color indexed="9"/>
      <name val="Verdana"/>
      <family val="2"/>
    </font>
    <font>
      <sz val="10"/>
      <name val="Arial"/>
      <family val="2"/>
    </font>
    <font>
      <sz val="10"/>
      <name val="Tahoma"/>
      <family val="2"/>
    </font>
    <font>
      <b/>
      <sz val="10"/>
      <color indexed="9"/>
      <name val="Tahoma"/>
      <family val="2"/>
    </font>
    <font>
      <b/>
      <sz val="10"/>
      <name val="Tahoma"/>
      <family val="2"/>
    </font>
    <font>
      <sz val="10"/>
      <color indexed="9"/>
      <name val="Tahoma"/>
      <family val="2"/>
    </font>
    <font>
      <sz val="8"/>
      <name val="Calibri"/>
      <family val="2"/>
      <scheme val="minor"/>
    </font>
    <font>
      <sz val="11"/>
      <color rgb="FF9C0006"/>
      <name val="Arial"/>
      <family val="2"/>
    </font>
    <font>
      <sz val="11"/>
      <name val="Arial"/>
      <family val="2"/>
    </font>
    <font>
      <strike/>
      <sz val="8"/>
      <color rgb="FF0000FF"/>
      <name val="Arial"/>
      <family val="2"/>
    </font>
    <font>
      <i/>
      <sz val="10"/>
      <name val="Calibri"/>
      <family val="2"/>
      <scheme val="minor"/>
    </font>
    <font>
      <i/>
      <sz val="10"/>
      <color theme="1"/>
      <name val="Calibri"/>
      <family val="2"/>
      <scheme val="minor"/>
    </font>
    <font>
      <i/>
      <sz val="10"/>
      <name val="Arial"/>
      <family val="2"/>
    </font>
    <font>
      <i/>
      <sz val="10"/>
      <color theme="1"/>
      <name val="Arial"/>
      <family val="2"/>
    </font>
    <font>
      <sz val="8"/>
      <name val="Calibri"/>
      <family val="2"/>
    </font>
    <font>
      <i/>
      <sz val="8"/>
      <color theme="1"/>
      <name val="Calibri"/>
      <family val="2"/>
      <scheme val="minor"/>
    </font>
    <font>
      <b/>
      <sz val="9"/>
      <name val="Arial"/>
      <family val="2"/>
    </font>
    <font>
      <sz val="9"/>
      <name val="Arial"/>
      <family val="2"/>
    </font>
    <font>
      <sz val="9"/>
      <color rgb="FFFF0000"/>
      <name val="Arial"/>
      <family val="2"/>
    </font>
    <font>
      <sz val="9"/>
      <color rgb="FF141823"/>
      <name val="Arial"/>
      <family val="2"/>
    </font>
    <font>
      <i/>
      <sz val="8"/>
      <color theme="1"/>
      <name val="Arial"/>
      <family val="2"/>
    </font>
    <font>
      <b/>
      <sz val="8"/>
      <color rgb="FF0000FF"/>
      <name val="Calibri"/>
      <family val="2"/>
    </font>
    <font>
      <b/>
      <sz val="8"/>
      <name val="Calibri"/>
      <family val="2"/>
    </font>
    <font>
      <b/>
      <sz val="8"/>
      <color rgb="FFFF0000"/>
      <name val="Calibri"/>
      <family val="2"/>
    </font>
    <font>
      <b/>
      <sz val="8"/>
      <color rgb="FF000000"/>
      <name val="Calibri"/>
      <family val="2"/>
    </font>
    <font>
      <sz val="10"/>
      <name val="Calibri"/>
      <family val="2"/>
    </font>
    <font>
      <i/>
      <sz val="10"/>
      <color theme="1"/>
      <name val="Calibri"/>
      <family val="2"/>
    </font>
    <font>
      <b/>
      <sz val="11"/>
      <color theme="1"/>
      <name val="Calibri"/>
      <family val="2"/>
    </font>
    <font>
      <sz val="11"/>
      <color theme="1"/>
      <name val="Calibri"/>
      <family val="2"/>
    </font>
    <font>
      <sz val="8"/>
      <color theme="0"/>
      <name val="Calibri"/>
      <family val="2"/>
    </font>
    <font>
      <i/>
      <sz val="11"/>
      <color theme="1"/>
      <name val="Calibri"/>
      <family val="2"/>
    </font>
    <font>
      <sz val="8"/>
      <color rgb="FF0000FF"/>
      <name val="Calibri"/>
      <family val="2"/>
    </font>
    <font>
      <sz val="8"/>
      <color rgb="FFFF0000"/>
      <name val="Calibri"/>
      <family val="2"/>
    </font>
    <font>
      <sz val="8"/>
      <color rgb="FF000000"/>
      <name val="Calibri"/>
      <family val="2"/>
    </font>
    <font>
      <i/>
      <sz val="8"/>
      <color rgb="FF0000FF"/>
      <name val="Calibri"/>
      <family val="2"/>
    </font>
    <font>
      <sz val="8"/>
      <color theme="1"/>
      <name val="Calibri"/>
      <family val="2"/>
    </font>
    <font>
      <sz val="8"/>
      <color rgb="FF141823"/>
      <name val="Calibri"/>
      <family val="2"/>
    </font>
    <font>
      <b/>
      <sz val="8"/>
      <color theme="1"/>
      <name val="Calibri"/>
      <family val="2"/>
    </font>
    <font>
      <i/>
      <sz val="8"/>
      <name val="Calibri"/>
      <family val="2"/>
    </font>
    <font>
      <i/>
      <sz val="8"/>
      <color theme="1"/>
      <name val="Calibri"/>
      <family val="2"/>
    </font>
    <font>
      <b/>
      <sz val="8"/>
      <color theme="1"/>
      <name val="Calibri"/>
      <family val="2"/>
      <scheme val="minor"/>
    </font>
    <font>
      <i/>
      <sz val="8"/>
      <name val="Arial"/>
      <family val="2"/>
    </font>
    <font>
      <i/>
      <sz val="8"/>
      <name val="Calibri"/>
      <family val="2"/>
      <scheme val="minor"/>
    </font>
    <font>
      <sz val="8"/>
      <color rgb="FF141823"/>
      <name val="Arial"/>
      <family val="2"/>
    </font>
    <font>
      <sz val="8"/>
      <color rgb="FFFF0000"/>
      <name val="Calibri"/>
      <family val="2"/>
      <scheme val="minor"/>
    </font>
    <font>
      <sz val="10"/>
      <color indexed="8"/>
      <name val="Calibri"/>
      <family val="2"/>
    </font>
    <font>
      <sz val="10"/>
      <name val="Calibri"/>
      <family val="2"/>
      <scheme val="minor"/>
    </font>
    <font>
      <sz val="10"/>
      <color theme="1"/>
      <name val="Calibri"/>
      <family val="2"/>
      <scheme val="minor"/>
    </font>
    <font>
      <sz val="10"/>
      <color theme="1"/>
      <name val="Calibri"/>
      <family val="2"/>
    </font>
    <font>
      <sz val="10"/>
      <color theme="1"/>
      <name val="Arial"/>
      <family val="2"/>
    </font>
    <font>
      <b/>
      <sz val="9"/>
      <color theme="1"/>
      <name val="Calibri"/>
      <family val="2"/>
      <scheme val="minor"/>
    </font>
    <font>
      <sz val="11"/>
      <name val="Calibri"/>
      <family val="2"/>
    </font>
    <font>
      <i/>
      <sz val="10"/>
      <name val="Calibri"/>
      <family val="2"/>
    </font>
  </fonts>
  <fills count="25">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5" tint="0.59999389629810485"/>
        <bgColor indexed="64"/>
      </patternFill>
    </fill>
    <fill>
      <patternFill patternType="solid">
        <fgColor rgb="FFC0C0C0"/>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00"/>
        <bgColor rgb="FF000000"/>
      </patternFill>
    </fill>
    <fill>
      <patternFill patternType="solid">
        <fgColor theme="4" tint="0.79998168889431442"/>
        <bgColor theme="4" tint="0.79998168889431442"/>
      </patternFill>
    </fill>
    <fill>
      <patternFill patternType="solid">
        <fgColor rgb="FFC6EFCE"/>
      </patternFill>
    </fill>
    <fill>
      <patternFill patternType="solid">
        <fgColor indexed="1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rgb="FFFFC7CE"/>
      </patternFill>
    </fill>
    <fill>
      <patternFill patternType="solid">
        <fgColor theme="0"/>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rgb="FFFF00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top style="thin">
        <color indexed="23"/>
      </top>
      <bottom/>
      <diagonal/>
    </border>
    <border>
      <left/>
      <right/>
      <top style="thin">
        <color indexed="23"/>
      </top>
      <bottom style="medium">
        <color indexed="23"/>
      </bottom>
      <diagonal/>
    </border>
    <border>
      <left/>
      <right/>
      <top style="medium">
        <color indexed="23"/>
      </top>
      <bottom style="medium">
        <color indexed="2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8">
    <xf numFmtId="0" fontId="0" fillId="0" borderId="0"/>
    <xf numFmtId="43" fontId="5" fillId="0" borderId="0" applyFont="0" applyFill="0" applyBorder="0" applyAlignment="0" applyProtection="0"/>
    <xf numFmtId="44" fontId="5" fillId="0" borderId="0" applyFont="0" applyFill="0" applyBorder="0" applyAlignment="0" applyProtection="0"/>
    <xf numFmtId="0" fontId="3" fillId="0" borderId="0"/>
    <xf numFmtId="0" fontId="35" fillId="14" borderId="0" applyNumberFormat="0" applyBorder="0" applyAlignment="0" applyProtection="0"/>
    <xf numFmtId="0" fontId="37" fillId="0" borderId="0" applyNumberFormat="0" applyFill="0" applyBorder="0" applyAlignment="0" applyProtection="0">
      <alignment vertical="top"/>
      <protection locked="0"/>
    </xf>
    <xf numFmtId="0" fontId="39" fillId="0" borderId="0"/>
    <xf numFmtId="0" fontId="45" fillId="20" borderId="0" applyNumberFormat="0" applyBorder="0" applyAlignment="0" applyProtection="0"/>
  </cellStyleXfs>
  <cellXfs count="551">
    <xf numFmtId="0" fontId="0" fillId="0" borderId="0" xfId="0"/>
    <xf numFmtId="0" fontId="6" fillId="0" borderId="0" xfId="0" applyFont="1" applyAlignment="1">
      <alignment horizontal="center"/>
    </xf>
    <xf numFmtId="0" fontId="1" fillId="0" borderId="0" xfId="0" applyFont="1" applyAlignment="1">
      <alignment horizontal="center"/>
    </xf>
    <xf numFmtId="0" fontId="7" fillId="0" borderId="0" xfId="0" applyFont="1" applyAlignment="1">
      <alignment horizontal="center"/>
    </xf>
    <xf numFmtId="0" fontId="8" fillId="0" borderId="0" xfId="0" applyFont="1" applyAlignment="1">
      <alignment horizontal="center"/>
    </xf>
    <xf numFmtId="0" fontId="2" fillId="0" borderId="0" xfId="0" applyFont="1" applyAlignment="1">
      <alignment horizontal="center"/>
    </xf>
    <xf numFmtId="0" fontId="9" fillId="0" borderId="0" xfId="0" applyFont="1" applyAlignment="1">
      <alignment horizontal="center"/>
    </xf>
    <xf numFmtId="0" fontId="10" fillId="0" borderId="0" xfId="0" applyFont="1" applyAlignment="1">
      <alignment horizontal="center"/>
    </xf>
    <xf numFmtId="0" fontId="11" fillId="0" borderId="0" xfId="0" applyFont="1" applyAlignment="1">
      <alignment horizontal="center"/>
    </xf>
    <xf numFmtId="0" fontId="9" fillId="0" borderId="1" xfId="0" applyFont="1" applyBorder="1" applyAlignment="1">
      <alignment horizontal="center"/>
    </xf>
    <xf numFmtId="0" fontId="2" fillId="0" borderId="2" xfId="0" applyFont="1" applyBorder="1" applyAlignment="1">
      <alignment horizontal="center"/>
    </xf>
    <xf numFmtId="0" fontId="10" fillId="0" borderId="2" xfId="0" applyFont="1" applyBorder="1" applyAlignment="1">
      <alignment horizontal="center"/>
    </xf>
    <xf numFmtId="0" fontId="9" fillId="0" borderId="3" xfId="0" applyFont="1" applyBorder="1" applyAlignment="1">
      <alignment horizontal="center"/>
    </xf>
    <xf numFmtId="0" fontId="2" fillId="0" borderId="4" xfId="0" applyFont="1" applyBorder="1" applyAlignment="1">
      <alignment horizontal="center"/>
    </xf>
    <xf numFmtId="0" fontId="10" fillId="0" borderId="4" xfId="0" applyFont="1" applyBorder="1" applyAlignment="1">
      <alignment horizontal="center"/>
    </xf>
    <xf numFmtId="0" fontId="9" fillId="0" borderId="4" xfId="0" applyFont="1" applyBorder="1" applyAlignment="1">
      <alignment horizontal="center"/>
    </xf>
    <xf numFmtId="0" fontId="14" fillId="0" borderId="0" xfId="0" applyFont="1"/>
    <xf numFmtId="0" fontId="0" fillId="3" borderId="0" xfId="0" applyFill="1"/>
    <xf numFmtId="0" fontId="0" fillId="4" borderId="0" xfId="0" applyFill="1"/>
    <xf numFmtId="0" fontId="6" fillId="3" borderId="0" xfId="0" applyFont="1" applyFill="1" applyAlignment="1">
      <alignment horizontal="center"/>
    </xf>
    <xf numFmtId="0" fontId="7" fillId="3" borderId="0" xfId="0" applyFont="1" applyFill="1" applyAlignment="1">
      <alignment horizontal="center"/>
    </xf>
    <xf numFmtId="0" fontId="8" fillId="3" borderId="0" xfId="0" applyFont="1" applyFill="1" applyAlignment="1">
      <alignment horizontal="center"/>
    </xf>
    <xf numFmtId="0" fontId="1" fillId="3" borderId="0" xfId="0" applyFont="1" applyFill="1" applyAlignment="1">
      <alignment horizontal="center"/>
    </xf>
    <xf numFmtId="0" fontId="9" fillId="0" borderId="2" xfId="0" applyFont="1" applyBorder="1" applyAlignment="1">
      <alignment horizontal="center"/>
    </xf>
    <xf numFmtId="0" fontId="9" fillId="5" borderId="0" xfId="0" applyFont="1" applyFill="1" applyAlignment="1">
      <alignment horizontal="center"/>
    </xf>
    <xf numFmtId="0" fontId="2" fillId="6" borderId="4" xfId="0" applyFont="1" applyFill="1" applyBorder="1" applyAlignment="1">
      <alignment horizontal="center"/>
    </xf>
    <xf numFmtId="0" fontId="10" fillId="5" borderId="0" xfId="0" applyFont="1" applyFill="1" applyAlignment="1">
      <alignment horizontal="center"/>
    </xf>
    <xf numFmtId="0" fontId="15" fillId="0" borderId="0" xfId="0" applyFont="1" applyAlignment="1">
      <alignment horizontal="center"/>
    </xf>
    <xf numFmtId="0" fontId="16" fillId="0" borderId="0" xfId="0" applyFont="1" applyAlignment="1">
      <alignment horizontal="center"/>
    </xf>
    <xf numFmtId="0" fontId="17" fillId="0" borderId="0" xfId="0" applyFont="1" applyAlignment="1">
      <alignment horizontal="center"/>
    </xf>
    <xf numFmtId="1" fontId="1" fillId="3" borderId="0" xfId="0" applyNumberFormat="1" applyFont="1" applyFill="1" applyAlignment="1">
      <alignment horizontal="center"/>
    </xf>
    <xf numFmtId="1" fontId="2" fillId="0" borderId="0" xfId="0" applyNumberFormat="1" applyFont="1" applyAlignment="1">
      <alignment horizontal="center"/>
    </xf>
    <xf numFmtId="1" fontId="0" fillId="0" borderId="0" xfId="0" applyNumberFormat="1"/>
    <xf numFmtId="0" fontId="10" fillId="2" borderId="2" xfId="0" applyFont="1" applyFill="1" applyBorder="1" applyAlignment="1">
      <alignment horizontal="center"/>
    </xf>
    <xf numFmtId="0" fontId="9" fillId="2" borderId="2" xfId="0" applyFont="1" applyFill="1" applyBorder="1" applyAlignment="1">
      <alignment horizontal="center"/>
    </xf>
    <xf numFmtId="2" fontId="9" fillId="0" borderId="2" xfId="0" applyNumberFormat="1" applyFont="1" applyBorder="1" applyAlignment="1">
      <alignment horizontal="center"/>
    </xf>
    <xf numFmtId="0" fontId="2" fillId="3" borderId="0" xfId="0" applyFont="1" applyFill="1" applyAlignment="1">
      <alignment horizontal="center"/>
    </xf>
    <xf numFmtId="0" fontId="11" fillId="0" borderId="5" xfId="0" applyFont="1" applyBorder="1" applyAlignment="1">
      <alignment horizontal="center"/>
    </xf>
    <xf numFmtId="0" fontId="9" fillId="0" borderId="6" xfId="0" applyFont="1" applyBorder="1" applyAlignment="1">
      <alignment horizontal="center"/>
    </xf>
    <xf numFmtId="0" fontId="2" fillId="0" borderId="7" xfId="0" applyFont="1" applyBorder="1" applyAlignment="1">
      <alignment horizontal="center"/>
    </xf>
    <xf numFmtId="0" fontId="2" fillId="3" borderId="1" xfId="0" applyFont="1" applyFill="1" applyBorder="1" applyAlignment="1">
      <alignment horizontal="center"/>
    </xf>
    <xf numFmtId="0" fontId="2" fillId="3" borderId="3" xfId="0" applyFont="1" applyFill="1" applyBorder="1" applyAlignment="1">
      <alignment horizontal="center"/>
    </xf>
    <xf numFmtId="0" fontId="0" fillId="7" borderId="0" xfId="0" applyFill="1"/>
    <xf numFmtId="0" fontId="2" fillId="3" borderId="8" xfId="0" applyFont="1" applyFill="1" applyBorder="1" applyAlignment="1">
      <alignment horizontal="center"/>
    </xf>
    <xf numFmtId="43" fontId="5" fillId="0" borderId="0" xfId="1" applyFont="1"/>
    <xf numFmtId="0" fontId="2" fillId="3" borderId="2" xfId="0" applyFont="1" applyFill="1" applyBorder="1" applyAlignment="1">
      <alignment horizontal="center"/>
    </xf>
    <xf numFmtId="0" fontId="0" fillId="0" borderId="0" xfId="0" pivotButton="1"/>
    <xf numFmtId="0" fontId="0" fillId="0" borderId="0" xfId="0" applyAlignment="1">
      <alignment horizontal="left"/>
    </xf>
    <xf numFmtId="0" fontId="19" fillId="0" borderId="0" xfId="0" applyFont="1"/>
    <xf numFmtId="0" fontId="20" fillId="0" borderId="0" xfId="0" applyFont="1"/>
    <xf numFmtId="0" fontId="14" fillId="0" borderId="5" xfId="0" applyFont="1" applyBorder="1"/>
    <xf numFmtId="0" fontId="14" fillId="3" borderId="1" xfId="0" applyFont="1" applyFill="1" applyBorder="1"/>
    <xf numFmtId="0" fontId="9" fillId="8" borderId="2" xfId="0" applyFont="1" applyFill="1" applyBorder="1" applyAlignment="1">
      <alignment horizontal="center"/>
    </xf>
    <xf numFmtId="0" fontId="10" fillId="8" borderId="2" xfId="0" applyFont="1" applyFill="1" applyBorder="1" applyAlignment="1">
      <alignment horizontal="center"/>
    </xf>
    <xf numFmtId="2" fontId="9" fillId="8" borderId="2" xfId="0" applyNumberFormat="1" applyFont="1" applyFill="1" applyBorder="1" applyAlignment="1">
      <alignment horizontal="center"/>
    </xf>
    <xf numFmtId="0" fontId="9" fillId="8" borderId="3" xfId="0" applyFont="1" applyFill="1" applyBorder="1" applyAlignment="1">
      <alignment horizontal="center"/>
    </xf>
    <xf numFmtId="0" fontId="2" fillId="8" borderId="4" xfId="0" applyFont="1" applyFill="1" applyBorder="1" applyAlignment="1">
      <alignment horizontal="center"/>
    </xf>
    <xf numFmtId="0" fontId="9" fillId="0" borderId="0" xfId="0" applyFont="1"/>
    <xf numFmtId="43" fontId="21" fillId="3" borderId="0" xfId="1" applyFont="1" applyFill="1" applyAlignment="1">
      <alignment horizontal="center"/>
    </xf>
    <xf numFmtId="43" fontId="22" fillId="3" borderId="0" xfId="1" applyFont="1" applyFill="1" applyAlignment="1">
      <alignment horizontal="center"/>
    </xf>
    <xf numFmtId="43" fontId="22" fillId="8" borderId="2" xfId="1" applyFont="1" applyFill="1" applyBorder="1" applyAlignment="1">
      <alignment horizontal="center"/>
    </xf>
    <xf numFmtId="0" fontId="2" fillId="9" borderId="2" xfId="0" applyFont="1" applyFill="1" applyBorder="1" applyAlignment="1">
      <alignment horizontal="center"/>
    </xf>
    <xf numFmtId="0" fontId="9" fillId="9" borderId="2" xfId="0" applyFont="1" applyFill="1" applyBorder="1" applyAlignment="1">
      <alignment horizontal="center"/>
    </xf>
    <xf numFmtId="0" fontId="10" fillId="9" borderId="2" xfId="0" applyFont="1" applyFill="1" applyBorder="1" applyAlignment="1">
      <alignment horizontal="center"/>
    </xf>
    <xf numFmtId="2" fontId="9" fillId="9" borderId="2" xfId="0" applyNumberFormat="1" applyFont="1" applyFill="1" applyBorder="1" applyAlignment="1">
      <alignment horizontal="center"/>
    </xf>
    <xf numFmtId="43" fontId="22" fillId="9" borderId="2" xfId="1" applyFont="1" applyFill="1" applyBorder="1" applyAlignment="1">
      <alignment horizontal="center"/>
    </xf>
    <xf numFmtId="0" fontId="0" fillId="3" borderId="1" xfId="0" applyFill="1" applyBorder="1"/>
    <xf numFmtId="0" fontId="2" fillId="6" borderId="1" xfId="0" applyFont="1" applyFill="1" applyBorder="1" applyAlignment="1">
      <alignment horizontal="center"/>
    </xf>
    <xf numFmtId="44" fontId="5" fillId="0" borderId="0" xfId="2" applyFont="1"/>
    <xf numFmtId="0" fontId="0" fillId="0" borderId="1" xfId="0" applyBorder="1"/>
    <xf numFmtId="0" fontId="14" fillId="10" borderId="1" xfId="0" applyFont="1" applyFill="1" applyBorder="1" applyAlignment="1">
      <alignment horizontal="center"/>
    </xf>
    <xf numFmtId="0" fontId="14" fillId="0" borderId="2" xfId="0" applyFont="1" applyBorder="1" applyAlignment="1">
      <alignment horizontal="center"/>
    </xf>
    <xf numFmtId="0" fontId="0" fillId="0" borderId="2" xfId="0" applyBorder="1"/>
    <xf numFmtId="0" fontId="0" fillId="0" borderId="9" xfId="0" applyBorder="1"/>
    <xf numFmtId="0" fontId="0" fillId="0" borderId="10" xfId="0" applyBorder="1"/>
    <xf numFmtId="0" fontId="23" fillId="0" borderId="11" xfId="0" applyFont="1" applyBorder="1" applyAlignment="1">
      <alignment horizontal="center"/>
    </xf>
    <xf numFmtId="0" fontId="2" fillId="11" borderId="1" xfId="0" applyFont="1" applyFill="1" applyBorder="1" applyAlignment="1">
      <alignment horizontal="center"/>
    </xf>
    <xf numFmtId="0" fontId="9" fillId="3" borderId="1" xfId="0" applyFont="1" applyFill="1" applyBorder="1" applyAlignment="1">
      <alignment horizontal="center"/>
    </xf>
    <xf numFmtId="0" fontId="0" fillId="0" borderId="13" xfId="0" applyBorder="1"/>
    <xf numFmtId="0" fontId="0" fillId="0" borderId="5" xfId="0" applyBorder="1"/>
    <xf numFmtId="0" fontId="0" fillId="0" borderId="16" xfId="0" applyBorder="1" applyAlignment="1">
      <alignment horizontal="left"/>
    </xf>
    <xf numFmtId="0" fontId="0" fillId="0" borderId="8" xfId="0" applyBorder="1" applyAlignment="1">
      <alignment horizontal="left"/>
    </xf>
    <xf numFmtId="0" fontId="0" fillId="0" borderId="3" xfId="0" applyBorder="1" applyAlignment="1">
      <alignment horizontal="left"/>
    </xf>
    <xf numFmtId="0" fontId="9" fillId="3" borderId="2" xfId="0" applyFont="1" applyFill="1" applyBorder="1" applyAlignment="1">
      <alignment horizontal="center"/>
    </xf>
    <xf numFmtId="0" fontId="3" fillId="0" borderId="0" xfId="3"/>
    <xf numFmtId="0" fontId="3" fillId="0" borderId="0" xfId="3" applyAlignment="1">
      <alignment horizontal="center"/>
    </xf>
    <xf numFmtId="0" fontId="25" fillId="0" borderId="0" xfId="3" applyFont="1"/>
    <xf numFmtId="0" fontId="24" fillId="12" borderId="0" xfId="3" applyFont="1" applyFill="1" applyAlignment="1">
      <alignment horizontal="center"/>
    </xf>
    <xf numFmtId="0" fontId="0" fillId="0" borderId="8" xfId="0" applyBorder="1"/>
    <xf numFmtId="0" fontId="0" fillId="0" borderId="4" xfId="0" applyBorder="1"/>
    <xf numFmtId="0" fontId="2" fillId="6" borderId="0" xfId="0" applyFont="1" applyFill="1" applyAlignment="1">
      <alignment horizontal="center"/>
    </xf>
    <xf numFmtId="0" fontId="2" fillId="8" borderId="2" xfId="0" applyFont="1" applyFill="1" applyBorder="1" applyAlignment="1">
      <alignment horizontal="center"/>
    </xf>
    <xf numFmtId="0" fontId="9" fillId="8" borderId="4" xfId="0" applyFont="1" applyFill="1" applyBorder="1" applyAlignment="1">
      <alignment horizontal="center"/>
    </xf>
    <xf numFmtId="0" fontId="9" fillId="11" borderId="1" xfId="0" applyFont="1" applyFill="1" applyBorder="1" applyAlignment="1">
      <alignment horizontal="center"/>
    </xf>
    <xf numFmtId="0" fontId="3" fillId="3" borderId="0" xfId="3" applyFill="1"/>
    <xf numFmtId="43" fontId="1" fillId="3" borderId="0" xfId="1" applyFont="1" applyFill="1" applyAlignment="1">
      <alignment horizontal="center"/>
    </xf>
    <xf numFmtId="43" fontId="2" fillId="3" borderId="0" xfId="1" applyFont="1" applyFill="1" applyAlignment="1">
      <alignment horizontal="center"/>
    </xf>
    <xf numFmtId="43" fontId="10" fillId="3" borderId="2" xfId="1" applyFont="1" applyFill="1" applyBorder="1" applyAlignment="1">
      <alignment horizontal="center"/>
    </xf>
    <xf numFmtId="44" fontId="1" fillId="3" borderId="0" xfId="2" applyFont="1" applyFill="1" applyAlignment="1">
      <alignment horizontal="center"/>
    </xf>
    <xf numFmtId="44" fontId="2" fillId="3" borderId="0" xfId="2" applyFont="1" applyFill="1" applyAlignment="1">
      <alignment horizontal="center"/>
    </xf>
    <xf numFmtId="44" fontId="10" fillId="3" borderId="2" xfId="2" applyFont="1" applyFill="1" applyBorder="1" applyAlignment="1">
      <alignment horizontal="center"/>
    </xf>
    <xf numFmtId="44" fontId="10" fillId="0" borderId="2" xfId="2" applyFont="1" applyFill="1" applyBorder="1" applyAlignment="1">
      <alignment horizontal="center"/>
    </xf>
    <xf numFmtId="43" fontId="5" fillId="3" borderId="0" xfId="1" applyFont="1" applyFill="1"/>
    <xf numFmtId="44" fontId="10" fillId="0" borderId="4" xfId="2" applyFont="1" applyFill="1" applyBorder="1" applyAlignment="1">
      <alignment horizontal="center"/>
    </xf>
    <xf numFmtId="0" fontId="0" fillId="0" borderId="17" xfId="0" applyBorder="1"/>
    <xf numFmtId="0" fontId="0" fillId="0" borderId="18" xfId="0" applyBorder="1"/>
    <xf numFmtId="0" fontId="6" fillId="3" borderId="1" xfId="0" applyFont="1" applyFill="1" applyBorder="1" applyAlignment="1">
      <alignment horizontal="center"/>
    </xf>
    <xf numFmtId="0" fontId="0" fillId="0" borderId="0" xfId="0" applyAlignment="1">
      <alignment vertical="center" wrapText="1"/>
    </xf>
    <xf numFmtId="43" fontId="0" fillId="0" borderId="0" xfId="1" applyFont="1"/>
    <xf numFmtId="43" fontId="0" fillId="0" borderId="0" xfId="1" pivotButton="1" applyFont="1"/>
    <xf numFmtId="43" fontId="0" fillId="0" borderId="12" xfId="1" applyFont="1" applyBorder="1"/>
    <xf numFmtId="43" fontId="0" fillId="0" borderId="14" xfId="1" applyFont="1" applyBorder="1"/>
    <xf numFmtId="43" fontId="0" fillId="0" borderId="15" xfId="1" applyFont="1" applyBorder="1"/>
    <xf numFmtId="0" fontId="28" fillId="0" borderId="19" xfId="3" applyFont="1" applyBorder="1"/>
    <xf numFmtId="0" fontId="28" fillId="0" borderId="20" xfId="3" applyFont="1" applyBorder="1"/>
    <xf numFmtId="0" fontId="28" fillId="0" borderId="21" xfId="3" applyFont="1" applyBorder="1"/>
    <xf numFmtId="0" fontId="28" fillId="0" borderId="22" xfId="3" applyFont="1" applyBorder="1"/>
    <xf numFmtId="0" fontId="28" fillId="0" borderId="23" xfId="3" applyFont="1" applyBorder="1"/>
    <xf numFmtId="0" fontId="28" fillId="0" borderId="24" xfId="3" applyFont="1" applyBorder="1"/>
    <xf numFmtId="44" fontId="0" fillId="0" borderId="0" xfId="2" applyFont="1"/>
    <xf numFmtId="0" fontId="3" fillId="3" borderId="0" xfId="3" applyFill="1" applyAlignment="1">
      <alignment horizontal="center"/>
    </xf>
    <xf numFmtId="43" fontId="0" fillId="0" borderId="0" xfId="0" pivotButton="1" applyNumberFormat="1"/>
    <xf numFmtId="43" fontId="0" fillId="0" borderId="0" xfId="0" applyNumberFormat="1"/>
    <xf numFmtId="0" fontId="10" fillId="3" borderId="1" xfId="0" applyFont="1" applyFill="1" applyBorder="1" applyAlignment="1">
      <alignment horizontal="center"/>
    </xf>
    <xf numFmtId="0" fontId="24" fillId="0" borderId="0" xfId="3" applyFont="1"/>
    <xf numFmtId="0" fontId="26" fillId="0" borderId="0" xfId="3" applyFont="1"/>
    <xf numFmtId="0" fontId="27" fillId="0" borderId="0" xfId="3" applyFont="1"/>
    <xf numFmtId="0" fontId="24" fillId="0" borderId="0" xfId="3" applyFont="1" applyAlignment="1">
      <alignment horizontal="center"/>
    </xf>
    <xf numFmtId="0" fontId="4" fillId="0" borderId="0" xfId="3" applyFont="1" applyAlignment="1">
      <alignment horizontal="center"/>
    </xf>
    <xf numFmtId="0" fontId="27" fillId="0" borderId="0" xfId="3" applyFont="1" applyAlignment="1">
      <alignment horizontal="center"/>
    </xf>
    <xf numFmtId="0" fontId="14" fillId="0" borderId="1" xfId="0" applyFont="1" applyBorder="1" applyAlignment="1">
      <alignment horizontal="center"/>
    </xf>
    <xf numFmtId="0" fontId="0" fillId="0" borderId="1" xfId="0" applyBorder="1" applyAlignment="1">
      <alignment vertical="center" wrapText="1"/>
    </xf>
    <xf numFmtId="43" fontId="0" fillId="0" borderId="1" xfId="0" applyNumberFormat="1" applyBorder="1"/>
    <xf numFmtId="0" fontId="13" fillId="0" borderId="0" xfId="0" applyFont="1" applyAlignment="1">
      <alignment horizontal="center"/>
    </xf>
    <xf numFmtId="0" fontId="12" fillId="0" borderId="0" xfId="0" applyFont="1"/>
    <xf numFmtId="0" fontId="0" fillId="0" borderId="0" xfId="0" applyAlignment="1">
      <alignment wrapText="1"/>
    </xf>
    <xf numFmtId="0" fontId="11" fillId="0" borderId="2" xfId="0" applyFont="1" applyBorder="1" applyAlignment="1">
      <alignment horizontal="center"/>
    </xf>
    <xf numFmtId="49" fontId="2" fillId="0" borderId="1" xfId="0" applyNumberFormat="1" applyFont="1" applyBorder="1" applyAlignment="1">
      <alignment horizontal="center"/>
    </xf>
    <xf numFmtId="0" fontId="13" fillId="0" borderId="1" xfId="0" applyFont="1" applyBorder="1" applyAlignment="1">
      <alignment horizontal="center"/>
    </xf>
    <xf numFmtId="0" fontId="13" fillId="0" borderId="2"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1" fillId="0" borderId="4" xfId="0" applyFont="1" applyBorder="1" applyAlignment="1">
      <alignment horizontal="center"/>
    </xf>
    <xf numFmtId="49" fontId="2" fillId="0" borderId="4" xfId="0" applyNumberFormat="1" applyFont="1" applyBorder="1" applyAlignment="1">
      <alignment horizontal="center"/>
    </xf>
    <xf numFmtId="43" fontId="2" fillId="0" borderId="0" xfId="1" applyFont="1" applyFill="1" applyAlignment="1">
      <alignment horizontal="center"/>
    </xf>
    <xf numFmtId="164" fontId="7" fillId="0" borderId="0" xfId="1" applyNumberFormat="1" applyFont="1" applyFill="1" applyAlignment="1">
      <alignment horizontal="center"/>
    </xf>
    <xf numFmtId="14" fontId="0" fillId="0" borderId="0" xfId="0" applyNumberFormat="1"/>
    <xf numFmtId="44" fontId="5" fillId="0" borderId="0" xfId="2" applyFont="1" applyFill="1"/>
    <xf numFmtId="0" fontId="18" fillId="0" borderId="0" xfId="0" applyFont="1"/>
    <xf numFmtId="14" fontId="0" fillId="0" borderId="0" xfId="0" quotePrefix="1" applyNumberFormat="1"/>
    <xf numFmtId="165" fontId="0" fillId="0" borderId="0" xfId="0" applyNumberFormat="1"/>
    <xf numFmtId="0" fontId="30" fillId="3" borderId="0" xfId="0" applyFont="1" applyFill="1" applyAlignment="1">
      <alignment horizontal="center"/>
    </xf>
    <xf numFmtId="0" fontId="14" fillId="3" borderId="0" xfId="0" applyFont="1" applyFill="1"/>
    <xf numFmtId="0" fontId="7" fillId="3" borderId="2" xfId="0" applyFont="1" applyFill="1" applyBorder="1" applyAlignment="1">
      <alignment horizontal="center"/>
    </xf>
    <xf numFmtId="0" fontId="22" fillId="0" borderId="1" xfId="0" applyFont="1" applyBorder="1"/>
    <xf numFmtId="0" fontId="22" fillId="0" borderId="16" xfId="0" applyFont="1" applyBorder="1"/>
    <xf numFmtId="0" fontId="22" fillId="0" borderId="2" xfId="0" applyFont="1" applyBorder="1"/>
    <xf numFmtId="0" fontId="14" fillId="13" borderId="0" xfId="0" applyFont="1" applyFill="1"/>
    <xf numFmtId="43" fontId="14" fillId="13" borderId="0" xfId="1" applyFont="1" applyFill="1" applyBorder="1"/>
    <xf numFmtId="44" fontId="14" fillId="13" borderId="0" xfId="2" applyFont="1" applyFill="1" applyBorder="1"/>
    <xf numFmtId="0" fontId="14" fillId="13" borderId="1" xfId="0" applyFont="1" applyFill="1" applyBorder="1"/>
    <xf numFmtId="43" fontId="14" fillId="13" borderId="1" xfId="0" applyNumberFormat="1" applyFont="1" applyFill="1" applyBorder="1"/>
    <xf numFmtId="2" fontId="9" fillId="3" borderId="2" xfId="0" applyNumberFormat="1" applyFont="1" applyFill="1" applyBorder="1" applyAlignment="1">
      <alignment horizontal="center"/>
    </xf>
    <xf numFmtId="2" fontId="1" fillId="3" borderId="0" xfId="0" applyNumberFormat="1" applyFont="1" applyFill="1" applyAlignment="1">
      <alignment horizontal="center"/>
    </xf>
    <xf numFmtId="2" fontId="2" fillId="3" borderId="0" xfId="0" applyNumberFormat="1" applyFont="1" applyFill="1" applyAlignment="1">
      <alignment horizontal="center"/>
    </xf>
    <xf numFmtId="2" fontId="10" fillId="3" borderId="2" xfId="0" applyNumberFormat="1" applyFont="1" applyFill="1" applyBorder="1" applyAlignment="1">
      <alignment horizontal="center"/>
    </xf>
    <xf numFmtId="2" fontId="0" fillId="0" borderId="0" xfId="0" applyNumberFormat="1"/>
    <xf numFmtId="0" fontId="8" fillId="3" borderId="0" xfId="0" applyFont="1" applyFill="1" applyAlignment="1">
      <alignment horizontal="left"/>
    </xf>
    <xf numFmtId="0" fontId="31" fillId="3" borderId="1" xfId="0" applyFont="1" applyFill="1" applyBorder="1" applyAlignment="1">
      <alignment horizontal="left"/>
    </xf>
    <xf numFmtId="0" fontId="31" fillId="3" borderId="3" xfId="0" applyFont="1" applyFill="1" applyBorder="1" applyAlignment="1">
      <alignment horizontal="left"/>
    </xf>
    <xf numFmtId="0" fontId="2" fillId="3" borderId="4" xfId="0" applyFont="1" applyFill="1" applyBorder="1" applyAlignment="1">
      <alignment horizontal="left"/>
    </xf>
    <xf numFmtId="0" fontId="31" fillId="0" borderId="0" xfId="0" applyFont="1" applyAlignment="1">
      <alignment horizontal="left"/>
    </xf>
    <xf numFmtId="0" fontId="2" fillId="3" borderId="1" xfId="0" applyFont="1" applyFill="1" applyBorder="1" applyAlignment="1">
      <alignment horizontal="left"/>
    </xf>
    <xf numFmtId="0" fontId="31" fillId="3" borderId="4" xfId="0" applyFont="1" applyFill="1" applyBorder="1" applyAlignment="1">
      <alignment horizontal="left"/>
    </xf>
    <xf numFmtId="0" fontId="29" fillId="0" borderId="0" xfId="0" applyFont="1" applyAlignment="1">
      <alignment horizontal="center" vertical="center"/>
    </xf>
    <xf numFmtId="0" fontId="32" fillId="0" borderId="0" xfId="0" applyFont="1" applyAlignment="1">
      <alignment horizontal="center" vertical="center"/>
    </xf>
    <xf numFmtId="0" fontId="0" fillId="0" borderId="0" xfId="0" applyAlignment="1">
      <alignment horizontal="center"/>
    </xf>
    <xf numFmtId="0" fontId="0" fillId="0" borderId="1" xfId="0" applyBorder="1" applyAlignment="1">
      <alignment horizontal="center"/>
    </xf>
    <xf numFmtId="0" fontId="2" fillId="11" borderId="16" xfId="0" applyFont="1" applyFill="1" applyBorder="1" applyAlignment="1">
      <alignment horizontal="center"/>
    </xf>
    <xf numFmtId="0" fontId="9" fillId="0" borderId="17" xfId="0" applyFont="1" applyBorder="1" applyAlignment="1">
      <alignment horizontal="center"/>
    </xf>
    <xf numFmtId="0" fontId="9" fillId="0" borderId="18" xfId="0" applyFont="1" applyBorder="1" applyAlignment="1">
      <alignment horizontal="center"/>
    </xf>
    <xf numFmtId="0" fontId="1" fillId="3" borderId="25" xfId="0" applyFont="1" applyFill="1" applyBorder="1" applyAlignment="1">
      <alignment horizontal="center"/>
    </xf>
    <xf numFmtId="0" fontId="10" fillId="0" borderId="1" xfId="0" applyFont="1" applyBorder="1" applyAlignment="1">
      <alignment horizontal="center"/>
    </xf>
    <xf numFmtId="43" fontId="33" fillId="3" borderId="2" xfId="1" applyFont="1" applyFill="1" applyBorder="1" applyAlignment="1">
      <alignment horizontal="center"/>
    </xf>
    <xf numFmtId="0" fontId="2" fillId="0" borderId="1" xfId="0" applyFont="1" applyBorder="1" applyAlignment="1">
      <alignment horizontal="center"/>
    </xf>
    <xf numFmtId="164" fontId="2" fillId="0" borderId="0" xfId="1" applyNumberFormat="1" applyFont="1" applyFill="1" applyAlignment="1">
      <alignment horizontal="center"/>
    </xf>
    <xf numFmtId="0" fontId="34" fillId="0" borderId="1" xfId="0" applyFont="1" applyBorder="1" applyAlignment="1">
      <alignment horizontal="center"/>
    </xf>
    <xf numFmtId="0" fontId="11" fillId="11" borderId="4" xfId="0" applyFont="1" applyFill="1" applyBorder="1" applyAlignment="1">
      <alignment horizontal="center"/>
    </xf>
    <xf numFmtId="0" fontId="10" fillId="3" borderId="26" xfId="0" applyFont="1" applyFill="1" applyBorder="1" applyAlignment="1">
      <alignment horizontal="center"/>
    </xf>
    <xf numFmtId="0" fontId="1" fillId="3" borderId="4" xfId="0" applyFont="1" applyFill="1" applyBorder="1" applyAlignment="1">
      <alignment horizontal="center"/>
    </xf>
    <xf numFmtId="0" fontId="6" fillId="3" borderId="3" xfId="0" applyFont="1" applyFill="1" applyBorder="1" applyAlignment="1">
      <alignment horizontal="center"/>
    </xf>
    <xf numFmtId="0" fontId="7" fillId="3" borderId="15" xfId="0" applyFont="1" applyFill="1" applyBorder="1" applyAlignment="1">
      <alignment horizontal="center"/>
    </xf>
    <xf numFmtId="0" fontId="22" fillId="0" borderId="17" xfId="0" applyFont="1" applyBorder="1"/>
    <xf numFmtId="0" fontId="9" fillId="0" borderId="16" xfId="0" applyFont="1" applyBorder="1" applyAlignment="1">
      <alignment horizontal="center"/>
    </xf>
    <xf numFmtId="0" fontId="2" fillId="0" borderId="0" xfId="0" applyFont="1" applyAlignment="1">
      <alignment horizontal="left" vertical="top"/>
    </xf>
    <xf numFmtId="0" fontId="29" fillId="0" borderId="5" xfId="0" applyFont="1" applyBorder="1" applyAlignment="1">
      <alignment horizontal="center" vertical="center" textRotation="255"/>
    </xf>
    <xf numFmtId="0" fontId="40" fillId="0" borderId="0" xfId="6" applyFont="1" applyAlignment="1" applyProtection="1">
      <alignment vertical="center"/>
      <protection hidden="1"/>
    </xf>
    <xf numFmtId="0" fontId="42" fillId="0" borderId="0" xfId="6" applyFont="1" applyAlignment="1" applyProtection="1">
      <alignment vertical="center"/>
      <protection hidden="1"/>
    </xf>
    <xf numFmtId="0" fontId="43" fillId="0" borderId="0" xfId="6" applyFont="1" applyAlignment="1" applyProtection="1">
      <alignment vertical="center"/>
      <protection hidden="1"/>
    </xf>
    <xf numFmtId="0" fontId="40" fillId="0" borderId="0" xfId="6" applyFont="1" applyAlignment="1" applyProtection="1">
      <alignment horizontal="center" vertical="center"/>
      <protection hidden="1"/>
    </xf>
    <xf numFmtId="0" fontId="40" fillId="0" borderId="0" xfId="6" quotePrefix="1" applyFont="1" applyAlignment="1" applyProtection="1">
      <alignment horizontal="center" vertical="center"/>
      <protection hidden="1"/>
    </xf>
    <xf numFmtId="0" fontId="40" fillId="0" borderId="5" xfId="6" applyFont="1" applyBorder="1" applyAlignment="1" applyProtection="1">
      <alignment vertical="center"/>
      <protection hidden="1"/>
    </xf>
    <xf numFmtId="0" fontId="40" fillId="0" borderId="27" xfId="6" applyFont="1" applyBorder="1" applyAlignment="1" applyProtection="1">
      <alignment vertical="center"/>
      <protection locked="0"/>
    </xf>
    <xf numFmtId="0" fontId="40" fillId="0" borderId="0" xfId="6" applyFont="1" applyAlignment="1" applyProtection="1">
      <alignment horizontal="right" vertical="center"/>
      <protection hidden="1"/>
    </xf>
    <xf numFmtId="0" fontId="40" fillId="0" borderId="28" xfId="6" applyFont="1" applyBorder="1" applyAlignment="1" applyProtection="1">
      <alignment vertical="center"/>
      <protection locked="0"/>
    </xf>
    <xf numFmtId="0" fontId="43" fillId="0" borderId="17" xfId="6" applyFont="1" applyBorder="1" applyAlignment="1" applyProtection="1">
      <alignment vertical="center"/>
      <protection hidden="1"/>
    </xf>
    <xf numFmtId="0" fontId="40" fillId="0" borderId="18" xfId="6" applyFont="1" applyBorder="1" applyAlignment="1" applyProtection="1">
      <alignment vertical="center"/>
      <protection hidden="1"/>
    </xf>
    <xf numFmtId="0" fontId="40" fillId="0" borderId="5" xfId="6" applyFont="1" applyBorder="1" applyAlignment="1" applyProtection="1">
      <alignment horizontal="center" vertical="center"/>
      <protection hidden="1"/>
    </xf>
    <xf numFmtId="0" fontId="43" fillId="0" borderId="4" xfId="6" applyFont="1" applyBorder="1" applyAlignment="1" applyProtection="1">
      <alignment vertical="center"/>
      <protection hidden="1"/>
    </xf>
    <xf numFmtId="0" fontId="43" fillId="0" borderId="18" xfId="6" applyFont="1" applyBorder="1" applyAlignment="1" applyProtection="1">
      <alignment vertical="center"/>
      <protection hidden="1"/>
    </xf>
    <xf numFmtId="0" fontId="43" fillId="0" borderId="13" xfId="6" applyFont="1" applyBorder="1" applyAlignment="1" applyProtection="1">
      <alignment vertical="center"/>
      <protection hidden="1"/>
    </xf>
    <xf numFmtId="0" fontId="43" fillId="0" borderId="29" xfId="6" applyFont="1" applyBorder="1" applyAlignment="1" applyProtection="1">
      <alignment vertical="center"/>
      <protection hidden="1"/>
    </xf>
    <xf numFmtId="0" fontId="43" fillId="0" borderId="30" xfId="6" applyFont="1" applyBorder="1" applyAlignment="1" applyProtection="1">
      <alignment vertical="center"/>
      <protection hidden="1"/>
    </xf>
    <xf numFmtId="0" fontId="40" fillId="0" borderId="31" xfId="6" applyFont="1" applyBorder="1" applyAlignment="1" applyProtection="1">
      <alignment vertical="center"/>
      <protection locked="0"/>
    </xf>
    <xf numFmtId="0" fontId="2" fillId="19" borderId="2" xfId="0" applyFont="1" applyFill="1" applyBorder="1" applyAlignment="1">
      <alignment horizontal="center"/>
    </xf>
    <xf numFmtId="0" fontId="13" fillId="16" borderId="2" xfId="0" applyFont="1" applyFill="1" applyBorder="1" applyAlignment="1">
      <alignment horizontal="center"/>
    </xf>
    <xf numFmtId="0" fontId="13" fillId="16" borderId="4" xfId="0" applyFont="1" applyFill="1" applyBorder="1" applyAlignment="1">
      <alignment horizontal="center"/>
    </xf>
    <xf numFmtId="0" fontId="2" fillId="19" borderId="4" xfId="0" applyFont="1" applyFill="1" applyBorder="1" applyAlignment="1">
      <alignment horizontal="center"/>
    </xf>
    <xf numFmtId="0" fontId="2" fillId="19" borderId="0" xfId="0" applyFont="1" applyFill="1" applyAlignment="1">
      <alignment horizontal="center"/>
    </xf>
    <xf numFmtId="0" fontId="13" fillId="16" borderId="0" xfId="0" applyFont="1" applyFill="1" applyAlignment="1">
      <alignment horizontal="center"/>
    </xf>
    <xf numFmtId="0" fontId="0" fillId="19" borderId="0" xfId="0" applyFill="1"/>
    <xf numFmtId="0" fontId="12" fillId="16" borderId="0" xfId="0" applyFont="1" applyFill="1"/>
    <xf numFmtId="0" fontId="46" fillId="0" borderId="27" xfId="7" applyFont="1" applyFill="1" applyBorder="1" applyAlignment="1" applyProtection="1">
      <alignment vertical="center"/>
      <protection locked="0"/>
    </xf>
    <xf numFmtId="0" fontId="46" fillId="0" borderId="28" xfId="7" applyFont="1" applyFill="1" applyBorder="1" applyAlignment="1" applyProtection="1">
      <alignment vertical="center"/>
      <protection locked="0"/>
    </xf>
    <xf numFmtId="0" fontId="42" fillId="0" borderId="27" xfId="6" applyFont="1" applyBorder="1" applyAlignment="1" applyProtection="1">
      <alignment vertical="center"/>
      <protection locked="0"/>
    </xf>
    <xf numFmtId="0" fontId="39" fillId="0" borderId="0" xfId="0" applyFont="1" applyAlignment="1">
      <alignment horizontal="left" vertical="top" textRotation="180"/>
    </xf>
    <xf numFmtId="0" fontId="48" fillId="0" borderId="0" xfId="0" applyFont="1" applyAlignment="1">
      <alignment horizontal="left" vertical="top" textRotation="180"/>
    </xf>
    <xf numFmtId="0" fontId="49" fillId="0" borderId="0" xfId="0" applyFont="1" applyAlignment="1">
      <alignment horizontal="left" vertical="top" textRotation="180"/>
    </xf>
    <xf numFmtId="0" fontId="50" fillId="0" borderId="0" xfId="0" applyFont="1" applyAlignment="1">
      <alignment horizontal="left" vertical="top" textRotation="180"/>
    </xf>
    <xf numFmtId="0" fontId="51" fillId="0" borderId="0" xfId="0" applyFont="1" applyAlignment="1">
      <alignment horizontal="left" vertical="top" textRotation="180"/>
    </xf>
    <xf numFmtId="0" fontId="51" fillId="0" borderId="0" xfId="0" applyFont="1"/>
    <xf numFmtId="0" fontId="51" fillId="0" borderId="0" xfId="0" applyFont="1" applyAlignment="1">
      <alignment vertical="top" textRotation="180" wrapText="1"/>
    </xf>
    <xf numFmtId="0" fontId="42" fillId="0" borderId="28" xfId="6" applyFont="1" applyBorder="1" applyAlignment="1" applyProtection="1">
      <alignment vertical="center"/>
      <protection locked="0"/>
    </xf>
    <xf numFmtId="0" fontId="13" fillId="10" borderId="2" xfId="0" applyFont="1" applyFill="1" applyBorder="1" applyAlignment="1">
      <alignment horizontal="center"/>
    </xf>
    <xf numFmtId="0" fontId="13" fillId="10" borderId="4" xfId="0" applyFont="1" applyFill="1" applyBorder="1" applyAlignment="1">
      <alignment horizontal="center"/>
    </xf>
    <xf numFmtId="0" fontId="13" fillId="10" borderId="0" xfId="0" applyFont="1" applyFill="1" applyAlignment="1">
      <alignment horizontal="center"/>
    </xf>
    <xf numFmtId="0" fontId="12" fillId="10" borderId="0" xfId="0" applyFont="1" applyFill="1"/>
    <xf numFmtId="0" fontId="39" fillId="19" borderId="0" xfId="0" applyFont="1" applyFill="1" applyAlignment="1">
      <alignment horizontal="left" vertical="top" textRotation="180"/>
    </xf>
    <xf numFmtId="0" fontId="9" fillId="19" borderId="3" xfId="0" applyFont="1" applyFill="1" applyBorder="1" applyAlignment="1">
      <alignment horizontal="center"/>
    </xf>
    <xf numFmtId="0" fontId="47" fillId="0" borderId="2" xfId="0" applyFont="1" applyBorder="1" applyAlignment="1">
      <alignment horizontal="center"/>
    </xf>
    <xf numFmtId="0" fontId="1" fillId="21" borderId="0" xfId="0" applyFont="1" applyFill="1"/>
    <xf numFmtId="0" fontId="2" fillId="21" borderId="2" xfId="0" applyFont="1" applyFill="1" applyBorder="1"/>
    <xf numFmtId="0" fontId="2" fillId="21" borderId="4" xfId="0" applyFont="1" applyFill="1" applyBorder="1"/>
    <xf numFmtId="0" fontId="10" fillId="21" borderId="0" xfId="0" applyFont="1" applyFill="1"/>
    <xf numFmtId="0" fontId="2" fillId="21" borderId="0" xfId="0" applyFont="1" applyFill="1"/>
    <xf numFmtId="0" fontId="0" fillId="21" borderId="0" xfId="0" applyFill="1" applyAlignment="1">
      <alignment wrapText="1"/>
    </xf>
    <xf numFmtId="0" fontId="0" fillId="21" borderId="0" xfId="0" applyFill="1"/>
    <xf numFmtId="0" fontId="18" fillId="21" borderId="0" xfId="0" applyFont="1" applyFill="1"/>
    <xf numFmtId="1" fontId="10" fillId="3" borderId="26" xfId="0" applyNumberFormat="1" applyFont="1" applyFill="1" applyBorder="1" applyAlignment="1">
      <alignment horizontal="center"/>
    </xf>
    <xf numFmtId="1" fontId="10" fillId="3" borderId="12" xfId="0" applyNumberFormat="1" applyFont="1" applyFill="1" applyBorder="1" applyAlignment="1">
      <alignment horizontal="center"/>
    </xf>
    <xf numFmtId="1" fontId="10" fillId="0" borderId="1" xfId="0" applyNumberFormat="1" applyFont="1" applyBorder="1" applyAlignment="1">
      <alignment horizontal="center"/>
    </xf>
    <xf numFmtId="0" fontId="54" fillId="0" borderId="0" xfId="0" applyFont="1" applyAlignment="1">
      <alignment horizontal="center"/>
    </xf>
    <xf numFmtId="0" fontId="34" fillId="0" borderId="1" xfId="0" applyFont="1" applyBorder="1"/>
    <xf numFmtId="0" fontId="55" fillId="0" borderId="2" xfId="0" applyFont="1" applyBorder="1" applyAlignment="1">
      <alignment horizontal="center"/>
    </xf>
    <xf numFmtId="0" fontId="55" fillId="0" borderId="4" xfId="0" applyFont="1" applyBorder="1" applyAlignment="1">
      <alignment horizontal="center"/>
    </xf>
    <xf numFmtId="0" fontId="56" fillId="0" borderId="0" xfId="0" applyFont="1" applyAlignment="1">
      <alignment horizontal="center"/>
    </xf>
    <xf numFmtId="0" fontId="55" fillId="0" borderId="0" xfId="0" applyFont="1" applyAlignment="1">
      <alignment horizontal="center"/>
    </xf>
    <xf numFmtId="0" fontId="34" fillId="0" borderId="0" xfId="0" applyFont="1" applyAlignment="1">
      <alignment wrapText="1"/>
    </xf>
    <xf numFmtId="0" fontId="34" fillId="0" borderId="0" xfId="0" applyFont="1"/>
    <xf numFmtId="0" fontId="57" fillId="0" borderId="0" xfId="0" applyFont="1"/>
    <xf numFmtId="49" fontId="2" fillId="0" borderId="3" xfId="0" applyNumberFormat="1" applyFont="1" applyBorder="1" applyAlignment="1">
      <alignment horizontal="center"/>
    </xf>
    <xf numFmtId="0" fontId="12" fillId="0" borderId="1" xfId="0" applyFont="1" applyBorder="1"/>
    <xf numFmtId="0" fontId="22" fillId="0" borderId="1" xfId="0" applyFont="1" applyBorder="1" applyAlignment="1">
      <alignment horizontal="center" vertical="center"/>
    </xf>
    <xf numFmtId="0" fontId="22" fillId="0" borderId="1" xfId="0" applyFont="1" applyBorder="1" applyAlignment="1">
      <alignment horizontal="center"/>
    </xf>
    <xf numFmtId="0" fontId="58" fillId="0" borderId="1" xfId="0" applyFont="1" applyBorder="1" applyAlignment="1">
      <alignment horizontal="center"/>
    </xf>
    <xf numFmtId="0" fontId="22" fillId="3" borderId="1" xfId="0" applyFont="1" applyFill="1" applyBorder="1" applyAlignment="1">
      <alignment horizontal="center"/>
    </xf>
    <xf numFmtId="0" fontId="40" fillId="3" borderId="32" xfId="6" applyFont="1" applyFill="1" applyBorder="1" applyAlignment="1" applyProtection="1">
      <alignment vertical="center"/>
      <protection hidden="1"/>
    </xf>
    <xf numFmtId="0" fontId="40" fillId="3" borderId="20" xfId="6" applyFont="1" applyFill="1" applyBorder="1" applyAlignment="1" applyProtection="1">
      <alignment vertical="center"/>
      <protection hidden="1"/>
    </xf>
    <xf numFmtId="0" fontId="40" fillId="3" borderId="20" xfId="6" applyFont="1" applyFill="1" applyBorder="1" applyAlignment="1" applyProtection="1">
      <alignment horizontal="right" vertical="center"/>
      <protection hidden="1"/>
    </xf>
    <xf numFmtId="0" fontId="40" fillId="3" borderId="33" xfId="6" applyFont="1" applyFill="1" applyBorder="1" applyAlignment="1" applyProtection="1">
      <alignment horizontal="right" vertical="center"/>
      <protection hidden="1"/>
    </xf>
    <xf numFmtId="0" fontId="40" fillId="3" borderId="14" xfId="6" applyFont="1" applyFill="1" applyBorder="1" applyAlignment="1" applyProtection="1">
      <alignment vertical="center"/>
      <protection hidden="1"/>
    </xf>
    <xf numFmtId="0" fontId="42" fillId="3" borderId="18" xfId="6" applyFont="1" applyFill="1" applyBorder="1" applyAlignment="1" applyProtection="1">
      <alignment vertical="center"/>
      <protection hidden="1"/>
    </xf>
    <xf numFmtId="0" fontId="40" fillId="3" borderId="15" xfId="6" applyFont="1" applyFill="1" applyBorder="1" applyAlignment="1" applyProtection="1">
      <alignment vertical="center"/>
      <protection hidden="1"/>
    </xf>
    <xf numFmtId="0" fontId="40" fillId="3" borderId="5" xfId="6" applyFont="1" applyFill="1" applyBorder="1" applyAlignment="1" applyProtection="1">
      <alignment vertical="center"/>
      <protection hidden="1"/>
    </xf>
    <xf numFmtId="0" fontId="40" fillId="3" borderId="4" xfId="6" applyFont="1" applyFill="1" applyBorder="1" applyAlignment="1" applyProtection="1">
      <alignment vertical="center"/>
      <protection hidden="1"/>
    </xf>
    <xf numFmtId="1" fontId="10" fillId="0" borderId="2" xfId="0" applyNumberFormat="1" applyFont="1" applyBorder="1" applyAlignment="1">
      <alignment horizontal="center"/>
    </xf>
    <xf numFmtId="0" fontId="52" fillId="0" borderId="1" xfId="0" applyFont="1" applyBorder="1" applyAlignment="1">
      <alignment horizontal="left"/>
    </xf>
    <xf numFmtId="0" fontId="59" fillId="0" borderId="0" xfId="0" applyFont="1" applyAlignment="1">
      <alignment horizontal="center"/>
    </xf>
    <xf numFmtId="0" fontId="60" fillId="0" borderId="0" xfId="0" applyFont="1" applyAlignment="1">
      <alignment horizontal="center"/>
    </xf>
    <xf numFmtId="0" fontId="61" fillId="0" borderId="0" xfId="0" applyFont="1" applyAlignment="1">
      <alignment horizontal="center"/>
    </xf>
    <xf numFmtId="0" fontId="62" fillId="0" borderId="0" xfId="0" applyFont="1" applyAlignment="1">
      <alignment horizontal="center"/>
    </xf>
    <xf numFmtId="166" fontId="60" fillId="0" borderId="0" xfId="0" applyNumberFormat="1" applyFont="1" applyAlignment="1">
      <alignment horizontal="center"/>
    </xf>
    <xf numFmtId="0" fontId="63" fillId="0" borderId="0" xfId="0" applyFont="1" applyAlignment="1">
      <alignment horizontal="left" vertical="top" textRotation="180"/>
    </xf>
    <xf numFmtId="0" fontId="64" fillId="0" borderId="0" xfId="0" applyFont="1"/>
    <xf numFmtId="0" fontId="65" fillId="3" borderId="0" xfId="0" applyFont="1" applyFill="1"/>
    <xf numFmtId="0" fontId="66" fillId="0" borderId="0" xfId="0" applyFont="1"/>
    <xf numFmtId="0" fontId="66" fillId="0" borderId="0" xfId="0" applyFont="1" applyAlignment="1">
      <alignment wrapText="1"/>
    </xf>
    <xf numFmtId="0" fontId="67" fillId="0" borderId="0" xfId="0" applyFont="1" applyAlignment="1">
      <alignment horizontal="center"/>
    </xf>
    <xf numFmtId="0" fontId="68" fillId="0" borderId="0" xfId="0" applyFont="1"/>
    <xf numFmtId="0" fontId="69" fillId="0" borderId="3" xfId="0" applyFont="1" applyBorder="1" applyAlignment="1">
      <alignment horizontal="center"/>
    </xf>
    <xf numFmtId="0" fontId="52" fillId="0" borderId="2" xfId="0" applyFont="1" applyBorder="1" applyAlignment="1">
      <alignment horizontal="center"/>
    </xf>
    <xf numFmtId="0" fontId="70" fillId="0" borderId="2" xfId="0" applyFont="1" applyBorder="1" applyAlignment="1">
      <alignment horizontal="center"/>
    </xf>
    <xf numFmtId="44" fontId="70" fillId="0" borderId="2" xfId="2" applyFont="1" applyFill="1" applyBorder="1" applyAlignment="1">
      <alignment horizontal="center"/>
    </xf>
    <xf numFmtId="0" fontId="71" fillId="0" borderId="2" xfId="0" applyFont="1" applyBorder="1" applyAlignment="1">
      <alignment horizontal="center"/>
    </xf>
    <xf numFmtId="49" fontId="52" fillId="0" borderId="1" xfId="0" applyNumberFormat="1" applyFont="1" applyBorder="1" applyAlignment="1">
      <alignment horizontal="center"/>
    </xf>
    <xf numFmtId="166" fontId="52" fillId="0" borderId="2" xfId="0" applyNumberFormat="1" applyFont="1" applyBorder="1" applyAlignment="1">
      <alignment horizontal="center"/>
    </xf>
    <xf numFmtId="0" fontId="72" fillId="0" borderId="1" xfId="0" applyFont="1" applyBorder="1" applyAlignment="1">
      <alignment horizontal="center"/>
    </xf>
    <xf numFmtId="0" fontId="72" fillId="0" borderId="2" xfId="0" applyFont="1" applyBorder="1" applyAlignment="1">
      <alignment horizontal="center"/>
    </xf>
    <xf numFmtId="0" fontId="61" fillId="3" borderId="2" xfId="0" applyFont="1" applyFill="1" applyBorder="1" applyAlignment="1">
      <alignment horizontal="center"/>
    </xf>
    <xf numFmtId="0" fontId="72" fillId="0" borderId="3" xfId="0" applyFont="1" applyBorder="1" applyAlignment="1">
      <alignment horizontal="center"/>
    </xf>
    <xf numFmtId="0" fontId="72" fillId="0" borderId="4" xfId="0" applyFont="1" applyBorder="1" applyAlignment="1">
      <alignment horizontal="center"/>
    </xf>
    <xf numFmtId="0" fontId="70" fillId="0" borderId="4" xfId="0" applyFont="1" applyBorder="1" applyAlignment="1">
      <alignment horizontal="center"/>
    </xf>
    <xf numFmtId="0" fontId="71" fillId="0" borderId="4" xfId="0" applyFont="1" applyBorder="1" applyAlignment="1">
      <alignment horizontal="center"/>
    </xf>
    <xf numFmtId="49" fontId="52" fillId="0" borderId="4" xfId="0" applyNumberFormat="1" applyFont="1" applyBorder="1" applyAlignment="1">
      <alignment horizontal="center"/>
    </xf>
    <xf numFmtId="0" fontId="52" fillId="0" borderId="4" xfId="0" applyFont="1" applyBorder="1" applyAlignment="1">
      <alignment horizontal="center"/>
    </xf>
    <xf numFmtId="0" fontId="71" fillId="0" borderId="3" xfId="0" applyFont="1" applyBorder="1" applyAlignment="1">
      <alignment horizontal="center"/>
    </xf>
    <xf numFmtId="44" fontId="70" fillId="0" borderId="4" xfId="2" applyFont="1" applyFill="1" applyBorder="1" applyAlignment="1">
      <alignment horizontal="center"/>
    </xf>
    <xf numFmtId="0" fontId="69" fillId="0" borderId="0" xfId="0" applyFont="1" applyAlignment="1">
      <alignment horizontal="center"/>
    </xf>
    <xf numFmtId="0" fontId="52" fillId="0" borderId="13" xfId="0" applyFont="1" applyBorder="1" applyAlignment="1">
      <alignment horizontal="center"/>
    </xf>
    <xf numFmtId="0" fontId="52" fillId="0" borderId="0" xfId="0" applyFont="1" applyAlignment="1">
      <alignment horizontal="center"/>
    </xf>
    <xf numFmtId="0" fontId="70" fillId="0" borderId="0" xfId="0" applyFont="1" applyAlignment="1">
      <alignment horizontal="center"/>
    </xf>
    <xf numFmtId="0" fontId="71" fillId="0" borderId="0" xfId="0" applyFont="1" applyAlignment="1">
      <alignment horizontal="center"/>
    </xf>
    <xf numFmtId="166" fontId="52" fillId="0" borderId="0" xfId="0" applyNumberFormat="1" applyFont="1" applyAlignment="1">
      <alignment horizontal="center"/>
    </xf>
    <xf numFmtId="0" fontId="72" fillId="0" borderId="0" xfId="0" applyFont="1" applyAlignment="1">
      <alignment horizontal="center"/>
    </xf>
    <xf numFmtId="43" fontId="52" fillId="0" borderId="0" xfId="1" applyFont="1" applyFill="1" applyAlignment="1">
      <alignment horizontal="center"/>
    </xf>
    <xf numFmtId="164" fontId="61" fillId="0" borderId="0" xfId="1" applyNumberFormat="1" applyFont="1" applyFill="1" applyAlignment="1">
      <alignment horizontal="center"/>
    </xf>
    <xf numFmtId="0" fontId="73" fillId="0" borderId="0" xfId="0" applyFont="1" applyAlignment="1">
      <alignment wrapText="1"/>
    </xf>
    <xf numFmtId="0" fontId="73" fillId="0" borderId="0" xfId="0" applyFont="1"/>
    <xf numFmtId="14" fontId="66" fillId="0" borderId="0" xfId="0" applyNumberFormat="1" applyFont="1"/>
    <xf numFmtId="44" fontId="66" fillId="0" borderId="0" xfId="2" applyFont="1" applyFill="1"/>
    <xf numFmtId="166" fontId="66" fillId="0" borderId="0" xfId="0" applyNumberFormat="1" applyFont="1"/>
    <xf numFmtId="0" fontId="65" fillId="0" borderId="0" xfId="0" applyFont="1"/>
    <xf numFmtId="0" fontId="74" fillId="0" borderId="0" xfId="0" applyFont="1"/>
    <xf numFmtId="14" fontId="66" fillId="0" borderId="0" xfId="0" quotePrefix="1" applyNumberFormat="1" applyFont="1"/>
    <xf numFmtId="165" fontId="66" fillId="0" borderId="0" xfId="0" applyNumberFormat="1" applyFont="1"/>
    <xf numFmtId="0" fontId="52" fillId="0" borderId="1" xfId="0" applyFont="1" applyBorder="1" applyAlignment="1">
      <alignment horizontal="center"/>
    </xf>
    <xf numFmtId="0" fontId="73" fillId="0" borderId="1" xfId="0" applyFont="1" applyBorder="1"/>
    <xf numFmtId="0" fontId="73" fillId="0" borderId="3" xfId="0" applyFont="1" applyBorder="1"/>
    <xf numFmtId="0" fontId="73" fillId="0" borderId="8" xfId="0" applyFont="1" applyBorder="1"/>
    <xf numFmtId="0" fontId="36" fillId="0" borderId="0" xfId="0" applyFont="1"/>
    <xf numFmtId="0" fontId="31" fillId="0" borderId="1" xfId="0" applyFont="1" applyBorder="1"/>
    <xf numFmtId="0" fontId="35" fillId="0" borderId="2" xfId="4" applyFill="1" applyBorder="1" applyAlignment="1">
      <alignment horizontal="center"/>
    </xf>
    <xf numFmtId="2" fontId="2" fillId="0" borderId="2" xfId="0" applyNumberFormat="1" applyFont="1" applyBorder="1" applyAlignment="1">
      <alignment horizontal="center"/>
    </xf>
    <xf numFmtId="0" fontId="7" fillId="0" borderId="2" xfId="0" applyFont="1" applyBorder="1" applyAlignment="1">
      <alignment horizontal="center"/>
    </xf>
    <xf numFmtId="0" fontId="2" fillId="0" borderId="3" xfId="0" applyFont="1" applyBorder="1" applyAlignment="1">
      <alignment horizontal="center"/>
    </xf>
    <xf numFmtId="0" fontId="31" fillId="0" borderId="3" xfId="0" applyFont="1" applyBorder="1"/>
    <xf numFmtId="0" fontId="31" fillId="0" borderId="8" xfId="0" applyFont="1" applyBorder="1"/>
    <xf numFmtId="0" fontId="31" fillId="0" borderId="2" xfId="0" applyFont="1" applyBorder="1"/>
    <xf numFmtId="164" fontId="2" fillId="0" borderId="0" xfId="0" applyNumberFormat="1" applyFont="1" applyAlignment="1">
      <alignment horizontal="center"/>
    </xf>
    <xf numFmtId="49" fontId="52" fillId="0" borderId="2" xfId="0" applyNumberFormat="1" applyFont="1" applyBorder="1" applyAlignment="1">
      <alignment horizontal="center"/>
    </xf>
    <xf numFmtId="0" fontId="52" fillId="0" borderId="0" xfId="1" applyNumberFormat="1" applyFont="1" applyFill="1" applyAlignment="1">
      <alignment horizontal="center"/>
    </xf>
    <xf numFmtId="2" fontId="52" fillId="0" borderId="2" xfId="0" applyNumberFormat="1" applyFont="1" applyBorder="1" applyAlignment="1">
      <alignment horizontal="center"/>
    </xf>
    <xf numFmtId="1" fontId="14" fillId="3" borderId="1" xfId="0" applyNumberFormat="1" applyFont="1" applyFill="1" applyBorder="1"/>
    <xf numFmtId="0" fontId="10" fillId="2" borderId="1" xfId="0" applyFont="1" applyFill="1" applyBorder="1" applyAlignment="1">
      <alignment horizontal="center"/>
    </xf>
    <xf numFmtId="0" fontId="9" fillId="2" borderId="1" xfId="0" applyFont="1" applyFill="1" applyBorder="1" applyAlignment="1">
      <alignment horizontal="center"/>
    </xf>
    <xf numFmtId="0" fontId="11" fillId="11" borderId="1" xfId="0" applyFont="1" applyFill="1" applyBorder="1" applyAlignment="1">
      <alignment horizontal="center"/>
    </xf>
    <xf numFmtId="0" fontId="75" fillId="3" borderId="0" xfId="0" applyFont="1" applyFill="1"/>
    <xf numFmtId="0" fontId="52" fillId="0" borderId="0" xfId="0" applyFont="1" applyAlignment="1">
      <alignment horizontal="left" vertical="top"/>
    </xf>
    <xf numFmtId="0" fontId="69" fillId="0" borderId="1" xfId="0" applyFont="1" applyBorder="1" applyAlignment="1">
      <alignment horizontal="center"/>
    </xf>
    <xf numFmtId="0" fontId="69" fillId="0" borderId="2" xfId="0" applyFont="1" applyBorder="1" applyAlignment="1">
      <alignment horizontal="center"/>
    </xf>
    <xf numFmtId="0" fontId="69" fillId="0" borderId="4" xfId="0" applyFont="1" applyBorder="1" applyAlignment="1">
      <alignment horizontal="center"/>
    </xf>
    <xf numFmtId="0" fontId="52" fillId="0" borderId="0" xfId="0" applyFont="1" applyAlignment="1">
      <alignment horizontal="left" vertical="top" textRotation="180"/>
    </xf>
    <xf numFmtId="0" fontId="77" fillId="0" borderId="0" xfId="0" applyFont="1"/>
    <xf numFmtId="0" fontId="76" fillId="0" borderId="0" xfId="0" applyFont="1" applyAlignment="1">
      <alignment horizontal="left" vertical="top"/>
    </xf>
    <xf numFmtId="14" fontId="73" fillId="0" borderId="0" xfId="0" applyNumberFormat="1" applyFont="1"/>
    <xf numFmtId="44" fontId="73" fillId="0" borderId="0" xfId="2" applyFont="1" applyFill="1"/>
    <xf numFmtId="0" fontId="75" fillId="0" borderId="0" xfId="0" applyFont="1"/>
    <xf numFmtId="14" fontId="73" fillId="0" borderId="0" xfId="0" quotePrefix="1" applyNumberFormat="1" applyFont="1"/>
    <xf numFmtId="165" fontId="73" fillId="0" borderId="0" xfId="0" applyNumberFormat="1" applyFont="1"/>
    <xf numFmtId="49" fontId="2" fillId="0" borderId="2" xfId="0" applyNumberFormat="1" applyFont="1" applyBorder="1" applyAlignment="1">
      <alignment horizontal="center"/>
    </xf>
    <xf numFmtId="0" fontId="60" fillId="3" borderId="1" xfId="0" applyFont="1" applyFill="1" applyBorder="1" applyAlignment="1">
      <alignment horizontal="center"/>
    </xf>
    <xf numFmtId="0" fontId="2" fillId="0" borderId="13" xfId="0" applyFont="1" applyBorder="1" applyAlignment="1">
      <alignment horizontal="center"/>
    </xf>
    <xf numFmtId="2" fontId="60" fillId="0" borderId="0" xfId="0" applyNumberFormat="1" applyFont="1" applyAlignment="1">
      <alignment horizontal="center"/>
    </xf>
    <xf numFmtId="2" fontId="52" fillId="0" borderId="0" xfId="0" applyNumberFormat="1" applyFont="1" applyAlignment="1">
      <alignment horizontal="center"/>
    </xf>
    <xf numFmtId="0" fontId="31" fillId="0" borderId="1" xfId="0" applyFont="1" applyBorder="1" applyAlignment="1">
      <alignment horizontal="center"/>
    </xf>
    <xf numFmtId="0" fontId="52" fillId="16" borderId="2" xfId="0" applyFont="1" applyFill="1" applyBorder="1" applyAlignment="1">
      <alignment horizontal="center"/>
    </xf>
    <xf numFmtId="0" fontId="52" fillId="17" borderId="2" xfId="0" applyFont="1" applyFill="1" applyBorder="1" applyAlignment="1">
      <alignment horizontal="center"/>
    </xf>
    <xf numFmtId="0" fontId="52" fillId="18" borderId="2" xfId="0" applyFont="1" applyFill="1" applyBorder="1" applyAlignment="1">
      <alignment horizontal="center"/>
    </xf>
    <xf numFmtId="0" fontId="52" fillId="16" borderId="4" xfId="0" applyFont="1" applyFill="1" applyBorder="1" applyAlignment="1">
      <alignment horizontal="center"/>
    </xf>
    <xf numFmtId="0" fontId="52" fillId="17" borderId="4" xfId="0" applyFont="1" applyFill="1" applyBorder="1" applyAlignment="1">
      <alignment horizontal="center"/>
    </xf>
    <xf numFmtId="0" fontId="52" fillId="18" borderId="4" xfId="0" applyFont="1" applyFill="1" applyBorder="1" applyAlignment="1">
      <alignment horizontal="center"/>
    </xf>
    <xf numFmtId="0" fontId="52" fillId="16" borderId="0" xfId="0" applyFont="1" applyFill="1" applyAlignment="1">
      <alignment horizontal="center"/>
    </xf>
    <xf numFmtId="0" fontId="52" fillId="17" borderId="0" xfId="0" applyFont="1" applyFill="1" applyAlignment="1">
      <alignment horizontal="center"/>
    </xf>
    <xf numFmtId="0" fontId="52" fillId="18" borderId="0" xfId="0" applyFont="1" applyFill="1" applyAlignment="1">
      <alignment horizontal="center"/>
    </xf>
    <xf numFmtId="0" fontId="77" fillId="0" borderId="1" xfId="0" applyFont="1" applyBorder="1"/>
    <xf numFmtId="2" fontId="73" fillId="0" borderId="0" xfId="0" applyNumberFormat="1" applyFont="1"/>
    <xf numFmtId="0" fontId="73" fillId="16" borderId="0" xfId="0" applyFont="1" applyFill="1"/>
    <xf numFmtId="0" fontId="73" fillId="17" borderId="0" xfId="0" applyFont="1" applyFill="1"/>
    <xf numFmtId="0" fontId="73" fillId="18" borderId="0" xfId="0" applyFont="1" applyFill="1"/>
    <xf numFmtId="0" fontId="31" fillId="0" borderId="0" xfId="0" applyFont="1"/>
    <xf numFmtId="0" fontId="53" fillId="0" borderId="0" xfId="0" applyFont="1"/>
    <xf numFmtId="0" fontId="78" fillId="0" borderId="0" xfId="0" applyFont="1"/>
    <xf numFmtId="0" fontId="2" fillId="0" borderId="0" xfId="0" applyFont="1" applyAlignment="1">
      <alignment horizontal="left" vertical="top" textRotation="180"/>
    </xf>
    <xf numFmtId="0" fontId="79" fillId="0" borderId="0" xfId="0" applyFont="1" applyAlignment="1">
      <alignment horizontal="left" vertical="top" textRotation="180"/>
    </xf>
    <xf numFmtId="0" fontId="58" fillId="0" borderId="0" xfId="0" applyFont="1" applyAlignment="1">
      <alignment horizontal="left" vertical="top" textRotation="180"/>
    </xf>
    <xf numFmtId="0" fontId="58" fillId="0" borderId="0" xfId="0" applyFont="1"/>
    <xf numFmtId="0" fontId="78" fillId="3" borderId="0" xfId="0" applyFont="1" applyFill="1"/>
    <xf numFmtId="0" fontId="31" fillId="0" borderId="0" xfId="0" applyFont="1" applyAlignment="1">
      <alignment wrapText="1"/>
    </xf>
    <xf numFmtId="0" fontId="80" fillId="0" borderId="0" xfId="0" applyFont="1" applyAlignment="1">
      <alignment horizontal="left" vertical="top"/>
    </xf>
    <xf numFmtId="0" fontId="80" fillId="0" borderId="5" xfId="0" applyFont="1" applyBorder="1" applyAlignment="1">
      <alignment horizontal="center" vertical="top" textRotation="255" wrapText="1"/>
    </xf>
    <xf numFmtId="0" fontId="80" fillId="0" borderId="5" xfId="0" applyFont="1" applyBorder="1" applyAlignment="1">
      <alignment horizontal="center" vertical="top" textRotation="255"/>
    </xf>
    <xf numFmtId="0" fontId="53" fillId="0" borderId="5" xfId="0" applyFont="1" applyBorder="1" applyAlignment="1">
      <alignment horizontal="center" textRotation="255"/>
    </xf>
    <xf numFmtId="0" fontId="53" fillId="0" borderId="0" xfId="0" applyFont="1" applyAlignment="1">
      <alignment horizontal="center" textRotation="255"/>
    </xf>
    <xf numFmtId="0" fontId="52" fillId="0" borderId="4" xfId="0" applyFont="1" applyBorder="1" applyAlignment="1">
      <alignment horizontal="left"/>
    </xf>
    <xf numFmtId="0" fontId="31" fillId="0" borderId="0" xfId="0" applyFont="1" applyAlignment="1">
      <alignment horizontal="center" wrapText="1"/>
    </xf>
    <xf numFmtId="14" fontId="31" fillId="0" borderId="0" xfId="0" applyNumberFormat="1" applyFont="1"/>
    <xf numFmtId="44" fontId="31" fillId="0" borderId="0" xfId="2" applyFont="1" applyFill="1"/>
    <xf numFmtId="0" fontId="81" fillId="0" borderId="0" xfId="0" applyFont="1"/>
    <xf numFmtId="14" fontId="31" fillId="0" borderId="0" xfId="0" quotePrefix="1" applyNumberFormat="1" applyFont="1"/>
    <xf numFmtId="165" fontId="31" fillId="0" borderId="0" xfId="0" applyNumberFormat="1" applyFont="1"/>
    <xf numFmtId="0" fontId="82" fillId="0" borderId="0" xfId="0" applyFont="1"/>
    <xf numFmtId="0" fontId="73" fillId="0" borderId="1" xfId="0" applyFont="1" applyBorder="1" applyAlignment="1">
      <alignment horizontal="center"/>
    </xf>
    <xf numFmtId="0" fontId="78" fillId="3" borderId="1" xfId="0" applyFont="1" applyFill="1" applyBorder="1"/>
    <xf numFmtId="0" fontId="78" fillId="3" borderId="1" xfId="0" applyFont="1" applyFill="1" applyBorder="1" applyAlignment="1">
      <alignment horizontal="center"/>
    </xf>
    <xf numFmtId="2" fontId="78" fillId="3" borderId="1" xfId="0" applyNumberFormat="1" applyFont="1" applyFill="1" applyBorder="1"/>
    <xf numFmtId="167" fontId="78" fillId="3" borderId="1" xfId="0" applyNumberFormat="1" applyFont="1" applyFill="1" applyBorder="1"/>
    <xf numFmtId="0" fontId="73" fillId="11" borderId="1" xfId="0" applyFont="1" applyFill="1" applyBorder="1"/>
    <xf numFmtId="2" fontId="1" fillId="0" borderId="0" xfId="0" applyNumberFormat="1" applyFont="1" applyAlignment="1">
      <alignment horizontal="center"/>
    </xf>
    <xf numFmtId="2" fontId="2" fillId="0" borderId="1" xfId="0" applyNumberFormat="1" applyFont="1" applyBorder="1" applyAlignment="1">
      <alignment horizontal="center"/>
    </xf>
    <xf numFmtId="2" fontId="2" fillId="0" borderId="0" xfId="0" applyNumberFormat="1" applyFont="1" applyAlignment="1">
      <alignment horizontal="center"/>
    </xf>
    <xf numFmtId="0" fontId="83" fillId="11" borderId="0" xfId="3" applyFont="1" applyFill="1" applyAlignment="1">
      <alignment horizontal="left"/>
    </xf>
    <xf numFmtId="0" fontId="24" fillId="11" borderId="0" xfId="3" applyFont="1" applyFill="1" applyAlignment="1">
      <alignment horizontal="center"/>
    </xf>
    <xf numFmtId="0" fontId="3" fillId="11" borderId="0" xfId="3" applyFill="1" applyAlignment="1">
      <alignment horizontal="left"/>
    </xf>
    <xf numFmtId="0" fontId="3" fillId="11" borderId="13" xfId="3" applyFill="1" applyBorder="1"/>
    <xf numFmtId="0" fontId="3" fillId="11" borderId="0" xfId="3" applyFill="1"/>
    <xf numFmtId="0" fontId="3" fillId="3" borderId="0" xfId="3" applyFill="1" applyAlignment="1">
      <alignment horizontal="left"/>
    </xf>
    <xf numFmtId="0" fontId="3" fillId="3" borderId="13" xfId="3" applyFill="1" applyBorder="1"/>
    <xf numFmtId="0" fontId="28" fillId="0" borderId="0" xfId="3" applyFont="1" applyAlignment="1">
      <alignment horizontal="center"/>
    </xf>
    <xf numFmtId="0" fontId="0" fillId="0" borderId="0" xfId="0" applyAlignment="1">
      <alignment horizontal="center" wrapText="1"/>
    </xf>
    <xf numFmtId="0" fontId="73" fillId="0" borderId="3" xfId="0" applyFont="1" applyBorder="1" applyAlignment="1">
      <alignment horizontal="center"/>
    </xf>
    <xf numFmtId="0" fontId="18" fillId="0" borderId="0" xfId="0" applyFont="1" applyAlignment="1">
      <alignment horizontal="center"/>
    </xf>
    <xf numFmtId="0" fontId="78" fillId="3" borderId="1" xfId="0" applyFont="1" applyFill="1" applyBorder="1" applyAlignment="1">
      <alignment horizontal="center" vertical="center"/>
    </xf>
    <xf numFmtId="2" fontId="0" fillId="0" borderId="0" xfId="0" applyNumberFormat="1" applyAlignment="1">
      <alignment wrapText="1"/>
    </xf>
    <xf numFmtId="2" fontId="6" fillId="3" borderId="0" xfId="0" applyNumberFormat="1" applyFont="1" applyFill="1" applyAlignment="1">
      <alignment horizontal="center"/>
    </xf>
    <xf numFmtId="0" fontId="2" fillId="0" borderId="0" xfId="1" applyNumberFormat="1" applyFont="1" applyFill="1" applyAlignment="1">
      <alignment horizontal="center"/>
    </xf>
    <xf numFmtId="0" fontId="78" fillId="22" borderId="1" xfId="0" applyFont="1" applyFill="1" applyBorder="1"/>
    <xf numFmtId="0" fontId="78" fillId="22" borderId="1" xfId="0" applyFont="1" applyFill="1" applyBorder="1" applyAlignment="1">
      <alignment horizontal="center"/>
    </xf>
    <xf numFmtId="0" fontId="78" fillId="22" borderId="1" xfId="0" applyFont="1" applyFill="1" applyBorder="1" applyAlignment="1">
      <alignment horizontal="center" vertical="center"/>
    </xf>
    <xf numFmtId="2" fontId="78" fillId="22" borderId="1" xfId="0" applyNumberFormat="1" applyFont="1" applyFill="1" applyBorder="1"/>
    <xf numFmtId="167" fontId="78" fillId="22" borderId="1" xfId="0" applyNumberFormat="1" applyFont="1" applyFill="1" applyBorder="1"/>
    <xf numFmtId="0" fontId="11" fillId="0" borderId="18" xfId="0" applyFont="1" applyBorder="1" applyAlignment="1">
      <alignment horizontal="center"/>
    </xf>
    <xf numFmtId="0" fontId="84" fillId="0" borderId="0" xfId="0" applyFont="1" applyAlignment="1">
      <alignment horizontal="left" vertical="top" textRotation="180"/>
    </xf>
    <xf numFmtId="0" fontId="85" fillId="0" borderId="0" xfId="0" applyFont="1" applyAlignment="1">
      <alignment horizontal="left" vertical="top" textRotation="180"/>
    </xf>
    <xf numFmtId="0" fontId="85" fillId="0" borderId="0" xfId="0" applyFont="1" applyAlignment="1">
      <alignment vertical="top" textRotation="180"/>
    </xf>
    <xf numFmtId="0" fontId="0" fillId="0" borderId="0" xfId="0" applyAlignment="1">
      <alignment vertical="top" textRotation="180"/>
    </xf>
    <xf numFmtId="0" fontId="78" fillId="21" borderId="1" xfId="0" applyFont="1" applyFill="1" applyBorder="1" applyAlignment="1">
      <alignment horizontal="center" vertical="center"/>
    </xf>
    <xf numFmtId="0" fontId="60" fillId="21" borderId="0" xfId="0" applyFont="1" applyFill="1" applyAlignment="1">
      <alignment horizontal="center"/>
    </xf>
    <xf numFmtId="0" fontId="60" fillId="21" borderId="0" xfId="0" applyFont="1" applyFill="1" applyAlignment="1">
      <alignment horizontal="left"/>
    </xf>
    <xf numFmtId="0" fontId="60" fillId="21" borderId="0" xfId="0" applyFont="1" applyFill="1" applyAlignment="1">
      <alignment horizontal="center" vertical="center"/>
    </xf>
    <xf numFmtId="1" fontId="60" fillId="21" borderId="0" xfId="0" applyNumberFormat="1" applyFont="1" applyFill="1" applyAlignment="1">
      <alignment horizontal="center"/>
    </xf>
    <xf numFmtId="2" fontId="60" fillId="21" borderId="0" xfId="0" applyNumberFormat="1" applyFont="1" applyFill="1" applyAlignment="1">
      <alignment horizontal="center"/>
    </xf>
    <xf numFmtId="2" fontId="60" fillId="21" borderId="0" xfId="1" applyNumberFormat="1" applyFont="1" applyFill="1" applyAlignment="1">
      <alignment horizontal="center"/>
    </xf>
    <xf numFmtId="167" fontId="60" fillId="21" borderId="0" xfId="2" applyNumberFormat="1" applyFont="1" applyFill="1" applyAlignment="1">
      <alignment horizontal="center"/>
    </xf>
    <xf numFmtId="0" fontId="60" fillId="21" borderId="0" xfId="0" applyFont="1" applyFill="1"/>
    <xf numFmtId="43" fontId="60" fillId="21" borderId="0" xfId="1" applyFont="1" applyFill="1"/>
    <xf numFmtId="43" fontId="60" fillId="21" borderId="0" xfId="1" applyFont="1" applyFill="1" applyBorder="1"/>
    <xf numFmtId="44" fontId="60" fillId="21" borderId="0" xfId="2" applyFont="1" applyFill="1" applyBorder="1"/>
    <xf numFmtId="0" fontId="78" fillId="21" borderId="1" xfId="0" applyFont="1" applyFill="1" applyBorder="1"/>
    <xf numFmtId="0" fontId="78" fillId="21" borderId="1" xfId="0" applyFont="1" applyFill="1" applyBorder="1" applyAlignment="1">
      <alignment horizontal="center"/>
    </xf>
    <xf numFmtId="2" fontId="78" fillId="21" borderId="1" xfId="0" applyNumberFormat="1" applyFont="1" applyFill="1" applyBorder="1"/>
    <xf numFmtId="167" fontId="78" fillId="21" borderId="1" xfId="0" applyNumberFormat="1" applyFont="1" applyFill="1" applyBorder="1"/>
    <xf numFmtId="0" fontId="60" fillId="21" borderId="1" xfId="0" applyFont="1" applyFill="1" applyBorder="1"/>
    <xf numFmtId="0" fontId="60" fillId="21" borderId="1" xfId="0" applyFont="1" applyFill="1" applyBorder="1" applyAlignment="1">
      <alignment vertical="center" wrapText="1"/>
    </xf>
    <xf numFmtId="43" fontId="60" fillId="21" borderId="1" xfId="0" applyNumberFormat="1" applyFont="1" applyFill="1" applyBorder="1"/>
    <xf numFmtId="165" fontId="60" fillId="21" borderId="1" xfId="0" applyNumberFormat="1" applyFont="1" applyFill="1" applyBorder="1"/>
    <xf numFmtId="0" fontId="60" fillId="21" borderId="1" xfId="0" applyFont="1" applyFill="1" applyBorder="1" applyAlignment="1">
      <alignment horizontal="left"/>
    </xf>
    <xf numFmtId="0" fontId="60" fillId="21" borderId="3" xfId="7" applyFont="1" applyFill="1" applyBorder="1" applyAlignment="1">
      <alignment horizontal="center"/>
    </xf>
    <xf numFmtId="0" fontId="60" fillId="21" borderId="4" xfId="4" applyFont="1" applyFill="1" applyBorder="1" applyAlignment="1">
      <alignment horizontal="center"/>
    </xf>
    <xf numFmtId="0" fontId="60" fillId="21" borderId="4" xfId="7" applyFont="1" applyFill="1" applyBorder="1" applyAlignment="1">
      <alignment horizontal="center"/>
    </xf>
    <xf numFmtId="2" fontId="60" fillId="21" borderId="4" xfId="7" applyNumberFormat="1" applyFont="1" applyFill="1" applyBorder="1" applyAlignment="1">
      <alignment horizontal="center"/>
    </xf>
    <xf numFmtId="1" fontId="60" fillId="21" borderId="3" xfId="7" applyNumberFormat="1" applyFont="1" applyFill="1" applyBorder="1" applyAlignment="1">
      <alignment horizontal="center"/>
    </xf>
    <xf numFmtId="167" fontId="60" fillId="21" borderId="4" xfId="7" applyNumberFormat="1" applyFont="1" applyFill="1" applyBorder="1" applyAlignment="1">
      <alignment horizontal="center"/>
    </xf>
    <xf numFmtId="0" fontId="60" fillId="21" borderId="1" xfId="7" applyFont="1" applyFill="1" applyBorder="1" applyAlignment="1">
      <alignment horizontal="center"/>
    </xf>
    <xf numFmtId="0" fontId="60" fillId="21" borderId="2" xfId="4" applyFont="1" applyFill="1" applyBorder="1" applyAlignment="1">
      <alignment horizontal="center"/>
    </xf>
    <xf numFmtId="0" fontId="60" fillId="21" borderId="2" xfId="7" applyFont="1" applyFill="1" applyBorder="1" applyAlignment="1">
      <alignment horizontal="center"/>
    </xf>
    <xf numFmtId="2" fontId="60" fillId="21" borderId="2" xfId="7" applyNumberFormat="1" applyFont="1" applyFill="1" applyBorder="1" applyAlignment="1">
      <alignment horizontal="center"/>
    </xf>
    <xf numFmtId="1" fontId="60" fillId="21" borderId="1" xfId="7" applyNumberFormat="1" applyFont="1" applyFill="1" applyBorder="1" applyAlignment="1">
      <alignment horizontal="center"/>
    </xf>
    <xf numFmtId="167" fontId="60" fillId="21" borderId="2" xfId="7" applyNumberFormat="1" applyFont="1" applyFill="1" applyBorder="1" applyAlignment="1">
      <alignment horizontal="center"/>
    </xf>
    <xf numFmtId="1" fontId="60" fillId="21" borderId="0" xfId="0" applyNumberFormat="1" applyFont="1" applyFill="1"/>
    <xf numFmtId="2" fontId="60" fillId="21" borderId="0" xfId="0" applyNumberFormat="1" applyFont="1" applyFill="1"/>
    <xf numFmtId="2" fontId="60" fillId="21" borderId="0" xfId="1" applyNumberFormat="1" applyFont="1" applyFill="1"/>
    <xf numFmtId="167" fontId="60" fillId="21" borderId="0" xfId="2" applyNumberFormat="1" applyFont="1" applyFill="1"/>
    <xf numFmtId="0" fontId="52" fillId="0" borderId="2" xfId="0" applyFont="1" applyBorder="1" applyAlignment="1" applyProtection="1">
      <alignment horizontal="left"/>
      <protection locked="0"/>
    </xf>
    <xf numFmtId="0" fontId="86" fillId="0" borderId="0" xfId="0" applyFont="1" applyAlignment="1">
      <alignment horizontal="left" vertical="top" textRotation="180"/>
    </xf>
    <xf numFmtId="0" fontId="87" fillId="0" borderId="0" xfId="0" applyFont="1" applyAlignment="1">
      <alignment horizontal="left" vertical="top" textRotation="180"/>
    </xf>
    <xf numFmtId="0" fontId="73" fillId="0" borderId="0" xfId="0" applyFont="1" applyAlignment="1">
      <alignment horizontal="left" vertical="top" textRotation="180"/>
    </xf>
    <xf numFmtId="0" fontId="22" fillId="0" borderId="0" xfId="0" applyFont="1" applyAlignment="1">
      <alignment horizontal="left" vertical="top" textRotation="180"/>
    </xf>
    <xf numFmtId="0" fontId="85" fillId="10" borderId="0" xfId="0" applyFont="1" applyFill="1" applyAlignment="1">
      <alignment horizontal="left" vertical="top" textRotation="180"/>
    </xf>
    <xf numFmtId="0" fontId="0" fillId="16" borderId="0" xfId="0" applyFill="1" applyAlignment="1">
      <alignment vertical="top" textRotation="180"/>
    </xf>
    <xf numFmtId="0" fontId="14" fillId="23" borderId="5" xfId="0" applyFont="1" applyFill="1" applyBorder="1"/>
    <xf numFmtId="1" fontId="34" fillId="0" borderId="0" xfId="0" applyNumberFormat="1" applyFont="1"/>
    <xf numFmtId="1" fontId="88" fillId="13" borderId="0" xfId="0" applyNumberFormat="1" applyFont="1" applyFill="1"/>
    <xf numFmtId="0" fontId="88" fillId="13" borderId="0" xfId="0" applyFont="1" applyFill="1"/>
    <xf numFmtId="1" fontId="34" fillId="13" borderId="1" xfId="0" applyNumberFormat="1" applyFont="1" applyFill="1" applyBorder="1" applyAlignment="1">
      <alignment textRotation="45"/>
    </xf>
    <xf numFmtId="0" fontId="34" fillId="13" borderId="1" xfId="0" applyFont="1" applyFill="1" applyBorder="1" applyAlignment="1">
      <alignment textRotation="45"/>
    </xf>
    <xf numFmtId="0" fontId="34" fillId="23" borderId="1" xfId="0" applyFont="1" applyFill="1" applyBorder="1" applyAlignment="1">
      <alignment textRotation="45"/>
    </xf>
    <xf numFmtId="0" fontId="14" fillId="23" borderId="0" xfId="0" applyFont="1" applyFill="1"/>
    <xf numFmtId="0" fontId="14" fillId="23" borderId="1" xfId="0" applyFont="1" applyFill="1" applyBorder="1"/>
    <xf numFmtId="0" fontId="63" fillId="0" borderId="0" xfId="0" applyFont="1" applyAlignment="1">
      <alignment horizontal="center" vertical="center"/>
    </xf>
    <xf numFmtId="0" fontId="90" fillId="0" borderId="0" xfId="0" applyFont="1" applyAlignment="1">
      <alignment horizontal="center" vertical="center"/>
    </xf>
    <xf numFmtId="0" fontId="64" fillId="0" borderId="0" xfId="0" applyFont="1" applyAlignment="1">
      <alignment horizontal="center" vertical="center"/>
    </xf>
    <xf numFmtId="0" fontId="68" fillId="0" borderId="0" xfId="0" applyFont="1" applyAlignment="1">
      <alignment horizontal="center" vertical="center"/>
    </xf>
    <xf numFmtId="0" fontId="52" fillId="0" borderId="0" xfId="0" applyFont="1" applyAlignment="1">
      <alignment horizontal="center" vertical="center"/>
    </xf>
    <xf numFmtId="0" fontId="12" fillId="0" borderId="0" xfId="0" applyFont="1" applyAlignment="1">
      <alignment textRotation="180"/>
    </xf>
    <xf numFmtId="0" fontId="89" fillId="21" borderId="1" xfId="0" applyFont="1" applyFill="1" applyBorder="1"/>
    <xf numFmtId="0" fontId="60" fillId="21" borderId="4" xfId="7" applyFont="1" applyFill="1" applyBorder="1" applyAlignment="1">
      <alignment horizontal="center" vertical="center"/>
    </xf>
    <xf numFmtId="0" fontId="60" fillId="21" borderId="2" xfId="7" applyFont="1" applyFill="1" applyBorder="1" applyAlignment="1">
      <alignment horizontal="center" vertical="center"/>
    </xf>
    <xf numFmtId="0" fontId="2" fillId="0" borderId="2" xfId="0" applyFont="1" applyBorder="1" applyAlignment="1">
      <alignment horizontal="left"/>
    </xf>
    <xf numFmtId="0" fontId="2" fillId="0" borderId="1" xfId="0" applyFont="1" applyBorder="1" applyAlignment="1">
      <alignment horizontal="left"/>
    </xf>
    <xf numFmtId="0" fontId="22" fillId="0" borderId="2" xfId="0" applyFont="1" applyBorder="1" applyAlignment="1">
      <alignment horizontal="center"/>
    </xf>
    <xf numFmtId="0" fontId="58" fillId="0" borderId="3" xfId="0" applyFont="1" applyBorder="1" applyAlignment="1">
      <alignment horizontal="center"/>
    </xf>
    <xf numFmtId="0" fontId="58" fillId="0" borderId="4" xfId="0" applyFont="1" applyBorder="1" applyAlignment="1">
      <alignment horizontal="center"/>
    </xf>
    <xf numFmtId="0" fontId="78" fillId="0" borderId="1" xfId="0" applyFont="1" applyFill="1" applyBorder="1" applyAlignment="1">
      <alignment horizontal="center" vertical="center"/>
    </xf>
    <xf numFmtId="0" fontId="78" fillId="0" borderId="1" xfId="0" applyFont="1" applyFill="1" applyBorder="1" applyAlignment="1">
      <alignment horizontal="center"/>
    </xf>
    <xf numFmtId="0" fontId="78" fillId="0" borderId="1" xfId="0" applyFont="1" applyFill="1" applyBorder="1"/>
    <xf numFmtId="2" fontId="78" fillId="0" borderId="1" xfId="0" applyNumberFormat="1" applyFont="1" applyFill="1" applyBorder="1"/>
    <xf numFmtId="167" fontId="78" fillId="0" borderId="1" xfId="0" applyNumberFormat="1" applyFont="1" applyFill="1" applyBorder="1"/>
    <xf numFmtId="0" fontId="28" fillId="24" borderId="34" xfId="3" applyFont="1" applyFill="1" applyBorder="1" applyAlignment="1">
      <alignment horizontal="center"/>
    </xf>
    <xf numFmtId="0" fontId="2" fillId="0" borderId="0" xfId="0" applyFont="1" applyAlignment="1">
      <alignment horizontal="center"/>
    </xf>
    <xf numFmtId="0" fontId="22" fillId="0" borderId="2" xfId="0" applyFont="1" applyBorder="1" applyAlignment="1">
      <alignment horizontal="center" vertical="center"/>
    </xf>
    <xf numFmtId="0" fontId="2" fillId="0" borderId="2" xfId="0" applyNumberFormat="1" applyFont="1" applyBorder="1" applyAlignment="1">
      <alignment horizontal="center"/>
    </xf>
    <xf numFmtId="0" fontId="1" fillId="0" borderId="0" xfId="0" applyNumberFormat="1" applyFont="1" applyAlignment="1">
      <alignment horizontal="center"/>
    </xf>
    <xf numFmtId="0" fontId="2" fillId="0" borderId="0" xfId="0" applyNumberFormat="1" applyFont="1" applyAlignment="1">
      <alignment horizontal="center"/>
    </xf>
    <xf numFmtId="0" fontId="0" fillId="0" borderId="0" xfId="0" applyNumberFormat="1"/>
    <xf numFmtId="0" fontId="1" fillId="0" borderId="1" xfId="0" applyFont="1" applyBorder="1" applyAlignment="1">
      <alignment horizontal="center"/>
    </xf>
    <xf numFmtId="0" fontId="7" fillId="0" borderId="1" xfId="0" applyFont="1" applyBorder="1" applyAlignment="1">
      <alignment horizontal="center"/>
    </xf>
    <xf numFmtId="0" fontId="8" fillId="0" borderId="1" xfId="0" applyFont="1" applyBorder="1" applyAlignment="1">
      <alignment horizontal="center"/>
    </xf>
    <xf numFmtId="0" fontId="11" fillId="0" borderId="1" xfId="0" applyFont="1" applyBorder="1" applyAlignment="1">
      <alignment horizontal="center"/>
    </xf>
    <xf numFmtId="44" fontId="10" fillId="0" borderId="1" xfId="0" applyNumberFormat="1" applyFont="1" applyBorder="1" applyAlignment="1">
      <alignment horizontal="center"/>
    </xf>
    <xf numFmtId="0" fontId="78" fillId="9" borderId="1" xfId="0" applyFont="1" applyFill="1" applyBorder="1" applyAlignment="1">
      <alignment horizontal="center"/>
    </xf>
    <xf numFmtId="0" fontId="60" fillId="0" borderId="1" xfId="0" applyFont="1" applyFill="1" applyBorder="1" applyAlignment="1">
      <alignment horizontal="center"/>
    </xf>
    <xf numFmtId="49" fontId="2" fillId="0" borderId="0" xfId="0" applyNumberFormat="1" applyFont="1" applyAlignment="1">
      <alignment horizontal="center"/>
    </xf>
    <xf numFmtId="0" fontId="4" fillId="3" borderId="0" xfId="3" applyFont="1" applyFill="1" applyAlignment="1">
      <alignment horizontal="center"/>
    </xf>
    <xf numFmtId="0" fontId="41" fillId="15" borderId="23" xfId="6" applyFont="1" applyFill="1" applyBorder="1" applyAlignment="1" applyProtection="1">
      <alignment horizontal="center" vertical="center"/>
      <protection hidden="1"/>
    </xf>
    <xf numFmtId="0" fontId="42" fillId="3" borderId="0" xfId="6" applyFont="1" applyFill="1" applyAlignment="1" applyProtection="1">
      <alignment horizontal="center" vertical="center"/>
      <protection hidden="1"/>
    </xf>
    <xf numFmtId="0" fontId="38" fillId="15" borderId="0" xfId="5" applyFont="1" applyFill="1" applyAlignment="1" applyProtection="1">
      <alignment horizontal="center" vertical="center"/>
      <protection hidden="1"/>
    </xf>
    <xf numFmtId="0" fontId="41" fillId="15" borderId="0" xfId="6" applyFont="1" applyFill="1" applyAlignment="1" applyProtection="1">
      <alignment horizontal="center" vertical="center"/>
      <protection locked="0"/>
    </xf>
    <xf numFmtId="0" fontId="42" fillId="0" borderId="0" xfId="6" applyFont="1" applyAlignment="1" applyProtection="1">
      <alignment horizontal="center" vertical="center"/>
      <protection hidden="1"/>
    </xf>
    <xf numFmtId="0" fontId="66" fillId="0" borderId="0" xfId="0" applyFont="1" applyAlignment="1">
      <alignment horizontal="center" wrapText="1"/>
    </xf>
    <xf numFmtId="0" fontId="70" fillId="0" borderId="0" xfId="0" applyFont="1" applyAlignment="1">
      <alignment horizontal="center"/>
    </xf>
    <xf numFmtId="0" fontId="52" fillId="0" borderId="0" xfId="0" applyFont="1" applyAlignment="1">
      <alignment horizontal="center"/>
    </xf>
    <xf numFmtId="0" fontId="72" fillId="0" borderId="0" xfId="0" applyFont="1" applyAlignment="1">
      <alignment horizontal="center"/>
    </xf>
    <xf numFmtId="0" fontId="52" fillId="0" borderId="13" xfId="0" applyFont="1" applyBorder="1" applyAlignment="1">
      <alignment horizontal="center"/>
    </xf>
    <xf numFmtId="0" fontId="72" fillId="0" borderId="13" xfId="0" applyFont="1" applyBorder="1" applyAlignment="1">
      <alignment horizontal="center"/>
    </xf>
    <xf numFmtId="0" fontId="0" fillId="0" borderId="0" xfId="0" applyAlignment="1">
      <alignment horizontal="center" wrapText="1"/>
    </xf>
    <xf numFmtId="0" fontId="2" fillId="0" borderId="13" xfId="0" applyFont="1" applyBorder="1" applyAlignment="1">
      <alignment horizontal="center"/>
    </xf>
    <xf numFmtId="0" fontId="13" fillId="0" borderId="13" xfId="0" applyFont="1" applyBorder="1" applyAlignment="1">
      <alignment horizontal="center"/>
    </xf>
    <xf numFmtId="0" fontId="10" fillId="0" borderId="0" xfId="0" applyFont="1" applyAlignment="1">
      <alignment horizontal="center"/>
    </xf>
    <xf numFmtId="0" fontId="2" fillId="0" borderId="0" xfId="0" applyFont="1" applyAlignment="1">
      <alignment horizontal="center"/>
    </xf>
    <xf numFmtId="0" fontId="13" fillId="0" borderId="0" xfId="0" applyFont="1" applyAlignment="1">
      <alignment horizontal="center"/>
    </xf>
    <xf numFmtId="0" fontId="31" fillId="0" borderId="0" xfId="0" applyFont="1" applyAlignment="1">
      <alignment horizontal="center" wrapText="1"/>
    </xf>
    <xf numFmtId="0" fontId="73" fillId="0" borderId="0" xfId="0" applyFont="1" applyAlignment="1">
      <alignment horizontal="center" wrapText="1"/>
    </xf>
    <xf numFmtId="0" fontId="89" fillId="0" borderId="1" xfId="0" applyFont="1" applyBorder="1" applyAlignment="1">
      <alignment horizontal="left"/>
    </xf>
    <xf numFmtId="0" fontId="2" fillId="0" borderId="1" xfId="0" applyFont="1" applyBorder="1" applyAlignment="1">
      <alignment horizontal="center"/>
    </xf>
    <xf numFmtId="0" fontId="13" fillId="0" borderId="1" xfId="0" applyFont="1" applyBorder="1" applyAlignment="1">
      <alignment horizontal="center"/>
    </xf>
    <xf numFmtId="0" fontId="60" fillId="21" borderId="0" xfId="0" applyFont="1" applyFill="1" applyAlignment="1">
      <alignment horizontal="center"/>
    </xf>
    <xf numFmtId="0" fontId="11" fillId="0" borderId="5" xfId="0" applyFont="1" applyBorder="1" applyAlignment="1">
      <alignment horizontal="center"/>
    </xf>
    <xf numFmtId="0" fontId="9" fillId="0" borderId="5" xfId="0" applyFont="1" applyBorder="1" applyAlignment="1">
      <alignment horizontal="center"/>
    </xf>
    <xf numFmtId="0" fontId="7" fillId="0" borderId="5" xfId="0" applyFont="1" applyBorder="1" applyAlignment="1">
      <alignment horizontal="center"/>
    </xf>
    <xf numFmtId="0" fontId="9" fillId="0" borderId="0" xfId="0" applyFont="1" applyAlignment="1">
      <alignment horizontal="center"/>
    </xf>
    <xf numFmtId="0" fontId="9" fillId="0" borderId="13" xfId="0" applyFont="1" applyBorder="1" applyAlignment="1">
      <alignment horizontal="center"/>
    </xf>
  </cellXfs>
  <cellStyles count="8">
    <cellStyle name="Bad" xfId="7" builtinId="27"/>
    <cellStyle name="Comma" xfId="1" builtinId="3"/>
    <cellStyle name="Currency" xfId="2" builtinId="4"/>
    <cellStyle name="Good" xfId="4" builtinId="26"/>
    <cellStyle name="Hyperlink 2" xfId="5" xr:uid="{75EC990D-7D70-494E-8019-4592617979A8}"/>
    <cellStyle name="Normal" xfId="0" builtinId="0"/>
    <cellStyle name="Normal 2" xfId="3" xr:uid="{00000000-0005-0000-0000-000003000000}"/>
    <cellStyle name="Normal 3" xfId="6" xr:uid="{DCC718D0-E7CF-43E8-BBCD-4C2FC63D59A3}"/>
  </cellStyles>
  <dxfs count="160">
    <dxf>
      <font>
        <b val="0"/>
        <i val="0"/>
        <strike val="0"/>
        <condense val="0"/>
        <extend val="0"/>
        <outline val="0"/>
        <shadow val="0"/>
        <u val="none"/>
        <vertAlign val="baseline"/>
        <sz val="8"/>
        <color rgb="FFFF0000"/>
        <name val="Arial"/>
        <family val="2"/>
        <scheme val="none"/>
      </font>
      <numFmt numFmtId="0" formatCode="General"/>
      <fill>
        <patternFill patternType="solid">
          <fgColor indexed="64"/>
          <bgColor rgb="FFFFFF00"/>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8"/>
        <color rgb="FF0000FF"/>
        <name val="Arial"/>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Arial"/>
        <family val="2"/>
        <scheme val="none"/>
      </font>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dxf>
    <dxf>
      <border outline="0">
        <bottom style="thin">
          <color indexed="64"/>
        </bottom>
      </border>
    </dxf>
    <dxf>
      <font>
        <b/>
        <i val="0"/>
        <strike val="0"/>
        <condense val="0"/>
        <extend val="0"/>
        <outline val="0"/>
        <shadow val="0"/>
        <u val="none"/>
        <vertAlign val="baseline"/>
        <sz val="8"/>
        <color rgb="FF0000FF"/>
        <name val="Arial"/>
        <family val="2"/>
        <scheme val="none"/>
      </font>
      <fill>
        <patternFill patternType="solid">
          <fgColor indexed="64"/>
          <bgColor rgb="FFFFFF00"/>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0" formatCode="General"/>
    </dxf>
    <dxf>
      <font>
        <color rgb="FF9C0006"/>
      </font>
      <fill>
        <patternFill>
          <bgColor rgb="FFFFC7CE"/>
        </patternFill>
      </fill>
    </dxf>
    <dxf>
      <font>
        <color rgb="FF9C0006"/>
      </font>
      <fill>
        <patternFill>
          <bgColor rgb="FFFFC7CE"/>
        </patternFill>
      </fill>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color rgb="FF9C0006"/>
      </font>
      <fill>
        <patternFill>
          <bgColor rgb="FFFFC7CE"/>
        </patternFill>
      </fill>
    </dxf>
    <dxf>
      <font>
        <color rgb="FF9C0006"/>
      </font>
      <fill>
        <patternFill>
          <bgColor rgb="FFFFC7CE"/>
        </patternFill>
      </fill>
    </dxf>
    <dxf>
      <font>
        <b/>
        <i val="0"/>
        <condense val="0"/>
        <extend val="0"/>
      </font>
    </dxf>
    <dxf>
      <font>
        <condense val="0"/>
        <extend val="0"/>
        <color indexed="55"/>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condense val="0"/>
        <extend val="0"/>
        <color indexed="55"/>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condense val="0"/>
        <extend val="0"/>
        <color indexed="55"/>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condense val="0"/>
        <extend val="0"/>
        <color auto="1"/>
      </font>
      <border>
        <left/>
        <right/>
        <top style="thin">
          <color indexed="64"/>
        </top>
        <bottom/>
      </border>
    </dxf>
    <dxf>
      <font>
        <b/>
        <i val="0"/>
        <condense val="0"/>
        <extend val="0"/>
      </font>
    </dxf>
    <dxf>
      <font>
        <condense val="0"/>
        <extend val="0"/>
        <color auto="1"/>
      </font>
      <border>
        <left/>
        <right/>
        <top/>
        <bottom style="thin">
          <color indexed="64"/>
        </bottom>
      </border>
    </dxf>
    <dxf>
      <font>
        <condense val="0"/>
        <extend val="0"/>
        <color indexed="55"/>
      </font>
    </dxf>
    <dxf>
      <font>
        <b/>
        <i val="0"/>
        <condense val="0"/>
        <extend val="0"/>
      </font>
    </dxf>
    <dxf>
      <font>
        <condense val="0"/>
        <extend val="0"/>
        <color indexed="55"/>
      </font>
    </dxf>
    <dxf>
      <font>
        <b/>
        <i val="0"/>
        <condense val="0"/>
        <extend val="0"/>
      </font>
    </dxf>
  </dxfs>
  <tableStyles count="0" defaultTableStyle="TableStyleMedium2" defaultPivotStyle="PivotStyleLight16"/>
  <colors>
    <mruColors>
      <color rgb="FFFBA5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106680</xdr:colOff>
      <xdr:row>1</xdr:row>
      <xdr:rowOff>30480</xdr:rowOff>
    </xdr:from>
    <xdr:to>
      <xdr:col>4</xdr:col>
      <xdr:colOff>266700</xdr:colOff>
      <xdr:row>23</xdr:row>
      <xdr:rowOff>30480</xdr:rowOff>
    </xdr:to>
    <xdr:pic>
      <xdr:nvPicPr>
        <xdr:cNvPr id="3" name="Picture 2">
          <a:extLst>
            <a:ext uri="{FF2B5EF4-FFF2-40B4-BE49-F238E27FC236}">
              <a16:creationId xmlns:a16="http://schemas.microsoft.com/office/drawing/2014/main" id="{9FABEB5C-75A4-E355-8442-810767FCFB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 y="213360"/>
          <a:ext cx="5303520" cy="403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B1F6D87-C074-4B09-AA69-867AD86BBF12}" name="Table2" displayName="Table2" ref="A1:F65" totalsRowShown="0">
  <autoFilter ref="A1:F65" xr:uid="{7B1F6D87-C074-4B09-AA69-867AD86BBF12}"/>
  <sortState xmlns:xlrd2="http://schemas.microsoft.com/office/spreadsheetml/2017/richdata2" ref="A2:C65">
    <sortCondition ref="B1:B65"/>
  </sortState>
  <tableColumns count="6">
    <tableColumn id="1" xr3:uid="{FBA50D62-9108-43B3-8484-5064A08C45E6}" name="Name"/>
    <tableColumn id="2" xr3:uid="{EE93E4A7-64BF-45D1-9B48-FF1A28413DD3}" name="rand"/>
    <tableColumn id="3" xr3:uid="{80C52D5E-2543-411D-8CA7-A95C57F5DC1E}" name="order"/>
    <tableColumn id="4" xr3:uid="{E0F8A990-1CAC-4400-81F4-C2545299FC67}" name="Column1"/>
    <tableColumn id="5" xr3:uid="{907E3465-B387-4822-88DB-FE9340641381}" name="Column2" dataDxfId="31">
      <calculatedColumnFormula>"("&amp;Table2[[#This Row],[order]]&amp;")"</calculatedColumnFormula>
    </tableColumn>
    <tableColumn id="6" xr3:uid="{B89D20C3-3C7B-4705-B1D2-B858BDC58AF8}" name="Column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1F937D-496A-4492-BF64-0D0407385D12}" name="Table1" displayName="Table1" ref="B2:N8" totalsRowShown="0" headerRowDxfId="17" dataDxfId="15" headerRowBorderDxfId="16" tableBorderDxfId="14" totalsRowBorderDxfId="13">
  <sortState xmlns:xlrd2="http://schemas.microsoft.com/office/spreadsheetml/2017/richdata2" ref="B3:N8">
    <sortCondition ref="N3:N8"/>
  </sortState>
  <tableColumns count="13">
    <tableColumn id="1" xr3:uid="{443DF877-2387-4817-9A37-17D6E55F6747}" name=" 5 MAN TEAM LEAGUE" dataDxfId="12"/>
    <tableColumn id="2" xr3:uid="{B2170987-B8A4-489B-857A-E5293FBBA5B0}" name="R2" dataDxfId="11">
      <calculatedColumnFormula>VLOOKUP(B3,$B$18:$M$65,2,0)</calculatedColumnFormula>
    </tableColumn>
    <tableColumn id="3" xr3:uid="{AFAD78EC-5090-4838-8C40-8E118EAB58AD}" name="R3" dataDxfId="10">
      <calculatedColumnFormula>VLOOKUP(B3,$B$18:$M$65,3,0)</calculatedColumnFormula>
    </tableColumn>
    <tableColumn id="4" xr3:uid="{B23EA4AB-296A-414C-8075-01EC9BDD59A3}" name="R4" dataDxfId="9">
      <calculatedColumnFormula>VLOOKUP(B3,$B$18:$M$65,4,0)</calculatedColumnFormula>
    </tableColumn>
    <tableColumn id="5" xr3:uid="{C38964E9-0D80-4814-9782-0684F479E386}" name="R5" dataDxfId="8">
      <calculatedColumnFormula>VLOOKUP(B3,$B$18:$M$65,5,0)</calculatedColumnFormula>
    </tableColumn>
    <tableColumn id="6" xr3:uid="{AF0F0E83-E33A-4008-B320-186A0F5ED5B0}" name="R6" dataDxfId="7">
      <calculatedColumnFormula>VLOOKUP(B3,$B$18:$M$65,6,0)</calculatedColumnFormula>
    </tableColumn>
    <tableColumn id="7" xr3:uid="{A70C9592-A9A2-47DB-BEF6-5AFB1CDF1017}" name="R7" dataDxfId="6">
      <calculatedColumnFormula>VLOOKUP(B3,$B$18:$M$65,7,0)</calculatedColumnFormula>
    </tableColumn>
    <tableColumn id="8" xr3:uid="{AA228022-24F9-41EA-BB19-19C5E0211633}" name="R8" dataDxfId="5">
      <calculatedColumnFormula>VLOOKUP($B3,$B$18:$M$65,8,0)</calculatedColumnFormula>
    </tableColumn>
    <tableColumn id="9" xr3:uid="{4DC5940B-DE71-411F-8002-41FA06D05CCE}" name="R9" dataDxfId="4">
      <calculatedColumnFormula>VLOOKUP($B3,$B$18:$M$65,9,0)</calculatedColumnFormula>
    </tableColumn>
    <tableColumn id="10" xr3:uid="{E537D08C-7323-4C5C-8965-ADA6FB0082E7}" name="R10" dataDxfId="3">
      <calculatedColumnFormula>VLOOKUP($B3,$B$18:$M$65,10,0)</calculatedColumnFormula>
    </tableColumn>
    <tableColumn id="11" xr3:uid="{A75EE4B9-2BBC-46F3-8746-91F365336B04}" name="R11" dataDxfId="2">
      <calculatedColumnFormula>VLOOKUP($B3,$B$18:$M$65,11,0)</calculatedColumnFormula>
    </tableColumn>
    <tableColumn id="12" xr3:uid="{79CAC4E1-3507-48B5-983A-9D937BC5D93F}" name="R12" dataDxfId="1">
      <calculatedColumnFormula>VLOOKUP($B3,$B$18:$M$65,12,0)</calculatedColumnFormula>
    </tableColumn>
    <tableColumn id="13" xr3:uid="{20EC284B-B4DF-4E5A-B57A-1AB9F0DE88ED}" name="TOTAL" dataDxfId="0">
      <calculatedColumnFormula>SUM(C3:M3)</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exceltemplate.net/"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00"/>
  </sheetPr>
  <dimension ref="A2:AI19"/>
  <sheetViews>
    <sheetView workbookViewId="0"/>
  </sheetViews>
  <sheetFormatPr defaultColWidth="9.33203125" defaultRowHeight="14.4" x14ac:dyDescent="0.3"/>
  <cols>
    <col min="1" max="1" width="24" style="84" customWidth="1"/>
    <col min="2" max="4" width="9.33203125" style="84"/>
    <col min="5" max="5" width="28.44140625" style="84" customWidth="1"/>
    <col min="6" max="6" width="9.33203125" style="84"/>
    <col min="7" max="7" width="23.44140625" style="84" customWidth="1"/>
    <col min="8" max="9" width="9.33203125" style="84" customWidth="1"/>
    <col min="10" max="10" width="8.5546875" style="84" customWidth="1"/>
    <col min="11" max="11" width="29.5546875" style="84" customWidth="1"/>
    <col min="12" max="12" width="9.33203125" style="84" customWidth="1"/>
    <col min="13" max="13" width="23.6640625" style="85" customWidth="1"/>
    <col min="14" max="14" width="9" style="84" customWidth="1"/>
    <col min="15" max="15" width="14.44140625" style="84" customWidth="1"/>
    <col min="16" max="16" width="9.5546875" style="84" customWidth="1"/>
    <col min="17" max="17" width="20.44140625" style="85" customWidth="1"/>
    <col min="18" max="18" width="5.5546875" style="84" customWidth="1"/>
    <col min="19" max="19" width="14" style="84" customWidth="1"/>
    <col min="20" max="20" width="17.44140625" style="84" customWidth="1"/>
    <col min="21" max="21" width="12.44140625" style="84" customWidth="1"/>
    <col min="22" max="22" width="9.33203125" style="84" customWidth="1"/>
    <col min="23" max="23" width="14.44140625" style="84" customWidth="1"/>
    <col min="24" max="24" width="4.44140625" style="84" customWidth="1"/>
    <col min="25" max="25" width="17.44140625" style="84" customWidth="1"/>
    <col min="26" max="26" width="5.44140625" style="84" customWidth="1"/>
    <col min="27" max="27" width="15.33203125" style="84" customWidth="1"/>
    <col min="28" max="28" width="6.44140625" style="84" customWidth="1"/>
    <col min="29" max="29" width="15.44140625" style="84" customWidth="1"/>
    <col min="30" max="30" width="9.33203125" style="84" customWidth="1"/>
    <col min="31" max="31" width="11.5546875" style="84" bestFit="1" customWidth="1"/>
    <col min="32" max="33" width="9.33203125" style="84"/>
    <col min="34" max="34" width="6.6640625" style="84" bestFit="1" customWidth="1"/>
    <col min="35" max="35" width="9.44140625" style="84" bestFit="1" customWidth="1"/>
    <col min="36" max="16384" width="9.33203125" style="84"/>
  </cols>
  <sheetData>
    <row r="2" spans="1:35" x14ac:dyDescent="0.3">
      <c r="A2" s="124"/>
      <c r="B2" s="124"/>
      <c r="C2" s="124"/>
      <c r="D2" s="124"/>
      <c r="E2" s="124"/>
      <c r="F2" s="86"/>
      <c r="G2" s="124"/>
      <c r="H2" s="124"/>
      <c r="I2" s="125"/>
      <c r="J2" s="126"/>
      <c r="K2" s="124"/>
      <c r="M2" s="127"/>
      <c r="O2" s="128"/>
      <c r="P2" s="129"/>
      <c r="Q2" s="87" t="s">
        <v>0</v>
      </c>
      <c r="S2" s="87" t="s">
        <v>0</v>
      </c>
      <c r="T2" s="87"/>
      <c r="U2" s="522" t="s">
        <v>1</v>
      </c>
      <c r="V2" s="522"/>
      <c r="W2" s="87" t="s">
        <v>0</v>
      </c>
      <c r="Y2" s="87" t="s">
        <v>0</v>
      </c>
      <c r="Z2" s="87"/>
      <c r="AA2" s="522" t="s">
        <v>2</v>
      </c>
      <c r="AB2" s="522"/>
      <c r="AC2" s="87" t="s">
        <v>0</v>
      </c>
      <c r="AE2" s="87" t="s">
        <v>0</v>
      </c>
      <c r="AF2" s="87"/>
      <c r="AG2" s="522" t="s">
        <v>3</v>
      </c>
      <c r="AH2" s="522"/>
      <c r="AI2" s="87" t="s">
        <v>0</v>
      </c>
    </row>
    <row r="3" spans="1:35" x14ac:dyDescent="0.3">
      <c r="A3" s="86"/>
      <c r="B3" s="86"/>
      <c r="C3" s="86"/>
      <c r="D3" s="86"/>
      <c r="E3" s="86"/>
      <c r="F3" s="86"/>
      <c r="G3" s="86"/>
      <c r="H3" s="86"/>
      <c r="I3" s="86"/>
      <c r="J3" s="86"/>
      <c r="K3" s="86"/>
    </row>
    <row r="5" spans="1:35" x14ac:dyDescent="0.3">
      <c r="Q5" s="85" t="s">
        <v>4</v>
      </c>
      <c r="S5" s="94" t="s">
        <v>5</v>
      </c>
      <c r="T5" s="84">
        <f>IFERROR(VLOOKUP(S5,#REF!,10,0),0)</f>
        <v>0</v>
      </c>
      <c r="U5" s="84" t="s">
        <v>6</v>
      </c>
      <c r="V5" s="84">
        <f>IFERROR(VLOOKUP(W5,#REF!,10,0),0)</f>
        <v>0</v>
      </c>
      <c r="W5" s="84" t="s">
        <v>7</v>
      </c>
      <c r="Y5" s="94" t="s">
        <v>5</v>
      </c>
      <c r="Z5" s="84">
        <f>IFERROR(VLOOKUP(Y5,#REF!,10,0),0)</f>
        <v>0</v>
      </c>
      <c r="AA5" s="84" t="s">
        <v>6</v>
      </c>
      <c r="AB5" s="84">
        <f>IFERROR(VLOOKUP(AC5,#REF!,10,0),0)</f>
        <v>0</v>
      </c>
      <c r="AC5" s="84" t="s">
        <v>8</v>
      </c>
      <c r="AE5" s="94" t="s">
        <v>5</v>
      </c>
      <c r="AF5" s="84">
        <f>IFERROR(VLOOKUP(AE5,#REF!,10,0),0)</f>
        <v>0</v>
      </c>
      <c r="AH5" s="84">
        <f>IFERROR(VLOOKUP(AI5,#REF!,10,0),0)</f>
        <v>0</v>
      </c>
      <c r="AI5" s="94" t="s">
        <v>9</v>
      </c>
    </row>
    <row r="7" spans="1:35" x14ac:dyDescent="0.3">
      <c r="Q7" s="120" t="s">
        <v>7</v>
      </c>
      <c r="S7" s="84" t="s">
        <v>10</v>
      </c>
      <c r="T7" s="84">
        <f>IFERROR(VLOOKUP(S7,#REF!,10,0),0)</f>
        <v>0</v>
      </c>
      <c r="U7" s="84" t="s">
        <v>6</v>
      </c>
      <c r="V7" s="84">
        <f>IFERROR(VLOOKUP(W7,#REF!,10,0),0)</f>
        <v>0</v>
      </c>
      <c r="W7" s="94" t="s">
        <v>8</v>
      </c>
      <c r="Y7" s="84" t="s">
        <v>11</v>
      </c>
      <c r="Z7" s="84">
        <f>IFERROR(VLOOKUP(Y7,#REF!,10,0),0)</f>
        <v>0</v>
      </c>
      <c r="AA7" s="84" t="s">
        <v>6</v>
      </c>
      <c r="AB7" s="84">
        <f>IFERROR(VLOOKUP(AC7,#REF!,10,0),0)</f>
        <v>0</v>
      </c>
      <c r="AC7" s="94" t="s">
        <v>9</v>
      </c>
    </row>
    <row r="8" spans="1:35" ht="15" thickBot="1" x14ac:dyDescent="0.35"/>
    <row r="9" spans="1:35" x14ac:dyDescent="0.3">
      <c r="Q9" s="85" t="s">
        <v>12</v>
      </c>
      <c r="S9" s="84" t="s">
        <v>13</v>
      </c>
      <c r="T9" s="84">
        <f>IFERROR(VLOOKUP(S9,#REF!,10,0),0)</f>
        <v>0</v>
      </c>
      <c r="U9" s="84" t="s">
        <v>6</v>
      </c>
      <c r="V9" s="84">
        <f>IFERROR(VLOOKUP(W9,#REF!,10,0),0)</f>
        <v>0</v>
      </c>
      <c r="W9" s="94" t="s">
        <v>11</v>
      </c>
      <c r="AE9" s="113" t="s">
        <v>14</v>
      </c>
      <c r="AF9" s="114"/>
      <c r="AG9" s="115"/>
    </row>
    <row r="10" spans="1:35" ht="15" thickBot="1" x14ac:dyDescent="0.35">
      <c r="AE10" s="116" t="s">
        <v>15</v>
      </c>
      <c r="AF10" s="117"/>
      <c r="AG10" s="118"/>
    </row>
    <row r="11" spans="1:35" x14ac:dyDescent="0.3">
      <c r="Q11" s="120" t="s">
        <v>8</v>
      </c>
      <c r="S11" s="84" t="s">
        <v>16</v>
      </c>
      <c r="T11" s="84">
        <f>IFERROR(VLOOKUP(S11,#REF!,10,0),0)</f>
        <v>0</v>
      </c>
      <c r="U11" s="84" t="s">
        <v>6</v>
      </c>
      <c r="V11" s="84">
        <f>IFERROR(VLOOKUP(W11,#REF!,10,0),0)</f>
        <v>0</v>
      </c>
      <c r="W11" s="94" t="s">
        <v>9</v>
      </c>
    </row>
    <row r="13" spans="1:35" x14ac:dyDescent="0.3">
      <c r="Q13" s="120" t="s">
        <v>13</v>
      </c>
    </row>
    <row r="15" spans="1:35" x14ac:dyDescent="0.3">
      <c r="Q15" s="120" t="s">
        <v>11</v>
      </c>
    </row>
    <row r="17" spans="17:17" x14ac:dyDescent="0.3">
      <c r="Q17" s="120" t="s">
        <v>16</v>
      </c>
    </row>
    <row r="18" spans="17:17" x14ac:dyDescent="0.3">
      <c r="Q18" s="85" t="s">
        <v>17</v>
      </c>
    </row>
    <row r="19" spans="17:17" x14ac:dyDescent="0.3">
      <c r="Q19" s="120" t="s">
        <v>9</v>
      </c>
    </row>
  </sheetData>
  <mergeCells count="3">
    <mergeCell ref="U2:V2"/>
    <mergeCell ref="AA2:AB2"/>
    <mergeCell ref="AG2:AH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B27D0-2A9C-476A-9FE5-19E548D636D7}">
  <sheetPr codeName="Sheet3">
    <pageSetUpPr fitToPage="1"/>
  </sheetPr>
  <dimension ref="A2:CF131"/>
  <sheetViews>
    <sheetView workbookViewId="0"/>
  </sheetViews>
  <sheetFormatPr defaultColWidth="9.33203125" defaultRowHeight="15" customHeight="1" x14ac:dyDescent="0.3"/>
  <cols>
    <col min="1" max="9" width="3.5546875" style="196" customWidth="1"/>
    <col min="10" max="10" width="9.44140625" style="196" customWidth="1"/>
    <col min="11" max="11" width="18.44140625" style="196" bestFit="1" customWidth="1"/>
    <col min="12" max="12" width="4.44140625" style="196" bestFit="1" customWidth="1"/>
    <col min="13" max="13" width="1.5546875" style="196" customWidth="1"/>
    <col min="14" max="15" width="8.5546875" style="196" hidden="1" customWidth="1"/>
    <col min="16" max="21" width="3.5546875" style="196" customWidth="1"/>
    <col min="22" max="22" width="19.5546875" style="196" customWidth="1"/>
    <col min="23" max="23" width="18.6640625" style="196" bestFit="1" customWidth="1"/>
    <col min="24" max="24" width="3.5546875" style="196" customWidth="1"/>
    <col min="25" max="25" width="1.5546875" style="196" hidden="1" customWidth="1"/>
    <col min="26" max="35" width="3.5546875" style="196" hidden="1" customWidth="1"/>
    <col min="36" max="36" width="6.44140625" style="196" hidden="1" customWidth="1"/>
    <col min="37" max="37" width="2.5546875" style="196" hidden="1" customWidth="1"/>
    <col min="38" max="45" width="3.5546875" style="196" hidden="1" customWidth="1"/>
    <col min="46" max="46" width="15.6640625" style="196" hidden="1" customWidth="1"/>
    <col min="47" max="47" width="3.5546875" style="196" hidden="1" customWidth="1"/>
    <col min="48" max="48" width="11.44140625" style="196" hidden="1" customWidth="1"/>
    <col min="49" max="49" width="1.5546875" style="196" hidden="1" customWidth="1"/>
    <col min="50" max="51" width="8.33203125" style="196" hidden="1" customWidth="1"/>
    <col min="52" max="60" width="3.5546875" style="196" hidden="1" customWidth="1"/>
    <col min="61" max="61" width="1.5546875" style="196" customWidth="1"/>
    <col min="62" max="72" width="3.5546875" style="196" customWidth="1"/>
    <col min="73" max="73" width="1.5546875" style="196" customWidth="1"/>
    <col min="74" max="84" width="3.5546875" style="196" customWidth="1"/>
    <col min="85" max="85" width="1.5546875" style="196" customWidth="1"/>
    <col min="86" max="86" width="3.5546875" style="196" customWidth="1"/>
    <col min="87" max="94" width="5.5546875" style="196" customWidth="1"/>
    <col min="95" max="144" width="25.5546875" style="196" customWidth="1"/>
    <col min="145" max="256" width="9.33203125" style="196"/>
    <col min="257" max="268" width="3.5546875" style="196" customWidth="1"/>
    <col min="269" max="269" width="1.5546875" style="196" customWidth="1"/>
    <col min="270" max="280" width="3.5546875" style="196" customWidth="1"/>
    <col min="281" max="281" width="1.5546875" style="196" customWidth="1"/>
    <col min="282" max="292" width="3.5546875" style="196" customWidth="1"/>
    <col min="293" max="293" width="1.5546875" style="196" customWidth="1"/>
    <col min="294" max="304" width="3.5546875" style="196" customWidth="1"/>
    <col min="305" max="305" width="1.5546875" style="196" customWidth="1"/>
    <col min="306" max="316" width="3.5546875" style="196" customWidth="1"/>
    <col min="317" max="317" width="1.5546875" style="196" customWidth="1"/>
    <col min="318" max="328" width="3.5546875" style="196" customWidth="1"/>
    <col min="329" max="329" width="1.5546875" style="196" customWidth="1"/>
    <col min="330" max="340" width="3.5546875" style="196" customWidth="1"/>
    <col min="341" max="341" width="1.5546875" style="196" customWidth="1"/>
    <col min="342" max="342" width="3.5546875" style="196" customWidth="1"/>
    <col min="343" max="350" width="5.5546875" style="196" customWidth="1"/>
    <col min="351" max="400" width="25.5546875" style="196" customWidth="1"/>
    <col min="401" max="512" width="9.33203125" style="196"/>
    <col min="513" max="524" width="3.5546875" style="196" customWidth="1"/>
    <col min="525" max="525" width="1.5546875" style="196" customWidth="1"/>
    <col min="526" max="536" width="3.5546875" style="196" customWidth="1"/>
    <col min="537" max="537" width="1.5546875" style="196" customWidth="1"/>
    <col min="538" max="548" width="3.5546875" style="196" customWidth="1"/>
    <col min="549" max="549" width="1.5546875" style="196" customWidth="1"/>
    <col min="550" max="560" width="3.5546875" style="196" customWidth="1"/>
    <col min="561" max="561" width="1.5546875" style="196" customWidth="1"/>
    <col min="562" max="572" width="3.5546875" style="196" customWidth="1"/>
    <col min="573" max="573" width="1.5546875" style="196" customWidth="1"/>
    <col min="574" max="584" width="3.5546875" style="196" customWidth="1"/>
    <col min="585" max="585" width="1.5546875" style="196" customWidth="1"/>
    <col min="586" max="596" width="3.5546875" style="196" customWidth="1"/>
    <col min="597" max="597" width="1.5546875" style="196" customWidth="1"/>
    <col min="598" max="598" width="3.5546875" style="196" customWidth="1"/>
    <col min="599" max="606" width="5.5546875" style="196" customWidth="1"/>
    <col min="607" max="656" width="25.5546875" style="196" customWidth="1"/>
    <col min="657" max="768" width="9.33203125" style="196"/>
    <col min="769" max="780" width="3.5546875" style="196" customWidth="1"/>
    <col min="781" max="781" width="1.5546875" style="196" customWidth="1"/>
    <col min="782" max="792" width="3.5546875" style="196" customWidth="1"/>
    <col min="793" max="793" width="1.5546875" style="196" customWidth="1"/>
    <col min="794" max="804" width="3.5546875" style="196" customWidth="1"/>
    <col min="805" max="805" width="1.5546875" style="196" customWidth="1"/>
    <col min="806" max="816" width="3.5546875" style="196" customWidth="1"/>
    <col min="817" max="817" width="1.5546875" style="196" customWidth="1"/>
    <col min="818" max="828" width="3.5546875" style="196" customWidth="1"/>
    <col min="829" max="829" width="1.5546875" style="196" customWidth="1"/>
    <col min="830" max="840" width="3.5546875" style="196" customWidth="1"/>
    <col min="841" max="841" width="1.5546875" style="196" customWidth="1"/>
    <col min="842" max="852" width="3.5546875" style="196" customWidth="1"/>
    <col min="853" max="853" width="1.5546875" style="196" customWidth="1"/>
    <col min="854" max="854" width="3.5546875" style="196" customWidth="1"/>
    <col min="855" max="862" width="5.5546875" style="196" customWidth="1"/>
    <col min="863" max="912" width="25.5546875" style="196" customWidth="1"/>
    <col min="913" max="1024" width="9.33203125" style="196"/>
    <col min="1025" max="1036" width="3.5546875" style="196" customWidth="1"/>
    <col min="1037" max="1037" width="1.5546875" style="196" customWidth="1"/>
    <col min="1038" max="1048" width="3.5546875" style="196" customWidth="1"/>
    <col min="1049" max="1049" width="1.5546875" style="196" customWidth="1"/>
    <col min="1050" max="1060" width="3.5546875" style="196" customWidth="1"/>
    <col min="1061" max="1061" width="1.5546875" style="196" customWidth="1"/>
    <col min="1062" max="1072" width="3.5546875" style="196" customWidth="1"/>
    <col min="1073" max="1073" width="1.5546875" style="196" customWidth="1"/>
    <col min="1074" max="1084" width="3.5546875" style="196" customWidth="1"/>
    <col min="1085" max="1085" width="1.5546875" style="196" customWidth="1"/>
    <col min="1086" max="1096" width="3.5546875" style="196" customWidth="1"/>
    <col min="1097" max="1097" width="1.5546875" style="196" customWidth="1"/>
    <col min="1098" max="1108" width="3.5546875" style="196" customWidth="1"/>
    <col min="1109" max="1109" width="1.5546875" style="196" customWidth="1"/>
    <col min="1110" max="1110" width="3.5546875" style="196" customWidth="1"/>
    <col min="1111" max="1118" width="5.5546875" style="196" customWidth="1"/>
    <col min="1119" max="1168" width="25.5546875" style="196" customWidth="1"/>
    <col min="1169" max="1280" width="9.33203125" style="196"/>
    <col min="1281" max="1292" width="3.5546875" style="196" customWidth="1"/>
    <col min="1293" max="1293" width="1.5546875" style="196" customWidth="1"/>
    <col min="1294" max="1304" width="3.5546875" style="196" customWidth="1"/>
    <col min="1305" max="1305" width="1.5546875" style="196" customWidth="1"/>
    <col min="1306" max="1316" width="3.5546875" style="196" customWidth="1"/>
    <col min="1317" max="1317" width="1.5546875" style="196" customWidth="1"/>
    <col min="1318" max="1328" width="3.5546875" style="196" customWidth="1"/>
    <col min="1329" max="1329" width="1.5546875" style="196" customWidth="1"/>
    <col min="1330" max="1340" width="3.5546875" style="196" customWidth="1"/>
    <col min="1341" max="1341" width="1.5546875" style="196" customWidth="1"/>
    <col min="1342" max="1352" width="3.5546875" style="196" customWidth="1"/>
    <col min="1353" max="1353" width="1.5546875" style="196" customWidth="1"/>
    <col min="1354" max="1364" width="3.5546875" style="196" customWidth="1"/>
    <col min="1365" max="1365" width="1.5546875" style="196" customWidth="1"/>
    <col min="1366" max="1366" width="3.5546875" style="196" customWidth="1"/>
    <col min="1367" max="1374" width="5.5546875" style="196" customWidth="1"/>
    <col min="1375" max="1424" width="25.5546875" style="196" customWidth="1"/>
    <col min="1425" max="1536" width="9.33203125" style="196"/>
    <col min="1537" max="1548" width="3.5546875" style="196" customWidth="1"/>
    <col min="1549" max="1549" width="1.5546875" style="196" customWidth="1"/>
    <col min="1550" max="1560" width="3.5546875" style="196" customWidth="1"/>
    <col min="1561" max="1561" width="1.5546875" style="196" customWidth="1"/>
    <col min="1562" max="1572" width="3.5546875" style="196" customWidth="1"/>
    <col min="1573" max="1573" width="1.5546875" style="196" customWidth="1"/>
    <col min="1574" max="1584" width="3.5546875" style="196" customWidth="1"/>
    <col min="1585" max="1585" width="1.5546875" style="196" customWidth="1"/>
    <col min="1586" max="1596" width="3.5546875" style="196" customWidth="1"/>
    <col min="1597" max="1597" width="1.5546875" style="196" customWidth="1"/>
    <col min="1598" max="1608" width="3.5546875" style="196" customWidth="1"/>
    <col min="1609" max="1609" width="1.5546875" style="196" customWidth="1"/>
    <col min="1610" max="1620" width="3.5546875" style="196" customWidth="1"/>
    <col min="1621" max="1621" width="1.5546875" style="196" customWidth="1"/>
    <col min="1622" max="1622" width="3.5546875" style="196" customWidth="1"/>
    <col min="1623" max="1630" width="5.5546875" style="196" customWidth="1"/>
    <col min="1631" max="1680" width="25.5546875" style="196" customWidth="1"/>
    <col min="1681" max="1792" width="9.33203125" style="196"/>
    <col min="1793" max="1804" width="3.5546875" style="196" customWidth="1"/>
    <col min="1805" max="1805" width="1.5546875" style="196" customWidth="1"/>
    <col min="1806" max="1816" width="3.5546875" style="196" customWidth="1"/>
    <col min="1817" max="1817" width="1.5546875" style="196" customWidth="1"/>
    <col min="1818" max="1828" width="3.5546875" style="196" customWidth="1"/>
    <col min="1829" max="1829" width="1.5546875" style="196" customWidth="1"/>
    <col min="1830" max="1840" width="3.5546875" style="196" customWidth="1"/>
    <col min="1841" max="1841" width="1.5546875" style="196" customWidth="1"/>
    <col min="1842" max="1852" width="3.5546875" style="196" customWidth="1"/>
    <col min="1853" max="1853" width="1.5546875" style="196" customWidth="1"/>
    <col min="1854" max="1864" width="3.5546875" style="196" customWidth="1"/>
    <col min="1865" max="1865" width="1.5546875" style="196" customWidth="1"/>
    <col min="1866" max="1876" width="3.5546875" style="196" customWidth="1"/>
    <col min="1877" max="1877" width="1.5546875" style="196" customWidth="1"/>
    <col min="1878" max="1878" width="3.5546875" style="196" customWidth="1"/>
    <col min="1879" max="1886" width="5.5546875" style="196" customWidth="1"/>
    <col min="1887" max="1936" width="25.5546875" style="196" customWidth="1"/>
    <col min="1937" max="2048" width="9.33203125" style="196"/>
    <col min="2049" max="2060" width="3.5546875" style="196" customWidth="1"/>
    <col min="2061" max="2061" width="1.5546875" style="196" customWidth="1"/>
    <col min="2062" max="2072" width="3.5546875" style="196" customWidth="1"/>
    <col min="2073" max="2073" width="1.5546875" style="196" customWidth="1"/>
    <col min="2074" max="2084" width="3.5546875" style="196" customWidth="1"/>
    <col min="2085" max="2085" width="1.5546875" style="196" customWidth="1"/>
    <col min="2086" max="2096" width="3.5546875" style="196" customWidth="1"/>
    <col min="2097" max="2097" width="1.5546875" style="196" customWidth="1"/>
    <col min="2098" max="2108" width="3.5546875" style="196" customWidth="1"/>
    <col min="2109" max="2109" width="1.5546875" style="196" customWidth="1"/>
    <col min="2110" max="2120" width="3.5546875" style="196" customWidth="1"/>
    <col min="2121" max="2121" width="1.5546875" style="196" customWidth="1"/>
    <col min="2122" max="2132" width="3.5546875" style="196" customWidth="1"/>
    <col min="2133" max="2133" width="1.5546875" style="196" customWidth="1"/>
    <col min="2134" max="2134" width="3.5546875" style="196" customWidth="1"/>
    <col min="2135" max="2142" width="5.5546875" style="196" customWidth="1"/>
    <col min="2143" max="2192" width="25.5546875" style="196" customWidth="1"/>
    <col min="2193" max="2304" width="9.33203125" style="196"/>
    <col min="2305" max="2316" width="3.5546875" style="196" customWidth="1"/>
    <col min="2317" max="2317" width="1.5546875" style="196" customWidth="1"/>
    <col min="2318" max="2328" width="3.5546875" style="196" customWidth="1"/>
    <col min="2329" max="2329" width="1.5546875" style="196" customWidth="1"/>
    <col min="2330" max="2340" width="3.5546875" style="196" customWidth="1"/>
    <col min="2341" max="2341" width="1.5546875" style="196" customWidth="1"/>
    <col min="2342" max="2352" width="3.5546875" style="196" customWidth="1"/>
    <col min="2353" max="2353" width="1.5546875" style="196" customWidth="1"/>
    <col min="2354" max="2364" width="3.5546875" style="196" customWidth="1"/>
    <col min="2365" max="2365" width="1.5546875" style="196" customWidth="1"/>
    <col min="2366" max="2376" width="3.5546875" style="196" customWidth="1"/>
    <col min="2377" max="2377" width="1.5546875" style="196" customWidth="1"/>
    <col min="2378" max="2388" width="3.5546875" style="196" customWidth="1"/>
    <col min="2389" max="2389" width="1.5546875" style="196" customWidth="1"/>
    <col min="2390" max="2390" width="3.5546875" style="196" customWidth="1"/>
    <col min="2391" max="2398" width="5.5546875" style="196" customWidth="1"/>
    <col min="2399" max="2448" width="25.5546875" style="196" customWidth="1"/>
    <col min="2449" max="2560" width="9.33203125" style="196"/>
    <col min="2561" max="2572" width="3.5546875" style="196" customWidth="1"/>
    <col min="2573" max="2573" width="1.5546875" style="196" customWidth="1"/>
    <col min="2574" max="2584" width="3.5546875" style="196" customWidth="1"/>
    <col min="2585" max="2585" width="1.5546875" style="196" customWidth="1"/>
    <col min="2586" max="2596" width="3.5546875" style="196" customWidth="1"/>
    <col min="2597" max="2597" width="1.5546875" style="196" customWidth="1"/>
    <col min="2598" max="2608" width="3.5546875" style="196" customWidth="1"/>
    <col min="2609" max="2609" width="1.5546875" style="196" customWidth="1"/>
    <col min="2610" max="2620" width="3.5546875" style="196" customWidth="1"/>
    <col min="2621" max="2621" width="1.5546875" style="196" customWidth="1"/>
    <col min="2622" max="2632" width="3.5546875" style="196" customWidth="1"/>
    <col min="2633" max="2633" width="1.5546875" style="196" customWidth="1"/>
    <col min="2634" max="2644" width="3.5546875" style="196" customWidth="1"/>
    <col min="2645" max="2645" width="1.5546875" style="196" customWidth="1"/>
    <col min="2646" max="2646" width="3.5546875" style="196" customWidth="1"/>
    <col min="2647" max="2654" width="5.5546875" style="196" customWidth="1"/>
    <col min="2655" max="2704" width="25.5546875" style="196" customWidth="1"/>
    <col min="2705" max="2816" width="9.33203125" style="196"/>
    <col min="2817" max="2828" width="3.5546875" style="196" customWidth="1"/>
    <col min="2829" max="2829" width="1.5546875" style="196" customWidth="1"/>
    <col min="2830" max="2840" width="3.5546875" style="196" customWidth="1"/>
    <col min="2841" max="2841" width="1.5546875" style="196" customWidth="1"/>
    <col min="2842" max="2852" width="3.5546875" style="196" customWidth="1"/>
    <col min="2853" max="2853" width="1.5546875" style="196" customWidth="1"/>
    <col min="2854" max="2864" width="3.5546875" style="196" customWidth="1"/>
    <col min="2865" max="2865" width="1.5546875" style="196" customWidth="1"/>
    <col min="2866" max="2876" width="3.5546875" style="196" customWidth="1"/>
    <col min="2877" max="2877" width="1.5546875" style="196" customWidth="1"/>
    <col min="2878" max="2888" width="3.5546875" style="196" customWidth="1"/>
    <col min="2889" max="2889" width="1.5546875" style="196" customWidth="1"/>
    <col min="2890" max="2900" width="3.5546875" style="196" customWidth="1"/>
    <col min="2901" max="2901" width="1.5546875" style="196" customWidth="1"/>
    <col min="2902" max="2902" width="3.5546875" style="196" customWidth="1"/>
    <col min="2903" max="2910" width="5.5546875" style="196" customWidth="1"/>
    <col min="2911" max="2960" width="25.5546875" style="196" customWidth="1"/>
    <col min="2961" max="3072" width="9.33203125" style="196"/>
    <col min="3073" max="3084" width="3.5546875" style="196" customWidth="1"/>
    <col min="3085" max="3085" width="1.5546875" style="196" customWidth="1"/>
    <col min="3086" max="3096" width="3.5546875" style="196" customWidth="1"/>
    <col min="3097" max="3097" width="1.5546875" style="196" customWidth="1"/>
    <col min="3098" max="3108" width="3.5546875" style="196" customWidth="1"/>
    <col min="3109" max="3109" width="1.5546875" style="196" customWidth="1"/>
    <col min="3110" max="3120" width="3.5546875" style="196" customWidth="1"/>
    <col min="3121" max="3121" width="1.5546875" style="196" customWidth="1"/>
    <col min="3122" max="3132" width="3.5546875" style="196" customWidth="1"/>
    <col min="3133" max="3133" width="1.5546875" style="196" customWidth="1"/>
    <col min="3134" max="3144" width="3.5546875" style="196" customWidth="1"/>
    <col min="3145" max="3145" width="1.5546875" style="196" customWidth="1"/>
    <col min="3146" max="3156" width="3.5546875" style="196" customWidth="1"/>
    <col min="3157" max="3157" width="1.5546875" style="196" customWidth="1"/>
    <col min="3158" max="3158" width="3.5546875" style="196" customWidth="1"/>
    <col min="3159" max="3166" width="5.5546875" style="196" customWidth="1"/>
    <col min="3167" max="3216" width="25.5546875" style="196" customWidth="1"/>
    <col min="3217" max="3328" width="9.33203125" style="196"/>
    <col min="3329" max="3340" width="3.5546875" style="196" customWidth="1"/>
    <col min="3341" max="3341" width="1.5546875" style="196" customWidth="1"/>
    <col min="3342" max="3352" width="3.5546875" style="196" customWidth="1"/>
    <col min="3353" max="3353" width="1.5546875" style="196" customWidth="1"/>
    <col min="3354" max="3364" width="3.5546875" style="196" customWidth="1"/>
    <col min="3365" max="3365" width="1.5546875" style="196" customWidth="1"/>
    <col min="3366" max="3376" width="3.5546875" style="196" customWidth="1"/>
    <col min="3377" max="3377" width="1.5546875" style="196" customWidth="1"/>
    <col min="3378" max="3388" width="3.5546875" style="196" customWidth="1"/>
    <col min="3389" max="3389" width="1.5546875" style="196" customWidth="1"/>
    <col min="3390" max="3400" width="3.5546875" style="196" customWidth="1"/>
    <col min="3401" max="3401" width="1.5546875" style="196" customWidth="1"/>
    <col min="3402" max="3412" width="3.5546875" style="196" customWidth="1"/>
    <col min="3413" max="3413" width="1.5546875" style="196" customWidth="1"/>
    <col min="3414" max="3414" width="3.5546875" style="196" customWidth="1"/>
    <col min="3415" max="3422" width="5.5546875" style="196" customWidth="1"/>
    <col min="3423" max="3472" width="25.5546875" style="196" customWidth="1"/>
    <col min="3473" max="3584" width="9.33203125" style="196"/>
    <col min="3585" max="3596" width="3.5546875" style="196" customWidth="1"/>
    <col min="3597" max="3597" width="1.5546875" style="196" customWidth="1"/>
    <col min="3598" max="3608" width="3.5546875" style="196" customWidth="1"/>
    <col min="3609" max="3609" width="1.5546875" style="196" customWidth="1"/>
    <col min="3610" max="3620" width="3.5546875" style="196" customWidth="1"/>
    <col min="3621" max="3621" width="1.5546875" style="196" customWidth="1"/>
    <col min="3622" max="3632" width="3.5546875" style="196" customWidth="1"/>
    <col min="3633" max="3633" width="1.5546875" style="196" customWidth="1"/>
    <col min="3634" max="3644" width="3.5546875" style="196" customWidth="1"/>
    <col min="3645" max="3645" width="1.5546875" style="196" customWidth="1"/>
    <col min="3646" max="3656" width="3.5546875" style="196" customWidth="1"/>
    <col min="3657" max="3657" width="1.5546875" style="196" customWidth="1"/>
    <col min="3658" max="3668" width="3.5546875" style="196" customWidth="1"/>
    <col min="3669" max="3669" width="1.5546875" style="196" customWidth="1"/>
    <col min="3670" max="3670" width="3.5546875" style="196" customWidth="1"/>
    <col min="3671" max="3678" width="5.5546875" style="196" customWidth="1"/>
    <col min="3679" max="3728" width="25.5546875" style="196" customWidth="1"/>
    <col min="3729" max="3840" width="9.33203125" style="196"/>
    <col min="3841" max="3852" width="3.5546875" style="196" customWidth="1"/>
    <col min="3853" max="3853" width="1.5546875" style="196" customWidth="1"/>
    <col min="3854" max="3864" width="3.5546875" style="196" customWidth="1"/>
    <col min="3865" max="3865" width="1.5546875" style="196" customWidth="1"/>
    <col min="3866" max="3876" width="3.5546875" style="196" customWidth="1"/>
    <col min="3877" max="3877" width="1.5546875" style="196" customWidth="1"/>
    <col min="3878" max="3888" width="3.5546875" style="196" customWidth="1"/>
    <col min="3889" max="3889" width="1.5546875" style="196" customWidth="1"/>
    <col min="3890" max="3900" width="3.5546875" style="196" customWidth="1"/>
    <col min="3901" max="3901" width="1.5546875" style="196" customWidth="1"/>
    <col min="3902" max="3912" width="3.5546875" style="196" customWidth="1"/>
    <col min="3913" max="3913" width="1.5546875" style="196" customWidth="1"/>
    <col min="3914" max="3924" width="3.5546875" style="196" customWidth="1"/>
    <col min="3925" max="3925" width="1.5546875" style="196" customWidth="1"/>
    <col min="3926" max="3926" width="3.5546875" style="196" customWidth="1"/>
    <col min="3927" max="3934" width="5.5546875" style="196" customWidth="1"/>
    <col min="3935" max="3984" width="25.5546875" style="196" customWidth="1"/>
    <col min="3985" max="4096" width="9.33203125" style="196"/>
    <col min="4097" max="4108" width="3.5546875" style="196" customWidth="1"/>
    <col min="4109" max="4109" width="1.5546875" style="196" customWidth="1"/>
    <col min="4110" max="4120" width="3.5546875" style="196" customWidth="1"/>
    <col min="4121" max="4121" width="1.5546875" style="196" customWidth="1"/>
    <col min="4122" max="4132" width="3.5546875" style="196" customWidth="1"/>
    <col min="4133" max="4133" width="1.5546875" style="196" customWidth="1"/>
    <col min="4134" max="4144" width="3.5546875" style="196" customWidth="1"/>
    <col min="4145" max="4145" width="1.5546875" style="196" customWidth="1"/>
    <col min="4146" max="4156" width="3.5546875" style="196" customWidth="1"/>
    <col min="4157" max="4157" width="1.5546875" style="196" customWidth="1"/>
    <col min="4158" max="4168" width="3.5546875" style="196" customWidth="1"/>
    <col min="4169" max="4169" width="1.5546875" style="196" customWidth="1"/>
    <col min="4170" max="4180" width="3.5546875" style="196" customWidth="1"/>
    <col min="4181" max="4181" width="1.5546875" style="196" customWidth="1"/>
    <col min="4182" max="4182" width="3.5546875" style="196" customWidth="1"/>
    <col min="4183" max="4190" width="5.5546875" style="196" customWidth="1"/>
    <col min="4191" max="4240" width="25.5546875" style="196" customWidth="1"/>
    <col min="4241" max="4352" width="9.33203125" style="196"/>
    <col min="4353" max="4364" width="3.5546875" style="196" customWidth="1"/>
    <col min="4365" max="4365" width="1.5546875" style="196" customWidth="1"/>
    <col min="4366" max="4376" width="3.5546875" style="196" customWidth="1"/>
    <col min="4377" max="4377" width="1.5546875" style="196" customWidth="1"/>
    <col min="4378" max="4388" width="3.5546875" style="196" customWidth="1"/>
    <col min="4389" max="4389" width="1.5546875" style="196" customWidth="1"/>
    <col min="4390" max="4400" width="3.5546875" style="196" customWidth="1"/>
    <col min="4401" max="4401" width="1.5546875" style="196" customWidth="1"/>
    <col min="4402" max="4412" width="3.5546875" style="196" customWidth="1"/>
    <col min="4413" max="4413" width="1.5546875" style="196" customWidth="1"/>
    <col min="4414" max="4424" width="3.5546875" style="196" customWidth="1"/>
    <col min="4425" max="4425" width="1.5546875" style="196" customWidth="1"/>
    <col min="4426" max="4436" width="3.5546875" style="196" customWidth="1"/>
    <col min="4437" max="4437" width="1.5546875" style="196" customWidth="1"/>
    <col min="4438" max="4438" width="3.5546875" style="196" customWidth="1"/>
    <col min="4439" max="4446" width="5.5546875" style="196" customWidth="1"/>
    <col min="4447" max="4496" width="25.5546875" style="196" customWidth="1"/>
    <col min="4497" max="4608" width="9.33203125" style="196"/>
    <col min="4609" max="4620" width="3.5546875" style="196" customWidth="1"/>
    <col min="4621" max="4621" width="1.5546875" style="196" customWidth="1"/>
    <col min="4622" max="4632" width="3.5546875" style="196" customWidth="1"/>
    <col min="4633" max="4633" width="1.5546875" style="196" customWidth="1"/>
    <col min="4634" max="4644" width="3.5546875" style="196" customWidth="1"/>
    <col min="4645" max="4645" width="1.5546875" style="196" customWidth="1"/>
    <col min="4646" max="4656" width="3.5546875" style="196" customWidth="1"/>
    <col min="4657" max="4657" width="1.5546875" style="196" customWidth="1"/>
    <col min="4658" max="4668" width="3.5546875" style="196" customWidth="1"/>
    <col min="4669" max="4669" width="1.5546875" style="196" customWidth="1"/>
    <col min="4670" max="4680" width="3.5546875" style="196" customWidth="1"/>
    <col min="4681" max="4681" width="1.5546875" style="196" customWidth="1"/>
    <col min="4682" max="4692" width="3.5546875" style="196" customWidth="1"/>
    <col min="4693" max="4693" width="1.5546875" style="196" customWidth="1"/>
    <col min="4694" max="4694" width="3.5546875" style="196" customWidth="1"/>
    <col min="4695" max="4702" width="5.5546875" style="196" customWidth="1"/>
    <col min="4703" max="4752" width="25.5546875" style="196" customWidth="1"/>
    <col min="4753" max="4864" width="9.33203125" style="196"/>
    <col min="4865" max="4876" width="3.5546875" style="196" customWidth="1"/>
    <col min="4877" max="4877" width="1.5546875" style="196" customWidth="1"/>
    <col min="4878" max="4888" width="3.5546875" style="196" customWidth="1"/>
    <col min="4889" max="4889" width="1.5546875" style="196" customWidth="1"/>
    <col min="4890" max="4900" width="3.5546875" style="196" customWidth="1"/>
    <col min="4901" max="4901" width="1.5546875" style="196" customWidth="1"/>
    <col min="4902" max="4912" width="3.5546875" style="196" customWidth="1"/>
    <col min="4913" max="4913" width="1.5546875" style="196" customWidth="1"/>
    <col min="4914" max="4924" width="3.5546875" style="196" customWidth="1"/>
    <col min="4925" max="4925" width="1.5546875" style="196" customWidth="1"/>
    <col min="4926" max="4936" width="3.5546875" style="196" customWidth="1"/>
    <col min="4937" max="4937" width="1.5546875" style="196" customWidth="1"/>
    <col min="4938" max="4948" width="3.5546875" style="196" customWidth="1"/>
    <col min="4949" max="4949" width="1.5546875" style="196" customWidth="1"/>
    <col min="4950" max="4950" width="3.5546875" style="196" customWidth="1"/>
    <col min="4951" max="4958" width="5.5546875" style="196" customWidth="1"/>
    <col min="4959" max="5008" width="25.5546875" style="196" customWidth="1"/>
    <col min="5009" max="5120" width="9.33203125" style="196"/>
    <col min="5121" max="5132" width="3.5546875" style="196" customWidth="1"/>
    <col min="5133" max="5133" width="1.5546875" style="196" customWidth="1"/>
    <col min="5134" max="5144" width="3.5546875" style="196" customWidth="1"/>
    <col min="5145" max="5145" width="1.5546875" style="196" customWidth="1"/>
    <col min="5146" max="5156" width="3.5546875" style="196" customWidth="1"/>
    <col min="5157" max="5157" width="1.5546875" style="196" customWidth="1"/>
    <col min="5158" max="5168" width="3.5546875" style="196" customWidth="1"/>
    <col min="5169" max="5169" width="1.5546875" style="196" customWidth="1"/>
    <col min="5170" max="5180" width="3.5546875" style="196" customWidth="1"/>
    <col min="5181" max="5181" width="1.5546875" style="196" customWidth="1"/>
    <col min="5182" max="5192" width="3.5546875" style="196" customWidth="1"/>
    <col min="5193" max="5193" width="1.5546875" style="196" customWidth="1"/>
    <col min="5194" max="5204" width="3.5546875" style="196" customWidth="1"/>
    <col min="5205" max="5205" width="1.5546875" style="196" customWidth="1"/>
    <col min="5206" max="5206" width="3.5546875" style="196" customWidth="1"/>
    <col min="5207" max="5214" width="5.5546875" style="196" customWidth="1"/>
    <col min="5215" max="5264" width="25.5546875" style="196" customWidth="1"/>
    <col min="5265" max="5376" width="9.33203125" style="196"/>
    <col min="5377" max="5388" width="3.5546875" style="196" customWidth="1"/>
    <col min="5389" max="5389" width="1.5546875" style="196" customWidth="1"/>
    <col min="5390" max="5400" width="3.5546875" style="196" customWidth="1"/>
    <col min="5401" max="5401" width="1.5546875" style="196" customWidth="1"/>
    <col min="5402" max="5412" width="3.5546875" style="196" customWidth="1"/>
    <col min="5413" max="5413" width="1.5546875" style="196" customWidth="1"/>
    <col min="5414" max="5424" width="3.5546875" style="196" customWidth="1"/>
    <col min="5425" max="5425" width="1.5546875" style="196" customWidth="1"/>
    <col min="5426" max="5436" width="3.5546875" style="196" customWidth="1"/>
    <col min="5437" max="5437" width="1.5546875" style="196" customWidth="1"/>
    <col min="5438" max="5448" width="3.5546875" style="196" customWidth="1"/>
    <col min="5449" max="5449" width="1.5546875" style="196" customWidth="1"/>
    <col min="5450" max="5460" width="3.5546875" style="196" customWidth="1"/>
    <col min="5461" max="5461" width="1.5546875" style="196" customWidth="1"/>
    <col min="5462" max="5462" width="3.5546875" style="196" customWidth="1"/>
    <col min="5463" max="5470" width="5.5546875" style="196" customWidth="1"/>
    <col min="5471" max="5520" width="25.5546875" style="196" customWidth="1"/>
    <col min="5521" max="5632" width="9.33203125" style="196"/>
    <col min="5633" max="5644" width="3.5546875" style="196" customWidth="1"/>
    <col min="5645" max="5645" width="1.5546875" style="196" customWidth="1"/>
    <col min="5646" max="5656" width="3.5546875" style="196" customWidth="1"/>
    <col min="5657" max="5657" width="1.5546875" style="196" customWidth="1"/>
    <col min="5658" max="5668" width="3.5546875" style="196" customWidth="1"/>
    <col min="5669" max="5669" width="1.5546875" style="196" customWidth="1"/>
    <col min="5670" max="5680" width="3.5546875" style="196" customWidth="1"/>
    <col min="5681" max="5681" width="1.5546875" style="196" customWidth="1"/>
    <col min="5682" max="5692" width="3.5546875" style="196" customWidth="1"/>
    <col min="5693" max="5693" width="1.5546875" style="196" customWidth="1"/>
    <col min="5694" max="5704" width="3.5546875" style="196" customWidth="1"/>
    <col min="5705" max="5705" width="1.5546875" style="196" customWidth="1"/>
    <col min="5706" max="5716" width="3.5546875" style="196" customWidth="1"/>
    <col min="5717" max="5717" width="1.5546875" style="196" customWidth="1"/>
    <col min="5718" max="5718" width="3.5546875" style="196" customWidth="1"/>
    <col min="5719" max="5726" width="5.5546875" style="196" customWidth="1"/>
    <col min="5727" max="5776" width="25.5546875" style="196" customWidth="1"/>
    <col min="5777" max="5888" width="9.33203125" style="196"/>
    <col min="5889" max="5900" width="3.5546875" style="196" customWidth="1"/>
    <col min="5901" max="5901" width="1.5546875" style="196" customWidth="1"/>
    <col min="5902" max="5912" width="3.5546875" style="196" customWidth="1"/>
    <col min="5913" max="5913" width="1.5546875" style="196" customWidth="1"/>
    <col min="5914" max="5924" width="3.5546875" style="196" customWidth="1"/>
    <col min="5925" max="5925" width="1.5546875" style="196" customWidth="1"/>
    <col min="5926" max="5936" width="3.5546875" style="196" customWidth="1"/>
    <col min="5937" max="5937" width="1.5546875" style="196" customWidth="1"/>
    <col min="5938" max="5948" width="3.5546875" style="196" customWidth="1"/>
    <col min="5949" max="5949" width="1.5546875" style="196" customWidth="1"/>
    <col min="5950" max="5960" width="3.5546875" style="196" customWidth="1"/>
    <col min="5961" max="5961" width="1.5546875" style="196" customWidth="1"/>
    <col min="5962" max="5972" width="3.5546875" style="196" customWidth="1"/>
    <col min="5973" max="5973" width="1.5546875" style="196" customWidth="1"/>
    <col min="5974" max="5974" width="3.5546875" style="196" customWidth="1"/>
    <col min="5975" max="5982" width="5.5546875" style="196" customWidth="1"/>
    <col min="5983" max="6032" width="25.5546875" style="196" customWidth="1"/>
    <col min="6033" max="6144" width="9.33203125" style="196"/>
    <col min="6145" max="6156" width="3.5546875" style="196" customWidth="1"/>
    <col min="6157" max="6157" width="1.5546875" style="196" customWidth="1"/>
    <col min="6158" max="6168" width="3.5546875" style="196" customWidth="1"/>
    <col min="6169" max="6169" width="1.5546875" style="196" customWidth="1"/>
    <col min="6170" max="6180" width="3.5546875" style="196" customWidth="1"/>
    <col min="6181" max="6181" width="1.5546875" style="196" customWidth="1"/>
    <col min="6182" max="6192" width="3.5546875" style="196" customWidth="1"/>
    <col min="6193" max="6193" width="1.5546875" style="196" customWidth="1"/>
    <col min="6194" max="6204" width="3.5546875" style="196" customWidth="1"/>
    <col min="6205" max="6205" width="1.5546875" style="196" customWidth="1"/>
    <col min="6206" max="6216" width="3.5546875" style="196" customWidth="1"/>
    <col min="6217" max="6217" width="1.5546875" style="196" customWidth="1"/>
    <col min="6218" max="6228" width="3.5546875" style="196" customWidth="1"/>
    <col min="6229" max="6229" width="1.5546875" style="196" customWidth="1"/>
    <col min="6230" max="6230" width="3.5546875" style="196" customWidth="1"/>
    <col min="6231" max="6238" width="5.5546875" style="196" customWidth="1"/>
    <col min="6239" max="6288" width="25.5546875" style="196" customWidth="1"/>
    <col min="6289" max="6400" width="9.33203125" style="196"/>
    <col min="6401" max="6412" width="3.5546875" style="196" customWidth="1"/>
    <col min="6413" max="6413" width="1.5546875" style="196" customWidth="1"/>
    <col min="6414" max="6424" width="3.5546875" style="196" customWidth="1"/>
    <col min="6425" max="6425" width="1.5546875" style="196" customWidth="1"/>
    <col min="6426" max="6436" width="3.5546875" style="196" customWidth="1"/>
    <col min="6437" max="6437" width="1.5546875" style="196" customWidth="1"/>
    <col min="6438" max="6448" width="3.5546875" style="196" customWidth="1"/>
    <col min="6449" max="6449" width="1.5546875" style="196" customWidth="1"/>
    <col min="6450" max="6460" width="3.5546875" style="196" customWidth="1"/>
    <col min="6461" max="6461" width="1.5546875" style="196" customWidth="1"/>
    <col min="6462" max="6472" width="3.5546875" style="196" customWidth="1"/>
    <col min="6473" max="6473" width="1.5546875" style="196" customWidth="1"/>
    <col min="6474" max="6484" width="3.5546875" style="196" customWidth="1"/>
    <col min="6485" max="6485" width="1.5546875" style="196" customWidth="1"/>
    <col min="6486" max="6486" width="3.5546875" style="196" customWidth="1"/>
    <col min="6487" max="6494" width="5.5546875" style="196" customWidth="1"/>
    <col min="6495" max="6544" width="25.5546875" style="196" customWidth="1"/>
    <col min="6545" max="6656" width="9.33203125" style="196"/>
    <col min="6657" max="6668" width="3.5546875" style="196" customWidth="1"/>
    <col min="6669" max="6669" width="1.5546875" style="196" customWidth="1"/>
    <col min="6670" max="6680" width="3.5546875" style="196" customWidth="1"/>
    <col min="6681" max="6681" width="1.5546875" style="196" customWidth="1"/>
    <col min="6682" max="6692" width="3.5546875" style="196" customWidth="1"/>
    <col min="6693" max="6693" width="1.5546875" style="196" customWidth="1"/>
    <col min="6694" max="6704" width="3.5546875" style="196" customWidth="1"/>
    <col min="6705" max="6705" width="1.5546875" style="196" customWidth="1"/>
    <col min="6706" max="6716" width="3.5546875" style="196" customWidth="1"/>
    <col min="6717" max="6717" width="1.5546875" style="196" customWidth="1"/>
    <col min="6718" max="6728" width="3.5546875" style="196" customWidth="1"/>
    <col min="6729" max="6729" width="1.5546875" style="196" customWidth="1"/>
    <col min="6730" max="6740" width="3.5546875" style="196" customWidth="1"/>
    <col min="6741" max="6741" width="1.5546875" style="196" customWidth="1"/>
    <col min="6742" max="6742" width="3.5546875" style="196" customWidth="1"/>
    <col min="6743" max="6750" width="5.5546875" style="196" customWidth="1"/>
    <col min="6751" max="6800" width="25.5546875" style="196" customWidth="1"/>
    <col min="6801" max="6912" width="9.33203125" style="196"/>
    <col min="6913" max="6924" width="3.5546875" style="196" customWidth="1"/>
    <col min="6925" max="6925" width="1.5546875" style="196" customWidth="1"/>
    <col min="6926" max="6936" width="3.5546875" style="196" customWidth="1"/>
    <col min="6937" max="6937" width="1.5546875" style="196" customWidth="1"/>
    <col min="6938" max="6948" width="3.5546875" style="196" customWidth="1"/>
    <col min="6949" max="6949" width="1.5546875" style="196" customWidth="1"/>
    <col min="6950" max="6960" width="3.5546875" style="196" customWidth="1"/>
    <col min="6961" max="6961" width="1.5546875" style="196" customWidth="1"/>
    <col min="6962" max="6972" width="3.5546875" style="196" customWidth="1"/>
    <col min="6973" max="6973" width="1.5546875" style="196" customWidth="1"/>
    <col min="6974" max="6984" width="3.5546875" style="196" customWidth="1"/>
    <col min="6985" max="6985" width="1.5546875" style="196" customWidth="1"/>
    <col min="6986" max="6996" width="3.5546875" style="196" customWidth="1"/>
    <col min="6997" max="6997" width="1.5546875" style="196" customWidth="1"/>
    <col min="6998" max="6998" width="3.5546875" style="196" customWidth="1"/>
    <col min="6999" max="7006" width="5.5546875" style="196" customWidth="1"/>
    <col min="7007" max="7056" width="25.5546875" style="196" customWidth="1"/>
    <col min="7057" max="7168" width="9.33203125" style="196"/>
    <col min="7169" max="7180" width="3.5546875" style="196" customWidth="1"/>
    <col min="7181" max="7181" width="1.5546875" style="196" customWidth="1"/>
    <col min="7182" max="7192" width="3.5546875" style="196" customWidth="1"/>
    <col min="7193" max="7193" width="1.5546875" style="196" customWidth="1"/>
    <col min="7194" max="7204" width="3.5546875" style="196" customWidth="1"/>
    <col min="7205" max="7205" width="1.5546875" style="196" customWidth="1"/>
    <col min="7206" max="7216" width="3.5546875" style="196" customWidth="1"/>
    <col min="7217" max="7217" width="1.5546875" style="196" customWidth="1"/>
    <col min="7218" max="7228" width="3.5546875" style="196" customWidth="1"/>
    <col min="7229" max="7229" width="1.5546875" style="196" customWidth="1"/>
    <col min="7230" max="7240" width="3.5546875" style="196" customWidth="1"/>
    <col min="7241" max="7241" width="1.5546875" style="196" customWidth="1"/>
    <col min="7242" max="7252" width="3.5546875" style="196" customWidth="1"/>
    <col min="7253" max="7253" width="1.5546875" style="196" customWidth="1"/>
    <col min="7254" max="7254" width="3.5546875" style="196" customWidth="1"/>
    <col min="7255" max="7262" width="5.5546875" style="196" customWidth="1"/>
    <col min="7263" max="7312" width="25.5546875" style="196" customWidth="1"/>
    <col min="7313" max="7424" width="9.33203125" style="196"/>
    <col min="7425" max="7436" width="3.5546875" style="196" customWidth="1"/>
    <col min="7437" max="7437" width="1.5546875" style="196" customWidth="1"/>
    <col min="7438" max="7448" width="3.5546875" style="196" customWidth="1"/>
    <col min="7449" max="7449" width="1.5546875" style="196" customWidth="1"/>
    <col min="7450" max="7460" width="3.5546875" style="196" customWidth="1"/>
    <col min="7461" max="7461" width="1.5546875" style="196" customWidth="1"/>
    <col min="7462" max="7472" width="3.5546875" style="196" customWidth="1"/>
    <col min="7473" max="7473" width="1.5546875" style="196" customWidth="1"/>
    <col min="7474" max="7484" width="3.5546875" style="196" customWidth="1"/>
    <col min="7485" max="7485" width="1.5546875" style="196" customWidth="1"/>
    <col min="7486" max="7496" width="3.5546875" style="196" customWidth="1"/>
    <col min="7497" max="7497" width="1.5546875" style="196" customWidth="1"/>
    <col min="7498" max="7508" width="3.5546875" style="196" customWidth="1"/>
    <col min="7509" max="7509" width="1.5546875" style="196" customWidth="1"/>
    <col min="7510" max="7510" width="3.5546875" style="196" customWidth="1"/>
    <col min="7511" max="7518" width="5.5546875" style="196" customWidth="1"/>
    <col min="7519" max="7568" width="25.5546875" style="196" customWidth="1"/>
    <col min="7569" max="7680" width="9.33203125" style="196"/>
    <col min="7681" max="7692" width="3.5546875" style="196" customWidth="1"/>
    <col min="7693" max="7693" width="1.5546875" style="196" customWidth="1"/>
    <col min="7694" max="7704" width="3.5546875" style="196" customWidth="1"/>
    <col min="7705" max="7705" width="1.5546875" style="196" customWidth="1"/>
    <col min="7706" max="7716" width="3.5546875" style="196" customWidth="1"/>
    <col min="7717" max="7717" width="1.5546875" style="196" customWidth="1"/>
    <col min="7718" max="7728" width="3.5546875" style="196" customWidth="1"/>
    <col min="7729" max="7729" width="1.5546875" style="196" customWidth="1"/>
    <col min="7730" max="7740" width="3.5546875" style="196" customWidth="1"/>
    <col min="7741" max="7741" width="1.5546875" style="196" customWidth="1"/>
    <col min="7742" max="7752" width="3.5546875" style="196" customWidth="1"/>
    <col min="7753" max="7753" width="1.5546875" style="196" customWidth="1"/>
    <col min="7754" max="7764" width="3.5546875" style="196" customWidth="1"/>
    <col min="7765" max="7765" width="1.5546875" style="196" customWidth="1"/>
    <col min="7766" max="7766" width="3.5546875" style="196" customWidth="1"/>
    <col min="7767" max="7774" width="5.5546875" style="196" customWidth="1"/>
    <col min="7775" max="7824" width="25.5546875" style="196" customWidth="1"/>
    <col min="7825" max="7936" width="9.33203125" style="196"/>
    <col min="7937" max="7948" width="3.5546875" style="196" customWidth="1"/>
    <col min="7949" max="7949" width="1.5546875" style="196" customWidth="1"/>
    <col min="7950" max="7960" width="3.5546875" style="196" customWidth="1"/>
    <col min="7961" max="7961" width="1.5546875" style="196" customWidth="1"/>
    <col min="7962" max="7972" width="3.5546875" style="196" customWidth="1"/>
    <col min="7973" max="7973" width="1.5546875" style="196" customWidth="1"/>
    <col min="7974" max="7984" width="3.5546875" style="196" customWidth="1"/>
    <col min="7985" max="7985" width="1.5546875" style="196" customWidth="1"/>
    <col min="7986" max="7996" width="3.5546875" style="196" customWidth="1"/>
    <col min="7997" max="7997" width="1.5546875" style="196" customWidth="1"/>
    <col min="7998" max="8008" width="3.5546875" style="196" customWidth="1"/>
    <col min="8009" max="8009" width="1.5546875" style="196" customWidth="1"/>
    <col min="8010" max="8020" width="3.5546875" style="196" customWidth="1"/>
    <col min="8021" max="8021" width="1.5546875" style="196" customWidth="1"/>
    <col min="8022" max="8022" width="3.5546875" style="196" customWidth="1"/>
    <col min="8023" max="8030" width="5.5546875" style="196" customWidth="1"/>
    <col min="8031" max="8080" width="25.5546875" style="196" customWidth="1"/>
    <col min="8081" max="8192" width="9.33203125" style="196"/>
    <col min="8193" max="8204" width="3.5546875" style="196" customWidth="1"/>
    <col min="8205" max="8205" width="1.5546875" style="196" customWidth="1"/>
    <col min="8206" max="8216" width="3.5546875" style="196" customWidth="1"/>
    <col min="8217" max="8217" width="1.5546875" style="196" customWidth="1"/>
    <col min="8218" max="8228" width="3.5546875" style="196" customWidth="1"/>
    <col min="8229" max="8229" width="1.5546875" style="196" customWidth="1"/>
    <col min="8230" max="8240" width="3.5546875" style="196" customWidth="1"/>
    <col min="8241" max="8241" width="1.5546875" style="196" customWidth="1"/>
    <col min="8242" max="8252" width="3.5546875" style="196" customWidth="1"/>
    <col min="8253" max="8253" width="1.5546875" style="196" customWidth="1"/>
    <col min="8254" max="8264" width="3.5546875" style="196" customWidth="1"/>
    <col min="8265" max="8265" width="1.5546875" style="196" customWidth="1"/>
    <col min="8266" max="8276" width="3.5546875" style="196" customWidth="1"/>
    <col min="8277" max="8277" width="1.5546875" style="196" customWidth="1"/>
    <col min="8278" max="8278" width="3.5546875" style="196" customWidth="1"/>
    <col min="8279" max="8286" width="5.5546875" style="196" customWidth="1"/>
    <col min="8287" max="8336" width="25.5546875" style="196" customWidth="1"/>
    <col min="8337" max="8448" width="9.33203125" style="196"/>
    <col min="8449" max="8460" width="3.5546875" style="196" customWidth="1"/>
    <col min="8461" max="8461" width="1.5546875" style="196" customWidth="1"/>
    <col min="8462" max="8472" width="3.5546875" style="196" customWidth="1"/>
    <col min="8473" max="8473" width="1.5546875" style="196" customWidth="1"/>
    <col min="8474" max="8484" width="3.5546875" style="196" customWidth="1"/>
    <col min="8485" max="8485" width="1.5546875" style="196" customWidth="1"/>
    <col min="8486" max="8496" width="3.5546875" style="196" customWidth="1"/>
    <col min="8497" max="8497" width="1.5546875" style="196" customWidth="1"/>
    <col min="8498" max="8508" width="3.5546875" style="196" customWidth="1"/>
    <col min="8509" max="8509" width="1.5546875" style="196" customWidth="1"/>
    <col min="8510" max="8520" width="3.5546875" style="196" customWidth="1"/>
    <col min="8521" max="8521" width="1.5546875" style="196" customWidth="1"/>
    <col min="8522" max="8532" width="3.5546875" style="196" customWidth="1"/>
    <col min="8533" max="8533" width="1.5546875" style="196" customWidth="1"/>
    <col min="8534" max="8534" width="3.5546875" style="196" customWidth="1"/>
    <col min="8535" max="8542" width="5.5546875" style="196" customWidth="1"/>
    <col min="8543" max="8592" width="25.5546875" style="196" customWidth="1"/>
    <col min="8593" max="8704" width="9.33203125" style="196"/>
    <col min="8705" max="8716" width="3.5546875" style="196" customWidth="1"/>
    <col min="8717" max="8717" width="1.5546875" style="196" customWidth="1"/>
    <col min="8718" max="8728" width="3.5546875" style="196" customWidth="1"/>
    <col min="8729" max="8729" width="1.5546875" style="196" customWidth="1"/>
    <col min="8730" max="8740" width="3.5546875" style="196" customWidth="1"/>
    <col min="8741" max="8741" width="1.5546875" style="196" customWidth="1"/>
    <col min="8742" max="8752" width="3.5546875" style="196" customWidth="1"/>
    <col min="8753" max="8753" width="1.5546875" style="196" customWidth="1"/>
    <col min="8754" max="8764" width="3.5546875" style="196" customWidth="1"/>
    <col min="8765" max="8765" width="1.5546875" style="196" customWidth="1"/>
    <col min="8766" max="8776" width="3.5546875" style="196" customWidth="1"/>
    <col min="8777" max="8777" width="1.5546875" style="196" customWidth="1"/>
    <col min="8778" max="8788" width="3.5546875" style="196" customWidth="1"/>
    <col min="8789" max="8789" width="1.5546875" style="196" customWidth="1"/>
    <col min="8790" max="8790" width="3.5546875" style="196" customWidth="1"/>
    <col min="8791" max="8798" width="5.5546875" style="196" customWidth="1"/>
    <col min="8799" max="8848" width="25.5546875" style="196" customWidth="1"/>
    <col min="8849" max="8960" width="9.33203125" style="196"/>
    <col min="8961" max="8972" width="3.5546875" style="196" customWidth="1"/>
    <col min="8973" max="8973" width="1.5546875" style="196" customWidth="1"/>
    <col min="8974" max="8984" width="3.5546875" style="196" customWidth="1"/>
    <col min="8985" max="8985" width="1.5546875" style="196" customWidth="1"/>
    <col min="8986" max="8996" width="3.5546875" style="196" customWidth="1"/>
    <col min="8997" max="8997" width="1.5546875" style="196" customWidth="1"/>
    <col min="8998" max="9008" width="3.5546875" style="196" customWidth="1"/>
    <col min="9009" max="9009" width="1.5546875" style="196" customWidth="1"/>
    <col min="9010" max="9020" width="3.5546875" style="196" customWidth="1"/>
    <col min="9021" max="9021" width="1.5546875" style="196" customWidth="1"/>
    <col min="9022" max="9032" width="3.5546875" style="196" customWidth="1"/>
    <col min="9033" max="9033" width="1.5546875" style="196" customWidth="1"/>
    <col min="9034" max="9044" width="3.5546875" style="196" customWidth="1"/>
    <col min="9045" max="9045" width="1.5546875" style="196" customWidth="1"/>
    <col min="9046" max="9046" width="3.5546875" style="196" customWidth="1"/>
    <col min="9047" max="9054" width="5.5546875" style="196" customWidth="1"/>
    <col min="9055" max="9104" width="25.5546875" style="196" customWidth="1"/>
    <col min="9105" max="9216" width="9.33203125" style="196"/>
    <col min="9217" max="9228" width="3.5546875" style="196" customWidth="1"/>
    <col min="9229" max="9229" width="1.5546875" style="196" customWidth="1"/>
    <col min="9230" max="9240" width="3.5546875" style="196" customWidth="1"/>
    <col min="9241" max="9241" width="1.5546875" style="196" customWidth="1"/>
    <col min="9242" max="9252" width="3.5546875" style="196" customWidth="1"/>
    <col min="9253" max="9253" width="1.5546875" style="196" customWidth="1"/>
    <col min="9254" max="9264" width="3.5546875" style="196" customWidth="1"/>
    <col min="9265" max="9265" width="1.5546875" style="196" customWidth="1"/>
    <col min="9266" max="9276" width="3.5546875" style="196" customWidth="1"/>
    <col min="9277" max="9277" width="1.5546875" style="196" customWidth="1"/>
    <col min="9278" max="9288" width="3.5546875" style="196" customWidth="1"/>
    <col min="9289" max="9289" width="1.5546875" style="196" customWidth="1"/>
    <col min="9290" max="9300" width="3.5546875" style="196" customWidth="1"/>
    <col min="9301" max="9301" width="1.5546875" style="196" customWidth="1"/>
    <col min="9302" max="9302" width="3.5546875" style="196" customWidth="1"/>
    <col min="9303" max="9310" width="5.5546875" style="196" customWidth="1"/>
    <col min="9311" max="9360" width="25.5546875" style="196" customWidth="1"/>
    <col min="9361" max="9472" width="9.33203125" style="196"/>
    <col min="9473" max="9484" width="3.5546875" style="196" customWidth="1"/>
    <col min="9485" max="9485" width="1.5546875" style="196" customWidth="1"/>
    <col min="9486" max="9496" width="3.5546875" style="196" customWidth="1"/>
    <col min="9497" max="9497" width="1.5546875" style="196" customWidth="1"/>
    <col min="9498" max="9508" width="3.5546875" style="196" customWidth="1"/>
    <col min="9509" max="9509" width="1.5546875" style="196" customWidth="1"/>
    <col min="9510" max="9520" width="3.5546875" style="196" customWidth="1"/>
    <col min="9521" max="9521" width="1.5546875" style="196" customWidth="1"/>
    <col min="9522" max="9532" width="3.5546875" style="196" customWidth="1"/>
    <col min="9533" max="9533" width="1.5546875" style="196" customWidth="1"/>
    <col min="9534" max="9544" width="3.5546875" style="196" customWidth="1"/>
    <col min="9545" max="9545" width="1.5546875" style="196" customWidth="1"/>
    <col min="9546" max="9556" width="3.5546875" style="196" customWidth="1"/>
    <col min="9557" max="9557" width="1.5546875" style="196" customWidth="1"/>
    <col min="9558" max="9558" width="3.5546875" style="196" customWidth="1"/>
    <col min="9559" max="9566" width="5.5546875" style="196" customWidth="1"/>
    <col min="9567" max="9616" width="25.5546875" style="196" customWidth="1"/>
    <col min="9617" max="9728" width="9.33203125" style="196"/>
    <col min="9729" max="9740" width="3.5546875" style="196" customWidth="1"/>
    <col min="9741" max="9741" width="1.5546875" style="196" customWidth="1"/>
    <col min="9742" max="9752" width="3.5546875" style="196" customWidth="1"/>
    <col min="9753" max="9753" width="1.5546875" style="196" customWidth="1"/>
    <col min="9754" max="9764" width="3.5546875" style="196" customWidth="1"/>
    <col min="9765" max="9765" width="1.5546875" style="196" customWidth="1"/>
    <col min="9766" max="9776" width="3.5546875" style="196" customWidth="1"/>
    <col min="9777" max="9777" width="1.5546875" style="196" customWidth="1"/>
    <col min="9778" max="9788" width="3.5546875" style="196" customWidth="1"/>
    <col min="9789" max="9789" width="1.5546875" style="196" customWidth="1"/>
    <col min="9790" max="9800" width="3.5546875" style="196" customWidth="1"/>
    <col min="9801" max="9801" width="1.5546875" style="196" customWidth="1"/>
    <col min="9802" max="9812" width="3.5546875" style="196" customWidth="1"/>
    <col min="9813" max="9813" width="1.5546875" style="196" customWidth="1"/>
    <col min="9814" max="9814" width="3.5546875" style="196" customWidth="1"/>
    <col min="9815" max="9822" width="5.5546875" style="196" customWidth="1"/>
    <col min="9823" max="9872" width="25.5546875" style="196" customWidth="1"/>
    <col min="9873" max="9984" width="9.33203125" style="196"/>
    <col min="9985" max="9996" width="3.5546875" style="196" customWidth="1"/>
    <col min="9997" max="9997" width="1.5546875" style="196" customWidth="1"/>
    <col min="9998" max="10008" width="3.5546875" style="196" customWidth="1"/>
    <col min="10009" max="10009" width="1.5546875" style="196" customWidth="1"/>
    <col min="10010" max="10020" width="3.5546875" style="196" customWidth="1"/>
    <col min="10021" max="10021" width="1.5546875" style="196" customWidth="1"/>
    <col min="10022" max="10032" width="3.5546875" style="196" customWidth="1"/>
    <col min="10033" max="10033" width="1.5546875" style="196" customWidth="1"/>
    <col min="10034" max="10044" width="3.5546875" style="196" customWidth="1"/>
    <col min="10045" max="10045" width="1.5546875" style="196" customWidth="1"/>
    <col min="10046" max="10056" width="3.5546875" style="196" customWidth="1"/>
    <col min="10057" max="10057" width="1.5546875" style="196" customWidth="1"/>
    <col min="10058" max="10068" width="3.5546875" style="196" customWidth="1"/>
    <col min="10069" max="10069" width="1.5546875" style="196" customWidth="1"/>
    <col min="10070" max="10070" width="3.5546875" style="196" customWidth="1"/>
    <col min="10071" max="10078" width="5.5546875" style="196" customWidth="1"/>
    <col min="10079" max="10128" width="25.5546875" style="196" customWidth="1"/>
    <col min="10129" max="10240" width="9.33203125" style="196"/>
    <col min="10241" max="10252" width="3.5546875" style="196" customWidth="1"/>
    <col min="10253" max="10253" width="1.5546875" style="196" customWidth="1"/>
    <col min="10254" max="10264" width="3.5546875" style="196" customWidth="1"/>
    <col min="10265" max="10265" width="1.5546875" style="196" customWidth="1"/>
    <col min="10266" max="10276" width="3.5546875" style="196" customWidth="1"/>
    <col min="10277" max="10277" width="1.5546875" style="196" customWidth="1"/>
    <col min="10278" max="10288" width="3.5546875" style="196" customWidth="1"/>
    <col min="10289" max="10289" width="1.5546875" style="196" customWidth="1"/>
    <col min="10290" max="10300" width="3.5546875" style="196" customWidth="1"/>
    <col min="10301" max="10301" width="1.5546875" style="196" customWidth="1"/>
    <col min="10302" max="10312" width="3.5546875" style="196" customWidth="1"/>
    <col min="10313" max="10313" width="1.5546875" style="196" customWidth="1"/>
    <col min="10314" max="10324" width="3.5546875" style="196" customWidth="1"/>
    <col min="10325" max="10325" width="1.5546875" style="196" customWidth="1"/>
    <col min="10326" max="10326" width="3.5546875" style="196" customWidth="1"/>
    <col min="10327" max="10334" width="5.5546875" style="196" customWidth="1"/>
    <col min="10335" max="10384" width="25.5546875" style="196" customWidth="1"/>
    <col min="10385" max="10496" width="9.33203125" style="196"/>
    <col min="10497" max="10508" width="3.5546875" style="196" customWidth="1"/>
    <col min="10509" max="10509" width="1.5546875" style="196" customWidth="1"/>
    <col min="10510" max="10520" width="3.5546875" style="196" customWidth="1"/>
    <col min="10521" max="10521" width="1.5546875" style="196" customWidth="1"/>
    <col min="10522" max="10532" width="3.5546875" style="196" customWidth="1"/>
    <col min="10533" max="10533" width="1.5546875" style="196" customWidth="1"/>
    <col min="10534" max="10544" width="3.5546875" style="196" customWidth="1"/>
    <col min="10545" max="10545" width="1.5546875" style="196" customWidth="1"/>
    <col min="10546" max="10556" width="3.5546875" style="196" customWidth="1"/>
    <col min="10557" max="10557" width="1.5546875" style="196" customWidth="1"/>
    <col min="10558" max="10568" width="3.5546875" style="196" customWidth="1"/>
    <col min="10569" max="10569" width="1.5546875" style="196" customWidth="1"/>
    <col min="10570" max="10580" width="3.5546875" style="196" customWidth="1"/>
    <col min="10581" max="10581" width="1.5546875" style="196" customWidth="1"/>
    <col min="10582" max="10582" width="3.5546875" style="196" customWidth="1"/>
    <col min="10583" max="10590" width="5.5546875" style="196" customWidth="1"/>
    <col min="10591" max="10640" width="25.5546875" style="196" customWidth="1"/>
    <col min="10641" max="10752" width="9.33203125" style="196"/>
    <col min="10753" max="10764" width="3.5546875" style="196" customWidth="1"/>
    <col min="10765" max="10765" width="1.5546875" style="196" customWidth="1"/>
    <col min="10766" max="10776" width="3.5546875" style="196" customWidth="1"/>
    <col min="10777" max="10777" width="1.5546875" style="196" customWidth="1"/>
    <col min="10778" max="10788" width="3.5546875" style="196" customWidth="1"/>
    <col min="10789" max="10789" width="1.5546875" style="196" customWidth="1"/>
    <col min="10790" max="10800" width="3.5546875" style="196" customWidth="1"/>
    <col min="10801" max="10801" width="1.5546875" style="196" customWidth="1"/>
    <col min="10802" max="10812" width="3.5546875" style="196" customWidth="1"/>
    <col min="10813" max="10813" width="1.5546875" style="196" customWidth="1"/>
    <col min="10814" max="10824" width="3.5546875" style="196" customWidth="1"/>
    <col min="10825" max="10825" width="1.5546875" style="196" customWidth="1"/>
    <col min="10826" max="10836" width="3.5546875" style="196" customWidth="1"/>
    <col min="10837" max="10837" width="1.5546875" style="196" customWidth="1"/>
    <col min="10838" max="10838" width="3.5546875" style="196" customWidth="1"/>
    <col min="10839" max="10846" width="5.5546875" style="196" customWidth="1"/>
    <col min="10847" max="10896" width="25.5546875" style="196" customWidth="1"/>
    <col min="10897" max="11008" width="9.33203125" style="196"/>
    <col min="11009" max="11020" width="3.5546875" style="196" customWidth="1"/>
    <col min="11021" max="11021" width="1.5546875" style="196" customWidth="1"/>
    <col min="11022" max="11032" width="3.5546875" style="196" customWidth="1"/>
    <col min="11033" max="11033" width="1.5546875" style="196" customWidth="1"/>
    <col min="11034" max="11044" width="3.5546875" style="196" customWidth="1"/>
    <col min="11045" max="11045" width="1.5546875" style="196" customWidth="1"/>
    <col min="11046" max="11056" width="3.5546875" style="196" customWidth="1"/>
    <col min="11057" max="11057" width="1.5546875" style="196" customWidth="1"/>
    <col min="11058" max="11068" width="3.5546875" style="196" customWidth="1"/>
    <col min="11069" max="11069" width="1.5546875" style="196" customWidth="1"/>
    <col min="11070" max="11080" width="3.5546875" style="196" customWidth="1"/>
    <col min="11081" max="11081" width="1.5546875" style="196" customWidth="1"/>
    <col min="11082" max="11092" width="3.5546875" style="196" customWidth="1"/>
    <col min="11093" max="11093" width="1.5546875" style="196" customWidth="1"/>
    <col min="11094" max="11094" width="3.5546875" style="196" customWidth="1"/>
    <col min="11095" max="11102" width="5.5546875" style="196" customWidth="1"/>
    <col min="11103" max="11152" width="25.5546875" style="196" customWidth="1"/>
    <col min="11153" max="11264" width="9.33203125" style="196"/>
    <col min="11265" max="11276" width="3.5546875" style="196" customWidth="1"/>
    <col min="11277" max="11277" width="1.5546875" style="196" customWidth="1"/>
    <col min="11278" max="11288" width="3.5546875" style="196" customWidth="1"/>
    <col min="11289" max="11289" width="1.5546875" style="196" customWidth="1"/>
    <col min="11290" max="11300" width="3.5546875" style="196" customWidth="1"/>
    <col min="11301" max="11301" width="1.5546875" style="196" customWidth="1"/>
    <col min="11302" max="11312" width="3.5546875" style="196" customWidth="1"/>
    <col min="11313" max="11313" width="1.5546875" style="196" customWidth="1"/>
    <col min="11314" max="11324" width="3.5546875" style="196" customWidth="1"/>
    <col min="11325" max="11325" width="1.5546875" style="196" customWidth="1"/>
    <col min="11326" max="11336" width="3.5546875" style="196" customWidth="1"/>
    <col min="11337" max="11337" width="1.5546875" style="196" customWidth="1"/>
    <col min="11338" max="11348" width="3.5546875" style="196" customWidth="1"/>
    <col min="11349" max="11349" width="1.5546875" style="196" customWidth="1"/>
    <col min="11350" max="11350" width="3.5546875" style="196" customWidth="1"/>
    <col min="11351" max="11358" width="5.5546875" style="196" customWidth="1"/>
    <col min="11359" max="11408" width="25.5546875" style="196" customWidth="1"/>
    <col min="11409" max="11520" width="9.33203125" style="196"/>
    <col min="11521" max="11532" width="3.5546875" style="196" customWidth="1"/>
    <col min="11533" max="11533" width="1.5546875" style="196" customWidth="1"/>
    <col min="11534" max="11544" width="3.5546875" style="196" customWidth="1"/>
    <col min="11545" max="11545" width="1.5546875" style="196" customWidth="1"/>
    <col min="11546" max="11556" width="3.5546875" style="196" customWidth="1"/>
    <col min="11557" max="11557" width="1.5546875" style="196" customWidth="1"/>
    <col min="11558" max="11568" width="3.5546875" style="196" customWidth="1"/>
    <col min="11569" max="11569" width="1.5546875" style="196" customWidth="1"/>
    <col min="11570" max="11580" width="3.5546875" style="196" customWidth="1"/>
    <col min="11581" max="11581" width="1.5546875" style="196" customWidth="1"/>
    <col min="11582" max="11592" width="3.5546875" style="196" customWidth="1"/>
    <col min="11593" max="11593" width="1.5546875" style="196" customWidth="1"/>
    <col min="11594" max="11604" width="3.5546875" style="196" customWidth="1"/>
    <col min="11605" max="11605" width="1.5546875" style="196" customWidth="1"/>
    <col min="11606" max="11606" width="3.5546875" style="196" customWidth="1"/>
    <col min="11607" max="11614" width="5.5546875" style="196" customWidth="1"/>
    <col min="11615" max="11664" width="25.5546875" style="196" customWidth="1"/>
    <col min="11665" max="11776" width="9.33203125" style="196"/>
    <col min="11777" max="11788" width="3.5546875" style="196" customWidth="1"/>
    <col min="11789" max="11789" width="1.5546875" style="196" customWidth="1"/>
    <col min="11790" max="11800" width="3.5546875" style="196" customWidth="1"/>
    <col min="11801" max="11801" width="1.5546875" style="196" customWidth="1"/>
    <col min="11802" max="11812" width="3.5546875" style="196" customWidth="1"/>
    <col min="11813" max="11813" width="1.5546875" style="196" customWidth="1"/>
    <col min="11814" max="11824" width="3.5546875" style="196" customWidth="1"/>
    <col min="11825" max="11825" width="1.5546875" style="196" customWidth="1"/>
    <col min="11826" max="11836" width="3.5546875" style="196" customWidth="1"/>
    <col min="11837" max="11837" width="1.5546875" style="196" customWidth="1"/>
    <col min="11838" max="11848" width="3.5546875" style="196" customWidth="1"/>
    <col min="11849" max="11849" width="1.5546875" style="196" customWidth="1"/>
    <col min="11850" max="11860" width="3.5546875" style="196" customWidth="1"/>
    <col min="11861" max="11861" width="1.5546875" style="196" customWidth="1"/>
    <col min="11862" max="11862" width="3.5546875" style="196" customWidth="1"/>
    <col min="11863" max="11870" width="5.5546875" style="196" customWidth="1"/>
    <col min="11871" max="11920" width="25.5546875" style="196" customWidth="1"/>
    <col min="11921" max="12032" width="9.33203125" style="196"/>
    <col min="12033" max="12044" width="3.5546875" style="196" customWidth="1"/>
    <col min="12045" max="12045" width="1.5546875" style="196" customWidth="1"/>
    <col min="12046" max="12056" width="3.5546875" style="196" customWidth="1"/>
    <col min="12057" max="12057" width="1.5546875" style="196" customWidth="1"/>
    <col min="12058" max="12068" width="3.5546875" style="196" customWidth="1"/>
    <col min="12069" max="12069" width="1.5546875" style="196" customWidth="1"/>
    <col min="12070" max="12080" width="3.5546875" style="196" customWidth="1"/>
    <col min="12081" max="12081" width="1.5546875" style="196" customWidth="1"/>
    <col min="12082" max="12092" width="3.5546875" style="196" customWidth="1"/>
    <col min="12093" max="12093" width="1.5546875" style="196" customWidth="1"/>
    <col min="12094" max="12104" width="3.5546875" style="196" customWidth="1"/>
    <col min="12105" max="12105" width="1.5546875" style="196" customWidth="1"/>
    <col min="12106" max="12116" width="3.5546875" style="196" customWidth="1"/>
    <col min="12117" max="12117" width="1.5546875" style="196" customWidth="1"/>
    <col min="12118" max="12118" width="3.5546875" style="196" customWidth="1"/>
    <col min="12119" max="12126" width="5.5546875" style="196" customWidth="1"/>
    <col min="12127" max="12176" width="25.5546875" style="196" customWidth="1"/>
    <col min="12177" max="12288" width="9.33203125" style="196"/>
    <col min="12289" max="12300" width="3.5546875" style="196" customWidth="1"/>
    <col min="12301" max="12301" width="1.5546875" style="196" customWidth="1"/>
    <col min="12302" max="12312" width="3.5546875" style="196" customWidth="1"/>
    <col min="12313" max="12313" width="1.5546875" style="196" customWidth="1"/>
    <col min="12314" max="12324" width="3.5546875" style="196" customWidth="1"/>
    <col min="12325" max="12325" width="1.5546875" style="196" customWidth="1"/>
    <col min="12326" max="12336" width="3.5546875" style="196" customWidth="1"/>
    <col min="12337" max="12337" width="1.5546875" style="196" customWidth="1"/>
    <col min="12338" max="12348" width="3.5546875" style="196" customWidth="1"/>
    <col min="12349" max="12349" width="1.5546875" style="196" customWidth="1"/>
    <col min="12350" max="12360" width="3.5546875" style="196" customWidth="1"/>
    <col min="12361" max="12361" width="1.5546875" style="196" customWidth="1"/>
    <col min="12362" max="12372" width="3.5546875" style="196" customWidth="1"/>
    <col min="12373" max="12373" width="1.5546875" style="196" customWidth="1"/>
    <col min="12374" max="12374" width="3.5546875" style="196" customWidth="1"/>
    <col min="12375" max="12382" width="5.5546875" style="196" customWidth="1"/>
    <col min="12383" max="12432" width="25.5546875" style="196" customWidth="1"/>
    <col min="12433" max="12544" width="9.33203125" style="196"/>
    <col min="12545" max="12556" width="3.5546875" style="196" customWidth="1"/>
    <col min="12557" max="12557" width="1.5546875" style="196" customWidth="1"/>
    <col min="12558" max="12568" width="3.5546875" style="196" customWidth="1"/>
    <col min="12569" max="12569" width="1.5546875" style="196" customWidth="1"/>
    <col min="12570" max="12580" width="3.5546875" style="196" customWidth="1"/>
    <col min="12581" max="12581" width="1.5546875" style="196" customWidth="1"/>
    <col min="12582" max="12592" width="3.5546875" style="196" customWidth="1"/>
    <col min="12593" max="12593" width="1.5546875" style="196" customWidth="1"/>
    <col min="12594" max="12604" width="3.5546875" style="196" customWidth="1"/>
    <col min="12605" max="12605" width="1.5546875" style="196" customWidth="1"/>
    <col min="12606" max="12616" width="3.5546875" style="196" customWidth="1"/>
    <col min="12617" max="12617" width="1.5546875" style="196" customWidth="1"/>
    <col min="12618" max="12628" width="3.5546875" style="196" customWidth="1"/>
    <col min="12629" max="12629" width="1.5546875" style="196" customWidth="1"/>
    <col min="12630" max="12630" width="3.5546875" style="196" customWidth="1"/>
    <col min="12631" max="12638" width="5.5546875" style="196" customWidth="1"/>
    <col min="12639" max="12688" width="25.5546875" style="196" customWidth="1"/>
    <col min="12689" max="12800" width="9.33203125" style="196"/>
    <col min="12801" max="12812" width="3.5546875" style="196" customWidth="1"/>
    <col min="12813" max="12813" width="1.5546875" style="196" customWidth="1"/>
    <col min="12814" max="12824" width="3.5546875" style="196" customWidth="1"/>
    <col min="12825" max="12825" width="1.5546875" style="196" customWidth="1"/>
    <col min="12826" max="12836" width="3.5546875" style="196" customWidth="1"/>
    <col min="12837" max="12837" width="1.5546875" style="196" customWidth="1"/>
    <col min="12838" max="12848" width="3.5546875" style="196" customWidth="1"/>
    <col min="12849" max="12849" width="1.5546875" style="196" customWidth="1"/>
    <col min="12850" max="12860" width="3.5546875" style="196" customWidth="1"/>
    <col min="12861" max="12861" width="1.5546875" style="196" customWidth="1"/>
    <col min="12862" max="12872" width="3.5546875" style="196" customWidth="1"/>
    <col min="12873" max="12873" width="1.5546875" style="196" customWidth="1"/>
    <col min="12874" max="12884" width="3.5546875" style="196" customWidth="1"/>
    <col min="12885" max="12885" width="1.5546875" style="196" customWidth="1"/>
    <col min="12886" max="12886" width="3.5546875" style="196" customWidth="1"/>
    <col min="12887" max="12894" width="5.5546875" style="196" customWidth="1"/>
    <col min="12895" max="12944" width="25.5546875" style="196" customWidth="1"/>
    <col min="12945" max="13056" width="9.33203125" style="196"/>
    <col min="13057" max="13068" width="3.5546875" style="196" customWidth="1"/>
    <col min="13069" max="13069" width="1.5546875" style="196" customWidth="1"/>
    <col min="13070" max="13080" width="3.5546875" style="196" customWidth="1"/>
    <col min="13081" max="13081" width="1.5546875" style="196" customWidth="1"/>
    <col min="13082" max="13092" width="3.5546875" style="196" customWidth="1"/>
    <col min="13093" max="13093" width="1.5546875" style="196" customWidth="1"/>
    <col min="13094" max="13104" width="3.5546875" style="196" customWidth="1"/>
    <col min="13105" max="13105" width="1.5546875" style="196" customWidth="1"/>
    <col min="13106" max="13116" width="3.5546875" style="196" customWidth="1"/>
    <col min="13117" max="13117" width="1.5546875" style="196" customWidth="1"/>
    <col min="13118" max="13128" width="3.5546875" style="196" customWidth="1"/>
    <col min="13129" max="13129" width="1.5546875" style="196" customWidth="1"/>
    <col min="13130" max="13140" width="3.5546875" style="196" customWidth="1"/>
    <col min="13141" max="13141" width="1.5546875" style="196" customWidth="1"/>
    <col min="13142" max="13142" width="3.5546875" style="196" customWidth="1"/>
    <col min="13143" max="13150" width="5.5546875" style="196" customWidth="1"/>
    <col min="13151" max="13200" width="25.5546875" style="196" customWidth="1"/>
    <col min="13201" max="13312" width="9.33203125" style="196"/>
    <col min="13313" max="13324" width="3.5546875" style="196" customWidth="1"/>
    <col min="13325" max="13325" width="1.5546875" style="196" customWidth="1"/>
    <col min="13326" max="13336" width="3.5546875" style="196" customWidth="1"/>
    <col min="13337" max="13337" width="1.5546875" style="196" customWidth="1"/>
    <col min="13338" max="13348" width="3.5546875" style="196" customWidth="1"/>
    <col min="13349" max="13349" width="1.5546875" style="196" customWidth="1"/>
    <col min="13350" max="13360" width="3.5546875" style="196" customWidth="1"/>
    <col min="13361" max="13361" width="1.5546875" style="196" customWidth="1"/>
    <col min="13362" max="13372" width="3.5546875" style="196" customWidth="1"/>
    <col min="13373" max="13373" width="1.5546875" style="196" customWidth="1"/>
    <col min="13374" max="13384" width="3.5546875" style="196" customWidth="1"/>
    <col min="13385" max="13385" width="1.5546875" style="196" customWidth="1"/>
    <col min="13386" max="13396" width="3.5546875" style="196" customWidth="1"/>
    <col min="13397" max="13397" width="1.5546875" style="196" customWidth="1"/>
    <col min="13398" max="13398" width="3.5546875" style="196" customWidth="1"/>
    <col min="13399" max="13406" width="5.5546875" style="196" customWidth="1"/>
    <col min="13407" max="13456" width="25.5546875" style="196" customWidth="1"/>
    <col min="13457" max="13568" width="9.33203125" style="196"/>
    <col min="13569" max="13580" width="3.5546875" style="196" customWidth="1"/>
    <col min="13581" max="13581" width="1.5546875" style="196" customWidth="1"/>
    <col min="13582" max="13592" width="3.5546875" style="196" customWidth="1"/>
    <col min="13593" max="13593" width="1.5546875" style="196" customWidth="1"/>
    <col min="13594" max="13604" width="3.5546875" style="196" customWidth="1"/>
    <col min="13605" max="13605" width="1.5546875" style="196" customWidth="1"/>
    <col min="13606" max="13616" width="3.5546875" style="196" customWidth="1"/>
    <col min="13617" max="13617" width="1.5546875" style="196" customWidth="1"/>
    <col min="13618" max="13628" width="3.5546875" style="196" customWidth="1"/>
    <col min="13629" max="13629" width="1.5546875" style="196" customWidth="1"/>
    <col min="13630" max="13640" width="3.5546875" style="196" customWidth="1"/>
    <col min="13641" max="13641" width="1.5546875" style="196" customWidth="1"/>
    <col min="13642" max="13652" width="3.5546875" style="196" customWidth="1"/>
    <col min="13653" max="13653" width="1.5546875" style="196" customWidth="1"/>
    <col min="13654" max="13654" width="3.5546875" style="196" customWidth="1"/>
    <col min="13655" max="13662" width="5.5546875" style="196" customWidth="1"/>
    <col min="13663" max="13712" width="25.5546875" style="196" customWidth="1"/>
    <col min="13713" max="13824" width="9.33203125" style="196"/>
    <col min="13825" max="13836" width="3.5546875" style="196" customWidth="1"/>
    <col min="13837" max="13837" width="1.5546875" style="196" customWidth="1"/>
    <col min="13838" max="13848" width="3.5546875" style="196" customWidth="1"/>
    <col min="13849" max="13849" width="1.5546875" style="196" customWidth="1"/>
    <col min="13850" max="13860" width="3.5546875" style="196" customWidth="1"/>
    <col min="13861" max="13861" width="1.5546875" style="196" customWidth="1"/>
    <col min="13862" max="13872" width="3.5546875" style="196" customWidth="1"/>
    <col min="13873" max="13873" width="1.5546875" style="196" customWidth="1"/>
    <col min="13874" max="13884" width="3.5546875" style="196" customWidth="1"/>
    <col min="13885" max="13885" width="1.5546875" style="196" customWidth="1"/>
    <col min="13886" max="13896" width="3.5546875" style="196" customWidth="1"/>
    <col min="13897" max="13897" width="1.5546875" style="196" customWidth="1"/>
    <col min="13898" max="13908" width="3.5546875" style="196" customWidth="1"/>
    <col min="13909" max="13909" width="1.5546875" style="196" customWidth="1"/>
    <col min="13910" max="13910" width="3.5546875" style="196" customWidth="1"/>
    <col min="13911" max="13918" width="5.5546875" style="196" customWidth="1"/>
    <col min="13919" max="13968" width="25.5546875" style="196" customWidth="1"/>
    <col min="13969" max="14080" width="9.33203125" style="196"/>
    <col min="14081" max="14092" width="3.5546875" style="196" customWidth="1"/>
    <col min="14093" max="14093" width="1.5546875" style="196" customWidth="1"/>
    <col min="14094" max="14104" width="3.5546875" style="196" customWidth="1"/>
    <col min="14105" max="14105" width="1.5546875" style="196" customWidth="1"/>
    <col min="14106" max="14116" width="3.5546875" style="196" customWidth="1"/>
    <col min="14117" max="14117" width="1.5546875" style="196" customWidth="1"/>
    <col min="14118" max="14128" width="3.5546875" style="196" customWidth="1"/>
    <col min="14129" max="14129" width="1.5546875" style="196" customWidth="1"/>
    <col min="14130" max="14140" width="3.5546875" style="196" customWidth="1"/>
    <col min="14141" max="14141" width="1.5546875" style="196" customWidth="1"/>
    <col min="14142" max="14152" width="3.5546875" style="196" customWidth="1"/>
    <col min="14153" max="14153" width="1.5546875" style="196" customWidth="1"/>
    <col min="14154" max="14164" width="3.5546875" style="196" customWidth="1"/>
    <col min="14165" max="14165" width="1.5546875" style="196" customWidth="1"/>
    <col min="14166" max="14166" width="3.5546875" style="196" customWidth="1"/>
    <col min="14167" max="14174" width="5.5546875" style="196" customWidth="1"/>
    <col min="14175" max="14224" width="25.5546875" style="196" customWidth="1"/>
    <col min="14225" max="14336" width="9.33203125" style="196"/>
    <col min="14337" max="14348" width="3.5546875" style="196" customWidth="1"/>
    <col min="14349" max="14349" width="1.5546875" style="196" customWidth="1"/>
    <col min="14350" max="14360" width="3.5546875" style="196" customWidth="1"/>
    <col min="14361" max="14361" width="1.5546875" style="196" customWidth="1"/>
    <col min="14362" max="14372" width="3.5546875" style="196" customWidth="1"/>
    <col min="14373" max="14373" width="1.5546875" style="196" customWidth="1"/>
    <col min="14374" max="14384" width="3.5546875" style="196" customWidth="1"/>
    <col min="14385" max="14385" width="1.5546875" style="196" customWidth="1"/>
    <col min="14386" max="14396" width="3.5546875" style="196" customWidth="1"/>
    <col min="14397" max="14397" width="1.5546875" style="196" customWidth="1"/>
    <col min="14398" max="14408" width="3.5546875" style="196" customWidth="1"/>
    <col min="14409" max="14409" width="1.5546875" style="196" customWidth="1"/>
    <col min="14410" max="14420" width="3.5546875" style="196" customWidth="1"/>
    <col min="14421" max="14421" width="1.5546875" style="196" customWidth="1"/>
    <col min="14422" max="14422" width="3.5546875" style="196" customWidth="1"/>
    <col min="14423" max="14430" width="5.5546875" style="196" customWidth="1"/>
    <col min="14431" max="14480" width="25.5546875" style="196" customWidth="1"/>
    <col min="14481" max="14592" width="9.33203125" style="196"/>
    <col min="14593" max="14604" width="3.5546875" style="196" customWidth="1"/>
    <col min="14605" max="14605" width="1.5546875" style="196" customWidth="1"/>
    <col min="14606" max="14616" width="3.5546875" style="196" customWidth="1"/>
    <col min="14617" max="14617" width="1.5546875" style="196" customWidth="1"/>
    <col min="14618" max="14628" width="3.5546875" style="196" customWidth="1"/>
    <col min="14629" max="14629" width="1.5546875" style="196" customWidth="1"/>
    <col min="14630" max="14640" width="3.5546875" style="196" customWidth="1"/>
    <col min="14641" max="14641" width="1.5546875" style="196" customWidth="1"/>
    <col min="14642" max="14652" width="3.5546875" style="196" customWidth="1"/>
    <col min="14653" max="14653" width="1.5546875" style="196" customWidth="1"/>
    <col min="14654" max="14664" width="3.5546875" style="196" customWidth="1"/>
    <col min="14665" max="14665" width="1.5546875" style="196" customWidth="1"/>
    <col min="14666" max="14676" width="3.5546875" style="196" customWidth="1"/>
    <col min="14677" max="14677" width="1.5546875" style="196" customWidth="1"/>
    <col min="14678" max="14678" width="3.5546875" style="196" customWidth="1"/>
    <col min="14679" max="14686" width="5.5546875" style="196" customWidth="1"/>
    <col min="14687" max="14736" width="25.5546875" style="196" customWidth="1"/>
    <col min="14737" max="14848" width="9.33203125" style="196"/>
    <col min="14849" max="14860" width="3.5546875" style="196" customWidth="1"/>
    <col min="14861" max="14861" width="1.5546875" style="196" customWidth="1"/>
    <col min="14862" max="14872" width="3.5546875" style="196" customWidth="1"/>
    <col min="14873" max="14873" width="1.5546875" style="196" customWidth="1"/>
    <col min="14874" max="14884" width="3.5546875" style="196" customWidth="1"/>
    <col min="14885" max="14885" width="1.5546875" style="196" customWidth="1"/>
    <col min="14886" max="14896" width="3.5546875" style="196" customWidth="1"/>
    <col min="14897" max="14897" width="1.5546875" style="196" customWidth="1"/>
    <col min="14898" max="14908" width="3.5546875" style="196" customWidth="1"/>
    <col min="14909" max="14909" width="1.5546875" style="196" customWidth="1"/>
    <col min="14910" max="14920" width="3.5546875" style="196" customWidth="1"/>
    <col min="14921" max="14921" width="1.5546875" style="196" customWidth="1"/>
    <col min="14922" max="14932" width="3.5546875" style="196" customWidth="1"/>
    <col min="14933" max="14933" width="1.5546875" style="196" customWidth="1"/>
    <col min="14934" max="14934" width="3.5546875" style="196" customWidth="1"/>
    <col min="14935" max="14942" width="5.5546875" style="196" customWidth="1"/>
    <col min="14943" max="14992" width="25.5546875" style="196" customWidth="1"/>
    <col min="14993" max="15104" width="9.33203125" style="196"/>
    <col min="15105" max="15116" width="3.5546875" style="196" customWidth="1"/>
    <col min="15117" max="15117" width="1.5546875" style="196" customWidth="1"/>
    <col min="15118" max="15128" width="3.5546875" style="196" customWidth="1"/>
    <col min="15129" max="15129" width="1.5546875" style="196" customWidth="1"/>
    <col min="15130" max="15140" width="3.5546875" style="196" customWidth="1"/>
    <col min="15141" max="15141" width="1.5546875" style="196" customWidth="1"/>
    <col min="15142" max="15152" width="3.5546875" style="196" customWidth="1"/>
    <col min="15153" max="15153" width="1.5546875" style="196" customWidth="1"/>
    <col min="15154" max="15164" width="3.5546875" style="196" customWidth="1"/>
    <col min="15165" max="15165" width="1.5546875" style="196" customWidth="1"/>
    <col min="15166" max="15176" width="3.5546875" style="196" customWidth="1"/>
    <col min="15177" max="15177" width="1.5546875" style="196" customWidth="1"/>
    <col min="15178" max="15188" width="3.5546875" style="196" customWidth="1"/>
    <col min="15189" max="15189" width="1.5546875" style="196" customWidth="1"/>
    <col min="15190" max="15190" width="3.5546875" style="196" customWidth="1"/>
    <col min="15191" max="15198" width="5.5546875" style="196" customWidth="1"/>
    <col min="15199" max="15248" width="25.5546875" style="196" customWidth="1"/>
    <col min="15249" max="15360" width="9.33203125" style="196"/>
    <col min="15361" max="15372" width="3.5546875" style="196" customWidth="1"/>
    <col min="15373" max="15373" width="1.5546875" style="196" customWidth="1"/>
    <col min="15374" max="15384" width="3.5546875" style="196" customWidth="1"/>
    <col min="15385" max="15385" width="1.5546875" style="196" customWidth="1"/>
    <col min="15386" max="15396" width="3.5546875" style="196" customWidth="1"/>
    <col min="15397" max="15397" width="1.5546875" style="196" customWidth="1"/>
    <col min="15398" max="15408" width="3.5546875" style="196" customWidth="1"/>
    <col min="15409" max="15409" width="1.5546875" style="196" customWidth="1"/>
    <col min="15410" max="15420" width="3.5546875" style="196" customWidth="1"/>
    <col min="15421" max="15421" width="1.5546875" style="196" customWidth="1"/>
    <col min="15422" max="15432" width="3.5546875" style="196" customWidth="1"/>
    <col min="15433" max="15433" width="1.5546875" style="196" customWidth="1"/>
    <col min="15434" max="15444" width="3.5546875" style="196" customWidth="1"/>
    <col min="15445" max="15445" width="1.5546875" style="196" customWidth="1"/>
    <col min="15446" max="15446" width="3.5546875" style="196" customWidth="1"/>
    <col min="15447" max="15454" width="5.5546875" style="196" customWidth="1"/>
    <col min="15455" max="15504" width="25.5546875" style="196" customWidth="1"/>
    <col min="15505" max="15616" width="9.33203125" style="196"/>
    <col min="15617" max="15628" width="3.5546875" style="196" customWidth="1"/>
    <col min="15629" max="15629" width="1.5546875" style="196" customWidth="1"/>
    <col min="15630" max="15640" width="3.5546875" style="196" customWidth="1"/>
    <col min="15641" max="15641" width="1.5546875" style="196" customWidth="1"/>
    <col min="15642" max="15652" width="3.5546875" style="196" customWidth="1"/>
    <col min="15653" max="15653" width="1.5546875" style="196" customWidth="1"/>
    <col min="15654" max="15664" width="3.5546875" style="196" customWidth="1"/>
    <col min="15665" max="15665" width="1.5546875" style="196" customWidth="1"/>
    <col min="15666" max="15676" width="3.5546875" style="196" customWidth="1"/>
    <col min="15677" max="15677" width="1.5546875" style="196" customWidth="1"/>
    <col min="15678" max="15688" width="3.5546875" style="196" customWidth="1"/>
    <col min="15689" max="15689" width="1.5546875" style="196" customWidth="1"/>
    <col min="15690" max="15700" width="3.5546875" style="196" customWidth="1"/>
    <col min="15701" max="15701" width="1.5546875" style="196" customWidth="1"/>
    <col min="15702" max="15702" width="3.5546875" style="196" customWidth="1"/>
    <col min="15703" max="15710" width="5.5546875" style="196" customWidth="1"/>
    <col min="15711" max="15760" width="25.5546875" style="196" customWidth="1"/>
    <col min="15761" max="15872" width="9.33203125" style="196"/>
    <col min="15873" max="15884" width="3.5546875" style="196" customWidth="1"/>
    <col min="15885" max="15885" width="1.5546875" style="196" customWidth="1"/>
    <col min="15886" max="15896" width="3.5546875" style="196" customWidth="1"/>
    <col min="15897" max="15897" width="1.5546875" style="196" customWidth="1"/>
    <col min="15898" max="15908" width="3.5546875" style="196" customWidth="1"/>
    <col min="15909" max="15909" width="1.5546875" style="196" customWidth="1"/>
    <col min="15910" max="15920" width="3.5546875" style="196" customWidth="1"/>
    <col min="15921" max="15921" width="1.5546875" style="196" customWidth="1"/>
    <col min="15922" max="15932" width="3.5546875" style="196" customWidth="1"/>
    <col min="15933" max="15933" width="1.5546875" style="196" customWidth="1"/>
    <col min="15934" max="15944" width="3.5546875" style="196" customWidth="1"/>
    <col min="15945" max="15945" width="1.5546875" style="196" customWidth="1"/>
    <col min="15946" max="15956" width="3.5546875" style="196" customWidth="1"/>
    <col min="15957" max="15957" width="1.5546875" style="196" customWidth="1"/>
    <col min="15958" max="15958" width="3.5546875" style="196" customWidth="1"/>
    <col min="15959" max="15966" width="5.5546875" style="196" customWidth="1"/>
    <col min="15967" max="16016" width="25.5546875" style="196" customWidth="1"/>
    <col min="16017" max="16128" width="9.33203125" style="196"/>
    <col min="16129" max="16140" width="3.5546875" style="196" customWidth="1"/>
    <col min="16141" max="16141" width="1.5546875" style="196" customWidth="1"/>
    <col min="16142" max="16152" width="3.5546875" style="196" customWidth="1"/>
    <col min="16153" max="16153" width="1.5546875" style="196" customWidth="1"/>
    <col min="16154" max="16164" width="3.5546875" style="196" customWidth="1"/>
    <col min="16165" max="16165" width="1.5546875" style="196" customWidth="1"/>
    <col min="16166" max="16176" width="3.5546875" style="196" customWidth="1"/>
    <col min="16177" max="16177" width="1.5546875" style="196" customWidth="1"/>
    <col min="16178" max="16188" width="3.5546875" style="196" customWidth="1"/>
    <col min="16189" max="16189" width="1.5546875" style="196" customWidth="1"/>
    <col min="16190" max="16200" width="3.5546875" style="196" customWidth="1"/>
    <col min="16201" max="16201" width="1.5546875" style="196" customWidth="1"/>
    <col min="16202" max="16212" width="3.5546875" style="196" customWidth="1"/>
    <col min="16213" max="16213" width="1.5546875" style="196" customWidth="1"/>
    <col min="16214" max="16214" width="3.5546875" style="196" customWidth="1"/>
    <col min="16215" max="16222" width="5.5546875" style="196" customWidth="1"/>
    <col min="16223" max="16272" width="25.5546875" style="196" customWidth="1"/>
    <col min="16273" max="16384" width="9.33203125" style="196"/>
  </cols>
  <sheetData>
    <row r="2" spans="1:84" ht="15" customHeight="1" x14ac:dyDescent="0.3">
      <c r="A2" s="525" t="s">
        <v>18</v>
      </c>
      <c r="B2" s="525"/>
      <c r="C2" s="525"/>
      <c r="D2" s="525"/>
      <c r="E2" s="525"/>
      <c r="F2" s="525"/>
      <c r="G2" s="525"/>
      <c r="H2" s="525"/>
      <c r="I2" s="525"/>
      <c r="J2" s="525"/>
      <c r="K2" s="525"/>
      <c r="L2" s="525"/>
      <c r="M2" s="525"/>
      <c r="N2" s="525"/>
      <c r="O2" s="525"/>
      <c r="P2" s="525"/>
      <c r="Q2" s="525"/>
      <c r="R2" s="525"/>
      <c r="S2" s="525"/>
      <c r="T2" s="525"/>
      <c r="U2" s="525"/>
      <c r="V2" s="525"/>
      <c r="W2" s="525"/>
      <c r="X2" s="525"/>
      <c r="Y2" s="525"/>
      <c r="Z2" s="525"/>
      <c r="AA2" s="525"/>
      <c r="AB2" s="525"/>
      <c r="AC2" s="525"/>
      <c r="AD2" s="525"/>
      <c r="AE2" s="525"/>
      <c r="AF2" s="525"/>
      <c r="AG2" s="525"/>
      <c r="AH2" s="525"/>
      <c r="AI2" s="525"/>
      <c r="AJ2" s="525"/>
      <c r="AK2" s="525"/>
      <c r="AL2" s="525"/>
      <c r="AM2" s="525"/>
      <c r="AN2" s="525"/>
      <c r="AO2" s="525"/>
      <c r="AP2" s="525"/>
      <c r="AQ2" s="525"/>
      <c r="AR2" s="525"/>
      <c r="AS2" s="525"/>
      <c r="AT2" s="525"/>
      <c r="AU2" s="525"/>
      <c r="AV2" s="525"/>
      <c r="AW2" s="525"/>
      <c r="AX2" s="525"/>
      <c r="AY2" s="525"/>
      <c r="AZ2" s="525"/>
      <c r="BA2" s="525"/>
      <c r="BB2" s="525"/>
      <c r="BC2" s="525"/>
      <c r="BD2" s="525"/>
      <c r="BE2" s="525"/>
      <c r="BF2" s="525"/>
      <c r="BG2" s="525"/>
      <c r="BH2" s="525"/>
      <c r="BI2" s="525"/>
      <c r="BJ2" s="525"/>
      <c r="BK2" s="525"/>
      <c r="BL2" s="525"/>
      <c r="BM2" s="525"/>
      <c r="BN2" s="525"/>
      <c r="BO2" s="525"/>
      <c r="BP2" s="525"/>
      <c r="BQ2" s="525"/>
      <c r="BR2" s="525"/>
      <c r="BS2" s="525"/>
      <c r="BT2" s="525"/>
    </row>
    <row r="4" spans="1:84" s="197" customFormat="1" ht="15" customHeight="1" x14ac:dyDescent="0.3">
      <c r="A4" s="526" t="s">
        <v>19</v>
      </c>
      <c r="B4" s="526"/>
      <c r="C4" s="526"/>
      <c r="D4" s="526"/>
      <c r="E4" s="526"/>
      <c r="F4" s="526"/>
      <c r="G4" s="526"/>
      <c r="H4" s="526"/>
      <c r="I4" s="526"/>
      <c r="J4" s="526"/>
      <c r="K4" s="526"/>
      <c r="L4" s="526"/>
      <c r="M4" s="526"/>
      <c r="N4" s="526" t="s">
        <v>20</v>
      </c>
      <c r="O4" s="526"/>
      <c r="P4" s="526"/>
      <c r="Q4" s="526"/>
      <c r="R4" s="526"/>
      <c r="S4" s="526"/>
      <c r="T4" s="526"/>
      <c r="U4" s="526"/>
      <c r="V4" s="526"/>
      <c r="W4" s="526"/>
      <c r="X4" s="526"/>
      <c r="Y4" s="526"/>
      <c r="Z4" s="526" t="s">
        <v>21</v>
      </c>
      <c r="AA4" s="526"/>
      <c r="AB4" s="526"/>
      <c r="AC4" s="526"/>
      <c r="AD4" s="526"/>
      <c r="AE4" s="526"/>
      <c r="AF4" s="526"/>
      <c r="AG4" s="526"/>
      <c r="AH4" s="526"/>
      <c r="AI4" s="526"/>
      <c r="AJ4" s="526"/>
      <c r="AK4" s="526"/>
      <c r="AL4" s="526" t="s">
        <v>22</v>
      </c>
      <c r="AM4" s="526"/>
      <c r="AN4" s="526"/>
      <c r="AO4" s="526"/>
      <c r="AP4" s="526"/>
      <c r="AQ4" s="526"/>
      <c r="AR4" s="526"/>
      <c r="AS4" s="526"/>
      <c r="AT4" s="526"/>
      <c r="AU4" s="526"/>
      <c r="AV4" s="526"/>
      <c r="AW4" s="526" t="s">
        <v>23</v>
      </c>
      <c r="AX4" s="526"/>
      <c r="AY4" s="526"/>
      <c r="AZ4" s="526"/>
      <c r="BA4" s="526"/>
      <c r="BB4" s="526"/>
      <c r="BC4" s="526"/>
      <c r="BD4" s="526"/>
      <c r="BE4" s="526"/>
      <c r="BF4" s="526"/>
      <c r="BG4" s="526"/>
      <c r="BH4" s="526"/>
      <c r="BI4" s="526" t="s">
        <v>24</v>
      </c>
      <c r="BJ4" s="526"/>
      <c r="BK4" s="526"/>
      <c r="BL4" s="526"/>
      <c r="BM4" s="526"/>
      <c r="BN4" s="526"/>
      <c r="BO4" s="526"/>
      <c r="BP4" s="526"/>
      <c r="BQ4" s="526"/>
      <c r="BR4" s="526"/>
      <c r="BS4" s="526"/>
      <c r="BT4" s="526"/>
    </row>
    <row r="5" spans="1:84" ht="15" customHeight="1" x14ac:dyDescent="0.3">
      <c r="A5" s="198"/>
      <c r="B5" s="199"/>
      <c r="G5" s="198">
        <v>2</v>
      </c>
      <c r="H5" s="198">
        <f>IF(OR(AND(H6=6,H7&lt;5),AND(H6=7,H7&lt;7),AND(H6&gt;7,H6-H7=2)),1,0)</f>
        <v>0</v>
      </c>
      <c r="I5" s="198">
        <f>IF(OR(AND(I6=6,I7&lt;5),AND(I6=7,I7&lt;7),AND(I6&gt;7,I6-I7=2)),1,0)</f>
        <v>0</v>
      </c>
      <c r="J5" s="198" t="e">
        <f>IF(OR(AND(J6=6,J7&lt;5),AND(J6=7,J7&lt;7),AND(J6&gt;7,J6-J7=2)),1,0)</f>
        <v>#VALUE!</v>
      </c>
      <c r="K5" s="198" t="e">
        <f>IF(OR(AND(K6=6,K7&lt;5),AND(K6=7,K7&lt;7),AND(K6&gt;7,K6-K7=2)),1,0)</f>
        <v>#VALUE!</v>
      </c>
      <c r="L5" s="198">
        <f>IF(OR(AND(L6=6,L7&lt;5),AND(L6=7,L7&lt;7),AND(L6&gt;7,L6-L7=2)),1,0)</f>
        <v>0</v>
      </c>
      <c r="M5" s="198"/>
      <c r="N5" s="198"/>
    </row>
    <row r="6" spans="1:84" ht="15" customHeight="1" x14ac:dyDescent="0.3">
      <c r="A6" s="198">
        <v>1</v>
      </c>
      <c r="B6" s="200" t="s">
        <v>25</v>
      </c>
      <c r="C6" s="201" t="s">
        <v>26</v>
      </c>
      <c r="D6" s="201"/>
      <c r="E6" s="201"/>
      <c r="F6" s="201"/>
      <c r="G6" s="201"/>
      <c r="H6" s="202"/>
      <c r="I6" s="202"/>
      <c r="J6" s="202" t="str">
        <f>VLOOKUP(B6,Sheet1!E:F,2,0)</f>
        <v>Malcolm Stote</v>
      </c>
      <c r="K6" s="202"/>
      <c r="L6" s="202">
        <f>IFERROR(VLOOKUP(J6,'Round  (6)'!B:K,10,0),0)</f>
        <v>1.0205828324999999</v>
      </c>
      <c r="M6" s="198" t="e">
        <f>SUM(H5:L5)</f>
        <v>#VALUE!</v>
      </c>
      <c r="N6" s="198" t="str">
        <f>B6</f>
        <v>(1)</v>
      </c>
      <c r="CA6" s="203"/>
      <c r="CB6" s="203"/>
      <c r="CC6" s="203"/>
      <c r="CD6" s="203"/>
      <c r="CE6" s="203"/>
      <c r="CF6" s="203"/>
    </row>
    <row r="7" spans="1:84" ht="15" customHeight="1" x14ac:dyDescent="0.3">
      <c r="A7" s="198">
        <v>64</v>
      </c>
      <c r="B7" s="200" t="s">
        <v>27</v>
      </c>
      <c r="C7" s="196" t="s">
        <v>26</v>
      </c>
      <c r="H7" s="204"/>
      <c r="I7" s="204"/>
      <c r="J7" s="204"/>
      <c r="K7" s="204" t="str">
        <f>VLOOKUP(B7,Sheet1!E:F,2,0)</f>
        <v>Colin Carey</v>
      </c>
      <c r="L7" s="204">
        <f>IFERROR(VLOOKUP(K7,'Round  (6)'!B:K,10,0),0)</f>
        <v>0</v>
      </c>
      <c r="M7" s="205" t="e">
        <f>SUM(H8:L8)</f>
        <v>#VALUE!</v>
      </c>
      <c r="N7" s="198" t="str">
        <f>B7</f>
        <v>(64)</v>
      </c>
      <c r="T7" s="198">
        <f>IF(OR(AND(T8=6,T9&lt;5),AND(T8=7,T9&lt;7),AND(T8&gt;7,T8-T9=2)),1,0)</f>
        <v>0</v>
      </c>
      <c r="U7" s="198">
        <f>IF(OR(AND(U8=6,U9&lt;5),AND(U8=7,U9&lt;7),AND(U8&gt;7,U8-U9=2)),1,0)</f>
        <v>0</v>
      </c>
      <c r="V7" s="198" t="e">
        <f>IF(OR(AND(V8=6,V9&lt;5),AND(V8=7,V9&lt;7),AND(V8&gt;7,V8-V9=2)),1,0)</f>
        <v>#VALUE!</v>
      </c>
      <c r="W7" s="198" t="e">
        <f>IF(OR(AND(W8=6,W9&lt;5),AND(W8=7,W9&lt;7),AND(W8&gt;7,W8-W9=2)),1,0)</f>
        <v>#VALUE!</v>
      </c>
      <c r="X7" s="198">
        <f>IF(OR(AND(X8=6,X9&lt;5),AND(X8=7,X9&lt;7),AND(X8&gt;7,X8-X9=2)),1,0)</f>
        <v>0</v>
      </c>
      <c r="Y7" s="198"/>
      <c r="Z7" s="198"/>
      <c r="CA7" s="203"/>
      <c r="CB7" s="203"/>
      <c r="CC7" s="203"/>
      <c r="CD7" s="203"/>
      <c r="CE7" s="203"/>
      <c r="CF7" s="203"/>
    </row>
    <row r="8" spans="1:84" ht="15" customHeight="1" x14ac:dyDescent="0.3">
      <c r="A8" s="198"/>
      <c r="B8" s="199"/>
      <c r="H8" s="198">
        <f>IF(OR(AND(H7=6,H6&lt;5),AND(H7=7,H6&lt;7),AND(H7&gt;7,H7-H6=2)),1,0)</f>
        <v>0</v>
      </c>
      <c r="I8" s="198">
        <f>IF(OR(AND(I7=6,I6&lt;5),AND(I7=7,I6&lt;7),AND(I7&gt;7,I7-I6=2)),1,0)</f>
        <v>0</v>
      </c>
      <c r="J8" s="198" t="e">
        <f>IF(OR(AND(J7=6,J6&lt;5),AND(J7=7,J6&lt;7),AND(J7&gt;7,J7-J6=2)),1,0)</f>
        <v>#VALUE!</v>
      </c>
      <c r="K8" s="198" t="e">
        <f>IF(OR(AND(K7=6,K6&lt;5),AND(K7=7,K6&lt;7),AND(K7&gt;7,K7-K6=2)),1,0)</f>
        <v>#VALUE!</v>
      </c>
      <c r="L8" s="198">
        <f>IF(OR(AND(L7=6,L6&lt;5),AND(L7=7,L6&lt;7),AND(L7&gt;7,L7-L6=2)),1,0)</f>
        <v>0</v>
      </c>
      <c r="M8" s="206"/>
      <c r="N8" s="207" t="e">
        <f>IF(O8&lt;&gt;"",VLOOKUP(O8,C6:N7,12,FALSE),"")</f>
        <v>#VALUE!</v>
      </c>
      <c r="O8" s="201" t="e">
        <f>IF(AND(C6="Bye",C7="Bye"),"Bye",IF(OR(M6=$G$5,C7="Bye"),C6,IF(OR(M7=$G$5,C6="Bye"),C7,"")))</f>
        <v>#VALUE!</v>
      </c>
      <c r="P8" s="201"/>
      <c r="Q8" s="201"/>
      <c r="R8" s="201"/>
      <c r="S8" s="201"/>
      <c r="T8" s="202"/>
      <c r="U8" s="202"/>
      <c r="V8" s="202" t="s">
        <v>10</v>
      </c>
      <c r="W8" s="202"/>
      <c r="X8" s="202">
        <f>IFERROR(VLOOKUP(V8,'Round  (7)'!B:K,10,0),0)</f>
        <v>0</v>
      </c>
      <c r="Y8" s="198" t="e">
        <f>SUM(T7:X7)</f>
        <v>#VALUE!</v>
      </c>
      <c r="Z8" s="198" t="e">
        <f>N8</f>
        <v>#VALUE!</v>
      </c>
    </row>
    <row r="9" spans="1:84" ht="15" customHeight="1" x14ac:dyDescent="0.3">
      <c r="A9" s="198"/>
      <c r="B9" s="199"/>
      <c r="H9" s="198">
        <f>IF(OR(AND(H10=6,H11&lt;5),AND(H10=7,H11&lt;7),AND(H10&gt;7,H10-H11=2)),1,0)</f>
        <v>0</v>
      </c>
      <c r="I9" s="198">
        <f>IF(OR(AND(I10=6,I11&lt;5),AND(I10=7,I11&lt;7),AND(I10&gt;7,I10-I11=2)),1,0)</f>
        <v>0</v>
      </c>
      <c r="J9" s="198" t="e">
        <f>IF(OR(AND(J10=6,J11&lt;5),AND(J10=7,J11&lt;7),AND(J10&gt;7,J10-J11=2)),1,0)</f>
        <v>#VALUE!</v>
      </c>
      <c r="K9" s="198" t="e">
        <f>IF(OR(AND(K10=6,K11&lt;5),AND(K10=7,K11&lt;7),AND(K10&gt;7,K10-K11=2)),1,0)</f>
        <v>#VALUE!</v>
      </c>
      <c r="L9" s="198">
        <f>IF(OR(AND(L10=6,L11&lt;5),AND(L10=7,L11&lt;7),AND(L10&gt;7,L10-L11=2)),1,0)</f>
        <v>0</v>
      </c>
      <c r="M9" s="206"/>
      <c r="N9" s="199" t="e">
        <f>IF(O9&lt;&gt;"",VLOOKUP(O9,C10:N11,12,FALSE),"")</f>
        <v>#VALUE!</v>
      </c>
      <c r="O9" s="196" t="e">
        <f>IF(AND(C10="Bye",C11="Bye"),"Bye",IF(OR(M10=$G$5,C11="Bye"),C10,IF(OR(M11=$G$5,C10="Bye"),C11,"")))</f>
        <v>#VALUE!</v>
      </c>
      <c r="T9" s="204"/>
      <c r="U9" s="204"/>
      <c r="V9" s="204"/>
      <c r="W9" s="204" t="s">
        <v>4</v>
      </c>
      <c r="X9" s="204">
        <f>IFERROR(VLOOKUP(W9,'Round  (7)'!B:K,10,0),0)</f>
        <v>3.6570884831249999</v>
      </c>
      <c r="Y9" s="205" t="e">
        <f>SUM(T10:X10)</f>
        <v>#VALUE!</v>
      </c>
      <c r="Z9" s="198" t="e">
        <f>N9</f>
        <v>#VALUE!</v>
      </c>
      <c r="BO9" s="203"/>
      <c r="BP9" s="203"/>
      <c r="BQ9" s="203"/>
      <c r="BR9" s="203"/>
      <c r="BS9" s="203"/>
      <c r="BT9" s="203"/>
    </row>
    <row r="10" spans="1:84" ht="15" customHeight="1" x14ac:dyDescent="0.3">
      <c r="A10" s="198">
        <v>32</v>
      </c>
      <c r="B10" s="200" t="s">
        <v>28</v>
      </c>
      <c r="C10" s="201" t="s">
        <v>26</v>
      </c>
      <c r="D10" s="201"/>
      <c r="E10" s="201"/>
      <c r="F10" s="201"/>
      <c r="G10" s="201"/>
      <c r="H10" s="202"/>
      <c r="I10" s="202"/>
      <c r="J10" s="202" t="str">
        <f>VLOOKUP(B10,Sheet1!E:F,2,0)</f>
        <v>Patrick Cash</v>
      </c>
      <c r="K10" s="202"/>
      <c r="L10" s="202">
        <f>IFERROR(VLOOKUP(J10,'Round  (6)'!B:K,10,0),0)</f>
        <v>0</v>
      </c>
      <c r="M10" s="208" t="e">
        <f>SUM(H9:L9)</f>
        <v>#VALUE!</v>
      </c>
      <c r="N10" s="198" t="str">
        <f>B10</f>
        <v>(32)</v>
      </c>
      <c r="T10" s="198">
        <f>IF(OR(AND(T9=6,T8&lt;5),AND(T9=7,T8&lt;7),AND(T9&gt;7,T9-T8=2)),1,0)</f>
        <v>0</v>
      </c>
      <c r="U10" s="198">
        <f>IF(OR(AND(U9=6,U8&lt;5),AND(U9=7,U8&lt;7),AND(U9&gt;7,U9-U8=2)),1,0)</f>
        <v>0</v>
      </c>
      <c r="V10" s="198" t="e">
        <f>IF(OR(AND(V9=6,V8&lt;5),AND(V9=7,V8&lt;7),AND(V9&gt;7,V9-V8=2)),1,0)</f>
        <v>#VALUE!</v>
      </c>
      <c r="W10" s="198" t="e">
        <f>IF(OR(AND(W9=6,W8&lt;5),AND(W9=7,W8&lt;7),AND(W9&gt;7,W9-W8=2)),1,0)</f>
        <v>#VALUE!</v>
      </c>
      <c r="X10" s="198">
        <f>IF(OR(AND(X9=6,X8&lt;5),AND(X9=7,X8&lt;7),AND(X9&gt;7,X9-X8=2)),1,0)</f>
        <v>0</v>
      </c>
      <c r="Y10" s="209"/>
      <c r="BO10" s="203"/>
      <c r="BP10" s="203"/>
      <c r="BQ10" s="203"/>
      <c r="BR10" s="203"/>
      <c r="BS10" s="203"/>
      <c r="BT10" s="203"/>
    </row>
    <row r="11" spans="1:84" ht="15" customHeight="1" x14ac:dyDescent="0.3">
      <c r="A11" s="198">
        <v>33</v>
      </c>
      <c r="B11" s="200" t="s">
        <v>29</v>
      </c>
      <c r="C11" s="196" t="s">
        <v>26</v>
      </c>
      <c r="H11" s="204"/>
      <c r="I11" s="204"/>
      <c r="J11" s="204"/>
      <c r="K11" s="204" t="str">
        <f>VLOOKUP(B11,Sheet1!E:F,2,0)</f>
        <v>Darren Cramer</v>
      </c>
      <c r="L11" s="204">
        <f>IFERROR(VLOOKUP(K11,'Round  (6)'!B:K,10,0),0)</f>
        <v>6.577089365</v>
      </c>
      <c r="M11" s="210" t="e">
        <f>SUM(H12:L12)</f>
        <v>#VALUE!</v>
      </c>
      <c r="N11" s="198" t="str">
        <f>B11</f>
        <v>(33)</v>
      </c>
      <c r="Y11" s="206"/>
      <c r="AF11" s="198">
        <f>IF(OR(AND(AF12=6,AF13&lt;5),AND(AF12=7,AF13&lt;7),AND(AF12&gt;7,AF12-AF13=2)),1,0)</f>
        <v>0</v>
      </c>
      <c r="AG11" s="198">
        <f>IF(OR(AND(AG12=6,AG13&lt;5),AND(AG12=7,AG13&lt;7),AND(AG12&gt;7,AG12-AG13=2)),1,0)</f>
        <v>0</v>
      </c>
      <c r="AH11" s="198">
        <f>IF(OR(AND(AH12=6,AH13&lt;5),AND(AH12=7,AH13&lt;7),AND(AH12&gt;7,AH12-AH13=2)),1,0)</f>
        <v>0</v>
      </c>
      <c r="AI11" s="198">
        <f>IF(OR(AND(AI12=6,AI13&lt;5),AND(AI12=7,AI13&lt;7),AND(AI12&gt;7,AI12-AI13=2)),1,0)</f>
        <v>0</v>
      </c>
      <c r="AJ11" s="198">
        <f>IF(OR(AND(AJ12=6,AJ13&lt;5),AND(AJ12=7,AJ13&lt;7),AND(AJ12&gt;7,AJ12-AJ13=2)),1,0)</f>
        <v>0</v>
      </c>
      <c r="AK11" s="198"/>
    </row>
    <row r="12" spans="1:84" ht="15" customHeight="1" x14ac:dyDescent="0.3">
      <c r="A12" s="198"/>
      <c r="B12" s="199"/>
      <c r="H12" s="198">
        <f>IF(OR(AND(H11=6,H10&lt;5),AND(H11=7,H10&lt;7),AND(H11&gt;7,H11-H10=2)),1,0)</f>
        <v>0</v>
      </c>
      <c r="I12" s="198">
        <f>IF(OR(AND(I11=6,I10&lt;5),AND(I11=7,I10&lt;7),AND(I11&gt;7,I11-I10=2)),1,0)</f>
        <v>0</v>
      </c>
      <c r="J12" s="198" t="e">
        <f>IF(OR(AND(J11=6,J10&lt;5),AND(J11=7,J10&lt;7),AND(J11&gt;7,J11-J10=2)),1,0)</f>
        <v>#VALUE!</v>
      </c>
      <c r="K12" s="198" t="e">
        <f>IF(OR(AND(K11=6,K10&lt;5),AND(K11=7,K10&lt;7),AND(K11&gt;7,K11-K10=2)),1,0)</f>
        <v>#VALUE!</v>
      </c>
      <c r="L12" s="198">
        <f>IF(OR(AND(L11=6,L10&lt;5),AND(L11=7,L10&lt;7),AND(L11&gt;7,L11-L10=2)),1,0)</f>
        <v>0</v>
      </c>
      <c r="M12" s="198"/>
      <c r="N12" s="198"/>
      <c r="Y12" s="206"/>
      <c r="Z12" s="207" t="e">
        <f>IF(AA12&lt;&gt;"",VLOOKUP(AA12,O8:Z9,12,FALSE),"")</f>
        <v>#VALUE!</v>
      </c>
      <c r="AA12" s="201" t="e">
        <f>IF(AND(O8="Bye",O9="Bye"),"Bye",IF(OR(Y8=$G$5,O9="Bye"),O8,IF(OR(Y9=$G$5,O8="Bye"),O9,"")))</f>
        <v>#VALUE!</v>
      </c>
      <c r="AB12" s="202" t="s">
        <v>10</v>
      </c>
      <c r="AC12" s="201"/>
      <c r="AD12" s="201"/>
      <c r="AE12" s="201"/>
      <c r="AF12" s="202"/>
      <c r="AG12" s="202"/>
      <c r="AH12" s="202"/>
      <c r="AI12" s="202"/>
      <c r="AJ12" s="202">
        <f>IFERROR(VLOOKUP(AB12,'Round  (8)'!B:N,10,0),0)</f>
        <v>3</v>
      </c>
      <c r="AK12" s="198">
        <f>SUM(AF11:AJ11)</f>
        <v>0</v>
      </c>
      <c r="AL12" s="198" t="e">
        <f>Z12</f>
        <v>#VALUE!</v>
      </c>
      <c r="CA12" s="203"/>
      <c r="CB12" s="203"/>
      <c r="CC12" s="203"/>
      <c r="CD12" s="203"/>
      <c r="CE12" s="203"/>
      <c r="CF12" s="203"/>
    </row>
    <row r="13" spans="1:84" ht="15" customHeight="1" x14ac:dyDescent="0.3">
      <c r="A13" s="198"/>
      <c r="B13" s="199"/>
      <c r="H13" s="198">
        <f>IF(OR(AND(H14=6,H15&lt;5),AND(H14=7,H15&lt;7),AND(H14&gt;7,H14-H15=2)),1,0)</f>
        <v>0</v>
      </c>
      <c r="I13" s="198">
        <f>IF(OR(AND(I14=6,I15&lt;5),AND(I14=7,I15&lt;7),AND(I14&gt;7,I14-I15=2)),1,0)</f>
        <v>0</v>
      </c>
      <c r="J13" s="198" t="e">
        <f>IF(OR(AND(J14=6,J15&lt;5),AND(J14=7,J15&lt;7),AND(J14&gt;7,J14-J15=2)),1,0)</f>
        <v>#VALUE!</v>
      </c>
      <c r="K13" s="198" t="e">
        <f>IF(OR(AND(K14=6,K15&lt;5),AND(K14=7,K15&lt;7),AND(K14&gt;7,K14-K15=2)),1,0)</f>
        <v>#VALUE!</v>
      </c>
      <c r="L13" s="198">
        <f>IF(OR(AND(L14=6,L15&lt;5),AND(L14=7,L15&lt;7),AND(L14&gt;7,L14-L15=2)),1,0)</f>
        <v>0</v>
      </c>
      <c r="Y13" s="206"/>
      <c r="Z13" s="199" t="e">
        <f>IF(AA13&lt;&gt;"",VLOOKUP(AA13,O16:Z17,12,FALSE),"")</f>
        <v>#VALUE!</v>
      </c>
      <c r="AA13" s="196" t="e">
        <f>IF(AND(O16="Bye",O17="Bye"),"Bye",IF(OR(O17="Bye",Y16=$G$5),O16,IF(OR(Y17=$G$5,O16="Bye"),O17,"")))</f>
        <v>#VALUE!</v>
      </c>
      <c r="AB13" s="232" t="s">
        <v>30</v>
      </c>
      <c r="AF13" s="204"/>
      <c r="AG13" s="204"/>
      <c r="AH13" s="204"/>
      <c r="AI13" s="204"/>
      <c r="AJ13" s="204">
        <f>IFERROR(VLOOKUP(AB13,'Round  (8)'!B:N,10,0),0)</f>
        <v>5</v>
      </c>
      <c r="AK13" s="205">
        <f>SUM(AF14:AJ14)</f>
        <v>0</v>
      </c>
      <c r="AL13" s="198" t="e">
        <f>Z13</f>
        <v>#VALUE!</v>
      </c>
      <c r="CA13" s="203"/>
      <c r="CB13" s="203"/>
      <c r="CC13" s="203"/>
      <c r="CD13" s="203"/>
      <c r="CE13" s="203"/>
      <c r="CF13" s="203"/>
    </row>
    <row r="14" spans="1:84" ht="15" customHeight="1" x14ac:dyDescent="0.3">
      <c r="A14" s="198">
        <v>16</v>
      </c>
      <c r="B14" s="200" t="s">
        <v>31</v>
      </c>
      <c r="C14" s="201" t="s">
        <v>26</v>
      </c>
      <c r="D14" s="201"/>
      <c r="E14" s="201"/>
      <c r="F14" s="201"/>
      <c r="G14" s="201"/>
      <c r="H14" s="202"/>
      <c r="I14" s="202"/>
      <c r="J14" s="202" t="str">
        <f>VLOOKUP(B14,Sheet1!E:F,2,0)</f>
        <v>Lee Scattergood</v>
      </c>
      <c r="K14" s="202"/>
      <c r="L14" s="202">
        <f>IFERROR(VLOOKUP(J14,'Round  (6)'!B:K,10,0),0)</f>
        <v>0</v>
      </c>
      <c r="M14" s="198" t="e">
        <f>SUM(H13:L13)</f>
        <v>#VALUE!</v>
      </c>
      <c r="N14" s="198" t="str">
        <f>B14</f>
        <v>(16)</v>
      </c>
      <c r="Y14" s="206"/>
      <c r="AF14" s="198">
        <f>IF(OR(AND(AF13=6,AF12&lt;5),AND(AF13=7,AF12&lt;7),AND(AF13&gt;7,AF13-AF12=2)),1,0)</f>
        <v>0</v>
      </c>
      <c r="AG14" s="198">
        <f>IF(OR(AND(AG13=6,AG12&lt;5),AND(AG13=7,AG12&lt;7),AND(AG13&gt;7,AG13-AG12=2)),1,0)</f>
        <v>0</v>
      </c>
      <c r="AH14" s="198">
        <f>IF(OR(AND(AH13=6,AH12&lt;5),AND(AH13=7,AH12&lt;7),AND(AH13&gt;7,AH13-AH12=2)),1,0)</f>
        <v>0</v>
      </c>
      <c r="AI14" s="198">
        <f>IF(OR(AND(AI13=6,AI12&lt;5),AND(AI13=7,AI12&lt;7),AND(AI13&gt;7,AI13-AI12=2)),1,0)</f>
        <v>0</v>
      </c>
      <c r="AJ14" s="198">
        <f>IF(OR(AND(AJ13=6,AJ12&lt;5),AND(AJ13=7,AJ12&lt;7),AND(AJ13&gt;7,AJ13-AJ12=2)),1,0)</f>
        <v>0</v>
      </c>
      <c r="AK14" s="209"/>
      <c r="AL14" s="198"/>
      <c r="AM14" s="198"/>
      <c r="AN14" s="198"/>
      <c r="AO14" s="198"/>
      <c r="AP14" s="198"/>
      <c r="AQ14" s="198"/>
    </row>
    <row r="15" spans="1:84" ht="15" customHeight="1" x14ac:dyDescent="0.3">
      <c r="A15" s="198">
        <v>49</v>
      </c>
      <c r="B15" s="200" t="s">
        <v>32</v>
      </c>
      <c r="C15" s="196" t="s">
        <v>26</v>
      </c>
      <c r="H15" s="204"/>
      <c r="I15" s="204"/>
      <c r="J15" s="204"/>
      <c r="K15" s="204" t="str">
        <f>VLOOKUP(B15,Sheet1!E:F,2,0)</f>
        <v>Lewis Punchard</v>
      </c>
      <c r="L15" s="204">
        <f>IFERROR(VLOOKUP(K15,'Round  (6)'!B:K,10,0),0)</f>
        <v>0.22679618500000001</v>
      </c>
      <c r="M15" s="205" t="e">
        <f>SUM(H16:L16)</f>
        <v>#VALUE!</v>
      </c>
      <c r="N15" s="198" t="str">
        <f>B15</f>
        <v>(49)</v>
      </c>
      <c r="T15" s="198">
        <f>IF(OR(AND(T16=6,T17&lt;5),AND(T16=7,T17&lt;7),AND(T16&gt;7,T16-T17=2)),1,0)</f>
        <v>0</v>
      </c>
      <c r="U15" s="198">
        <f>IF(OR(AND(U16=6,U17&lt;5),AND(U16=7,U17&lt;7),AND(U16&gt;7,U16-U17=2)),1,0)</f>
        <v>0</v>
      </c>
      <c r="V15" s="198" t="e">
        <f>IF(OR(AND(V16=6,V17&lt;5),AND(V16=7,V17&lt;7),AND(V16&gt;7,V16-V17=2)),1,0)</f>
        <v>#VALUE!</v>
      </c>
      <c r="W15" s="198" t="e">
        <f>IF(OR(AND(W16=6,W17&lt;5),AND(W16=7,W17&lt;7),AND(W16&gt;7,W16-W17=2)),1,0)</f>
        <v>#VALUE!</v>
      </c>
      <c r="X15" s="198">
        <f>IF(OR(AND(X16=6,X17&lt;5),AND(X16=7,X17&lt;7),AND(X16&gt;7,X16-X17=2)),1,0)</f>
        <v>0</v>
      </c>
      <c r="Y15" s="206"/>
      <c r="AK15" s="206"/>
      <c r="BC15" s="203"/>
      <c r="BD15" s="203"/>
      <c r="BE15" s="203"/>
      <c r="BF15" s="203"/>
      <c r="BG15" s="203"/>
      <c r="BH15" s="203"/>
    </row>
    <row r="16" spans="1:84" ht="15" customHeight="1" x14ac:dyDescent="0.3">
      <c r="A16" s="198"/>
      <c r="B16" s="199"/>
      <c r="H16" s="198">
        <f>IF(OR(AND(H15=6,H14&lt;5),AND(H15=7,H14&lt;7),AND(H15&gt;7,H15-H14=2)),1,0)</f>
        <v>0</v>
      </c>
      <c r="I16" s="198">
        <f>IF(OR(AND(I15=6,I14&lt;5),AND(I15=7,I14&lt;7),AND(I15&gt;7,I15-I14=2)),1,0)</f>
        <v>0</v>
      </c>
      <c r="J16" s="198" t="e">
        <f>IF(OR(AND(J15=6,J14&lt;5),AND(J15=7,J14&lt;7),AND(J15&gt;7,J15-J14=2)),1,0)</f>
        <v>#VALUE!</v>
      </c>
      <c r="K16" s="198" t="e">
        <f>IF(OR(AND(K15=6,K14&lt;5),AND(K15=7,K14&lt;7),AND(K15&gt;7,K15-K14=2)),1,0)</f>
        <v>#VALUE!</v>
      </c>
      <c r="L16" s="198">
        <f>IF(OR(AND(L15=6,L14&lt;5),AND(L15=7,L14&lt;7),AND(L15&gt;7,L15-L14=2)),1,0)</f>
        <v>0</v>
      </c>
      <c r="M16" s="206"/>
      <c r="N16" s="207" t="e">
        <f>IF(O16&lt;&gt;"",VLOOKUP(O16,C14:N15,12,FALSE),"")</f>
        <v>#VALUE!</v>
      </c>
      <c r="O16" s="201" t="e">
        <f>IF(AND(C14="Bye",C15="Bye"),"Bye",IF(OR(M14=$G$5,C15="Bye"),C14,IF(OR(M15=$G$5,C14="Bye"),C15,"")))</f>
        <v>#VALUE!</v>
      </c>
      <c r="P16" s="201"/>
      <c r="Q16" s="201"/>
      <c r="R16" s="201"/>
      <c r="S16" s="201"/>
      <c r="T16" s="202"/>
      <c r="U16" s="202"/>
      <c r="V16" s="202" t="s">
        <v>33</v>
      </c>
      <c r="W16" s="202"/>
      <c r="X16" s="202">
        <f>IFERROR(VLOOKUP(V16,'Round  (7)'!B:K,10,0),0)</f>
        <v>0</v>
      </c>
      <c r="Y16" s="208" t="e">
        <f>SUM(T15:X15)</f>
        <v>#VALUE!</v>
      </c>
      <c r="Z16" s="198" t="e">
        <f>N16</f>
        <v>#VALUE!</v>
      </c>
      <c r="AK16" s="206"/>
      <c r="BC16" s="203"/>
      <c r="BD16" s="203"/>
      <c r="BE16" s="203"/>
      <c r="BF16" s="203"/>
      <c r="BG16" s="203"/>
      <c r="BH16" s="203"/>
    </row>
    <row r="17" spans="1:84" ht="15" customHeight="1" x14ac:dyDescent="0.3">
      <c r="A17" s="198"/>
      <c r="B17" s="199"/>
      <c r="H17" s="198">
        <f>IF(OR(AND(H18=6,H19&lt;5),AND(H18=7,H19&lt;7),AND(H18&gt;7,H18-H19=2)),1,0)</f>
        <v>0</v>
      </c>
      <c r="I17" s="198">
        <f>IF(OR(AND(I18=6,I19&lt;5),AND(I18=7,I19&lt;7),AND(I18&gt;7,I18-I19=2)),1,0)</f>
        <v>0</v>
      </c>
      <c r="J17" s="198" t="e">
        <f>IF(OR(AND(J18=6,J19&lt;5),AND(J18=7,J19&lt;7),AND(J18&gt;7,J18-J19=2)),1,0)</f>
        <v>#VALUE!</v>
      </c>
      <c r="K17" s="198" t="e">
        <f>IF(OR(AND(K18=6,K19&lt;5),AND(K18=7,K19&lt;7),AND(K18&gt;7,K18-K19=2)),1,0)</f>
        <v>#VALUE!</v>
      </c>
      <c r="L17" s="198">
        <f>IF(OR(AND(L18=6,L19&lt;5),AND(L18=7,L19&lt;7),AND(L18&gt;7,L18-L19=2)),1,0)</f>
        <v>0</v>
      </c>
      <c r="M17" s="206"/>
      <c r="N17" s="199" t="e">
        <f>IF(O17&lt;&gt;"",VLOOKUP(O17,C18:N19,12,FALSE),"")</f>
        <v>#VALUE!</v>
      </c>
      <c r="O17" s="196" t="e">
        <f>IF(AND(C18="Bye",C19="Bye"),"Bye",IF(OR(M18=$G$5,C19="Bye"),C18,IF(OR(M19=$G$5,C18="Bye"),C19,"")))</f>
        <v>#VALUE!</v>
      </c>
      <c r="T17" s="204"/>
      <c r="U17" s="204"/>
      <c r="V17" s="204"/>
      <c r="W17" s="204" t="s">
        <v>30</v>
      </c>
      <c r="X17" s="204">
        <f>IFERROR(VLOOKUP(W17,'Round  (7)'!B:K,10,0),0)</f>
        <v>5.1029141625000003</v>
      </c>
      <c r="Y17" s="210" t="e">
        <f>SUM(T18:X18)</f>
        <v>#VALUE!</v>
      </c>
      <c r="Z17" s="198" t="e">
        <f>N17</f>
        <v>#VALUE!</v>
      </c>
      <c r="AK17" s="206"/>
    </row>
    <row r="18" spans="1:84" ht="15" customHeight="1" x14ac:dyDescent="0.3">
      <c r="A18" s="198">
        <v>17</v>
      </c>
      <c r="B18" s="200" t="s">
        <v>34</v>
      </c>
      <c r="C18" s="201" t="s">
        <v>26</v>
      </c>
      <c r="D18" s="201"/>
      <c r="E18" s="201"/>
      <c r="F18" s="201"/>
      <c r="G18" s="201"/>
      <c r="H18" s="202"/>
      <c r="I18" s="202"/>
      <c r="J18" s="202" t="str">
        <f>VLOOKUP(B18,Sheet1!E:F,2,0)</f>
        <v>Simon thurlow</v>
      </c>
      <c r="K18" s="202"/>
      <c r="L18" s="202">
        <f>IFERROR(VLOOKUP(J18,'Round  (6)'!B:K,10,0),0)</f>
        <v>0.42524284687500002</v>
      </c>
      <c r="M18" s="208" t="e">
        <f>SUM(H17:L17)</f>
        <v>#VALUE!</v>
      </c>
      <c r="N18" s="198" t="str">
        <f>B18</f>
        <v>(17)</v>
      </c>
      <c r="T18" s="198">
        <f>IF(OR(AND(T17=6,T16&lt;5),AND(T17=7,T16&lt;7),AND(T17&gt;7,T17-T16=2)),1,0)</f>
        <v>0</v>
      </c>
      <c r="U18" s="198">
        <f>IF(OR(AND(U17=6,U16&lt;5),AND(U17=7,U16&lt;7),AND(U17&gt;7,U17-U16=2)),1,0)</f>
        <v>0</v>
      </c>
      <c r="V18" s="198" t="e">
        <f>IF(OR(AND(V17=6,V16&lt;5),AND(V17=7,V16&lt;7),AND(V17&gt;7,V17-V16=2)),1,0)</f>
        <v>#VALUE!</v>
      </c>
      <c r="W18" s="198" t="e">
        <f>IF(OR(AND(W17=6,W16&lt;5),AND(W17=7,W16&lt;7),AND(W17&gt;7,W17-W16=2)),1,0)</f>
        <v>#VALUE!</v>
      </c>
      <c r="X18" s="198">
        <f>IF(OR(AND(X17=6,X16&lt;5),AND(X17=7,X16&lt;7),AND(X17&gt;7,X17-X16=2)),1,0)</f>
        <v>0</v>
      </c>
      <c r="AK18" s="206"/>
      <c r="CA18" s="203"/>
      <c r="CB18" s="203"/>
      <c r="CC18" s="203"/>
      <c r="CD18" s="203"/>
      <c r="CE18" s="203"/>
      <c r="CF18" s="203"/>
    </row>
    <row r="19" spans="1:84" ht="15" customHeight="1" x14ac:dyDescent="0.3">
      <c r="A19" s="198">
        <v>48</v>
      </c>
      <c r="B19" s="200" t="s">
        <v>35</v>
      </c>
      <c r="C19" s="196" t="s">
        <v>26</v>
      </c>
      <c r="H19" s="204"/>
      <c r="I19" s="204"/>
      <c r="J19" s="204"/>
      <c r="K19" s="204" t="str">
        <f>VLOOKUP(B19,Sheet1!E:F,2,0)</f>
        <v>Dave Lane</v>
      </c>
      <c r="L19" s="204">
        <f>IFERROR(VLOOKUP(K19,'Round  (6)'!B:K,10,0),0)</f>
        <v>1.219029494375</v>
      </c>
      <c r="M19" s="210" t="e">
        <f>SUM(H20:L20)</f>
        <v>#VALUE!</v>
      </c>
      <c r="N19" s="198" t="str">
        <f>B19</f>
        <v>(48)</v>
      </c>
      <c r="AK19" s="206"/>
      <c r="AR19" s="198">
        <f>IF(OR(AND(AR20=6,AR21&lt;5),AND(AR20=7,AR21&lt;7),AND(AR20&gt;7,AR20-AR21=2)),1,0)</f>
        <v>0</v>
      </c>
      <c r="AS19" s="198">
        <f>IF(OR(AND(AS20=6,AS21&lt;5),AND(AS20=7,AS21&lt;7),AND(AS20&gt;7,AS20-AS21=2)),1,0)</f>
        <v>0</v>
      </c>
      <c r="AT19" s="198" t="e">
        <f>IF(OR(AND(AT20=6,AT21&lt;5),AND(AT20=7,AT21&lt;7),AND(AT20&gt;7,AT20-AT21=2)),1,0)</f>
        <v>#VALUE!</v>
      </c>
      <c r="AU19" s="198">
        <f>IF(OR(AND(AU20=6,AU21&lt;5),AND(AU20=7,AU21&lt;7),AND(AU20&gt;7,AU20-AU21=2)),1,0)</f>
        <v>0</v>
      </c>
      <c r="AV19" s="198">
        <f>IF(OR(AND(AV20=6,AV21&lt;5),AND(AV20=7,AV21&lt;7),AND(AV20&gt;7,AV20-AV21=2)),1,0)</f>
        <v>0</v>
      </c>
      <c r="AW19" s="198"/>
      <c r="CA19" s="203"/>
      <c r="CB19" s="203"/>
      <c r="CC19" s="203"/>
      <c r="CD19" s="203"/>
      <c r="CE19" s="203"/>
      <c r="CF19" s="203"/>
    </row>
    <row r="20" spans="1:84" ht="15" customHeight="1" x14ac:dyDescent="0.3">
      <c r="A20" s="198"/>
      <c r="B20" s="199"/>
      <c r="H20" s="198">
        <f>IF(OR(AND(H19=6,H18&lt;5),AND(H19=7,H18&lt;7),AND(H19&gt;7,H19-H18=2)),1,0)</f>
        <v>0</v>
      </c>
      <c r="I20" s="198">
        <f>IF(OR(AND(I19=6,I18&lt;5),AND(I19=7,I18&lt;7),AND(I19&gt;7,I19-I18=2)),1,0)</f>
        <v>0</v>
      </c>
      <c r="J20" s="198" t="e">
        <f>IF(OR(AND(J19=6,J18&lt;5),AND(J19=7,J18&lt;7),AND(J19&gt;7,J19-J18=2)),1,0)</f>
        <v>#VALUE!</v>
      </c>
      <c r="K20" s="198" t="e">
        <f>IF(OR(AND(K19=6,K18&lt;5),AND(K19=7,K18&lt;7),AND(K19&gt;7,K19-K18=2)),1,0)</f>
        <v>#VALUE!</v>
      </c>
      <c r="L20" s="198">
        <f>IF(OR(AND(L19=6,L18&lt;5),AND(L19=7,L18&lt;7),AND(L19&gt;7,L19-L18=2)),1,0)</f>
        <v>0</v>
      </c>
      <c r="AK20" s="206"/>
      <c r="AL20" s="207" t="str">
        <f>IF(AM20&lt;&gt;"",VLOOKUP(AM20,AA12:AL13,12,FALSE),"")</f>
        <v/>
      </c>
      <c r="AM20" s="201" t="str">
        <f>IF(AK12=$G$5,AA12,IF(AK13=$G$5,AA13,""))</f>
        <v/>
      </c>
      <c r="AN20" s="201"/>
      <c r="AO20" s="201"/>
      <c r="AP20" s="201"/>
      <c r="AQ20" s="201"/>
      <c r="AR20" s="202"/>
      <c r="AS20" s="202"/>
      <c r="AT20" s="232" t="s">
        <v>30</v>
      </c>
      <c r="AU20" s="202"/>
      <c r="AV20" s="202">
        <f>IFERROR(VLOOKUP(AT20,'Round  (9)'!B:K,10,0),0)</f>
        <v>1.2700586359999999</v>
      </c>
      <c r="AW20" s="211" t="e">
        <f>SUM(AR19:AV19)</f>
        <v>#VALUE!</v>
      </c>
      <c r="AX20" s="198" t="str">
        <f>AL20</f>
        <v/>
      </c>
    </row>
    <row r="21" spans="1:84" ht="15" customHeight="1" x14ac:dyDescent="0.3">
      <c r="A21" s="198"/>
      <c r="B21" s="199"/>
      <c r="H21" s="198">
        <f>IF(OR(AND(H22=6,H23&lt;5),AND(H22=7,H23&lt;7),AND(H22&gt;7,H22-H23=2)),1,0)</f>
        <v>0</v>
      </c>
      <c r="I21" s="198">
        <f>IF(OR(AND(I22=6,I23&lt;5),AND(I22=7,I23&lt;7),AND(I22&gt;7,I22-I23=2)),1,0)</f>
        <v>0</v>
      </c>
      <c r="J21" s="198" t="e">
        <f>IF(OR(AND(J22=6,J23&lt;5),AND(J22=7,J23&lt;7),AND(J22&gt;7,J22-J23=2)),1,0)</f>
        <v>#VALUE!</v>
      </c>
      <c r="K21" s="198" t="e">
        <f>IF(OR(AND(K22=6,K23&lt;5),AND(K22=7,K23&lt;7),AND(K22&gt;7,K22-K23=2)),1,0)</f>
        <v>#VALUE!</v>
      </c>
      <c r="L21" s="198">
        <f>IF(OR(AND(L22=6,L23&lt;5),AND(L22=7,L23&lt;7),AND(L22&gt;7,L22-L23=2)),1,0)</f>
        <v>0</v>
      </c>
      <c r="M21" s="198"/>
      <c r="AK21" s="206"/>
      <c r="AL21" s="199" t="str">
        <f>IF(AM21&lt;&gt;"",VLOOKUP(AM21,AA28:AL29,12,FALSE),"")</f>
        <v/>
      </c>
      <c r="AM21" s="196" t="str">
        <f>IF(AK28=$G$5,AA28,IF(AK29=$G$5,AA29,""))</f>
        <v/>
      </c>
      <c r="AR21" s="204"/>
      <c r="AS21" s="204"/>
      <c r="AT21" s="224" t="s">
        <v>36</v>
      </c>
      <c r="AU21" s="204"/>
      <c r="AV21" s="202">
        <f>IFERROR(VLOOKUP(AT21,'Round  (9)'!B:K,10,0),0)</f>
        <v>0</v>
      </c>
      <c r="AW21" s="205" t="e">
        <f>SUM(AR22:AV22)</f>
        <v>#VALUE!</v>
      </c>
      <c r="AX21" s="198" t="str">
        <f>AL21</f>
        <v/>
      </c>
      <c r="BO21" s="203"/>
      <c r="BP21" s="203"/>
      <c r="BQ21" s="203"/>
      <c r="BR21" s="203"/>
      <c r="BS21" s="203"/>
      <c r="BT21" s="203"/>
    </row>
    <row r="22" spans="1:84" ht="15" customHeight="1" x14ac:dyDescent="0.3">
      <c r="A22" s="198">
        <v>9</v>
      </c>
      <c r="B22" s="200" t="s">
        <v>37</v>
      </c>
      <c r="C22" s="201" t="s">
        <v>26</v>
      </c>
      <c r="D22" s="201"/>
      <c r="E22" s="201"/>
      <c r="F22" s="201"/>
      <c r="G22" s="201"/>
      <c r="H22" s="202"/>
      <c r="I22" s="202"/>
      <c r="J22" s="202" t="str">
        <f>VLOOKUP(B22,Sheet1!E:F,2,0)</f>
        <v>Iain Ellis</v>
      </c>
      <c r="K22" s="202"/>
      <c r="L22" s="202">
        <f>IFERROR(VLOOKUP(J22,'Round  (6)'!B:K,10,0),0)</f>
        <v>0</v>
      </c>
      <c r="M22" s="198" t="e">
        <f>SUM(H21:L21)</f>
        <v>#VALUE!</v>
      </c>
      <c r="N22" s="198" t="str">
        <f>B22</f>
        <v>(9)</v>
      </c>
      <c r="AK22" s="206"/>
      <c r="AR22" s="198">
        <f>IF(OR(AND(AR21=6,AR20&lt;5),AND(AR21=7,AR20&lt;7),AND(AR21&gt;7,AR21-AR20=2)),1,0)</f>
        <v>0</v>
      </c>
      <c r="AS22" s="198">
        <f>IF(OR(AND(AS21=6,AS20&lt;5),AND(AS21=7,AS20&lt;7),AND(AS21&gt;7,AS21-AS20=2)),1,0)</f>
        <v>0</v>
      </c>
      <c r="AT22" s="198" t="e">
        <f>IF(OR(AND(AT21=6,AT20&lt;5),AND(AT21=7,AT20&lt;7),AND(AT21&gt;7,AT21-AT20=2)),1,0)</f>
        <v>#VALUE!</v>
      </c>
      <c r="AU22" s="198">
        <f>IF(OR(AND(AU21=6,AU20&lt;5),AND(AU21=7,AU20&lt;7),AND(AU21&gt;7,AU21-AU20=2)),1,0)</f>
        <v>0</v>
      </c>
      <c r="AV22" s="198">
        <f>IF(OR(AND(AV21=6,AV20&lt;5),AND(AV21=7,AV20&lt;7),AND(AV21&gt;7,AV21-AV20=2)),1,0)</f>
        <v>0</v>
      </c>
      <c r="AW22" s="206"/>
      <c r="BO22" s="203"/>
      <c r="BP22" s="203"/>
      <c r="BQ22" s="203"/>
      <c r="BR22" s="203"/>
      <c r="BS22" s="203"/>
      <c r="BT22" s="203"/>
    </row>
    <row r="23" spans="1:84" ht="15" customHeight="1" x14ac:dyDescent="0.3">
      <c r="A23" s="198">
        <v>56</v>
      </c>
      <c r="B23" s="200" t="s">
        <v>38</v>
      </c>
      <c r="C23" s="196" t="s">
        <v>26</v>
      </c>
      <c r="H23" s="204"/>
      <c r="I23" s="204"/>
      <c r="J23" s="204"/>
      <c r="K23" s="204" t="str">
        <f>VLOOKUP(B23,Sheet1!E:F,2,0)</f>
        <v>Mick Webb</v>
      </c>
      <c r="L23" s="204">
        <f>IFERROR(VLOOKUP(K23,'Round  (6)'!B:K,10,0),0)</f>
        <v>0</v>
      </c>
      <c r="M23" s="205" t="e">
        <f>SUM(H24:L24)</f>
        <v>#VALUE!</v>
      </c>
      <c r="N23" s="198" t="str">
        <f>B23</f>
        <v>(56)</v>
      </c>
      <c r="T23" s="198">
        <f>IF(OR(AND(T24=6,T25&lt;5),AND(T24=7,T25&lt;7),AND(T24&gt;7,T24-T25=2)),1,0)</f>
        <v>0</v>
      </c>
      <c r="U23" s="198">
        <f>IF(OR(AND(U24=6,U25&lt;5),AND(U24=7,U25&lt;7),AND(U24&gt;7,U24-U25=2)),1,0)</f>
        <v>0</v>
      </c>
      <c r="V23" s="198"/>
      <c r="W23" s="198" t="e">
        <f>IF(OR(AND(W24=6,W25&lt;5),AND(W24=7,W25&lt;7),AND(W24&gt;7,W24-W25=2)),1,0)</f>
        <v>#VALUE!</v>
      </c>
      <c r="X23" s="198">
        <f>IF(OR(AND(X24=6,X25&lt;5),AND(X24=7,X25&lt;7),AND(X24&gt;7,X24-X25=2)),1,0)</f>
        <v>0</v>
      </c>
      <c r="Y23" s="198"/>
      <c r="Z23" s="198"/>
      <c r="AK23" s="206"/>
      <c r="AW23" s="206"/>
    </row>
    <row r="24" spans="1:84" ht="15" customHeight="1" x14ac:dyDescent="0.3">
      <c r="A24" s="198"/>
      <c r="B24" s="199"/>
      <c r="H24" s="198">
        <f>IF(OR(AND(H23=6,H22&lt;5),AND(H23=7,H22&lt;7),AND(H23&gt;7,H23-H22=2)),1,0)</f>
        <v>0</v>
      </c>
      <c r="I24" s="198">
        <f>IF(OR(AND(I23=6,I22&lt;5),AND(I23=7,I22&lt;7),AND(I23&gt;7,I23-I22=2)),1,0)</f>
        <v>0</v>
      </c>
      <c r="J24" s="198" t="e">
        <f>IF(OR(AND(J23=6,J22&lt;5),AND(J23=7,J22&lt;7),AND(J23&gt;7,J23-J22=2)),1,0)</f>
        <v>#VALUE!</v>
      </c>
      <c r="K24" s="198" t="e">
        <f>IF(OR(AND(K23=6,K22&lt;5),AND(K23=7,K22&lt;7),AND(K23&gt;7,K23-K22=2)),1,0)</f>
        <v>#VALUE!</v>
      </c>
      <c r="L24" s="198">
        <f>IF(OR(AND(L23=6,L22&lt;5),AND(L23=7,L22&lt;7),AND(L23&gt;7,L23-L22=2)),1,0)</f>
        <v>0</v>
      </c>
      <c r="M24" s="206"/>
      <c r="N24" s="207" t="e">
        <f>IF(O24&lt;&gt;"",VLOOKUP(O24,C22:N23,12,FALSE),"")</f>
        <v>#VALUE!</v>
      </c>
      <c r="O24" s="201" t="e">
        <f>IF(AND(C22="Bye",C23="Bye"),"Bye",IF(OR(M22=$G$5,C23="Bye"),C22,IF(OR(M23=$G$5,C22="Bye"),C23,"")))</f>
        <v>#VALUE!</v>
      </c>
      <c r="P24" s="201"/>
      <c r="Q24" s="201"/>
      <c r="R24" s="201"/>
      <c r="S24" s="201"/>
      <c r="T24" s="202"/>
      <c r="U24" s="202"/>
      <c r="V24" s="224" t="s">
        <v>16</v>
      </c>
      <c r="W24" s="202"/>
      <c r="X24" s="202">
        <f>IFERROR(VLOOKUP(V24,'Round  (7)'!B:K,10,0),0)</f>
        <v>0</v>
      </c>
      <c r="Y24" s="198" t="e">
        <f>SUM(T23:X23)</f>
        <v>#VALUE!</v>
      </c>
      <c r="Z24" s="198" t="e">
        <f>N24</f>
        <v>#VALUE!</v>
      </c>
      <c r="AK24" s="206"/>
      <c r="AW24" s="206"/>
      <c r="CA24" s="203"/>
      <c r="CB24" s="203"/>
      <c r="CC24" s="203"/>
      <c r="CD24" s="203"/>
      <c r="CE24" s="203"/>
      <c r="CF24" s="203"/>
    </row>
    <row r="25" spans="1:84" ht="15" customHeight="1" x14ac:dyDescent="0.3">
      <c r="A25" s="198"/>
      <c r="B25" s="199"/>
      <c r="H25" s="198">
        <f>IF(OR(AND(H26=6,H27&lt;5),AND(H26=7,H27&lt;7),AND(H26&gt;7,H26-H27=2)),1,0)</f>
        <v>0</v>
      </c>
      <c r="I25" s="198">
        <f>IF(OR(AND(I26=6,I27&lt;5),AND(I26=7,I27&lt;7),AND(I26&gt;7,I26-I27=2)),1,0)</f>
        <v>0</v>
      </c>
      <c r="J25" s="198" t="e">
        <f>IF(OR(AND(J26=6,J27&lt;5),AND(J26=7,J27&lt;7),AND(J26&gt;7,J26-J27=2)),1,0)</f>
        <v>#VALUE!</v>
      </c>
      <c r="K25" s="198" t="e">
        <f>IF(OR(AND(K26=6,K27&lt;5),AND(K26=7,K27&lt;7),AND(K26&gt;7,K26-K27=2)),1,0)</f>
        <v>#VALUE!</v>
      </c>
      <c r="L25" s="198">
        <f>IF(OR(AND(L26=6,L27&lt;5),AND(L26=7,L27&lt;7),AND(L26&gt;7,L26-L27=2)),1,0)</f>
        <v>0</v>
      </c>
      <c r="M25" s="206"/>
      <c r="N25" s="199" t="e">
        <f>IF(O25&lt;&gt;"",VLOOKUP(O25,C26:N27,12,FALSE),"")</f>
        <v>#VALUE!</v>
      </c>
      <c r="O25" s="196" t="e">
        <f>IF(AND(C26="Bye",C27="Bye"),"Bye",IF(OR(M26=$G$5,C27="Bye"),C26,IF(OR(M27=$G$5,C26="Bye"),C27,"")))</f>
        <v>#VALUE!</v>
      </c>
      <c r="T25" s="204"/>
      <c r="U25" s="204"/>
      <c r="V25" s="204" t="s">
        <v>39</v>
      </c>
      <c r="W25" s="223" t="s">
        <v>40</v>
      </c>
      <c r="X25" s="204">
        <f>IFERROR(VLOOKUP(W25,'Round  (7)'!B:K,10,0),0)</f>
        <v>0</v>
      </c>
      <c r="Y25" s="205" t="e">
        <f>SUM(T26:X26)</f>
        <v>#VALUE!</v>
      </c>
      <c r="Z25" s="198" t="e">
        <f>N25</f>
        <v>#VALUE!</v>
      </c>
      <c r="AK25" s="206"/>
      <c r="AW25" s="206"/>
      <c r="CA25" s="203"/>
      <c r="CB25" s="203"/>
      <c r="CC25" s="203"/>
      <c r="CD25" s="203"/>
      <c r="CE25" s="203"/>
      <c r="CF25" s="203"/>
    </row>
    <row r="26" spans="1:84" ht="15" customHeight="1" x14ac:dyDescent="0.3">
      <c r="A26" s="198">
        <v>24</v>
      </c>
      <c r="B26" s="200" t="s">
        <v>41</v>
      </c>
      <c r="C26" s="201" t="s">
        <v>26</v>
      </c>
      <c r="D26" s="201"/>
      <c r="E26" s="201"/>
      <c r="F26" s="201"/>
      <c r="G26" s="201"/>
      <c r="H26" s="202"/>
      <c r="I26" s="202"/>
      <c r="J26" s="202" t="str">
        <f>VLOOKUP(B26,Sheet1!E:F,2,0)</f>
        <v>Samuel Phillips</v>
      </c>
      <c r="K26" s="202"/>
      <c r="L26" s="202">
        <f>IFERROR(VLOOKUP(J26,'Round  (6)'!B:K,10,0),0)</f>
        <v>0</v>
      </c>
      <c r="M26" s="208" t="e">
        <f>SUM(H25:L25)</f>
        <v>#VALUE!</v>
      </c>
      <c r="N26" s="198" t="str">
        <f>B26</f>
        <v>(24)</v>
      </c>
      <c r="T26" s="198">
        <f>IF(OR(AND(T25=6,T24&lt;5),AND(T25=7,T24&lt;7),AND(T25&gt;7,T25-T24=2)),1,0)</f>
        <v>0</v>
      </c>
      <c r="U26" s="198">
        <f>IF(OR(AND(U25=6,U24&lt;5),AND(U25=7,U24&lt;7),AND(U25&gt;7,U25-U24=2)),1,0)</f>
        <v>0</v>
      </c>
      <c r="V26" s="198" t="e">
        <f>IF(OR(AND(V25=6,V24&lt;5),AND(V25=7,V24&lt;7),AND(V25&gt;7,V25-V24=2)),1,0)</f>
        <v>#VALUE!</v>
      </c>
      <c r="W26" s="198" t="e">
        <f>IF(OR(AND(W25=6,W24&lt;5),AND(W25=7,W24&lt;7),AND(W25&gt;7,W25-W24=2)),1,0)</f>
        <v>#VALUE!</v>
      </c>
      <c r="X26" s="198">
        <f>IF(OR(AND(X25=6,X24&lt;5),AND(X25=7,X24&lt;7),AND(X25&gt;7,X25-X24=2)),1,0)</f>
        <v>0</v>
      </c>
      <c r="Y26" s="209"/>
      <c r="AK26" s="206"/>
      <c r="AW26" s="206"/>
    </row>
    <row r="27" spans="1:84" ht="15" customHeight="1" x14ac:dyDescent="0.3">
      <c r="A27" s="198">
        <v>41</v>
      </c>
      <c r="B27" s="200" t="s">
        <v>42</v>
      </c>
      <c r="C27" s="196" t="s">
        <v>26</v>
      </c>
      <c r="H27" s="204"/>
      <c r="I27" s="204"/>
      <c r="J27" s="204"/>
      <c r="K27" s="204" t="str">
        <f>VLOOKUP(B27,Sheet1!E:F,2,0)</f>
        <v>Tom Bagnall</v>
      </c>
      <c r="L27" s="204">
        <f>IFERROR(VLOOKUP(K27,'Round  (6)'!B:K,10,0),0)</f>
        <v>0</v>
      </c>
      <c r="M27" s="210" t="e">
        <f>SUM(H28:L28)</f>
        <v>#VALUE!</v>
      </c>
      <c r="N27" s="198" t="str">
        <f>B27</f>
        <v>(41)</v>
      </c>
      <c r="Y27" s="206"/>
      <c r="AF27" s="198">
        <f>IF(OR(AND(AF28=6,AF29&lt;5),AND(AF28=7,AF29&lt;7),AND(AF28&gt;7,AF28-AF29=2)),1,0)</f>
        <v>0</v>
      </c>
      <c r="AG27" s="198">
        <f>IF(OR(AND(AG28=6,AG29&lt;5),AND(AG28=7,AG29&lt;7),AND(AG28&gt;7,AG28-AG29=2)),1,0)</f>
        <v>0</v>
      </c>
      <c r="AH27" s="198">
        <f>IF(OR(AND(AH28=6,AH29&lt;5),AND(AH28=7,AH29&lt;7),AND(AH28&gt;7,AH28-AH29=2)),1,0)</f>
        <v>0</v>
      </c>
      <c r="AI27" s="198">
        <f>IF(OR(AND(AI28=6,AI29&lt;5),AND(AI28=7,AI29&lt;7),AND(AI28&gt;7,AI28-AI29=2)),1,0)</f>
        <v>0</v>
      </c>
      <c r="AJ27" s="198">
        <f>IF(OR(AND(AJ28=6,AJ29&lt;5),AND(AJ28=7,AJ29&lt;7),AND(AJ28&gt;7,AJ28-AJ29=2)),1,0)</f>
        <v>0</v>
      </c>
      <c r="AK27" s="206"/>
      <c r="AW27" s="206"/>
    </row>
    <row r="28" spans="1:84" ht="15" customHeight="1" x14ac:dyDescent="0.3">
      <c r="A28" s="198"/>
      <c r="B28" s="199"/>
      <c r="H28" s="198">
        <f>IF(OR(AND(H27=6,H26&lt;5),AND(H27=7,H26&lt;7),AND(H27&gt;7,H27-H26=2)),1,0)</f>
        <v>0</v>
      </c>
      <c r="I28" s="198">
        <f>IF(OR(AND(I27=6,I26&lt;5),AND(I27=7,I26&lt;7),AND(I27&gt;7,I27-I26=2)),1,0)</f>
        <v>0</v>
      </c>
      <c r="J28" s="198" t="e">
        <f>IF(OR(AND(J27=6,J26&lt;5),AND(J27=7,J26&lt;7),AND(J27&gt;7,J27-J26=2)),1,0)</f>
        <v>#VALUE!</v>
      </c>
      <c r="K28" s="198" t="e">
        <f>IF(OR(AND(K27=6,K26&lt;5),AND(K27=7,K26&lt;7),AND(K27&gt;7,K27-K26=2)),1,0)</f>
        <v>#VALUE!</v>
      </c>
      <c r="L28" s="198">
        <f>IF(OR(AND(L27=6,L26&lt;5),AND(L27=7,L26&lt;7),AND(L27&gt;7,L27-L26=2)),1,0)</f>
        <v>0</v>
      </c>
      <c r="M28" s="198"/>
      <c r="N28" s="198"/>
      <c r="Y28" s="206"/>
      <c r="Z28" s="207" t="e">
        <f>IF(AA28&lt;&gt;"",VLOOKUP(AA28,O24:Z25,12,FALSE),"")</f>
        <v>#VALUE!</v>
      </c>
      <c r="AA28" s="201" t="e">
        <f>IF(AND(O24="Bye",O25="Bye"),"Bye",IF(OR(Y24=$G$5,O25="Bye"),O24,IF(OR(Y25=$G$5,O24="Bye"),O25,"")))</f>
        <v>#VALUE!</v>
      </c>
      <c r="AB28" s="224" t="s">
        <v>16</v>
      </c>
      <c r="AC28" s="201"/>
      <c r="AD28" s="201"/>
      <c r="AE28" s="201"/>
      <c r="AF28" s="202"/>
      <c r="AG28" s="202"/>
      <c r="AH28" s="202"/>
      <c r="AI28" s="202"/>
      <c r="AJ28" s="202">
        <f>IFERROR(VLOOKUP(AB28,'Round  (8)'!B:N,10,0),0)</f>
        <v>0</v>
      </c>
      <c r="AK28" s="208">
        <f>SUM(AF27:AJ27)</f>
        <v>0</v>
      </c>
      <c r="AL28" s="198" t="e">
        <f>Z28</f>
        <v>#VALUE!</v>
      </c>
      <c r="AW28" s="206"/>
    </row>
    <row r="29" spans="1:84" ht="15" customHeight="1" x14ac:dyDescent="0.3">
      <c r="A29" s="198"/>
      <c r="B29" s="199"/>
      <c r="H29" s="198">
        <f>IF(OR(AND(H30=6,H31&lt;5),AND(H30=7,H31&lt;7),AND(H30&gt;7,H30-H31=2)),1,0)</f>
        <v>0</v>
      </c>
      <c r="I29" s="198">
        <f>IF(OR(AND(I30=6,I31&lt;5),AND(I30=7,I31&lt;7),AND(I30&gt;7,I30-I31=2)),1,0)</f>
        <v>0</v>
      </c>
      <c r="J29" s="198" t="e">
        <f>IF(OR(AND(J30=6,J31&lt;5),AND(J30=7,J31&lt;7),AND(J30&gt;7,J30-J31=2)),1,0)</f>
        <v>#VALUE!</v>
      </c>
      <c r="K29" s="198" t="e">
        <f>IF(OR(AND(K30=6,K31&lt;5),AND(K30=7,K31&lt;7),AND(K30&gt;7,K30-K31=2)),1,0)</f>
        <v>#VALUE!</v>
      </c>
      <c r="L29" s="198">
        <f>IF(OR(AND(L30=6,L31&lt;5),AND(L30=7,L31&lt;7),AND(L30&gt;7,L30-L31=2)),1,0)</f>
        <v>0</v>
      </c>
      <c r="Y29" s="206"/>
      <c r="Z29" s="199" t="e">
        <f>IF(AA29&lt;&gt;"",VLOOKUP(AA29,O32:Z33,12,FALSE),"")</f>
        <v>#VALUE!</v>
      </c>
      <c r="AA29" s="196" t="e">
        <f>IF(AND(O32="Bye",O33="Bye"),"Bye",IF(OR(O33="Bye",Y32=$G$5),O32,IF(OR(Y33=$G$5,O32="Bye"),O33,"")))</f>
        <v>#VALUE!</v>
      </c>
      <c r="AB29" s="202" t="s">
        <v>36</v>
      </c>
      <c r="AF29" s="204"/>
      <c r="AG29" s="204"/>
      <c r="AH29" s="204"/>
      <c r="AI29" s="204"/>
      <c r="AJ29" s="204">
        <f>IFERROR(VLOOKUP(AB29,'Round  (8)'!B:N,10,0),0)</f>
        <v>0</v>
      </c>
      <c r="AK29" s="210">
        <f>SUM(AF30:AJ30)</f>
        <v>0</v>
      </c>
      <c r="AL29" s="198" t="e">
        <f>Z29</f>
        <v>#VALUE!</v>
      </c>
      <c r="AW29" s="206"/>
    </row>
    <row r="30" spans="1:84" ht="15" customHeight="1" x14ac:dyDescent="0.3">
      <c r="A30" s="198">
        <v>25</v>
      </c>
      <c r="B30" s="200" t="s">
        <v>43</v>
      </c>
      <c r="C30" s="201" t="s">
        <v>26</v>
      </c>
      <c r="D30" s="201"/>
      <c r="E30" s="201"/>
      <c r="F30" s="201"/>
      <c r="G30" s="201"/>
      <c r="H30" s="202"/>
      <c r="I30" s="202"/>
      <c r="J30" s="202" t="str">
        <f>VLOOKUP(B30,Sheet1!E:F,2,0)</f>
        <v>Peter Lee</v>
      </c>
      <c r="K30" s="202"/>
      <c r="L30" s="202">
        <f>IFERROR(VLOOKUP(J30,'Round  (6)'!B:K,10,0),0)</f>
        <v>0.65203903187500001</v>
      </c>
      <c r="M30" s="198" t="e">
        <f>SUM(H29:L29)</f>
        <v>#VALUE!</v>
      </c>
      <c r="N30" s="198" t="str">
        <f>B30</f>
        <v>(25)</v>
      </c>
      <c r="Y30" s="206"/>
      <c r="AF30" s="198">
        <f>IF(OR(AND(AF29=6,AF28&lt;5),AND(AF29=7,AF28&lt;7),AND(AF29&gt;7,AF29-AF28=2)),1,0)</f>
        <v>0</v>
      </c>
      <c r="AG30" s="198">
        <f>IF(OR(AND(AG29=6,AG28&lt;5),AND(AG29=7,AG28&lt;7),AND(AG29&gt;7,AG29-AG28=2)),1,0)</f>
        <v>0</v>
      </c>
      <c r="AH30" s="198">
        <f>IF(OR(AND(AH29=6,AH28&lt;5),AND(AH29=7,AH28&lt;7),AND(AH29&gt;7,AH29-AH28=2)),1,0)</f>
        <v>0</v>
      </c>
      <c r="AI30" s="198">
        <f>IF(OR(AND(AI29=6,AI28&lt;5),AND(AI29=7,AI28&lt;7),AND(AI29&gt;7,AI29-AI28=2)),1,0)</f>
        <v>0</v>
      </c>
      <c r="AJ30" s="198">
        <f>IF(OR(AND(AJ29=6,AJ28&lt;5),AND(AJ29=7,AJ28&lt;7),AND(AJ29&gt;7,AJ29-AJ28=2)),1,0)</f>
        <v>0</v>
      </c>
      <c r="AW30" s="206"/>
      <c r="CA30" s="203"/>
      <c r="CB30" s="203"/>
      <c r="CC30" s="203"/>
      <c r="CD30" s="203"/>
      <c r="CE30" s="203"/>
      <c r="CF30" s="203"/>
    </row>
    <row r="31" spans="1:84" ht="15" customHeight="1" x14ac:dyDescent="0.3">
      <c r="A31" s="198">
        <v>40</v>
      </c>
      <c r="B31" s="200" t="s">
        <v>44</v>
      </c>
      <c r="C31" s="196" t="s">
        <v>26</v>
      </c>
      <c r="H31" s="204"/>
      <c r="I31" s="204"/>
      <c r="J31" s="204"/>
      <c r="K31" s="204" t="str">
        <f>VLOOKUP(B31,Sheet1!E:F,2,0)</f>
        <v>Steve Cox</v>
      </c>
      <c r="L31" s="204">
        <f>IFERROR(VLOOKUP(K31,'Round  (6)'!B:K,10,0),0)</f>
        <v>0</v>
      </c>
      <c r="M31" s="205" t="e">
        <f>SUM(H32:L32)</f>
        <v>#VALUE!</v>
      </c>
      <c r="N31" s="198" t="str">
        <f>B31</f>
        <v>(40)</v>
      </c>
      <c r="T31" s="198">
        <f>IF(OR(AND(T32=6,T33&lt;5),AND(T32=7,T33&lt;7),AND(T32&gt;7,T32-T33=2)),1,0)</f>
        <v>0</v>
      </c>
      <c r="U31" s="198">
        <f>IF(OR(AND(U32=6,U33&lt;5),AND(U32=7,U33&lt;7),AND(U32&gt;7,U32-U33=2)),1,0)</f>
        <v>0</v>
      </c>
      <c r="V31" s="198" t="e">
        <f>IF(OR(AND(V32=6,V33&lt;5),AND(V32=7,V33&lt;7),AND(V32&gt;7,V32-V33=2)),1,0)</f>
        <v>#VALUE!</v>
      </c>
      <c r="W31" s="198" t="e">
        <f>IF(OR(AND(W32=6,W33&lt;5),AND(W32=7,W33&lt;7),AND(W32&gt;7,W32-W33=2)),1,0)</f>
        <v>#VALUE!</v>
      </c>
      <c r="X31" s="198">
        <f>IF(OR(AND(X32=6,X33&lt;5),AND(X32=7,X33&lt;7),AND(X32&gt;7,X32-X33=2)),1,0)</f>
        <v>0</v>
      </c>
      <c r="Y31" s="206"/>
      <c r="AW31" s="206"/>
      <c r="CA31" s="203"/>
      <c r="CB31" s="203"/>
      <c r="CC31" s="203"/>
      <c r="CD31" s="203"/>
      <c r="CE31" s="203"/>
      <c r="CF31" s="203"/>
    </row>
    <row r="32" spans="1:84" ht="15" customHeight="1" x14ac:dyDescent="0.3">
      <c r="A32" s="198"/>
      <c r="B32" s="199"/>
      <c r="H32" s="198">
        <f>IF(OR(AND(H31=6,H30&lt;5),AND(H31=7,H30&lt;7),AND(H31&gt;7,H31-H30=2)),1,0)</f>
        <v>0</v>
      </c>
      <c r="I32" s="198">
        <f>IF(OR(AND(I31=6,I30&lt;5),AND(I31=7,I30&lt;7),AND(I31&gt;7,I31-I30=2)),1,0)</f>
        <v>0</v>
      </c>
      <c r="J32" s="198" t="e">
        <f>IF(OR(AND(J31=6,J30&lt;5),AND(J31=7,J30&lt;7),AND(J31&gt;7,J31-J30=2)),1,0)</f>
        <v>#VALUE!</v>
      </c>
      <c r="K32" s="198" t="e">
        <f>IF(OR(AND(K31=6,K30&lt;5),AND(K31=7,K30&lt;7),AND(K31&gt;7,K31-K30=2)),1,0)</f>
        <v>#VALUE!</v>
      </c>
      <c r="L32" s="198">
        <f>IF(OR(AND(L31=6,L30&lt;5),AND(L31=7,L30&lt;7),AND(L31&gt;7,L31-L30=2)),1,0)</f>
        <v>0</v>
      </c>
      <c r="M32" s="206"/>
      <c r="N32" s="207" t="e">
        <f>IF(O32&lt;&gt;"",VLOOKUP(O32,C30:N31,12,FALSE),"")</f>
        <v>#VALUE!</v>
      </c>
      <c r="O32" s="201" t="e">
        <f>IF(AND(C30="Bye",C31="Bye"),"Bye",IF(OR(M30=$G$5,C31="Bye"),C30,IF(OR(M31=$G$5,C30="Bye"),C31,"")))</f>
        <v>#VALUE!</v>
      </c>
      <c r="P32" s="201"/>
      <c r="Q32" s="201"/>
      <c r="R32" s="201"/>
      <c r="S32" s="201"/>
      <c r="T32" s="202"/>
      <c r="U32" s="202"/>
      <c r="V32" s="202" t="s">
        <v>36</v>
      </c>
      <c r="W32" s="202"/>
      <c r="X32" s="202">
        <f>IFERROR(VLOOKUP(V32,'Round  (7)'!B:K,10,0),0)</f>
        <v>0</v>
      </c>
      <c r="Y32" s="208" t="e">
        <f>SUM(T31:X31)</f>
        <v>#VALUE!</v>
      </c>
      <c r="Z32" s="198" t="e">
        <f>N32</f>
        <v>#VALUE!</v>
      </c>
      <c r="AW32" s="206"/>
    </row>
    <row r="33" spans="1:84" ht="15" customHeight="1" x14ac:dyDescent="0.3">
      <c r="A33" s="198"/>
      <c r="B33" s="199"/>
      <c r="H33" s="198">
        <f>IF(OR(AND(H34=6,H35&lt;5),AND(H34=7,H35&lt;7),AND(H34&gt;7,H34-H35=2)),1,0)</f>
        <v>0</v>
      </c>
      <c r="I33" s="198">
        <f>IF(OR(AND(I34=6,I35&lt;5),AND(I34=7,I35&lt;7),AND(I34&gt;7,I34-I35=2)),1,0)</f>
        <v>0</v>
      </c>
      <c r="J33" s="198" t="e">
        <f>IF(OR(AND(J34=6,J35&lt;5),AND(J34=7,J35&lt;7),AND(J34&gt;7,J34-J35=2)),1,0)</f>
        <v>#VALUE!</v>
      </c>
      <c r="K33" s="198" t="e">
        <f>IF(OR(AND(K34=6,K35&lt;5),AND(K34=7,K35&lt;7),AND(K34&gt;7,K34-K35=2)),1,0)</f>
        <v>#VALUE!</v>
      </c>
      <c r="L33" s="198">
        <f>IF(OR(AND(L34=6,L35&lt;5),AND(L34=7,L35&lt;7),AND(L34&gt;7,L34-L35=2)),1,0)</f>
        <v>0</v>
      </c>
      <c r="M33" s="206"/>
      <c r="N33" s="199" t="e">
        <f>IF(O33&lt;&gt;"",VLOOKUP(O33,C34:N35,12,FALSE),"")</f>
        <v>#VALUE!</v>
      </c>
      <c r="O33" s="196" t="e">
        <f>IF(AND(C34="Bye",C35="Bye"),"Bye",IF(OR(M34=$G$5,C35="Bye"),C34,IF(OR(M35=$G$5,C34="Bye"),C35,"")))</f>
        <v>#VALUE!</v>
      </c>
      <c r="T33" s="204"/>
      <c r="U33" s="204"/>
      <c r="V33" s="204"/>
      <c r="W33" s="204" t="s">
        <v>45</v>
      </c>
      <c r="X33" s="204">
        <f>IFERROR(VLOOKUP(W33,'Round  (7)'!B:K,10,0),0)</f>
        <v>0</v>
      </c>
      <c r="Y33" s="210" t="e">
        <f>SUM(T34:X34)</f>
        <v>#VALUE!</v>
      </c>
      <c r="Z33" s="198" t="e">
        <f>N33</f>
        <v>#VALUE!</v>
      </c>
      <c r="AM33" s="527"/>
      <c r="AN33" s="527"/>
      <c r="AO33" s="527"/>
      <c r="AP33" s="527"/>
      <c r="AQ33" s="527"/>
      <c r="AR33" s="527"/>
      <c r="AS33" s="527"/>
      <c r="AT33" s="527"/>
      <c r="AU33" s="527"/>
      <c r="AV33" s="197"/>
      <c r="AW33" s="206"/>
      <c r="BO33" s="203"/>
      <c r="BP33" s="203"/>
      <c r="BQ33" s="203"/>
      <c r="BR33" s="203"/>
      <c r="BS33" s="203"/>
      <c r="BT33" s="203"/>
    </row>
    <row r="34" spans="1:84" ht="15" customHeight="1" x14ac:dyDescent="0.3">
      <c r="A34" s="198">
        <v>8</v>
      </c>
      <c r="B34" s="200" t="s">
        <v>46</v>
      </c>
      <c r="C34" s="201" t="s">
        <v>26</v>
      </c>
      <c r="D34" s="201"/>
      <c r="E34" s="201"/>
      <c r="F34" s="201"/>
      <c r="G34" s="201"/>
      <c r="H34" s="202"/>
      <c r="I34" s="202"/>
      <c r="J34" s="202" t="str">
        <f>VLOOKUP(B34,Sheet1!E:F,2,0)</f>
        <v>Richard Dorgan</v>
      </c>
      <c r="K34" s="202"/>
      <c r="L34" s="202">
        <f>IFERROR(VLOOKUP(J34,'Round  (6)'!B:K,10,0),0)</f>
        <v>0</v>
      </c>
      <c r="M34" s="208" t="e">
        <f>SUM(H33:L33)</f>
        <v>#VALUE!</v>
      </c>
      <c r="N34" s="198" t="str">
        <f>B34</f>
        <v>(8)</v>
      </c>
      <c r="T34" s="198">
        <f>IF(OR(AND(T33=6,T32&lt;5),AND(T33=7,T32&lt;7),AND(T33&gt;7,T33-T32=2)),1,0)</f>
        <v>0</v>
      </c>
      <c r="U34" s="198">
        <f>IF(OR(AND(U33=6,U32&lt;5),AND(U33=7,U32&lt;7),AND(U33&gt;7,U33-U32=2)),1,0)</f>
        <v>0</v>
      </c>
      <c r="V34" s="198" t="e">
        <f>IF(OR(AND(V33=6,V32&lt;5),AND(V33=7,V32&lt;7),AND(V33&gt;7,V33-V32=2)),1,0)</f>
        <v>#VALUE!</v>
      </c>
      <c r="W34" s="198" t="e">
        <f>IF(OR(AND(W33=6,W32&lt;5),AND(W33=7,W32&lt;7),AND(W33&gt;7,W33-W32=2)),1,0)</f>
        <v>#VALUE!</v>
      </c>
      <c r="X34" s="198">
        <f>IF(OR(AND(X33=6,X32&lt;5),AND(X33=7,X32&lt;7),AND(X33&gt;7,X33-X32=2)),1,0)</f>
        <v>0</v>
      </c>
      <c r="AQ34" s="203"/>
      <c r="AR34" s="203"/>
      <c r="AS34" s="203"/>
      <c r="AT34" s="203"/>
      <c r="AU34" s="203"/>
      <c r="AV34" s="203"/>
      <c r="AW34" s="206"/>
      <c r="BO34" s="203"/>
      <c r="BP34" s="203"/>
      <c r="BQ34" s="203"/>
      <c r="BR34" s="203"/>
      <c r="BS34" s="203"/>
      <c r="BT34" s="203"/>
    </row>
    <row r="35" spans="1:84" ht="15" customHeight="1" x14ac:dyDescent="0.3">
      <c r="A35" s="198">
        <v>57</v>
      </c>
      <c r="B35" s="200" t="s">
        <v>47</v>
      </c>
      <c r="C35" s="196" t="s">
        <v>26</v>
      </c>
      <c r="H35" s="204"/>
      <c r="I35" s="204"/>
      <c r="J35" s="204"/>
      <c r="K35" s="204" t="str">
        <f>VLOOKUP(B35,Sheet1!E:F,2,0)</f>
        <v>Luke Chaote</v>
      </c>
      <c r="L35" s="204">
        <f>IFERROR(VLOOKUP(K35,'Round  (6)'!B:K,10,0),0)</f>
        <v>0</v>
      </c>
      <c r="M35" s="210" t="e">
        <f>SUM(H36:L36)</f>
        <v>#VALUE!</v>
      </c>
      <c r="N35" s="198" t="str">
        <f>B35</f>
        <v>(57)</v>
      </c>
      <c r="AN35" s="527"/>
      <c r="AO35" s="527"/>
      <c r="AP35" s="527"/>
      <c r="AQ35" s="527"/>
      <c r="AR35" s="527"/>
      <c r="AS35" s="527"/>
      <c r="AT35" s="527"/>
      <c r="AU35" s="197"/>
      <c r="AW35" s="206"/>
      <c r="AX35" s="198"/>
      <c r="AY35" s="198"/>
      <c r="AZ35" s="198"/>
      <c r="BA35" s="198"/>
      <c r="BB35" s="198"/>
      <c r="BC35" s="198"/>
      <c r="BD35" s="198">
        <f>IF(OR(AND(BD36=6,BD37&lt;5),AND(BD36=7,BD37&lt;7),AND(BD36&gt;7,BD36-BD37=2)),1,0)</f>
        <v>0</v>
      </c>
      <c r="BE35" s="198">
        <f>IF(OR(AND(BE36=6,BE37&lt;5),AND(BE36=7,BE37&lt;7),AND(BE36&gt;7,BE36-BE37=2)),1,0)</f>
        <v>0</v>
      </c>
      <c r="BF35" s="198">
        <f>IF(OR(AND(BF36=6,BF37&lt;5),AND(BF36=7,BF37&lt;7),AND(BF36&gt;7,BF36-BF37=2)),1,0)</f>
        <v>0</v>
      </c>
      <c r="BG35" s="198">
        <f>IF(OR(AND(BG36=6,BG37&lt;5),AND(BG36=7,BG37&lt;7),AND(BG36&gt;7,BG36-BG37=2)),1,0)</f>
        <v>0</v>
      </c>
      <c r="BH35" s="198">
        <f>IF(OR(AND(BH36=6,BH37&lt;5),AND(BH36=7,BH37&lt;7),AND(BH36&gt;7,BH36-BH37=2)),1,0)</f>
        <v>0</v>
      </c>
      <c r="BI35" s="198"/>
      <c r="BJ35" s="198"/>
    </row>
    <row r="36" spans="1:84" ht="15" customHeight="1" x14ac:dyDescent="0.3">
      <c r="A36" s="198"/>
      <c r="B36" s="199"/>
      <c r="H36" s="198">
        <f>IF(OR(AND(H35=6,H34&lt;5),AND(H35=7,H34&lt;7),AND(H35&gt;7,H35-H34=2)),1,0)</f>
        <v>0</v>
      </c>
      <c r="I36" s="198">
        <f>IF(OR(AND(I35=6,I34&lt;5),AND(I35=7,I34&lt;7),AND(I35&gt;7,I35-I34=2)),1,0)</f>
        <v>0</v>
      </c>
      <c r="J36" s="198" t="e">
        <f>IF(OR(AND(J35=6,J34&lt;5),AND(J35=7,J34&lt;7),AND(J35&gt;7,J35-J34=2)),1,0)</f>
        <v>#VALUE!</v>
      </c>
      <c r="K36" s="198" t="e">
        <f>IF(OR(AND(K35=6,K34&lt;5),AND(K35=7,K34&lt;7),AND(K35&gt;7,K35-K34=2)),1,0)</f>
        <v>#VALUE!</v>
      </c>
      <c r="L36" s="198">
        <f>IF(OR(AND(L35=6,L34&lt;5),AND(L35=7,L34&lt;7),AND(L35&gt;7,L35-L34=2)),1,0)</f>
        <v>0</v>
      </c>
      <c r="AW36" s="206"/>
      <c r="AX36" s="232" t="s">
        <v>30</v>
      </c>
      <c r="AY36" s="201">
        <f>IFERROR(VLOOKUP(AX36,'Round  (10)'!B:K,10,0),0)</f>
        <v>0</v>
      </c>
      <c r="AZ36" s="201"/>
      <c r="BA36" s="201"/>
      <c r="BB36" s="201"/>
      <c r="BC36" s="201"/>
      <c r="BD36" s="202"/>
      <c r="BE36" s="202"/>
      <c r="BF36" s="202"/>
      <c r="BG36" s="202"/>
      <c r="BH36" s="202"/>
      <c r="BI36" s="198">
        <f>SUM(BD35:BH35)</f>
        <v>0</v>
      </c>
      <c r="BJ36" s="198" t="str">
        <f>AX36</f>
        <v>Dave Lane</v>
      </c>
      <c r="CA36" s="203"/>
      <c r="CB36" s="203"/>
      <c r="CC36" s="203"/>
      <c r="CD36" s="203"/>
      <c r="CE36" s="203"/>
      <c r="CF36" s="203"/>
    </row>
    <row r="37" spans="1:84" ht="15" customHeight="1" x14ac:dyDescent="0.3">
      <c r="A37" s="198"/>
      <c r="B37" s="199"/>
      <c r="H37" s="198">
        <f>IF(OR(AND(H38=6,H39&lt;5),AND(H38=7,H39&lt;7),AND(H38&gt;7,H38-H39=2)),1,0)</f>
        <v>0</v>
      </c>
      <c r="I37" s="198">
        <f>IF(OR(AND(I38=6,I39&lt;5),AND(I38=7,I39&lt;7),AND(I38&gt;7,I38-I39=2)),1,0)</f>
        <v>0</v>
      </c>
      <c r="J37" s="198" t="e">
        <f>IF(OR(AND(J38=6,J39&lt;5),AND(J38=7,J39&lt;7),AND(J38&gt;7,J38-J39=2)),1,0)</f>
        <v>#VALUE!</v>
      </c>
      <c r="K37" s="198" t="e">
        <f>IF(OR(AND(K38=6,K39&lt;5),AND(K38=7,K39&lt;7),AND(K38&gt;7,K38-K39=2)),1,0)</f>
        <v>#VALUE!</v>
      </c>
      <c r="L37" s="198">
        <f>IF(OR(AND(L38=6,L39&lt;5),AND(L38=7,L39&lt;7),AND(L38&gt;7,L38-L39=2)),1,0)</f>
        <v>0</v>
      </c>
      <c r="AW37" s="206"/>
      <c r="AX37" s="232" t="s">
        <v>48</v>
      </c>
      <c r="AY37" s="201">
        <f>IFERROR(VLOOKUP(AX37,'Round  (10)'!B:K,10,0),0)</f>
        <v>7.7677693362500007</v>
      </c>
      <c r="BD37" s="204"/>
      <c r="BE37" s="204"/>
      <c r="BF37" s="204"/>
      <c r="BG37" s="204"/>
      <c r="BH37" s="204"/>
      <c r="BI37" s="205">
        <f>SUM(BD38:BH38)</f>
        <v>0</v>
      </c>
      <c r="BJ37" s="198" t="str">
        <f>AX37</f>
        <v>Ben arnold</v>
      </c>
      <c r="CA37" s="203"/>
      <c r="CB37" s="203"/>
      <c r="CC37" s="203"/>
      <c r="CD37" s="203"/>
      <c r="CE37" s="203"/>
      <c r="CF37" s="203"/>
    </row>
    <row r="38" spans="1:84" ht="15" customHeight="1" x14ac:dyDescent="0.3">
      <c r="A38" s="198">
        <v>5</v>
      </c>
      <c r="B38" s="200" t="s">
        <v>49</v>
      </c>
      <c r="C38" s="201" t="s">
        <v>26</v>
      </c>
      <c r="D38" s="201"/>
      <c r="E38" s="201"/>
      <c r="F38" s="201"/>
      <c r="G38" s="201"/>
      <c r="H38" s="202"/>
      <c r="I38" s="202"/>
      <c r="J38" s="202" t="str">
        <f>VLOOKUP(B38,Sheet1!E:F,2,0)</f>
        <v>Ben Lee</v>
      </c>
      <c r="K38" s="202"/>
      <c r="L38" s="202">
        <f>IFERROR(VLOOKUP(J38,'Round  (6)'!B:K,10,0),0)</f>
        <v>0</v>
      </c>
      <c r="M38" s="198" t="e">
        <f>SUM(H37:L37)</f>
        <v>#VALUE!</v>
      </c>
      <c r="N38" s="198" t="str">
        <f>B38</f>
        <v>(5)</v>
      </c>
      <c r="AW38" s="206"/>
      <c r="BD38" s="198">
        <f>IF(OR(AND(BD37=6,BD36&lt;5),AND(BD37=7,BD36&lt;7),AND(BD37&gt;7,BD37-BD36=2)),1,0)</f>
        <v>0</v>
      </c>
      <c r="BE38" s="198">
        <f>IF(OR(AND(BE37=6,BE36&lt;5),AND(BE37=7,BE36&lt;7),AND(BE37&gt;7,BE37-BE36=2)),1,0)</f>
        <v>0</v>
      </c>
      <c r="BF38" s="198">
        <f>IF(OR(AND(BF37=6,BF36&lt;5),AND(BF37=7,BF36&lt;7),AND(BF37&gt;7,BF37-BF36=2)),1,0)</f>
        <v>0</v>
      </c>
      <c r="BG38" s="198">
        <f>IF(OR(AND(BG37=6,BG36&lt;5),AND(BG37=7,BG36&lt;7),AND(BG37&gt;7,BG37-BG36=2)),1,0)</f>
        <v>0</v>
      </c>
      <c r="BH38" s="198">
        <f>IF(OR(AND(BH37=6,BH36&lt;5),AND(BH37=7,BH36&lt;7),AND(BH37&gt;7,BH37-BH36=2)),1,0)</f>
        <v>0</v>
      </c>
      <c r="BI38" s="206"/>
    </row>
    <row r="39" spans="1:84" ht="15" customHeight="1" x14ac:dyDescent="0.3">
      <c r="A39" s="198">
        <v>60</v>
      </c>
      <c r="B39" s="200" t="s">
        <v>50</v>
      </c>
      <c r="C39" s="196" t="s">
        <v>26</v>
      </c>
      <c r="H39" s="204"/>
      <c r="I39" s="204"/>
      <c r="J39" s="204"/>
      <c r="K39" s="204" t="str">
        <f>VLOOKUP(B39,Sheet1!E:F,2,0)</f>
        <v>Nick Hayter</v>
      </c>
      <c r="L39" s="204">
        <f>IFERROR(VLOOKUP(K39,'Round  (6)'!B:K,10,0),0)</f>
        <v>1.9844666187500002</v>
      </c>
      <c r="M39" s="205" t="e">
        <f>SUM(H40:L40)</f>
        <v>#VALUE!</v>
      </c>
      <c r="N39" s="198" t="str">
        <f>B39</f>
        <v>(60)</v>
      </c>
      <c r="T39" s="198">
        <f>IF(OR(AND(T40=6,T41&lt;5),AND(T40=7,T41&lt;7),AND(T40&gt;7,T40-T41=2)),1,0)</f>
        <v>0</v>
      </c>
      <c r="U39" s="198">
        <f>IF(OR(AND(U40=6,U41&lt;5),AND(U40=7,U41&lt;7),AND(U40&gt;7,U40-U41=2)),1,0)</f>
        <v>0</v>
      </c>
      <c r="V39" s="198" t="e">
        <f>IF(OR(AND(V40=6,V41&lt;5),AND(V40=7,V41&lt;7),AND(V40&gt;7,V40-V41=2)),1,0)</f>
        <v>#VALUE!</v>
      </c>
      <c r="W39" s="198" t="e">
        <f>IF(OR(AND(W40=6,W41&lt;5),AND(W40=7,W41&lt;7),AND(W40&gt;7,W40-W41=2)),1,0)</f>
        <v>#VALUE!</v>
      </c>
      <c r="X39" s="198">
        <f>IF(OR(AND(X40=6,X41&lt;5),AND(X40=7,X41&lt;7),AND(X40&gt;7,X40-X41=2)),1,0)</f>
        <v>0</v>
      </c>
      <c r="Y39" s="198"/>
      <c r="Z39" s="198"/>
      <c r="AW39" s="206"/>
      <c r="BC39" s="203"/>
      <c r="BD39" s="203"/>
      <c r="BE39" s="203"/>
      <c r="BF39" s="203"/>
      <c r="BG39" s="203"/>
      <c r="BH39" s="203"/>
      <c r="BI39" s="206"/>
    </row>
    <row r="40" spans="1:84" ht="15" customHeight="1" x14ac:dyDescent="0.3">
      <c r="A40" s="198"/>
      <c r="B40" s="199"/>
      <c r="H40" s="198">
        <f>IF(OR(AND(H39=6,H38&lt;5),AND(H39=7,H38&lt;7),AND(H39&gt;7,H39-H38=2)),1,0)</f>
        <v>0</v>
      </c>
      <c r="I40" s="198">
        <f>IF(OR(AND(I39=6,I38&lt;5),AND(I39=7,I38&lt;7),AND(I39&gt;7,I39-I38=2)),1,0)</f>
        <v>0</v>
      </c>
      <c r="J40" s="198" t="e">
        <f>IF(OR(AND(J39=6,J38&lt;5),AND(J39=7,J38&lt;7),AND(J39&gt;7,J39-J38=2)),1,0)</f>
        <v>#VALUE!</v>
      </c>
      <c r="K40" s="198" t="e">
        <f>IF(OR(AND(K39=6,K38&lt;5),AND(K39=7,K38&lt;7),AND(K39&gt;7,K39-K38=2)),1,0)</f>
        <v>#VALUE!</v>
      </c>
      <c r="L40" s="198">
        <f>IF(OR(AND(L39=6,L38&lt;5),AND(L39=7,L38&lt;7),AND(L39&gt;7,L39-L38=2)),1,0)</f>
        <v>0</v>
      </c>
      <c r="M40" s="206"/>
      <c r="N40" s="207" t="e">
        <f>IF(O40&lt;&gt;"",VLOOKUP(O40,C38:N39,12,FALSE),"")</f>
        <v>#VALUE!</v>
      </c>
      <c r="O40" s="201" t="e">
        <f>IF(AND(C38="Bye",C39="Bye"),"Bye",IF(OR(M38=$G$5,C39="Bye"),C38,IF(OR(M39=$G$5,C38="Bye"),C39,"")))</f>
        <v>#VALUE!</v>
      </c>
      <c r="P40" s="201"/>
      <c r="Q40" s="201"/>
      <c r="R40" s="201"/>
      <c r="S40" s="201"/>
      <c r="T40" s="202"/>
      <c r="U40" s="202"/>
      <c r="V40" s="202" t="s">
        <v>51</v>
      </c>
      <c r="W40" s="202"/>
      <c r="X40" s="202">
        <f>IFERROR(VLOOKUP(V40,'Round  (7)'!B:K,10,0),0)</f>
        <v>3.1751465900000002</v>
      </c>
      <c r="Y40" s="198" t="e">
        <f>SUM(T39:X39)</f>
        <v>#VALUE!</v>
      </c>
      <c r="Z40" s="198" t="e">
        <f>N40</f>
        <v>#VALUE!</v>
      </c>
      <c r="AW40" s="206"/>
      <c r="BC40" s="203"/>
      <c r="BD40" s="203"/>
      <c r="BE40" s="203"/>
      <c r="BF40" s="203"/>
      <c r="BG40" s="203"/>
      <c r="BH40" s="203"/>
      <c r="BI40" s="206"/>
    </row>
    <row r="41" spans="1:84" ht="15" customHeight="1" x14ac:dyDescent="0.3">
      <c r="A41" s="198"/>
      <c r="B41" s="199"/>
      <c r="H41" s="198">
        <f>IF(OR(AND(H42=6,H43&lt;5),AND(H42=7,H43&lt;7),AND(H42&gt;7,H42-H43=2)),1,0)</f>
        <v>0</v>
      </c>
      <c r="I41" s="198">
        <f>IF(OR(AND(I42=6,I43&lt;5),AND(I42=7,I43&lt;7),AND(I42&gt;7,I42-I43=2)),1,0)</f>
        <v>0</v>
      </c>
      <c r="J41" s="198" t="e">
        <f>IF(OR(AND(J42=6,J43&lt;5),AND(J42=7,J43&lt;7),AND(J42&gt;7,J42-J43=2)),1,0)</f>
        <v>#VALUE!</v>
      </c>
      <c r="K41" s="198" t="e">
        <f>IF(OR(AND(K42=6,K43&lt;5),AND(K42=7,K43&lt;7),AND(K42&gt;7,K42-K43=2)),1,0)</f>
        <v>#VALUE!</v>
      </c>
      <c r="L41" s="198">
        <f>IF(OR(AND(L42=6,L43&lt;5),AND(L42=7,L43&lt;7),AND(L42&gt;7,L42-L43=2)),1,0)</f>
        <v>0</v>
      </c>
      <c r="M41" s="206"/>
      <c r="N41" s="199" t="e">
        <f>IF(O41&lt;&gt;"",VLOOKUP(O41,C42:N43,12,FALSE),"")</f>
        <v>#VALUE!</v>
      </c>
      <c r="O41" s="196" t="e">
        <f>IF(AND(C42="Bye",C43="Bye"),"Bye",IF(OR(M42=$G$5,C43="Bye"),C42,IF(OR(M43=$G$5,C42="Bye"),C43,"")))</f>
        <v>#VALUE!</v>
      </c>
      <c r="T41" s="204"/>
      <c r="U41" s="204"/>
      <c r="V41" s="204"/>
      <c r="W41" s="204" t="s">
        <v>48</v>
      </c>
      <c r="X41" s="204">
        <f>IFERROR(VLOOKUP(W41,'Round  (7)'!B:K,10,0),0)</f>
        <v>3.7137875293750002</v>
      </c>
      <c r="Y41" s="205" t="e">
        <f>SUM(T42:X42)</f>
        <v>#VALUE!</v>
      </c>
      <c r="Z41" s="198" t="e">
        <f>N41</f>
        <v>#VALUE!</v>
      </c>
      <c r="AW41" s="206"/>
      <c r="BI41" s="206"/>
    </row>
    <row r="42" spans="1:84" ht="15" customHeight="1" x14ac:dyDescent="0.3">
      <c r="A42" s="198">
        <v>28</v>
      </c>
      <c r="B42" s="200" t="s">
        <v>52</v>
      </c>
      <c r="C42" s="201" t="s">
        <v>26</v>
      </c>
      <c r="D42" s="201"/>
      <c r="E42" s="201"/>
      <c r="F42" s="201"/>
      <c r="G42" s="201"/>
      <c r="H42" s="202"/>
      <c r="I42" s="202"/>
      <c r="J42" s="202" t="str">
        <f>VLOOKUP(B42,Sheet1!E:F,2,0)</f>
        <v>Anton James</v>
      </c>
      <c r="K42" s="202"/>
      <c r="L42" s="202">
        <f>IFERROR(VLOOKUP(J42,'Round  (6)'!B:K,10,0),0)</f>
        <v>3.9689332375000004</v>
      </c>
      <c r="M42" s="208" t="e">
        <f>SUM(H41:L41)</f>
        <v>#VALUE!</v>
      </c>
      <c r="N42" s="198" t="str">
        <f>B42</f>
        <v>(28)</v>
      </c>
      <c r="T42" s="198">
        <f>IF(OR(AND(T41=6,T40&lt;5),AND(T41=7,T40&lt;7),AND(T41&gt;7,T41-T40=2)),1,0)</f>
        <v>0</v>
      </c>
      <c r="U42" s="198">
        <f>IF(OR(AND(U41=6,U40&lt;5),AND(U41=7,U40&lt;7),AND(U41&gt;7,U41-U40=2)),1,0)</f>
        <v>0</v>
      </c>
      <c r="V42" s="198" t="e">
        <f>IF(OR(AND(V41=6,V40&lt;5),AND(V41=7,V40&lt;7),AND(V41&gt;7,V41-V40=2)),1,0)</f>
        <v>#VALUE!</v>
      </c>
      <c r="W42" s="198" t="e">
        <f>IF(OR(AND(W41=6,W40&lt;5),AND(W41=7,W40&lt;7),AND(W41&gt;7,W41-W40=2)),1,0)</f>
        <v>#VALUE!</v>
      </c>
      <c r="X42" s="198">
        <f>IF(OR(AND(X41=6,X40&lt;5),AND(X41=7,X40&lt;7),AND(X41&gt;7,X41-X40=2)),1,0)</f>
        <v>0</v>
      </c>
      <c r="Y42" s="209"/>
      <c r="AW42" s="206"/>
      <c r="BI42" s="206"/>
      <c r="CA42" s="203"/>
      <c r="CB42" s="203"/>
      <c r="CC42" s="203"/>
      <c r="CD42" s="203"/>
      <c r="CE42" s="203"/>
      <c r="CF42" s="203"/>
    </row>
    <row r="43" spans="1:84" ht="15" customHeight="1" x14ac:dyDescent="0.3">
      <c r="A43" s="198">
        <v>37</v>
      </c>
      <c r="B43" s="200" t="s">
        <v>53</v>
      </c>
      <c r="C43" s="196" t="s">
        <v>26</v>
      </c>
      <c r="H43" s="204"/>
      <c r="I43" s="204"/>
      <c r="J43" s="204"/>
      <c r="K43" s="204" t="str">
        <f>VLOOKUP(B43,Sheet1!E:F,2,0)</f>
        <v>Ben arnold</v>
      </c>
      <c r="L43" s="204">
        <f>IFERROR(VLOOKUP(K43,'Round  (6)'!B:K,10,0),0)</f>
        <v>10.26252737125</v>
      </c>
      <c r="M43" s="210" t="e">
        <f>SUM(H44:L44)</f>
        <v>#VALUE!</v>
      </c>
      <c r="N43" s="198" t="str">
        <f>B43</f>
        <v>(37)</v>
      </c>
      <c r="Y43" s="206"/>
      <c r="AF43" s="198">
        <f>IF(OR(AND(AF44=6,AF45&lt;5),AND(AF44=7,AF45&lt;7),AND(AF44&gt;7,AF44-AF45=2)),1,0)</f>
        <v>0</v>
      </c>
      <c r="AG43" s="198">
        <f>IF(OR(AND(AG44=6,AG45&lt;5),AND(AG44=7,AG45&lt;7),AND(AG44&gt;7,AG44-AG45=2)),1,0)</f>
        <v>0</v>
      </c>
      <c r="AH43" s="198">
        <f>IF(OR(AND(AH44=6,AH45&lt;5),AND(AH44=7,AH45&lt;7),AND(AH44&gt;7,AH44-AH45=2)),1,0)</f>
        <v>0</v>
      </c>
      <c r="AI43" s="198">
        <f>IF(OR(AND(AI44=6,AI45&lt;5),AND(AI44=7,AI45&lt;7),AND(AI44&gt;7,AI44-AI45=2)),1,0)</f>
        <v>0</v>
      </c>
      <c r="AJ43" s="198">
        <f>IF(OR(AND(AJ44=6,AJ45&lt;5),AND(AJ44=7,AJ45&lt;7),AND(AJ44&gt;7,AJ44-AJ45=2)),1,0)</f>
        <v>0</v>
      </c>
      <c r="AK43" s="198"/>
      <c r="AW43" s="206"/>
      <c r="BI43" s="206"/>
      <c r="CA43" s="203"/>
      <c r="CB43" s="203"/>
      <c r="CC43" s="203"/>
      <c r="CD43" s="203"/>
      <c r="CE43" s="203"/>
      <c r="CF43" s="203"/>
    </row>
    <row r="44" spans="1:84" ht="15" customHeight="1" x14ac:dyDescent="0.3">
      <c r="A44" s="198"/>
      <c r="B44" s="199"/>
      <c r="H44" s="198">
        <f>IF(OR(AND(H43=6,H42&lt;5),AND(H43=7,H42&lt;7),AND(H43&gt;7,H43-H42=2)),1,0)</f>
        <v>0</v>
      </c>
      <c r="I44" s="198">
        <f>IF(OR(AND(I43=6,I42&lt;5),AND(I43=7,I42&lt;7),AND(I43&gt;7,I43-I42=2)),1,0)</f>
        <v>0</v>
      </c>
      <c r="J44" s="198" t="e">
        <f>IF(OR(AND(J43=6,J42&lt;5),AND(J43=7,J42&lt;7),AND(J43&gt;7,J43-J42=2)),1,0)</f>
        <v>#VALUE!</v>
      </c>
      <c r="K44" s="198" t="e">
        <f>IF(OR(AND(K43=6,K42&lt;5),AND(K43=7,K42&lt;7),AND(K43&gt;7,K43-K42=2)),1,0)</f>
        <v>#VALUE!</v>
      </c>
      <c r="L44" s="198">
        <f>IF(OR(AND(L43=6,L42&lt;5),AND(L43=7,L42&lt;7),AND(L43&gt;7,L43-L42=2)),1,0)</f>
        <v>0</v>
      </c>
      <c r="M44" s="198"/>
      <c r="N44" s="198"/>
      <c r="Y44" s="206"/>
      <c r="Z44" s="207" t="e">
        <f>IF(AA44&lt;&gt;"",VLOOKUP(AA44,O40:Z41,12,FALSE),"")</f>
        <v>#VALUE!</v>
      </c>
      <c r="AA44" s="201" t="e">
        <f>IF(AND(O40="Bye",O41="Bye"),"Bye",IF(OR(Y40=$G$5,O41="Bye"),O40,IF(OR(Y41=$G$5,O40="Bye"),O41,"")))</f>
        <v>#VALUE!</v>
      </c>
      <c r="AB44" s="204" t="s">
        <v>48</v>
      </c>
      <c r="AC44" s="201"/>
      <c r="AD44" s="201"/>
      <c r="AE44" s="201"/>
      <c r="AF44" s="202"/>
      <c r="AG44" s="202"/>
      <c r="AH44" s="202"/>
      <c r="AI44" s="202"/>
      <c r="AJ44" s="202">
        <f>IFERROR(VLOOKUP(AB44,'Round  (8)'!B:N,10,0),0)</f>
        <v>7</v>
      </c>
      <c r="AK44" s="198">
        <f>SUM(AF43:AJ43)</f>
        <v>0</v>
      </c>
      <c r="AL44" s="198" t="e">
        <f>Z44</f>
        <v>#VALUE!</v>
      </c>
      <c r="AW44" s="206"/>
      <c r="BI44" s="206"/>
    </row>
    <row r="45" spans="1:84" ht="15" customHeight="1" x14ac:dyDescent="0.3">
      <c r="A45" s="198"/>
      <c r="B45" s="199"/>
      <c r="H45" s="198">
        <f>IF(OR(AND(H46=6,H47&lt;5),AND(H46=7,H47&lt;7),AND(H46&gt;7,H46-H47=2)),1,0)</f>
        <v>0</v>
      </c>
      <c r="I45" s="198">
        <f>IF(OR(AND(I46=6,I47&lt;5),AND(I46=7,I47&lt;7),AND(I46&gt;7,I46-I47=2)),1,0)</f>
        <v>0</v>
      </c>
      <c r="J45" s="198" t="e">
        <f>IF(OR(AND(J46=6,J47&lt;5),AND(J46=7,J47&lt;7),AND(J46&gt;7,J46-J47=2)),1,0)</f>
        <v>#VALUE!</v>
      </c>
      <c r="K45" s="198" t="e">
        <f>IF(OR(AND(K46=6,K47&lt;5),AND(K46=7,K47&lt;7),AND(K46&gt;7,K46-K47=2)),1,0)</f>
        <v>#VALUE!</v>
      </c>
      <c r="L45" s="198">
        <f>IF(OR(AND(L46=6,L47&lt;5),AND(L46=7,L47&lt;7),AND(L46&gt;7,L46-L47=2)),1,0)</f>
        <v>0</v>
      </c>
      <c r="Y45" s="206"/>
      <c r="Z45" s="199" t="e">
        <f>IF(AA45&lt;&gt;"",VLOOKUP(AA45,O48:Z49,12,FALSE),"")</f>
        <v>#VALUE!</v>
      </c>
      <c r="AA45" s="196" t="e">
        <f>IF(AND(O48="Bye",O49="Bye"),"Bye",IF(OR(O49="Bye",Y48=$G$5),O48,IF(OR(Y49=$G$5,O48="Bye"),O49,"")))</f>
        <v>#VALUE!</v>
      </c>
      <c r="AB45" s="204" t="s">
        <v>8</v>
      </c>
      <c r="AF45" s="204"/>
      <c r="AG45" s="204"/>
      <c r="AH45" s="204"/>
      <c r="AI45" s="204"/>
      <c r="AJ45" s="204">
        <f>IFERROR(VLOOKUP(AB45,'Round  (8)'!B:N,10,0),0)</f>
        <v>9</v>
      </c>
      <c r="AK45" s="205">
        <f>SUM(AF46:AJ46)</f>
        <v>1</v>
      </c>
      <c r="AL45" s="198" t="e">
        <f>Z45</f>
        <v>#VALUE!</v>
      </c>
      <c r="AW45" s="206"/>
      <c r="BI45" s="206"/>
      <c r="BO45" s="203"/>
      <c r="BP45" s="203"/>
      <c r="BQ45" s="203"/>
      <c r="BR45" s="203"/>
      <c r="BS45" s="203"/>
      <c r="BT45" s="203"/>
    </row>
    <row r="46" spans="1:84" ht="15" customHeight="1" x14ac:dyDescent="0.3">
      <c r="A46" s="198">
        <v>12</v>
      </c>
      <c r="B46" s="200" t="s">
        <v>54</v>
      </c>
      <c r="C46" s="201" t="s">
        <v>26</v>
      </c>
      <c r="D46" s="201"/>
      <c r="E46" s="201"/>
      <c r="F46" s="201"/>
      <c r="G46" s="201"/>
      <c r="H46" s="202"/>
      <c r="I46" s="202"/>
      <c r="J46" s="202" t="str">
        <f>VLOOKUP(B46,Sheet1!E:F,2,0)</f>
        <v>Darren Bond</v>
      </c>
      <c r="K46" s="202"/>
      <c r="L46" s="202">
        <f>IFERROR(VLOOKUP(J46,'Round  (6)'!B:K,10,0),0)</f>
        <v>0</v>
      </c>
      <c r="M46" s="198" t="e">
        <f>SUM(H45:L45)</f>
        <v>#VALUE!</v>
      </c>
      <c r="N46" s="198" t="str">
        <f>B46</f>
        <v>(12)</v>
      </c>
      <c r="Y46" s="206"/>
      <c r="AF46" s="198">
        <f>IF(OR(AND(AF45=6,AF44&lt;5),AND(AF45=7,AF44&lt;7),AND(AF45&gt;7,AF45-AF44=2)),1,0)</f>
        <v>0</v>
      </c>
      <c r="AG46" s="198">
        <f>IF(OR(AND(AG45=6,AG44&lt;5),AND(AG45=7,AG44&lt;7),AND(AG45&gt;7,AG45-AG44=2)),1,0)</f>
        <v>0</v>
      </c>
      <c r="AH46" s="198">
        <f>IF(OR(AND(AH45=6,AH44&lt;5),AND(AH45=7,AH44&lt;7),AND(AH45&gt;7,AH45-AH44=2)),1,0)</f>
        <v>0</v>
      </c>
      <c r="AI46" s="198">
        <f>IF(OR(AND(AI45=6,AI44&lt;5),AND(AI45=7,AI44&lt;7),AND(AI45&gt;7,AI45-AI44=2)),1,0)</f>
        <v>0</v>
      </c>
      <c r="AJ46" s="198">
        <f>IF(OR(AND(AJ45=6,AJ44&lt;5),AND(AJ45=7,AJ44&lt;7),AND(AJ45&gt;7,AJ45-AJ44=2)),1,0)</f>
        <v>1</v>
      </c>
      <c r="AK46" s="209"/>
      <c r="AL46" s="198"/>
      <c r="AM46" s="198"/>
      <c r="AN46" s="198"/>
      <c r="AO46" s="198"/>
      <c r="AP46" s="198"/>
      <c r="AQ46" s="198"/>
      <c r="AW46" s="206"/>
      <c r="BI46" s="206"/>
      <c r="BO46" s="203"/>
      <c r="BP46" s="203"/>
      <c r="BQ46" s="203"/>
      <c r="BR46" s="203"/>
      <c r="BS46" s="203"/>
      <c r="BT46" s="203"/>
    </row>
    <row r="47" spans="1:84" ht="15" customHeight="1" x14ac:dyDescent="0.3">
      <c r="A47" s="198">
        <v>53</v>
      </c>
      <c r="B47" s="200" t="s">
        <v>55</v>
      </c>
      <c r="C47" s="196" t="s">
        <v>26</v>
      </c>
      <c r="H47" s="204"/>
      <c r="I47" s="204"/>
      <c r="J47" s="204"/>
      <c r="K47" s="204" t="str">
        <f>VLOOKUP(B47,Sheet1!E:F,2,0)</f>
        <v>Dan Mogridge</v>
      </c>
      <c r="L47" s="204">
        <f>IFERROR(VLOOKUP(K47,'Round  (6)'!B:K,10,0),0)</f>
        <v>5.8683512868750007</v>
      </c>
      <c r="M47" s="205" t="e">
        <f>SUM(H48:L48)</f>
        <v>#VALUE!</v>
      </c>
      <c r="N47" s="198" t="str">
        <f>B47</f>
        <v>(53)</v>
      </c>
      <c r="T47" s="198">
        <f>IF(OR(AND(T48=6,T49&lt;5),AND(T48=7,T49&lt;7),AND(T48&gt;7,T48-T49=2)),1,0)</f>
        <v>0</v>
      </c>
      <c r="U47" s="198">
        <f>IF(OR(AND(U48=6,U49&lt;5),AND(U48=7,U49&lt;7),AND(U48&gt;7,U48-U49=2)),1,0)</f>
        <v>0</v>
      </c>
      <c r="V47" s="198" t="e">
        <f>IF(OR(AND(V48=6,V49&lt;5),AND(V48=7,V49&lt;7),AND(V48&gt;7,V48-V49=2)),1,0)</f>
        <v>#VALUE!</v>
      </c>
      <c r="W47" s="198" t="e">
        <f>IF(OR(AND(W48=6,W49&lt;5),AND(W48=7,W49&lt;7),AND(W48&gt;7,W48-W49=2)),1,0)</f>
        <v>#VALUE!</v>
      </c>
      <c r="X47" s="198">
        <f>IF(OR(AND(X48=6,X49&lt;5),AND(X48=7,X49&lt;7),AND(X48&gt;7,X48-X49=2)),1,0)</f>
        <v>0</v>
      </c>
      <c r="Y47" s="206"/>
      <c r="AK47" s="206"/>
      <c r="AW47" s="206"/>
      <c r="BI47" s="206"/>
    </row>
    <row r="48" spans="1:84" ht="15" customHeight="1" x14ac:dyDescent="0.3">
      <c r="A48" s="198"/>
      <c r="B48" s="199"/>
      <c r="H48" s="198">
        <f>IF(OR(AND(H47=6,H46&lt;5),AND(H47=7,H46&lt;7),AND(H47&gt;7,H47-H46=2)),1,0)</f>
        <v>0</v>
      </c>
      <c r="I48" s="198">
        <f>IF(OR(AND(I47=6,I46&lt;5),AND(I47=7,I46&lt;7),AND(I47&gt;7,I47-I46=2)),1,0)</f>
        <v>0</v>
      </c>
      <c r="J48" s="198" t="e">
        <f>IF(OR(AND(J47=6,J46&lt;5),AND(J47=7,J46&lt;7),AND(J47&gt;7,J47-J46=2)),1,0)</f>
        <v>#VALUE!</v>
      </c>
      <c r="K48" s="198" t="e">
        <f>IF(OR(AND(K47=6,K46&lt;5),AND(K47=7,K46&lt;7),AND(K47&gt;7,K47-K46=2)),1,0)</f>
        <v>#VALUE!</v>
      </c>
      <c r="L48" s="198">
        <f>IF(OR(AND(L47=6,L46&lt;5),AND(L47=7,L46&lt;7),AND(L47&gt;7,L47-L46=2)),1,0)</f>
        <v>0</v>
      </c>
      <c r="M48" s="206"/>
      <c r="N48" s="207" t="e">
        <f>IF(O48&lt;&gt;"",VLOOKUP(O48,C46:N47,12,FALSE),"")</f>
        <v>#VALUE!</v>
      </c>
      <c r="O48" s="201" t="e">
        <f>IF(AND(C46="Bye",C47="Bye"),"Bye",IF(OR(M46=$G$5,C47="Bye"),C46,IF(OR(M47=$G$5,C46="Bye"),C47,"")))</f>
        <v>#VALUE!</v>
      </c>
      <c r="P48" s="201"/>
      <c r="Q48" s="201"/>
      <c r="R48" s="201"/>
      <c r="S48" s="201"/>
      <c r="T48" s="202"/>
      <c r="U48" s="202"/>
      <c r="V48" s="202" t="s">
        <v>56</v>
      </c>
      <c r="W48" s="202"/>
      <c r="X48" s="202">
        <f>IFERROR(VLOOKUP(V48,'Round  (7)'!B:K,10,0),0)</f>
        <v>0.89300997843750007</v>
      </c>
      <c r="Y48" s="208" t="e">
        <f>SUM(T47:X47)</f>
        <v>#VALUE!</v>
      </c>
      <c r="Z48" s="198" t="e">
        <f>N48</f>
        <v>#VALUE!</v>
      </c>
      <c r="AK48" s="206"/>
      <c r="AW48" s="206"/>
      <c r="BI48" s="206"/>
      <c r="CA48" s="203"/>
      <c r="CB48" s="203"/>
      <c r="CC48" s="203"/>
      <c r="CD48" s="203"/>
      <c r="CE48" s="203"/>
      <c r="CF48" s="203"/>
    </row>
    <row r="49" spans="1:84" ht="15" customHeight="1" x14ac:dyDescent="0.3">
      <c r="A49" s="198"/>
      <c r="B49" s="199"/>
      <c r="H49" s="198">
        <f>IF(OR(AND(H50=6,H51&lt;5),AND(H50=7,H51&lt;7),AND(H50&gt;7,H50-H51=2)),1,0)</f>
        <v>0</v>
      </c>
      <c r="I49" s="198">
        <f>IF(OR(AND(I50=6,I51&lt;5),AND(I50=7,I51&lt;7),AND(I50&gt;7,I50-I51=2)),1,0)</f>
        <v>0</v>
      </c>
      <c r="J49" s="198" t="e">
        <f>IF(OR(AND(J50=6,J51&lt;5),AND(J50=7,J51&lt;7),AND(J50&gt;7,J50-J51=2)),1,0)</f>
        <v>#VALUE!</v>
      </c>
      <c r="K49" s="198" t="e">
        <f>IF(OR(AND(K50=6,K51&lt;5),AND(K50=7,K51&lt;7),AND(K50&gt;7,K50-K51=2)),1,0)</f>
        <v>#VALUE!</v>
      </c>
      <c r="L49" s="198">
        <f>IF(OR(AND(L50=6,L51&lt;5),AND(L50=7,L51&lt;7),AND(L50&gt;7,L50-L51=2)),1,0)</f>
        <v>0</v>
      </c>
      <c r="M49" s="206"/>
      <c r="N49" s="199" t="e">
        <f>IF(O49&lt;&gt;"",VLOOKUP(O49,C50:N51,12,FALSE),"")</f>
        <v>#VALUE!</v>
      </c>
      <c r="O49" s="196" t="e">
        <f>IF(AND(C50="Bye",C51="Bye"),"Bye",IF(OR(M50=$G$5,C51="Bye"),C50,IF(OR(M51=$G$5,C50="Bye"),C51,"")))</f>
        <v>#VALUE!</v>
      </c>
      <c r="T49" s="204"/>
      <c r="U49" s="204"/>
      <c r="V49" s="204"/>
      <c r="W49" s="204" t="s">
        <v>8</v>
      </c>
      <c r="X49" s="204">
        <f>IFERROR(VLOOKUP(W49,'Round  (7)'!B:K,10,0),0)</f>
        <v>2.3246608962500002</v>
      </c>
      <c r="Y49" s="210" t="e">
        <f>SUM(T50:X50)</f>
        <v>#VALUE!</v>
      </c>
      <c r="Z49" s="198" t="e">
        <f>N49</f>
        <v>#VALUE!</v>
      </c>
      <c r="AK49" s="206"/>
      <c r="AW49" s="206"/>
      <c r="BI49" s="206"/>
      <c r="CA49" s="203"/>
      <c r="CB49" s="203"/>
      <c r="CC49" s="203"/>
      <c r="CD49" s="203"/>
      <c r="CE49" s="203"/>
      <c r="CF49" s="203"/>
    </row>
    <row r="50" spans="1:84" ht="15" customHeight="1" x14ac:dyDescent="0.3">
      <c r="A50" s="198">
        <v>21</v>
      </c>
      <c r="B50" s="200" t="s">
        <v>57</v>
      </c>
      <c r="C50" s="201" t="s">
        <v>26</v>
      </c>
      <c r="D50" s="201"/>
      <c r="E50" s="201"/>
      <c r="F50" s="201"/>
      <c r="G50" s="201"/>
      <c r="H50" s="202"/>
      <c r="I50" s="202"/>
      <c r="J50" s="202" t="str">
        <f>VLOOKUP(B50,Sheet1!E:F,2,0)</f>
        <v>Paul Hiles</v>
      </c>
      <c r="K50" s="202"/>
      <c r="L50" s="202">
        <f>IFERROR(VLOOKUP(J50,'Round  (6)'!B:K,10,0),0)</f>
        <v>0</v>
      </c>
      <c r="M50" s="208" t="e">
        <f>SUM(H49:L49)</f>
        <v>#VALUE!</v>
      </c>
      <c r="N50" s="198" t="str">
        <f>B50</f>
        <v>(21)</v>
      </c>
      <c r="T50" s="198">
        <f>IF(OR(AND(T49=6,T48&lt;5),AND(T49=7,T48&lt;7),AND(T49&gt;7,T49-T48=2)),1,0)</f>
        <v>0</v>
      </c>
      <c r="U50" s="198">
        <f>IF(OR(AND(U49=6,U48&lt;5),AND(U49=7,U48&lt;7),AND(U49&gt;7,U49-U48=2)),1,0)</f>
        <v>0</v>
      </c>
      <c r="V50" s="198" t="e">
        <f>IF(OR(AND(V49=6,V48&lt;5),AND(V49=7,V48&lt;7),AND(V49&gt;7,V49-V48=2)),1,0)</f>
        <v>#VALUE!</v>
      </c>
      <c r="W50" s="198" t="e">
        <f>IF(OR(AND(W49=6,W48&lt;5),AND(W49=7,W48&lt;7),AND(W49&gt;7,W49-W48=2)),1,0)</f>
        <v>#VALUE!</v>
      </c>
      <c r="X50" s="198">
        <f>IF(OR(AND(X49=6,X48&lt;5),AND(X49=7,X48&lt;7),AND(X49&gt;7,X49-X48=2)),1,0)</f>
        <v>0</v>
      </c>
      <c r="AK50" s="206"/>
      <c r="AW50" s="206"/>
      <c r="BI50" s="206"/>
    </row>
    <row r="51" spans="1:84" ht="15" customHeight="1" x14ac:dyDescent="0.3">
      <c r="A51" s="198">
        <v>44</v>
      </c>
      <c r="B51" s="200" t="s">
        <v>58</v>
      </c>
      <c r="C51" s="196" t="s">
        <v>26</v>
      </c>
      <c r="H51" s="204"/>
      <c r="I51" s="204"/>
      <c r="J51" s="204"/>
      <c r="K51" s="204" t="str">
        <f>VLOOKUP(B51,Sheet1!E:F,2,0)</f>
        <v>Darren Phillips</v>
      </c>
      <c r="L51" s="204">
        <f>IFERROR(VLOOKUP(K51,'Round  (6)'!B:K,10,0),0)</f>
        <v>4.5642732231250003</v>
      </c>
      <c r="M51" s="210" t="e">
        <f>SUM(H52:L52)</f>
        <v>#VALUE!</v>
      </c>
      <c r="N51" s="198" t="str">
        <f>B51</f>
        <v>(44)</v>
      </c>
      <c r="AK51" s="206"/>
      <c r="AR51" s="198">
        <f>IF(OR(AND(AR52=6,AR53&lt;5),AND(AR52=7,AR53&lt;7),AND(AR52&gt;7,AR52-AR53=2)),1,0)</f>
        <v>0</v>
      </c>
      <c r="AS51" s="198">
        <f>IF(OR(AND(AS52=6,AS53&lt;5),AND(AS52=7,AS53&lt;7),AND(AS52&gt;7,AS52-AS53=2)),1,0)</f>
        <v>0</v>
      </c>
      <c r="AT51" s="198" t="e">
        <f>IF(OR(AND(AT52=6,AT53&lt;5),AND(AT52=7,AT53&lt;7),AND(AT52&gt;7,AT52-AT53=2)),1,0)</f>
        <v>#VALUE!</v>
      </c>
      <c r="AU51" s="198">
        <f>IF(OR(AND(AU52=6,AU53&lt;5),AND(AU52=7,AU53&lt;7),AND(AU52&gt;7,AU52-AU53=2)),1,0)</f>
        <v>0</v>
      </c>
      <c r="AV51" s="198">
        <f>IF(OR(AND(AV52=6,AV53&lt;5),AND(AV52=7,AV53&lt;7),AND(AV52&gt;7,AV52-AV53=2)),1,0)</f>
        <v>0</v>
      </c>
      <c r="AW51" s="206"/>
      <c r="BI51" s="206"/>
    </row>
    <row r="52" spans="1:84" ht="15" customHeight="1" x14ac:dyDescent="0.3">
      <c r="A52" s="198"/>
      <c r="B52" s="199"/>
      <c r="H52" s="198">
        <f>IF(OR(AND(H51=6,H50&lt;5),AND(H51=7,H50&lt;7),AND(H51&gt;7,H51-H50=2)),1,0)</f>
        <v>0</v>
      </c>
      <c r="I52" s="198">
        <f>IF(OR(AND(I51=6,I50&lt;5),AND(I51=7,I50&lt;7),AND(I51&gt;7,I51-I50=2)),1,0)</f>
        <v>0</v>
      </c>
      <c r="J52" s="198" t="e">
        <f>IF(OR(AND(J51=6,J50&lt;5),AND(J51=7,J50&lt;7),AND(J51&gt;7,J51-J50=2)),1,0)</f>
        <v>#VALUE!</v>
      </c>
      <c r="K52" s="198" t="e">
        <f>IF(OR(AND(K51=6,K50&lt;5),AND(K51=7,K50&lt;7),AND(K51&gt;7,K51-K50=2)),1,0)</f>
        <v>#VALUE!</v>
      </c>
      <c r="L52" s="198">
        <f>IF(OR(AND(L51=6,L50&lt;5),AND(L51=7,L50&lt;7),AND(L51&gt;7,L51-L50=2)),1,0)</f>
        <v>0</v>
      </c>
      <c r="AK52" s="206"/>
      <c r="AL52" s="204"/>
      <c r="AM52" s="201" t="str">
        <f>IF(AK44=$G$5,AA44,IF(AK45=$G$5,AA45,""))</f>
        <v/>
      </c>
      <c r="AN52" s="201"/>
      <c r="AO52" s="201"/>
      <c r="AP52" s="201"/>
      <c r="AQ52" s="201"/>
      <c r="AR52" s="202"/>
      <c r="AS52" s="202"/>
      <c r="AT52" s="232" t="s">
        <v>48</v>
      </c>
      <c r="AU52" s="202"/>
      <c r="AV52" s="202">
        <f>IFERROR(VLOOKUP(AT52,'Round  (9)'!B:K,10,0),0)</f>
        <v>0.90718474000000004</v>
      </c>
      <c r="AW52" s="212" t="e">
        <f>SUM(AR51:AV51)</f>
        <v>#VALUE!</v>
      </c>
      <c r="AX52" s="198">
        <f>AL52</f>
        <v>0</v>
      </c>
      <c r="BI52" s="206"/>
    </row>
    <row r="53" spans="1:84" ht="15" customHeight="1" x14ac:dyDescent="0.3">
      <c r="A53" s="198"/>
      <c r="B53" s="199"/>
      <c r="H53" s="198">
        <f>IF(OR(AND(H54=6,H55&lt;5),AND(H54=7,H55&lt;7),AND(H54&gt;7,H54-H55=2)),1,0)</f>
        <v>0</v>
      </c>
      <c r="I53" s="198">
        <f>IF(OR(AND(I54=6,I55&lt;5),AND(I54=7,I55&lt;7),AND(I54&gt;7,I54-I55=2)),1,0)</f>
        <v>0</v>
      </c>
      <c r="J53" s="198" t="e">
        <f>IF(OR(AND(J54=6,J55&lt;5),AND(J54=7,J55&lt;7),AND(J54&gt;7,J54-J55=2)),1,0)</f>
        <v>#VALUE!</v>
      </c>
      <c r="K53" s="198" t="e">
        <f>IF(OR(AND(K54=6,K55&lt;5),AND(K54=7,K55&lt;7),AND(K54&gt;7,K54-K55=2)),1,0)</f>
        <v>#VALUE!</v>
      </c>
      <c r="L53" s="198">
        <f>IF(OR(AND(L54=6,L55&lt;5),AND(L54=7,L55&lt;7),AND(L54&gt;7,L54-L55=2)),1,0)</f>
        <v>0</v>
      </c>
      <c r="M53" s="198"/>
      <c r="AK53" s="206"/>
      <c r="AL53" s="199" t="str">
        <f>IF(AM53&lt;&gt;"",VLOOKUP(AM53,AA60:AL61,12,FALSE),"")</f>
        <v/>
      </c>
      <c r="AM53" s="196" t="str">
        <f>IF(AK60=$G$5,AA60,IF(AK61=$G$5,AA61,""))</f>
        <v/>
      </c>
      <c r="AR53" s="204"/>
      <c r="AS53" s="204"/>
      <c r="AT53" s="224" t="s">
        <v>59</v>
      </c>
      <c r="AU53" s="204"/>
      <c r="AV53" s="202">
        <f>IFERROR(VLOOKUP(AT53,'Round  (9)'!B:K,10,0),0)</f>
        <v>1.0886216879999999</v>
      </c>
      <c r="AW53" s="198" t="e">
        <f>SUM(AR54:AV54)</f>
        <v>#VALUE!</v>
      </c>
      <c r="AX53" s="198" t="str">
        <f>AL53</f>
        <v/>
      </c>
      <c r="BI53" s="206"/>
    </row>
    <row r="54" spans="1:84" ht="15" customHeight="1" x14ac:dyDescent="0.3">
      <c r="A54" s="198">
        <v>13</v>
      </c>
      <c r="B54" s="200" t="s">
        <v>60</v>
      </c>
      <c r="C54" s="201" t="s">
        <v>26</v>
      </c>
      <c r="D54" s="201"/>
      <c r="E54" s="201"/>
      <c r="F54" s="201"/>
      <c r="G54" s="201"/>
      <c r="H54" s="202"/>
      <c r="I54" s="202"/>
      <c r="J54" s="202" t="str">
        <f>VLOOKUP(B54,Sheet1!E:F,2,0)</f>
        <v>Anthony Davies</v>
      </c>
      <c r="K54" s="202"/>
      <c r="L54" s="202">
        <f>IFERROR(VLOOKUP(J54,'Round  (6)'!B:K,10,0),0)</f>
        <v>0</v>
      </c>
      <c r="M54" s="198" t="e">
        <f>SUM(H53:L53)</f>
        <v>#VALUE!</v>
      </c>
      <c r="N54" s="198" t="str">
        <f>B54</f>
        <v>(13)</v>
      </c>
      <c r="AK54" s="206"/>
      <c r="AR54" s="198">
        <f>IF(OR(AND(AR53=6,AR52&lt;5),AND(AR53=7,AR52&lt;7),AND(AR53&gt;7,AR53-AR52=2)),1,0)</f>
        <v>0</v>
      </c>
      <c r="AS54" s="198">
        <f>IF(OR(AND(AS53=6,AS52&lt;5),AND(AS53=7,AS52&lt;7),AND(AS53&gt;7,AS53-AS52=2)),1,0)</f>
        <v>0</v>
      </c>
      <c r="AT54" s="198" t="e">
        <f>IF(OR(AND(AT53=6,AT52&lt;5),AND(AT53=7,AT52&lt;7),AND(AT53&gt;7,AT53-AT52=2)),1,0)</f>
        <v>#VALUE!</v>
      </c>
      <c r="AU54" s="198">
        <f>IF(OR(AND(AU53=6,AU52&lt;5),AND(AU53=7,AU52&lt;7),AND(AU53&gt;7,AU53-AU52=2)),1,0)</f>
        <v>0</v>
      </c>
      <c r="AV54" s="198">
        <f>IF(OR(AND(AV53=6,AV52&lt;5),AND(AV53=7,AV52&lt;7),AND(AV53&gt;7,AV53-AV52=2)),1,0)</f>
        <v>0</v>
      </c>
      <c r="BI54" s="206"/>
    </row>
    <row r="55" spans="1:84" ht="15" customHeight="1" x14ac:dyDescent="0.3">
      <c r="A55" s="198">
        <v>52</v>
      </c>
      <c r="B55" s="200" t="s">
        <v>61</v>
      </c>
      <c r="C55" s="196" t="s">
        <v>26</v>
      </c>
      <c r="H55" s="204"/>
      <c r="I55" s="204"/>
      <c r="J55" s="204"/>
      <c r="K55" s="204" t="str">
        <f>VLOOKUP(B55,Sheet1!E:F,2,0)</f>
        <v>Jimmy Willis</v>
      </c>
      <c r="L55" s="204">
        <f>IFERROR(VLOOKUP(K55,'Round  (6)'!B:K,10,0),0)</f>
        <v>0</v>
      </c>
      <c r="M55" s="205" t="e">
        <f>SUM(H56:L56)</f>
        <v>#VALUE!</v>
      </c>
      <c r="N55" s="198" t="str">
        <f>B55</f>
        <v>(52)</v>
      </c>
      <c r="T55" s="198">
        <f>IF(OR(AND(T56=6,T57&lt;5),AND(T56=7,T57&lt;7),AND(T56&gt;7,T56-T57=2)),1,0)</f>
        <v>0</v>
      </c>
      <c r="U55" s="198">
        <f>IF(OR(AND(U56=6,U57&lt;5),AND(U56=7,U57&lt;7),AND(U56&gt;7,U56-U57=2)),1,0)</f>
        <v>0</v>
      </c>
      <c r="V55" s="198" t="e">
        <f>IF(OR(AND(V56=6,V57&lt;5),AND(V56=7,V57&lt;7),AND(V56&gt;7,V56-V57=2)),1,0)</f>
        <v>#VALUE!</v>
      </c>
      <c r="W55" s="198" t="e">
        <f>IF(OR(AND(W56=6,W57&lt;5),AND(W56=7,W57&lt;7),AND(W56&gt;7,W56-W57=2)),1,0)</f>
        <v>#VALUE!</v>
      </c>
      <c r="X55" s="198">
        <f>IF(OR(AND(X56=6,X57&lt;5),AND(X56=7,X57&lt;7),AND(X56&gt;7,X56-X57=2)),1,0)</f>
        <v>0</v>
      </c>
      <c r="Y55" s="198"/>
      <c r="Z55" s="198"/>
      <c r="AK55" s="206"/>
      <c r="BI55" s="206"/>
    </row>
    <row r="56" spans="1:84" ht="15" customHeight="1" x14ac:dyDescent="0.3">
      <c r="A56" s="198"/>
      <c r="B56" s="199"/>
      <c r="H56" s="198">
        <f>IF(OR(AND(H55=6,H54&lt;5),AND(H55=7,H54&lt;7),AND(H55&gt;7,H55-H54=2)),1,0)</f>
        <v>0</v>
      </c>
      <c r="I56" s="198">
        <f>IF(OR(AND(I55=6,I54&lt;5),AND(I55=7,I54&lt;7),AND(I55&gt;7,I55-I54=2)),1,0)</f>
        <v>0</v>
      </c>
      <c r="J56" s="198" t="e">
        <f>IF(OR(AND(J55=6,J54&lt;5),AND(J55=7,J54&lt;7),AND(J55&gt;7,J55-J54=2)),1,0)</f>
        <v>#VALUE!</v>
      </c>
      <c r="K56" s="198" t="e">
        <f>IF(OR(AND(K55=6,K54&lt;5),AND(K55=7,K54&lt;7),AND(K55&gt;7,K55-K54=2)),1,0)</f>
        <v>#VALUE!</v>
      </c>
      <c r="L56" s="198">
        <f>IF(OR(AND(L55=6,L54&lt;5),AND(L55=7,L54&lt;7),AND(L55&gt;7,L55-L54=2)),1,0)</f>
        <v>0</v>
      </c>
      <c r="M56" s="206"/>
      <c r="N56" s="207" t="e">
        <f>IF(O56&lt;&gt;"",VLOOKUP(O56,C54:N55,12,FALSE),"")</f>
        <v>#VALUE!</v>
      </c>
      <c r="O56" s="201" t="e">
        <f>IF(AND(C54="Bye",C55="Bye"),"Bye",IF(OR(M54=$G$5,C55="Bye"),C54,IF(OR(M55=$G$5,C54="Bye"),C55,"")))</f>
        <v>#VALUE!</v>
      </c>
      <c r="P56" s="201"/>
      <c r="Q56" s="201"/>
      <c r="R56" s="201"/>
      <c r="S56" s="201"/>
      <c r="T56" s="202"/>
      <c r="U56" s="202"/>
      <c r="V56" s="202" t="s">
        <v>59</v>
      </c>
      <c r="W56" s="202"/>
      <c r="X56" s="202">
        <f>IFERROR(VLOOKUP(V56,'Round  (7)'!B:K,10,0),0)</f>
        <v>0.90718474000000004</v>
      </c>
      <c r="Y56" s="198" t="e">
        <f>SUM(T55:X55)</f>
        <v>#VALUE!</v>
      </c>
      <c r="Z56" s="198" t="e">
        <f>N56</f>
        <v>#VALUE!</v>
      </c>
      <c r="AK56" s="206"/>
      <c r="BI56" s="206"/>
    </row>
    <row r="57" spans="1:84" ht="15" customHeight="1" x14ac:dyDescent="0.3">
      <c r="A57" s="198"/>
      <c r="B57" s="199"/>
      <c r="H57" s="198">
        <f>IF(OR(AND(H58=6,H59&lt;5),AND(H58=7,H59&lt;7),AND(H58&gt;7,H58-H59=2)),1,0)</f>
        <v>0</v>
      </c>
      <c r="I57" s="198">
        <f>IF(OR(AND(I58=6,I59&lt;5),AND(I58=7,I59&lt;7),AND(I58&gt;7,I58-I59=2)),1,0)</f>
        <v>0</v>
      </c>
      <c r="J57" s="198" t="e">
        <f>IF(OR(AND(J58=6,J59&lt;5),AND(J58=7,J59&lt;7),AND(J58&gt;7,J58-J59=2)),1,0)</f>
        <v>#VALUE!</v>
      </c>
      <c r="K57" s="198" t="e">
        <f>IF(OR(AND(K58=6,K59&lt;5),AND(K58=7,K59&lt;7),AND(K58&gt;7,K58-K59=2)),1,0)</f>
        <v>#VALUE!</v>
      </c>
      <c r="L57" s="198">
        <f>IF(OR(AND(L58=6,L59&lt;5),AND(L58=7,L59&lt;7),AND(L58&gt;7,L58-L59=2)),1,0)</f>
        <v>0</v>
      </c>
      <c r="M57" s="206"/>
      <c r="N57" s="199" t="e">
        <f>IF(O57&lt;&gt;"",VLOOKUP(O57,C58:N59,12,FALSE),"")</f>
        <v>#VALUE!</v>
      </c>
      <c r="O57" s="196" t="e">
        <f>IF(AND(C58="Bye",C59="Bye"),"Bye",IF(OR(M58=$G$5,C59="Bye"),C58,IF(OR(M59=$G$5,C58="Bye"),C59,"")))</f>
        <v>#VALUE!</v>
      </c>
      <c r="T57" s="204"/>
      <c r="U57" s="204"/>
      <c r="V57" s="204"/>
      <c r="W57" s="204" t="s">
        <v>62</v>
      </c>
      <c r="X57" s="204">
        <f>IFERROR(VLOOKUP(W57,'Round  (7)'!B:K,10,0),0)</f>
        <v>0</v>
      </c>
      <c r="Y57" s="205" t="e">
        <f>SUM(T58:X58)</f>
        <v>#VALUE!</v>
      </c>
      <c r="Z57" s="198" t="e">
        <f>N57</f>
        <v>#VALUE!</v>
      </c>
      <c r="AK57" s="206"/>
      <c r="BI57" s="206"/>
    </row>
    <row r="58" spans="1:84" ht="15" customHeight="1" x14ac:dyDescent="0.3">
      <c r="A58" s="198">
        <v>20</v>
      </c>
      <c r="B58" s="200" t="s">
        <v>63</v>
      </c>
      <c r="C58" s="201" t="s">
        <v>26</v>
      </c>
      <c r="D58" s="201"/>
      <c r="E58" s="201"/>
      <c r="F58" s="201"/>
      <c r="G58" s="201"/>
      <c r="H58" s="202"/>
      <c r="I58" s="202"/>
      <c r="J58" s="202" t="str">
        <f>VLOOKUP(B58,Sheet1!E:F,2,0)</f>
        <v>Samuel James</v>
      </c>
      <c r="K58" s="202"/>
      <c r="L58" s="202">
        <f>IFERROR(VLOOKUP(J58,'Round  (6)'!B:K,10,0),0)</f>
        <v>0</v>
      </c>
      <c r="M58" s="208" t="e">
        <f>SUM(H57:L57)</f>
        <v>#VALUE!</v>
      </c>
      <c r="N58" s="198" t="str">
        <f>B58</f>
        <v>(20)</v>
      </c>
      <c r="T58" s="198">
        <f>IF(OR(AND(T57=6,T56&lt;5),AND(T57=7,T56&lt;7),AND(T57&gt;7,T57-T56=2)),1,0)</f>
        <v>0</v>
      </c>
      <c r="U58" s="198">
        <f>IF(OR(AND(U57=6,U56&lt;5),AND(U57=7,U56&lt;7),AND(U57&gt;7,U57-U56=2)),1,0)</f>
        <v>0</v>
      </c>
      <c r="V58" s="198" t="e">
        <f>IF(OR(AND(V57=6,V56&lt;5),AND(V57=7,V56&lt;7),AND(V57&gt;7,V57-V56=2)),1,0)</f>
        <v>#VALUE!</v>
      </c>
      <c r="W58" s="198" t="e">
        <f>IF(OR(AND(W57=6,W56&lt;5),AND(W57=7,W56&lt;7),AND(W57&gt;7,W57-W56=2)),1,0)</f>
        <v>#VALUE!</v>
      </c>
      <c r="X58" s="198">
        <f>IF(OR(AND(X57=6,X56&lt;5),AND(X57=7,X56&lt;7),AND(X57&gt;7,X57-X56=2)),1,0)</f>
        <v>0</v>
      </c>
      <c r="Y58" s="209"/>
      <c r="AK58" s="206"/>
      <c r="BI58" s="206"/>
    </row>
    <row r="59" spans="1:84" ht="15" customHeight="1" x14ac:dyDescent="0.3">
      <c r="A59" s="198">
        <v>45</v>
      </c>
      <c r="B59" s="200" t="s">
        <v>64</v>
      </c>
      <c r="C59" s="196" t="s">
        <v>26</v>
      </c>
      <c r="H59" s="204"/>
      <c r="I59" s="204"/>
      <c r="J59" s="204"/>
      <c r="K59" s="204" t="str">
        <f>VLOOKUP(B59,Sheet1!E:F,2,0)</f>
        <v>Paul Stevens</v>
      </c>
      <c r="L59" s="204">
        <f>IFERROR(VLOOKUP(K59,'Round  (6)'!B:K,10,0),0)</f>
        <v>0</v>
      </c>
      <c r="M59" s="210" t="e">
        <f>SUM(H60:L60)</f>
        <v>#VALUE!</v>
      </c>
      <c r="N59" s="198" t="str">
        <f>B59</f>
        <v>(45)</v>
      </c>
      <c r="Y59" s="206"/>
      <c r="AF59" s="198">
        <f>IF(OR(AND(AF60=6,AF61&lt;5),AND(AF60=7,AF61&lt;7),AND(AF60&gt;7,AF60-AF61=2)),1,0)</f>
        <v>0</v>
      </c>
      <c r="AG59" s="198">
        <f>IF(OR(AND(AG60=6,AG61&lt;5),AND(AG60=7,AG61&lt;7),AND(AG60&gt;7,AG60-AG61=2)),1,0)</f>
        <v>0</v>
      </c>
      <c r="AH59" s="198">
        <f>IF(OR(AND(AH60=6,AH61&lt;5),AND(AH60=7,AH61&lt;7),AND(AH60&gt;7,AH60-AH61=2)),1,0)</f>
        <v>0</v>
      </c>
      <c r="AI59" s="198">
        <f>IF(OR(AND(AI60=6,AI61&lt;5),AND(AI60=7,AI61&lt;7),AND(AI60&gt;7,AI60-AI61=2)),1,0)</f>
        <v>0</v>
      </c>
      <c r="AJ59" s="198">
        <f>IF(OR(AND(AJ60=6,AJ61&lt;5),AND(AJ60=7,AJ61&lt;7),AND(AJ60&gt;7,AJ60-AJ61=2)),1,0)</f>
        <v>0</v>
      </c>
      <c r="AK59" s="206"/>
      <c r="BI59" s="206"/>
    </row>
    <row r="60" spans="1:84" ht="15" customHeight="1" x14ac:dyDescent="0.3">
      <c r="A60" s="198"/>
      <c r="B60" s="199"/>
      <c r="H60" s="198">
        <f>IF(OR(AND(H59=6,H58&lt;5),AND(H59=7,H58&lt;7),AND(H59&gt;7,H59-H58=2)),1,0)</f>
        <v>0</v>
      </c>
      <c r="I60" s="198">
        <f>IF(OR(AND(I59=6,I58&lt;5),AND(I59=7,I58&lt;7),AND(I59&gt;7,I59-I58=2)),1,0)</f>
        <v>0</v>
      </c>
      <c r="J60" s="198" t="e">
        <f>IF(OR(AND(J59=6,J58&lt;5),AND(J59=7,J58&lt;7),AND(J59&gt;7,J59-J58=2)),1,0)</f>
        <v>#VALUE!</v>
      </c>
      <c r="K60" s="198" t="e">
        <f>IF(OR(AND(K59=6,K58&lt;5),AND(K59=7,K58&lt;7),AND(K59&gt;7,K59-K58=2)),1,0)</f>
        <v>#VALUE!</v>
      </c>
      <c r="L60" s="198">
        <f>IF(OR(AND(L59=6,L58&lt;5),AND(L59=7,L58&lt;7),AND(L59&gt;7,L59-L58=2)),1,0)</f>
        <v>0</v>
      </c>
      <c r="M60" s="198"/>
      <c r="N60" s="198"/>
      <c r="Y60" s="206"/>
      <c r="Z60" s="207" t="e">
        <f>IF(AA60&lt;&gt;"",VLOOKUP(AA60,O56:Z57,12,FALSE),"")</f>
        <v>#VALUE!</v>
      </c>
      <c r="AA60" s="201" t="e">
        <f>IF(AND(O56="Bye",O57="Bye"),"Bye",IF(OR(Y56=$G$5,O57="Bye"),O56,IF(OR(Y57=$G$5,O56="Bye"),O57,"")))</f>
        <v>#VALUE!</v>
      </c>
      <c r="AB60" s="224" t="s">
        <v>59</v>
      </c>
      <c r="AC60" s="201"/>
      <c r="AD60" s="201"/>
      <c r="AE60" s="201"/>
      <c r="AF60" s="202"/>
      <c r="AG60" s="202"/>
      <c r="AH60" s="202"/>
      <c r="AI60" s="202"/>
      <c r="AJ60" s="202">
        <f>IFERROR(VLOOKUP(AB60,'Round  (8)'!B:N,10,0),0)</f>
        <v>3</v>
      </c>
      <c r="AK60" s="208">
        <f>SUM(AF59:AJ59)</f>
        <v>0</v>
      </c>
      <c r="AL60" s="198" t="e">
        <f>Z60</f>
        <v>#VALUE!</v>
      </c>
      <c r="BI60" s="206"/>
    </row>
    <row r="61" spans="1:84" ht="15" customHeight="1" x14ac:dyDescent="0.3">
      <c r="A61" s="198"/>
      <c r="B61" s="199"/>
      <c r="H61" s="198">
        <f>IF(OR(AND(H62=6,H63&lt;5),AND(H62=7,H63&lt;7),AND(H62&gt;7,H62-H63=2)),1,0)</f>
        <v>0</v>
      </c>
      <c r="I61" s="198">
        <f>IF(OR(AND(I62=6,I63&lt;5),AND(I62=7,I63&lt;7),AND(I62&gt;7,I62-I63=2)),1,0)</f>
        <v>0</v>
      </c>
      <c r="J61" s="198" t="e">
        <f>IF(OR(AND(J62=6,J63&lt;5),AND(J62=7,J63&lt;7),AND(J62&gt;7,J62-J63=2)),1,0)</f>
        <v>#VALUE!</v>
      </c>
      <c r="K61" s="198" t="e">
        <f>IF(OR(AND(K62=6,K63&lt;5),AND(K62=7,K63&lt;7),AND(K62&gt;7,K62-K63=2)),1,0)</f>
        <v>#VALUE!</v>
      </c>
      <c r="L61" s="198">
        <f>IF(OR(AND(L62=6,L63&lt;5),AND(L62=7,L63&lt;7),AND(L62&gt;7,L62-L63=2)),1,0)</f>
        <v>0</v>
      </c>
      <c r="Y61" s="206"/>
      <c r="Z61" s="199" t="e">
        <f>IF(AA61&lt;&gt;"",VLOOKUP(AA61,O64:Z65,12,FALSE),"")</f>
        <v>#VALUE!</v>
      </c>
      <c r="AA61" s="196" t="e">
        <f>IF(AND(O64="Bye",O65="Bye"),"Bye",IF(OR(O65="Bye",Y64=$G$5),O64,IF(OR(Y65=$G$5,O64="Bye"),O65,"")))</f>
        <v>#VALUE!</v>
      </c>
      <c r="AB61" s="202" t="s">
        <v>65</v>
      </c>
      <c r="AF61" s="204"/>
      <c r="AG61" s="204"/>
      <c r="AH61" s="204"/>
      <c r="AI61" s="204"/>
      <c r="AJ61" s="204">
        <f>IFERROR(VLOOKUP(AB61,'Round  (8)'!B:N,10,0),0)</f>
        <v>0</v>
      </c>
      <c r="AK61" s="210">
        <f>SUM(AF62:AJ62)</f>
        <v>0</v>
      </c>
      <c r="AL61" s="198" t="e">
        <f>Z61</f>
        <v>#VALUE!</v>
      </c>
      <c r="BI61" s="206"/>
    </row>
    <row r="62" spans="1:84" ht="15" customHeight="1" x14ac:dyDescent="0.3">
      <c r="A62" s="198">
        <v>29</v>
      </c>
      <c r="B62" s="200" t="s">
        <v>66</v>
      </c>
      <c r="C62" s="201" t="s">
        <v>26</v>
      </c>
      <c r="D62" s="201"/>
      <c r="E62" s="201"/>
      <c r="F62" s="201"/>
      <c r="G62" s="201"/>
      <c r="H62" s="202"/>
      <c r="I62" s="202"/>
      <c r="J62" s="202" t="str">
        <f>VLOOKUP(B62,Sheet1!E:F,2,0)</f>
        <v>Paul Simmons</v>
      </c>
      <c r="K62" s="202"/>
      <c r="L62" s="202">
        <f>IFERROR(VLOOKUP(J62,'Round  (6)'!B:K,10,0),0)</f>
        <v>3.9405837143750002</v>
      </c>
      <c r="M62" s="198" t="e">
        <f>SUM(H61:L61)</f>
        <v>#VALUE!</v>
      </c>
      <c r="N62" s="198" t="str">
        <f>B62</f>
        <v>(29)</v>
      </c>
      <c r="Y62" s="206"/>
      <c r="AF62" s="198">
        <f>IF(OR(AND(AF61=6,AF60&lt;5),AND(AF61=7,AF60&lt;7),AND(AF61&gt;7,AF61-AF60=2)),1,0)</f>
        <v>0</v>
      </c>
      <c r="AG62" s="198">
        <f>IF(OR(AND(AG61=6,AG60&lt;5),AND(AG61=7,AG60&lt;7),AND(AG61&gt;7,AG61-AG60=2)),1,0)</f>
        <v>0</v>
      </c>
      <c r="AH62" s="198">
        <f>IF(OR(AND(AH61=6,AH60&lt;5),AND(AH61=7,AH60&lt;7),AND(AH61&gt;7,AH61-AH60=2)),1,0)</f>
        <v>0</v>
      </c>
      <c r="AI62" s="198">
        <f>IF(OR(AND(AI61=6,AI60&lt;5),AND(AI61=7,AI60&lt;7),AND(AI61&gt;7,AI61-AI60=2)),1,0)</f>
        <v>0</v>
      </c>
      <c r="AJ62" s="198">
        <f>IF(OR(AND(AJ61=6,AJ60&lt;5),AND(AJ61=7,AJ60&lt;7),AND(AJ61&gt;7,AJ61-AJ60=2)),1,0)</f>
        <v>0</v>
      </c>
      <c r="BI62" s="206"/>
    </row>
    <row r="63" spans="1:84" ht="15" customHeight="1" x14ac:dyDescent="0.3">
      <c r="A63" s="198">
        <v>36</v>
      </c>
      <c r="B63" s="200" t="s">
        <v>67</v>
      </c>
      <c r="C63" s="196" t="s">
        <v>26</v>
      </c>
      <c r="H63" s="204"/>
      <c r="I63" s="204"/>
      <c r="J63" s="204"/>
      <c r="K63" s="204" t="str">
        <f>VLOOKUP(B63,Sheet1!E:F,2,0)</f>
        <v>Jamie Boyling</v>
      </c>
      <c r="L63" s="204">
        <f>IFERROR(VLOOKUP(K63,'Round  (6)'!B:K,10,0),0)</f>
        <v>0</v>
      </c>
      <c r="M63" s="205" t="e">
        <f>SUM(H64:L64)</f>
        <v>#VALUE!</v>
      </c>
      <c r="N63" s="198" t="str">
        <f>B63</f>
        <v>(36)</v>
      </c>
      <c r="T63" s="198">
        <f>IF(OR(AND(T64=6,T65&lt;5),AND(T64=7,T65&lt;7),AND(T64&gt;7,T64-T65=2)),1,0)</f>
        <v>0</v>
      </c>
      <c r="U63" s="198">
        <f>IF(OR(AND(U64=6,U65&lt;5),AND(U64=7,U65&lt;7),AND(U64&gt;7,U64-U65=2)),1,0)</f>
        <v>0</v>
      </c>
      <c r="V63" s="198" t="e">
        <f>IF(OR(AND(V64=6,V65&lt;5),AND(V64=7,V65&lt;7),AND(V64&gt;7,V64-V65=2)),1,0)</f>
        <v>#VALUE!</v>
      </c>
      <c r="W63" s="198" t="e">
        <f>IF(OR(AND(W64=6,W65&lt;5),AND(W64=7,W65&lt;7),AND(W64&gt;7,W64-W65=2)),1,0)</f>
        <v>#VALUE!</v>
      </c>
      <c r="X63" s="198">
        <f>IF(OR(AND(X64=6,X65&lt;5),AND(X64=7,X65&lt;7),AND(X64&gt;7,X64-X65=2)),1,0)</f>
        <v>0</v>
      </c>
      <c r="Y63" s="206"/>
      <c r="BI63" s="206"/>
    </row>
    <row r="64" spans="1:84" ht="15" customHeight="1" x14ac:dyDescent="0.3">
      <c r="A64" s="198"/>
      <c r="B64" s="199"/>
      <c r="H64" s="198">
        <f>IF(OR(AND(H63=6,H62&lt;5),AND(H63=7,H62&lt;7),AND(H63&gt;7,H63-H62=2)),1,0)</f>
        <v>0</v>
      </c>
      <c r="I64" s="198">
        <f>IF(OR(AND(I63=6,I62&lt;5),AND(I63=7,I62&lt;7),AND(I63&gt;7,I63-I62=2)),1,0)</f>
        <v>0</v>
      </c>
      <c r="J64" s="198" t="e">
        <f>IF(OR(AND(J63=6,J62&lt;5),AND(J63=7,J62&lt;7),AND(J63&gt;7,J63-J62=2)),1,0)</f>
        <v>#VALUE!</v>
      </c>
      <c r="K64" s="198" t="e">
        <f>IF(OR(AND(K63=6,K62&lt;5),AND(K63=7,K62&lt;7),AND(K63&gt;7,K63-K62=2)),1,0)</f>
        <v>#VALUE!</v>
      </c>
      <c r="L64" s="198">
        <f>IF(OR(AND(L63=6,L62&lt;5),AND(L63=7,L62&lt;7),AND(L63&gt;7,L63-L62=2)),1,0)</f>
        <v>0</v>
      </c>
      <c r="M64" s="206"/>
      <c r="N64" s="207" t="e">
        <f>IF(O64&lt;&gt;"",VLOOKUP(O64,C62:N63,12,FALSE),"")</f>
        <v>#VALUE!</v>
      </c>
      <c r="O64" s="201" t="e">
        <f>IF(AND(C62="Bye",C63="Bye"),"Bye",IF(OR(M62=$G$5,C63="Bye"),C62,IF(OR(M63=$G$5,C62="Bye"),C63,"")))</f>
        <v>#VALUE!</v>
      </c>
      <c r="P64" s="201"/>
      <c r="Q64" s="201"/>
      <c r="R64" s="201"/>
      <c r="S64" s="201"/>
      <c r="T64" s="202"/>
      <c r="U64" s="202"/>
      <c r="V64" s="202" t="s">
        <v>65</v>
      </c>
      <c r="W64" s="202"/>
      <c r="X64" s="202">
        <f>IFERROR(VLOOKUP(V64,'Round  (7)'!B:K,10,0),0)</f>
        <v>1.5025247256250001</v>
      </c>
      <c r="Y64" s="208" t="e">
        <f>SUM(T63:X63)</f>
        <v>#VALUE!</v>
      </c>
      <c r="Z64" s="198" t="e">
        <f>N64</f>
        <v>#VALUE!</v>
      </c>
      <c r="BI64" s="206"/>
    </row>
    <row r="65" spans="1:74" ht="15" customHeight="1" x14ac:dyDescent="0.3">
      <c r="A65" s="198"/>
      <c r="B65" s="199"/>
      <c r="H65" s="198">
        <f>IF(OR(AND(H66=6,H67&lt;5),AND(H66=7,H67&lt;7),AND(H66&gt;7,H66-H67=2)),1,0)</f>
        <v>0</v>
      </c>
      <c r="I65" s="198">
        <f>IF(OR(AND(I66=6,I67&lt;5),AND(I66=7,I67&lt;7),AND(I66&gt;7,I66-I67=2)),1,0)</f>
        <v>0</v>
      </c>
      <c r="J65" s="198" t="e">
        <f>IF(OR(AND(J66=6,J67&lt;5),AND(J66=7,J67&lt;7),AND(J66&gt;7,J66-J67=2)),1,0)</f>
        <v>#VALUE!</v>
      </c>
      <c r="K65" s="198" t="e">
        <f>IF(OR(AND(K66=6,K67&lt;5),AND(K66=7,K67&lt;7),AND(K66&gt;7,K66-K67=2)),1,0)</f>
        <v>#VALUE!</v>
      </c>
      <c r="L65" s="198">
        <f>IF(OR(AND(L66=6,L67&lt;5),AND(L66=7,L67&lt;7),AND(L66&gt;7,L66-L67=2)),1,0)</f>
        <v>0</v>
      </c>
      <c r="M65" s="206"/>
      <c r="N65" s="199" t="e">
        <f>IF(O65&lt;&gt;"",VLOOKUP(O65,C66:N67,12,FALSE),"")</f>
        <v>#VALUE!</v>
      </c>
      <c r="O65" s="196" t="e">
        <f>IF(AND(C66="Bye",C67="Bye"),"Bye",IF(OR(M66=$G$5,C67="Bye"),C66,IF(OR(M67=$G$5,C66="Bye"),C67,"")))</f>
        <v>#VALUE!</v>
      </c>
      <c r="T65" s="204"/>
      <c r="U65" s="204"/>
      <c r="V65" s="204"/>
      <c r="W65" s="204" t="s">
        <v>7</v>
      </c>
      <c r="X65" s="204">
        <f>IFERROR(VLOOKUP(W65,'Round  (7)'!B:K,10,0),0)</f>
        <v>1.64427234125</v>
      </c>
      <c r="Y65" s="210" t="e">
        <f>SUM(T66:X66)</f>
        <v>#VALUE!</v>
      </c>
      <c r="Z65" s="198" t="e">
        <f>N65</f>
        <v>#VALUE!</v>
      </c>
      <c r="AM65" s="527"/>
      <c r="AN65" s="527"/>
      <c r="AO65" s="527"/>
      <c r="AP65" s="527"/>
      <c r="AQ65" s="527"/>
      <c r="AR65" s="527"/>
      <c r="AS65" s="527"/>
      <c r="AT65" s="527"/>
      <c r="AU65" s="527"/>
      <c r="AV65" s="197"/>
      <c r="BI65" s="206"/>
    </row>
    <row r="66" spans="1:74" ht="15" customHeight="1" x14ac:dyDescent="0.3">
      <c r="A66" s="198">
        <v>4</v>
      </c>
      <c r="B66" s="200" t="s">
        <v>68</v>
      </c>
      <c r="C66" s="201" t="s">
        <v>26</v>
      </c>
      <c r="D66" s="201"/>
      <c r="E66" s="201"/>
      <c r="F66" s="201"/>
      <c r="G66" s="201"/>
      <c r="H66" s="202"/>
      <c r="I66" s="202"/>
      <c r="J66" s="202" t="str">
        <f>VLOOKUP(B66,Sheet1!E:F,2,0)</f>
        <v>Matt Pitter</v>
      </c>
      <c r="K66" s="202"/>
      <c r="L66" s="202">
        <f>IFERROR(VLOOKUP(J66,'Round  (6)'!B:K,10,0),0)</f>
        <v>1.2473790175000001</v>
      </c>
      <c r="M66" s="208" t="e">
        <f>SUM(H65:L65)</f>
        <v>#VALUE!</v>
      </c>
      <c r="N66" s="198" t="str">
        <f>B66</f>
        <v>(4)</v>
      </c>
      <c r="T66" s="198">
        <f>IF(OR(AND(T65=6,T64&lt;5),AND(T65=7,T64&lt;7),AND(T65&gt;7,T65-T64=2)),1,0)</f>
        <v>0</v>
      </c>
      <c r="U66" s="198">
        <f>IF(OR(AND(U65=6,U64&lt;5),AND(U65=7,U64&lt;7),AND(U65&gt;7,U65-U64=2)),1,0)</f>
        <v>0</v>
      </c>
      <c r="V66" s="198" t="e">
        <f>IF(OR(AND(V65=6,V64&lt;5),AND(V65=7,V64&lt;7),AND(V65&gt;7,V65-V64=2)),1,0)</f>
        <v>#VALUE!</v>
      </c>
      <c r="W66" s="198" t="e">
        <f>IF(OR(AND(W65=6,W64&lt;5),AND(W65=7,W64&lt;7),AND(W65&gt;7,W65-W64=2)),1,0)</f>
        <v>#VALUE!</v>
      </c>
      <c r="X66" s="198">
        <f>IF(OR(AND(X65=6,X64&lt;5),AND(X65=7,X64&lt;7),AND(X65&gt;7,X65-X64=2)),1,0)</f>
        <v>0</v>
      </c>
      <c r="AQ66" s="203"/>
      <c r="AR66" s="203"/>
      <c r="AS66" s="203"/>
      <c r="AT66" s="203"/>
      <c r="AU66" s="203"/>
      <c r="AV66" s="203"/>
      <c r="BI66" s="206"/>
    </row>
    <row r="67" spans="1:74" ht="15" customHeight="1" x14ac:dyDescent="0.3">
      <c r="A67" s="198">
        <v>61</v>
      </c>
      <c r="B67" s="200" t="s">
        <v>69</v>
      </c>
      <c r="C67" s="196" t="s">
        <v>26</v>
      </c>
      <c r="H67" s="204"/>
      <c r="I67" s="204"/>
      <c r="J67" s="204"/>
      <c r="K67" s="204" t="str">
        <f>VLOOKUP(B67,Sheet1!E:F,2,0)</f>
        <v>Ian Dancey</v>
      </c>
      <c r="L67" s="204">
        <f>IFERROR(VLOOKUP(K67,'Round  (6)'!B:K,10,0),0)</f>
        <v>0</v>
      </c>
      <c r="M67" s="210" t="e">
        <f>SUM(H68:L68)</f>
        <v>#VALUE!</v>
      </c>
      <c r="N67" s="198" t="str">
        <f>B67</f>
        <v>(61)</v>
      </c>
      <c r="AN67" s="527"/>
      <c r="AO67" s="527"/>
      <c r="AP67" s="527"/>
      <c r="AQ67" s="527"/>
      <c r="AR67" s="527"/>
      <c r="AS67" s="527"/>
      <c r="AT67" s="527"/>
      <c r="AU67" s="197"/>
      <c r="BI67" s="206"/>
      <c r="BJ67" s="198"/>
      <c r="BK67" s="198"/>
      <c r="BL67" s="198"/>
      <c r="BM67" s="198"/>
      <c r="BN67" s="198"/>
      <c r="BO67" s="198"/>
      <c r="BP67" s="198">
        <f>IF(OR(AND(BP68=6,BP69&lt;5),AND(BP68=7,BP69&lt;7),AND(BP68&gt;7,BP68-BP69=2)),1,0)</f>
        <v>0</v>
      </c>
      <c r="BQ67" s="198">
        <f>IF(OR(AND(BQ68=6,BQ69&lt;5),AND(BQ68=7,BQ69&lt;7),AND(BQ68&gt;7,BQ68-BQ69=2)),1,0)</f>
        <v>0</v>
      </c>
      <c r="BR67" s="198">
        <f>IF(OR(AND(BR68=6,BR69&lt;5),AND(BR68=7,BR69&lt;7),AND(BR68&gt;7,BR68-BR69=2)),1,0)</f>
        <v>0</v>
      </c>
      <c r="BS67" s="198">
        <f>IF(OR(AND(BS68=6,BS69&lt;5),AND(BS68=7,BS69&lt;7),AND(BS68&gt;7,BS68-BS69=2)),1,0)</f>
        <v>0</v>
      </c>
      <c r="BT67" s="198">
        <f>IF(OR(AND(BT68=6,BT69&lt;5),AND(BT68=7,BT69&lt;7),AND(BT68&gt;7,BT68-BT69=2)),1,0)</f>
        <v>0</v>
      </c>
      <c r="BU67" s="198"/>
      <c r="BV67" s="198"/>
    </row>
    <row r="68" spans="1:74" ht="15" customHeight="1" x14ac:dyDescent="0.3">
      <c r="A68" s="198"/>
      <c r="B68" s="199"/>
      <c r="H68" s="198">
        <f>IF(OR(AND(H67=6,H66&lt;5),AND(H67=7,H66&lt;7),AND(H67&gt;7,H67-H66=2)),1,0)</f>
        <v>0</v>
      </c>
      <c r="I68" s="198">
        <f>IF(OR(AND(I67=6,I66&lt;5),AND(I67=7,I66&lt;7),AND(I67&gt;7,I67-I66=2)),1,0)</f>
        <v>0</v>
      </c>
      <c r="J68" s="198" t="e">
        <f>IF(OR(AND(J67=6,J66&lt;5),AND(J67=7,J66&lt;7),AND(J67&gt;7,J67-J66=2)),1,0)</f>
        <v>#VALUE!</v>
      </c>
      <c r="K68" s="198" t="e">
        <f>IF(OR(AND(K67=6,K66&lt;5),AND(K67=7,K66&lt;7),AND(K67&gt;7,K67-K66=2)),1,0)</f>
        <v>#VALUE!</v>
      </c>
      <c r="L68" s="198">
        <f>IF(OR(AND(L67=6,L66&lt;5),AND(L67=7,L66&lt;7),AND(L67&gt;7,L67-L66=2)),1,0)</f>
        <v>0</v>
      </c>
      <c r="BI68" s="206"/>
      <c r="BJ68" s="207" t="str">
        <f>IF(BK68&lt;&gt;"",VLOOKUP(BK68,AY36:BJ37,12,FALSE),"")</f>
        <v/>
      </c>
      <c r="BK68" s="201" t="str">
        <f>IF(BI36=$G$5,AY36,IF(BI37=$G$5,AY37,""))</f>
        <v/>
      </c>
      <c r="BL68" s="232" t="s">
        <v>30</v>
      </c>
      <c r="BM68" s="201"/>
      <c r="BN68" s="201"/>
      <c r="BO68" s="201"/>
      <c r="BP68" s="202"/>
      <c r="BQ68" s="202"/>
      <c r="BR68" s="202"/>
      <c r="BS68" s="202"/>
      <c r="BT68" s="202"/>
      <c r="BU68" s="198">
        <f>SUM(BP67:BT67)</f>
        <v>0</v>
      </c>
      <c r="BV68" s="198" t="str">
        <f>BJ68</f>
        <v/>
      </c>
    </row>
    <row r="69" spans="1:74" ht="15" customHeight="1" x14ac:dyDescent="0.3">
      <c r="A69" s="198"/>
      <c r="H69" s="198">
        <f>IF(OR(AND(H70=6,H71&lt;5),AND(H70=7,H71&lt;7),AND(H70&gt;7,H70-H71=2)),1,0)</f>
        <v>0</v>
      </c>
      <c r="I69" s="198">
        <f>IF(OR(AND(I70=6,I71&lt;5),AND(I70=7,I71&lt;7),AND(I70&gt;7,I70-I71=2)),1,0)</f>
        <v>0</v>
      </c>
      <c r="J69" s="198" t="e">
        <f>IF(OR(AND(J70=6,J71&lt;5),AND(J70=7,J71&lt;7),AND(J70&gt;7,J70-J71=2)),1,0)</f>
        <v>#VALUE!</v>
      </c>
      <c r="K69" s="198" t="e">
        <f>IF(OR(AND(K70=6,K71&lt;5),AND(K70=7,K71&lt;7),AND(K70&gt;7,K70-K71=2)),1,0)</f>
        <v>#VALUE!</v>
      </c>
      <c r="L69" s="198">
        <f>IF(OR(AND(L70=6,L71&lt;5),AND(L70=7,L71&lt;7),AND(L70&gt;7,L70-L71=2)),1,0)</f>
        <v>0</v>
      </c>
      <c r="BI69" s="206"/>
      <c r="BJ69" s="199" t="str">
        <f>IF(BK69&lt;&gt;"",VLOOKUP(BK69,AY100:BJ101,12,FALSE),"")</f>
        <v/>
      </c>
      <c r="BK69" s="196" t="str">
        <f>IF(BI100=$G$5,AY100,IF(BI101=$G$5,AY101,""))</f>
        <v/>
      </c>
      <c r="BL69" s="196" t="s">
        <v>5</v>
      </c>
      <c r="BP69" s="204"/>
      <c r="BQ69" s="204"/>
      <c r="BR69" s="204"/>
      <c r="BS69" s="204"/>
      <c r="BT69" s="213"/>
      <c r="BU69" s="198">
        <f>SUM(BP70:BT70)</f>
        <v>0</v>
      </c>
      <c r="BV69" s="198" t="str">
        <f>BJ69</f>
        <v/>
      </c>
    </row>
    <row r="70" spans="1:74" ht="15" customHeight="1" x14ac:dyDescent="0.3">
      <c r="A70" s="198">
        <v>3</v>
      </c>
      <c r="B70" s="200" t="s">
        <v>70</v>
      </c>
      <c r="C70" s="201" t="s">
        <v>26</v>
      </c>
      <c r="D70" s="201"/>
      <c r="E70" s="201"/>
      <c r="F70" s="201"/>
      <c r="G70" s="201"/>
      <c r="H70" s="202"/>
      <c r="I70" s="202"/>
      <c r="J70" s="202" t="str">
        <f>VLOOKUP(B70,Sheet1!E:F,2,0)</f>
        <v>Phil Lee</v>
      </c>
      <c r="K70" s="202"/>
      <c r="L70" s="202">
        <f>IFERROR(VLOOKUP(J70,'Round  (6)'!B:K,10,0),0)</f>
        <v>5.6132055787500006</v>
      </c>
      <c r="M70" s="198" t="e">
        <f>SUM(H69:L69)</f>
        <v>#VALUE!</v>
      </c>
      <c r="N70" s="198" t="str">
        <f>B70</f>
        <v>(3)</v>
      </c>
      <c r="BI70" s="206"/>
      <c r="BP70" s="198">
        <f>IF(OR(AND(BP69=6,BP68&lt;5),AND(BP69=7,BP68&lt;7),AND(BP69&gt;7,BP69-BP68=2)),1,0)</f>
        <v>0</v>
      </c>
      <c r="BQ70" s="198">
        <f>IF(OR(AND(BQ69=6,BQ68&lt;5),AND(BQ69=7,BQ68&lt;7),AND(BQ69&gt;7,BQ69-BQ68=2)),1,0)</f>
        <v>0</v>
      </c>
      <c r="BR70" s="198">
        <f>IF(OR(AND(BR69=6,BR68&lt;5),AND(BR69=7,BR68&lt;7),AND(BR69&gt;7,BR69-BR68=2)),1,0)</f>
        <v>0</v>
      </c>
      <c r="BS70" s="198">
        <f>IF(OR(AND(BS69=6,BS68&lt;5),AND(BS69=7,BS68&lt;7),AND(BS69&gt;7,BS69-BS68=2)),1,0)</f>
        <v>0</v>
      </c>
      <c r="BT70" s="198">
        <f>IF(OR(AND(BT69=6,BT68&lt;5),AND(BT69=7,BT68&lt;7),AND(BT69&gt;7,BT69-BT68=2)),1,0)</f>
        <v>0</v>
      </c>
    </row>
    <row r="71" spans="1:74" ht="15" customHeight="1" x14ac:dyDescent="0.3">
      <c r="A71" s="198">
        <v>62</v>
      </c>
      <c r="B71" s="200" t="s">
        <v>71</v>
      </c>
      <c r="C71" s="196" t="s">
        <v>26</v>
      </c>
      <c r="H71" s="204"/>
      <c r="I71" s="204"/>
      <c r="J71" s="204"/>
      <c r="K71" s="204" t="str">
        <f>VLOOKUP(B71,Sheet1!E:F,2,0)</f>
        <v>Tom Bayford</v>
      </c>
      <c r="L71" s="204">
        <f>IFERROR(VLOOKUP(K71,'Round  (6)'!B:K,10,0),0)</f>
        <v>0</v>
      </c>
      <c r="M71" s="205" t="e">
        <f>SUM(H72:L72)</f>
        <v>#VALUE!</v>
      </c>
      <c r="N71" s="198" t="str">
        <f>B71</f>
        <v>(62)</v>
      </c>
      <c r="T71" s="198">
        <f>IF(OR(AND(T72=6,T73&lt;5),AND(T72=7,T73&lt;7),AND(T72&gt;7,T72-T73=2)),1,0)</f>
        <v>0</v>
      </c>
      <c r="U71" s="198">
        <f>IF(OR(AND(U72=6,U73&lt;5),AND(U72=7,U73&lt;7),AND(U72&gt;7,U72-U73=2)),1,0)</f>
        <v>0</v>
      </c>
      <c r="V71" s="198" t="e">
        <f>IF(OR(AND(V72=6,V73&lt;5),AND(V72=7,V73&lt;7),AND(V72&gt;7,V72-V73=2)),1,0)</f>
        <v>#VALUE!</v>
      </c>
      <c r="W71" s="198" t="e">
        <f>IF(OR(AND(W72=6,W73&lt;5),AND(W72=7,W73&lt;7),AND(W72&gt;7,W72-W73=2)),1,0)</f>
        <v>#VALUE!</v>
      </c>
      <c r="X71" s="198">
        <f>IF(OR(AND(X72=6,X73&lt;5),AND(X72=7,X73&lt;7),AND(X72&gt;7,X72-X73=2)),1,0)</f>
        <v>0</v>
      </c>
      <c r="Y71" s="198"/>
      <c r="Z71" s="198"/>
      <c r="BI71" s="206"/>
    </row>
    <row r="72" spans="1:74" ht="15" customHeight="1" x14ac:dyDescent="0.3">
      <c r="A72" s="198"/>
      <c r="B72" s="199"/>
      <c r="H72" s="198">
        <f>IF(OR(AND(H71=6,H70&lt;5),AND(H71=7,H70&lt;7),AND(H71&gt;7,H71-H70=2)),1,0)</f>
        <v>0</v>
      </c>
      <c r="I72" s="198">
        <f>IF(OR(AND(I71=6,I70&lt;5),AND(I71=7,I70&lt;7),AND(I71&gt;7,I71-I70=2)),1,0)</f>
        <v>0</v>
      </c>
      <c r="J72" s="198" t="e">
        <f>IF(OR(AND(J71=6,J70&lt;5),AND(J71=7,J70&lt;7),AND(J71&gt;7,J71-J70=2)),1,0)</f>
        <v>#VALUE!</v>
      </c>
      <c r="K72" s="198" t="e">
        <f>IF(OR(AND(K71=6,K70&lt;5),AND(K71=7,K70&lt;7),AND(K71&gt;7,K71-K70=2)),1,0)</f>
        <v>#VALUE!</v>
      </c>
      <c r="L72" s="198">
        <f>IF(OR(AND(L71=6,L70&lt;5),AND(L71=7,L70&lt;7),AND(L71&gt;7,L71-L70=2)),1,0)</f>
        <v>0</v>
      </c>
      <c r="M72" s="206"/>
      <c r="N72" s="207" t="e">
        <f>IF(O72&lt;&gt;"",VLOOKUP(O72,C70:N71,12,FALSE),"")</f>
        <v>#VALUE!</v>
      </c>
      <c r="O72" s="201" t="e">
        <f>IF(AND(C70="Bye",C71="Bye"),"Bye",IF(OR(M70=$G$5,C71="Bye"),C70,IF(OR(M71=$G$5,C70="Bye"),C71,"")))</f>
        <v>#VALUE!</v>
      </c>
      <c r="P72" s="201"/>
      <c r="Q72" s="201"/>
      <c r="R72" s="201"/>
      <c r="S72" s="201"/>
      <c r="T72" s="202"/>
      <c r="U72" s="202"/>
      <c r="V72" s="202" t="s">
        <v>72</v>
      </c>
      <c r="W72" s="202"/>
      <c r="X72" s="202">
        <f>IFERROR(VLOOKUP(V72,'Round  (7)'!B:K,10,0),0)</f>
        <v>0.45359237000000002</v>
      </c>
      <c r="Y72" s="198" t="e">
        <f>SUM(T71:X71)</f>
        <v>#VALUE!</v>
      </c>
      <c r="Z72" s="198" t="e">
        <f>N72</f>
        <v>#VALUE!</v>
      </c>
      <c r="BI72" s="206"/>
    </row>
    <row r="73" spans="1:74" ht="15" customHeight="1" thickBot="1" x14ac:dyDescent="0.35">
      <c r="A73" s="198"/>
      <c r="B73" s="199"/>
      <c r="H73" s="198">
        <f>IF(OR(AND(H74=6,H75&lt;5),AND(H74=7,H75&lt;7),AND(H74&gt;7,H74-H75=2)),1,0)</f>
        <v>0</v>
      </c>
      <c r="I73" s="198">
        <f>IF(OR(AND(I74=6,I75&lt;5),AND(I74=7,I75&lt;7),AND(I74&gt;7,I74-I75=2)),1,0)</f>
        <v>0</v>
      </c>
      <c r="J73" s="198" t="e">
        <f>IF(OR(AND(J74=6,J75&lt;5),AND(J74=7,J75&lt;7),AND(J74&gt;7,J74-J75=2)),1,0)</f>
        <v>#VALUE!</v>
      </c>
      <c r="K73" s="198" t="e">
        <f>IF(OR(AND(K74=6,K75&lt;5),AND(K74=7,K75&lt;7),AND(K74&gt;7,K74-K75=2)),1,0)</f>
        <v>#VALUE!</v>
      </c>
      <c r="L73" s="198">
        <f>IF(OR(AND(L74=6,L75&lt;5),AND(L74=7,L75&lt;7),AND(L74&gt;7,L74-L75=2)),1,0)</f>
        <v>0</v>
      </c>
      <c r="M73" s="206"/>
      <c r="N73" s="199" t="e">
        <f>IF(O73&lt;&gt;"",VLOOKUP(O73,C74:N75,12,FALSE),"")</f>
        <v>#VALUE!</v>
      </c>
      <c r="O73" s="196" t="e">
        <f>IF(AND(C74="Bye",C75="Bye"),"Bye",IF(OR(M74=$G$5,C75="Bye"),C74,IF(OR(M75=$G$5,C74="Bye"),C75,"")))</f>
        <v>#VALUE!</v>
      </c>
      <c r="T73" s="204"/>
      <c r="U73" s="204"/>
      <c r="V73" s="204"/>
      <c r="W73" s="204" t="s">
        <v>73</v>
      </c>
      <c r="X73" s="204">
        <f>IFERROR(VLOOKUP(W73,'Round  (7)'!B:K,10,0),0)</f>
        <v>2.1829132806250002</v>
      </c>
      <c r="Y73" s="205" t="e">
        <f>SUM(T74:X74)</f>
        <v>#VALUE!</v>
      </c>
      <c r="Z73" s="198" t="e">
        <f>N73</f>
        <v>#VALUE!</v>
      </c>
      <c r="BI73" s="206"/>
      <c r="BK73" s="523" t="s">
        <v>74</v>
      </c>
      <c r="BL73" s="523"/>
      <c r="BM73" s="523"/>
      <c r="BN73" s="523"/>
      <c r="BO73" s="523"/>
      <c r="BP73" s="523"/>
      <c r="BQ73" s="523"/>
      <c r="BR73" s="523"/>
      <c r="BS73" s="523"/>
    </row>
    <row r="74" spans="1:74" ht="15" customHeight="1" x14ac:dyDescent="0.3">
      <c r="A74" s="198">
        <v>30</v>
      </c>
      <c r="B74" s="200" t="s">
        <v>75</v>
      </c>
      <c r="C74" s="201" t="s">
        <v>26</v>
      </c>
      <c r="D74" s="201"/>
      <c r="E74" s="201"/>
      <c r="F74" s="201"/>
      <c r="G74" s="201"/>
      <c r="H74" s="202"/>
      <c r="I74" s="202"/>
      <c r="J74" s="202" t="str">
        <f>VLOOKUP(B74,Sheet1!E:F,2,0)</f>
        <v>Robbie Ginn</v>
      </c>
      <c r="K74" s="202"/>
      <c r="L74" s="202">
        <f>IFERROR(VLOOKUP(J74,'Round  (6)'!B:K,10,0),0)</f>
        <v>0</v>
      </c>
      <c r="M74" s="208" t="e">
        <f>SUM(H73:L73)</f>
        <v>#VALUE!</v>
      </c>
      <c r="N74" s="198" t="str">
        <f>B74</f>
        <v>(30)</v>
      </c>
      <c r="T74" s="198">
        <f>IF(OR(AND(T73=6,T72&lt;5),AND(T73=7,T72&lt;7),AND(T73&gt;7,T73-T72=2)),1,0)</f>
        <v>0</v>
      </c>
      <c r="U74" s="198">
        <f>IF(OR(AND(U73=6,U72&lt;5),AND(U73=7,U72&lt;7),AND(U73&gt;7,U73-U72=2)),1,0)</f>
        <v>0</v>
      </c>
      <c r="V74" s="198" t="e">
        <f>IF(OR(AND(V73=6,V72&lt;5),AND(V73=7,V72&lt;7),AND(V73&gt;7,V73-V72=2)),1,0)</f>
        <v>#VALUE!</v>
      </c>
      <c r="W74" s="198" t="e">
        <f>IF(OR(AND(W73=6,W72&lt;5),AND(W73=7,W72&lt;7),AND(W73&gt;7,W73-W72=2)),1,0)</f>
        <v>#VALUE!</v>
      </c>
      <c r="X74" s="198">
        <f>IF(OR(AND(X73=6,X72&lt;5),AND(X73=7,X72&lt;7),AND(X73&gt;7,X73-X72=2)),1,0)</f>
        <v>0</v>
      </c>
      <c r="Y74" s="209"/>
      <c r="BI74" s="206"/>
      <c r="BK74" s="266"/>
      <c r="BL74" s="267"/>
      <c r="BM74" s="267"/>
      <c r="BN74" s="267"/>
      <c r="BO74" s="268"/>
      <c r="BP74" s="268"/>
      <c r="BQ74" s="268"/>
      <c r="BR74" s="268"/>
      <c r="BS74" s="269"/>
    </row>
    <row r="75" spans="1:74" ht="15" customHeight="1" x14ac:dyDescent="0.3">
      <c r="A75" s="198">
        <v>35</v>
      </c>
      <c r="B75" s="200" t="s">
        <v>76</v>
      </c>
      <c r="C75" s="196" t="s">
        <v>26</v>
      </c>
      <c r="H75" s="204"/>
      <c r="I75" s="204"/>
      <c r="J75" s="204"/>
      <c r="K75" s="204" t="str">
        <f>VLOOKUP(B75,Sheet1!E:F,2,0)</f>
        <v>Jeff fisk</v>
      </c>
      <c r="L75" s="204">
        <f>IFERROR(VLOOKUP(K75,'Round  (6)'!B:K,10,0),0)</f>
        <v>3.4869913443750002</v>
      </c>
      <c r="M75" s="210" t="e">
        <f>SUM(H76:L76)</f>
        <v>#VALUE!</v>
      </c>
      <c r="N75" s="198" t="str">
        <f>B75</f>
        <v>(35)</v>
      </c>
      <c r="Y75" s="206"/>
      <c r="AF75" s="198">
        <f>IF(OR(AND(AF76=6,AF77&lt;5),AND(AF76=7,AF77&lt;7),AND(AF76&gt;7,AF76-AF77=2)),1,0)</f>
        <v>0</v>
      </c>
      <c r="AG75" s="198">
        <f>IF(OR(AND(AG76=6,AG77&lt;5),AND(AG76=7,AG77&lt;7),AND(AG76&gt;7,AG76-AG77=2)),1,0)</f>
        <v>0</v>
      </c>
      <c r="AH75" s="198">
        <f>IF(OR(AND(AH76=6,AH77&lt;5),AND(AH76=7,AH77&lt;7),AND(AH76&gt;7,AH76-AH77=2)),1,0)</f>
        <v>0</v>
      </c>
      <c r="AI75" s="198">
        <f>IF(OR(AND(AI76=6,AI77&lt;5),AND(AI76=7,AI77&lt;7),AND(AI76&gt;7,AI76-AI77=2)),1,0)</f>
        <v>0</v>
      </c>
      <c r="AJ75" s="198">
        <f>IF(OR(AND(AJ76=6,AJ77&lt;5),AND(AJ76=7,AJ77&lt;7),AND(AJ76&gt;7,AJ76-AJ77=2)),1,0)</f>
        <v>0</v>
      </c>
      <c r="AK75" s="198"/>
      <c r="BI75" s="206"/>
      <c r="BK75" s="270"/>
      <c r="BL75" s="524" t="s">
        <v>5</v>
      </c>
      <c r="BM75" s="524"/>
      <c r="BN75" s="524"/>
      <c r="BO75" s="524"/>
      <c r="BP75" s="524"/>
      <c r="BQ75" s="524"/>
      <c r="BR75" s="524"/>
      <c r="BS75" s="271"/>
    </row>
    <row r="76" spans="1:74" ht="15" customHeight="1" x14ac:dyDescent="0.3">
      <c r="A76" s="198"/>
      <c r="B76" s="199"/>
      <c r="H76" s="198">
        <f>IF(OR(AND(H75=6,H74&lt;5),AND(H75=7,H74&lt;7),AND(H75&gt;7,H75-H74=2)),1,0)</f>
        <v>0</v>
      </c>
      <c r="I76" s="198">
        <f>IF(OR(AND(I75=6,I74&lt;5),AND(I75=7,I74&lt;7),AND(I75&gt;7,I75-I74=2)),1,0)</f>
        <v>0</v>
      </c>
      <c r="J76" s="198" t="e">
        <f>IF(OR(AND(J75=6,J74&lt;5),AND(J75=7,J74&lt;7),AND(J75&gt;7,J75-J74=2)),1,0)</f>
        <v>#VALUE!</v>
      </c>
      <c r="K76" s="198" t="e">
        <f>IF(OR(AND(K75=6,K74&lt;5),AND(K75=7,K74&lt;7),AND(K75&gt;7,K75-K74=2)),1,0)</f>
        <v>#VALUE!</v>
      </c>
      <c r="L76" s="198">
        <f>IF(OR(AND(L75=6,L74&lt;5),AND(L75=7,L74&lt;7),AND(L75&gt;7,L75-L74=2)),1,0)</f>
        <v>0</v>
      </c>
      <c r="M76" s="198"/>
      <c r="N76" s="198"/>
      <c r="Y76" s="206"/>
      <c r="Z76" s="207" t="e">
        <f>IF(AA76&lt;&gt;"",VLOOKUP(AA76,O72:Z73,12,FALSE),"")</f>
        <v>#VALUE!</v>
      </c>
      <c r="AA76" s="201" t="e">
        <f>IF(AND(O72="Bye",O73="Bye"),"Bye",IF(OR(Y72=$G$5,O73="Bye"),O72,IF(OR(Y73=$G$5,O72="Bye"),O73,"")))</f>
        <v>#VALUE!</v>
      </c>
      <c r="AB76" s="202" t="s">
        <v>72</v>
      </c>
      <c r="AC76" s="201"/>
      <c r="AD76" s="201"/>
      <c r="AE76" s="201"/>
      <c r="AF76" s="202"/>
      <c r="AG76" s="202"/>
      <c r="AH76" s="202"/>
      <c r="AI76" s="202"/>
      <c r="AJ76" s="202">
        <f>IFERROR(VLOOKUP(AB76,'Round  (8)'!B:N,10,0),0)</f>
        <v>0</v>
      </c>
      <c r="AK76" s="198">
        <f>SUM(AF75:AJ75)</f>
        <v>0</v>
      </c>
      <c r="AL76" s="198" t="e">
        <f>Z76</f>
        <v>#VALUE!</v>
      </c>
      <c r="BI76" s="206"/>
      <c r="BK76" s="272"/>
      <c r="BL76" s="273"/>
      <c r="BM76" s="273"/>
      <c r="BN76" s="273"/>
      <c r="BO76" s="273"/>
      <c r="BP76" s="273"/>
      <c r="BQ76" s="273"/>
      <c r="BR76" s="273"/>
      <c r="BS76" s="274"/>
    </row>
    <row r="77" spans="1:74" ht="15" customHeight="1" x14ac:dyDescent="0.3">
      <c r="A77" s="198"/>
      <c r="B77" s="199"/>
      <c r="H77" s="198">
        <f>IF(OR(AND(H78=6,H79&lt;5),AND(H78=7,H79&lt;7),AND(H78&gt;7,H78-H79=2)),1,0)</f>
        <v>0</v>
      </c>
      <c r="I77" s="198">
        <f>IF(OR(AND(I78=6,I79&lt;5),AND(I78=7,I79&lt;7),AND(I78&gt;7,I78-I79=2)),1,0)</f>
        <v>0</v>
      </c>
      <c r="J77" s="198" t="e">
        <f>IF(OR(AND(J78=6,J79&lt;5),AND(J78=7,J79&lt;7),AND(J78&gt;7,J78-J79=2)),1,0)</f>
        <v>#VALUE!</v>
      </c>
      <c r="K77" s="198" t="e">
        <f>IF(OR(AND(K78=6,K79&lt;5),AND(K78=7,K79&lt;7),AND(K78&gt;7,K78-K79=2)),1,0)</f>
        <v>#VALUE!</v>
      </c>
      <c r="L77" s="198">
        <f>IF(OR(AND(L78=6,L79&lt;5),AND(L78=7,L79&lt;7),AND(L78&gt;7,L78-L79=2)),1,0)</f>
        <v>0</v>
      </c>
      <c r="Y77" s="206"/>
      <c r="Z77" s="199" t="e">
        <f>IF(AA77&lt;&gt;"",VLOOKUP(AA77,O80:Z81,12,FALSE),"")</f>
        <v>#VALUE!</v>
      </c>
      <c r="AA77" s="196" t="e">
        <f>IF(AND(O80="Bye",O81="Bye"),"Bye",IF(OR(O81="Bye",Y80=$G$5),O80,IF(OR(Y81=$G$5,O80="Bye"),O81,"")))</f>
        <v>#VALUE!</v>
      </c>
      <c r="AB77" s="202" t="s">
        <v>77</v>
      </c>
      <c r="AF77" s="204"/>
      <c r="AG77" s="204"/>
      <c r="AH77" s="204"/>
      <c r="AI77" s="204"/>
      <c r="AJ77" s="204">
        <f>IFERROR(VLOOKUP(AB77,'Round  (8)'!B:N,10,0),0)</f>
        <v>0</v>
      </c>
      <c r="AK77" s="205">
        <f>SUM(AF78:AJ78)</f>
        <v>0</v>
      </c>
      <c r="AL77" s="198" t="e">
        <f>Z77</f>
        <v>#VALUE!</v>
      </c>
      <c r="BI77" s="206"/>
    </row>
    <row r="78" spans="1:74" ht="15" customHeight="1" x14ac:dyDescent="0.3">
      <c r="A78" s="198">
        <v>14</v>
      </c>
      <c r="B78" s="200" t="s">
        <v>78</v>
      </c>
      <c r="C78" s="201" t="s">
        <v>26</v>
      </c>
      <c r="D78" s="201"/>
      <c r="E78" s="201"/>
      <c r="F78" s="201"/>
      <c r="G78" s="201"/>
      <c r="H78" s="202"/>
      <c r="I78" s="202"/>
      <c r="J78" s="202" t="str">
        <f>VLOOKUP(B78,Sheet1!E:F,2,0)</f>
        <v>Liam McGrady</v>
      </c>
      <c r="K78" s="202"/>
      <c r="L78" s="202">
        <f>IFERROR(VLOOKUP(J78,'Round  (6)'!B:K,10,0),0)</f>
        <v>0</v>
      </c>
      <c r="M78" s="198" t="e">
        <f>SUM(H77:L77)</f>
        <v>#VALUE!</v>
      </c>
      <c r="N78" s="198" t="str">
        <f>B78</f>
        <v>(14)</v>
      </c>
      <c r="Y78" s="206"/>
      <c r="AF78" s="198">
        <f>IF(OR(AND(AF77=6,AF76&lt;5),AND(AF77=7,AF76&lt;7),AND(AF77&gt;7,AF77-AF76=2)),1,0)</f>
        <v>0</v>
      </c>
      <c r="AG78" s="198">
        <f>IF(OR(AND(AG77=6,AG76&lt;5),AND(AG77=7,AG76&lt;7),AND(AG77&gt;7,AG77-AG76=2)),1,0)</f>
        <v>0</v>
      </c>
      <c r="AH78" s="198">
        <f>IF(OR(AND(AH77=6,AH76&lt;5),AND(AH77=7,AH76&lt;7),AND(AH77&gt;7,AH77-AH76=2)),1,0)</f>
        <v>0</v>
      </c>
      <c r="AI78" s="198">
        <f>IF(OR(AND(AI77=6,AI76&lt;5),AND(AI77=7,AI76&lt;7),AND(AI77&gt;7,AI77-AI76=2)),1,0)</f>
        <v>0</v>
      </c>
      <c r="AJ78" s="198">
        <f>IF(OR(AND(AJ77=6,AJ76&lt;5),AND(AJ77=7,AJ76&lt;7),AND(AJ77&gt;7,AJ77-AJ76=2)),1,0)</f>
        <v>0</v>
      </c>
      <c r="AK78" s="209"/>
      <c r="AL78" s="198"/>
      <c r="AM78" s="198"/>
      <c r="AN78" s="198"/>
      <c r="AO78" s="198"/>
      <c r="AP78" s="198"/>
      <c r="AQ78" s="198"/>
      <c r="BI78" s="206"/>
    </row>
    <row r="79" spans="1:74" ht="15" customHeight="1" x14ac:dyDescent="0.3">
      <c r="A79" s="198">
        <v>51</v>
      </c>
      <c r="B79" s="200" t="s">
        <v>79</v>
      </c>
      <c r="C79" s="196" t="s">
        <v>26</v>
      </c>
      <c r="H79" s="204"/>
      <c r="I79" s="204"/>
      <c r="J79" s="204"/>
      <c r="K79" s="204" t="str">
        <f>VLOOKUP(B79,Sheet1!E:F,2,0)</f>
        <v>Darren Stevens</v>
      </c>
      <c r="L79" s="204">
        <f>IFERROR(VLOOKUP(K79,'Round  (6)'!B:K,10,0),0)</f>
        <v>0.36854380062500003</v>
      </c>
      <c r="M79" s="205" t="e">
        <f>SUM(H80:L80)</f>
        <v>#VALUE!</v>
      </c>
      <c r="N79" s="198" t="str">
        <f>B79</f>
        <v>(51)</v>
      </c>
      <c r="T79" s="198">
        <f>IF(OR(AND(T80=6,T81&lt;5),AND(T80=7,T81&lt;7),AND(T80&gt;7,T80-T81=2)),1,0)</f>
        <v>0</v>
      </c>
      <c r="U79" s="198">
        <f>IF(OR(AND(U80=6,U81&lt;5),AND(U80=7,U81&lt;7),AND(U80&gt;7,U80-U81=2)),1,0)</f>
        <v>0</v>
      </c>
      <c r="V79" s="198" t="e">
        <f>IF(OR(AND(V80=6,V81&lt;5),AND(V80=7,V81&lt;7),AND(V80&gt;7,V80-V81=2)),1,0)</f>
        <v>#VALUE!</v>
      </c>
      <c r="W79" s="198" t="e">
        <f>IF(OR(AND(W80=6,W81&lt;5),AND(W80=7,W81&lt;7),AND(W80&gt;7,W80-W81=2)),1,0)</f>
        <v>#VALUE!</v>
      </c>
      <c r="X79" s="198">
        <f>IF(OR(AND(X80=6,X81&lt;5),AND(X80=7,X81&lt;7),AND(X80&gt;7,X80-X81=2)),1,0)</f>
        <v>0</v>
      </c>
      <c r="Y79" s="206"/>
      <c r="AK79" s="206"/>
      <c r="BC79" s="203"/>
      <c r="BD79" s="203"/>
      <c r="BE79" s="203"/>
      <c r="BF79" s="203"/>
      <c r="BG79" s="203"/>
      <c r="BH79" s="203"/>
      <c r="BI79" s="206"/>
    </row>
    <row r="80" spans="1:74" ht="15" customHeight="1" x14ac:dyDescent="0.3">
      <c r="A80" s="198"/>
      <c r="B80" s="199"/>
      <c r="H80" s="198">
        <f>IF(OR(AND(H79=6,H78&lt;5),AND(H79=7,H78&lt;7),AND(H79&gt;7,H79-H78=2)),1,0)</f>
        <v>0</v>
      </c>
      <c r="I80" s="198">
        <f>IF(OR(AND(I79=6,I78&lt;5),AND(I79=7,I78&lt;7),AND(I79&gt;7,I79-I78=2)),1,0)</f>
        <v>0</v>
      </c>
      <c r="J80" s="198" t="e">
        <f>IF(OR(AND(J79=6,J78&lt;5),AND(J79=7,J78&lt;7),AND(J79&gt;7,J79-J78=2)),1,0)</f>
        <v>#VALUE!</v>
      </c>
      <c r="K80" s="198" t="e">
        <f>IF(OR(AND(K79=6,K78&lt;5),AND(K79=7,K78&lt;7),AND(K79&gt;7,K79-K78=2)),1,0)</f>
        <v>#VALUE!</v>
      </c>
      <c r="L80" s="198">
        <f>IF(OR(AND(L79=6,L78&lt;5),AND(L79=7,L78&lt;7),AND(L79&gt;7,L79-L78=2)),1,0)</f>
        <v>0</v>
      </c>
      <c r="M80" s="206"/>
      <c r="N80" s="207" t="e">
        <f>IF(O80&lt;&gt;"",VLOOKUP(O80,C78:N79,12,FALSE),"")</f>
        <v>#VALUE!</v>
      </c>
      <c r="O80" s="201" t="e">
        <f>IF(AND(C78="Bye",C79="Bye"),"Bye",IF(OR(M78=$G$5,C79="Bye"),C78,IF(OR(M79=$G$5,C78="Bye"),C79,"")))</f>
        <v>#VALUE!</v>
      </c>
      <c r="P80" s="201"/>
      <c r="Q80" s="201"/>
      <c r="R80" s="201"/>
      <c r="S80" s="201"/>
      <c r="T80" s="202"/>
      <c r="U80" s="202"/>
      <c r="V80" s="202" t="s">
        <v>77</v>
      </c>
      <c r="W80" s="202"/>
      <c r="X80" s="202">
        <f>IFERROR(VLOOKUP(V80,'Round  (7)'!B:K,10,0),0)</f>
        <v>0</v>
      </c>
      <c r="Y80" s="208" t="e">
        <f>SUM(T79:X79)</f>
        <v>#VALUE!</v>
      </c>
      <c r="Z80" s="198" t="e">
        <f>N80</f>
        <v>#VALUE!</v>
      </c>
      <c r="AK80" s="206"/>
      <c r="BC80" s="203"/>
      <c r="BD80" s="203"/>
      <c r="BE80" s="203"/>
      <c r="BF80" s="203"/>
      <c r="BG80" s="203"/>
      <c r="BH80" s="203"/>
      <c r="BI80" s="206"/>
    </row>
    <row r="81" spans="1:61" ht="15" customHeight="1" x14ac:dyDescent="0.3">
      <c r="A81" s="198"/>
      <c r="B81" s="199"/>
      <c r="H81" s="198">
        <f>IF(OR(AND(H82=6,H83&lt;5),AND(H82=7,H83&lt;7),AND(H82&gt;7,H82-H83=2)),1,0)</f>
        <v>0</v>
      </c>
      <c r="I81" s="198">
        <f>IF(OR(AND(I82=6,I83&lt;5),AND(I82=7,I83&lt;7),AND(I82&gt;7,I82-I83=2)),1,0)</f>
        <v>0</v>
      </c>
      <c r="J81" s="198" t="e">
        <f>IF(OR(AND(J82=6,J83&lt;5),AND(J82=7,J83&lt;7),AND(J82&gt;7,J82-J83=2)),1,0)</f>
        <v>#VALUE!</v>
      </c>
      <c r="K81" s="198" t="e">
        <f>IF(OR(AND(K82=6,K83&lt;5),AND(K82=7,K83&lt;7),AND(K82&gt;7,K82-K83=2)),1,0)</f>
        <v>#VALUE!</v>
      </c>
      <c r="L81" s="198">
        <f>IF(OR(AND(L82=6,L83&lt;5),AND(L82=7,L83&lt;7),AND(L82&gt;7,L82-L83=2)),1,0)</f>
        <v>0</v>
      </c>
      <c r="M81" s="206"/>
      <c r="N81" s="199" t="e">
        <f>IF(O81&lt;&gt;"",VLOOKUP(O81,C82:N83,12,FALSE),"")</f>
        <v>#VALUE!</v>
      </c>
      <c r="O81" s="196" t="e">
        <f>IF(AND(C82="Bye",C83="Bye"),"Bye",IF(OR(M82=$G$5,C83="Bye"),C82,IF(OR(M83=$G$5,C82="Bye"),C83,"")))</f>
        <v>#VALUE!</v>
      </c>
      <c r="T81" s="204"/>
      <c r="U81" s="204"/>
      <c r="V81" s="204"/>
      <c r="W81" s="204" t="s">
        <v>80</v>
      </c>
      <c r="X81" s="204">
        <f>IFERROR(VLOOKUP(W81,'Round  (7)'!B:K,10,0),0)</f>
        <v>0</v>
      </c>
      <c r="Y81" s="210" t="e">
        <f>SUM(T82:X82)</f>
        <v>#VALUE!</v>
      </c>
      <c r="Z81" s="198" t="e">
        <f>N81</f>
        <v>#VALUE!</v>
      </c>
      <c r="AK81" s="206"/>
      <c r="BI81" s="206"/>
    </row>
    <row r="82" spans="1:61" ht="15" customHeight="1" x14ac:dyDescent="0.3">
      <c r="A82" s="198">
        <v>19</v>
      </c>
      <c r="B82" s="200" t="s">
        <v>81</v>
      </c>
      <c r="C82" s="201" t="s">
        <v>26</v>
      </c>
      <c r="D82" s="201"/>
      <c r="E82" s="201"/>
      <c r="F82" s="201"/>
      <c r="G82" s="201"/>
      <c r="H82" s="202"/>
      <c r="I82" s="202"/>
      <c r="J82" s="202" t="str">
        <f>VLOOKUP(B82,Sheet1!E:F,2,0)</f>
        <v>Dave Wade</v>
      </c>
      <c r="K82" s="202"/>
      <c r="L82" s="202">
        <f>IFERROR(VLOOKUP(J82,'Round  (6)'!B:K,10,0),0)</f>
        <v>0</v>
      </c>
      <c r="M82" s="208" t="e">
        <f>SUM(H81:L81)</f>
        <v>#VALUE!</v>
      </c>
      <c r="N82" s="198" t="str">
        <f>B82</f>
        <v>(19)</v>
      </c>
      <c r="T82" s="198">
        <f>IF(OR(AND(T81=6,T80&lt;5),AND(T81=7,T80&lt;7),AND(T81&gt;7,T81-T80=2)),1,0)</f>
        <v>0</v>
      </c>
      <c r="U82" s="198">
        <f>IF(OR(AND(U81=6,U80&lt;5),AND(U81=7,U80&lt;7),AND(U81&gt;7,U81-U80=2)),1,0)</f>
        <v>0</v>
      </c>
      <c r="V82" s="198" t="e">
        <f>IF(OR(AND(V81=6,V80&lt;5),AND(V81=7,V80&lt;7),AND(V81&gt;7,V81-V80=2)),1,0)</f>
        <v>#VALUE!</v>
      </c>
      <c r="W82" s="198" t="e">
        <f>IF(OR(AND(W81=6,W80&lt;5),AND(W81=7,W80&lt;7),AND(W81&gt;7,W81-W80=2)),1,0)</f>
        <v>#VALUE!</v>
      </c>
      <c r="X82" s="198">
        <f>IF(OR(AND(X81=6,X80&lt;5),AND(X81=7,X80&lt;7),AND(X81&gt;7,X81-X80=2)),1,0)</f>
        <v>0</v>
      </c>
      <c r="AK82" s="206"/>
      <c r="BI82" s="206"/>
    </row>
    <row r="83" spans="1:61" ht="15" customHeight="1" x14ac:dyDescent="0.3">
      <c r="A83" s="198">
        <v>46</v>
      </c>
      <c r="B83" s="200" t="s">
        <v>82</v>
      </c>
      <c r="C83" s="196" t="s">
        <v>26</v>
      </c>
      <c r="H83" s="204"/>
      <c r="I83" s="204"/>
      <c r="J83" s="204"/>
      <c r="K83" s="204" t="str">
        <f>VLOOKUP(B83,Sheet1!E:F,2,0)</f>
        <v>Pat Dalton</v>
      </c>
      <c r="L83" s="204">
        <f>IFERROR(VLOOKUP(K83,'Round  (6)'!B:K,10,0),0)</f>
        <v>0</v>
      </c>
      <c r="M83" s="210" t="e">
        <f>SUM(H84:L84)</f>
        <v>#VALUE!</v>
      </c>
      <c r="N83" s="198" t="str">
        <f>B83</f>
        <v>(46)</v>
      </c>
      <c r="AK83" s="206"/>
      <c r="AR83" s="198">
        <f>IF(OR(AND(AR84=6,AR85&lt;5),AND(AR84=7,AR85&lt;7),AND(AR84&gt;7,AR84-AR85=2)),1,0)</f>
        <v>0</v>
      </c>
      <c r="AS83" s="198">
        <f>IF(OR(AND(AS84=6,AS85&lt;5),AND(AS84=7,AS85&lt;7),AND(AS84&gt;7,AS84-AS85=2)),1,0)</f>
        <v>0</v>
      </c>
      <c r="AT83" s="198" t="e">
        <f>IF(OR(AND(AT84=6,AT85&lt;5),AND(AT84=7,AT85&lt;7),AND(AT84&gt;7,AT84-AT85=2)),1,0)</f>
        <v>#VALUE!</v>
      </c>
      <c r="AU83" s="198">
        <f>IF(OR(AND(AU84=6,AU85&lt;5),AND(AU84=7,AU85&lt;7),AND(AU84&gt;7,AU84-AU85=2)),1,0)</f>
        <v>0</v>
      </c>
      <c r="AV83" s="198">
        <f>IF(OR(AND(AV84=6,AV85&lt;5),AND(AV84=7,AV85&lt;7),AND(AV84&gt;7,AV84-AV85=2)),1,0)</f>
        <v>0</v>
      </c>
      <c r="AW83" s="198"/>
      <c r="BI83" s="206"/>
    </row>
    <row r="84" spans="1:61" ht="15" customHeight="1" x14ac:dyDescent="0.3">
      <c r="A84" s="198"/>
      <c r="B84" s="199"/>
      <c r="H84" s="198">
        <f>IF(OR(AND(H83=6,H82&lt;5),AND(H83=7,H82&lt;7),AND(H83&gt;7,H83-H82=2)),1,0)</f>
        <v>0</v>
      </c>
      <c r="I84" s="198">
        <f>IF(OR(AND(I83=6,I82&lt;5),AND(I83=7,I82&lt;7),AND(I83&gt;7,I83-I82=2)),1,0)</f>
        <v>0</v>
      </c>
      <c r="J84" s="198" t="e">
        <f>IF(OR(AND(J83=6,J82&lt;5),AND(J83=7,J82&lt;7),AND(J83&gt;7,J83-J82=2)),1,0)</f>
        <v>#VALUE!</v>
      </c>
      <c r="K84" s="198" t="e">
        <f>IF(OR(AND(K83=6,K82&lt;5),AND(K83=7,K82&lt;7),AND(K83&gt;7,K83-K82=2)),1,0)</f>
        <v>#VALUE!</v>
      </c>
      <c r="L84" s="198">
        <f>IF(OR(AND(L83=6,L82&lt;5),AND(L83=7,L82&lt;7),AND(L83&gt;7,L83-L82=2)),1,0)</f>
        <v>0</v>
      </c>
      <c r="AK84" s="206"/>
      <c r="AL84" s="207" t="str">
        <f>IF(AM84&lt;&gt;"",VLOOKUP(AM84,AA76:AL77,12,FALSE),"")</f>
        <v/>
      </c>
      <c r="AM84" s="201" t="str">
        <f>IF(AK76=$G$5,AA76,IF(AK77=$G$5,AA77,""))</f>
        <v/>
      </c>
      <c r="AN84" s="201"/>
      <c r="AO84" s="201"/>
      <c r="AP84" s="201"/>
      <c r="AQ84" s="201"/>
      <c r="AR84" s="202"/>
      <c r="AS84" s="224"/>
      <c r="AT84" s="224" t="s">
        <v>77</v>
      </c>
      <c r="AU84" s="224"/>
      <c r="AV84" s="224">
        <f>IFERROR(VLOOKUP(AT84,'Round  (9)'!B:K,10,0),0)</f>
        <v>0</v>
      </c>
      <c r="AW84" s="211" t="e">
        <f>SUM(AR83:AV83)</f>
        <v>#VALUE!</v>
      </c>
      <c r="AX84" s="198" t="str">
        <f>AL84</f>
        <v/>
      </c>
      <c r="BI84" s="206"/>
    </row>
    <row r="85" spans="1:61" ht="15" customHeight="1" x14ac:dyDescent="0.3">
      <c r="A85" s="198"/>
      <c r="B85" s="199"/>
      <c r="H85" s="198">
        <f>IF(OR(AND(H86=6,H87&lt;5),AND(H86=7,H87&lt;7),AND(H86&gt;7,H86-H87=2)),1,0)</f>
        <v>0</v>
      </c>
      <c r="I85" s="198">
        <f>IF(OR(AND(I86=6,I87&lt;5),AND(I86=7,I87&lt;7),AND(I86&gt;7,I86-I87=2)),1,0)</f>
        <v>0</v>
      </c>
      <c r="J85" s="198" t="e">
        <f>IF(OR(AND(J86=6,J87&lt;5),AND(J86=7,J87&lt;7),AND(J86&gt;7,J86-J87=2)),1,0)</f>
        <v>#VALUE!</v>
      </c>
      <c r="K85" s="198" t="e">
        <f>IF(OR(AND(K86=6,K87&lt;5),AND(K86=7,K87&lt;7),AND(K86&gt;7,K86-K87=2)),1,0)</f>
        <v>#VALUE!</v>
      </c>
      <c r="L85" s="198">
        <f>IF(OR(AND(L86=6,L87&lt;5),AND(L86=7,L87&lt;7),AND(L86&gt;7,L86-L87=2)),1,0)</f>
        <v>0</v>
      </c>
      <c r="M85" s="198"/>
      <c r="AK85" s="206"/>
      <c r="AL85" s="199" t="str">
        <f>IF(AM85&lt;&gt;"",VLOOKUP(AM85,AA92:AL93,12,FALSE),"")</f>
        <v/>
      </c>
      <c r="AM85" s="196" t="str">
        <f>IF(AK92=$G$5,AA92,IF(AK93=$G$5,AA93,""))</f>
        <v/>
      </c>
      <c r="AR85" s="204"/>
      <c r="AS85" s="204"/>
      <c r="AT85" s="204" t="s">
        <v>83</v>
      </c>
      <c r="AU85" s="204"/>
      <c r="AV85" s="204">
        <f>IFERROR(VLOOKUP(AT85,'Round  (9)'!B:K,10,0),0)</f>
        <v>1.6782917690000001</v>
      </c>
      <c r="AW85" s="205" t="e">
        <f>SUM(AR86:AV86)</f>
        <v>#VALUE!</v>
      </c>
      <c r="AX85" s="198" t="str">
        <f>AL85</f>
        <v/>
      </c>
      <c r="BI85" s="206"/>
    </row>
    <row r="86" spans="1:61" ht="15" customHeight="1" x14ac:dyDescent="0.3">
      <c r="A86" s="198">
        <v>11</v>
      </c>
      <c r="B86" s="200" t="s">
        <v>84</v>
      </c>
      <c r="C86" s="201" t="s">
        <v>26</v>
      </c>
      <c r="D86" s="201"/>
      <c r="E86" s="201"/>
      <c r="F86" s="201"/>
      <c r="G86" s="201"/>
      <c r="H86" s="202"/>
      <c r="I86" s="202"/>
      <c r="J86" s="202" t="str">
        <f>VLOOKUP(B86,Sheet1!E:F,2,0)</f>
        <v>Dave Ware</v>
      </c>
      <c r="K86" s="202"/>
      <c r="L86" s="202">
        <f>IFERROR(VLOOKUP(J86,'Round  (6)'!B:K,10,0),0)</f>
        <v>0</v>
      </c>
      <c r="M86" s="198" t="e">
        <f>SUM(H85:L85)</f>
        <v>#VALUE!</v>
      </c>
      <c r="N86" s="198" t="str">
        <f>B86</f>
        <v>(11)</v>
      </c>
      <c r="AK86" s="206"/>
      <c r="AR86" s="198">
        <f>IF(OR(AND(AR85=6,AR84&lt;5),AND(AR85=7,AR84&lt;7),AND(AR85&gt;7,AR85-AR84=2)),1,0)</f>
        <v>0</v>
      </c>
      <c r="AS86" s="198">
        <f>IF(OR(AND(AS85=6,AS84&lt;5),AND(AS85=7,AS84&lt;7),AND(AS85&gt;7,AS85-AS84=2)),1,0)</f>
        <v>0</v>
      </c>
      <c r="AT86" s="198" t="e">
        <f>IF(OR(AND(AT85=6,AT84&lt;5),AND(AT85=7,AT84&lt;7),AND(AT85&gt;7,AT85-AT84=2)),1,0)</f>
        <v>#VALUE!</v>
      </c>
      <c r="AU86" s="198">
        <f>IF(OR(AND(AU85=6,AU84&lt;5),AND(AU85=7,AU84&lt;7),AND(AU85&gt;7,AU85-AU84=2)),1,0)</f>
        <v>0</v>
      </c>
      <c r="AV86" s="198">
        <f>IF(OR(AND(AV85=6,AV84&lt;5),AND(AV85=7,AV84&lt;7),AND(AV85&gt;7,AV85-AV84=2)),1,0)</f>
        <v>0</v>
      </c>
      <c r="AW86" s="206"/>
      <c r="BI86" s="206"/>
    </row>
    <row r="87" spans="1:61" ht="15" customHeight="1" x14ac:dyDescent="0.3">
      <c r="A87" s="198">
        <v>54</v>
      </c>
      <c r="B87" s="200" t="s">
        <v>85</v>
      </c>
      <c r="C87" s="196" t="s">
        <v>26</v>
      </c>
      <c r="H87" s="204"/>
      <c r="I87" s="204"/>
      <c r="J87" s="204"/>
      <c r="K87" s="204" t="str">
        <f>VLOOKUP(B87,Sheet1!E:F,2,0)</f>
        <v>Chris Clark</v>
      </c>
      <c r="L87" s="204">
        <f>IFERROR(VLOOKUP(K87,'Round  (6)'!B:K,10,0),0)</f>
        <v>0</v>
      </c>
      <c r="M87" s="205" t="e">
        <f>SUM(H88:L88)</f>
        <v>#VALUE!</v>
      </c>
      <c r="N87" s="198" t="str">
        <f>B87</f>
        <v>(54)</v>
      </c>
      <c r="T87" s="198">
        <f>IF(OR(AND(T88=6,T89&lt;5),AND(T88=7,T89&lt;7),AND(T88&gt;7,T88-T89=2)),1,0)</f>
        <v>0</v>
      </c>
      <c r="U87" s="198">
        <f>IF(OR(AND(U88=6,U89&lt;5),AND(U88=7,U89&lt;7),AND(U88&gt;7,U88-U89=2)),1,0)</f>
        <v>0</v>
      </c>
      <c r="V87" s="198" t="e">
        <f>IF(OR(AND(V88=6,V89&lt;5),AND(V88=7,V89&lt;7),AND(V88&gt;7,V88-V89=2)),1,0)</f>
        <v>#VALUE!</v>
      </c>
      <c r="W87" s="198" t="e">
        <f>IF(OR(AND(W88=6,W89&lt;5),AND(W88=7,W89&lt;7),AND(W88&gt;7,W88-W89=2)),1,0)</f>
        <v>#VALUE!</v>
      </c>
      <c r="X87" s="198">
        <f>IF(OR(AND(X88=6,X89&lt;5),AND(X88=7,X89&lt;7),AND(X88&gt;7,X88-X89=2)),1,0)</f>
        <v>0</v>
      </c>
      <c r="Y87" s="198"/>
      <c r="Z87" s="198"/>
      <c r="AK87" s="206"/>
      <c r="AW87" s="206"/>
      <c r="BI87" s="206"/>
    </row>
    <row r="88" spans="1:61" ht="15" customHeight="1" x14ac:dyDescent="0.3">
      <c r="A88" s="198"/>
      <c r="B88" s="199"/>
      <c r="H88" s="198">
        <f>IF(OR(AND(H87=6,H86&lt;5),AND(H87=7,H86&lt;7),AND(H87&gt;7,H87-H86=2)),1,0)</f>
        <v>0</v>
      </c>
      <c r="I88" s="198">
        <f>IF(OR(AND(I87=6,I86&lt;5),AND(I87=7,I86&lt;7),AND(I87&gt;7,I87-I86=2)),1,0)</f>
        <v>0</v>
      </c>
      <c r="J88" s="198" t="e">
        <f>IF(OR(AND(J87=6,J86&lt;5),AND(J87=7,J86&lt;7),AND(J87&gt;7,J87-J86=2)),1,0)</f>
        <v>#VALUE!</v>
      </c>
      <c r="K88" s="198" t="e">
        <f>IF(OR(AND(K87=6,K86&lt;5),AND(K87=7,K86&lt;7),AND(K87&gt;7,K87-K86=2)),1,0)</f>
        <v>#VALUE!</v>
      </c>
      <c r="L88" s="198">
        <f>IF(OR(AND(L87=6,L86&lt;5),AND(L87=7,L86&lt;7),AND(L87&gt;7,L87-L86=2)),1,0)</f>
        <v>0</v>
      </c>
      <c r="M88" s="206"/>
      <c r="N88" s="207" t="e">
        <f>IF(O88&lt;&gt;"",VLOOKUP(O88,C86:N87,12,FALSE),"")</f>
        <v>#VALUE!</v>
      </c>
      <c r="O88" s="201" t="e">
        <f>IF(AND(C86="Bye",C87="Bye"),"Bye",IF(OR(M86=$G$5,C87="Bye"),C86,IF(OR(M87=$G$5,C86="Bye"),C87,"")))</f>
        <v>#VALUE!</v>
      </c>
      <c r="P88" s="201"/>
      <c r="Q88" s="201"/>
      <c r="R88" s="201"/>
      <c r="S88" s="201"/>
      <c r="T88" s="202"/>
      <c r="U88" s="202"/>
      <c r="V88" s="202" t="s">
        <v>13</v>
      </c>
      <c r="W88" s="202"/>
      <c r="X88" s="202">
        <f>IFERROR(VLOOKUP(V88,'Round  (7)'!B:K,10,0),0)</f>
        <v>7.8811674287500004</v>
      </c>
      <c r="Y88" s="198" t="e">
        <f>SUM(T87:X87)</f>
        <v>#VALUE!</v>
      </c>
      <c r="Z88" s="198" t="e">
        <f>N88</f>
        <v>#VALUE!</v>
      </c>
      <c r="AK88" s="206"/>
      <c r="AW88" s="206"/>
      <c r="BI88" s="206"/>
    </row>
    <row r="89" spans="1:61" ht="15" customHeight="1" x14ac:dyDescent="0.3">
      <c r="A89" s="198"/>
      <c r="B89" s="199"/>
      <c r="H89" s="198">
        <f>IF(OR(AND(H90=6,H91&lt;5),AND(H90=7,H91&lt;7),AND(H90&gt;7,H90-H91=2)),1,0)</f>
        <v>0</v>
      </c>
      <c r="I89" s="198">
        <f>IF(OR(AND(I90=6,I91&lt;5),AND(I90=7,I91&lt;7),AND(I90&gt;7,I90-I91=2)),1,0)</f>
        <v>0</v>
      </c>
      <c r="J89" s="198" t="e">
        <f>IF(OR(AND(J90=6,J91&lt;5),AND(J90=7,J91&lt;7),AND(J90&gt;7,J90-J91=2)),1,0)</f>
        <v>#VALUE!</v>
      </c>
      <c r="K89" s="198" t="e">
        <f>IF(OR(AND(K90=6,K91&lt;5),AND(K90=7,K91&lt;7),AND(K90&gt;7,K90-K91=2)),1,0)</f>
        <v>#VALUE!</v>
      </c>
      <c r="L89" s="198">
        <f>IF(OR(AND(L90=6,L91&lt;5),AND(L90=7,L91&lt;7),AND(L90&gt;7,L90-L91=2)),1,0)</f>
        <v>0</v>
      </c>
      <c r="M89" s="206"/>
      <c r="N89" s="199" t="e">
        <f>IF(O89&lt;&gt;"",VLOOKUP(O89,C90:N91,12,FALSE),"")</f>
        <v>#VALUE!</v>
      </c>
      <c r="O89" s="196" t="e">
        <f>IF(AND(C90="Bye",C91="Bye"),"Bye",IF(OR(M90=$G$5,C91="Bye"),C90,IF(OR(M91=$G$5,C90="Bye"),C91,"")))</f>
        <v>#VALUE!</v>
      </c>
      <c r="T89" s="204"/>
      <c r="U89" s="204"/>
      <c r="V89" s="204"/>
      <c r="W89" s="204" t="s">
        <v>83</v>
      </c>
      <c r="X89" s="204">
        <f>IFERROR(VLOOKUP(W89,'Round  (7)'!B:K,10,0),0)</f>
        <v>1.0489323556250001</v>
      </c>
      <c r="Y89" s="205" t="e">
        <f>SUM(T90:X90)</f>
        <v>#VALUE!</v>
      </c>
      <c r="Z89" s="198" t="e">
        <f>N89</f>
        <v>#VALUE!</v>
      </c>
      <c r="AK89" s="206"/>
      <c r="AW89" s="206"/>
      <c r="BI89" s="206"/>
    </row>
    <row r="90" spans="1:61" ht="15" customHeight="1" x14ac:dyDescent="0.3">
      <c r="A90" s="198">
        <v>22</v>
      </c>
      <c r="B90" s="200" t="s">
        <v>86</v>
      </c>
      <c r="C90" s="201" t="s">
        <v>26</v>
      </c>
      <c r="D90" s="201"/>
      <c r="E90" s="201"/>
      <c r="F90" s="201"/>
      <c r="G90" s="201"/>
      <c r="H90" s="202"/>
      <c r="I90" s="202"/>
      <c r="J90" s="202" t="str">
        <f>VLOOKUP(B90,Sheet1!E:F,2,0)</f>
        <v>Martin Humphries</v>
      </c>
      <c r="K90" s="202"/>
      <c r="L90" s="202">
        <f>IFERROR(VLOOKUP(J90,'Round  (6)'!B:K,10,0),0)</f>
        <v>0</v>
      </c>
      <c r="M90" s="208" t="e">
        <f>SUM(H89:L89)</f>
        <v>#VALUE!</v>
      </c>
      <c r="N90" s="198" t="str">
        <f>B90</f>
        <v>(22)</v>
      </c>
      <c r="T90" s="198">
        <f>IF(OR(AND(T89=6,T88&lt;5),AND(T89=7,T88&lt;7),AND(T89&gt;7,T89-T88=2)),1,0)</f>
        <v>0</v>
      </c>
      <c r="U90" s="198">
        <f>IF(OR(AND(U89=6,U88&lt;5),AND(U89=7,U88&lt;7),AND(U89&gt;7,U89-U88=2)),1,0)</f>
        <v>0</v>
      </c>
      <c r="V90" s="198" t="e">
        <f>IF(OR(AND(V89=6,V88&lt;5),AND(V89=7,V88&lt;7),AND(V89&gt;7,V89-V88=2)),1,0)</f>
        <v>#VALUE!</v>
      </c>
      <c r="W90" s="198" t="e">
        <f>IF(OR(AND(W89=6,W88&lt;5),AND(W89=7,W88&lt;7),AND(W89&gt;7,W89-W88=2)),1,0)</f>
        <v>#VALUE!</v>
      </c>
      <c r="X90" s="198">
        <f>IF(OR(AND(X89=6,X88&lt;5),AND(X89=7,X88&lt;7),AND(X89&gt;7,X89-X88=2)),1,0)</f>
        <v>0</v>
      </c>
      <c r="Y90" s="209"/>
      <c r="AK90" s="206"/>
      <c r="AW90" s="206"/>
      <c r="BI90" s="206"/>
    </row>
    <row r="91" spans="1:61" ht="15" customHeight="1" x14ac:dyDescent="0.3">
      <c r="A91" s="198">
        <v>43</v>
      </c>
      <c r="B91" s="200" t="s">
        <v>87</v>
      </c>
      <c r="C91" s="196" t="s">
        <v>26</v>
      </c>
      <c r="H91" s="204"/>
      <c r="I91" s="204"/>
      <c r="J91" s="204"/>
      <c r="K91" s="204" t="str">
        <f>VLOOKUP(B91,Sheet1!E:F,2,0)</f>
        <v>Dan Orley</v>
      </c>
      <c r="L91" s="204">
        <f>IFERROR(VLOOKUP(K91,'Round  (6)'!B:K,10,0),0)</f>
        <v>4.053981806875</v>
      </c>
      <c r="M91" s="210" t="e">
        <f>SUM(H92:L92)</f>
        <v>#VALUE!</v>
      </c>
      <c r="N91" s="198" t="str">
        <f>B91</f>
        <v>(43)</v>
      </c>
      <c r="Y91" s="206"/>
      <c r="AF91" s="198">
        <f>IF(OR(AND(AF92=6,AF93&lt;5),AND(AF92=7,AF93&lt;7),AND(AF92&gt;7,AF92-AF93=2)),1,0)</f>
        <v>0</v>
      </c>
      <c r="AG91" s="198">
        <f>IF(OR(AND(AG92=6,AG93&lt;5),AND(AG92=7,AG93&lt;7),AND(AG92&gt;7,AG92-AG93=2)),1,0)</f>
        <v>0</v>
      </c>
      <c r="AH91" s="198">
        <f>IF(OR(AND(AH92=6,AH93&lt;5),AND(AH92=7,AH93&lt;7),AND(AH92&gt;7,AH92-AH93=2)),1,0)</f>
        <v>0</v>
      </c>
      <c r="AI91" s="198">
        <f>IF(OR(AND(AI92=6,AI93&lt;5),AND(AI92=7,AI93&lt;7),AND(AI92&gt;7,AI92-AI93=2)),1,0)</f>
        <v>0</v>
      </c>
      <c r="AJ91" s="198">
        <f>IF(OR(AND(AJ92=6,AJ93&lt;5),AND(AJ92=7,AJ93&lt;7),AND(AJ92&gt;7,AJ92-AJ93=2)),1,0)</f>
        <v>0</v>
      </c>
      <c r="AK91" s="206"/>
      <c r="AW91" s="206"/>
      <c r="BI91" s="206"/>
    </row>
    <row r="92" spans="1:61" ht="15" customHeight="1" x14ac:dyDescent="0.3">
      <c r="A92" s="198"/>
      <c r="B92" s="199"/>
      <c r="H92" s="198">
        <f>IF(OR(AND(H91=6,H90&lt;5),AND(H91=7,H90&lt;7),AND(H91&gt;7,H91-H90=2)),1,0)</f>
        <v>0</v>
      </c>
      <c r="I92" s="198">
        <f>IF(OR(AND(I91=6,I90&lt;5),AND(I91=7,I90&lt;7),AND(I91&gt;7,I91-I90=2)),1,0)</f>
        <v>0</v>
      </c>
      <c r="J92" s="198" t="e">
        <f>IF(OR(AND(J91=6,J90&lt;5),AND(J91=7,J90&lt;7),AND(J91&gt;7,J91-J90=2)),1,0)</f>
        <v>#VALUE!</v>
      </c>
      <c r="K92" s="198" t="e">
        <f>IF(OR(AND(K91=6,K90&lt;5),AND(K91=7,K90&lt;7),AND(K91&gt;7,K91-K90=2)),1,0)</f>
        <v>#VALUE!</v>
      </c>
      <c r="L92" s="198">
        <f>IF(OR(AND(L91=6,L90&lt;5),AND(L91=7,L90&lt;7),AND(L91&gt;7,L91-L90=2)),1,0)</f>
        <v>0</v>
      </c>
      <c r="M92" s="198"/>
      <c r="N92" s="198"/>
      <c r="Y92" s="206"/>
      <c r="Z92" s="207" t="e">
        <f>IF(AA92&lt;&gt;"",VLOOKUP(AA92,O88:Z89,12,FALSE),"")</f>
        <v>#VALUE!</v>
      </c>
      <c r="AA92" s="201" t="e">
        <f>IF(AND(O88="Bye",O89="Bye"),"Bye",IF(OR(Y88=$G$5,O89="Bye"),O88,IF(OR(Y89=$G$5,O88="Bye"),O89,"")))</f>
        <v>#VALUE!</v>
      </c>
      <c r="AB92" s="204" t="s">
        <v>83</v>
      </c>
      <c r="AC92" s="201"/>
      <c r="AD92" s="201"/>
      <c r="AE92" s="201"/>
      <c r="AF92" s="202"/>
      <c r="AG92" s="202"/>
      <c r="AH92" s="202"/>
      <c r="AI92" s="202"/>
      <c r="AJ92" s="202">
        <f>IFERROR(VLOOKUP(AB92,'Round  (8)'!B:N,10,0),0)</f>
        <v>0</v>
      </c>
      <c r="AK92" s="208">
        <f>SUM(AF91:AJ91)</f>
        <v>0</v>
      </c>
      <c r="AL92" s="198" t="e">
        <f>Z92</f>
        <v>#VALUE!</v>
      </c>
      <c r="AW92" s="206"/>
      <c r="BI92" s="206"/>
    </row>
    <row r="93" spans="1:61" ht="15" customHeight="1" x14ac:dyDescent="0.3">
      <c r="A93" s="198"/>
      <c r="B93" s="199"/>
      <c r="H93" s="198">
        <f>IF(OR(AND(H94=6,H95&lt;5),AND(H94=7,H95&lt;7),AND(H94&gt;7,H94-H95=2)),1,0)</f>
        <v>0</v>
      </c>
      <c r="I93" s="198">
        <f>IF(OR(AND(I94=6,I95&lt;5),AND(I94=7,I95&lt;7),AND(I94&gt;7,I94-I95=2)),1,0)</f>
        <v>0</v>
      </c>
      <c r="J93" s="198" t="e">
        <f>IF(OR(AND(J94=6,J95&lt;5),AND(J94=7,J95&lt;7),AND(J94&gt;7,J94-J95=2)),1,0)</f>
        <v>#VALUE!</v>
      </c>
      <c r="K93" s="198" t="e">
        <f>IF(OR(AND(K94=6,K95&lt;5),AND(K94=7,K95&lt;7),AND(K94&gt;7,K94-K95=2)),1,0)</f>
        <v>#VALUE!</v>
      </c>
      <c r="L93" s="198">
        <f>IF(OR(AND(L94=6,L95&lt;5),AND(L94=7,L95&lt;7),AND(L94&gt;7,L94-L95=2)),1,0)</f>
        <v>0</v>
      </c>
      <c r="Y93" s="206"/>
      <c r="Z93" s="199" t="e">
        <f>IF(AA93&lt;&gt;"",VLOOKUP(AA93,O96:Z97,12,FALSE),"")</f>
        <v>#VALUE!</v>
      </c>
      <c r="AA93" s="196" t="e">
        <f>IF(AND(O96="Bye",O97="Bye"),"Bye",IF(OR(O97="Bye",Y96=$G$5),O96,IF(OR(Y97=$G$5,O96="Bye"),O97,"")))</f>
        <v>#VALUE!</v>
      </c>
      <c r="AB93" s="204" t="s">
        <v>88</v>
      </c>
      <c r="AF93" s="204"/>
      <c r="AG93" s="204"/>
      <c r="AH93" s="204"/>
      <c r="AI93" s="204"/>
      <c r="AJ93" s="204">
        <f>IFERROR(VLOOKUP(AB93,'Round  (8)'!B:N,10,0),0)</f>
        <v>0</v>
      </c>
      <c r="AK93" s="210">
        <f>SUM(AF94:AJ94)</f>
        <v>0</v>
      </c>
      <c r="AL93" s="198" t="e">
        <f>Z93</f>
        <v>#VALUE!</v>
      </c>
      <c r="AW93" s="206"/>
      <c r="BI93" s="206"/>
    </row>
    <row r="94" spans="1:61" ht="15" customHeight="1" x14ac:dyDescent="0.3">
      <c r="A94" s="198">
        <v>27</v>
      </c>
      <c r="B94" s="200" t="s">
        <v>89</v>
      </c>
      <c r="C94" s="201" t="s">
        <v>26</v>
      </c>
      <c r="D94" s="201"/>
      <c r="E94" s="201"/>
      <c r="F94" s="201"/>
      <c r="G94" s="201"/>
      <c r="H94" s="202"/>
      <c r="I94" s="202"/>
      <c r="J94" s="202" t="str">
        <f>VLOOKUP(B94,Sheet1!E:F,2,0)</f>
        <v>Mike Taylor</v>
      </c>
      <c r="K94" s="202"/>
      <c r="L94" s="202">
        <f>IFERROR(VLOOKUP(J94,'Round  (6)'!B:K,10,0),0)</f>
        <v>0</v>
      </c>
      <c r="M94" s="198" t="e">
        <f>SUM(H93:L93)</f>
        <v>#VALUE!</v>
      </c>
      <c r="N94" s="198" t="str">
        <f>B94</f>
        <v>(27)</v>
      </c>
      <c r="Y94" s="206"/>
      <c r="AF94" s="198">
        <f>IF(OR(AND(AF93=6,AF92&lt;5),AND(AF93=7,AF92&lt;7),AND(AF93&gt;7,AF93-AF92=2)),1,0)</f>
        <v>0</v>
      </c>
      <c r="AG94" s="198">
        <f>IF(OR(AND(AG93=6,AG92&lt;5),AND(AG93=7,AG92&lt;7),AND(AG93&gt;7,AG93-AG92=2)),1,0)</f>
        <v>0</v>
      </c>
      <c r="AH94" s="198">
        <f>IF(OR(AND(AH93=6,AH92&lt;5),AND(AH93=7,AH92&lt;7),AND(AH93&gt;7,AH93-AH92=2)),1,0)</f>
        <v>0</v>
      </c>
      <c r="AI94" s="198">
        <f>IF(OR(AND(AI93=6,AI92&lt;5),AND(AI93=7,AI92&lt;7),AND(AI93&gt;7,AI93-AI92=2)),1,0)</f>
        <v>0</v>
      </c>
      <c r="AJ94" s="198">
        <f>IF(OR(AND(AJ93=6,AJ92&lt;5),AND(AJ93=7,AJ92&lt;7),AND(AJ93&gt;7,AJ93-AJ92=2)),1,0)</f>
        <v>0</v>
      </c>
      <c r="AW94" s="206"/>
      <c r="BI94" s="206"/>
    </row>
    <row r="95" spans="1:61" ht="15" customHeight="1" x14ac:dyDescent="0.3">
      <c r="A95" s="198">
        <v>38</v>
      </c>
      <c r="B95" s="200" t="s">
        <v>90</v>
      </c>
      <c r="C95" s="196" t="s">
        <v>26</v>
      </c>
      <c r="H95" s="204"/>
      <c r="I95" s="204"/>
      <c r="J95" s="204"/>
      <c r="K95" s="204" t="str">
        <f>VLOOKUP(B95,Sheet1!E:F,2,0)</f>
        <v>Chris Woollven</v>
      </c>
      <c r="L95" s="204">
        <f>IFERROR(VLOOKUP(K95,'Round  (6)'!B:K,10,0),0)</f>
        <v>0</v>
      </c>
      <c r="M95" s="205" t="e">
        <f>SUM(H96:L96)</f>
        <v>#VALUE!</v>
      </c>
      <c r="N95" s="198" t="str">
        <f>B95</f>
        <v>(38)</v>
      </c>
      <c r="T95" s="198">
        <f>IF(OR(AND(T96=6,T97&lt;5),AND(T96=7,T97&lt;7),AND(T96&gt;7,T96-T97=2)),1,0)</f>
        <v>0</v>
      </c>
      <c r="U95" s="198">
        <f>IF(OR(AND(U96=6,U97&lt;5),AND(U96=7,U97&lt;7),AND(U96&gt;7,U96-U97=2)),1,0)</f>
        <v>0</v>
      </c>
      <c r="V95" s="198" t="e">
        <f>IF(OR(AND(V96=6,V97&lt;5),AND(V96=7,V97&lt;7),AND(V96&gt;7,V96-V97=2)),1,0)</f>
        <v>#VALUE!</v>
      </c>
      <c r="W95" s="198" t="e">
        <f>IF(OR(AND(W96=6,W97&lt;5),AND(W96=7,W97&lt;7),AND(W96&gt;7,W96-W97=2)),1,0)</f>
        <v>#VALUE!</v>
      </c>
      <c r="X95" s="198">
        <f>IF(OR(AND(X96=6,X97&lt;5),AND(X96=7,X97&lt;7),AND(X96&gt;7,X96-X97=2)),1,0)</f>
        <v>0</v>
      </c>
      <c r="Y95" s="206"/>
      <c r="AW95" s="206"/>
      <c r="BI95" s="206"/>
    </row>
    <row r="96" spans="1:61" ht="15" customHeight="1" x14ac:dyDescent="0.3">
      <c r="A96" s="198"/>
      <c r="B96" s="199"/>
      <c r="H96" s="198">
        <f>IF(OR(AND(H95=6,H94&lt;5),AND(H95=7,H94&lt;7),AND(H95&gt;7,H95-H94=2)),1,0)</f>
        <v>0</v>
      </c>
      <c r="I96" s="198">
        <f>IF(OR(AND(I95=6,I94&lt;5),AND(I95=7,I94&lt;7),AND(I95&gt;7,I95-I94=2)),1,0)</f>
        <v>0</v>
      </c>
      <c r="J96" s="198" t="e">
        <f>IF(OR(AND(J95=6,J94&lt;5),AND(J95=7,J94&lt;7),AND(J95&gt;7,J95-J94=2)),1,0)</f>
        <v>#VALUE!</v>
      </c>
      <c r="K96" s="198" t="e">
        <f>IF(OR(AND(K95=6,K94&lt;5),AND(K95=7,K94&lt;7),AND(K95&gt;7,K95-K94=2)),1,0)</f>
        <v>#VALUE!</v>
      </c>
      <c r="L96" s="198">
        <f>IF(OR(AND(L95=6,L94&lt;5),AND(L95=7,L94&lt;7),AND(L95&gt;7,L95-L94=2)),1,0)</f>
        <v>0</v>
      </c>
      <c r="M96" s="206"/>
      <c r="N96" s="207" t="e">
        <f>IF(O96&lt;&gt;"",VLOOKUP(O96,C94:N95,12,FALSE),"")</f>
        <v>#VALUE!</v>
      </c>
      <c r="O96" s="201" t="e">
        <f>IF(AND(C94="Bye",C95="Bye"),"Bye",IF(OR(M94=$G$5,C95="Bye"),C94,IF(OR(M95=$G$5,C94="Bye"),C95,"")))</f>
        <v>#VALUE!</v>
      </c>
      <c r="P96" s="201"/>
      <c r="Q96" s="201"/>
      <c r="R96" s="201"/>
      <c r="S96" s="201"/>
      <c r="T96" s="202"/>
      <c r="U96" s="202"/>
      <c r="V96" s="202" t="s">
        <v>91</v>
      </c>
      <c r="W96" s="202"/>
      <c r="X96" s="202">
        <f>IFERROR(VLOOKUP(V96,'Round  (7)'!B:K,10,0),0)</f>
        <v>0</v>
      </c>
      <c r="Y96" s="208" t="e">
        <f>SUM(T95:X95)</f>
        <v>#VALUE!</v>
      </c>
      <c r="Z96" s="198" t="e">
        <f>N96</f>
        <v>#VALUE!</v>
      </c>
      <c r="AW96" s="206"/>
      <c r="BI96" s="206"/>
    </row>
    <row r="97" spans="1:62" ht="15" customHeight="1" x14ac:dyDescent="0.3">
      <c r="A97" s="198"/>
      <c r="B97" s="199"/>
      <c r="H97" s="198">
        <f>IF(OR(AND(H98=6,H99&lt;5),AND(H98=7,H99&lt;7),AND(H98&gt;7,H98-H99=2)),1,0)</f>
        <v>0</v>
      </c>
      <c r="I97" s="198">
        <f>IF(OR(AND(I98=6,I99&lt;5),AND(I98=7,I99&lt;7),AND(I98&gt;7,I98-I99=2)),1,0)</f>
        <v>0</v>
      </c>
      <c r="J97" s="198" t="e">
        <f>IF(OR(AND(J98=6,J99&lt;5),AND(J98=7,J99&lt;7),AND(J98&gt;7,J98-J99=2)),1,0)</f>
        <v>#VALUE!</v>
      </c>
      <c r="K97" s="198" t="e">
        <f>IF(OR(AND(K98=6,K99&lt;5),AND(K98=7,K99&lt;7),AND(K98&gt;7,K98-K99=2)),1,0)</f>
        <v>#VALUE!</v>
      </c>
      <c r="L97" s="198">
        <f>IF(OR(AND(L98=6,L99&lt;5),AND(L98=7,L99&lt;7),AND(L98&gt;7,L98-L99=2)),1,0)</f>
        <v>0</v>
      </c>
      <c r="M97" s="206"/>
      <c r="N97" s="199" t="e">
        <f>IF(O97&lt;&gt;"",VLOOKUP(O97,C98:N99,12,FALSE),"")</f>
        <v>#VALUE!</v>
      </c>
      <c r="O97" s="196" t="e">
        <f>IF(AND(C98="Bye",C99="Bye"),"Bye",IF(OR(M98=$G$5,C99="Bye"),C98,IF(OR(M99=$G$5,C98="Bye"),C99,"")))</f>
        <v>#VALUE!</v>
      </c>
      <c r="T97" s="204"/>
      <c r="U97" s="204"/>
      <c r="V97" s="204"/>
      <c r="W97" s="204" t="s">
        <v>88</v>
      </c>
      <c r="X97" s="204">
        <f>IFERROR(VLOOKUP(W97,'Round  (7)'!B:K,10,0),0)</f>
        <v>0</v>
      </c>
      <c r="Y97" s="210" t="e">
        <f>SUM(T98:X98)</f>
        <v>#VALUE!</v>
      </c>
      <c r="Z97" s="198" t="e">
        <f>N97</f>
        <v>#VALUE!</v>
      </c>
      <c r="AM97" s="527"/>
      <c r="AN97" s="527"/>
      <c r="AO97" s="527"/>
      <c r="AP97" s="527"/>
      <c r="AQ97" s="527"/>
      <c r="AR97" s="527"/>
      <c r="AS97" s="527"/>
      <c r="AT97" s="527"/>
      <c r="AU97" s="527"/>
      <c r="AV97" s="197"/>
      <c r="AW97" s="206"/>
      <c r="BI97" s="206"/>
    </row>
    <row r="98" spans="1:62" ht="15" customHeight="1" x14ac:dyDescent="0.3">
      <c r="A98" s="198">
        <v>6</v>
      </c>
      <c r="B98" s="200" t="s">
        <v>92</v>
      </c>
      <c r="C98" s="201" t="s">
        <v>26</v>
      </c>
      <c r="D98" s="201"/>
      <c r="E98" s="201"/>
      <c r="F98" s="201"/>
      <c r="G98" s="201"/>
      <c r="H98" s="202"/>
      <c r="I98" s="202"/>
      <c r="J98" s="202" t="str">
        <f>VLOOKUP(B98,Sheet1!E:F,2,0)</f>
        <v>Tony Eastman</v>
      </c>
      <c r="K98" s="202"/>
      <c r="L98" s="202">
        <v>0</v>
      </c>
      <c r="M98" s="208" t="e">
        <f>SUM(H97:L97)</f>
        <v>#VALUE!</v>
      </c>
      <c r="N98" s="198" t="str">
        <f>B98</f>
        <v>(6)</v>
      </c>
      <c r="T98" s="198">
        <f>IF(OR(AND(T97=6,T96&lt;5),AND(T97=7,T96&lt;7),AND(T97&gt;7,T97-T96=2)),1,0)</f>
        <v>0</v>
      </c>
      <c r="U98" s="198">
        <f>IF(OR(AND(U97=6,U96&lt;5),AND(U97=7,U96&lt;7),AND(U97&gt;7,U97-U96=2)),1,0)</f>
        <v>0</v>
      </c>
      <c r="V98" s="198" t="e">
        <f>IF(OR(AND(V97=6,V96&lt;5),AND(V97=7,V96&lt;7),AND(V97&gt;7,V97-V96=2)),1,0)</f>
        <v>#VALUE!</v>
      </c>
      <c r="W98" s="197" t="s">
        <v>93</v>
      </c>
      <c r="X98" s="198">
        <f>IF(OR(AND(X97=6,X96&lt;5),AND(X97=7,X96&lt;7),AND(X97&gt;7,X97-X96=2)),1,0)</f>
        <v>0</v>
      </c>
      <c r="AQ98" s="203"/>
      <c r="AR98" s="203"/>
      <c r="AS98" s="203"/>
      <c r="AT98" s="203"/>
      <c r="AU98" s="203"/>
      <c r="AV98" s="203"/>
      <c r="AW98" s="206"/>
      <c r="BI98" s="206"/>
    </row>
    <row r="99" spans="1:62" ht="15" customHeight="1" x14ac:dyDescent="0.3">
      <c r="A99" s="198">
        <v>59</v>
      </c>
      <c r="B99" s="200" t="s">
        <v>94</v>
      </c>
      <c r="C99" s="196" t="s">
        <v>26</v>
      </c>
      <c r="H99" s="204"/>
      <c r="I99" s="204"/>
      <c r="J99" s="204"/>
      <c r="K99" s="204" t="str">
        <f>VLOOKUP(B99,Sheet1!E:F,2,0)</f>
        <v>Sally Tucker</v>
      </c>
      <c r="L99" s="204">
        <v>0</v>
      </c>
      <c r="M99" s="210" t="e">
        <f>SUM(H100:L100)</f>
        <v>#VALUE!</v>
      </c>
      <c r="N99" s="198" t="str">
        <f>B99</f>
        <v>(59)</v>
      </c>
      <c r="AN99" s="527"/>
      <c r="AO99" s="527"/>
      <c r="AP99" s="527"/>
      <c r="AQ99" s="527"/>
      <c r="AR99" s="527"/>
      <c r="AS99" s="527"/>
      <c r="AT99" s="527"/>
      <c r="AU99" s="197"/>
      <c r="AW99" s="206"/>
      <c r="AX99" s="198"/>
      <c r="AY99" s="198"/>
      <c r="AZ99" s="198"/>
      <c r="BA99" s="198"/>
      <c r="BB99" s="198"/>
      <c r="BC99" s="198"/>
      <c r="BD99" s="198">
        <f>IF(OR(AND(BD100=6,BD101&lt;5),AND(BD100=7,BD101&lt;7),AND(BD100&gt;7,BD100-BD101=2)),1,0)</f>
        <v>0</v>
      </c>
      <c r="BE99" s="198">
        <f>IF(OR(AND(BE100=6,BE101&lt;5),AND(BE100=7,BE101&lt;7),AND(BE100&gt;7,BE100-BE101=2)),1,0)</f>
        <v>0</v>
      </c>
      <c r="BF99" s="198">
        <f>IF(OR(AND(BF100=6,BF101&lt;5),AND(BF100=7,BF101&lt;7),AND(BF100&gt;7,BF100-BF101=2)),1,0)</f>
        <v>0</v>
      </c>
      <c r="BG99" s="198">
        <f>IF(OR(AND(BG100=6,BG101&lt;5),AND(BG100=7,BG101&lt;7),AND(BG100&gt;7,BG100-BG101=2)),1,0)</f>
        <v>0</v>
      </c>
      <c r="BH99" s="198">
        <f>IF(OR(AND(BH100=6,BH101&lt;5),AND(BH100=7,BH101&lt;7),AND(BH100&gt;7,BH100-BH101=2)),1,0)</f>
        <v>0</v>
      </c>
      <c r="BI99" s="209"/>
      <c r="BJ99" s="198"/>
    </row>
    <row r="100" spans="1:62" ht="15" customHeight="1" x14ac:dyDescent="0.3">
      <c r="A100" s="198"/>
      <c r="B100" s="199"/>
      <c r="H100" s="198">
        <f>IF(OR(AND(H99=6,H98&lt;5),AND(H99=7,H98&lt;7),AND(H99&gt;7,H99-H98=2)),1,0)</f>
        <v>0</v>
      </c>
      <c r="I100" s="198">
        <f>IF(OR(AND(I99=6,I98&lt;5),AND(I99=7,I98&lt;7),AND(I99&gt;7,I99-I98=2)),1,0)</f>
        <v>0</v>
      </c>
      <c r="J100" s="198" t="e">
        <f>IF(OR(AND(J99=6,J98&lt;5),AND(J99=7,J98&lt;7),AND(J99&gt;7,J99-J98=2)),1,0)</f>
        <v>#VALUE!</v>
      </c>
      <c r="K100" s="198" t="e">
        <f>IF(OR(AND(K99=6,K98&lt;5),AND(K99=7,K98&lt;7),AND(K99&gt;7,K99-K98=2)),1,0)</f>
        <v>#VALUE!</v>
      </c>
      <c r="L100" s="198">
        <f>IF(OR(AND(L99=6,L98&lt;5),AND(L99=7,L98&lt;7),AND(L99&gt;7,L99-L98=2)),1,0)</f>
        <v>0</v>
      </c>
      <c r="AW100" s="206"/>
      <c r="AX100" s="207" t="s">
        <v>83</v>
      </c>
      <c r="AY100" s="201">
        <f>IFERROR(VLOOKUP(AX100,'Round  (10)'!B:K,10,0),0)</f>
        <v>1.19067997125</v>
      </c>
      <c r="AZ100" s="201"/>
      <c r="BA100" s="201"/>
      <c r="BB100" s="201"/>
      <c r="BC100" s="201"/>
      <c r="BD100" s="202"/>
      <c r="BE100" s="202"/>
      <c r="BF100" s="202"/>
      <c r="BG100" s="202"/>
      <c r="BH100" s="202"/>
      <c r="BI100" s="208">
        <f>SUM(BD99:BH99)</f>
        <v>0</v>
      </c>
      <c r="BJ100" s="198" t="str">
        <f>AX100</f>
        <v>Dan Orley</v>
      </c>
    </row>
    <row r="101" spans="1:62" ht="15" customHeight="1" x14ac:dyDescent="0.3">
      <c r="A101" s="198"/>
      <c r="B101" s="199"/>
      <c r="H101" s="198">
        <f>IF(OR(AND(H102=6,H103&lt;5),AND(H102=7,H103&lt;7),AND(H102&gt;7,H102-H103=2)),1,0)</f>
        <v>0</v>
      </c>
      <c r="I101" s="198">
        <f>IF(OR(AND(I102=6,I103&lt;5),AND(I102=7,I103&lt;7),AND(I102&gt;7,I102-I103=2)),1,0)</f>
        <v>0</v>
      </c>
      <c r="J101" s="198" t="e">
        <f>IF(OR(AND(J102=6,J103&lt;5),AND(J102=7,J103&lt;7),AND(J102&gt;7,J102-J103=2)),1,0)</f>
        <v>#VALUE!</v>
      </c>
      <c r="K101" s="198" t="e">
        <f>IF(OR(AND(K102=6,K103&lt;5),AND(K102=7,K103&lt;7),AND(K102&gt;7,K102-K103=2)),1,0)</f>
        <v>#VALUE!</v>
      </c>
      <c r="L101" s="198">
        <f>IF(OR(AND(L102=6,L103&lt;5),AND(L102=7,L103&lt;7),AND(L102&gt;7,L102-L103=2)),1,0)</f>
        <v>0</v>
      </c>
      <c r="AW101" s="206"/>
      <c r="AX101" s="199" t="s">
        <v>5</v>
      </c>
      <c r="AY101" s="201">
        <f>IFERROR(VLOOKUP(AX101,'Round  (10)'!B:K,10,0),0)</f>
        <v>4.9186422621875003</v>
      </c>
      <c r="BD101" s="204"/>
      <c r="BE101" s="204"/>
      <c r="BF101" s="204"/>
      <c r="BG101" s="204"/>
      <c r="BH101" s="204"/>
      <c r="BI101" s="198">
        <f>SUM(BD102:BH102)</f>
        <v>0</v>
      </c>
      <c r="BJ101" s="198" t="str">
        <f>AX101</f>
        <v>Daz Newland</v>
      </c>
    </row>
    <row r="102" spans="1:62" ht="15" customHeight="1" x14ac:dyDescent="0.3">
      <c r="A102" s="198">
        <v>7</v>
      </c>
      <c r="B102" s="200" t="s">
        <v>95</v>
      </c>
      <c r="C102" s="201" t="s">
        <v>26</v>
      </c>
      <c r="D102" s="201"/>
      <c r="E102" s="201"/>
      <c r="F102" s="201"/>
      <c r="G102" s="201"/>
      <c r="H102" s="202"/>
      <c r="I102" s="202"/>
      <c r="J102" s="202" t="str">
        <f>VLOOKUP(B102,Sheet1!E:F,2,0)</f>
        <v>Mike Groves</v>
      </c>
      <c r="K102" s="202"/>
      <c r="L102" s="202">
        <f>IFERROR(VLOOKUP(J102,'Round  (6)'!B:K,10,0),0)</f>
        <v>0</v>
      </c>
      <c r="M102" s="198" t="e">
        <f>SUM(H101:L101)</f>
        <v>#VALUE!</v>
      </c>
      <c r="N102" s="198" t="str">
        <f>B102</f>
        <v>(7)</v>
      </c>
      <c r="AW102" s="206"/>
      <c r="BD102" s="198">
        <f>IF(OR(AND(BD101=6,BD100&lt;5),AND(BD101=7,BD100&lt;7),AND(BD101&gt;7,BD101-BD100=2)),1,0)</f>
        <v>0</v>
      </c>
      <c r="BE102" s="198">
        <f>IF(OR(AND(BE101=6,BE100&lt;5),AND(BE101=7,BE100&lt;7),AND(BE101&gt;7,BE101-BE100=2)),1,0)</f>
        <v>0</v>
      </c>
      <c r="BF102" s="198">
        <f>IF(OR(AND(BF101=6,BF100&lt;5),AND(BF101=7,BF100&lt;7),AND(BF101&gt;7,BF101-BF100=2)),1,0)</f>
        <v>0</v>
      </c>
      <c r="BG102" s="198">
        <f>IF(OR(AND(BG101=6,BG100&lt;5),AND(BG101=7,BG100&lt;7),AND(BG101&gt;7,BG101-BG100=2)),1,0)</f>
        <v>0</v>
      </c>
      <c r="BH102" s="198">
        <f>IF(OR(AND(BH101=6,BH100&lt;5),AND(BH101=7,BH100&lt;7),AND(BH101&gt;7,BH101-BH100=2)),1,0)</f>
        <v>0</v>
      </c>
    </row>
    <row r="103" spans="1:62" ht="15" customHeight="1" x14ac:dyDescent="0.3">
      <c r="A103" s="198">
        <v>58</v>
      </c>
      <c r="B103" s="200" t="s">
        <v>96</v>
      </c>
      <c r="C103" s="196" t="s">
        <v>26</v>
      </c>
      <c r="H103" s="204"/>
      <c r="I103" s="204"/>
      <c r="J103" s="204"/>
      <c r="K103" s="204" t="str">
        <f>VLOOKUP(B103,Sheet1!E:F,2,0)</f>
        <v>Dave Falk</v>
      </c>
      <c r="L103" s="204">
        <f>IFERROR(VLOOKUP(K103,'Round  (6)'!B:K,10,0),0)</f>
        <v>0</v>
      </c>
      <c r="M103" s="205" t="e">
        <f>SUM(H104:L104)</f>
        <v>#VALUE!</v>
      </c>
      <c r="N103" s="198" t="str">
        <f>B103</f>
        <v>(58)</v>
      </c>
      <c r="T103" s="198">
        <f>IF(OR(AND(T104=6,T105&lt;5),AND(T104=7,T105&lt;7),AND(T104&gt;7,T104-T105=2)),1,0)</f>
        <v>0</v>
      </c>
      <c r="U103" s="198">
        <f>IF(OR(AND(U104=6,U105&lt;5),AND(U104=7,U105&lt;7),AND(U104&gt;7,U104-U105=2)),1,0)</f>
        <v>0</v>
      </c>
      <c r="V103" s="198" t="e">
        <f>IF(OR(AND(V104=6,V105&lt;5),AND(V104=7,V105&lt;7),AND(V104&gt;7,V104-V105=2)),1,0)</f>
        <v>#VALUE!</v>
      </c>
      <c r="W103" s="198" t="e">
        <f>IF(OR(AND(W104=6,W105&lt;5),AND(W104=7,W105&lt;7),AND(W104&gt;7,W104-W105=2)),1,0)</f>
        <v>#VALUE!</v>
      </c>
      <c r="X103" s="198">
        <f>IF(OR(AND(X104=6,X105&lt;5),AND(X104=7,X105&lt;7),AND(X104&gt;7,X104-X105=2)),1,0)</f>
        <v>0</v>
      </c>
      <c r="Y103" s="198"/>
      <c r="Z103" s="198"/>
      <c r="AW103" s="206"/>
      <c r="BC103" s="203"/>
      <c r="BD103" s="203"/>
      <c r="BE103" s="203"/>
      <c r="BF103" s="203"/>
      <c r="BG103" s="203"/>
      <c r="BH103" s="203"/>
    </row>
    <row r="104" spans="1:62" ht="15" customHeight="1" x14ac:dyDescent="0.3">
      <c r="A104" s="198"/>
      <c r="B104" s="199"/>
      <c r="H104" s="198">
        <f>IF(OR(AND(H103=6,H102&lt;5),AND(H103=7,H102&lt;7),AND(H103&gt;7,H103-H102=2)),1,0)</f>
        <v>0</v>
      </c>
      <c r="I104" s="198">
        <f>IF(OR(AND(I103=6,I102&lt;5),AND(I103=7,I102&lt;7),AND(I103&gt;7,I103-I102=2)),1,0)</f>
        <v>0</v>
      </c>
      <c r="J104" s="198" t="e">
        <f>IF(OR(AND(J103=6,J102&lt;5),AND(J103=7,J102&lt;7),AND(J103&gt;7,J103-J102=2)),1,0)</f>
        <v>#VALUE!</v>
      </c>
      <c r="K104" s="198" t="e">
        <f>IF(OR(AND(K103=6,K102&lt;5),AND(K103=7,K102&lt;7),AND(K103&gt;7,K103-K102=2)),1,0)</f>
        <v>#VALUE!</v>
      </c>
      <c r="L104" s="198">
        <f>IF(OR(AND(L103=6,L102&lt;5),AND(L103=7,L102&lt;7),AND(L103&gt;7,L103-L102=2)),1,0)</f>
        <v>0</v>
      </c>
      <c r="M104" s="206"/>
      <c r="N104" s="207" t="e">
        <f>IF(O104&lt;&gt;"",VLOOKUP(O104,C102:N103,12,FALSE),"")</f>
        <v>#VALUE!</v>
      </c>
      <c r="O104" s="201" t="e">
        <f>IF(AND(C102="Bye",C103="Bye"),"Bye",IF(OR(M102=$G$5,C103="Bye"),C102,IF(OR(M103=$G$5,C102="Bye"),C103,"")))</f>
        <v>#VALUE!</v>
      </c>
      <c r="P104" s="201"/>
      <c r="Q104" s="201"/>
      <c r="R104" s="201"/>
      <c r="S104" s="201"/>
      <c r="T104" s="202"/>
      <c r="U104" s="202"/>
      <c r="V104" s="222" t="s">
        <v>97</v>
      </c>
      <c r="W104" s="224" t="s">
        <v>98</v>
      </c>
      <c r="X104" s="202">
        <f>IFERROR(VLOOKUP(V104,'Round  (7)'!B:K,10,0),0)</f>
        <v>0</v>
      </c>
      <c r="Y104" s="198" t="e">
        <f>SUM(T103:X103)</f>
        <v>#VALUE!</v>
      </c>
      <c r="Z104" s="198" t="e">
        <f>N104</f>
        <v>#VALUE!</v>
      </c>
      <c r="AW104" s="206"/>
      <c r="BC104" s="203"/>
      <c r="BD104" s="203"/>
      <c r="BE104" s="203"/>
      <c r="BF104" s="203"/>
      <c r="BG104" s="203"/>
      <c r="BH104" s="203"/>
    </row>
    <row r="105" spans="1:62" ht="15" customHeight="1" x14ac:dyDescent="0.3">
      <c r="A105" s="198"/>
      <c r="B105" s="199"/>
      <c r="H105" s="198">
        <f>IF(OR(AND(H106=6,H107&lt;5),AND(H106=7,H107&lt;7),AND(H106&gt;7,H106-H107=2)),1,0)</f>
        <v>0</v>
      </c>
      <c r="I105" s="198">
        <f>IF(OR(AND(I106=6,I107&lt;5),AND(I106=7,I107&lt;7),AND(I106&gt;7,I106-I107=2)),1,0)</f>
        <v>0</v>
      </c>
      <c r="J105" s="198" t="e">
        <f>IF(OR(AND(J106=6,J107&lt;5),AND(J106=7,J107&lt;7),AND(J106&gt;7,J106-J107=2)),1,0)</f>
        <v>#VALUE!</v>
      </c>
      <c r="K105" s="198" t="e">
        <f>IF(OR(AND(K106=6,K107&lt;5),AND(K106=7,K107&lt;7),AND(K106&gt;7,K106-K107=2)),1,0)</f>
        <v>#VALUE!</v>
      </c>
      <c r="L105" s="198">
        <f>IF(OR(AND(L106=6,L107&lt;5),AND(L106=7,L107&lt;7),AND(L106&gt;7,L106-L107=2)),1,0)</f>
        <v>0</v>
      </c>
      <c r="M105" s="206"/>
      <c r="N105" s="199" t="e">
        <f>IF(O105&lt;&gt;"",VLOOKUP(O105,C106:N107,12,FALSE),"")</f>
        <v>#VALUE!</v>
      </c>
      <c r="O105" s="196" t="e">
        <f>IF(AND(C106="Bye",C107="Bye"),"Bye",IF(OR(M106=$G$5,C107="Bye"),C106,IF(OR(M107=$G$5,C106="Bye"),C107,"")))</f>
        <v>#VALUE!</v>
      </c>
      <c r="T105" s="204"/>
      <c r="U105" s="204"/>
      <c r="V105" s="204"/>
      <c r="W105" s="204" t="s">
        <v>5</v>
      </c>
      <c r="X105" s="204">
        <f>IFERROR(VLOOKUP(W105,'Round  (7)'!B:K,10,0),0)</f>
        <v>1.8994180493750001</v>
      </c>
      <c r="Y105" s="205" t="e">
        <f>SUM(T106:X106)</f>
        <v>#VALUE!</v>
      </c>
      <c r="Z105" s="198" t="e">
        <f>N105</f>
        <v>#VALUE!</v>
      </c>
      <c r="AW105" s="206"/>
    </row>
    <row r="106" spans="1:62" ht="15" customHeight="1" x14ac:dyDescent="0.3">
      <c r="A106" s="198">
        <v>26</v>
      </c>
      <c r="B106" s="200" t="s">
        <v>99</v>
      </c>
      <c r="C106" s="201" t="s">
        <v>26</v>
      </c>
      <c r="D106" s="201"/>
      <c r="E106" s="201"/>
      <c r="F106" s="201"/>
      <c r="G106" s="201"/>
      <c r="H106" s="202"/>
      <c r="I106" s="202"/>
      <c r="J106" s="202" t="str">
        <f>VLOOKUP(B106,Sheet1!E:F,2,0)</f>
        <v>Ray Pope</v>
      </c>
      <c r="K106" s="202"/>
      <c r="L106" s="202">
        <f>IFERROR(VLOOKUP(J106,'Round  (6)'!B:K,10,0),0)</f>
        <v>1.8710685262500002</v>
      </c>
      <c r="M106" s="208" t="e">
        <f>SUM(H105:L105)</f>
        <v>#VALUE!</v>
      </c>
      <c r="N106" s="198" t="str">
        <f>B106</f>
        <v>(26)</v>
      </c>
      <c r="T106" s="198">
        <f>IF(OR(AND(T105=6,T104&lt;5),AND(T105=7,T104&lt;7),AND(T105&gt;7,T105-T104=2)),1,0)</f>
        <v>0</v>
      </c>
      <c r="U106" s="198">
        <f>IF(OR(AND(U105=6,U104&lt;5),AND(U105=7,U104&lt;7),AND(U105&gt;7,U105-U104=2)),1,0)</f>
        <v>0</v>
      </c>
      <c r="V106" s="198" t="e">
        <f>IF(OR(AND(V105=6,V104&lt;5),AND(V105=7,V104&lt;7),AND(V105&gt;7,V105-V104=2)),1,0)</f>
        <v>#VALUE!</v>
      </c>
      <c r="W106" s="198" t="e">
        <f>IF(OR(AND(W105=6,W104&lt;5),AND(W105=7,W104&lt;7),AND(W105&gt;7,W105-W104=2)),1,0)</f>
        <v>#VALUE!</v>
      </c>
      <c r="X106" s="198">
        <f>IF(OR(AND(X105=6,X104&lt;5),AND(X105=7,X104&lt;7),AND(X105&gt;7,X105-X104=2)),1,0)</f>
        <v>0</v>
      </c>
      <c r="Y106" s="209"/>
      <c r="AW106" s="206"/>
    </row>
    <row r="107" spans="1:62" ht="15" customHeight="1" x14ac:dyDescent="0.3">
      <c r="A107" s="198">
        <v>39</v>
      </c>
      <c r="B107" s="200" t="s">
        <v>100</v>
      </c>
      <c r="C107" s="196" t="s">
        <v>26</v>
      </c>
      <c r="H107" s="204"/>
      <c r="I107" s="204"/>
      <c r="J107" s="204"/>
      <c r="K107" s="204" t="str">
        <f>VLOOKUP(B107,Sheet1!E:F,2,0)</f>
        <v>Daz Newland</v>
      </c>
      <c r="L107" s="204">
        <f>IFERROR(VLOOKUP(K107,'Round  (6)'!B:K,10,0),0)</f>
        <v>5.131263685625</v>
      </c>
      <c r="M107" s="210" t="e">
        <f>SUM(H108:L108)</f>
        <v>#VALUE!</v>
      </c>
      <c r="N107" s="198" t="str">
        <f>B107</f>
        <v>(39)</v>
      </c>
      <c r="Y107" s="206"/>
      <c r="AF107" s="198">
        <f>IF(OR(AND(AF108=6,AF109&lt;5),AND(AF108=7,AF109&lt;7),AND(AF108&gt;7,AF108-AF109=2)),1,0)</f>
        <v>0</v>
      </c>
      <c r="AG107" s="198">
        <f>IF(OR(AND(AG108=6,AG109&lt;5),AND(AG108=7,AG109&lt;7),AND(AG108&gt;7,AG108-AG109=2)),1,0)</f>
        <v>0</v>
      </c>
      <c r="AH107" s="198">
        <f>IF(OR(AND(AH108=6,AH109&lt;5),AND(AH108=7,AH109&lt;7),AND(AH108&gt;7,AH108-AH109=2)),1,0)</f>
        <v>0</v>
      </c>
      <c r="AI107" s="198">
        <f>IF(OR(AND(AI108=6,AI109&lt;5),AND(AI108=7,AI109&lt;7),AND(AI108&gt;7,AI108-AI109=2)),1,0)</f>
        <v>0</v>
      </c>
      <c r="AJ107" s="198">
        <f>IF(OR(AND(AJ108=6,AJ109&lt;5),AND(AJ108=7,AJ109&lt;7),AND(AJ108&gt;7,AJ108-AJ109=2)),1,0)</f>
        <v>0</v>
      </c>
      <c r="AK107" s="198"/>
      <c r="AW107" s="206"/>
    </row>
    <row r="108" spans="1:62" ht="15" customHeight="1" x14ac:dyDescent="0.3">
      <c r="A108" s="198"/>
      <c r="B108" s="199"/>
      <c r="H108" s="198">
        <f>IF(OR(AND(H107=6,H106&lt;5),AND(H107=7,H106&lt;7),AND(H107&gt;7,H107-H106=2)),1,0)</f>
        <v>0</v>
      </c>
      <c r="I108" s="198">
        <f>IF(OR(AND(I107=6,I106&lt;5),AND(I107=7,I106&lt;7),AND(I107&gt;7,I107-I106=2)),1,0)</f>
        <v>0</v>
      </c>
      <c r="J108" s="198" t="e">
        <f>IF(OR(AND(J107=6,J106&lt;5),AND(J107=7,J106&lt;7),AND(J107&gt;7,J107-J106=2)),1,0)</f>
        <v>#VALUE!</v>
      </c>
      <c r="K108" s="198" t="e">
        <f>IF(OR(AND(K107=6,K106&lt;5),AND(K107=7,K106&lt;7),AND(K107&gt;7,K107-K106=2)),1,0)</f>
        <v>#VALUE!</v>
      </c>
      <c r="L108" s="198">
        <f>IF(OR(AND(L107=6,L106&lt;5),AND(L107=7,L106&lt;7),AND(L107&gt;7,L107-L106=2)),1,0)</f>
        <v>0</v>
      </c>
      <c r="M108" s="198"/>
      <c r="N108" s="198"/>
      <c r="Y108" s="206"/>
      <c r="Z108" s="207" t="e">
        <f>IF(AA108&lt;&gt;"",VLOOKUP(AA108,O104:Z105,12,FALSE),"")</f>
        <v>#VALUE!</v>
      </c>
      <c r="AA108" s="201" t="e">
        <f>IF(AND(O104="Bye",O105="Bye"),"Bye",IF(OR(Y104=$G$5,O105="Bye"),O104,IF(OR(Y105=$G$5,O104="Bye"),O105,"")))</f>
        <v>#VALUE!</v>
      </c>
      <c r="AB108" s="204" t="s">
        <v>5</v>
      </c>
      <c r="AC108" s="201"/>
      <c r="AD108" s="201"/>
      <c r="AE108" s="201"/>
      <c r="AF108" s="202"/>
      <c r="AG108" s="202"/>
      <c r="AH108" s="202"/>
      <c r="AI108" s="202"/>
      <c r="AJ108" s="202">
        <f>IFERROR(VLOOKUP(AB108,'Round  (8)'!B:N,10,0),0)</f>
        <v>15</v>
      </c>
      <c r="AK108" s="198">
        <f>SUM(AF107:AJ107)</f>
        <v>0</v>
      </c>
      <c r="AL108" s="198" t="e">
        <f>Z108</f>
        <v>#VALUE!</v>
      </c>
      <c r="AW108" s="206"/>
    </row>
    <row r="109" spans="1:62" ht="15" customHeight="1" x14ac:dyDescent="0.3">
      <c r="A109" s="198"/>
      <c r="B109" s="199"/>
      <c r="H109" s="198">
        <f>IF(OR(AND(H110=6,H111&lt;5),AND(H110=7,H111&lt;7),AND(H110&gt;7,H110-H111=2)),1,0)</f>
        <v>0</v>
      </c>
      <c r="I109" s="198">
        <f>IF(OR(AND(I110=6,I111&lt;5),AND(I110=7,I111&lt;7),AND(I110&gt;7,I110-I111=2)),1,0)</f>
        <v>0</v>
      </c>
      <c r="J109" s="198" t="e">
        <f>IF(OR(AND(J110=6,J111&lt;5),AND(J110=7,J111&lt;7),AND(J110&gt;7,J110-J111=2)),1,0)</f>
        <v>#VALUE!</v>
      </c>
      <c r="K109" s="198" t="e">
        <f>IF(OR(AND(K110=6,K111&lt;5),AND(K110=7,K111&lt;7),AND(K110&gt;7,K110-K111=2)),1,0)</f>
        <v>#VALUE!</v>
      </c>
      <c r="L109" s="198">
        <f>IF(OR(AND(L110=6,L111&lt;5),AND(L110=7,L111&lt;7),AND(L110&gt;7,L110-L111=2)),1,0)</f>
        <v>0</v>
      </c>
      <c r="Y109" s="206"/>
      <c r="Z109" s="199" t="e">
        <f>IF(AA109&lt;&gt;"",VLOOKUP(AA109,O112:Z113,12,FALSE),"")</f>
        <v>#VALUE!</v>
      </c>
      <c r="AA109" s="196" t="e">
        <f>IF(AND(O112="Bye",O113="Bye"),"Bye",IF(OR(O113="Bye",Y112=$G$5),O112,IF(OR(Y113=$G$5,O112="Bye"),O113,"")))</f>
        <v>#VALUE!</v>
      </c>
      <c r="AB109" s="202" t="s">
        <v>101</v>
      </c>
      <c r="AF109" s="204"/>
      <c r="AG109" s="204"/>
      <c r="AH109" s="204"/>
      <c r="AI109" s="204"/>
      <c r="AJ109" s="204">
        <f>IFERROR(VLOOKUP(AB109,'Round  (8)'!B:N,10,0),0)</f>
        <v>8</v>
      </c>
      <c r="AK109" s="205">
        <f>SUM(AF110:AJ110)</f>
        <v>0</v>
      </c>
      <c r="AL109" s="198" t="e">
        <f>Z109</f>
        <v>#VALUE!</v>
      </c>
      <c r="AW109" s="206"/>
    </row>
    <row r="110" spans="1:62" ht="15" customHeight="1" x14ac:dyDescent="0.3">
      <c r="A110" s="198">
        <v>10</v>
      </c>
      <c r="B110" s="200" t="s">
        <v>102</v>
      </c>
      <c r="C110" s="201" t="s">
        <v>26</v>
      </c>
      <c r="D110" s="201"/>
      <c r="E110" s="201"/>
      <c r="F110" s="201"/>
      <c r="G110" s="201"/>
      <c r="H110" s="202"/>
      <c r="I110" s="202"/>
      <c r="J110" s="202" t="str">
        <f>VLOOKUP(B110,Sheet1!E:F,2,0)</f>
        <v>Scott Barton</v>
      </c>
      <c r="K110" s="202"/>
      <c r="L110" s="202">
        <f>IFERROR(VLOOKUP(J110,'Round  (6)'!B:K,10,0),0)</f>
        <v>0</v>
      </c>
      <c r="M110" s="198" t="e">
        <f>SUM(H109:L109)</f>
        <v>#VALUE!</v>
      </c>
      <c r="N110" s="198" t="str">
        <f>B110</f>
        <v>(10)</v>
      </c>
      <c r="Y110" s="206"/>
      <c r="AF110" s="198">
        <f>IF(OR(AND(AF109=6,AF108&lt;5),AND(AF109=7,AF108&lt;7),AND(AF109&gt;7,AF109-AF108=2)),1,0)</f>
        <v>0</v>
      </c>
      <c r="AG110" s="198">
        <f>IF(OR(AND(AG109=6,AG108&lt;5),AND(AG109=7,AG108&lt;7),AND(AG109&gt;7,AG109-AG108=2)),1,0)</f>
        <v>0</v>
      </c>
      <c r="AH110" s="198">
        <f>IF(OR(AND(AH109=6,AH108&lt;5),AND(AH109=7,AH108&lt;7),AND(AH109&gt;7,AH109-AH108=2)),1,0)</f>
        <v>0</v>
      </c>
      <c r="AI110" s="198">
        <f>IF(OR(AND(AI109=6,AI108&lt;5),AND(AI109=7,AI108&lt;7),AND(AI109&gt;7,AI109-AI108=2)),1,0)</f>
        <v>0</v>
      </c>
      <c r="AJ110" s="198">
        <f>IF(OR(AND(AJ109=6,AJ108&lt;5),AND(AJ109=7,AJ108&lt;7),AND(AJ109&gt;7,AJ109-AJ108=2)),1,0)</f>
        <v>0</v>
      </c>
      <c r="AK110" s="209"/>
      <c r="AL110" s="198"/>
      <c r="AM110" s="198"/>
      <c r="AN110" s="198"/>
      <c r="AO110" s="198"/>
      <c r="AP110" s="198"/>
      <c r="AQ110" s="198"/>
      <c r="AW110" s="206"/>
    </row>
    <row r="111" spans="1:62" ht="15" customHeight="1" x14ac:dyDescent="0.3">
      <c r="A111" s="198">
        <v>55</v>
      </c>
      <c r="B111" s="200" t="s">
        <v>103</v>
      </c>
      <c r="C111" s="196" t="s">
        <v>26</v>
      </c>
      <c r="H111" s="204"/>
      <c r="I111" s="204"/>
      <c r="J111" s="204"/>
      <c r="K111" s="204" t="str">
        <f>VLOOKUP(B111,Sheet1!E:F,2,0)</f>
        <v>Adrian Martin</v>
      </c>
      <c r="L111" s="204">
        <f>IFERROR(VLOOKUP(K111,'Round  (6)'!B:K,10,0),0)</f>
        <v>1.5875732950000001</v>
      </c>
      <c r="M111" s="205" t="e">
        <f>SUM(H112:L112)</f>
        <v>#VALUE!</v>
      </c>
      <c r="N111" s="198" t="str">
        <f>B111</f>
        <v>(55)</v>
      </c>
      <c r="T111" s="198">
        <f>IF(OR(AND(T112=6,T113&lt;5),AND(T112=7,T113&lt;7),AND(T112&gt;7,T112-T113=2)),1,0)</f>
        <v>0</v>
      </c>
      <c r="U111" s="198">
        <f>IF(OR(AND(U112=6,U113&lt;5),AND(U112=7,U113&lt;7),AND(U112&gt;7,U112-U113=2)),1,0)</f>
        <v>0</v>
      </c>
      <c r="V111" s="198" t="e">
        <f>IF(OR(AND(V112=6,V113&lt;5),AND(V112=7,V113&lt;7),AND(V112&gt;7,V112-V113=2)),1,0)</f>
        <v>#VALUE!</v>
      </c>
      <c r="W111" s="198" t="e">
        <f>IF(OR(AND(W112=6,W113&lt;5),AND(W112=7,W113&lt;7),AND(W112&gt;7,W112-W113=2)),1,0)</f>
        <v>#VALUE!</v>
      </c>
      <c r="X111" s="198">
        <f>IF(OR(AND(X112=6,X113&lt;5),AND(X112=7,X113&lt;7),AND(X112&gt;7,X112-X113=2)),1,0)</f>
        <v>0</v>
      </c>
      <c r="Y111" s="206"/>
      <c r="AK111" s="206"/>
      <c r="AW111" s="206"/>
    </row>
    <row r="112" spans="1:62" ht="15" customHeight="1" x14ac:dyDescent="0.3">
      <c r="A112" s="198"/>
      <c r="B112" s="199"/>
      <c r="H112" s="198">
        <f>IF(OR(AND(H111=6,H110&lt;5),AND(H111=7,H110&lt;7),AND(H111&gt;7,H111-H110=2)),1,0)</f>
        <v>0</v>
      </c>
      <c r="I112" s="198">
        <f>IF(OR(AND(I111=6,I110&lt;5),AND(I111=7,I110&lt;7),AND(I111&gt;7,I111-I110=2)),1,0)</f>
        <v>0</v>
      </c>
      <c r="J112" s="198" t="e">
        <f>IF(OR(AND(J111=6,J110&lt;5),AND(J111=7,J110&lt;7),AND(J111&gt;7,J111-J110=2)),1,0)</f>
        <v>#VALUE!</v>
      </c>
      <c r="K112" s="198" t="e">
        <f>IF(OR(AND(K111=6,K110&lt;5),AND(K111=7,K110&lt;7),AND(K111&gt;7,K111-K110=2)),1,0)</f>
        <v>#VALUE!</v>
      </c>
      <c r="L112" s="198">
        <f>IF(OR(AND(L111=6,L110&lt;5),AND(L111=7,L110&lt;7),AND(L111&gt;7,L111-L110=2)),1,0)</f>
        <v>0</v>
      </c>
      <c r="M112" s="206"/>
      <c r="N112" s="207" t="e">
        <f>IF(O112&lt;&gt;"",VLOOKUP(O112,C110:N111,12,FALSE),"")</f>
        <v>#VALUE!</v>
      </c>
      <c r="O112" s="201" t="e">
        <f>IF(AND(C110="Bye",C111="Bye"),"Bye",IF(OR(M110=$G$5,C111="Bye"),C110,IF(OR(M111=$G$5,C110="Bye"),C111,"")))</f>
        <v>#VALUE!</v>
      </c>
      <c r="P112" s="201"/>
      <c r="Q112" s="201"/>
      <c r="R112" s="201"/>
      <c r="S112" s="201"/>
      <c r="T112" s="202"/>
      <c r="U112" s="202"/>
      <c r="V112" s="202" t="s">
        <v>101</v>
      </c>
      <c r="W112" s="202"/>
      <c r="X112" s="202">
        <f>IFERROR(VLOOKUP(V112,'Round  (7)'!B:K,10,0),0)</f>
        <v>2.7215542200000002</v>
      </c>
      <c r="Y112" s="208" t="e">
        <f>SUM(T111:X111)</f>
        <v>#VALUE!</v>
      </c>
      <c r="Z112" s="198" t="e">
        <f>N112</f>
        <v>#VALUE!</v>
      </c>
      <c r="AK112" s="206"/>
      <c r="AW112" s="206"/>
    </row>
    <row r="113" spans="1:50" ht="15" customHeight="1" x14ac:dyDescent="0.3">
      <c r="A113" s="198"/>
      <c r="B113" s="199"/>
      <c r="H113" s="198">
        <f>IF(OR(AND(H114=6,H115&lt;5),AND(H114=7,H115&lt;7),AND(H114&gt;7,H114-H115=2)),1,0)</f>
        <v>0</v>
      </c>
      <c r="I113" s="198">
        <f>IF(OR(AND(I114=6,I115&lt;5),AND(I114=7,I115&lt;7),AND(I114&gt;7,I114-I115=2)),1,0)</f>
        <v>0</v>
      </c>
      <c r="J113" s="198" t="e">
        <f>IF(OR(AND(J114=6,J115&lt;5),AND(J114=7,J115&lt;7),AND(J114&gt;7,J114-J115=2)),1,0)</f>
        <v>#VALUE!</v>
      </c>
      <c r="K113" s="198" t="e">
        <f>IF(OR(AND(K114=6,K115&lt;5),AND(K114=7,K115&lt;7),AND(K114&gt;7,K114-K115=2)),1,0)</f>
        <v>#VALUE!</v>
      </c>
      <c r="L113" s="198">
        <f>IF(OR(AND(L114=6,L115&lt;5),AND(L114=7,L115&lt;7),AND(L114&gt;7,L114-L115=2)),1,0)</f>
        <v>0</v>
      </c>
      <c r="M113" s="206"/>
      <c r="N113" s="199" t="e">
        <f>IF(O113&lt;&gt;"",VLOOKUP(O113,C114:N115,12,FALSE),"")</f>
        <v>#VALUE!</v>
      </c>
      <c r="O113" s="196" t="e">
        <f>IF(AND(C114="Bye",C115="Bye"),"Bye",IF(OR(M114=$G$5,C115="Bye"),C114,IF(OR(M115=$G$5,C114="Bye"),C115,"")))</f>
        <v>#VALUE!</v>
      </c>
      <c r="T113" s="204"/>
      <c r="U113" s="204"/>
      <c r="V113" s="204" t="s">
        <v>104</v>
      </c>
      <c r="W113" s="223" t="s">
        <v>105</v>
      </c>
      <c r="X113" s="204">
        <f>IFERROR(VLOOKUP(W113,'Round  (7)'!B:K,10,0),0)</f>
        <v>0</v>
      </c>
      <c r="Y113" s="210" t="e">
        <f>SUM(T114:X114)</f>
        <v>#VALUE!</v>
      </c>
      <c r="Z113" s="198" t="e">
        <f>N113</f>
        <v>#VALUE!</v>
      </c>
      <c r="AK113" s="206"/>
      <c r="AW113" s="206"/>
    </row>
    <row r="114" spans="1:50" ht="15" customHeight="1" x14ac:dyDescent="0.3">
      <c r="A114" s="198">
        <v>23</v>
      </c>
      <c r="B114" s="200" t="s">
        <v>106</v>
      </c>
      <c r="C114" s="201" t="s">
        <v>26</v>
      </c>
      <c r="D114" s="201"/>
      <c r="E114" s="201"/>
      <c r="F114" s="201"/>
      <c r="G114" s="201"/>
      <c r="H114" s="202"/>
      <c r="I114" s="202"/>
      <c r="J114" s="202" t="str">
        <f>VLOOKUP(B114,Sheet1!E:F,2,0)</f>
        <v>Donna Bayford</v>
      </c>
      <c r="K114" s="202"/>
      <c r="L114" s="202">
        <f>IFERROR(VLOOKUP(J114,'Round  (6)'!B:K,10,0),0)</f>
        <v>0</v>
      </c>
      <c r="M114" s="208" t="e">
        <f>SUM(H113:L113)</f>
        <v>#VALUE!</v>
      </c>
      <c r="N114" s="198" t="str">
        <f>B114</f>
        <v>(23)</v>
      </c>
      <c r="T114" s="198">
        <f>IF(OR(AND(T113=6,T112&lt;5),AND(T113=7,T112&lt;7),AND(T113&gt;7,T113-T112=2)),1,0)</f>
        <v>0</v>
      </c>
      <c r="U114" s="198">
        <f>IF(OR(AND(U113=6,U112&lt;5),AND(U113=7,U112&lt;7),AND(U113&gt;7,U113-U112=2)),1,0)</f>
        <v>0</v>
      </c>
      <c r="V114" s="198" t="e">
        <f>IF(OR(AND(V113=6,V112&lt;5),AND(V113=7,V112&lt;7),AND(V113&gt;7,V113-V112=2)),1,0)</f>
        <v>#VALUE!</v>
      </c>
      <c r="W114" s="198" t="e">
        <f>IF(OR(AND(W113=6,W112&lt;5),AND(W113=7,W112&lt;7),AND(W113&gt;7,W113-W112=2)),1,0)</f>
        <v>#VALUE!</v>
      </c>
      <c r="X114" s="198">
        <f>IF(OR(AND(X113=6,X112&lt;5),AND(X113=7,X112&lt;7),AND(X113&gt;7,X113-X112=2)),1,0)</f>
        <v>0</v>
      </c>
      <c r="AK114" s="206"/>
      <c r="AW114" s="206"/>
    </row>
    <row r="115" spans="1:50" ht="15" customHeight="1" x14ac:dyDescent="0.3">
      <c r="A115" s="198">
        <v>42</v>
      </c>
      <c r="B115" s="200" t="s">
        <v>107</v>
      </c>
      <c r="C115" s="196" t="s">
        <v>26</v>
      </c>
      <c r="H115" s="204"/>
      <c r="I115" s="204"/>
      <c r="J115" s="204"/>
      <c r="K115" s="204" t="str">
        <f>VLOOKUP(B115,Sheet1!E:F,2,0)</f>
        <v>Andy Pemberton</v>
      </c>
      <c r="L115" s="204">
        <f>IFERROR(VLOOKUP(K115,'Round  (6)'!B:K,10,0),0)</f>
        <v>3.5153408675</v>
      </c>
      <c r="M115" s="210" t="e">
        <f>SUM(H116:L116)</f>
        <v>#VALUE!</v>
      </c>
      <c r="N115" s="198" t="str">
        <f>B115</f>
        <v>(42)</v>
      </c>
      <c r="AK115" s="206"/>
      <c r="AR115" s="198">
        <f>IF(OR(AND(AR116=6,AR117&lt;5),AND(AR116=7,AR117&lt;7),AND(AR116&gt;7,AR116-AR117=2)),1,0)</f>
        <v>0</v>
      </c>
      <c r="AS115" s="198">
        <f>IF(OR(AND(AS116=6,AS117&lt;5),AND(AS116=7,AS117&lt;7),AND(AS116&gt;7,AS116-AS117=2)),1,0)</f>
        <v>0</v>
      </c>
      <c r="AT115" s="198" t="e">
        <f>IF(OR(AND(AT116=6,AT117&lt;5),AND(AT116=7,AT117&lt;7),AND(AT116&gt;7,AT116-AT117=2)),1,0)</f>
        <v>#VALUE!</v>
      </c>
      <c r="AU115" s="198">
        <f>IF(OR(AND(AU116=6,AU117&lt;5),AND(AU116=7,AU117&lt;7),AND(AU116&gt;7,AU116-AU117=2)),1,0)</f>
        <v>0</v>
      </c>
      <c r="AV115" s="198">
        <f>IF(OR(AND(AV116=6,AV117&lt;5),AND(AV116=7,AV117&lt;7),AND(AV116&gt;7,AV116-AV117=2)),1,0)</f>
        <v>0</v>
      </c>
      <c r="AW115" s="206"/>
    </row>
    <row r="116" spans="1:50" ht="15" customHeight="1" x14ac:dyDescent="0.3">
      <c r="A116" s="198"/>
      <c r="B116" s="199"/>
      <c r="H116" s="198">
        <f>IF(OR(AND(H115=6,H114&lt;5),AND(H115=7,H114&lt;7),AND(H115&gt;7,H115-H114=2)),1,0)</f>
        <v>0</v>
      </c>
      <c r="I116" s="198">
        <f>IF(OR(AND(I115=6,I114&lt;5),AND(I115=7,I114&lt;7),AND(I115&gt;7,I115-I114=2)),1,0)</f>
        <v>0</v>
      </c>
      <c r="J116" s="198" t="e">
        <f>IF(OR(AND(J115=6,J114&lt;5),AND(J115=7,J114&lt;7),AND(J115&gt;7,J115-J114=2)),1,0)</f>
        <v>#VALUE!</v>
      </c>
      <c r="K116" s="198" t="e">
        <f>IF(OR(AND(K115=6,K114&lt;5),AND(K115=7,K114&lt;7),AND(K115&gt;7,K115-K114=2)),1,0)</f>
        <v>#VALUE!</v>
      </c>
      <c r="L116" s="198">
        <f>IF(OR(AND(L115=6,L114&lt;5),AND(L115=7,L114&lt;7),AND(L115&gt;7,L115-L114=2)),1,0)</f>
        <v>0</v>
      </c>
      <c r="AK116" s="206"/>
      <c r="AL116" s="207" t="str">
        <f>IF(AM116&lt;&gt;"",VLOOKUP(AM116,AA108:AL109,12,FALSE),"")</f>
        <v/>
      </c>
      <c r="AM116" s="201" t="str">
        <f>IF(AK108=$G$5,AA108,IF(AK109=$G$5,AA109,""))</f>
        <v/>
      </c>
      <c r="AN116" s="201"/>
      <c r="AO116" s="201"/>
      <c r="AP116" s="201"/>
      <c r="AQ116" s="201"/>
      <c r="AR116" s="202"/>
      <c r="AS116" s="202"/>
      <c r="AT116" s="232" t="s">
        <v>5</v>
      </c>
      <c r="AU116" s="202"/>
      <c r="AV116" s="224">
        <f>IFERROR(VLOOKUP(AT116,'Round  (9)'!B:K,10,0),0)</f>
        <v>13.199537967000003</v>
      </c>
      <c r="AW116" s="212" t="e">
        <f>SUM(AR115:AV115)</f>
        <v>#VALUE!</v>
      </c>
      <c r="AX116" s="198" t="str">
        <f>AL116</f>
        <v/>
      </c>
    </row>
    <row r="117" spans="1:50" ht="15" customHeight="1" x14ac:dyDescent="0.3">
      <c r="A117" s="198"/>
      <c r="B117" s="199"/>
      <c r="H117" s="198">
        <f>IF(OR(AND(H118=6,H119&lt;5),AND(H118=7,H119&lt;7),AND(H118&gt;7,H118-H119=2)),1,0)</f>
        <v>0</v>
      </c>
      <c r="I117" s="198">
        <f>IF(OR(AND(I118=6,I119&lt;5),AND(I118=7,I119&lt;7),AND(I118&gt;7,I118-I119=2)),1,0)</f>
        <v>0</v>
      </c>
      <c r="J117" s="198" t="e">
        <f>IF(OR(AND(J118=6,J119&lt;5),AND(J118=7,J119&lt;7),AND(J118&gt;7,J118-J119=2)),1,0)</f>
        <v>#VALUE!</v>
      </c>
      <c r="K117" s="198" t="e">
        <f>IF(OR(AND(K118=6,K119&lt;5),AND(K118=7,K119&lt;7),AND(K118&gt;7,K118-K119=2)),1,0)</f>
        <v>#VALUE!</v>
      </c>
      <c r="L117" s="198">
        <f>IF(OR(AND(L118=6,L119&lt;5),AND(L118=7,L119&lt;7),AND(L118&gt;7,L118-L119=2)),1,0)</f>
        <v>0</v>
      </c>
      <c r="M117" s="198"/>
      <c r="AK117" s="206"/>
      <c r="AL117" s="199" t="str">
        <f>IF(AM117&lt;&gt;"",VLOOKUP(AM117,AA124:AL125,12,FALSE),"")</f>
        <v/>
      </c>
      <c r="AM117" s="196" t="str">
        <f>IF(AK124=$G$5,AA124,IF(AK125=$G$5,AA125,""))</f>
        <v/>
      </c>
      <c r="AR117" s="204"/>
      <c r="AS117" s="204"/>
      <c r="AT117" s="232" t="s">
        <v>108</v>
      </c>
      <c r="AU117" s="204"/>
      <c r="AV117" s="204">
        <f>IFERROR(VLOOKUP(AT117,'Round  (9)'!B:K,10,0),0)</f>
        <v>0</v>
      </c>
      <c r="AW117" s="198" t="e">
        <f>SUM(AR118:AV118)</f>
        <v>#VALUE!</v>
      </c>
      <c r="AX117" s="198" t="str">
        <f>AL117</f>
        <v/>
      </c>
    </row>
    <row r="118" spans="1:50" ht="15" customHeight="1" x14ac:dyDescent="0.3">
      <c r="A118" s="198">
        <v>15</v>
      </c>
      <c r="B118" s="200" t="s">
        <v>109</v>
      </c>
      <c r="C118" s="201" t="s">
        <v>26</v>
      </c>
      <c r="D118" s="201"/>
      <c r="E118" s="201"/>
      <c r="F118" s="201"/>
      <c r="G118" s="201"/>
      <c r="H118" s="202"/>
      <c r="I118" s="202"/>
      <c r="J118" s="202" t="str">
        <f>VLOOKUP(B118,Sheet1!E:F,2,0)</f>
        <v>Alfie Tucker</v>
      </c>
      <c r="K118" s="202"/>
      <c r="L118" s="202">
        <f>IFERROR(VLOOKUP(J118,'Round  (6)'!B:K,10,0),0)</f>
        <v>0</v>
      </c>
      <c r="M118" s="198" t="e">
        <f>SUM(H117:L117)</f>
        <v>#VALUE!</v>
      </c>
      <c r="N118" s="198" t="str">
        <f>B118</f>
        <v>(15)</v>
      </c>
      <c r="AK118" s="206"/>
      <c r="AR118" s="198">
        <f>IF(OR(AND(AR117=6,AR116&lt;5),AND(AR117=7,AR116&lt;7),AND(AR117&gt;7,AR117-AR116=2)),1,0)</f>
        <v>0</v>
      </c>
      <c r="AS118" s="198">
        <f>IF(OR(AND(AS117=6,AS116&lt;5),AND(AS117=7,AS116&lt;7),AND(AS117&gt;7,AS117-AS116=2)),1,0)</f>
        <v>0</v>
      </c>
      <c r="AT118" s="198" t="e">
        <f>IF(OR(AND(AT117=6,AT116&lt;5),AND(AT117=7,AT116&lt;7),AND(AT117&gt;7,AT117-AT116=2)),1,0)</f>
        <v>#VALUE!</v>
      </c>
      <c r="AU118" s="198">
        <f>IF(OR(AND(AU117=6,AU116&lt;5),AND(AU117=7,AU116&lt;7),AND(AU117&gt;7,AU117-AU116=2)),1,0)</f>
        <v>0</v>
      </c>
      <c r="AV118" s="198">
        <f>IF(OR(AND(AV117=6,AV116&lt;5),AND(AV117=7,AV116&lt;7),AND(AV117&gt;7,AV117-AV116=2)),1,0)</f>
        <v>0</v>
      </c>
    </row>
    <row r="119" spans="1:50" ht="15" customHeight="1" x14ac:dyDescent="0.3">
      <c r="A119" s="198">
        <v>50</v>
      </c>
      <c r="B119" s="200" t="s">
        <v>110</v>
      </c>
      <c r="C119" s="196" t="s">
        <v>26</v>
      </c>
      <c r="H119" s="204"/>
      <c r="I119" s="204"/>
      <c r="J119" s="204"/>
      <c r="K119" s="204" t="str">
        <f>VLOOKUP(B119,Sheet1!E:F,2,0)</f>
        <v>Julian Shambrook</v>
      </c>
      <c r="L119" s="204">
        <f>IFERROR(VLOOKUP(K119,'Round  (6)'!B:K,10,0),0)</f>
        <v>0</v>
      </c>
      <c r="M119" s="205" t="e">
        <f>SUM(H120:L120)</f>
        <v>#VALUE!</v>
      </c>
      <c r="N119" s="198" t="str">
        <f>B119</f>
        <v>(50)</v>
      </c>
      <c r="T119" s="198">
        <f>IF(OR(AND(T120=6,T121&lt;5),AND(T120=7,T121&lt;7),AND(T120&gt;7,T120-T121=2)),1,0)</f>
        <v>0</v>
      </c>
      <c r="U119" s="198">
        <f>IF(OR(AND(U120=6,U121&lt;5),AND(U120=7,U121&lt;7),AND(U120&gt;7,U120-U121=2)),1,0)</f>
        <v>0</v>
      </c>
      <c r="V119" s="198" t="e">
        <f>IF(OR(AND(V120=6,V121&lt;5),AND(V120=7,V121&lt;7),AND(V120&gt;7,V120-V121=2)),1,0)</f>
        <v>#VALUE!</v>
      </c>
      <c r="W119" s="198" t="e">
        <f>IF(OR(AND(W120=6,W121&lt;5),AND(W120=7,W121&lt;7),AND(W120&gt;7,W120-W121=2)),1,0)</f>
        <v>#VALUE!</v>
      </c>
      <c r="X119" s="198">
        <f>IF(OR(AND(X120=6,X121&lt;5),AND(X120=7,X121&lt;7),AND(X120&gt;7,X120-X121=2)),1,0)</f>
        <v>0</v>
      </c>
      <c r="Y119" s="198"/>
      <c r="Z119" s="198"/>
      <c r="AK119" s="206"/>
    </row>
    <row r="120" spans="1:50" ht="15" customHeight="1" x14ac:dyDescent="0.3">
      <c r="A120" s="198"/>
      <c r="B120" s="199"/>
      <c r="H120" s="198">
        <f>IF(OR(AND(H119=6,H118&lt;5),AND(H119=7,H118&lt;7),AND(H119&gt;7,H119-H118=2)),1,0)</f>
        <v>0</v>
      </c>
      <c r="I120" s="198">
        <f>IF(OR(AND(I119=6,I118&lt;5),AND(I119=7,I118&lt;7),AND(I119&gt;7,I119-I118=2)),1,0)</f>
        <v>0</v>
      </c>
      <c r="J120" s="198" t="e">
        <f>IF(OR(AND(J119=6,J118&lt;5),AND(J119=7,J118&lt;7),AND(J119&gt;7,J119-J118=2)),1,0)</f>
        <v>#VALUE!</v>
      </c>
      <c r="K120" s="198" t="e">
        <f>IF(OR(AND(K119=6,K118&lt;5),AND(K119=7,K118&lt;7),AND(K119&gt;7,K119-K118=2)),1,0)</f>
        <v>#VALUE!</v>
      </c>
      <c r="L120" s="198">
        <f>IF(OR(AND(L119=6,L118&lt;5),AND(L119=7,L118&lt;7),AND(L119&gt;7,L119-L118=2)),1,0)</f>
        <v>0</v>
      </c>
      <c r="M120" s="206"/>
      <c r="N120" s="207" t="e">
        <f>IF(O120&lt;&gt;"",VLOOKUP(O120,C118:N119,12,FALSE),"")</f>
        <v>#VALUE!</v>
      </c>
      <c r="O120" s="201" t="e">
        <f>IF(AND(C118="Bye",C119="Bye"),"Bye",IF(OR(M118=$G$5,C119="Bye"),C118,IF(OR(M119=$G$5,C118="Bye"),C119,"")))</f>
        <v>#VALUE!</v>
      </c>
      <c r="P120" s="201"/>
      <c r="Q120" s="201"/>
      <c r="R120" s="201"/>
      <c r="S120" s="201"/>
      <c r="T120" s="202"/>
      <c r="U120" s="202"/>
      <c r="V120" s="202" t="s">
        <v>111</v>
      </c>
      <c r="W120" s="202"/>
      <c r="X120" s="202">
        <f>IFERROR(VLOOKUP(V120,'Round  (7)'!B:K,10,0),0)</f>
        <v>0</v>
      </c>
      <c r="Y120" s="198" t="e">
        <f>SUM(T119:X119)</f>
        <v>#VALUE!</v>
      </c>
      <c r="Z120" s="198" t="e">
        <f>N120</f>
        <v>#VALUE!</v>
      </c>
      <c r="AK120" s="206"/>
    </row>
    <row r="121" spans="1:50" ht="15" customHeight="1" x14ac:dyDescent="0.3">
      <c r="A121" s="198"/>
      <c r="B121" s="199"/>
      <c r="H121" s="198">
        <f>IF(OR(AND(H122=6,H123&lt;5),AND(H122=7,H123&lt;7),AND(H122&gt;7,H122-H123=2)),1,0)</f>
        <v>0</v>
      </c>
      <c r="I121" s="198">
        <f>IF(OR(AND(I122=6,I123&lt;5),AND(I122=7,I123&lt;7),AND(I122&gt;7,I122-I123=2)),1,0)</f>
        <v>0</v>
      </c>
      <c r="J121" s="198" t="e">
        <f>IF(OR(AND(J122=6,J123&lt;5),AND(J122=7,J123&lt;7),AND(J122&gt;7,J122-J123=2)),1,0)</f>
        <v>#VALUE!</v>
      </c>
      <c r="K121" s="198" t="e">
        <f>IF(OR(AND(K122=6,K123&lt;5),AND(K122=7,K123&lt;7),AND(K122&gt;7,K122-K123=2)),1,0)</f>
        <v>#VALUE!</v>
      </c>
      <c r="L121" s="198">
        <f>IF(OR(AND(L122=6,L123&lt;5),AND(L122=7,L123&lt;7),AND(L122&gt;7,L122-L123=2)),1,0)</f>
        <v>0</v>
      </c>
      <c r="M121" s="206"/>
      <c r="N121" s="199" t="e">
        <f>IF(O121&lt;&gt;"",VLOOKUP(O121,C122:N123,12,FALSE),"")</f>
        <v>#VALUE!</v>
      </c>
      <c r="O121" s="196" t="e">
        <f>IF(AND(C122="Bye",C123="Bye"),"Bye",IF(OR(M122=$G$5,C123="Bye"),C122,IF(OR(M123=$G$5,C122="Bye"),C123,"")))</f>
        <v>#VALUE!</v>
      </c>
      <c r="T121" s="204"/>
      <c r="U121" s="204"/>
      <c r="V121" s="204"/>
      <c r="W121" s="204" t="s">
        <v>112</v>
      </c>
      <c r="X121" s="204">
        <f>IFERROR(VLOOKUP(W121,'Round  (7)'!B:K,10,0),0)</f>
        <v>0</v>
      </c>
      <c r="Y121" s="205" t="e">
        <f>SUM(T122:X122)</f>
        <v>#VALUE!</v>
      </c>
      <c r="Z121" s="198" t="e">
        <f>N121</f>
        <v>#VALUE!</v>
      </c>
      <c r="AK121" s="206"/>
    </row>
    <row r="122" spans="1:50" ht="15" customHeight="1" x14ac:dyDescent="0.3">
      <c r="A122" s="198">
        <v>18</v>
      </c>
      <c r="B122" s="200" t="s">
        <v>113</v>
      </c>
      <c r="C122" s="201" t="s">
        <v>26</v>
      </c>
      <c r="D122" s="201"/>
      <c r="E122" s="201"/>
      <c r="F122" s="201"/>
      <c r="G122" s="201"/>
      <c r="H122" s="202"/>
      <c r="I122" s="202"/>
      <c r="J122" s="202" t="str">
        <f>VLOOKUP(B122,Sheet1!E:F,2,0)</f>
        <v>Steve Rathbone</v>
      </c>
      <c r="K122" s="202"/>
      <c r="L122" s="202">
        <f>IFERROR(VLOOKUP(J122,'Round  (6)'!B:K,10,0),0)</f>
        <v>0</v>
      </c>
      <c r="M122" s="208" t="e">
        <f>SUM(H121:L121)</f>
        <v>#VALUE!</v>
      </c>
      <c r="N122" s="198" t="str">
        <f>B122</f>
        <v>(18)</v>
      </c>
      <c r="T122" s="198">
        <f>IF(OR(AND(T121=6,T120&lt;5),AND(T121=7,T120&lt;7),AND(T121&gt;7,T121-T120=2)),1,0)</f>
        <v>0</v>
      </c>
      <c r="U122" s="198">
        <f>IF(OR(AND(U121=6,U120&lt;5),AND(U121=7,U120&lt;7),AND(U121&gt;7,U121-U120=2)),1,0)</f>
        <v>0</v>
      </c>
      <c r="V122" s="198" t="e">
        <f>IF(OR(AND(V121=6,V120&lt;5),AND(V121=7,V120&lt;7),AND(V121&gt;7,V121-V120=2)),1,0)</f>
        <v>#VALUE!</v>
      </c>
      <c r="W122" s="198" t="e">
        <f>IF(OR(AND(W121=6,W120&lt;5),AND(W121=7,W120&lt;7),AND(W121&gt;7,W121-W120=2)),1,0)</f>
        <v>#VALUE!</v>
      </c>
      <c r="X122" s="198">
        <f>IF(OR(AND(X121=6,X120&lt;5),AND(X121=7,X120&lt;7),AND(X121&gt;7,X121-X120=2)),1,0)</f>
        <v>0</v>
      </c>
      <c r="Y122" s="209"/>
      <c r="AK122" s="206"/>
    </row>
    <row r="123" spans="1:50" ht="15" customHeight="1" x14ac:dyDescent="0.3">
      <c r="A123" s="198">
        <v>47</v>
      </c>
      <c r="B123" s="200" t="s">
        <v>114</v>
      </c>
      <c r="C123" s="196" t="s">
        <v>26</v>
      </c>
      <c r="H123" s="204"/>
      <c r="I123" s="204"/>
      <c r="J123" s="204"/>
      <c r="K123" s="204" t="str">
        <f>VLOOKUP(B123,Sheet1!E:F,2,0)</f>
        <v>Lee Fleming</v>
      </c>
      <c r="L123" s="204">
        <f>IFERROR(VLOOKUP(K123,'Round  (6)'!B:K,10,0),0)</f>
        <v>0</v>
      </c>
      <c r="M123" s="210" t="e">
        <f>SUM(H124:L124)</f>
        <v>#VALUE!</v>
      </c>
      <c r="N123" s="198" t="str">
        <f>B123</f>
        <v>(47)</v>
      </c>
      <c r="Y123" s="206"/>
      <c r="AF123" s="198">
        <f>IF(OR(AND(AF124=6,AF125&lt;5),AND(AF124=7,AF125&lt;7),AND(AF124&gt;7,AF124-AF125=2)),1,0)</f>
        <v>0</v>
      </c>
      <c r="AG123" s="198">
        <f>IF(OR(AND(AG124=6,AG125&lt;5),AND(AG124=7,AG125&lt;7),AND(AG124&gt;7,AG124-AG125=2)),1,0)</f>
        <v>0</v>
      </c>
      <c r="AH123" s="198">
        <f>IF(OR(AND(AH124=6,AH125&lt;5),AND(AH124=7,AH125&lt;7),AND(AH124&gt;7,AH124-AH125=2)),1,0)</f>
        <v>0</v>
      </c>
      <c r="AI123" s="198">
        <f>IF(OR(AND(AI124=6,AI125&lt;5),AND(AI124=7,AI125&lt;7),AND(AI124&gt;7,AI124-AI125=2)),1,0)</f>
        <v>0</v>
      </c>
      <c r="AJ123" s="198">
        <f>IF(OR(AND(AJ124=6,AJ125&lt;5),AND(AJ124=7,AJ125&lt;7),AND(AJ124&gt;7,AJ124-AJ125=2)),1,0)</f>
        <v>0</v>
      </c>
      <c r="AK123" s="206"/>
    </row>
    <row r="124" spans="1:50" ht="15" customHeight="1" x14ac:dyDescent="0.3">
      <c r="A124" s="198"/>
      <c r="B124" s="199"/>
      <c r="H124" s="198">
        <f>IF(OR(AND(H123=6,H122&lt;5),AND(H123=7,H122&lt;7),AND(H123&gt;7,H123-H122=2)),1,0)</f>
        <v>0</v>
      </c>
      <c r="I124" s="198">
        <f>IF(OR(AND(I123=6,I122&lt;5),AND(I123=7,I122&lt;7),AND(I123&gt;7,I123-I122=2)),1,0)</f>
        <v>0</v>
      </c>
      <c r="J124" s="198" t="e">
        <f>IF(OR(AND(J123=6,J122&lt;5),AND(J123=7,J122&lt;7),AND(J123&gt;7,J123-J122=2)),1,0)</f>
        <v>#VALUE!</v>
      </c>
      <c r="K124" s="198" t="e">
        <f>IF(OR(AND(K123=6,K122&lt;5),AND(K123=7,K122&lt;7),AND(K123&gt;7,K123-K122=2)),1,0)</f>
        <v>#VALUE!</v>
      </c>
      <c r="L124" s="198">
        <f>IF(OR(AND(L123=6,L122&lt;5),AND(L123=7,L122&lt;7),AND(L123&gt;7,L123-L122=2)),1,0)</f>
        <v>0</v>
      </c>
      <c r="M124" s="198"/>
      <c r="N124" s="198"/>
      <c r="Y124" s="206"/>
      <c r="Z124" s="207" t="e">
        <f>IF(AA124&lt;&gt;"",VLOOKUP(AA124,O120:Z121,12,FALSE),"")</f>
        <v>#VALUE!</v>
      </c>
      <c r="AA124" s="201" t="e">
        <f>IF(AND(O120="Bye",O121="Bye"),"Bye",IF(OR(Y120=$G$5,O121="Bye"),O120,IF(OR(Y121=$G$5,O120="Bye"),O121,"")))</f>
        <v>#VALUE!</v>
      </c>
      <c r="AB124" s="204" t="s">
        <v>112</v>
      </c>
      <c r="AC124" s="201"/>
      <c r="AD124" s="201"/>
      <c r="AE124" s="201"/>
      <c r="AF124" s="202"/>
      <c r="AG124" s="202"/>
      <c r="AH124" s="202"/>
      <c r="AI124" s="202"/>
      <c r="AJ124" s="202">
        <f>IFERROR(VLOOKUP(AB124,'Round  (8)'!B:N,10,0),0)</f>
        <v>0</v>
      </c>
      <c r="AK124" s="208">
        <f>SUM(AF123:AJ123)</f>
        <v>0</v>
      </c>
      <c r="AL124" s="198" t="e">
        <f>Z124</f>
        <v>#VALUE!</v>
      </c>
    </row>
    <row r="125" spans="1:50" ht="15" customHeight="1" x14ac:dyDescent="0.3">
      <c r="A125" s="198"/>
      <c r="B125" s="199"/>
      <c r="H125" s="198">
        <f>IF(OR(AND(H126=6,H127&lt;5),AND(H126=7,H127&lt;7),AND(H126&gt;7,H126-H127=2)),1,0)</f>
        <v>0</v>
      </c>
      <c r="I125" s="198">
        <f>IF(OR(AND(I126=6,I127&lt;5),AND(I126=7,I127&lt;7),AND(I126&gt;7,I126-I127=2)),1,0)</f>
        <v>0</v>
      </c>
      <c r="J125" s="198" t="e">
        <f>IF(OR(AND(J126=6,J127&lt;5),AND(J126=7,J127&lt;7),AND(J126&gt;7,J126-J127=2)),1,0)</f>
        <v>#VALUE!</v>
      </c>
      <c r="K125" s="198" t="e">
        <f>IF(OR(AND(K126=6,K127&lt;5),AND(K126=7,K127&lt;7),AND(K126&gt;7,K126-K127=2)),1,0)</f>
        <v>#VALUE!</v>
      </c>
      <c r="L125" s="198">
        <f>IF(OR(AND(L126=6,L127&lt;5),AND(L126=7,L127&lt;7),AND(L126&gt;7,L126-L127=2)),1,0)</f>
        <v>0</v>
      </c>
      <c r="Y125" s="206"/>
      <c r="Z125" s="199" t="e">
        <f>IF(AA125&lt;&gt;"",VLOOKUP(AA125,O128:Z129,12,FALSE),"")</f>
        <v>#VALUE!</v>
      </c>
      <c r="AA125" s="196" t="e">
        <f>IF(AND(O128="Bye",O129="Bye"),"Bye",IF(OR(O129="Bye",Y128=$G$5),O128,IF(OR(Y129=$G$5,O128="Bye"),O129,"")))</f>
        <v>#VALUE!</v>
      </c>
      <c r="AB125" s="232" t="s">
        <v>108</v>
      </c>
      <c r="AF125" s="204"/>
      <c r="AG125" s="204"/>
      <c r="AH125" s="204"/>
      <c r="AI125" s="204"/>
      <c r="AJ125" s="204">
        <f>IFERROR(VLOOKUP(AB125,'Round  (8)'!B:N,10,0),0)</f>
        <v>2</v>
      </c>
      <c r="AK125" s="210">
        <f>SUM(AF126:AJ126)</f>
        <v>0</v>
      </c>
      <c r="AL125" s="198" t="e">
        <f>Z125</f>
        <v>#VALUE!</v>
      </c>
    </row>
    <row r="126" spans="1:50" ht="15" customHeight="1" x14ac:dyDescent="0.3">
      <c r="A126" s="198">
        <v>31</v>
      </c>
      <c r="B126" s="200" t="s">
        <v>115</v>
      </c>
      <c r="C126" s="201" t="s">
        <v>26</v>
      </c>
      <c r="D126" s="201"/>
      <c r="E126" s="201"/>
      <c r="F126" s="201"/>
      <c r="G126" s="201"/>
      <c r="H126" s="202"/>
      <c r="I126" s="202"/>
      <c r="J126" s="202" t="str">
        <f>VLOOKUP(B126,Sheet1!E:F,2,0)</f>
        <v>Iain Hillary</v>
      </c>
      <c r="K126" s="202"/>
      <c r="L126" s="202">
        <f>IFERROR(VLOOKUP(J126,'Round  (6)'!B:K,10,0),0)</f>
        <v>2.3246608962500002</v>
      </c>
      <c r="M126" s="198" t="e">
        <f>SUM(H125:L125)</f>
        <v>#VALUE!</v>
      </c>
      <c r="N126" s="198" t="str">
        <f>B126</f>
        <v>(31)</v>
      </c>
      <c r="Y126" s="206"/>
      <c r="AF126" s="198">
        <f>IF(OR(AND(AF125=6,AF124&lt;5),AND(AF125=7,AF124&lt;7),AND(AF125&gt;7,AF125-AF124=2)),1,0)</f>
        <v>0</v>
      </c>
      <c r="AG126" s="198">
        <f>IF(OR(AND(AG125=6,AG124&lt;5),AND(AG125=7,AG124&lt;7),AND(AG125&gt;7,AG125-AG124=2)),1,0)</f>
        <v>0</v>
      </c>
      <c r="AH126" s="198">
        <f>IF(OR(AND(AH125=6,AH124&lt;5),AND(AH125=7,AH124&lt;7),AND(AH125&gt;7,AH125-AH124=2)),1,0)</f>
        <v>0</v>
      </c>
      <c r="AI126" s="198">
        <f>IF(OR(AND(AI125=6,AI124&lt;5),AND(AI125=7,AI124&lt;7),AND(AI125&gt;7,AI125-AI124=2)),1,0)</f>
        <v>0</v>
      </c>
      <c r="AJ126" s="198">
        <f>IF(OR(AND(AJ125=6,AJ124&lt;5),AND(AJ125=7,AJ124&lt;7),AND(AJ125&gt;7,AJ125-AJ124=2)),1,0)</f>
        <v>0</v>
      </c>
    </row>
    <row r="127" spans="1:50" ht="15" customHeight="1" x14ac:dyDescent="0.3">
      <c r="A127" s="198">
        <v>34</v>
      </c>
      <c r="B127" s="200" t="s">
        <v>116</v>
      </c>
      <c r="C127" s="196" t="s">
        <v>26</v>
      </c>
      <c r="H127" s="204"/>
      <c r="I127" s="204"/>
      <c r="J127" s="204"/>
      <c r="K127" s="204" t="str">
        <f>VLOOKUP(B127,Sheet1!E:F,2,0)</f>
        <v>Simon Adams</v>
      </c>
      <c r="L127" s="204">
        <f>IFERROR(VLOOKUP(K127,'Round  (6)'!B:K,10,0),0)</f>
        <v>0</v>
      </c>
      <c r="M127" s="205" t="e">
        <f>SUM(H128:L128)</f>
        <v>#VALUE!</v>
      </c>
      <c r="N127" s="198" t="str">
        <f>B127</f>
        <v>(34)</v>
      </c>
      <c r="T127" s="198">
        <f>IF(OR(AND(T128=6,T129&lt;5),AND(T128=7,T129&lt;7),AND(T128&gt;7,T128-T129=2)),1,0)</f>
        <v>0</v>
      </c>
      <c r="U127" s="198">
        <f>IF(OR(AND(U128=6,U129&lt;5),AND(U128=7,U129&lt;7),AND(U128&gt;7,U128-U129=2)),1,0)</f>
        <v>0</v>
      </c>
      <c r="V127" s="198" t="e">
        <f>IF(OR(AND(V128=6,V129&lt;5),AND(V128=7,V129&lt;7),AND(V128&gt;7,V128-V129=2)),1,0)</f>
        <v>#VALUE!</v>
      </c>
      <c r="W127" s="198" t="e">
        <f>IF(OR(AND(W128=6,W129&lt;5),AND(W128=7,W129&lt;7),AND(W128&gt;7,W128-W129=2)),1,0)</f>
        <v>#VALUE!</v>
      </c>
      <c r="X127" s="198">
        <f>IF(OR(AND(X128=6,X129&lt;5),AND(X128=7,X129&lt;7),AND(X128&gt;7,X128-X129=2)),1,0)</f>
        <v>0</v>
      </c>
      <c r="Y127" s="206"/>
    </row>
    <row r="128" spans="1:50" ht="15" customHeight="1" x14ac:dyDescent="0.3">
      <c r="A128" s="198"/>
      <c r="B128" s="199"/>
      <c r="H128" s="198">
        <f>IF(OR(AND(H127=6,H126&lt;5),AND(H127=7,H126&lt;7),AND(H127&gt;7,H127-H126=2)),1,0)</f>
        <v>0</v>
      </c>
      <c r="I128" s="198">
        <f>IF(OR(AND(I127=6,I126&lt;5),AND(I127=7,I126&lt;7),AND(I127&gt;7,I127-I126=2)),1,0)</f>
        <v>0</v>
      </c>
      <c r="J128" s="198" t="e">
        <f>IF(OR(AND(J127=6,J126&lt;5),AND(J127=7,J126&lt;7),AND(J127&gt;7,J127-J126=2)),1,0)</f>
        <v>#VALUE!</v>
      </c>
      <c r="K128" s="198" t="e">
        <f>IF(OR(AND(K127=6,K126&lt;5),AND(K127=7,K126&lt;7),AND(K127&gt;7,K127-K126=2)),1,0)</f>
        <v>#VALUE!</v>
      </c>
      <c r="L128" s="198">
        <f>IF(OR(AND(L127=6,L126&lt;5),AND(L127=7,L126&lt;7),AND(L127&gt;7,L127-L126=2)),1,0)</f>
        <v>0</v>
      </c>
      <c r="M128" s="206"/>
      <c r="N128" s="207" t="e">
        <f>IF(O128&lt;&gt;"",VLOOKUP(O128,C126:N127,12,FALSE),"")</f>
        <v>#VALUE!</v>
      </c>
      <c r="O128" s="201" t="e">
        <f>IF(AND(C126="Bye",C127="Bye"),"Bye",IF(OR(M126=$G$5,C127="Bye"),C126,IF(OR(M127=$G$5,C126="Bye"),C127,"")))</f>
        <v>#VALUE!</v>
      </c>
      <c r="P128" s="201"/>
      <c r="Q128" s="201"/>
      <c r="R128" s="201"/>
      <c r="S128" s="201"/>
      <c r="T128" s="202"/>
      <c r="U128" s="202"/>
      <c r="V128" s="222" t="s">
        <v>117</v>
      </c>
      <c r="W128" s="202"/>
      <c r="X128" s="202">
        <f>IFERROR(VLOOKUP(V128,'Round  (7)'!B:K,10,0),0)</f>
        <v>4.5359237000000006</v>
      </c>
      <c r="Y128" s="208" t="e">
        <f>SUM(T127:X127)</f>
        <v>#VALUE!</v>
      </c>
      <c r="Z128" s="198" t="e">
        <f>N128</f>
        <v>#VALUE!</v>
      </c>
    </row>
    <row r="129" spans="1:48" ht="15" customHeight="1" x14ac:dyDescent="0.3">
      <c r="A129" s="198"/>
      <c r="B129" s="199"/>
      <c r="H129" s="198">
        <f>IF(OR(AND(H130=6,H131&lt;5),AND(H130=7,H131&lt;7),AND(H130&gt;7,H130-H131=2)),1,0)</f>
        <v>0</v>
      </c>
      <c r="I129" s="198">
        <f>IF(OR(AND(I130=6,I131&lt;5),AND(I130=7,I131&lt;7),AND(I130&gt;7,I130-I131=2)),1,0)</f>
        <v>0</v>
      </c>
      <c r="J129" s="198" t="e">
        <f>IF(OR(AND(J130=6,J131&lt;5),AND(J130=7,J131&lt;7),AND(J130&gt;7,J130-J131=2)),1,0)</f>
        <v>#VALUE!</v>
      </c>
      <c r="K129" s="198" t="e">
        <f>IF(OR(AND(K130=6,K131&lt;5),AND(K130=7,K131&lt;7),AND(K130&gt;7,K130-K131=2)),1,0)</f>
        <v>#VALUE!</v>
      </c>
      <c r="L129" s="198">
        <f>IF(OR(AND(L130=6,L131&lt;5),AND(L130=7,L131&lt;7),AND(L130&gt;7,L130-L131=2)),1,0)</f>
        <v>0</v>
      </c>
      <c r="M129" s="206"/>
      <c r="N129" s="199" t="e">
        <f>IF(O129&lt;&gt;"",VLOOKUP(O129,C130:N131,12,FALSE),"")</f>
        <v>#VALUE!</v>
      </c>
      <c r="O129" s="196" t="e">
        <f>IF(AND(C130="Bye",C131="Bye"),"Bye",IF(OR(M130=$G$5,C131="Bye"),C130,IF(OR(M131=$G$5,C130="Bye"),C131,"")))</f>
        <v>#VALUE!</v>
      </c>
      <c r="T129" s="204"/>
      <c r="U129" s="204"/>
      <c r="V129" s="204"/>
      <c r="W129" s="204" t="s">
        <v>108</v>
      </c>
      <c r="X129" s="204">
        <f>IFERROR(VLOOKUP(W129,'Round  (7)'!B:K,10,0),0)</f>
        <v>5.4998074862499999</v>
      </c>
      <c r="Y129" s="210" t="e">
        <f>SUM(T130:X130)</f>
        <v>#VALUE!</v>
      </c>
      <c r="Z129" s="198" t="e">
        <f>N129</f>
        <v>#VALUE!</v>
      </c>
      <c r="AM129" s="527"/>
      <c r="AN129" s="527"/>
      <c r="AO129" s="527"/>
      <c r="AP129" s="527"/>
      <c r="AQ129" s="527"/>
      <c r="AR129" s="527"/>
      <c r="AS129" s="527"/>
      <c r="AT129" s="527"/>
      <c r="AU129" s="527"/>
      <c r="AV129" s="197"/>
    </row>
    <row r="130" spans="1:48" ht="15" customHeight="1" x14ac:dyDescent="0.3">
      <c r="A130" s="198">
        <v>2</v>
      </c>
      <c r="B130" s="200" t="s">
        <v>118</v>
      </c>
      <c r="C130" s="201" t="s">
        <v>26</v>
      </c>
      <c r="D130" s="201"/>
      <c r="E130" s="201"/>
      <c r="F130" s="201"/>
      <c r="G130" s="201"/>
      <c r="H130" s="202"/>
      <c r="I130" s="202"/>
      <c r="J130" s="202" t="str">
        <f>VLOOKUP(B130,Sheet1!E:F,2,0)</f>
        <v>Joe Wales</v>
      </c>
      <c r="K130" s="202"/>
      <c r="L130" s="202">
        <f>IFERROR(VLOOKUP(J130,'Round  (6)'!B:K,10,0),0)</f>
        <v>3.4869913443750002</v>
      </c>
      <c r="M130" s="208" t="e">
        <f>SUM(H129:L129)</f>
        <v>#VALUE!</v>
      </c>
      <c r="N130" s="198" t="str">
        <f>B130</f>
        <v>(2)</v>
      </c>
      <c r="T130" s="198">
        <f>IF(OR(AND(T129=6,T128&lt;5),AND(T129=7,T128&lt;7),AND(T129&gt;7,T129-T128=2)),1,0)</f>
        <v>0</v>
      </c>
      <c r="U130" s="198">
        <f>IF(OR(AND(U129=6,U128&lt;5),AND(U129=7,U128&lt;7),AND(U129&gt;7,U129-U128=2)),1,0)</f>
        <v>0</v>
      </c>
      <c r="V130" s="198" t="e">
        <f>IF(OR(AND(V129=6,V128&lt;5),AND(V129=7,V128&lt;7),AND(V129&gt;7,V129-V128=2)),1,0)</f>
        <v>#VALUE!</v>
      </c>
      <c r="W130" s="198" t="e">
        <f>IF(OR(AND(W129=6,W128&lt;5),AND(W129=7,W128&lt;7),AND(W129&gt;7,W129-W128=2)),1,0)</f>
        <v>#VALUE!</v>
      </c>
      <c r="X130" s="198">
        <f>IF(OR(AND(X129=6,X128&lt;5),AND(X129=7,X128&lt;7),AND(X129&gt;7,X129-X128=2)),1,0)</f>
        <v>0</v>
      </c>
      <c r="AQ130" s="203"/>
      <c r="AR130" s="203"/>
      <c r="AS130" s="203"/>
      <c r="AT130" s="203"/>
      <c r="AU130" s="203"/>
      <c r="AV130" s="203"/>
    </row>
    <row r="131" spans="1:48" ht="15" customHeight="1" x14ac:dyDescent="0.3">
      <c r="A131" s="198">
        <v>63</v>
      </c>
      <c r="B131" s="200" t="s">
        <v>119</v>
      </c>
      <c r="C131" s="196" t="s">
        <v>26</v>
      </c>
      <c r="H131" s="204"/>
      <c r="I131" s="204"/>
      <c r="J131" s="204"/>
      <c r="K131" s="204" t="str">
        <f>VLOOKUP(B131,Sheet1!E:F,2,0)</f>
        <v>Robin Thorne</v>
      </c>
      <c r="L131" s="204">
        <f>IFERROR(VLOOKUP(K131,'Round  (6)'!B:K,10,0),0)</f>
        <v>0</v>
      </c>
      <c r="M131" s="210">
        <f>SUM(H132:L132)</f>
        <v>0</v>
      </c>
      <c r="N131" s="198" t="str">
        <f>B131</f>
        <v>(63)</v>
      </c>
      <c r="AN131" s="527"/>
      <c r="AO131" s="527"/>
      <c r="AP131" s="527"/>
      <c r="AQ131" s="527"/>
      <c r="AR131" s="527"/>
      <c r="AS131" s="527"/>
      <c r="AT131" s="527"/>
      <c r="AU131" s="197"/>
    </row>
  </sheetData>
  <mergeCells count="17">
    <mergeCell ref="AM97:AU97"/>
    <mergeCell ref="AN99:AT99"/>
    <mergeCell ref="AM129:AU129"/>
    <mergeCell ref="AN131:AT131"/>
    <mergeCell ref="AM33:AU33"/>
    <mergeCell ref="AN35:AT35"/>
    <mergeCell ref="AM65:AU65"/>
    <mergeCell ref="AN67:AT67"/>
    <mergeCell ref="BK73:BS73"/>
    <mergeCell ref="BL75:BR75"/>
    <mergeCell ref="A2:BT2"/>
    <mergeCell ref="A4:M4"/>
    <mergeCell ref="N4:Y4"/>
    <mergeCell ref="Z4:AK4"/>
    <mergeCell ref="AL4:AV4"/>
    <mergeCell ref="AW4:BH4"/>
    <mergeCell ref="BI4:BT4"/>
  </mergeCells>
  <conditionalFormatting sqref="C6 C10 C14 C18 C22 C26 C30 C34 C38 C42 C46 C50 C54 C58 C62 C66 C70 C74 C78 C82 C86 C90 C94 C98 C102 C106 C110 C114 C118 C122 C126 C130">
    <cfRule type="expression" dxfId="159" priority="223" stopIfTrue="1">
      <formula>OR(AND(C6&lt;&gt;"Bye",C7="Bye"),M6=$G$5)</formula>
    </cfRule>
    <cfRule type="expression" dxfId="158" priority="224" stopIfTrue="1">
      <formula>M7=$G$5</formula>
    </cfRule>
  </conditionalFormatting>
  <conditionalFormatting sqref="C7 C11 C15 C19 C23 C27 C31 C35 C39 C43 C47 C51 C55 C59 C63 C67 C71 C75 C79 C83 C87 C91 C95 C99 C103 C107 C111 C115 C119 C123 C127 C131">
    <cfRule type="expression" dxfId="157" priority="225" stopIfTrue="1">
      <formula>OR(AND(C7&lt;&gt;"Bye",C6="Bye"),M7=$G$5)</formula>
    </cfRule>
    <cfRule type="expression" dxfId="156" priority="226" stopIfTrue="1">
      <formula>M6=$G$5</formula>
    </cfRule>
  </conditionalFormatting>
  <conditionalFormatting sqref="H6:I6 T8:U8 H10:I10 AF12:AG12 H14:I14 T16:U16 H18:I18 AR20:AS20 H22:I22 T24:U24 H26:I26 AF28:AG28 H30:I30 T32:U32 H34:I34 BD36:BE36 H38:I38 T40:U40 H42:I42 AF44:AG44 H46:I46 T48:U48 H50:I50 AR52:AS52 H54:I54 T56:U56 H58:I58 AF60:AG60 H62:I62 T64:U64 H66:I66 BP68:BQ68 H70:I70 T72:U72 H74:I74 AF76:AG76 H78:I78 T80:U80 H82:I82 AR84:AT84 H86:I86 T88:U88 H90:I90 AF92:AG92 H94:I94 T96:U96 H98:I98 BD100:BE100 H102:I102 T104:U104 H106:I106 AF108:AG108 H110:I110 T112:U112 H114:I114 AR116:AS116 H118:I118 T120:U120 H122:I122 AF124:AG124 H126:I126 T128:U128 H130:I130">
    <cfRule type="expression" dxfId="155" priority="219" stopIfTrue="1">
      <formula>$G$5=2</formula>
    </cfRule>
    <cfRule type="expression" dxfId="154" priority="220" stopIfTrue="1">
      <formula>H6&gt;H7</formula>
    </cfRule>
  </conditionalFormatting>
  <conditionalFormatting sqref="H7:I7 T9:U9 H11:I11 AF13:AG13 H15:I15 T17:U17 H19:I19 AR21:AS21 H23:I23 T25:U25 H27:I27 AF29:AG29 H31:I31 T33:U33 H35:I35 BD37:BE37 H39:I39 T41:U41 H43:I43 AF45:AG45 H47:I47 T49:U49 H51:I51 AR53:AS53 H55:I55 T57:U57 H59:I59 AF61:AG61 H63:I63 T65:U65 H67:I67 BP69:BQ69 H71:I71 T73:U73 H75:I75 AF77:AG77 H79:I79 T81:U81 H83:I83 AR85:AS85 H87:I87 T89:U89 H91:I91 AF93:AG93 H95:I95 T97:U97 H99:I99 BD101:BE101 H103:I103 T105:U105 H107:I107 AF109:AG109 H111:I111 T113:U113 H115:I115 AR117:AS117 H119:I119 T121:U121 H123:I123 AF125:AG125 H127:I127 T129:U129 H131:I131">
    <cfRule type="expression" dxfId="153" priority="221" stopIfTrue="1">
      <formula>$G$5=2</formula>
    </cfRule>
    <cfRule type="expression" dxfId="152" priority="222" stopIfTrue="1">
      <formula>H7&gt;H6</formula>
    </cfRule>
  </conditionalFormatting>
  <conditionalFormatting sqref="J6:L6">
    <cfRule type="expression" dxfId="151" priority="29" stopIfTrue="1">
      <formula>J6&gt;J7</formula>
    </cfRule>
  </conditionalFormatting>
  <conditionalFormatting sqref="J7:L7">
    <cfRule type="expression" dxfId="150" priority="30" stopIfTrue="1">
      <formula>J7&gt;J6</formula>
    </cfRule>
  </conditionalFormatting>
  <conditionalFormatting sqref="J10:L10">
    <cfRule type="expression" dxfId="149" priority="31" stopIfTrue="1">
      <formula>J10&gt;J11</formula>
    </cfRule>
  </conditionalFormatting>
  <conditionalFormatting sqref="J11:L11">
    <cfRule type="expression" dxfId="148" priority="32" stopIfTrue="1">
      <formula>J11&gt;J10</formula>
    </cfRule>
  </conditionalFormatting>
  <conditionalFormatting sqref="J14:L14">
    <cfRule type="expression" dxfId="147" priority="33" stopIfTrue="1">
      <formula>J14&gt;J15</formula>
    </cfRule>
  </conditionalFormatting>
  <conditionalFormatting sqref="J15:L15">
    <cfRule type="expression" dxfId="146" priority="34" stopIfTrue="1">
      <formula>J15&gt;J14</formula>
    </cfRule>
  </conditionalFormatting>
  <conditionalFormatting sqref="J18:L18">
    <cfRule type="expression" dxfId="145" priority="35" stopIfTrue="1">
      <formula>J18&gt;J19</formula>
    </cfRule>
  </conditionalFormatting>
  <conditionalFormatting sqref="J19:L19">
    <cfRule type="expression" dxfId="144" priority="36" stopIfTrue="1">
      <formula>J19&gt;J18</formula>
    </cfRule>
  </conditionalFormatting>
  <conditionalFormatting sqref="J22:L22">
    <cfRule type="expression" dxfId="143" priority="37" stopIfTrue="1">
      <formula>J22&gt;J23</formula>
    </cfRule>
  </conditionalFormatting>
  <conditionalFormatting sqref="J23:L23">
    <cfRule type="expression" dxfId="142" priority="38" stopIfTrue="1">
      <formula>J23&gt;J22</formula>
    </cfRule>
  </conditionalFormatting>
  <conditionalFormatting sqref="J26:L26">
    <cfRule type="expression" dxfId="141" priority="39" stopIfTrue="1">
      <formula>J26&gt;J27</formula>
    </cfRule>
  </conditionalFormatting>
  <conditionalFormatting sqref="J27:L27">
    <cfRule type="expression" dxfId="140" priority="40" stopIfTrue="1">
      <formula>J27&gt;J26</formula>
    </cfRule>
  </conditionalFormatting>
  <conditionalFormatting sqref="J30:L30">
    <cfRule type="expression" dxfId="139" priority="41" stopIfTrue="1">
      <formula>J30&gt;J31</formula>
    </cfRule>
  </conditionalFormatting>
  <conditionalFormatting sqref="J31:L31">
    <cfRule type="expression" dxfId="138" priority="42" stopIfTrue="1">
      <formula>J31&gt;J30</formula>
    </cfRule>
  </conditionalFormatting>
  <conditionalFormatting sqref="J34:L34">
    <cfRule type="expression" dxfId="137" priority="43" stopIfTrue="1">
      <formula>J34&gt;J35</formula>
    </cfRule>
  </conditionalFormatting>
  <conditionalFormatting sqref="J35:L35">
    <cfRule type="expression" dxfId="136" priority="44" stopIfTrue="1">
      <formula>J35&gt;J34</formula>
    </cfRule>
  </conditionalFormatting>
  <conditionalFormatting sqref="J38:L38">
    <cfRule type="expression" dxfId="135" priority="45" stopIfTrue="1">
      <formula>J38&gt;J39</formula>
    </cfRule>
  </conditionalFormatting>
  <conditionalFormatting sqref="J39:L39">
    <cfRule type="expression" dxfId="134" priority="46" stopIfTrue="1">
      <formula>J39&gt;J38</formula>
    </cfRule>
  </conditionalFormatting>
  <conditionalFormatting sqref="J42:L42">
    <cfRule type="expression" dxfId="133" priority="47" stopIfTrue="1">
      <formula>J42&gt;J43</formula>
    </cfRule>
  </conditionalFormatting>
  <conditionalFormatting sqref="J43:L43">
    <cfRule type="expression" dxfId="132" priority="48" stopIfTrue="1">
      <formula>J43&gt;J42</formula>
    </cfRule>
  </conditionalFormatting>
  <conditionalFormatting sqref="J46:L46">
    <cfRule type="expression" dxfId="131" priority="49" stopIfTrue="1">
      <formula>J46&gt;J47</formula>
    </cfRule>
  </conditionalFormatting>
  <conditionalFormatting sqref="J47:L47">
    <cfRule type="expression" dxfId="130" priority="50" stopIfTrue="1">
      <formula>J47&gt;J46</formula>
    </cfRule>
  </conditionalFormatting>
  <conditionalFormatting sqref="J50:L50">
    <cfRule type="expression" dxfId="129" priority="51" stopIfTrue="1">
      <formula>J50&gt;J51</formula>
    </cfRule>
  </conditionalFormatting>
  <conditionalFormatting sqref="J51:L51">
    <cfRule type="expression" dxfId="128" priority="52" stopIfTrue="1">
      <formula>J51&gt;J50</formula>
    </cfRule>
  </conditionalFormatting>
  <conditionalFormatting sqref="J54:L54">
    <cfRule type="expression" dxfId="127" priority="53" stopIfTrue="1">
      <formula>J54&gt;J55</formula>
    </cfRule>
  </conditionalFormatting>
  <conditionalFormatting sqref="J55:L55">
    <cfRule type="expression" dxfId="126" priority="54" stopIfTrue="1">
      <formula>J55&gt;J54</formula>
    </cfRule>
  </conditionalFormatting>
  <conditionalFormatting sqref="J58:L58">
    <cfRule type="expression" dxfId="125" priority="55" stopIfTrue="1">
      <formula>J58&gt;J59</formula>
    </cfRule>
  </conditionalFormatting>
  <conditionalFormatting sqref="J59:L59">
    <cfRule type="expression" dxfId="124" priority="56" stopIfTrue="1">
      <formula>J59&gt;J58</formula>
    </cfRule>
  </conditionalFormatting>
  <conditionalFormatting sqref="J62:L62">
    <cfRule type="expression" dxfId="123" priority="57" stopIfTrue="1">
      <formula>J62&gt;J63</formula>
    </cfRule>
  </conditionalFormatting>
  <conditionalFormatting sqref="J63:L63">
    <cfRule type="expression" dxfId="122" priority="58" stopIfTrue="1">
      <formula>J63&gt;J62</formula>
    </cfRule>
  </conditionalFormatting>
  <conditionalFormatting sqref="J66:L66">
    <cfRule type="expression" dxfId="121" priority="59" stopIfTrue="1">
      <formula>J66&gt;J67</formula>
    </cfRule>
  </conditionalFormatting>
  <conditionalFormatting sqref="J67:L67">
    <cfRule type="expression" dxfId="120" priority="60" stopIfTrue="1">
      <formula>J67&gt;J66</formula>
    </cfRule>
  </conditionalFormatting>
  <conditionalFormatting sqref="J70:L70">
    <cfRule type="expression" dxfId="119" priority="61" stopIfTrue="1">
      <formula>J70&gt;J71</formula>
    </cfRule>
  </conditionalFormatting>
  <conditionalFormatting sqref="J71:L71">
    <cfRule type="expression" dxfId="118" priority="62" stopIfTrue="1">
      <formula>J71&gt;J70</formula>
    </cfRule>
  </conditionalFormatting>
  <conditionalFormatting sqref="J74:L74">
    <cfRule type="expression" dxfId="117" priority="63" stopIfTrue="1">
      <formula>J74&gt;J75</formula>
    </cfRule>
  </conditionalFormatting>
  <conditionalFormatting sqref="J75:L75">
    <cfRule type="expression" dxfId="116" priority="64" stopIfTrue="1">
      <formula>J75&gt;J74</formula>
    </cfRule>
  </conditionalFormatting>
  <conditionalFormatting sqref="J78:L78">
    <cfRule type="expression" dxfId="115" priority="65" stopIfTrue="1">
      <formula>J78&gt;J79</formula>
    </cfRule>
  </conditionalFormatting>
  <conditionalFormatting sqref="J79:L79">
    <cfRule type="expression" dxfId="114" priority="66" stopIfTrue="1">
      <formula>J79&gt;J78</formula>
    </cfRule>
  </conditionalFormatting>
  <conditionalFormatting sqref="J82:L82">
    <cfRule type="expression" dxfId="113" priority="67" stopIfTrue="1">
      <formula>J82&gt;J83</formula>
    </cfRule>
  </conditionalFormatting>
  <conditionalFormatting sqref="J83:L83">
    <cfRule type="expression" dxfId="112" priority="68" stopIfTrue="1">
      <formula>J83&gt;J82</formula>
    </cfRule>
  </conditionalFormatting>
  <conditionalFormatting sqref="J86:L86">
    <cfRule type="expression" dxfId="111" priority="69" stopIfTrue="1">
      <formula>J86&gt;J87</formula>
    </cfRule>
  </conditionalFormatting>
  <conditionalFormatting sqref="J87:L87">
    <cfRule type="expression" dxfId="110" priority="70" stopIfTrue="1">
      <formula>J87&gt;J86</formula>
    </cfRule>
  </conditionalFormatting>
  <conditionalFormatting sqref="J90:L90">
    <cfRule type="expression" dxfId="109" priority="71" stopIfTrue="1">
      <formula>J90&gt;J91</formula>
    </cfRule>
  </conditionalFormatting>
  <conditionalFormatting sqref="J91:L91">
    <cfRule type="expression" dxfId="108" priority="72" stopIfTrue="1">
      <formula>J91&gt;J90</formula>
    </cfRule>
  </conditionalFormatting>
  <conditionalFormatting sqref="J94:L94">
    <cfRule type="expression" dxfId="107" priority="73" stopIfTrue="1">
      <formula>J94&gt;J95</formula>
    </cfRule>
  </conditionalFormatting>
  <conditionalFormatting sqref="J95:L95">
    <cfRule type="expression" dxfId="106" priority="74" stopIfTrue="1">
      <formula>J95&gt;J94</formula>
    </cfRule>
  </conditionalFormatting>
  <conditionalFormatting sqref="J98:L98">
    <cfRule type="expression" dxfId="105" priority="105" stopIfTrue="1">
      <formula>J98&gt;J99</formula>
    </cfRule>
  </conditionalFormatting>
  <conditionalFormatting sqref="J99:L99">
    <cfRule type="expression" dxfId="104" priority="106" stopIfTrue="1">
      <formula>J99&gt;J98</formula>
    </cfRule>
  </conditionalFormatting>
  <conditionalFormatting sqref="J102:L102">
    <cfRule type="expression" dxfId="103" priority="103" stopIfTrue="1">
      <formula>J102&gt;J103</formula>
    </cfRule>
  </conditionalFormatting>
  <conditionalFormatting sqref="J103:L103">
    <cfRule type="expression" dxfId="102" priority="104" stopIfTrue="1">
      <formula>J103&gt;J102</formula>
    </cfRule>
  </conditionalFormatting>
  <conditionalFormatting sqref="J106:L106">
    <cfRule type="expression" dxfId="101" priority="87" stopIfTrue="1">
      <formula>J106&gt;J107</formula>
    </cfRule>
  </conditionalFormatting>
  <conditionalFormatting sqref="J107:L107">
    <cfRule type="expression" dxfId="100" priority="88" stopIfTrue="1">
      <formula>J107&gt;J106</formula>
    </cfRule>
  </conditionalFormatting>
  <conditionalFormatting sqref="J110:L110">
    <cfRule type="expression" dxfId="99" priority="85" stopIfTrue="1">
      <formula>J110&gt;J111</formula>
    </cfRule>
  </conditionalFormatting>
  <conditionalFormatting sqref="J111:L111">
    <cfRule type="expression" dxfId="98" priority="86" stopIfTrue="1">
      <formula>J111&gt;J110</formula>
    </cfRule>
  </conditionalFormatting>
  <conditionalFormatting sqref="J114:L114">
    <cfRule type="expression" dxfId="97" priority="83" stopIfTrue="1">
      <formula>J114&gt;J115</formula>
    </cfRule>
  </conditionalFormatting>
  <conditionalFormatting sqref="J115:L115">
    <cfRule type="expression" dxfId="96" priority="84" stopIfTrue="1">
      <formula>J115&gt;J114</formula>
    </cfRule>
  </conditionalFormatting>
  <conditionalFormatting sqref="J118:L118">
    <cfRule type="expression" dxfId="95" priority="81" stopIfTrue="1">
      <formula>J118&gt;J119</formula>
    </cfRule>
  </conditionalFormatting>
  <conditionalFormatting sqref="J119:L119">
    <cfRule type="expression" dxfId="94" priority="82" stopIfTrue="1">
      <formula>J119&gt;J118</formula>
    </cfRule>
  </conditionalFormatting>
  <conditionalFormatting sqref="J122:L122">
    <cfRule type="expression" dxfId="93" priority="79" stopIfTrue="1">
      <formula>J122&gt;J123</formula>
    </cfRule>
  </conditionalFormatting>
  <conditionalFormatting sqref="J123:L123">
    <cfRule type="expression" dxfId="92" priority="80" stopIfTrue="1">
      <formula>J123&gt;J122</formula>
    </cfRule>
  </conditionalFormatting>
  <conditionalFormatting sqref="J126:L126">
    <cfRule type="expression" dxfId="91" priority="77" stopIfTrue="1">
      <formula>J126&gt;J127</formula>
    </cfRule>
  </conditionalFormatting>
  <conditionalFormatting sqref="J127:L127">
    <cfRule type="expression" dxfId="90" priority="78" stopIfTrue="1">
      <formula>J127&gt;J126</formula>
    </cfRule>
  </conditionalFormatting>
  <conditionalFormatting sqref="J130:L130">
    <cfRule type="expression" dxfId="89" priority="75" stopIfTrue="1">
      <formula>J130&gt;J131</formula>
    </cfRule>
  </conditionalFormatting>
  <conditionalFormatting sqref="J131:L131">
    <cfRule type="expression" dxfId="88" priority="76" stopIfTrue="1">
      <formula>J131&gt;J130</formula>
    </cfRule>
  </conditionalFormatting>
  <conditionalFormatting sqref="O8 AA12 O16 AM20 O24 AA28 O32 AY36:AY37 O40 AA44 O48 AM52 O56 AA60 O64 BK68 O72 AA76 O80 AM84 O88 AA92 O96 AY100:AY101 O104 AA108 O112 AM116 O120 AA124 O128">
    <cfRule type="expression" dxfId="87" priority="216" stopIfTrue="1">
      <formula>Y9=$G$5</formula>
    </cfRule>
  </conditionalFormatting>
  <conditionalFormatting sqref="O8:O9 AA12:AA13 O16:O17 AM20:AM21 O24:O25 AA28:AA29 O32:O33 AY36:AY37 O40:O41 AA44:AA45 O48:O49 AM52:AM53 O56:O57 AA60:AA61 O64:O65 BK68:BK69 O72:O73 AA76:AA77 O80:O81 AM84:AM85 O88:O89 AA92:AA93 O96:O97 AY100:AY101 O104:O105 AA108:AA109 O112:O113 AM116:AM117 O120:O121 AA124:AA125 O128:O129">
    <cfRule type="expression" dxfId="86" priority="215" stopIfTrue="1">
      <formula>Y8=$G$5</formula>
    </cfRule>
  </conditionalFormatting>
  <conditionalFormatting sqref="V8:X8 AH12:AJ12 V16:X16 AU20:AV20 AV21 V24:X24 AH28:AJ28 V32:X32 BF36:BH36 V40:X40 AH44:AJ44 V48:X48 AU52 AV52:AV53 V56:X56 AH60:AJ60 V64:X64 BR68:BT68 V72:X72 AH76:AJ76 V80:X80 AU84:AV84 V88:X88 AH92:AJ92 V96:X96 BF100:BH100 V104:X104 AH108:AJ108 V112:X112 AU116:AV116 V120:X120 AH124:AJ124 V128:X128">
    <cfRule type="expression" dxfId="85" priority="213" stopIfTrue="1">
      <formula>V8&gt;V9</formula>
    </cfRule>
  </conditionalFormatting>
  <conditionalFormatting sqref="V9:X9 AH13:AJ13 V17:X17 AU21 V25:X25 AH29:AJ29 V33:X33 BF37:BH37 V41:X41 AH45:AJ45 V49:X49 AU53 V57:X57 AH61:AJ61 V65:X65 BR69:BT69 V73:X73 AH77:AJ77 V81:X81 V89:X89 AH93:AJ93 V97:X97 BF101:BH101 V105:X105 AH109:AJ109 V113:X113 AU117:AV117 V121:X121 AH125:AJ125 V129:X129">
    <cfRule type="expression" dxfId="84" priority="214" stopIfTrue="1">
      <formula>V9&gt;V8</formula>
    </cfRule>
  </conditionalFormatting>
  <conditionalFormatting sqref="AB12">
    <cfRule type="expression" dxfId="83" priority="28" stopIfTrue="1">
      <formula>AB12&gt;AB13</formula>
    </cfRule>
  </conditionalFormatting>
  <conditionalFormatting sqref="AB13">
    <cfRule type="expression" dxfId="82" priority="27" stopIfTrue="1">
      <formula>AB13&gt;AB12</formula>
    </cfRule>
  </conditionalFormatting>
  <conditionalFormatting sqref="AB28:AB29">
    <cfRule type="expression" dxfId="81" priority="25" stopIfTrue="1">
      <formula>AB28&gt;AB29</formula>
    </cfRule>
  </conditionalFormatting>
  <conditionalFormatting sqref="AB44:AB45">
    <cfRule type="expression" dxfId="80" priority="23" stopIfTrue="1">
      <formula>AB44&gt;AB43</formula>
    </cfRule>
  </conditionalFormatting>
  <conditionalFormatting sqref="AB60:AB61">
    <cfRule type="expression" dxfId="79" priority="21" stopIfTrue="1">
      <formula>AB60&gt;AB61</formula>
    </cfRule>
  </conditionalFormatting>
  <conditionalFormatting sqref="AB76:AB77">
    <cfRule type="expression" dxfId="78" priority="19" stopIfTrue="1">
      <formula>AB76&gt;AB77</formula>
    </cfRule>
  </conditionalFormatting>
  <conditionalFormatting sqref="AB92:AB93">
    <cfRule type="expression" dxfId="77" priority="13" stopIfTrue="1">
      <formula>AB92&gt;AB91</formula>
    </cfRule>
  </conditionalFormatting>
  <conditionalFormatting sqref="AB108">
    <cfRule type="expression" dxfId="76" priority="17" stopIfTrue="1">
      <formula>AB108&gt;AB107</formula>
    </cfRule>
  </conditionalFormatting>
  <conditionalFormatting sqref="AB109">
    <cfRule type="expression" dxfId="75" priority="14" stopIfTrue="1">
      <formula>AB109&gt;AB110</formula>
    </cfRule>
  </conditionalFormatting>
  <conditionalFormatting sqref="AB124:AB125">
    <cfRule type="expression" dxfId="74" priority="15" stopIfTrue="1">
      <formula>AB124&gt;AB123</formula>
    </cfRule>
  </conditionalFormatting>
  <conditionalFormatting sqref="AL52">
    <cfRule type="expression" dxfId="73" priority="10" stopIfTrue="1">
      <formula>AL52&gt;AL51</formula>
    </cfRule>
  </conditionalFormatting>
  <conditionalFormatting sqref="AN35 AN67 AN99 AN131">
    <cfRule type="expression" dxfId="72" priority="227" stopIfTrue="1">
      <formula>#REF!=$G$5</formula>
    </cfRule>
    <cfRule type="expression" dxfId="71" priority="228" stopIfTrue="1">
      <formula>AX34=$G$5</formula>
    </cfRule>
  </conditionalFormatting>
  <conditionalFormatting sqref="AT20">
    <cfRule type="expression" dxfId="70" priority="7" stopIfTrue="1">
      <formula>AT20&gt;AT19</formula>
    </cfRule>
  </conditionalFormatting>
  <conditionalFormatting sqref="AT21">
    <cfRule type="expression" dxfId="69" priority="8" stopIfTrue="1">
      <formula>AT21&gt;AT22</formula>
    </cfRule>
  </conditionalFormatting>
  <conditionalFormatting sqref="AT52">
    <cfRule type="expression" dxfId="68" priority="5" stopIfTrue="1">
      <formula>AT52&gt;AT51</formula>
    </cfRule>
  </conditionalFormatting>
  <conditionalFormatting sqref="AT53">
    <cfRule type="expression" dxfId="67" priority="6" stopIfTrue="1">
      <formula>AT53&gt;AT54</formula>
    </cfRule>
  </conditionalFormatting>
  <conditionalFormatting sqref="AT116:AT117">
    <cfRule type="expression" dxfId="66" priority="11" stopIfTrue="1">
      <formula>AT116&gt;AT115</formula>
    </cfRule>
  </conditionalFormatting>
  <conditionalFormatting sqref="AT85:AV85">
    <cfRule type="expression" dxfId="65" priority="4" stopIfTrue="1">
      <formula>AT85&gt;AT84</formula>
    </cfRule>
  </conditionalFormatting>
  <conditionalFormatting sqref="AX36:AX37">
    <cfRule type="expression" dxfId="64" priority="2" stopIfTrue="1">
      <formula>AX36&gt;AX35</formula>
    </cfRule>
  </conditionalFormatting>
  <conditionalFormatting sqref="BL68">
    <cfRule type="expression" dxfId="63" priority="1" stopIfTrue="1">
      <formula>BL68&gt;BL67</formula>
    </cfRule>
  </conditionalFormatting>
  <conditionalFormatting sqref="BL75 AY37 AY101 O9 AA13 O17 AM21 O25 AA29 O33 O41 AA45 O49 AM53 O57 AA61 O65 BK69 O73 AA77 O81 AM85 O89 AA93 O97 O105 AA109 O113 AM117 O121 AA125 O129">
    <cfRule type="expression" dxfId="62" priority="218" stopIfTrue="1">
      <formula>Y8=$G$5</formula>
    </cfRule>
  </conditionalFormatting>
  <conditionalFormatting sqref="BL75">
    <cfRule type="expression" dxfId="61" priority="217" stopIfTrue="1">
      <formula>BV75=$G$5</formula>
    </cfRule>
  </conditionalFormatting>
  <hyperlinks>
    <hyperlink ref="A2" r:id="rId1" xr:uid="{4DC16F99-3FAC-4DEE-92CB-1E0F24E33274}"/>
  </hyperlinks>
  <pageMargins left="0.2" right="0.21" top="0.4" bottom="0.64" header="0.22" footer="0.5"/>
  <pageSetup paperSize="8" scale="57"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00B050"/>
  </sheetPr>
  <dimension ref="A1:M22"/>
  <sheetViews>
    <sheetView workbookViewId="0"/>
  </sheetViews>
  <sheetFormatPr defaultColWidth="9.33203125" defaultRowHeight="14.4" x14ac:dyDescent="0.3"/>
  <cols>
    <col min="1" max="1" width="23.44140625" style="84" customWidth="1"/>
    <col min="2" max="2" width="18.5546875" style="84" customWidth="1"/>
    <col min="3" max="3" width="9.33203125" style="84"/>
    <col min="4" max="4" width="23.6640625" style="85" customWidth="1"/>
    <col min="5" max="5" width="9" style="84" customWidth="1"/>
    <col min="6" max="6" width="14.44140625" style="84" customWidth="1"/>
    <col min="7" max="7" width="9.33203125" style="84" customWidth="1"/>
    <col min="8" max="8" width="19.88671875" style="84" customWidth="1"/>
    <col min="9" max="10" width="15.6640625" style="84" customWidth="1"/>
    <col min="11" max="11" width="13.33203125" style="84" customWidth="1"/>
    <col min="12" max="16384" width="9.33203125" style="84"/>
  </cols>
  <sheetData>
    <row r="1" spans="1:13" x14ac:dyDescent="0.3">
      <c r="F1" s="417"/>
      <c r="H1" s="417" t="s">
        <v>827</v>
      </c>
      <c r="I1" s="417" t="s">
        <v>830</v>
      </c>
      <c r="J1" s="417" t="s">
        <v>863</v>
      </c>
      <c r="K1" s="417" t="s">
        <v>864</v>
      </c>
    </row>
    <row r="2" spans="1:13" x14ac:dyDescent="0.3">
      <c r="A2" s="124"/>
      <c r="B2" s="124"/>
      <c r="D2" s="127"/>
      <c r="G2" s="410" t="s">
        <v>51</v>
      </c>
      <c r="H2" s="411"/>
    </row>
    <row r="3" spans="1:13" x14ac:dyDescent="0.3">
      <c r="A3" s="86"/>
      <c r="B3" s="86"/>
      <c r="G3" s="412" t="s">
        <v>7</v>
      </c>
      <c r="H3" s="412"/>
      <c r="I3" s="412" t="s">
        <v>7</v>
      </c>
    </row>
    <row r="4" spans="1:13" x14ac:dyDescent="0.3">
      <c r="G4" s="415" t="s">
        <v>313</v>
      </c>
      <c r="H4" s="94"/>
      <c r="I4" s="415" t="s">
        <v>649</v>
      </c>
      <c r="J4" s="415" t="s">
        <v>649</v>
      </c>
    </row>
    <row r="5" spans="1:13" x14ac:dyDescent="0.3">
      <c r="G5" s="415" t="s">
        <v>649</v>
      </c>
      <c r="H5" s="416"/>
      <c r="J5" s="415" t="s">
        <v>59</v>
      </c>
      <c r="K5" s="415" t="s">
        <v>649</v>
      </c>
    </row>
    <row r="6" spans="1:13" x14ac:dyDescent="0.3">
      <c r="G6" s="412" t="s">
        <v>108</v>
      </c>
      <c r="H6" s="414"/>
      <c r="I6" s="412" t="s">
        <v>108</v>
      </c>
      <c r="J6" s="412" t="s">
        <v>8</v>
      </c>
    </row>
    <row r="7" spans="1:13" x14ac:dyDescent="0.3">
      <c r="G7" s="412" t="s">
        <v>155</v>
      </c>
      <c r="H7" s="413"/>
      <c r="I7" s="415" t="s">
        <v>59</v>
      </c>
    </row>
    <row r="8" spans="1:13" x14ac:dyDescent="0.3">
      <c r="G8" s="415" t="s">
        <v>59</v>
      </c>
      <c r="H8" s="94"/>
    </row>
    <row r="9" spans="1:13" x14ac:dyDescent="0.3">
      <c r="G9" s="415" t="s">
        <v>177</v>
      </c>
      <c r="H9" s="416"/>
    </row>
    <row r="10" spans="1:13" x14ac:dyDescent="0.3">
      <c r="G10" s="412" t="s">
        <v>176</v>
      </c>
      <c r="H10" s="414"/>
    </row>
    <row r="11" spans="1:13" ht="15" thickBot="1" x14ac:dyDescent="0.35">
      <c r="G11" s="412" t="s">
        <v>8</v>
      </c>
      <c r="H11" s="413"/>
      <c r="I11" s="412" t="s">
        <v>8</v>
      </c>
    </row>
    <row r="12" spans="1:13" ht="15" thickBot="1" x14ac:dyDescent="0.35">
      <c r="G12" s="415" t="s">
        <v>383</v>
      </c>
      <c r="H12" s="94"/>
      <c r="I12" s="415" t="s">
        <v>383</v>
      </c>
      <c r="L12" s="84" t="s">
        <v>14</v>
      </c>
      <c r="M12" s="507" t="s">
        <v>649</v>
      </c>
    </row>
    <row r="13" spans="1:13" x14ac:dyDescent="0.3">
      <c r="G13" s="415" t="s">
        <v>4</v>
      </c>
      <c r="H13" s="416"/>
    </row>
    <row r="14" spans="1:13" x14ac:dyDescent="0.3">
      <c r="G14" s="412" t="s">
        <v>172</v>
      </c>
      <c r="H14" s="414"/>
    </row>
    <row r="15" spans="1:13" x14ac:dyDescent="0.3">
      <c r="G15" s="412" t="s">
        <v>117</v>
      </c>
      <c r="H15" s="413"/>
      <c r="I15" s="412" t="s">
        <v>172</v>
      </c>
    </row>
    <row r="16" spans="1:13" x14ac:dyDescent="0.3">
      <c r="G16" s="415" t="s">
        <v>156</v>
      </c>
      <c r="H16" s="94"/>
      <c r="I16" s="415" t="s">
        <v>156</v>
      </c>
    </row>
    <row r="17" spans="7:11" x14ac:dyDescent="0.3">
      <c r="G17" s="415" t="s">
        <v>159</v>
      </c>
      <c r="H17" s="416"/>
    </row>
    <row r="18" spans="7:11" x14ac:dyDescent="0.3">
      <c r="G18" s="412"/>
      <c r="H18" s="414"/>
    </row>
    <row r="19" spans="7:11" x14ac:dyDescent="0.3">
      <c r="G19" s="415" t="s">
        <v>170</v>
      </c>
      <c r="H19" s="94"/>
      <c r="J19" s="415" t="s">
        <v>156</v>
      </c>
      <c r="K19" s="415" t="s">
        <v>156</v>
      </c>
    </row>
    <row r="20" spans="7:11" x14ac:dyDescent="0.3">
      <c r="G20" s="415" t="s">
        <v>30</v>
      </c>
      <c r="H20" s="416"/>
      <c r="I20" s="415" t="s">
        <v>30</v>
      </c>
      <c r="J20" s="415" t="s">
        <v>30</v>
      </c>
    </row>
    <row r="21" spans="7:11" x14ac:dyDescent="0.3">
      <c r="G21" s="412" t="s">
        <v>173</v>
      </c>
      <c r="H21" s="414"/>
      <c r="I21" s="412" t="s">
        <v>173</v>
      </c>
    </row>
    <row r="22" spans="7:11" x14ac:dyDescent="0.3">
      <c r="G22" s="412" t="s">
        <v>65</v>
      </c>
      <c r="H22" s="413"/>
    </row>
  </sheetData>
  <sheetProtection selectLockedCells="1" selectUnlockedCells="1"/>
  <phoneticPr fontId="44" type="noConversion"/>
  <pageMargins left="0.7" right="0.7" top="0.75" bottom="0.75" header="0.51180555555555551" footer="0.51180555555555551"/>
  <pageSetup paperSize="9" firstPageNumber="0"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00B050"/>
    <pageSetUpPr fitToPage="1"/>
  </sheetPr>
  <dimension ref="A1:AT102"/>
  <sheetViews>
    <sheetView tabSelected="1" workbookViewId="0"/>
  </sheetViews>
  <sheetFormatPr defaultColWidth="9.33203125" defaultRowHeight="14.4" x14ac:dyDescent="0.3"/>
  <cols>
    <col min="2" max="2" width="23.44140625" bestFit="1" customWidth="1"/>
    <col min="3" max="3" width="8.5546875" bestFit="1" customWidth="1"/>
    <col min="4" max="5" width="8.5546875" customWidth="1"/>
    <col min="6" max="6" width="5.6640625" style="480" customWidth="1"/>
    <col min="7" max="36" width="5.6640625" style="258" customWidth="1"/>
  </cols>
  <sheetData>
    <row r="1" spans="1:46" x14ac:dyDescent="0.3">
      <c r="B1" s="48" t="s">
        <v>120</v>
      </c>
      <c r="C1" s="49"/>
      <c r="D1" s="49"/>
      <c r="E1" s="49"/>
      <c r="F1" s="480">
        <f t="shared" ref="F1:AB1" si="0">SUBTOTAL(9,F4:F46)</f>
        <v>1054</v>
      </c>
      <c r="G1" s="258">
        <f t="shared" si="0"/>
        <v>103</v>
      </c>
      <c r="H1" s="258">
        <f t="shared" si="0"/>
        <v>24</v>
      </c>
      <c r="I1" s="258">
        <f t="shared" si="0"/>
        <v>0</v>
      </c>
      <c r="K1" s="258">
        <f t="shared" si="0"/>
        <v>27</v>
      </c>
      <c r="L1" s="258">
        <f t="shared" si="0"/>
        <v>471</v>
      </c>
      <c r="M1" s="258">
        <f t="shared" si="0"/>
        <v>28</v>
      </c>
      <c r="N1" s="258">
        <f t="shared" si="0"/>
        <v>332</v>
      </c>
      <c r="P1" s="258">
        <f t="shared" si="0"/>
        <v>6</v>
      </c>
      <c r="Q1" s="258">
        <f t="shared" si="0"/>
        <v>123</v>
      </c>
      <c r="R1" s="258">
        <f t="shared" si="0"/>
        <v>0</v>
      </c>
      <c r="S1" s="258">
        <f t="shared" si="0"/>
        <v>0</v>
      </c>
      <c r="T1" s="258">
        <f t="shared" si="0"/>
        <v>0</v>
      </c>
      <c r="U1" s="258">
        <f t="shared" si="0"/>
        <v>68</v>
      </c>
      <c r="V1" s="258">
        <f t="shared" si="0"/>
        <v>10</v>
      </c>
      <c r="W1" s="258">
        <f t="shared" si="0"/>
        <v>29</v>
      </c>
      <c r="Y1" s="258">
        <f t="shared" si="0"/>
        <v>0</v>
      </c>
      <c r="Z1" s="258">
        <f t="shared" si="0"/>
        <v>0</v>
      </c>
      <c r="AA1" s="258">
        <f t="shared" si="0"/>
        <v>1</v>
      </c>
      <c r="AB1" s="258">
        <f t="shared" si="0"/>
        <v>0</v>
      </c>
      <c r="AC1" s="258">
        <f>SUBTOTAL(9,AC4:AC47)</f>
        <v>75</v>
      </c>
    </row>
    <row r="2" spans="1:46" s="479" customFormat="1" ht="40.200000000000003" customHeight="1" x14ac:dyDescent="0.3">
      <c r="B2" s="479" t="s">
        <v>150</v>
      </c>
      <c r="C2" s="479" t="s">
        <v>151</v>
      </c>
      <c r="D2" s="479" t="s">
        <v>152</v>
      </c>
      <c r="E2" s="486" t="s">
        <v>153</v>
      </c>
      <c r="F2" s="483" t="s">
        <v>121</v>
      </c>
      <c r="G2" s="484" t="s">
        <v>122</v>
      </c>
      <c r="H2" s="484" t="s">
        <v>123</v>
      </c>
      <c r="I2" s="485" t="s">
        <v>862</v>
      </c>
      <c r="J2" s="485" t="s">
        <v>884</v>
      </c>
      <c r="K2" s="484" t="s">
        <v>125</v>
      </c>
      <c r="L2" s="485" t="s">
        <v>861</v>
      </c>
      <c r="M2" s="484" t="s">
        <v>128</v>
      </c>
      <c r="N2" s="484" t="s">
        <v>129</v>
      </c>
      <c r="O2" s="484" t="s">
        <v>165</v>
      </c>
      <c r="P2" s="484" t="s">
        <v>130</v>
      </c>
      <c r="Q2" s="484" t="s">
        <v>132</v>
      </c>
      <c r="R2" s="484" t="s">
        <v>133</v>
      </c>
      <c r="S2" s="484" t="s">
        <v>134</v>
      </c>
      <c r="T2" s="484" t="s">
        <v>135</v>
      </c>
      <c r="U2" s="484" t="s">
        <v>136</v>
      </c>
      <c r="V2" s="484" t="s">
        <v>137</v>
      </c>
      <c r="W2" s="484" t="s">
        <v>138</v>
      </c>
      <c r="X2" s="484" t="s">
        <v>143</v>
      </c>
      <c r="Y2" s="484" t="s">
        <v>139</v>
      </c>
      <c r="Z2" s="484" t="s">
        <v>140</v>
      </c>
      <c r="AA2" s="484" t="s">
        <v>141</v>
      </c>
      <c r="AB2" s="484" t="s">
        <v>142</v>
      </c>
      <c r="AC2" s="485" t="s">
        <v>148</v>
      </c>
      <c r="AD2" s="485" t="s">
        <v>149</v>
      </c>
      <c r="AE2" s="485" t="s">
        <v>885</v>
      </c>
      <c r="AF2" s="485" t="s">
        <v>869</v>
      </c>
      <c r="AG2" s="485" t="s">
        <v>145</v>
      </c>
      <c r="AH2" s="485" t="s">
        <v>146</v>
      </c>
      <c r="AI2" s="485" t="s">
        <v>147</v>
      </c>
      <c r="AJ2" s="485" t="s">
        <v>868</v>
      </c>
      <c r="AK2" s="487"/>
    </row>
    <row r="3" spans="1:46" s="16" customFormat="1" x14ac:dyDescent="0.3">
      <c r="B3" s="50"/>
      <c r="C3" s="50"/>
      <c r="D3" s="50"/>
      <c r="F3" s="481"/>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2"/>
      <c r="AK3" s="482"/>
    </row>
    <row r="4" spans="1:46" x14ac:dyDescent="0.3">
      <c r="A4" s="186">
        <v>1</v>
      </c>
      <c r="B4" s="326" t="s">
        <v>5</v>
      </c>
      <c r="C4" s="66" t="str">
        <f>IFERROR(VLOOKUP(B4,IND!$B$3:$E$66,4,0),"NM")</f>
        <v>M</v>
      </c>
      <c r="D4" s="51">
        <f t="shared" ref="D4:D35" si="1">COUNTIF(F4:AL4,"&gt;0")</f>
        <v>16</v>
      </c>
      <c r="E4" s="342">
        <f t="shared" ref="E4:E35" si="2">SUM(F4:AL4)</f>
        <v>105</v>
      </c>
      <c r="F4" s="480">
        <f>IFERROR(VLOOKUP($B4,'Round 1'!$B$2:$AM$102,MATCH(Species!F$2,'Round 1'!$B$2:$AM$2,0),0),0)+IFERROR(VLOOKUP($B4,'Round  (2)'!$B$2:$AM$102,MATCH(Species!F$2,'Round  (2)'!$B$2:$AM$2,0),0),0)+IFERROR(VLOOKUP($B4,'Round  (3)'!$B$2:$AM$102,MATCH(Species!F$2,'Round  (3)'!$B$2:$AM$2,0),0),0)+IFERROR(VLOOKUP($B4,'Round (4)'!$B$2:$AM$102,MATCH(Species!F$2,'Round (4)'!$B$2:$AM$2,0),0),0)+IFERROR(VLOOKUP($B4,'Round  (5)'!$B$2:$AM$102,MATCH(Species!F$2,'Round  (5)'!$B$2:$AM$2,0),0),0)+IFERROR(VLOOKUP($B4,'Round  (6)'!$B$2:$AM$102,MATCH(Species!F$2,'Round  (6)'!$B$2:$AM$2,0),0),0)+IFERROR(VLOOKUP($B4,'Round  (7)'!$B$2:$AM$102,MATCH(Species!F$2,'Round  (7)'!$B$2:$AM$2,0),0),0)+IFERROR(VLOOKUP($B4,'Round  (8)'!$B$2:$AM$102,MATCH(Species!F$2,'Round  (8)'!$B$2:$AM$2,0),0),0)+IFERROR(VLOOKUP($B4,'Round  (9)'!$B$2:$AM$102,MATCH(Species!F$2,'Round  (9)'!$B$2:$AM$2,0),0),0)+IFERROR(VLOOKUP($B4,'Round  (10)'!$B$2:$U$102,MATCH(Species!F$2,'Round  (10)'!$B$2:$U$2,0),0),0)+IFERROR(VLOOKUP($B4,'Round  (11)'!$B$2:$AB$102,MATCH(Species!F$2,'Round  (11)'!$B$2:$AB$2,0),0),0)+IFERROR(VLOOKUP($B4,'Round  (12)'!$B$2:$Y$100,MATCH(Species!F$2,'Round  (12)'!$B$2:$Y$2,0),0),0)</f>
        <v>30</v>
      </c>
      <c r="G4" s="480">
        <f>IFERROR(VLOOKUP($B4,'Round 1'!$B$2:$AM$102,MATCH(Species!G$2,'Round 1'!$B$2:$AM$2,0),0),0)+IFERROR(VLOOKUP($B4,'Round  (2)'!$B$2:$AM$102,MATCH(Species!G$2,'Round  (2)'!$B$2:$AM$2,0),0),0)+IFERROR(VLOOKUP($B4,'Round  (3)'!$B$2:$AM$102,MATCH(Species!G$2,'Round  (3)'!$B$2:$AM$2,0),0),0)+IFERROR(VLOOKUP($B4,'Round (4)'!$B$2:$AM$102,MATCH(Species!G$2,'Round (4)'!$B$2:$AM$2,0),0),0)+IFERROR(VLOOKUP($B4,'Round  (5)'!$B$2:$AM$102,MATCH(Species!G$2,'Round  (5)'!$B$2:$AM$2,0),0),0)+IFERROR(VLOOKUP($B4,'Round  (6)'!$B$2:$AM$102,MATCH(Species!G$2,'Round  (6)'!$B$2:$AM$2,0),0),0)+IFERROR(VLOOKUP($B4,'Round  (7)'!$B$2:$AM$102,MATCH(Species!G$2,'Round  (7)'!$B$2:$AM$2,0),0),0)+IFERROR(VLOOKUP($B4,'Round  (8)'!$B$2:$AM$102,MATCH(Species!G$2,'Round  (8)'!$B$2:$AM$2,0),0),0)+IFERROR(VLOOKUP($B4,'Round  (9)'!$B$2:$AM$102,MATCH(Species!G$2,'Round  (9)'!$B$2:$AM$2,0),0),0)+IFERROR(VLOOKUP($B4,'Round  (10)'!$B$2:$U$102,MATCH(Species!G$2,'Round  (10)'!$B$2:$U$2,0),0),0)+IFERROR(VLOOKUP($B4,'Round  (11)'!$B$2:$AB$102,MATCH(Species!G$2,'Round  (11)'!$B$2:$AB$2,0),0),0)+IFERROR(VLOOKUP($B4,'Round  (12)'!$B$2:$Y$100,MATCH(Species!G$2,'Round  (12)'!$B$2:$Y$2,0),0),0)</f>
        <v>7</v>
      </c>
      <c r="H4" s="480">
        <f>IFERROR(VLOOKUP($B4,'Round 1'!$B$2:$AM$102,MATCH(Species!H$2,'Round 1'!$B$2:$AM$2,0),0),0)+IFERROR(VLOOKUP($B4,'Round  (2)'!$B$2:$AM$102,MATCH(Species!H$2,'Round  (2)'!$B$2:$AM$2,0),0),0)+IFERROR(VLOOKUP($B4,'Round  (3)'!$B$2:$AM$102,MATCH(Species!H$2,'Round  (3)'!$B$2:$AM$2,0),0),0)+IFERROR(VLOOKUP($B4,'Round (4)'!$B$2:$AM$102,MATCH(Species!H$2,'Round (4)'!$B$2:$AM$2,0),0),0)+IFERROR(VLOOKUP($B4,'Round  (5)'!$B$2:$AM$102,MATCH(Species!H$2,'Round  (5)'!$B$2:$AM$2,0),0),0)+IFERROR(VLOOKUP($B4,'Round  (6)'!$B$2:$AM$102,MATCH(Species!H$2,'Round  (6)'!$B$2:$AM$2,0),0),0)+IFERROR(VLOOKUP($B4,'Round  (7)'!$B$2:$AM$102,MATCH(Species!H$2,'Round  (7)'!$B$2:$AM$2,0),0),0)+IFERROR(VLOOKUP($B4,'Round  (8)'!$B$2:$AM$102,MATCH(Species!H$2,'Round  (8)'!$B$2:$AM$2,0),0),0)+IFERROR(VLOOKUP($B4,'Round  (9)'!$B$2:$AM$102,MATCH(Species!H$2,'Round  (9)'!$B$2:$AM$2,0),0),0)+IFERROR(VLOOKUP($B4,'Round  (10)'!$B$2:$U$102,MATCH(Species!H$2,'Round  (10)'!$B$2:$U$2,0),0),0)+IFERROR(VLOOKUP($B4,'Round  (11)'!$B$2:$AB$102,MATCH(Species!H$2,'Round  (11)'!$B$2:$AB$2,0),0),0)+IFERROR(VLOOKUP($B4,'Round  (12)'!$B$2:$Y$100,MATCH(Species!H$2,'Round  (12)'!$B$2:$Y$2,0),0),0)</f>
        <v>1</v>
      </c>
      <c r="I4" s="480">
        <f>IFERROR(VLOOKUP($B4,'Round 1'!$B$2:$AM$102,MATCH(Species!I$2,'Round 1'!$B$2:$AM$2,0),0),0)+IFERROR(VLOOKUP($B4,'Round  (2)'!$B$2:$AM$102,MATCH(Species!I$2,'Round  (2)'!$B$2:$AM$2,0),0),0)+IFERROR(VLOOKUP($B4,'Round  (3)'!$B$2:$AM$102,MATCH(Species!I$2,'Round  (3)'!$B$2:$AM$2,0),0),0)+IFERROR(VLOOKUP($B4,'Round (4)'!$B$2:$AM$102,MATCH(Species!I$2,'Round (4)'!$B$2:$AM$2,0),0),0)+IFERROR(VLOOKUP($B4,'Round  (5)'!$B$2:$AM$102,MATCH(Species!I$2,'Round  (5)'!$B$2:$AM$2,0),0),0)+IFERROR(VLOOKUP($B4,'Round  (6)'!$B$2:$AM$102,MATCH(Species!I$2,'Round  (6)'!$B$2:$AM$2,0),0),0)+IFERROR(VLOOKUP($B4,'Round  (7)'!$B$2:$AM$102,MATCH(Species!I$2,'Round  (7)'!$B$2:$AM$2,0),0),0)+IFERROR(VLOOKUP($B4,'Round  (8)'!$B$2:$AM$102,MATCH(Species!I$2,'Round  (8)'!$B$2:$AM$2,0),0),0)+IFERROR(VLOOKUP($B4,'Round  (9)'!$B$2:$AM$102,MATCH(Species!I$2,'Round  (9)'!$B$2:$AM$2,0),0),0)+IFERROR(VLOOKUP($B4,'Round  (10)'!$B$2:$U$102,MATCH(Species!I$2,'Round  (10)'!$B$2:$U$2,0),0),0)+IFERROR(VLOOKUP($B4,'Round  (11)'!$B$2:$AB$102,MATCH(Species!I$2,'Round  (11)'!$B$2:$AB$2,0),0),0)+IFERROR(VLOOKUP($B4,'Round  (12)'!$B$2:$Y$100,MATCH(Species!I$2,'Round  (12)'!$B$2:$Y$2,0),0),0)</f>
        <v>0</v>
      </c>
      <c r="J4" s="480">
        <f>IFERROR(VLOOKUP($B4,'Round 1'!$B$2:$AM$102,MATCH(Species!J$2,'Round 1'!$B$2:$AM$2,0),0),0)+IFERROR(VLOOKUP($B4,'Round  (2)'!$B$2:$AM$102,MATCH(Species!J$2,'Round  (2)'!$B$2:$AM$2,0),0),0)+IFERROR(VLOOKUP($B4,'Round  (3)'!$B$2:$AM$102,MATCH(Species!J$2,'Round  (3)'!$B$2:$AM$2,0),0),0)+IFERROR(VLOOKUP($B4,'Round (4)'!$B$2:$AM$102,MATCH(Species!J$2,'Round (4)'!$B$2:$AM$2,0),0),0)+IFERROR(VLOOKUP($B4,'Round  (5)'!$B$2:$AM$102,MATCH(Species!J$2,'Round  (5)'!$B$2:$AM$2,0),0),0)+IFERROR(VLOOKUP($B4,'Round  (6)'!$B$2:$AM$102,MATCH(Species!J$2,'Round  (6)'!$B$2:$AM$2,0),0),0)+IFERROR(VLOOKUP($B4,'Round  (7)'!$B$2:$AM$102,MATCH(Species!J$2,'Round  (7)'!$B$2:$AM$2,0),0),0)+IFERROR(VLOOKUP($B4,'Round  (8)'!$B$2:$AM$102,MATCH(Species!J$2,'Round  (8)'!$B$2:$AM$2,0),0),0)+IFERROR(VLOOKUP($B4,'Round  (9)'!$B$2:$AM$102,MATCH(Species!J$2,'Round  (9)'!$B$2:$AM$2,0),0),0)+IFERROR(VLOOKUP($B4,'Round  (10)'!$B$2:$U$102,MATCH(Species!J$2,'Round  (10)'!$B$2:$U$2,0),0),0)+IFERROR(VLOOKUP($B4,'Round  (11)'!$B$2:$AB$102,MATCH(Species!J$2,'Round  (11)'!$B$2:$AB$2,0),0),0)+IFERROR(VLOOKUP($B4,'Round  (12)'!$B$2:$Y$100,MATCH(Species!J$2,'Round  (12)'!$B$2:$Y$2,0),0),0)</f>
        <v>1</v>
      </c>
      <c r="K4" s="480">
        <f>IFERROR(VLOOKUP($B4,'Round 1'!$B$2:$AM$102,MATCH(Species!K$2,'Round 1'!$B$2:$AM$2,0),0),0)+IFERROR(VLOOKUP($B4,'Round  (2)'!$B$2:$AM$102,MATCH(Species!K$2,'Round  (2)'!$B$2:$AM$2,0),0),0)+IFERROR(VLOOKUP($B4,'Round  (3)'!$B$2:$AM$102,MATCH(Species!K$2,'Round  (3)'!$B$2:$AM$2,0),0),0)+IFERROR(VLOOKUP($B4,'Round (4)'!$B$2:$AM$102,MATCH(Species!K$2,'Round (4)'!$B$2:$AM$2,0),0),0)+IFERROR(VLOOKUP($B4,'Round  (5)'!$B$2:$AM$102,MATCH(Species!K$2,'Round  (5)'!$B$2:$AM$2,0),0),0)+IFERROR(VLOOKUP($B4,'Round  (6)'!$B$2:$AM$102,MATCH(Species!K$2,'Round  (6)'!$B$2:$AM$2,0),0),0)+IFERROR(VLOOKUP($B4,'Round  (7)'!$B$2:$AM$102,MATCH(Species!K$2,'Round  (7)'!$B$2:$AM$2,0),0),0)+IFERROR(VLOOKUP($B4,'Round  (8)'!$B$2:$AM$102,MATCH(Species!K$2,'Round  (8)'!$B$2:$AM$2,0),0),0)+IFERROR(VLOOKUP($B4,'Round  (9)'!$B$2:$AM$102,MATCH(Species!K$2,'Round  (9)'!$B$2:$AM$2,0),0),0)+IFERROR(VLOOKUP($B4,'Round  (10)'!$B$2:$U$102,MATCH(Species!K$2,'Round  (10)'!$B$2:$U$2,0),0),0)+IFERROR(VLOOKUP($B4,'Round  (11)'!$B$2:$AB$102,MATCH(Species!K$2,'Round  (11)'!$B$2:$AB$2,0),0),0)+IFERROR(VLOOKUP($B4,'Round  (12)'!$B$2:$Y$100,MATCH(Species!K$2,'Round  (12)'!$B$2:$Y$2,0),0),0)</f>
        <v>1</v>
      </c>
      <c r="L4" s="480">
        <f>IFERROR(VLOOKUP($B4,'Round 1'!$B$2:$AM$102,MATCH(Species!L$2,'Round 1'!$B$2:$AM$2,0),0),0)+IFERROR(VLOOKUP($B4,'Round  (2)'!$B$2:$AM$102,MATCH(Species!L$2,'Round  (2)'!$B$2:$AM$2,0),0),0)+IFERROR(VLOOKUP($B4,'Round  (3)'!$B$2:$AM$102,MATCH(Species!L$2,'Round  (3)'!$B$2:$AM$2,0),0),0)+IFERROR(VLOOKUP($B4,'Round (4)'!$B$2:$AM$102,MATCH(Species!L$2,'Round (4)'!$B$2:$AM$2,0),0),0)+IFERROR(VLOOKUP($B4,'Round  (5)'!$B$2:$AM$102,MATCH(Species!L$2,'Round  (5)'!$B$2:$AM$2,0),0),0)+IFERROR(VLOOKUP($B4,'Round  (6)'!$B$2:$AM$102,MATCH(Species!L$2,'Round  (6)'!$B$2:$AM$2,0),0),0)+IFERROR(VLOOKUP($B4,'Round  (7)'!$B$2:$AM$102,MATCH(Species!L$2,'Round  (7)'!$B$2:$AM$2,0),0),0)+IFERROR(VLOOKUP($B4,'Round  (8)'!$B$2:$AM$102,MATCH(Species!L$2,'Round  (8)'!$B$2:$AM$2,0),0),0)+IFERROR(VLOOKUP($B4,'Round  (9)'!$B$2:$AM$102,MATCH(Species!L$2,'Round  (9)'!$B$2:$AM$2,0),0),0)+IFERROR(VLOOKUP($B4,'Round  (10)'!$B$2:$U$102,MATCH(Species!L$2,'Round  (10)'!$B$2:$U$2,0),0),0)+IFERROR(VLOOKUP($B4,'Round  (11)'!$B$2:$AB$102,MATCH(Species!L$2,'Round  (11)'!$B$2:$AB$2,0),0),0)+IFERROR(VLOOKUP($B4,'Round  (12)'!$B$2:$Y$100,MATCH(Species!L$2,'Round  (12)'!$B$2:$Y$2,0),0),0)</f>
        <v>33</v>
      </c>
      <c r="M4" s="480">
        <f>IFERROR(VLOOKUP($B4,'Round 1'!$B$2:$AM$102,MATCH(Species!M$2,'Round 1'!$B$2:$AM$2,0),0),0)+IFERROR(VLOOKUP($B4,'Round  (2)'!$B$2:$AM$102,MATCH(Species!M$2,'Round  (2)'!$B$2:$AM$2,0),0),0)+IFERROR(VLOOKUP($B4,'Round  (3)'!$B$2:$AM$102,MATCH(Species!M$2,'Round  (3)'!$B$2:$AM$2,0),0),0)+IFERROR(VLOOKUP($B4,'Round (4)'!$B$2:$AM$102,MATCH(Species!M$2,'Round (4)'!$B$2:$AM$2,0),0),0)+IFERROR(VLOOKUP($B4,'Round  (5)'!$B$2:$AM$102,MATCH(Species!M$2,'Round  (5)'!$B$2:$AM$2,0),0),0)+IFERROR(VLOOKUP($B4,'Round  (6)'!$B$2:$AM$102,MATCH(Species!M$2,'Round  (6)'!$B$2:$AM$2,0),0),0)+IFERROR(VLOOKUP($B4,'Round  (7)'!$B$2:$AM$102,MATCH(Species!M$2,'Round  (7)'!$B$2:$AM$2,0),0),0)+IFERROR(VLOOKUP($B4,'Round  (8)'!$B$2:$AM$102,MATCH(Species!M$2,'Round  (8)'!$B$2:$AM$2,0),0),0)+IFERROR(VLOOKUP($B4,'Round  (9)'!$B$2:$AM$102,MATCH(Species!M$2,'Round  (9)'!$B$2:$AM$2,0),0),0)+IFERROR(VLOOKUP($B4,'Round  (10)'!$B$2:$U$102,MATCH(Species!M$2,'Round  (10)'!$B$2:$U$2,0),0),0)+IFERROR(VLOOKUP($B4,'Round  (11)'!$B$2:$AB$102,MATCH(Species!M$2,'Round  (11)'!$B$2:$AB$2,0),0),0)+IFERROR(VLOOKUP($B4,'Round  (12)'!$B$2:$Y$100,MATCH(Species!M$2,'Round  (12)'!$B$2:$Y$2,0),0),0)</f>
        <v>6</v>
      </c>
      <c r="N4" s="480">
        <f>IFERROR(VLOOKUP($B4,'Round 1'!$B$2:$AM$102,MATCH(Species!N$2,'Round 1'!$B$2:$AM$2,0),0),0)+IFERROR(VLOOKUP($B4,'Round  (2)'!$B$2:$AM$102,MATCH(Species!N$2,'Round  (2)'!$B$2:$AM$2,0),0),0)+IFERROR(VLOOKUP($B4,'Round  (3)'!$B$2:$AM$102,MATCH(Species!N$2,'Round  (3)'!$B$2:$AM$2,0),0),0)+IFERROR(VLOOKUP($B4,'Round (4)'!$B$2:$AM$102,MATCH(Species!N$2,'Round (4)'!$B$2:$AM$2,0),0),0)+IFERROR(VLOOKUP($B4,'Round  (5)'!$B$2:$AM$102,MATCH(Species!N$2,'Round  (5)'!$B$2:$AM$2,0),0),0)+IFERROR(VLOOKUP($B4,'Round  (6)'!$B$2:$AM$102,MATCH(Species!N$2,'Round  (6)'!$B$2:$AM$2,0),0),0)+IFERROR(VLOOKUP($B4,'Round  (7)'!$B$2:$AM$102,MATCH(Species!N$2,'Round  (7)'!$B$2:$AM$2,0),0),0)+IFERROR(VLOOKUP($B4,'Round  (8)'!$B$2:$AM$102,MATCH(Species!N$2,'Round  (8)'!$B$2:$AM$2,0),0),0)+IFERROR(VLOOKUP($B4,'Round  (9)'!$B$2:$AM$102,MATCH(Species!N$2,'Round  (9)'!$B$2:$AM$2,0),0),0)+IFERROR(VLOOKUP($B4,'Round  (10)'!$B$2:$U$102,MATCH(Species!N$2,'Round  (10)'!$B$2:$U$2,0),0),0)+IFERROR(VLOOKUP($B4,'Round  (11)'!$B$2:$AB$102,MATCH(Species!N$2,'Round  (11)'!$B$2:$AB$2,0),0),0)+IFERROR(VLOOKUP($B4,'Round  (12)'!$B$2:$Y$100,MATCH(Species!N$2,'Round  (12)'!$B$2:$Y$2,0),0),0)</f>
        <v>10</v>
      </c>
      <c r="O4" s="480">
        <f>IFERROR(VLOOKUP($B4,'Round 1'!$B$2:$AM$102,MATCH(Species!O$2,'Round 1'!$B$2:$AM$2,0),0),0)+IFERROR(VLOOKUP($B4,'Round  (2)'!$B$2:$AM$102,MATCH(Species!O$2,'Round  (2)'!$B$2:$AM$2,0),0),0)+IFERROR(VLOOKUP($B4,'Round  (3)'!$B$2:$AM$102,MATCH(Species!O$2,'Round  (3)'!$B$2:$AM$2,0),0),0)+IFERROR(VLOOKUP($B4,'Round (4)'!$B$2:$AM$102,MATCH(Species!O$2,'Round (4)'!$B$2:$AM$2,0),0),0)+IFERROR(VLOOKUP($B4,'Round  (5)'!$B$2:$AM$102,MATCH(Species!O$2,'Round  (5)'!$B$2:$AM$2,0),0),0)+IFERROR(VLOOKUP($B4,'Round  (6)'!$B$2:$AM$102,MATCH(Species!O$2,'Round  (6)'!$B$2:$AM$2,0),0),0)+IFERROR(VLOOKUP($B4,'Round  (7)'!$B$2:$AM$102,MATCH(Species!O$2,'Round  (7)'!$B$2:$AM$2,0),0),0)+IFERROR(VLOOKUP($B4,'Round  (8)'!$B$2:$AM$102,MATCH(Species!O$2,'Round  (8)'!$B$2:$AM$2,0),0),0)+IFERROR(VLOOKUP($B4,'Round  (9)'!$B$2:$AM$102,MATCH(Species!O$2,'Round  (9)'!$B$2:$AM$2,0),0),0)+IFERROR(VLOOKUP($B4,'Round  (10)'!$B$2:$U$102,MATCH(Species!O$2,'Round  (10)'!$B$2:$U$2,0),0),0)+IFERROR(VLOOKUP($B4,'Round  (11)'!$B$2:$AB$102,MATCH(Species!O$2,'Round  (11)'!$B$2:$AB$2,0),0),0)+IFERROR(VLOOKUP($B4,'Round  (12)'!$B$2:$Y$100,MATCH(Species!O$2,'Round  (12)'!$B$2:$Y$2,0),0),0)</f>
        <v>1</v>
      </c>
      <c r="P4" s="480">
        <f>IFERROR(VLOOKUP($B4,'Round 1'!$B$2:$AM$102,MATCH(Species!P$2,'Round 1'!$B$2:$AM$2,0),0),0)+IFERROR(VLOOKUP($B4,'Round  (2)'!$B$2:$AM$102,MATCH(Species!P$2,'Round  (2)'!$B$2:$AM$2,0),0),0)+IFERROR(VLOOKUP($B4,'Round  (3)'!$B$2:$AM$102,MATCH(Species!P$2,'Round  (3)'!$B$2:$AM$2,0),0),0)+IFERROR(VLOOKUP($B4,'Round (4)'!$B$2:$AM$102,MATCH(Species!P$2,'Round (4)'!$B$2:$AM$2,0),0),0)+IFERROR(VLOOKUP($B4,'Round  (5)'!$B$2:$AM$102,MATCH(Species!P$2,'Round  (5)'!$B$2:$AM$2,0),0),0)+IFERROR(VLOOKUP($B4,'Round  (6)'!$B$2:$AM$102,MATCH(Species!P$2,'Round  (6)'!$B$2:$AM$2,0),0),0)+IFERROR(VLOOKUP($B4,'Round  (7)'!$B$2:$AM$102,MATCH(Species!P$2,'Round  (7)'!$B$2:$AM$2,0),0),0)+IFERROR(VLOOKUP($B4,'Round  (8)'!$B$2:$AM$102,MATCH(Species!P$2,'Round  (8)'!$B$2:$AM$2,0),0),0)+IFERROR(VLOOKUP($B4,'Round  (9)'!$B$2:$AM$102,MATCH(Species!P$2,'Round  (9)'!$B$2:$AM$2,0),0),0)+IFERROR(VLOOKUP($B4,'Round  (10)'!$B$2:$U$102,MATCH(Species!P$2,'Round  (10)'!$B$2:$U$2,0),0),0)+IFERROR(VLOOKUP($B4,'Round  (11)'!$B$2:$AB$102,MATCH(Species!P$2,'Round  (11)'!$B$2:$AB$2,0),0),0)+IFERROR(VLOOKUP($B4,'Round  (12)'!$B$2:$Y$100,MATCH(Species!P$2,'Round  (12)'!$B$2:$Y$2,0),0),0)</f>
        <v>0</v>
      </c>
      <c r="Q4" s="480">
        <f>IFERROR(VLOOKUP($B4,'Round 1'!$B$2:$AM$102,MATCH(Species!Q$2,'Round 1'!$B$2:$AM$2,0),0),0)+IFERROR(VLOOKUP($B4,'Round  (2)'!$B$2:$AM$102,MATCH(Species!Q$2,'Round  (2)'!$B$2:$AM$2,0),0),0)+IFERROR(VLOOKUP($B4,'Round  (3)'!$B$2:$AM$102,MATCH(Species!Q$2,'Round  (3)'!$B$2:$AM$2,0),0),0)+IFERROR(VLOOKUP($B4,'Round (4)'!$B$2:$AM$102,MATCH(Species!Q$2,'Round (4)'!$B$2:$AM$2,0),0),0)+IFERROR(VLOOKUP($B4,'Round  (5)'!$B$2:$AM$102,MATCH(Species!Q$2,'Round  (5)'!$B$2:$AM$2,0),0),0)+IFERROR(VLOOKUP($B4,'Round  (6)'!$B$2:$AM$102,MATCH(Species!Q$2,'Round  (6)'!$B$2:$AM$2,0),0),0)+IFERROR(VLOOKUP($B4,'Round  (7)'!$B$2:$AM$102,MATCH(Species!Q$2,'Round  (7)'!$B$2:$AM$2,0),0),0)+IFERROR(VLOOKUP($B4,'Round  (8)'!$B$2:$AM$102,MATCH(Species!Q$2,'Round  (8)'!$B$2:$AM$2,0),0),0)+IFERROR(VLOOKUP($B4,'Round  (9)'!$B$2:$AM$102,MATCH(Species!Q$2,'Round  (9)'!$B$2:$AM$2,0),0),0)+IFERROR(VLOOKUP($B4,'Round  (10)'!$B$2:$U$102,MATCH(Species!Q$2,'Round  (10)'!$B$2:$U$2,0),0),0)+IFERROR(VLOOKUP($B4,'Round  (11)'!$B$2:$AB$102,MATCH(Species!Q$2,'Round  (11)'!$B$2:$AB$2,0),0),0)+IFERROR(VLOOKUP($B4,'Round  (12)'!$B$2:$Y$100,MATCH(Species!Q$2,'Round  (12)'!$B$2:$Y$2,0),0),0)</f>
        <v>4</v>
      </c>
      <c r="R4" s="480">
        <f>IFERROR(VLOOKUP($B4,'Round 1'!$B$2:$AM$102,MATCH(Species!R$2,'Round 1'!$B$2:$AM$2,0),0),0)+IFERROR(VLOOKUP($B4,'Round  (2)'!$B$2:$AM$102,MATCH(Species!R$2,'Round  (2)'!$B$2:$AM$2,0),0),0)+IFERROR(VLOOKUP($B4,'Round  (3)'!$B$2:$AM$102,MATCH(Species!R$2,'Round  (3)'!$B$2:$AM$2,0),0),0)+IFERROR(VLOOKUP($B4,'Round (4)'!$B$2:$AM$102,MATCH(Species!R$2,'Round (4)'!$B$2:$AM$2,0),0),0)+IFERROR(VLOOKUP($B4,'Round  (5)'!$B$2:$AM$102,MATCH(Species!R$2,'Round  (5)'!$B$2:$AM$2,0),0),0)+IFERROR(VLOOKUP($B4,'Round  (6)'!$B$2:$AM$102,MATCH(Species!R$2,'Round  (6)'!$B$2:$AM$2,0),0),0)+IFERROR(VLOOKUP($B4,'Round  (7)'!$B$2:$AM$102,MATCH(Species!R$2,'Round  (7)'!$B$2:$AM$2,0),0),0)+IFERROR(VLOOKUP($B4,'Round  (8)'!$B$2:$AM$102,MATCH(Species!R$2,'Round  (8)'!$B$2:$AM$2,0),0),0)+IFERROR(VLOOKUP($B4,'Round  (9)'!$B$2:$AM$102,MATCH(Species!R$2,'Round  (9)'!$B$2:$AM$2,0),0),0)+IFERROR(VLOOKUP($B4,'Round  (10)'!$B$2:$U$102,MATCH(Species!R$2,'Round  (10)'!$B$2:$U$2,0),0),0)+IFERROR(VLOOKUP($B4,'Round  (11)'!$B$2:$AB$102,MATCH(Species!R$2,'Round  (11)'!$B$2:$AB$2,0),0),0)+IFERROR(VLOOKUP($B4,'Round  (12)'!$B$2:$Y$100,MATCH(Species!R$2,'Round  (12)'!$B$2:$Y$2,0),0),0)</f>
        <v>0</v>
      </c>
      <c r="S4" s="480">
        <f>IFERROR(VLOOKUP($B4,'Round 1'!$B$2:$AM$102,MATCH(Species!S$2,'Round 1'!$B$2:$AM$2,0),0),0)+IFERROR(VLOOKUP($B4,'Round  (2)'!$B$2:$AM$102,MATCH(Species!S$2,'Round  (2)'!$B$2:$AM$2,0),0),0)+IFERROR(VLOOKUP($B4,'Round  (3)'!$B$2:$AM$102,MATCH(Species!S$2,'Round  (3)'!$B$2:$AM$2,0),0),0)+IFERROR(VLOOKUP($B4,'Round (4)'!$B$2:$AM$102,MATCH(Species!S$2,'Round (4)'!$B$2:$AM$2,0),0),0)+IFERROR(VLOOKUP($B4,'Round  (5)'!$B$2:$AM$102,MATCH(Species!S$2,'Round  (5)'!$B$2:$AM$2,0),0),0)+IFERROR(VLOOKUP($B4,'Round  (6)'!$B$2:$AM$102,MATCH(Species!S$2,'Round  (6)'!$B$2:$AM$2,0),0),0)+IFERROR(VLOOKUP($B4,'Round  (7)'!$B$2:$AM$102,MATCH(Species!S$2,'Round  (7)'!$B$2:$AM$2,0),0),0)+IFERROR(VLOOKUP($B4,'Round  (8)'!$B$2:$AM$102,MATCH(Species!S$2,'Round  (8)'!$B$2:$AM$2,0),0),0)+IFERROR(VLOOKUP($B4,'Round  (9)'!$B$2:$AM$102,MATCH(Species!S$2,'Round  (9)'!$B$2:$AM$2,0),0),0)+IFERROR(VLOOKUP($B4,'Round  (10)'!$B$2:$U$102,MATCH(Species!S$2,'Round  (10)'!$B$2:$U$2,0),0),0)+IFERROR(VLOOKUP($B4,'Round  (11)'!$B$2:$AB$102,MATCH(Species!S$2,'Round  (11)'!$B$2:$AB$2,0),0),0)+IFERROR(VLOOKUP($B4,'Round  (12)'!$B$2:$Y$100,MATCH(Species!S$2,'Round  (12)'!$B$2:$Y$2,0),0),0)</f>
        <v>0</v>
      </c>
      <c r="T4" s="480">
        <f>IFERROR(VLOOKUP($B4,'Round 1'!$B$2:$AM$102,MATCH(Species!T$2,'Round 1'!$B$2:$AM$2,0),0),0)+IFERROR(VLOOKUP($B4,'Round  (2)'!$B$2:$AM$102,MATCH(Species!T$2,'Round  (2)'!$B$2:$AM$2,0),0),0)+IFERROR(VLOOKUP($B4,'Round  (3)'!$B$2:$AM$102,MATCH(Species!T$2,'Round  (3)'!$B$2:$AM$2,0),0),0)+IFERROR(VLOOKUP($B4,'Round (4)'!$B$2:$AM$102,MATCH(Species!T$2,'Round (4)'!$B$2:$AM$2,0),0),0)+IFERROR(VLOOKUP($B4,'Round  (5)'!$B$2:$AM$102,MATCH(Species!T$2,'Round  (5)'!$B$2:$AM$2,0),0),0)+IFERROR(VLOOKUP($B4,'Round  (6)'!$B$2:$AM$102,MATCH(Species!T$2,'Round  (6)'!$B$2:$AM$2,0),0),0)+IFERROR(VLOOKUP($B4,'Round  (7)'!$B$2:$AM$102,MATCH(Species!T$2,'Round  (7)'!$B$2:$AM$2,0),0),0)+IFERROR(VLOOKUP($B4,'Round  (8)'!$B$2:$AM$102,MATCH(Species!T$2,'Round  (8)'!$B$2:$AM$2,0),0),0)+IFERROR(VLOOKUP($B4,'Round  (9)'!$B$2:$AM$102,MATCH(Species!T$2,'Round  (9)'!$B$2:$AM$2,0),0),0)+IFERROR(VLOOKUP($B4,'Round  (10)'!$B$2:$U$102,MATCH(Species!T$2,'Round  (10)'!$B$2:$U$2,0),0),0)+IFERROR(VLOOKUP($B4,'Round  (11)'!$B$2:$AB$102,MATCH(Species!T$2,'Round  (11)'!$B$2:$AB$2,0),0),0)+IFERROR(VLOOKUP($B4,'Round  (12)'!$B$2:$Y$100,MATCH(Species!T$2,'Round  (12)'!$B$2:$Y$2,0),0),0)</f>
        <v>0</v>
      </c>
      <c r="U4" s="480">
        <f>IFERROR(VLOOKUP($B4,'Round 1'!$B$2:$AM$102,MATCH(Species!U$2,'Round 1'!$B$2:$AM$2,0),0),0)+IFERROR(VLOOKUP($B4,'Round  (2)'!$B$2:$AM$102,MATCH(Species!U$2,'Round  (2)'!$B$2:$AM$2,0),0),0)+IFERROR(VLOOKUP($B4,'Round  (3)'!$B$2:$AM$102,MATCH(Species!U$2,'Round  (3)'!$B$2:$AM$2,0),0),0)+IFERROR(VLOOKUP($B4,'Round (4)'!$B$2:$AM$102,MATCH(Species!U$2,'Round (4)'!$B$2:$AM$2,0),0),0)+IFERROR(VLOOKUP($B4,'Round  (5)'!$B$2:$AM$102,MATCH(Species!U$2,'Round  (5)'!$B$2:$AM$2,0),0),0)+IFERROR(VLOOKUP($B4,'Round  (6)'!$B$2:$AM$102,MATCH(Species!U$2,'Round  (6)'!$B$2:$AM$2,0),0),0)+IFERROR(VLOOKUP($B4,'Round  (7)'!$B$2:$AM$102,MATCH(Species!U$2,'Round  (7)'!$B$2:$AM$2,0),0),0)+IFERROR(VLOOKUP($B4,'Round  (8)'!$B$2:$AM$102,MATCH(Species!U$2,'Round  (8)'!$B$2:$AM$2,0),0),0)+IFERROR(VLOOKUP($B4,'Round  (9)'!$B$2:$AM$102,MATCH(Species!U$2,'Round  (9)'!$B$2:$AM$2,0),0),0)+IFERROR(VLOOKUP($B4,'Round  (10)'!$B$2:$U$102,MATCH(Species!U$2,'Round  (10)'!$B$2:$U$2,0),0),0)+IFERROR(VLOOKUP($B4,'Round  (11)'!$B$2:$AB$102,MATCH(Species!U$2,'Round  (11)'!$B$2:$AB$2,0),0),0)+IFERROR(VLOOKUP($B4,'Round  (12)'!$B$2:$Y$100,MATCH(Species!U$2,'Round  (12)'!$B$2:$Y$2,0),0),0)</f>
        <v>1</v>
      </c>
      <c r="V4" s="480">
        <f>IFERROR(VLOOKUP($B4,'Round 1'!$B$2:$AM$102,MATCH(Species!V$2,'Round 1'!$B$2:$AM$2,0),0),0)+IFERROR(VLOOKUP($B4,'Round  (2)'!$B$2:$AM$102,MATCH(Species!V$2,'Round  (2)'!$B$2:$AM$2,0),0),0)+IFERROR(VLOOKUP($B4,'Round  (3)'!$B$2:$AM$102,MATCH(Species!V$2,'Round  (3)'!$B$2:$AM$2,0),0),0)+IFERROR(VLOOKUP($B4,'Round (4)'!$B$2:$AM$102,MATCH(Species!V$2,'Round (4)'!$B$2:$AM$2,0),0),0)+IFERROR(VLOOKUP($B4,'Round  (5)'!$B$2:$AM$102,MATCH(Species!V$2,'Round  (5)'!$B$2:$AM$2,0),0),0)+IFERROR(VLOOKUP($B4,'Round  (6)'!$B$2:$AM$102,MATCH(Species!V$2,'Round  (6)'!$B$2:$AM$2,0),0),0)+IFERROR(VLOOKUP($B4,'Round  (7)'!$B$2:$AM$102,MATCH(Species!V$2,'Round  (7)'!$B$2:$AM$2,0),0),0)+IFERROR(VLOOKUP($B4,'Round  (8)'!$B$2:$AM$102,MATCH(Species!V$2,'Round  (8)'!$B$2:$AM$2,0),0),0)+IFERROR(VLOOKUP($B4,'Round  (9)'!$B$2:$AM$102,MATCH(Species!V$2,'Round  (9)'!$B$2:$AM$2,0),0),0)+IFERROR(VLOOKUP($B4,'Round  (10)'!$B$2:$U$102,MATCH(Species!V$2,'Round  (10)'!$B$2:$U$2,0),0),0)+IFERROR(VLOOKUP($B4,'Round  (11)'!$B$2:$AB$102,MATCH(Species!V$2,'Round  (11)'!$B$2:$AB$2,0),0),0)+IFERROR(VLOOKUP($B4,'Round  (12)'!$B$2:$Y$100,MATCH(Species!V$2,'Round  (12)'!$B$2:$Y$2,0),0),0)</f>
        <v>1</v>
      </c>
      <c r="W4" s="480">
        <f>IFERROR(VLOOKUP($B4,'Round 1'!$B$2:$AM$102,MATCH(Species!W$2,'Round 1'!$B$2:$AM$2,0),0),0)+IFERROR(VLOOKUP($B4,'Round  (2)'!$B$2:$AM$102,MATCH(Species!W$2,'Round  (2)'!$B$2:$AM$2,0),0),0)+IFERROR(VLOOKUP($B4,'Round  (3)'!$B$2:$AM$102,MATCH(Species!W$2,'Round  (3)'!$B$2:$AM$2,0),0),0)+IFERROR(VLOOKUP($B4,'Round (4)'!$B$2:$AM$102,MATCH(Species!W$2,'Round (4)'!$B$2:$AM$2,0),0),0)+IFERROR(VLOOKUP($B4,'Round  (5)'!$B$2:$AM$102,MATCH(Species!W$2,'Round  (5)'!$B$2:$AM$2,0),0),0)+IFERROR(VLOOKUP($B4,'Round  (6)'!$B$2:$AM$102,MATCH(Species!W$2,'Round  (6)'!$B$2:$AM$2,0),0),0)+IFERROR(VLOOKUP($B4,'Round  (7)'!$B$2:$AM$102,MATCH(Species!W$2,'Round  (7)'!$B$2:$AM$2,0),0),0)+IFERROR(VLOOKUP($B4,'Round  (8)'!$B$2:$AM$102,MATCH(Species!W$2,'Round  (8)'!$B$2:$AM$2,0),0),0)+IFERROR(VLOOKUP($B4,'Round  (9)'!$B$2:$AM$102,MATCH(Species!W$2,'Round  (9)'!$B$2:$AM$2,0),0),0)+IFERROR(VLOOKUP($B4,'Round  (10)'!$B$2:$U$102,MATCH(Species!W$2,'Round  (10)'!$B$2:$U$2,0),0),0)+IFERROR(VLOOKUP($B4,'Round  (11)'!$B$2:$AB$102,MATCH(Species!W$2,'Round  (11)'!$B$2:$AB$2,0),0),0)+IFERROR(VLOOKUP($B4,'Round  (12)'!$B$2:$Y$100,MATCH(Species!W$2,'Round  (12)'!$B$2:$Y$2,0),0),0)</f>
        <v>2</v>
      </c>
      <c r="X4" s="480">
        <f>IFERROR(VLOOKUP($B4,'Round 1'!$B$2:$AM$102,MATCH(Species!X$2,'Round 1'!$B$2:$AM$2,0),0),0)+IFERROR(VLOOKUP($B4,'Round  (2)'!$B$2:$AM$102,MATCH(Species!X$2,'Round  (2)'!$B$2:$AM$2,0),0),0)+IFERROR(VLOOKUP($B4,'Round  (3)'!$B$2:$AM$102,MATCH(Species!X$2,'Round  (3)'!$B$2:$AM$2,0),0),0)+IFERROR(VLOOKUP($B4,'Round (4)'!$B$2:$AM$102,MATCH(Species!X$2,'Round (4)'!$B$2:$AM$2,0),0),0)+IFERROR(VLOOKUP($B4,'Round  (5)'!$B$2:$AM$102,MATCH(Species!X$2,'Round  (5)'!$B$2:$AM$2,0),0),0)+IFERROR(VLOOKUP($B4,'Round  (6)'!$B$2:$AM$102,MATCH(Species!X$2,'Round  (6)'!$B$2:$AM$2,0),0),0)+IFERROR(VLOOKUP($B4,'Round  (7)'!$B$2:$AM$102,MATCH(Species!X$2,'Round  (7)'!$B$2:$AM$2,0),0),0)+IFERROR(VLOOKUP($B4,'Round  (8)'!$B$2:$AM$102,MATCH(Species!X$2,'Round  (8)'!$B$2:$AM$2,0),0),0)+IFERROR(VLOOKUP($B4,'Round  (9)'!$B$2:$AM$102,MATCH(Species!X$2,'Round  (9)'!$B$2:$AM$2,0),0),0)+IFERROR(VLOOKUP($B4,'Round  (10)'!$B$2:$U$102,MATCH(Species!X$2,'Round  (10)'!$B$2:$U$2,0),0),0)+IFERROR(VLOOKUP($B4,'Round  (11)'!$B$2:$AB$102,MATCH(Species!X$2,'Round  (11)'!$B$2:$AB$2,0),0),0)+IFERROR(VLOOKUP($B4,'Round  (12)'!$B$2:$Y$100,MATCH(Species!X$2,'Round  (12)'!$B$2:$Y$2,0),0),0)</f>
        <v>0</v>
      </c>
      <c r="Y4" s="480">
        <f>IFERROR(VLOOKUP($B4,'Round 1'!$B$2:$AM$102,MATCH(Species!Y$2,'Round 1'!$B$2:$AM$2,0),0),0)+IFERROR(VLOOKUP($B4,'Round  (2)'!$B$2:$AM$102,MATCH(Species!Y$2,'Round  (2)'!$B$2:$AM$2,0),0),0)+IFERROR(VLOOKUP($B4,'Round  (3)'!$B$2:$AM$102,MATCH(Species!Y$2,'Round  (3)'!$B$2:$AM$2,0),0),0)+IFERROR(VLOOKUP($B4,'Round (4)'!$B$2:$AM$102,MATCH(Species!Y$2,'Round (4)'!$B$2:$AM$2,0),0),0)+IFERROR(VLOOKUP($B4,'Round  (5)'!$B$2:$AM$102,MATCH(Species!Y$2,'Round  (5)'!$B$2:$AM$2,0),0),0)+IFERROR(VLOOKUP($B4,'Round  (6)'!$B$2:$AM$102,MATCH(Species!Y$2,'Round  (6)'!$B$2:$AM$2,0),0),0)+IFERROR(VLOOKUP($B4,'Round  (7)'!$B$2:$AM$102,MATCH(Species!Y$2,'Round  (7)'!$B$2:$AM$2,0),0),0)+IFERROR(VLOOKUP($B4,'Round  (8)'!$B$2:$AM$102,MATCH(Species!Y$2,'Round  (8)'!$B$2:$AM$2,0),0),0)+IFERROR(VLOOKUP($B4,'Round  (9)'!$B$2:$AM$102,MATCH(Species!Y$2,'Round  (9)'!$B$2:$AM$2,0),0),0)+IFERROR(VLOOKUP($B4,'Round  (10)'!$B$2:$U$102,MATCH(Species!Y$2,'Round  (10)'!$B$2:$U$2,0),0),0)+IFERROR(VLOOKUP($B4,'Round  (11)'!$B$2:$AB$102,MATCH(Species!Y$2,'Round  (11)'!$B$2:$AB$2,0),0),0)+IFERROR(VLOOKUP($B4,'Round  (12)'!$B$2:$Y$100,MATCH(Species!Y$2,'Round  (12)'!$B$2:$Y$2,0),0),0)</f>
        <v>0</v>
      </c>
      <c r="Z4" s="480">
        <f>IFERROR(VLOOKUP($B4,'Round 1'!$B$2:$AM$102,MATCH(Species!Z$2,'Round 1'!$B$2:$AM$2,0),0),0)+IFERROR(VLOOKUP($B4,'Round  (2)'!$B$2:$AM$102,MATCH(Species!Z$2,'Round  (2)'!$B$2:$AM$2,0),0),0)+IFERROR(VLOOKUP($B4,'Round  (3)'!$B$2:$AM$102,MATCH(Species!Z$2,'Round  (3)'!$B$2:$AM$2,0),0),0)+IFERROR(VLOOKUP($B4,'Round (4)'!$B$2:$AM$102,MATCH(Species!Z$2,'Round (4)'!$B$2:$AM$2,0),0),0)+IFERROR(VLOOKUP($B4,'Round  (5)'!$B$2:$AM$102,MATCH(Species!Z$2,'Round  (5)'!$B$2:$AM$2,0),0),0)+IFERROR(VLOOKUP($B4,'Round  (6)'!$B$2:$AM$102,MATCH(Species!Z$2,'Round  (6)'!$B$2:$AM$2,0),0),0)+IFERROR(VLOOKUP($B4,'Round  (7)'!$B$2:$AM$102,MATCH(Species!Z$2,'Round  (7)'!$B$2:$AM$2,0),0),0)+IFERROR(VLOOKUP($B4,'Round  (8)'!$B$2:$AM$102,MATCH(Species!Z$2,'Round  (8)'!$B$2:$AM$2,0),0),0)+IFERROR(VLOOKUP($B4,'Round  (9)'!$B$2:$AM$102,MATCH(Species!Z$2,'Round  (9)'!$B$2:$AM$2,0),0),0)+IFERROR(VLOOKUP($B4,'Round  (10)'!$B$2:$U$102,MATCH(Species!Z$2,'Round  (10)'!$B$2:$U$2,0),0),0)+IFERROR(VLOOKUP($B4,'Round  (11)'!$B$2:$AB$102,MATCH(Species!Z$2,'Round  (11)'!$B$2:$AB$2,0),0),0)+IFERROR(VLOOKUP($B4,'Round  (12)'!$B$2:$Y$100,MATCH(Species!Z$2,'Round  (12)'!$B$2:$Y$2,0),0),0)</f>
        <v>0</v>
      </c>
      <c r="AA4" s="480">
        <f>IFERROR(VLOOKUP($B4,'Round 1'!$B$2:$AM$102,MATCH(Species!AA$2,'Round 1'!$B$2:$AM$2,0),0),0)+IFERROR(VLOOKUP($B4,'Round  (2)'!$B$2:$AM$102,MATCH(Species!AA$2,'Round  (2)'!$B$2:$AM$2,0),0),0)+IFERROR(VLOOKUP($B4,'Round  (3)'!$B$2:$AM$102,MATCH(Species!AA$2,'Round  (3)'!$B$2:$AM$2,0),0),0)+IFERROR(VLOOKUP($B4,'Round (4)'!$B$2:$AM$102,MATCH(Species!AA$2,'Round (4)'!$B$2:$AM$2,0),0),0)+IFERROR(VLOOKUP($B4,'Round  (5)'!$B$2:$AM$102,MATCH(Species!AA$2,'Round  (5)'!$B$2:$AM$2,0),0),0)+IFERROR(VLOOKUP($B4,'Round  (6)'!$B$2:$AM$102,MATCH(Species!AA$2,'Round  (6)'!$B$2:$AM$2,0),0),0)+IFERROR(VLOOKUP($B4,'Round  (7)'!$B$2:$AM$102,MATCH(Species!AA$2,'Round  (7)'!$B$2:$AM$2,0),0),0)+IFERROR(VLOOKUP($B4,'Round  (8)'!$B$2:$AM$102,MATCH(Species!AA$2,'Round  (8)'!$B$2:$AM$2,0),0),0)+IFERROR(VLOOKUP($B4,'Round  (9)'!$B$2:$AM$102,MATCH(Species!AA$2,'Round  (9)'!$B$2:$AM$2,0),0),0)+IFERROR(VLOOKUP($B4,'Round  (10)'!$B$2:$U$102,MATCH(Species!AA$2,'Round  (10)'!$B$2:$U$2,0),0),0)+IFERROR(VLOOKUP($B4,'Round  (11)'!$B$2:$AB$102,MATCH(Species!AA$2,'Round  (11)'!$B$2:$AB$2,0),0),0)+IFERROR(VLOOKUP($B4,'Round  (12)'!$B$2:$Y$100,MATCH(Species!AA$2,'Round  (12)'!$B$2:$Y$2,0),0),0)</f>
        <v>0</v>
      </c>
      <c r="AB4" s="480">
        <f>IFERROR(VLOOKUP($B4,'Round 1'!$B$2:$AM$102,MATCH(Species!AB$2,'Round 1'!$B$2:$AM$2,0),0),0)+IFERROR(VLOOKUP($B4,'Round  (2)'!$B$2:$AM$102,MATCH(Species!AB$2,'Round  (2)'!$B$2:$AM$2,0),0),0)+IFERROR(VLOOKUP($B4,'Round  (3)'!$B$2:$AM$102,MATCH(Species!AB$2,'Round  (3)'!$B$2:$AM$2,0),0),0)+IFERROR(VLOOKUP($B4,'Round (4)'!$B$2:$AM$102,MATCH(Species!AB$2,'Round (4)'!$B$2:$AM$2,0),0),0)+IFERROR(VLOOKUP($B4,'Round  (5)'!$B$2:$AM$102,MATCH(Species!AB$2,'Round  (5)'!$B$2:$AM$2,0),0),0)+IFERROR(VLOOKUP($B4,'Round  (6)'!$B$2:$AM$102,MATCH(Species!AB$2,'Round  (6)'!$B$2:$AM$2,0),0),0)+IFERROR(VLOOKUP($B4,'Round  (7)'!$B$2:$AM$102,MATCH(Species!AB$2,'Round  (7)'!$B$2:$AM$2,0),0),0)+IFERROR(VLOOKUP($B4,'Round  (8)'!$B$2:$AM$102,MATCH(Species!AB$2,'Round  (8)'!$B$2:$AM$2,0),0),0)+IFERROR(VLOOKUP($B4,'Round  (9)'!$B$2:$AM$102,MATCH(Species!AB$2,'Round  (9)'!$B$2:$AM$2,0),0),0)+IFERROR(VLOOKUP($B4,'Round  (10)'!$B$2:$U$102,MATCH(Species!AB$2,'Round  (10)'!$B$2:$U$2,0),0),0)+IFERROR(VLOOKUP($B4,'Round  (11)'!$B$2:$AB$102,MATCH(Species!AB$2,'Round  (11)'!$B$2:$AB$2,0),0),0)+IFERROR(VLOOKUP($B4,'Round  (12)'!$B$2:$Y$100,MATCH(Species!AB$2,'Round  (12)'!$B$2:$Y$2,0),0),0)</f>
        <v>0</v>
      </c>
      <c r="AC4" s="480">
        <f>IFERROR(VLOOKUP($B4,'Round 1'!$B$2:$AM$102,MATCH(Species!AC$2,'Round 1'!$B$2:$AM$2,0),0),0)+IFERROR(VLOOKUP($B4,'Round  (2)'!$B$2:$AM$102,MATCH(Species!AC$2,'Round  (2)'!$B$2:$AM$2,0),0),0)+IFERROR(VLOOKUP($B4,'Round  (3)'!$B$2:$AM$102,MATCH(Species!AC$2,'Round  (3)'!$B$2:$AM$2,0),0),0)+IFERROR(VLOOKUP($B4,'Round (4)'!$B$2:$AM$102,MATCH(Species!AC$2,'Round (4)'!$B$2:$AM$2,0),0),0)+IFERROR(VLOOKUP($B4,'Round  (5)'!$B$2:$AM$102,MATCH(Species!AC$2,'Round  (5)'!$B$2:$AM$2,0),0),0)+IFERROR(VLOOKUP($B4,'Round  (6)'!$B$2:$AM$102,MATCH(Species!AC$2,'Round  (6)'!$B$2:$AM$2,0),0),0)+IFERROR(VLOOKUP($B4,'Round  (7)'!$B$2:$AM$102,MATCH(Species!AC$2,'Round  (7)'!$B$2:$AM$2,0),0),0)+IFERROR(VLOOKUP($B4,'Round  (8)'!$B$2:$AM$102,MATCH(Species!AC$2,'Round  (8)'!$B$2:$AM$2,0),0),0)+IFERROR(VLOOKUP($B4,'Round  (9)'!$B$2:$AM$102,MATCH(Species!AC$2,'Round  (9)'!$B$2:$AM$2,0),0),0)+IFERROR(VLOOKUP($B4,'Round  (10)'!$B$2:$U$102,MATCH(Species!AC$2,'Round  (10)'!$B$2:$U$2,0),0),0)+IFERROR(VLOOKUP($B4,'Round  (11)'!$B$2:$AB$102,MATCH(Species!AC$2,'Round  (11)'!$B$2:$AB$2,0),0),0)+IFERROR(VLOOKUP($B4,'Round  (12)'!$B$2:$Y$100,MATCH(Species!AC$2,'Round  (12)'!$B$2:$Y$2,0),0),0)</f>
        <v>1</v>
      </c>
      <c r="AD4" s="480">
        <f>IFERROR(VLOOKUP($B4,'Round 1'!$B$2:$AM$102,MATCH(Species!AD$2,'Round 1'!$B$2:$AM$2,0),0),0)+IFERROR(VLOOKUP($B4,'Round  (2)'!$B$2:$AM$102,MATCH(Species!AD$2,'Round  (2)'!$B$2:$AM$2,0),0),0)+IFERROR(VLOOKUP($B4,'Round  (3)'!$B$2:$AM$102,MATCH(Species!AD$2,'Round  (3)'!$B$2:$AM$2,0),0),0)+IFERROR(VLOOKUP($B4,'Round (4)'!$B$2:$AM$102,MATCH(Species!AD$2,'Round (4)'!$B$2:$AM$2,0),0),0)+IFERROR(VLOOKUP($B4,'Round  (5)'!$B$2:$AM$102,MATCH(Species!AD$2,'Round  (5)'!$B$2:$AM$2,0),0),0)+IFERROR(VLOOKUP($B4,'Round  (6)'!$B$2:$AM$102,MATCH(Species!AD$2,'Round  (6)'!$B$2:$AM$2,0),0),0)+IFERROR(VLOOKUP($B4,'Round  (7)'!$B$2:$AM$102,MATCH(Species!AD$2,'Round  (7)'!$B$2:$AM$2,0),0),0)+IFERROR(VLOOKUP($B4,'Round  (8)'!$B$2:$AM$102,MATCH(Species!AD$2,'Round  (8)'!$B$2:$AM$2,0),0),0)+IFERROR(VLOOKUP($B4,'Round  (9)'!$B$2:$AM$102,MATCH(Species!AD$2,'Round  (9)'!$B$2:$AM$2,0),0),0)+IFERROR(VLOOKUP($B4,'Round  (10)'!$B$2:$U$102,MATCH(Species!AD$2,'Round  (10)'!$B$2:$U$2,0),0),0)+IFERROR(VLOOKUP($B4,'Round  (11)'!$B$2:$AB$102,MATCH(Species!AD$2,'Round  (11)'!$B$2:$AB$2,0),0),0)+IFERROR(VLOOKUP($B4,'Round  (12)'!$B$2:$Y$100,MATCH(Species!AD$2,'Round  (12)'!$B$2:$Y$2,0),0),0)</f>
        <v>5</v>
      </c>
      <c r="AE4" s="480">
        <f>IFERROR(VLOOKUP($B4,'Round 1'!$B$2:$AM$102,MATCH(Species!AE$2,'Round 1'!$B$2:$AM$2,0),0),0)+IFERROR(VLOOKUP($B4,'Round  (2)'!$B$2:$AM$102,MATCH(Species!AE$2,'Round  (2)'!$B$2:$AM$2,0),0),0)+IFERROR(VLOOKUP($B4,'Round  (3)'!$B$2:$AM$102,MATCH(Species!AE$2,'Round  (3)'!$B$2:$AM$2,0),0),0)+IFERROR(VLOOKUP($B4,'Round (4)'!$B$2:$AM$102,MATCH(Species!AE$2,'Round (4)'!$B$2:$AM$2,0),0),0)+IFERROR(VLOOKUP($B4,'Round  (5)'!$B$2:$AM$102,MATCH(Species!AE$2,'Round  (5)'!$B$2:$AM$2,0),0),0)+IFERROR(VLOOKUP($B4,'Round  (6)'!$B$2:$AM$102,MATCH(Species!AE$2,'Round  (6)'!$B$2:$AM$2,0),0),0)+IFERROR(VLOOKUP($B4,'Round  (7)'!$B$2:$AM$102,MATCH(Species!AE$2,'Round  (7)'!$B$2:$AM$2,0),0),0)+IFERROR(VLOOKUP($B4,'Round  (8)'!$B$2:$AM$102,MATCH(Species!AE$2,'Round  (8)'!$B$2:$AM$2,0),0),0)+IFERROR(VLOOKUP($B4,'Round  (9)'!$B$2:$AM$102,MATCH(Species!AE$2,'Round  (9)'!$B$2:$AM$2,0),0),0)+IFERROR(VLOOKUP($B4,'Round  (10)'!$B$2:$U$102,MATCH(Species!AE$2,'Round  (10)'!$B$2:$U$2,0),0),0)+IFERROR(VLOOKUP($B4,'Round  (11)'!$B$2:$AB$102,MATCH(Species!AE$2,'Round  (11)'!$B$2:$AB$2,0),0),0)+IFERROR(VLOOKUP($B4,'Round  (12)'!$B$2:$Y$100,MATCH(Species!AE$2,'Round  (12)'!$B$2:$Y$2,0),0),0)</f>
        <v>0</v>
      </c>
      <c r="AF4" s="480">
        <f>IFERROR(VLOOKUP($B4,'Round 1'!$B$2:$AM$102,MATCH(Species!AF$2,'Round 1'!$B$2:$AM$2,0),0),0)+IFERROR(VLOOKUP($B4,'Round  (2)'!$B$2:$AM$102,MATCH(Species!AF$2,'Round  (2)'!$B$2:$AM$2,0),0),0)+IFERROR(VLOOKUP($B4,'Round  (3)'!$B$2:$AM$102,MATCH(Species!AF$2,'Round  (3)'!$B$2:$AM$2,0),0),0)+IFERROR(VLOOKUP($B4,'Round (4)'!$B$2:$AM$102,MATCH(Species!AF$2,'Round (4)'!$B$2:$AM$2,0),0),0)+IFERROR(VLOOKUP($B4,'Round  (5)'!$B$2:$AM$102,MATCH(Species!AF$2,'Round  (5)'!$B$2:$AM$2,0),0),0)+IFERROR(VLOOKUP($B4,'Round  (6)'!$B$2:$AM$102,MATCH(Species!AF$2,'Round  (6)'!$B$2:$AM$2,0),0),0)+IFERROR(VLOOKUP($B4,'Round  (7)'!$B$2:$AM$102,MATCH(Species!AF$2,'Round  (7)'!$B$2:$AM$2,0),0),0)+IFERROR(VLOOKUP($B4,'Round  (8)'!$B$2:$AM$102,MATCH(Species!AF$2,'Round  (8)'!$B$2:$AM$2,0),0),0)+IFERROR(VLOOKUP($B4,'Round  (9)'!$B$2:$AM$102,MATCH(Species!AF$2,'Round  (9)'!$B$2:$AM$2,0),0),0)+IFERROR(VLOOKUP($B4,'Round  (10)'!$B$2:$U$102,MATCH(Species!AF$2,'Round  (10)'!$B$2:$U$2,0),0),0)+IFERROR(VLOOKUP($B4,'Round  (11)'!$B$2:$AB$102,MATCH(Species!AF$2,'Round  (11)'!$B$2:$AB$2,0),0),0)+IFERROR(VLOOKUP($B4,'Round  (12)'!$B$2:$Y$100,MATCH(Species!AF$2,'Round  (12)'!$B$2:$Y$2,0),0),0)</f>
        <v>1</v>
      </c>
      <c r="AG4" s="480">
        <f>IFERROR(VLOOKUP($B4,'Round 1'!$B$2:$AM$102,MATCH(Species!AG$2,'Round 1'!$B$2:$AM$2,0),0),0)+IFERROR(VLOOKUP($B4,'Round  (2)'!$B$2:$AM$102,MATCH(Species!AG$2,'Round  (2)'!$B$2:$AM$2,0),0),0)+IFERROR(VLOOKUP($B4,'Round  (3)'!$B$2:$AM$102,MATCH(Species!AG$2,'Round  (3)'!$B$2:$AM$2,0),0),0)+IFERROR(VLOOKUP($B4,'Round (4)'!$B$2:$AM$102,MATCH(Species!AG$2,'Round (4)'!$B$2:$AM$2,0),0),0)+IFERROR(VLOOKUP($B4,'Round  (5)'!$B$2:$AM$102,MATCH(Species!AG$2,'Round  (5)'!$B$2:$AM$2,0),0),0)+IFERROR(VLOOKUP($B4,'Round  (6)'!$B$2:$AM$102,MATCH(Species!AG$2,'Round  (6)'!$B$2:$AM$2,0),0),0)+IFERROR(VLOOKUP($B4,'Round  (7)'!$B$2:$AM$102,MATCH(Species!AG$2,'Round  (7)'!$B$2:$AM$2,0),0),0)+IFERROR(VLOOKUP($B4,'Round  (8)'!$B$2:$AM$102,MATCH(Species!AG$2,'Round  (8)'!$B$2:$AM$2,0),0),0)+IFERROR(VLOOKUP($B4,'Round  (9)'!$B$2:$AM$102,MATCH(Species!AG$2,'Round  (9)'!$B$2:$AM$2,0),0),0)+IFERROR(VLOOKUP($B4,'Round  (10)'!$B$2:$U$102,MATCH(Species!AG$2,'Round  (10)'!$B$2:$U$2,0),0),0)+IFERROR(VLOOKUP($B4,'Round  (11)'!$B$2:$AB$102,MATCH(Species!AG$2,'Round  (11)'!$B$2:$AB$2,0),0),0)+IFERROR(VLOOKUP($B4,'Round  (12)'!$B$2:$Y$100,MATCH(Species!AG$2,'Round  (12)'!$B$2:$Y$2,0),0),0)</f>
        <v>0</v>
      </c>
      <c r="AH4" s="480">
        <f>IFERROR(VLOOKUP($B4,'Round 1'!$B$2:$AM$102,MATCH(Species!AH$2,'Round 1'!$B$2:$AM$2,0),0),0)+IFERROR(VLOOKUP($B4,'Round  (2)'!$B$2:$AM$102,MATCH(Species!AH$2,'Round  (2)'!$B$2:$AM$2,0),0),0)+IFERROR(VLOOKUP($B4,'Round  (3)'!$B$2:$AM$102,MATCH(Species!AH$2,'Round  (3)'!$B$2:$AM$2,0),0),0)+IFERROR(VLOOKUP($B4,'Round (4)'!$B$2:$AM$102,MATCH(Species!AH$2,'Round (4)'!$B$2:$AM$2,0),0),0)+IFERROR(VLOOKUP($B4,'Round  (5)'!$B$2:$AM$102,MATCH(Species!AH$2,'Round  (5)'!$B$2:$AM$2,0),0),0)+IFERROR(VLOOKUP($B4,'Round  (6)'!$B$2:$AM$102,MATCH(Species!AH$2,'Round  (6)'!$B$2:$AM$2,0),0),0)+IFERROR(VLOOKUP($B4,'Round  (7)'!$B$2:$AM$102,MATCH(Species!AH$2,'Round  (7)'!$B$2:$AM$2,0),0),0)+IFERROR(VLOOKUP($B4,'Round  (8)'!$B$2:$AM$102,MATCH(Species!AH$2,'Round  (8)'!$B$2:$AM$2,0),0),0)+IFERROR(VLOOKUP($B4,'Round  (9)'!$B$2:$AM$102,MATCH(Species!AH$2,'Round  (9)'!$B$2:$AM$2,0),0),0)+IFERROR(VLOOKUP($B4,'Round  (10)'!$B$2:$U$102,MATCH(Species!AH$2,'Round  (10)'!$B$2:$U$2,0),0),0)+IFERROR(VLOOKUP($B4,'Round  (11)'!$B$2:$AB$102,MATCH(Species!AH$2,'Round  (11)'!$B$2:$AB$2,0),0),0)+IFERROR(VLOOKUP($B4,'Round  (12)'!$B$2:$Y$100,MATCH(Species!AH$2,'Round  (12)'!$B$2:$Y$2,0),0),0)</f>
        <v>0</v>
      </c>
      <c r="AI4" s="480">
        <f>IFERROR(VLOOKUP($B4,'Round 1'!$B$2:$AM$102,MATCH(Species!AI$2,'Round 1'!$B$2:$AM$2,0),0),0)+IFERROR(VLOOKUP($B4,'Round  (2)'!$B$2:$AM$102,MATCH(Species!AI$2,'Round  (2)'!$B$2:$AM$2,0),0),0)+IFERROR(VLOOKUP($B4,'Round  (3)'!$B$2:$AM$102,MATCH(Species!AI$2,'Round  (3)'!$B$2:$AM$2,0),0),0)+IFERROR(VLOOKUP($B4,'Round (4)'!$B$2:$AM$102,MATCH(Species!AI$2,'Round (4)'!$B$2:$AM$2,0),0),0)+IFERROR(VLOOKUP($B4,'Round  (5)'!$B$2:$AM$102,MATCH(Species!AI$2,'Round  (5)'!$B$2:$AM$2,0),0),0)+IFERROR(VLOOKUP($B4,'Round  (6)'!$B$2:$AM$102,MATCH(Species!AI$2,'Round  (6)'!$B$2:$AM$2,0),0),0)+IFERROR(VLOOKUP($B4,'Round  (7)'!$B$2:$AM$102,MATCH(Species!AI$2,'Round  (7)'!$B$2:$AM$2,0),0),0)+IFERROR(VLOOKUP($B4,'Round  (8)'!$B$2:$AM$102,MATCH(Species!AI$2,'Round  (8)'!$B$2:$AM$2,0),0),0)+IFERROR(VLOOKUP($B4,'Round  (9)'!$B$2:$AM$102,MATCH(Species!AI$2,'Round  (9)'!$B$2:$AM$2,0),0),0)+IFERROR(VLOOKUP($B4,'Round  (10)'!$B$2:$U$102,MATCH(Species!AI$2,'Round  (10)'!$B$2:$U$2,0),0),0)+IFERROR(VLOOKUP($B4,'Round  (11)'!$B$2:$AB$102,MATCH(Species!AI$2,'Round  (11)'!$B$2:$AB$2,0),0),0)+IFERROR(VLOOKUP($B4,'Round  (12)'!$B$2:$Y$100,MATCH(Species!AI$2,'Round  (12)'!$B$2:$Y$2,0),0),0)</f>
        <v>0</v>
      </c>
      <c r="AJ4" s="480">
        <f>IFERROR(VLOOKUP($B4,'Round 1'!$B$2:$AM$102,MATCH(Species!AJ$2,'Round 1'!$B$2:$AM$2,0),0),0)+IFERROR(VLOOKUP($B4,'Round  (2)'!$B$2:$AM$102,MATCH(Species!AJ$2,'Round  (2)'!$B$2:$AM$2,0),0),0)+IFERROR(VLOOKUP($B4,'Round  (3)'!$B$2:$AM$102,MATCH(Species!AJ$2,'Round  (3)'!$B$2:$AM$2,0),0),0)+IFERROR(VLOOKUP($B4,'Round (4)'!$B$2:$AM$102,MATCH(Species!AJ$2,'Round (4)'!$B$2:$AM$2,0),0),0)+IFERROR(VLOOKUP($B4,'Round  (5)'!$B$2:$AM$102,MATCH(Species!AJ$2,'Round  (5)'!$B$2:$AM$2,0),0),0)+IFERROR(VLOOKUP($B4,'Round  (6)'!$B$2:$AM$102,MATCH(Species!AJ$2,'Round  (6)'!$B$2:$AM$2,0),0),0)+IFERROR(VLOOKUP($B4,'Round  (7)'!$B$2:$AM$102,MATCH(Species!AJ$2,'Round  (7)'!$B$2:$AM$2,0),0),0)+IFERROR(VLOOKUP($B4,'Round  (8)'!$B$2:$AM$102,MATCH(Species!AJ$2,'Round  (8)'!$B$2:$AM$2,0),0),0)+IFERROR(VLOOKUP($B4,'Round  (9)'!$B$2:$AM$102,MATCH(Species!AJ$2,'Round  (9)'!$B$2:$AM$2,0),0),0)+IFERROR(VLOOKUP($B4,'Round  (10)'!$B$2:$U$102,MATCH(Species!AJ$2,'Round  (10)'!$B$2:$U$2,0),0),0)+IFERROR(VLOOKUP($B4,'Round  (11)'!$B$2:$AB$102,MATCH(Species!AJ$2,'Round  (11)'!$B$2:$AB$2,0),0),0)+IFERROR(VLOOKUP($B4,'Round  (12)'!$B$2:$Y$100,MATCH(Species!AJ$2,'Round  (12)'!$B$2:$Y$2,0),0),0)</f>
        <v>0</v>
      </c>
      <c r="AT4" t="s">
        <v>121</v>
      </c>
    </row>
    <row r="5" spans="1:46" x14ac:dyDescent="0.3">
      <c r="A5" s="186">
        <v>2</v>
      </c>
      <c r="B5" s="326" t="s">
        <v>73</v>
      </c>
      <c r="C5" s="66" t="str">
        <f>IFERROR(VLOOKUP(B5,IND!$B$3:$E$66,4,0),"NM")</f>
        <v>M</v>
      </c>
      <c r="D5" s="51">
        <f t="shared" si="1"/>
        <v>13</v>
      </c>
      <c r="E5" s="342">
        <f t="shared" si="2"/>
        <v>94</v>
      </c>
      <c r="F5" s="480">
        <f>IFERROR(VLOOKUP($B5,'Round 1'!$B$2:$AM$102,MATCH(Species!F$2,'Round 1'!$B$2:$AM$2,0),0),0)+IFERROR(VLOOKUP($B5,'Round  (2)'!$B$2:$AM$102,MATCH(Species!F$2,'Round  (2)'!$B$2:$AM$2,0),0),0)+IFERROR(VLOOKUP($B5,'Round  (3)'!$B$2:$AM$102,MATCH(Species!F$2,'Round  (3)'!$B$2:$AM$2,0),0),0)+IFERROR(VLOOKUP($B5,'Round (4)'!$B$2:$AM$102,MATCH(Species!F$2,'Round (4)'!$B$2:$AM$2,0),0),0)+IFERROR(VLOOKUP($B5,'Round  (5)'!$B$2:$AM$102,MATCH(Species!F$2,'Round  (5)'!$B$2:$AM$2,0),0),0)+IFERROR(VLOOKUP($B5,'Round  (6)'!$B$2:$AM$102,MATCH(Species!F$2,'Round  (6)'!$B$2:$AM$2,0),0),0)+IFERROR(VLOOKUP($B5,'Round  (7)'!$B$2:$AM$102,MATCH(Species!F$2,'Round  (7)'!$B$2:$AM$2,0),0),0)+IFERROR(VLOOKUP($B5,'Round  (8)'!$B$2:$AM$102,MATCH(Species!F$2,'Round  (8)'!$B$2:$AM$2,0),0),0)+IFERROR(VLOOKUP($B5,'Round  (9)'!$B$2:$AM$102,MATCH(Species!F$2,'Round  (9)'!$B$2:$AM$2,0),0),0)+IFERROR(VLOOKUP($B5,'Round  (10)'!$B$2:$U$102,MATCH(Species!F$2,'Round  (10)'!$B$2:$U$2,0),0),0)+IFERROR(VLOOKUP($B5,'Round  (11)'!$B$2:$AB$102,MATCH(Species!F$2,'Round  (11)'!$B$2:$AB$2,0),0),0)+IFERROR(VLOOKUP($B5,'Round  (12)'!$B$2:$Y$100,MATCH(Species!F$2,'Round  (12)'!$B$2:$Y$2,0),0),0)</f>
        <v>35</v>
      </c>
      <c r="G5" s="480">
        <f>IFERROR(VLOOKUP($B5,'Round 1'!$B$2:$AM$102,MATCH(Species!G$2,'Round 1'!$B$2:$AM$2,0),0),0)+IFERROR(VLOOKUP($B5,'Round  (2)'!$B$2:$AM$102,MATCH(Species!G$2,'Round  (2)'!$B$2:$AM$2,0),0),0)+IFERROR(VLOOKUP($B5,'Round  (3)'!$B$2:$AM$102,MATCH(Species!G$2,'Round  (3)'!$B$2:$AM$2,0),0),0)+IFERROR(VLOOKUP($B5,'Round (4)'!$B$2:$AM$102,MATCH(Species!G$2,'Round (4)'!$B$2:$AM$2,0),0),0)+IFERROR(VLOOKUP($B5,'Round  (5)'!$B$2:$AM$102,MATCH(Species!G$2,'Round  (5)'!$B$2:$AM$2,0),0),0)+IFERROR(VLOOKUP($B5,'Round  (6)'!$B$2:$AM$102,MATCH(Species!G$2,'Round  (6)'!$B$2:$AM$2,0),0),0)+IFERROR(VLOOKUP($B5,'Round  (7)'!$B$2:$AM$102,MATCH(Species!G$2,'Round  (7)'!$B$2:$AM$2,0),0),0)+IFERROR(VLOOKUP($B5,'Round  (8)'!$B$2:$AM$102,MATCH(Species!G$2,'Round  (8)'!$B$2:$AM$2,0),0),0)+IFERROR(VLOOKUP($B5,'Round  (9)'!$B$2:$AM$102,MATCH(Species!G$2,'Round  (9)'!$B$2:$AM$2,0),0),0)+IFERROR(VLOOKUP($B5,'Round  (10)'!$B$2:$U$102,MATCH(Species!G$2,'Round  (10)'!$B$2:$U$2,0),0),0)+IFERROR(VLOOKUP($B5,'Round  (11)'!$B$2:$AB$102,MATCH(Species!G$2,'Round  (11)'!$B$2:$AB$2,0),0),0)+IFERROR(VLOOKUP($B5,'Round  (12)'!$B$2:$Y$100,MATCH(Species!G$2,'Round  (12)'!$B$2:$Y$2,0),0),0)</f>
        <v>2</v>
      </c>
      <c r="H5" s="480">
        <f>IFERROR(VLOOKUP($B5,'Round 1'!$B$2:$AM$102,MATCH(Species!H$2,'Round 1'!$B$2:$AM$2,0),0),0)+IFERROR(VLOOKUP($B5,'Round  (2)'!$B$2:$AM$102,MATCH(Species!H$2,'Round  (2)'!$B$2:$AM$2,0),0),0)+IFERROR(VLOOKUP($B5,'Round  (3)'!$B$2:$AM$102,MATCH(Species!H$2,'Round  (3)'!$B$2:$AM$2,0),0),0)+IFERROR(VLOOKUP($B5,'Round (4)'!$B$2:$AM$102,MATCH(Species!H$2,'Round (4)'!$B$2:$AM$2,0),0),0)+IFERROR(VLOOKUP($B5,'Round  (5)'!$B$2:$AM$102,MATCH(Species!H$2,'Round  (5)'!$B$2:$AM$2,0),0),0)+IFERROR(VLOOKUP($B5,'Round  (6)'!$B$2:$AM$102,MATCH(Species!H$2,'Round  (6)'!$B$2:$AM$2,0),0),0)+IFERROR(VLOOKUP($B5,'Round  (7)'!$B$2:$AM$102,MATCH(Species!H$2,'Round  (7)'!$B$2:$AM$2,0),0),0)+IFERROR(VLOOKUP($B5,'Round  (8)'!$B$2:$AM$102,MATCH(Species!H$2,'Round  (8)'!$B$2:$AM$2,0),0),0)+IFERROR(VLOOKUP($B5,'Round  (9)'!$B$2:$AM$102,MATCH(Species!H$2,'Round  (9)'!$B$2:$AM$2,0),0),0)+IFERROR(VLOOKUP($B5,'Round  (10)'!$B$2:$U$102,MATCH(Species!H$2,'Round  (10)'!$B$2:$U$2,0),0),0)+IFERROR(VLOOKUP($B5,'Round  (11)'!$B$2:$AB$102,MATCH(Species!H$2,'Round  (11)'!$B$2:$AB$2,0),0),0)+IFERROR(VLOOKUP($B5,'Round  (12)'!$B$2:$Y$100,MATCH(Species!H$2,'Round  (12)'!$B$2:$Y$2,0),0),0)</f>
        <v>0</v>
      </c>
      <c r="I5" s="480">
        <f>IFERROR(VLOOKUP($B5,'Round 1'!$B$2:$AM$102,MATCH(Species!I$2,'Round 1'!$B$2:$AM$2,0),0),0)+IFERROR(VLOOKUP($B5,'Round  (2)'!$B$2:$AM$102,MATCH(Species!I$2,'Round  (2)'!$B$2:$AM$2,0),0),0)+IFERROR(VLOOKUP($B5,'Round  (3)'!$B$2:$AM$102,MATCH(Species!I$2,'Round  (3)'!$B$2:$AM$2,0),0),0)+IFERROR(VLOOKUP($B5,'Round (4)'!$B$2:$AM$102,MATCH(Species!I$2,'Round (4)'!$B$2:$AM$2,0),0),0)+IFERROR(VLOOKUP($B5,'Round  (5)'!$B$2:$AM$102,MATCH(Species!I$2,'Round  (5)'!$B$2:$AM$2,0),0),0)+IFERROR(VLOOKUP($B5,'Round  (6)'!$B$2:$AM$102,MATCH(Species!I$2,'Round  (6)'!$B$2:$AM$2,0),0),0)+IFERROR(VLOOKUP($B5,'Round  (7)'!$B$2:$AM$102,MATCH(Species!I$2,'Round  (7)'!$B$2:$AM$2,0),0),0)+IFERROR(VLOOKUP($B5,'Round  (8)'!$B$2:$AM$102,MATCH(Species!I$2,'Round  (8)'!$B$2:$AM$2,0),0),0)+IFERROR(VLOOKUP($B5,'Round  (9)'!$B$2:$AM$102,MATCH(Species!I$2,'Round  (9)'!$B$2:$AM$2,0),0),0)+IFERROR(VLOOKUP($B5,'Round  (10)'!$B$2:$U$102,MATCH(Species!I$2,'Round  (10)'!$B$2:$U$2,0),0),0)+IFERROR(VLOOKUP($B5,'Round  (11)'!$B$2:$AB$102,MATCH(Species!I$2,'Round  (11)'!$B$2:$AB$2,0),0),0)+IFERROR(VLOOKUP($B5,'Round  (12)'!$B$2:$Y$100,MATCH(Species!I$2,'Round  (12)'!$B$2:$Y$2,0),0),0)</f>
        <v>0</v>
      </c>
      <c r="J5" s="480">
        <f>IFERROR(VLOOKUP($B5,'Round 1'!$B$2:$AM$102,MATCH(Species!J$2,'Round 1'!$B$2:$AM$2,0),0),0)+IFERROR(VLOOKUP($B5,'Round  (2)'!$B$2:$AM$102,MATCH(Species!J$2,'Round  (2)'!$B$2:$AM$2,0),0),0)+IFERROR(VLOOKUP($B5,'Round  (3)'!$B$2:$AM$102,MATCH(Species!J$2,'Round  (3)'!$B$2:$AM$2,0),0),0)+IFERROR(VLOOKUP($B5,'Round (4)'!$B$2:$AM$102,MATCH(Species!J$2,'Round (4)'!$B$2:$AM$2,0),0),0)+IFERROR(VLOOKUP($B5,'Round  (5)'!$B$2:$AM$102,MATCH(Species!J$2,'Round  (5)'!$B$2:$AM$2,0),0),0)+IFERROR(VLOOKUP($B5,'Round  (6)'!$B$2:$AM$102,MATCH(Species!J$2,'Round  (6)'!$B$2:$AM$2,0),0),0)+IFERROR(VLOOKUP($B5,'Round  (7)'!$B$2:$AM$102,MATCH(Species!J$2,'Round  (7)'!$B$2:$AM$2,0),0),0)+IFERROR(VLOOKUP($B5,'Round  (8)'!$B$2:$AM$102,MATCH(Species!J$2,'Round  (8)'!$B$2:$AM$2,0),0),0)+IFERROR(VLOOKUP($B5,'Round  (9)'!$B$2:$AM$102,MATCH(Species!J$2,'Round  (9)'!$B$2:$AM$2,0),0),0)+IFERROR(VLOOKUP($B5,'Round  (10)'!$B$2:$U$102,MATCH(Species!J$2,'Round  (10)'!$B$2:$U$2,0),0),0)+IFERROR(VLOOKUP($B5,'Round  (11)'!$B$2:$AB$102,MATCH(Species!J$2,'Round  (11)'!$B$2:$AB$2,0),0),0)+IFERROR(VLOOKUP($B5,'Round  (12)'!$B$2:$Y$100,MATCH(Species!J$2,'Round  (12)'!$B$2:$Y$2,0),0),0)</f>
        <v>2</v>
      </c>
      <c r="K5" s="480">
        <f>IFERROR(VLOOKUP($B5,'Round 1'!$B$2:$AM$102,MATCH(Species!K$2,'Round 1'!$B$2:$AM$2,0),0),0)+IFERROR(VLOOKUP($B5,'Round  (2)'!$B$2:$AM$102,MATCH(Species!K$2,'Round  (2)'!$B$2:$AM$2,0),0),0)+IFERROR(VLOOKUP($B5,'Round  (3)'!$B$2:$AM$102,MATCH(Species!K$2,'Round  (3)'!$B$2:$AM$2,0),0),0)+IFERROR(VLOOKUP($B5,'Round (4)'!$B$2:$AM$102,MATCH(Species!K$2,'Round (4)'!$B$2:$AM$2,0),0),0)+IFERROR(VLOOKUP($B5,'Round  (5)'!$B$2:$AM$102,MATCH(Species!K$2,'Round  (5)'!$B$2:$AM$2,0),0),0)+IFERROR(VLOOKUP($B5,'Round  (6)'!$B$2:$AM$102,MATCH(Species!K$2,'Round  (6)'!$B$2:$AM$2,0),0),0)+IFERROR(VLOOKUP($B5,'Round  (7)'!$B$2:$AM$102,MATCH(Species!K$2,'Round  (7)'!$B$2:$AM$2,0),0),0)+IFERROR(VLOOKUP($B5,'Round  (8)'!$B$2:$AM$102,MATCH(Species!K$2,'Round  (8)'!$B$2:$AM$2,0),0),0)+IFERROR(VLOOKUP($B5,'Round  (9)'!$B$2:$AM$102,MATCH(Species!K$2,'Round  (9)'!$B$2:$AM$2,0),0),0)+IFERROR(VLOOKUP($B5,'Round  (10)'!$B$2:$U$102,MATCH(Species!K$2,'Round  (10)'!$B$2:$U$2,0),0),0)+IFERROR(VLOOKUP($B5,'Round  (11)'!$B$2:$AB$102,MATCH(Species!K$2,'Round  (11)'!$B$2:$AB$2,0),0),0)+IFERROR(VLOOKUP($B5,'Round  (12)'!$B$2:$Y$100,MATCH(Species!K$2,'Round  (12)'!$B$2:$Y$2,0),0),0)</f>
        <v>2</v>
      </c>
      <c r="L5" s="480">
        <f>IFERROR(VLOOKUP($B5,'Round 1'!$B$2:$AM$102,MATCH(Species!L$2,'Round 1'!$B$2:$AM$2,0),0),0)+IFERROR(VLOOKUP($B5,'Round  (2)'!$B$2:$AM$102,MATCH(Species!L$2,'Round  (2)'!$B$2:$AM$2,0),0),0)+IFERROR(VLOOKUP($B5,'Round  (3)'!$B$2:$AM$102,MATCH(Species!L$2,'Round  (3)'!$B$2:$AM$2,0),0),0)+IFERROR(VLOOKUP($B5,'Round (4)'!$B$2:$AM$102,MATCH(Species!L$2,'Round (4)'!$B$2:$AM$2,0),0),0)+IFERROR(VLOOKUP($B5,'Round  (5)'!$B$2:$AM$102,MATCH(Species!L$2,'Round  (5)'!$B$2:$AM$2,0),0),0)+IFERROR(VLOOKUP($B5,'Round  (6)'!$B$2:$AM$102,MATCH(Species!L$2,'Round  (6)'!$B$2:$AM$2,0),0),0)+IFERROR(VLOOKUP($B5,'Round  (7)'!$B$2:$AM$102,MATCH(Species!L$2,'Round  (7)'!$B$2:$AM$2,0),0),0)+IFERROR(VLOOKUP($B5,'Round  (8)'!$B$2:$AM$102,MATCH(Species!L$2,'Round  (8)'!$B$2:$AM$2,0),0),0)+IFERROR(VLOOKUP($B5,'Round  (9)'!$B$2:$AM$102,MATCH(Species!L$2,'Round  (9)'!$B$2:$AM$2,0),0),0)+IFERROR(VLOOKUP($B5,'Round  (10)'!$B$2:$U$102,MATCH(Species!L$2,'Round  (10)'!$B$2:$U$2,0),0),0)+IFERROR(VLOOKUP($B5,'Round  (11)'!$B$2:$AB$102,MATCH(Species!L$2,'Round  (11)'!$B$2:$AB$2,0),0),0)+IFERROR(VLOOKUP($B5,'Round  (12)'!$B$2:$Y$100,MATCH(Species!L$2,'Round  (12)'!$B$2:$Y$2,0),0),0)</f>
        <v>17</v>
      </c>
      <c r="M5" s="480">
        <f>IFERROR(VLOOKUP($B5,'Round 1'!$B$2:$AM$102,MATCH(Species!M$2,'Round 1'!$B$2:$AM$2,0),0),0)+IFERROR(VLOOKUP($B5,'Round  (2)'!$B$2:$AM$102,MATCH(Species!M$2,'Round  (2)'!$B$2:$AM$2,0),0),0)+IFERROR(VLOOKUP($B5,'Round  (3)'!$B$2:$AM$102,MATCH(Species!M$2,'Round  (3)'!$B$2:$AM$2,0),0),0)+IFERROR(VLOOKUP($B5,'Round (4)'!$B$2:$AM$102,MATCH(Species!M$2,'Round (4)'!$B$2:$AM$2,0),0),0)+IFERROR(VLOOKUP($B5,'Round  (5)'!$B$2:$AM$102,MATCH(Species!M$2,'Round  (5)'!$B$2:$AM$2,0),0),0)+IFERROR(VLOOKUP($B5,'Round  (6)'!$B$2:$AM$102,MATCH(Species!M$2,'Round  (6)'!$B$2:$AM$2,0),0),0)+IFERROR(VLOOKUP($B5,'Round  (7)'!$B$2:$AM$102,MATCH(Species!M$2,'Round  (7)'!$B$2:$AM$2,0),0),0)+IFERROR(VLOOKUP($B5,'Round  (8)'!$B$2:$AM$102,MATCH(Species!M$2,'Round  (8)'!$B$2:$AM$2,0),0),0)+IFERROR(VLOOKUP($B5,'Round  (9)'!$B$2:$AM$102,MATCH(Species!M$2,'Round  (9)'!$B$2:$AM$2,0),0),0)+IFERROR(VLOOKUP($B5,'Round  (10)'!$B$2:$U$102,MATCH(Species!M$2,'Round  (10)'!$B$2:$U$2,0),0),0)+IFERROR(VLOOKUP($B5,'Round  (11)'!$B$2:$AB$102,MATCH(Species!M$2,'Round  (11)'!$B$2:$AB$2,0),0),0)+IFERROR(VLOOKUP($B5,'Round  (12)'!$B$2:$Y$100,MATCH(Species!M$2,'Round  (12)'!$B$2:$Y$2,0),0),0)</f>
        <v>2</v>
      </c>
      <c r="N5" s="480">
        <f>IFERROR(VLOOKUP($B5,'Round 1'!$B$2:$AM$102,MATCH(Species!N$2,'Round 1'!$B$2:$AM$2,0),0),0)+IFERROR(VLOOKUP($B5,'Round  (2)'!$B$2:$AM$102,MATCH(Species!N$2,'Round  (2)'!$B$2:$AM$2,0),0),0)+IFERROR(VLOOKUP($B5,'Round  (3)'!$B$2:$AM$102,MATCH(Species!N$2,'Round  (3)'!$B$2:$AM$2,0),0),0)+IFERROR(VLOOKUP($B5,'Round (4)'!$B$2:$AM$102,MATCH(Species!N$2,'Round (4)'!$B$2:$AM$2,0),0),0)+IFERROR(VLOOKUP($B5,'Round  (5)'!$B$2:$AM$102,MATCH(Species!N$2,'Round  (5)'!$B$2:$AM$2,0),0),0)+IFERROR(VLOOKUP($B5,'Round  (6)'!$B$2:$AM$102,MATCH(Species!N$2,'Round  (6)'!$B$2:$AM$2,0),0),0)+IFERROR(VLOOKUP($B5,'Round  (7)'!$B$2:$AM$102,MATCH(Species!N$2,'Round  (7)'!$B$2:$AM$2,0),0),0)+IFERROR(VLOOKUP($B5,'Round  (8)'!$B$2:$AM$102,MATCH(Species!N$2,'Round  (8)'!$B$2:$AM$2,0),0),0)+IFERROR(VLOOKUP($B5,'Round  (9)'!$B$2:$AM$102,MATCH(Species!N$2,'Round  (9)'!$B$2:$AM$2,0),0),0)+IFERROR(VLOOKUP($B5,'Round  (10)'!$B$2:$U$102,MATCH(Species!N$2,'Round  (10)'!$B$2:$U$2,0),0),0)+IFERROR(VLOOKUP($B5,'Round  (11)'!$B$2:$AB$102,MATCH(Species!N$2,'Round  (11)'!$B$2:$AB$2,0),0),0)+IFERROR(VLOOKUP($B5,'Round  (12)'!$B$2:$Y$100,MATCH(Species!N$2,'Round  (12)'!$B$2:$Y$2,0),0),0)</f>
        <v>19</v>
      </c>
      <c r="O5" s="480">
        <f>IFERROR(VLOOKUP($B5,'Round 1'!$B$2:$AM$102,MATCH(Species!O$2,'Round 1'!$B$2:$AM$2,0),0),0)+IFERROR(VLOOKUP($B5,'Round  (2)'!$B$2:$AM$102,MATCH(Species!O$2,'Round  (2)'!$B$2:$AM$2,0),0),0)+IFERROR(VLOOKUP($B5,'Round  (3)'!$B$2:$AM$102,MATCH(Species!O$2,'Round  (3)'!$B$2:$AM$2,0),0),0)+IFERROR(VLOOKUP($B5,'Round (4)'!$B$2:$AM$102,MATCH(Species!O$2,'Round (4)'!$B$2:$AM$2,0),0),0)+IFERROR(VLOOKUP($B5,'Round  (5)'!$B$2:$AM$102,MATCH(Species!O$2,'Round  (5)'!$B$2:$AM$2,0),0),0)+IFERROR(VLOOKUP($B5,'Round  (6)'!$B$2:$AM$102,MATCH(Species!O$2,'Round  (6)'!$B$2:$AM$2,0),0),0)+IFERROR(VLOOKUP($B5,'Round  (7)'!$B$2:$AM$102,MATCH(Species!O$2,'Round  (7)'!$B$2:$AM$2,0),0),0)+IFERROR(VLOOKUP($B5,'Round  (8)'!$B$2:$AM$102,MATCH(Species!O$2,'Round  (8)'!$B$2:$AM$2,0),0),0)+IFERROR(VLOOKUP($B5,'Round  (9)'!$B$2:$AM$102,MATCH(Species!O$2,'Round  (9)'!$B$2:$AM$2,0),0),0)+IFERROR(VLOOKUP($B5,'Round  (10)'!$B$2:$U$102,MATCH(Species!O$2,'Round  (10)'!$B$2:$U$2,0),0),0)+IFERROR(VLOOKUP($B5,'Round  (11)'!$B$2:$AB$102,MATCH(Species!O$2,'Round  (11)'!$B$2:$AB$2,0),0),0)+IFERROR(VLOOKUP($B5,'Round  (12)'!$B$2:$Y$100,MATCH(Species!O$2,'Round  (12)'!$B$2:$Y$2,0),0),0)</f>
        <v>3</v>
      </c>
      <c r="P5" s="480">
        <f>IFERROR(VLOOKUP($B5,'Round 1'!$B$2:$AM$102,MATCH(Species!P$2,'Round 1'!$B$2:$AM$2,0),0),0)+IFERROR(VLOOKUP($B5,'Round  (2)'!$B$2:$AM$102,MATCH(Species!P$2,'Round  (2)'!$B$2:$AM$2,0),0),0)+IFERROR(VLOOKUP($B5,'Round  (3)'!$B$2:$AM$102,MATCH(Species!P$2,'Round  (3)'!$B$2:$AM$2,0),0),0)+IFERROR(VLOOKUP($B5,'Round (4)'!$B$2:$AM$102,MATCH(Species!P$2,'Round (4)'!$B$2:$AM$2,0),0),0)+IFERROR(VLOOKUP($B5,'Round  (5)'!$B$2:$AM$102,MATCH(Species!P$2,'Round  (5)'!$B$2:$AM$2,0),0),0)+IFERROR(VLOOKUP($B5,'Round  (6)'!$B$2:$AM$102,MATCH(Species!P$2,'Round  (6)'!$B$2:$AM$2,0),0),0)+IFERROR(VLOOKUP($B5,'Round  (7)'!$B$2:$AM$102,MATCH(Species!P$2,'Round  (7)'!$B$2:$AM$2,0),0),0)+IFERROR(VLOOKUP($B5,'Round  (8)'!$B$2:$AM$102,MATCH(Species!P$2,'Round  (8)'!$B$2:$AM$2,0),0),0)+IFERROR(VLOOKUP($B5,'Round  (9)'!$B$2:$AM$102,MATCH(Species!P$2,'Round  (9)'!$B$2:$AM$2,0),0),0)+IFERROR(VLOOKUP($B5,'Round  (10)'!$B$2:$U$102,MATCH(Species!P$2,'Round  (10)'!$B$2:$U$2,0),0),0)+IFERROR(VLOOKUP($B5,'Round  (11)'!$B$2:$AB$102,MATCH(Species!P$2,'Round  (11)'!$B$2:$AB$2,0),0),0)+IFERROR(VLOOKUP($B5,'Round  (12)'!$B$2:$Y$100,MATCH(Species!P$2,'Round  (12)'!$B$2:$Y$2,0),0),0)</f>
        <v>0</v>
      </c>
      <c r="Q5" s="480">
        <f>IFERROR(VLOOKUP($B5,'Round 1'!$B$2:$AM$102,MATCH(Species!Q$2,'Round 1'!$B$2:$AM$2,0),0),0)+IFERROR(VLOOKUP($B5,'Round  (2)'!$B$2:$AM$102,MATCH(Species!Q$2,'Round  (2)'!$B$2:$AM$2,0),0),0)+IFERROR(VLOOKUP($B5,'Round  (3)'!$B$2:$AM$102,MATCH(Species!Q$2,'Round  (3)'!$B$2:$AM$2,0),0),0)+IFERROR(VLOOKUP($B5,'Round (4)'!$B$2:$AM$102,MATCH(Species!Q$2,'Round (4)'!$B$2:$AM$2,0),0),0)+IFERROR(VLOOKUP($B5,'Round  (5)'!$B$2:$AM$102,MATCH(Species!Q$2,'Round  (5)'!$B$2:$AM$2,0),0),0)+IFERROR(VLOOKUP($B5,'Round  (6)'!$B$2:$AM$102,MATCH(Species!Q$2,'Round  (6)'!$B$2:$AM$2,0),0),0)+IFERROR(VLOOKUP($B5,'Round  (7)'!$B$2:$AM$102,MATCH(Species!Q$2,'Round  (7)'!$B$2:$AM$2,0),0),0)+IFERROR(VLOOKUP($B5,'Round  (8)'!$B$2:$AM$102,MATCH(Species!Q$2,'Round  (8)'!$B$2:$AM$2,0),0),0)+IFERROR(VLOOKUP($B5,'Round  (9)'!$B$2:$AM$102,MATCH(Species!Q$2,'Round  (9)'!$B$2:$AM$2,0),0),0)+IFERROR(VLOOKUP($B5,'Round  (10)'!$B$2:$U$102,MATCH(Species!Q$2,'Round  (10)'!$B$2:$U$2,0),0),0)+IFERROR(VLOOKUP($B5,'Round  (11)'!$B$2:$AB$102,MATCH(Species!Q$2,'Round  (11)'!$B$2:$AB$2,0),0),0)+IFERROR(VLOOKUP($B5,'Round  (12)'!$B$2:$Y$100,MATCH(Species!Q$2,'Round  (12)'!$B$2:$Y$2,0),0),0)</f>
        <v>4</v>
      </c>
      <c r="R5" s="480">
        <f>IFERROR(VLOOKUP($B5,'Round 1'!$B$2:$AM$102,MATCH(Species!R$2,'Round 1'!$B$2:$AM$2,0),0),0)+IFERROR(VLOOKUP($B5,'Round  (2)'!$B$2:$AM$102,MATCH(Species!R$2,'Round  (2)'!$B$2:$AM$2,0),0),0)+IFERROR(VLOOKUP($B5,'Round  (3)'!$B$2:$AM$102,MATCH(Species!R$2,'Round  (3)'!$B$2:$AM$2,0),0),0)+IFERROR(VLOOKUP($B5,'Round (4)'!$B$2:$AM$102,MATCH(Species!R$2,'Round (4)'!$B$2:$AM$2,0),0),0)+IFERROR(VLOOKUP($B5,'Round  (5)'!$B$2:$AM$102,MATCH(Species!R$2,'Round  (5)'!$B$2:$AM$2,0),0),0)+IFERROR(VLOOKUP($B5,'Round  (6)'!$B$2:$AM$102,MATCH(Species!R$2,'Round  (6)'!$B$2:$AM$2,0),0),0)+IFERROR(VLOOKUP($B5,'Round  (7)'!$B$2:$AM$102,MATCH(Species!R$2,'Round  (7)'!$B$2:$AM$2,0),0),0)+IFERROR(VLOOKUP($B5,'Round  (8)'!$B$2:$AM$102,MATCH(Species!R$2,'Round  (8)'!$B$2:$AM$2,0),0),0)+IFERROR(VLOOKUP($B5,'Round  (9)'!$B$2:$AM$102,MATCH(Species!R$2,'Round  (9)'!$B$2:$AM$2,0),0),0)+IFERROR(VLOOKUP($B5,'Round  (10)'!$B$2:$U$102,MATCH(Species!R$2,'Round  (10)'!$B$2:$U$2,0),0),0)+IFERROR(VLOOKUP($B5,'Round  (11)'!$B$2:$AB$102,MATCH(Species!R$2,'Round  (11)'!$B$2:$AB$2,0),0),0)+IFERROR(VLOOKUP($B5,'Round  (12)'!$B$2:$Y$100,MATCH(Species!R$2,'Round  (12)'!$B$2:$Y$2,0),0),0)</f>
        <v>0</v>
      </c>
      <c r="S5" s="480">
        <f>IFERROR(VLOOKUP($B5,'Round 1'!$B$2:$AM$102,MATCH(Species!S$2,'Round 1'!$B$2:$AM$2,0),0),0)+IFERROR(VLOOKUP($B5,'Round  (2)'!$B$2:$AM$102,MATCH(Species!S$2,'Round  (2)'!$B$2:$AM$2,0),0),0)+IFERROR(VLOOKUP($B5,'Round  (3)'!$B$2:$AM$102,MATCH(Species!S$2,'Round  (3)'!$B$2:$AM$2,0),0),0)+IFERROR(VLOOKUP($B5,'Round (4)'!$B$2:$AM$102,MATCH(Species!S$2,'Round (4)'!$B$2:$AM$2,0),0),0)+IFERROR(VLOOKUP($B5,'Round  (5)'!$B$2:$AM$102,MATCH(Species!S$2,'Round  (5)'!$B$2:$AM$2,0),0),0)+IFERROR(VLOOKUP($B5,'Round  (6)'!$B$2:$AM$102,MATCH(Species!S$2,'Round  (6)'!$B$2:$AM$2,0),0),0)+IFERROR(VLOOKUP($B5,'Round  (7)'!$B$2:$AM$102,MATCH(Species!S$2,'Round  (7)'!$B$2:$AM$2,0),0),0)+IFERROR(VLOOKUP($B5,'Round  (8)'!$B$2:$AM$102,MATCH(Species!S$2,'Round  (8)'!$B$2:$AM$2,0),0),0)+IFERROR(VLOOKUP($B5,'Round  (9)'!$B$2:$AM$102,MATCH(Species!S$2,'Round  (9)'!$B$2:$AM$2,0),0),0)+IFERROR(VLOOKUP($B5,'Round  (10)'!$B$2:$U$102,MATCH(Species!S$2,'Round  (10)'!$B$2:$U$2,0),0),0)+IFERROR(VLOOKUP($B5,'Round  (11)'!$B$2:$AB$102,MATCH(Species!S$2,'Round  (11)'!$B$2:$AB$2,0),0),0)+IFERROR(VLOOKUP($B5,'Round  (12)'!$B$2:$Y$100,MATCH(Species!S$2,'Round  (12)'!$B$2:$Y$2,0),0),0)</f>
        <v>0</v>
      </c>
      <c r="T5" s="480">
        <f>IFERROR(VLOOKUP($B5,'Round 1'!$B$2:$AM$102,MATCH(Species!T$2,'Round 1'!$B$2:$AM$2,0),0),0)+IFERROR(VLOOKUP($B5,'Round  (2)'!$B$2:$AM$102,MATCH(Species!T$2,'Round  (2)'!$B$2:$AM$2,0),0),0)+IFERROR(VLOOKUP($B5,'Round  (3)'!$B$2:$AM$102,MATCH(Species!T$2,'Round  (3)'!$B$2:$AM$2,0),0),0)+IFERROR(VLOOKUP($B5,'Round (4)'!$B$2:$AM$102,MATCH(Species!T$2,'Round (4)'!$B$2:$AM$2,0),0),0)+IFERROR(VLOOKUP($B5,'Round  (5)'!$B$2:$AM$102,MATCH(Species!T$2,'Round  (5)'!$B$2:$AM$2,0),0),0)+IFERROR(VLOOKUP($B5,'Round  (6)'!$B$2:$AM$102,MATCH(Species!T$2,'Round  (6)'!$B$2:$AM$2,0),0),0)+IFERROR(VLOOKUP($B5,'Round  (7)'!$B$2:$AM$102,MATCH(Species!T$2,'Round  (7)'!$B$2:$AM$2,0),0),0)+IFERROR(VLOOKUP($B5,'Round  (8)'!$B$2:$AM$102,MATCH(Species!T$2,'Round  (8)'!$B$2:$AM$2,0),0),0)+IFERROR(VLOOKUP($B5,'Round  (9)'!$B$2:$AM$102,MATCH(Species!T$2,'Round  (9)'!$B$2:$AM$2,0),0),0)+IFERROR(VLOOKUP($B5,'Round  (10)'!$B$2:$U$102,MATCH(Species!T$2,'Round  (10)'!$B$2:$U$2,0),0),0)+IFERROR(VLOOKUP($B5,'Round  (11)'!$B$2:$AB$102,MATCH(Species!T$2,'Round  (11)'!$B$2:$AB$2,0),0),0)+IFERROR(VLOOKUP($B5,'Round  (12)'!$B$2:$Y$100,MATCH(Species!T$2,'Round  (12)'!$B$2:$Y$2,0),0),0)</f>
        <v>0</v>
      </c>
      <c r="U5" s="480">
        <f>IFERROR(VLOOKUP($B5,'Round 1'!$B$2:$AM$102,MATCH(Species!U$2,'Round 1'!$B$2:$AM$2,0),0),0)+IFERROR(VLOOKUP($B5,'Round  (2)'!$B$2:$AM$102,MATCH(Species!U$2,'Round  (2)'!$B$2:$AM$2,0),0),0)+IFERROR(VLOOKUP($B5,'Round  (3)'!$B$2:$AM$102,MATCH(Species!U$2,'Round  (3)'!$B$2:$AM$2,0),0),0)+IFERROR(VLOOKUP($B5,'Round (4)'!$B$2:$AM$102,MATCH(Species!U$2,'Round (4)'!$B$2:$AM$2,0),0),0)+IFERROR(VLOOKUP($B5,'Round  (5)'!$B$2:$AM$102,MATCH(Species!U$2,'Round  (5)'!$B$2:$AM$2,0),0),0)+IFERROR(VLOOKUP($B5,'Round  (6)'!$B$2:$AM$102,MATCH(Species!U$2,'Round  (6)'!$B$2:$AM$2,0),0),0)+IFERROR(VLOOKUP($B5,'Round  (7)'!$B$2:$AM$102,MATCH(Species!U$2,'Round  (7)'!$B$2:$AM$2,0),0),0)+IFERROR(VLOOKUP($B5,'Round  (8)'!$B$2:$AM$102,MATCH(Species!U$2,'Round  (8)'!$B$2:$AM$2,0),0),0)+IFERROR(VLOOKUP($B5,'Round  (9)'!$B$2:$AM$102,MATCH(Species!U$2,'Round  (9)'!$B$2:$AM$2,0),0),0)+IFERROR(VLOOKUP($B5,'Round  (10)'!$B$2:$U$102,MATCH(Species!U$2,'Round  (10)'!$B$2:$U$2,0),0),0)+IFERROR(VLOOKUP($B5,'Round  (11)'!$B$2:$AB$102,MATCH(Species!U$2,'Round  (11)'!$B$2:$AB$2,0),0),0)+IFERROR(VLOOKUP($B5,'Round  (12)'!$B$2:$Y$100,MATCH(Species!U$2,'Round  (12)'!$B$2:$Y$2,0),0),0)</f>
        <v>5</v>
      </c>
      <c r="V5" s="480">
        <f>IFERROR(VLOOKUP($B5,'Round 1'!$B$2:$AM$102,MATCH(Species!V$2,'Round 1'!$B$2:$AM$2,0),0),0)+IFERROR(VLOOKUP($B5,'Round  (2)'!$B$2:$AM$102,MATCH(Species!V$2,'Round  (2)'!$B$2:$AM$2,0),0),0)+IFERROR(VLOOKUP($B5,'Round  (3)'!$B$2:$AM$102,MATCH(Species!V$2,'Round  (3)'!$B$2:$AM$2,0),0),0)+IFERROR(VLOOKUP($B5,'Round (4)'!$B$2:$AM$102,MATCH(Species!V$2,'Round (4)'!$B$2:$AM$2,0),0),0)+IFERROR(VLOOKUP($B5,'Round  (5)'!$B$2:$AM$102,MATCH(Species!V$2,'Round  (5)'!$B$2:$AM$2,0),0),0)+IFERROR(VLOOKUP($B5,'Round  (6)'!$B$2:$AM$102,MATCH(Species!V$2,'Round  (6)'!$B$2:$AM$2,0),0),0)+IFERROR(VLOOKUP($B5,'Round  (7)'!$B$2:$AM$102,MATCH(Species!V$2,'Round  (7)'!$B$2:$AM$2,0),0),0)+IFERROR(VLOOKUP($B5,'Round  (8)'!$B$2:$AM$102,MATCH(Species!V$2,'Round  (8)'!$B$2:$AM$2,0),0),0)+IFERROR(VLOOKUP($B5,'Round  (9)'!$B$2:$AM$102,MATCH(Species!V$2,'Round  (9)'!$B$2:$AM$2,0),0),0)+IFERROR(VLOOKUP($B5,'Round  (10)'!$B$2:$U$102,MATCH(Species!V$2,'Round  (10)'!$B$2:$U$2,0),0),0)+IFERROR(VLOOKUP($B5,'Round  (11)'!$B$2:$AB$102,MATCH(Species!V$2,'Round  (11)'!$B$2:$AB$2,0),0),0)+IFERROR(VLOOKUP($B5,'Round  (12)'!$B$2:$Y$100,MATCH(Species!V$2,'Round  (12)'!$B$2:$Y$2,0),0),0)</f>
        <v>0</v>
      </c>
      <c r="W5" s="480">
        <f>IFERROR(VLOOKUP($B5,'Round 1'!$B$2:$AM$102,MATCH(Species!W$2,'Round 1'!$B$2:$AM$2,0),0),0)+IFERROR(VLOOKUP($B5,'Round  (2)'!$B$2:$AM$102,MATCH(Species!W$2,'Round  (2)'!$B$2:$AM$2,0),0),0)+IFERROR(VLOOKUP($B5,'Round  (3)'!$B$2:$AM$102,MATCH(Species!W$2,'Round  (3)'!$B$2:$AM$2,0),0),0)+IFERROR(VLOOKUP($B5,'Round (4)'!$B$2:$AM$102,MATCH(Species!W$2,'Round (4)'!$B$2:$AM$2,0),0),0)+IFERROR(VLOOKUP($B5,'Round  (5)'!$B$2:$AM$102,MATCH(Species!W$2,'Round  (5)'!$B$2:$AM$2,0),0),0)+IFERROR(VLOOKUP($B5,'Round  (6)'!$B$2:$AM$102,MATCH(Species!W$2,'Round  (6)'!$B$2:$AM$2,0),0),0)+IFERROR(VLOOKUP($B5,'Round  (7)'!$B$2:$AM$102,MATCH(Species!W$2,'Round  (7)'!$B$2:$AM$2,0),0),0)+IFERROR(VLOOKUP($B5,'Round  (8)'!$B$2:$AM$102,MATCH(Species!W$2,'Round  (8)'!$B$2:$AM$2,0),0),0)+IFERROR(VLOOKUP($B5,'Round  (9)'!$B$2:$AM$102,MATCH(Species!W$2,'Round  (9)'!$B$2:$AM$2,0),0),0)+IFERROR(VLOOKUP($B5,'Round  (10)'!$B$2:$U$102,MATCH(Species!W$2,'Round  (10)'!$B$2:$U$2,0),0),0)+IFERROR(VLOOKUP($B5,'Round  (11)'!$B$2:$AB$102,MATCH(Species!W$2,'Round  (11)'!$B$2:$AB$2,0),0),0)+IFERROR(VLOOKUP($B5,'Round  (12)'!$B$2:$Y$100,MATCH(Species!W$2,'Round  (12)'!$B$2:$Y$2,0),0),0)</f>
        <v>0</v>
      </c>
      <c r="X5" s="480">
        <f>IFERROR(VLOOKUP($B5,'Round 1'!$B$2:$AM$102,MATCH(Species!X$2,'Round 1'!$B$2:$AM$2,0),0),0)+IFERROR(VLOOKUP($B5,'Round  (2)'!$B$2:$AM$102,MATCH(Species!X$2,'Round  (2)'!$B$2:$AM$2,0),0),0)+IFERROR(VLOOKUP($B5,'Round  (3)'!$B$2:$AM$102,MATCH(Species!X$2,'Round  (3)'!$B$2:$AM$2,0),0),0)+IFERROR(VLOOKUP($B5,'Round (4)'!$B$2:$AM$102,MATCH(Species!X$2,'Round (4)'!$B$2:$AM$2,0),0),0)+IFERROR(VLOOKUP($B5,'Round  (5)'!$B$2:$AM$102,MATCH(Species!X$2,'Round  (5)'!$B$2:$AM$2,0),0),0)+IFERROR(VLOOKUP($B5,'Round  (6)'!$B$2:$AM$102,MATCH(Species!X$2,'Round  (6)'!$B$2:$AM$2,0),0),0)+IFERROR(VLOOKUP($B5,'Round  (7)'!$B$2:$AM$102,MATCH(Species!X$2,'Round  (7)'!$B$2:$AM$2,0),0),0)+IFERROR(VLOOKUP($B5,'Round  (8)'!$B$2:$AM$102,MATCH(Species!X$2,'Round  (8)'!$B$2:$AM$2,0),0),0)+IFERROR(VLOOKUP($B5,'Round  (9)'!$B$2:$AM$102,MATCH(Species!X$2,'Round  (9)'!$B$2:$AM$2,0),0),0)+IFERROR(VLOOKUP($B5,'Round  (10)'!$B$2:$U$102,MATCH(Species!X$2,'Round  (10)'!$B$2:$U$2,0),0),0)+IFERROR(VLOOKUP($B5,'Round  (11)'!$B$2:$AB$102,MATCH(Species!X$2,'Round  (11)'!$B$2:$AB$2,0),0),0)+IFERROR(VLOOKUP($B5,'Round  (12)'!$B$2:$Y$100,MATCH(Species!X$2,'Round  (12)'!$B$2:$Y$2,0),0),0)</f>
        <v>1</v>
      </c>
      <c r="Y5" s="480">
        <f>IFERROR(VLOOKUP($B5,'Round 1'!$B$2:$AM$102,MATCH(Species!Y$2,'Round 1'!$B$2:$AM$2,0),0),0)+IFERROR(VLOOKUP($B5,'Round  (2)'!$B$2:$AM$102,MATCH(Species!Y$2,'Round  (2)'!$B$2:$AM$2,0),0),0)+IFERROR(VLOOKUP($B5,'Round  (3)'!$B$2:$AM$102,MATCH(Species!Y$2,'Round  (3)'!$B$2:$AM$2,0),0),0)+IFERROR(VLOOKUP($B5,'Round (4)'!$B$2:$AM$102,MATCH(Species!Y$2,'Round (4)'!$B$2:$AM$2,0),0),0)+IFERROR(VLOOKUP($B5,'Round  (5)'!$B$2:$AM$102,MATCH(Species!Y$2,'Round  (5)'!$B$2:$AM$2,0),0),0)+IFERROR(VLOOKUP($B5,'Round  (6)'!$B$2:$AM$102,MATCH(Species!Y$2,'Round  (6)'!$B$2:$AM$2,0),0),0)+IFERROR(VLOOKUP($B5,'Round  (7)'!$B$2:$AM$102,MATCH(Species!Y$2,'Round  (7)'!$B$2:$AM$2,0),0),0)+IFERROR(VLOOKUP($B5,'Round  (8)'!$B$2:$AM$102,MATCH(Species!Y$2,'Round  (8)'!$B$2:$AM$2,0),0),0)+IFERROR(VLOOKUP($B5,'Round  (9)'!$B$2:$AM$102,MATCH(Species!Y$2,'Round  (9)'!$B$2:$AM$2,0),0),0)+IFERROR(VLOOKUP($B5,'Round  (10)'!$B$2:$U$102,MATCH(Species!Y$2,'Round  (10)'!$B$2:$U$2,0),0),0)+IFERROR(VLOOKUP($B5,'Round  (11)'!$B$2:$AB$102,MATCH(Species!Y$2,'Round  (11)'!$B$2:$AB$2,0),0),0)+IFERROR(VLOOKUP($B5,'Round  (12)'!$B$2:$Y$100,MATCH(Species!Y$2,'Round  (12)'!$B$2:$Y$2,0),0),0)</f>
        <v>0</v>
      </c>
      <c r="Z5" s="480">
        <f>IFERROR(VLOOKUP($B5,'Round 1'!$B$2:$AM$102,MATCH(Species!Z$2,'Round 1'!$B$2:$AM$2,0),0),0)+IFERROR(VLOOKUP($B5,'Round  (2)'!$B$2:$AM$102,MATCH(Species!Z$2,'Round  (2)'!$B$2:$AM$2,0),0),0)+IFERROR(VLOOKUP($B5,'Round  (3)'!$B$2:$AM$102,MATCH(Species!Z$2,'Round  (3)'!$B$2:$AM$2,0),0),0)+IFERROR(VLOOKUP($B5,'Round (4)'!$B$2:$AM$102,MATCH(Species!Z$2,'Round (4)'!$B$2:$AM$2,0),0),0)+IFERROR(VLOOKUP($B5,'Round  (5)'!$B$2:$AM$102,MATCH(Species!Z$2,'Round  (5)'!$B$2:$AM$2,0),0),0)+IFERROR(VLOOKUP($B5,'Round  (6)'!$B$2:$AM$102,MATCH(Species!Z$2,'Round  (6)'!$B$2:$AM$2,0),0),0)+IFERROR(VLOOKUP($B5,'Round  (7)'!$B$2:$AM$102,MATCH(Species!Z$2,'Round  (7)'!$B$2:$AM$2,0),0),0)+IFERROR(VLOOKUP($B5,'Round  (8)'!$B$2:$AM$102,MATCH(Species!Z$2,'Round  (8)'!$B$2:$AM$2,0),0),0)+IFERROR(VLOOKUP($B5,'Round  (9)'!$B$2:$AM$102,MATCH(Species!Z$2,'Round  (9)'!$B$2:$AM$2,0),0),0)+IFERROR(VLOOKUP($B5,'Round  (10)'!$B$2:$U$102,MATCH(Species!Z$2,'Round  (10)'!$B$2:$U$2,0),0),0)+IFERROR(VLOOKUP($B5,'Round  (11)'!$B$2:$AB$102,MATCH(Species!Z$2,'Round  (11)'!$B$2:$AB$2,0),0),0)+IFERROR(VLOOKUP($B5,'Round  (12)'!$B$2:$Y$100,MATCH(Species!Z$2,'Round  (12)'!$B$2:$Y$2,0),0),0)</f>
        <v>0</v>
      </c>
      <c r="AA5" s="480">
        <f>IFERROR(VLOOKUP($B5,'Round 1'!$B$2:$AM$102,MATCH(Species!AA$2,'Round 1'!$B$2:$AM$2,0),0),0)+IFERROR(VLOOKUP($B5,'Round  (2)'!$B$2:$AM$102,MATCH(Species!AA$2,'Round  (2)'!$B$2:$AM$2,0),0),0)+IFERROR(VLOOKUP($B5,'Round  (3)'!$B$2:$AM$102,MATCH(Species!AA$2,'Round  (3)'!$B$2:$AM$2,0),0),0)+IFERROR(VLOOKUP($B5,'Round (4)'!$B$2:$AM$102,MATCH(Species!AA$2,'Round (4)'!$B$2:$AM$2,0),0),0)+IFERROR(VLOOKUP($B5,'Round  (5)'!$B$2:$AM$102,MATCH(Species!AA$2,'Round  (5)'!$B$2:$AM$2,0),0),0)+IFERROR(VLOOKUP($B5,'Round  (6)'!$B$2:$AM$102,MATCH(Species!AA$2,'Round  (6)'!$B$2:$AM$2,0),0),0)+IFERROR(VLOOKUP($B5,'Round  (7)'!$B$2:$AM$102,MATCH(Species!AA$2,'Round  (7)'!$B$2:$AM$2,0),0),0)+IFERROR(VLOOKUP($B5,'Round  (8)'!$B$2:$AM$102,MATCH(Species!AA$2,'Round  (8)'!$B$2:$AM$2,0),0),0)+IFERROR(VLOOKUP($B5,'Round  (9)'!$B$2:$AM$102,MATCH(Species!AA$2,'Round  (9)'!$B$2:$AM$2,0),0),0)+IFERROR(VLOOKUP($B5,'Round  (10)'!$B$2:$U$102,MATCH(Species!AA$2,'Round  (10)'!$B$2:$U$2,0),0),0)+IFERROR(VLOOKUP($B5,'Round  (11)'!$B$2:$AB$102,MATCH(Species!AA$2,'Round  (11)'!$B$2:$AB$2,0),0),0)+IFERROR(VLOOKUP($B5,'Round  (12)'!$B$2:$Y$100,MATCH(Species!AA$2,'Round  (12)'!$B$2:$Y$2,0),0),0)</f>
        <v>0</v>
      </c>
      <c r="AB5" s="480">
        <f>IFERROR(VLOOKUP($B5,'Round 1'!$B$2:$AM$102,MATCH(Species!AB$2,'Round 1'!$B$2:$AM$2,0),0),0)+IFERROR(VLOOKUP($B5,'Round  (2)'!$B$2:$AM$102,MATCH(Species!AB$2,'Round  (2)'!$B$2:$AM$2,0),0),0)+IFERROR(VLOOKUP($B5,'Round  (3)'!$B$2:$AM$102,MATCH(Species!AB$2,'Round  (3)'!$B$2:$AM$2,0),0),0)+IFERROR(VLOOKUP($B5,'Round (4)'!$B$2:$AM$102,MATCH(Species!AB$2,'Round (4)'!$B$2:$AM$2,0),0),0)+IFERROR(VLOOKUP($B5,'Round  (5)'!$B$2:$AM$102,MATCH(Species!AB$2,'Round  (5)'!$B$2:$AM$2,0),0),0)+IFERROR(VLOOKUP($B5,'Round  (6)'!$B$2:$AM$102,MATCH(Species!AB$2,'Round  (6)'!$B$2:$AM$2,0),0),0)+IFERROR(VLOOKUP($B5,'Round  (7)'!$B$2:$AM$102,MATCH(Species!AB$2,'Round  (7)'!$B$2:$AM$2,0),0),0)+IFERROR(VLOOKUP($B5,'Round  (8)'!$B$2:$AM$102,MATCH(Species!AB$2,'Round  (8)'!$B$2:$AM$2,0),0),0)+IFERROR(VLOOKUP($B5,'Round  (9)'!$B$2:$AM$102,MATCH(Species!AB$2,'Round  (9)'!$B$2:$AM$2,0),0),0)+IFERROR(VLOOKUP($B5,'Round  (10)'!$B$2:$U$102,MATCH(Species!AB$2,'Round  (10)'!$B$2:$U$2,0),0),0)+IFERROR(VLOOKUP($B5,'Round  (11)'!$B$2:$AB$102,MATCH(Species!AB$2,'Round  (11)'!$B$2:$AB$2,0),0),0)+IFERROR(VLOOKUP($B5,'Round  (12)'!$B$2:$Y$100,MATCH(Species!AB$2,'Round  (12)'!$B$2:$Y$2,0),0),0)</f>
        <v>0</v>
      </c>
      <c r="AC5" s="480">
        <f>IFERROR(VLOOKUP($B5,'Round 1'!$B$2:$AM$102,MATCH(Species!AC$2,'Round 1'!$B$2:$AM$2,0),0),0)+IFERROR(VLOOKUP($B5,'Round  (2)'!$B$2:$AM$102,MATCH(Species!AC$2,'Round  (2)'!$B$2:$AM$2,0),0),0)+IFERROR(VLOOKUP($B5,'Round  (3)'!$B$2:$AM$102,MATCH(Species!AC$2,'Round  (3)'!$B$2:$AM$2,0),0),0)+IFERROR(VLOOKUP($B5,'Round (4)'!$B$2:$AM$102,MATCH(Species!AC$2,'Round (4)'!$B$2:$AM$2,0),0),0)+IFERROR(VLOOKUP($B5,'Round  (5)'!$B$2:$AM$102,MATCH(Species!AC$2,'Round  (5)'!$B$2:$AM$2,0),0),0)+IFERROR(VLOOKUP($B5,'Round  (6)'!$B$2:$AM$102,MATCH(Species!AC$2,'Round  (6)'!$B$2:$AM$2,0),0),0)+IFERROR(VLOOKUP($B5,'Round  (7)'!$B$2:$AM$102,MATCH(Species!AC$2,'Round  (7)'!$B$2:$AM$2,0),0),0)+IFERROR(VLOOKUP($B5,'Round  (8)'!$B$2:$AM$102,MATCH(Species!AC$2,'Round  (8)'!$B$2:$AM$2,0),0),0)+IFERROR(VLOOKUP($B5,'Round  (9)'!$B$2:$AM$102,MATCH(Species!AC$2,'Round  (9)'!$B$2:$AM$2,0),0),0)+IFERROR(VLOOKUP($B5,'Round  (10)'!$B$2:$U$102,MATCH(Species!AC$2,'Round  (10)'!$B$2:$U$2,0),0),0)+IFERROR(VLOOKUP($B5,'Round  (11)'!$B$2:$AB$102,MATCH(Species!AC$2,'Round  (11)'!$B$2:$AB$2,0),0),0)+IFERROR(VLOOKUP($B5,'Round  (12)'!$B$2:$Y$100,MATCH(Species!AC$2,'Round  (12)'!$B$2:$Y$2,0),0),0)</f>
        <v>0</v>
      </c>
      <c r="AD5" s="480">
        <f>IFERROR(VLOOKUP($B5,'Round 1'!$B$2:$AM$102,MATCH(Species!AD$2,'Round 1'!$B$2:$AM$2,0),0),0)+IFERROR(VLOOKUP($B5,'Round  (2)'!$B$2:$AM$102,MATCH(Species!AD$2,'Round  (2)'!$B$2:$AM$2,0),0),0)+IFERROR(VLOOKUP($B5,'Round  (3)'!$B$2:$AM$102,MATCH(Species!AD$2,'Round  (3)'!$B$2:$AM$2,0),0),0)+IFERROR(VLOOKUP($B5,'Round (4)'!$B$2:$AM$102,MATCH(Species!AD$2,'Round (4)'!$B$2:$AM$2,0),0),0)+IFERROR(VLOOKUP($B5,'Round  (5)'!$B$2:$AM$102,MATCH(Species!AD$2,'Round  (5)'!$B$2:$AM$2,0),0),0)+IFERROR(VLOOKUP($B5,'Round  (6)'!$B$2:$AM$102,MATCH(Species!AD$2,'Round  (6)'!$B$2:$AM$2,0),0),0)+IFERROR(VLOOKUP($B5,'Round  (7)'!$B$2:$AM$102,MATCH(Species!AD$2,'Round  (7)'!$B$2:$AM$2,0),0),0)+IFERROR(VLOOKUP($B5,'Round  (8)'!$B$2:$AM$102,MATCH(Species!AD$2,'Round  (8)'!$B$2:$AM$2,0),0),0)+IFERROR(VLOOKUP($B5,'Round  (9)'!$B$2:$AM$102,MATCH(Species!AD$2,'Round  (9)'!$B$2:$AM$2,0),0),0)+IFERROR(VLOOKUP($B5,'Round  (10)'!$B$2:$U$102,MATCH(Species!AD$2,'Round  (10)'!$B$2:$U$2,0),0),0)+IFERROR(VLOOKUP($B5,'Round  (11)'!$B$2:$AB$102,MATCH(Species!AD$2,'Round  (11)'!$B$2:$AB$2,0),0),0)+IFERROR(VLOOKUP($B5,'Round  (12)'!$B$2:$Y$100,MATCH(Species!AD$2,'Round  (12)'!$B$2:$Y$2,0),0),0)</f>
        <v>1</v>
      </c>
      <c r="AE5" s="480">
        <f>IFERROR(VLOOKUP($B5,'Round 1'!$B$2:$AM$102,MATCH(Species!AE$2,'Round 1'!$B$2:$AM$2,0),0),0)+IFERROR(VLOOKUP($B5,'Round  (2)'!$B$2:$AM$102,MATCH(Species!AE$2,'Round  (2)'!$B$2:$AM$2,0),0),0)+IFERROR(VLOOKUP($B5,'Round  (3)'!$B$2:$AM$102,MATCH(Species!AE$2,'Round  (3)'!$B$2:$AM$2,0),0),0)+IFERROR(VLOOKUP($B5,'Round (4)'!$B$2:$AM$102,MATCH(Species!AE$2,'Round (4)'!$B$2:$AM$2,0),0),0)+IFERROR(VLOOKUP($B5,'Round  (5)'!$B$2:$AM$102,MATCH(Species!AE$2,'Round  (5)'!$B$2:$AM$2,0),0),0)+IFERROR(VLOOKUP($B5,'Round  (6)'!$B$2:$AM$102,MATCH(Species!AE$2,'Round  (6)'!$B$2:$AM$2,0),0),0)+IFERROR(VLOOKUP($B5,'Round  (7)'!$B$2:$AM$102,MATCH(Species!AE$2,'Round  (7)'!$B$2:$AM$2,0),0),0)+IFERROR(VLOOKUP($B5,'Round  (8)'!$B$2:$AM$102,MATCH(Species!AE$2,'Round  (8)'!$B$2:$AM$2,0),0),0)+IFERROR(VLOOKUP($B5,'Round  (9)'!$B$2:$AM$102,MATCH(Species!AE$2,'Round  (9)'!$B$2:$AM$2,0),0),0)+IFERROR(VLOOKUP($B5,'Round  (10)'!$B$2:$U$102,MATCH(Species!AE$2,'Round  (10)'!$B$2:$U$2,0),0),0)+IFERROR(VLOOKUP($B5,'Round  (11)'!$B$2:$AB$102,MATCH(Species!AE$2,'Round  (11)'!$B$2:$AB$2,0),0),0)+IFERROR(VLOOKUP($B5,'Round  (12)'!$B$2:$Y$100,MATCH(Species!AE$2,'Round  (12)'!$B$2:$Y$2,0),0),0)</f>
        <v>1</v>
      </c>
      <c r="AF5" s="480">
        <f>IFERROR(VLOOKUP($B5,'Round 1'!$B$2:$AM$102,MATCH(Species!AF$2,'Round 1'!$B$2:$AM$2,0),0),0)+IFERROR(VLOOKUP($B5,'Round  (2)'!$B$2:$AM$102,MATCH(Species!AF$2,'Round  (2)'!$B$2:$AM$2,0),0),0)+IFERROR(VLOOKUP($B5,'Round  (3)'!$B$2:$AM$102,MATCH(Species!AF$2,'Round  (3)'!$B$2:$AM$2,0),0),0)+IFERROR(VLOOKUP($B5,'Round (4)'!$B$2:$AM$102,MATCH(Species!AF$2,'Round (4)'!$B$2:$AM$2,0),0),0)+IFERROR(VLOOKUP($B5,'Round  (5)'!$B$2:$AM$102,MATCH(Species!AF$2,'Round  (5)'!$B$2:$AM$2,0),0),0)+IFERROR(VLOOKUP($B5,'Round  (6)'!$B$2:$AM$102,MATCH(Species!AF$2,'Round  (6)'!$B$2:$AM$2,0),0),0)+IFERROR(VLOOKUP($B5,'Round  (7)'!$B$2:$AM$102,MATCH(Species!AF$2,'Round  (7)'!$B$2:$AM$2,0),0),0)+IFERROR(VLOOKUP($B5,'Round  (8)'!$B$2:$AM$102,MATCH(Species!AF$2,'Round  (8)'!$B$2:$AM$2,0),0),0)+IFERROR(VLOOKUP($B5,'Round  (9)'!$B$2:$AM$102,MATCH(Species!AF$2,'Round  (9)'!$B$2:$AM$2,0),0),0)+IFERROR(VLOOKUP($B5,'Round  (10)'!$B$2:$U$102,MATCH(Species!AF$2,'Round  (10)'!$B$2:$U$2,0),0),0)+IFERROR(VLOOKUP($B5,'Round  (11)'!$B$2:$AB$102,MATCH(Species!AF$2,'Round  (11)'!$B$2:$AB$2,0),0),0)+IFERROR(VLOOKUP($B5,'Round  (12)'!$B$2:$Y$100,MATCH(Species!AF$2,'Round  (12)'!$B$2:$Y$2,0),0),0)</f>
        <v>0</v>
      </c>
      <c r="AG5" s="480">
        <f>IFERROR(VLOOKUP($B5,'Round 1'!$B$2:$AM$102,MATCH(Species!AG$2,'Round 1'!$B$2:$AM$2,0),0),0)+IFERROR(VLOOKUP($B5,'Round  (2)'!$B$2:$AM$102,MATCH(Species!AG$2,'Round  (2)'!$B$2:$AM$2,0),0),0)+IFERROR(VLOOKUP($B5,'Round  (3)'!$B$2:$AM$102,MATCH(Species!AG$2,'Round  (3)'!$B$2:$AM$2,0),0),0)+IFERROR(VLOOKUP($B5,'Round (4)'!$B$2:$AM$102,MATCH(Species!AG$2,'Round (4)'!$B$2:$AM$2,0),0),0)+IFERROR(VLOOKUP($B5,'Round  (5)'!$B$2:$AM$102,MATCH(Species!AG$2,'Round  (5)'!$B$2:$AM$2,0),0),0)+IFERROR(VLOOKUP($B5,'Round  (6)'!$B$2:$AM$102,MATCH(Species!AG$2,'Round  (6)'!$B$2:$AM$2,0),0),0)+IFERROR(VLOOKUP($B5,'Round  (7)'!$B$2:$AM$102,MATCH(Species!AG$2,'Round  (7)'!$B$2:$AM$2,0),0),0)+IFERROR(VLOOKUP($B5,'Round  (8)'!$B$2:$AM$102,MATCH(Species!AG$2,'Round  (8)'!$B$2:$AM$2,0),0),0)+IFERROR(VLOOKUP($B5,'Round  (9)'!$B$2:$AM$102,MATCH(Species!AG$2,'Round  (9)'!$B$2:$AM$2,0),0),0)+IFERROR(VLOOKUP($B5,'Round  (10)'!$B$2:$U$102,MATCH(Species!AG$2,'Round  (10)'!$B$2:$U$2,0),0),0)+IFERROR(VLOOKUP($B5,'Round  (11)'!$B$2:$AB$102,MATCH(Species!AG$2,'Round  (11)'!$B$2:$AB$2,0),0),0)+IFERROR(VLOOKUP($B5,'Round  (12)'!$B$2:$Y$100,MATCH(Species!AG$2,'Round  (12)'!$B$2:$Y$2,0),0),0)</f>
        <v>0</v>
      </c>
      <c r="AH5" s="480">
        <f>IFERROR(VLOOKUP($B5,'Round 1'!$B$2:$AM$102,MATCH(Species!AH$2,'Round 1'!$B$2:$AM$2,0),0),0)+IFERROR(VLOOKUP($B5,'Round  (2)'!$B$2:$AM$102,MATCH(Species!AH$2,'Round  (2)'!$B$2:$AM$2,0),0),0)+IFERROR(VLOOKUP($B5,'Round  (3)'!$B$2:$AM$102,MATCH(Species!AH$2,'Round  (3)'!$B$2:$AM$2,0),0),0)+IFERROR(VLOOKUP($B5,'Round (4)'!$B$2:$AM$102,MATCH(Species!AH$2,'Round (4)'!$B$2:$AM$2,0),0),0)+IFERROR(VLOOKUP($B5,'Round  (5)'!$B$2:$AM$102,MATCH(Species!AH$2,'Round  (5)'!$B$2:$AM$2,0),0),0)+IFERROR(VLOOKUP($B5,'Round  (6)'!$B$2:$AM$102,MATCH(Species!AH$2,'Round  (6)'!$B$2:$AM$2,0),0),0)+IFERROR(VLOOKUP($B5,'Round  (7)'!$B$2:$AM$102,MATCH(Species!AH$2,'Round  (7)'!$B$2:$AM$2,0),0),0)+IFERROR(VLOOKUP($B5,'Round  (8)'!$B$2:$AM$102,MATCH(Species!AH$2,'Round  (8)'!$B$2:$AM$2,0),0),0)+IFERROR(VLOOKUP($B5,'Round  (9)'!$B$2:$AM$102,MATCH(Species!AH$2,'Round  (9)'!$B$2:$AM$2,0),0),0)+IFERROR(VLOOKUP($B5,'Round  (10)'!$B$2:$U$102,MATCH(Species!AH$2,'Round  (10)'!$B$2:$U$2,0),0),0)+IFERROR(VLOOKUP($B5,'Round  (11)'!$B$2:$AB$102,MATCH(Species!AH$2,'Round  (11)'!$B$2:$AB$2,0),0),0)+IFERROR(VLOOKUP($B5,'Round  (12)'!$B$2:$Y$100,MATCH(Species!AH$2,'Round  (12)'!$B$2:$Y$2,0),0),0)</f>
        <v>0</v>
      </c>
      <c r="AI5" s="480">
        <f>IFERROR(VLOOKUP($B5,'Round 1'!$B$2:$AM$102,MATCH(Species!AI$2,'Round 1'!$B$2:$AM$2,0),0),0)+IFERROR(VLOOKUP($B5,'Round  (2)'!$B$2:$AM$102,MATCH(Species!AI$2,'Round  (2)'!$B$2:$AM$2,0),0),0)+IFERROR(VLOOKUP($B5,'Round  (3)'!$B$2:$AM$102,MATCH(Species!AI$2,'Round  (3)'!$B$2:$AM$2,0),0),0)+IFERROR(VLOOKUP($B5,'Round (4)'!$B$2:$AM$102,MATCH(Species!AI$2,'Round (4)'!$B$2:$AM$2,0),0),0)+IFERROR(VLOOKUP($B5,'Round  (5)'!$B$2:$AM$102,MATCH(Species!AI$2,'Round  (5)'!$B$2:$AM$2,0),0),0)+IFERROR(VLOOKUP($B5,'Round  (6)'!$B$2:$AM$102,MATCH(Species!AI$2,'Round  (6)'!$B$2:$AM$2,0),0),0)+IFERROR(VLOOKUP($B5,'Round  (7)'!$B$2:$AM$102,MATCH(Species!AI$2,'Round  (7)'!$B$2:$AM$2,0),0),0)+IFERROR(VLOOKUP($B5,'Round  (8)'!$B$2:$AM$102,MATCH(Species!AI$2,'Round  (8)'!$B$2:$AM$2,0),0),0)+IFERROR(VLOOKUP($B5,'Round  (9)'!$B$2:$AM$102,MATCH(Species!AI$2,'Round  (9)'!$B$2:$AM$2,0),0),0)+IFERROR(VLOOKUP($B5,'Round  (10)'!$B$2:$U$102,MATCH(Species!AI$2,'Round  (10)'!$B$2:$U$2,0),0),0)+IFERROR(VLOOKUP($B5,'Round  (11)'!$B$2:$AB$102,MATCH(Species!AI$2,'Round  (11)'!$B$2:$AB$2,0),0),0)+IFERROR(VLOOKUP($B5,'Round  (12)'!$B$2:$Y$100,MATCH(Species!AI$2,'Round  (12)'!$B$2:$Y$2,0),0),0)</f>
        <v>0</v>
      </c>
      <c r="AJ5" s="480">
        <f>IFERROR(VLOOKUP($B5,'Round 1'!$B$2:$AM$102,MATCH(Species!AJ$2,'Round 1'!$B$2:$AM$2,0),0),0)+IFERROR(VLOOKUP($B5,'Round  (2)'!$B$2:$AM$102,MATCH(Species!AJ$2,'Round  (2)'!$B$2:$AM$2,0),0),0)+IFERROR(VLOOKUP($B5,'Round  (3)'!$B$2:$AM$102,MATCH(Species!AJ$2,'Round  (3)'!$B$2:$AM$2,0),0),0)+IFERROR(VLOOKUP($B5,'Round (4)'!$B$2:$AM$102,MATCH(Species!AJ$2,'Round (4)'!$B$2:$AM$2,0),0),0)+IFERROR(VLOOKUP($B5,'Round  (5)'!$B$2:$AM$102,MATCH(Species!AJ$2,'Round  (5)'!$B$2:$AM$2,0),0),0)+IFERROR(VLOOKUP($B5,'Round  (6)'!$B$2:$AM$102,MATCH(Species!AJ$2,'Round  (6)'!$B$2:$AM$2,0),0),0)+IFERROR(VLOOKUP($B5,'Round  (7)'!$B$2:$AM$102,MATCH(Species!AJ$2,'Round  (7)'!$B$2:$AM$2,0),0),0)+IFERROR(VLOOKUP($B5,'Round  (8)'!$B$2:$AM$102,MATCH(Species!AJ$2,'Round  (8)'!$B$2:$AM$2,0),0),0)+IFERROR(VLOOKUP($B5,'Round  (9)'!$B$2:$AM$102,MATCH(Species!AJ$2,'Round  (9)'!$B$2:$AM$2,0),0),0)+IFERROR(VLOOKUP($B5,'Round  (10)'!$B$2:$U$102,MATCH(Species!AJ$2,'Round  (10)'!$B$2:$U$2,0),0),0)+IFERROR(VLOOKUP($B5,'Round  (11)'!$B$2:$AB$102,MATCH(Species!AJ$2,'Round  (11)'!$B$2:$AB$2,0),0),0)+IFERROR(VLOOKUP($B5,'Round  (12)'!$B$2:$Y$100,MATCH(Species!AJ$2,'Round  (12)'!$B$2:$Y$2,0),0),0)</f>
        <v>0</v>
      </c>
    </row>
    <row r="6" spans="1:46" x14ac:dyDescent="0.3">
      <c r="A6" s="186">
        <v>3</v>
      </c>
      <c r="B6" s="326" t="s">
        <v>101</v>
      </c>
      <c r="C6" s="66" t="str">
        <f>IFERROR(VLOOKUP(B6,IND!$B$3:$E$66,4,0),"NM")</f>
        <v>M</v>
      </c>
      <c r="D6" s="51">
        <f t="shared" si="1"/>
        <v>12</v>
      </c>
      <c r="E6" s="342">
        <f t="shared" si="2"/>
        <v>78</v>
      </c>
      <c r="F6" s="480">
        <f>IFERROR(VLOOKUP($B6,'Round 1'!$B$2:$AM$102,MATCH(Species!F$2,'Round 1'!$B$2:$AM$2,0),0),0)+IFERROR(VLOOKUP($B6,'Round  (2)'!$B$2:$AM$102,MATCH(Species!F$2,'Round  (2)'!$B$2:$AM$2,0),0),0)+IFERROR(VLOOKUP($B6,'Round  (3)'!$B$2:$AM$102,MATCH(Species!F$2,'Round  (3)'!$B$2:$AM$2,0),0),0)+IFERROR(VLOOKUP($B6,'Round (4)'!$B$2:$AM$102,MATCH(Species!F$2,'Round (4)'!$B$2:$AM$2,0),0),0)+IFERROR(VLOOKUP($B6,'Round  (5)'!$B$2:$AM$102,MATCH(Species!F$2,'Round  (5)'!$B$2:$AM$2,0),0),0)+IFERROR(VLOOKUP($B6,'Round  (6)'!$B$2:$AM$102,MATCH(Species!F$2,'Round  (6)'!$B$2:$AM$2,0),0),0)+IFERROR(VLOOKUP($B6,'Round  (7)'!$B$2:$AM$102,MATCH(Species!F$2,'Round  (7)'!$B$2:$AM$2,0),0),0)+IFERROR(VLOOKUP($B6,'Round  (8)'!$B$2:$AM$102,MATCH(Species!F$2,'Round  (8)'!$B$2:$AM$2,0),0),0)+IFERROR(VLOOKUP($B6,'Round  (9)'!$B$2:$AM$102,MATCH(Species!F$2,'Round  (9)'!$B$2:$AM$2,0),0),0)+IFERROR(VLOOKUP($B6,'Round  (10)'!$B$2:$U$102,MATCH(Species!F$2,'Round  (10)'!$B$2:$U$2,0),0),0)+IFERROR(VLOOKUP($B6,'Round  (11)'!$B$2:$AB$102,MATCH(Species!F$2,'Round  (11)'!$B$2:$AB$2,0),0),0)+IFERROR(VLOOKUP($B6,'Round  (12)'!$B$2:$Y$100,MATCH(Species!F$2,'Round  (12)'!$B$2:$Y$2,0),0),0)</f>
        <v>45</v>
      </c>
      <c r="G6" s="480">
        <f>IFERROR(VLOOKUP($B6,'Round 1'!$B$2:$AM$102,MATCH(Species!G$2,'Round 1'!$B$2:$AM$2,0),0),0)+IFERROR(VLOOKUP($B6,'Round  (2)'!$B$2:$AM$102,MATCH(Species!G$2,'Round  (2)'!$B$2:$AM$2,0),0),0)+IFERROR(VLOOKUP($B6,'Round  (3)'!$B$2:$AM$102,MATCH(Species!G$2,'Round  (3)'!$B$2:$AM$2,0),0),0)+IFERROR(VLOOKUP($B6,'Round (4)'!$B$2:$AM$102,MATCH(Species!G$2,'Round (4)'!$B$2:$AM$2,0),0),0)+IFERROR(VLOOKUP($B6,'Round  (5)'!$B$2:$AM$102,MATCH(Species!G$2,'Round  (5)'!$B$2:$AM$2,0),0),0)+IFERROR(VLOOKUP($B6,'Round  (6)'!$B$2:$AM$102,MATCH(Species!G$2,'Round  (6)'!$B$2:$AM$2,0),0),0)+IFERROR(VLOOKUP($B6,'Round  (7)'!$B$2:$AM$102,MATCH(Species!G$2,'Round  (7)'!$B$2:$AM$2,0),0),0)+IFERROR(VLOOKUP($B6,'Round  (8)'!$B$2:$AM$102,MATCH(Species!G$2,'Round  (8)'!$B$2:$AM$2,0),0),0)+IFERROR(VLOOKUP($B6,'Round  (9)'!$B$2:$AM$102,MATCH(Species!G$2,'Round  (9)'!$B$2:$AM$2,0),0),0)+IFERROR(VLOOKUP($B6,'Round  (10)'!$B$2:$U$102,MATCH(Species!G$2,'Round  (10)'!$B$2:$U$2,0),0),0)+IFERROR(VLOOKUP($B6,'Round  (11)'!$B$2:$AB$102,MATCH(Species!G$2,'Round  (11)'!$B$2:$AB$2,0),0),0)+IFERROR(VLOOKUP($B6,'Round  (12)'!$B$2:$Y$100,MATCH(Species!G$2,'Round  (12)'!$B$2:$Y$2,0),0),0)</f>
        <v>1</v>
      </c>
      <c r="H6" s="480">
        <f>IFERROR(VLOOKUP($B6,'Round 1'!$B$2:$AM$102,MATCH(Species!H$2,'Round 1'!$B$2:$AM$2,0),0),0)+IFERROR(VLOOKUP($B6,'Round  (2)'!$B$2:$AM$102,MATCH(Species!H$2,'Round  (2)'!$B$2:$AM$2,0),0),0)+IFERROR(VLOOKUP($B6,'Round  (3)'!$B$2:$AM$102,MATCH(Species!H$2,'Round  (3)'!$B$2:$AM$2,0),0),0)+IFERROR(VLOOKUP($B6,'Round (4)'!$B$2:$AM$102,MATCH(Species!H$2,'Round (4)'!$B$2:$AM$2,0),0),0)+IFERROR(VLOOKUP($B6,'Round  (5)'!$B$2:$AM$102,MATCH(Species!H$2,'Round  (5)'!$B$2:$AM$2,0),0),0)+IFERROR(VLOOKUP($B6,'Round  (6)'!$B$2:$AM$102,MATCH(Species!H$2,'Round  (6)'!$B$2:$AM$2,0),0),0)+IFERROR(VLOOKUP($B6,'Round  (7)'!$B$2:$AM$102,MATCH(Species!H$2,'Round  (7)'!$B$2:$AM$2,0),0),0)+IFERROR(VLOOKUP($B6,'Round  (8)'!$B$2:$AM$102,MATCH(Species!H$2,'Round  (8)'!$B$2:$AM$2,0),0),0)+IFERROR(VLOOKUP($B6,'Round  (9)'!$B$2:$AM$102,MATCH(Species!H$2,'Round  (9)'!$B$2:$AM$2,0),0),0)+IFERROR(VLOOKUP($B6,'Round  (10)'!$B$2:$U$102,MATCH(Species!H$2,'Round  (10)'!$B$2:$U$2,0),0),0)+IFERROR(VLOOKUP($B6,'Round  (11)'!$B$2:$AB$102,MATCH(Species!H$2,'Round  (11)'!$B$2:$AB$2,0),0),0)+IFERROR(VLOOKUP($B6,'Round  (12)'!$B$2:$Y$100,MATCH(Species!H$2,'Round  (12)'!$B$2:$Y$2,0),0),0)</f>
        <v>6</v>
      </c>
      <c r="I6" s="480">
        <f>IFERROR(VLOOKUP($B6,'Round 1'!$B$2:$AM$102,MATCH(Species!I$2,'Round 1'!$B$2:$AM$2,0),0),0)+IFERROR(VLOOKUP($B6,'Round  (2)'!$B$2:$AM$102,MATCH(Species!I$2,'Round  (2)'!$B$2:$AM$2,0),0),0)+IFERROR(VLOOKUP($B6,'Round  (3)'!$B$2:$AM$102,MATCH(Species!I$2,'Round  (3)'!$B$2:$AM$2,0),0),0)+IFERROR(VLOOKUP($B6,'Round (4)'!$B$2:$AM$102,MATCH(Species!I$2,'Round (4)'!$B$2:$AM$2,0),0),0)+IFERROR(VLOOKUP($B6,'Round  (5)'!$B$2:$AM$102,MATCH(Species!I$2,'Round  (5)'!$B$2:$AM$2,0),0),0)+IFERROR(VLOOKUP($B6,'Round  (6)'!$B$2:$AM$102,MATCH(Species!I$2,'Round  (6)'!$B$2:$AM$2,0),0),0)+IFERROR(VLOOKUP($B6,'Round  (7)'!$B$2:$AM$102,MATCH(Species!I$2,'Round  (7)'!$B$2:$AM$2,0),0),0)+IFERROR(VLOOKUP($B6,'Round  (8)'!$B$2:$AM$102,MATCH(Species!I$2,'Round  (8)'!$B$2:$AM$2,0),0),0)+IFERROR(VLOOKUP($B6,'Round  (9)'!$B$2:$AM$102,MATCH(Species!I$2,'Round  (9)'!$B$2:$AM$2,0),0),0)+IFERROR(VLOOKUP($B6,'Round  (10)'!$B$2:$U$102,MATCH(Species!I$2,'Round  (10)'!$B$2:$U$2,0),0),0)+IFERROR(VLOOKUP($B6,'Round  (11)'!$B$2:$AB$102,MATCH(Species!I$2,'Round  (11)'!$B$2:$AB$2,0),0),0)+IFERROR(VLOOKUP($B6,'Round  (12)'!$B$2:$Y$100,MATCH(Species!I$2,'Round  (12)'!$B$2:$Y$2,0),0),0)</f>
        <v>0</v>
      </c>
      <c r="J6" s="480">
        <f>IFERROR(VLOOKUP($B6,'Round 1'!$B$2:$AM$102,MATCH(Species!J$2,'Round 1'!$B$2:$AM$2,0),0),0)+IFERROR(VLOOKUP($B6,'Round  (2)'!$B$2:$AM$102,MATCH(Species!J$2,'Round  (2)'!$B$2:$AM$2,0),0),0)+IFERROR(VLOOKUP($B6,'Round  (3)'!$B$2:$AM$102,MATCH(Species!J$2,'Round  (3)'!$B$2:$AM$2,0),0),0)+IFERROR(VLOOKUP($B6,'Round (4)'!$B$2:$AM$102,MATCH(Species!J$2,'Round (4)'!$B$2:$AM$2,0),0),0)+IFERROR(VLOOKUP($B6,'Round  (5)'!$B$2:$AM$102,MATCH(Species!J$2,'Round  (5)'!$B$2:$AM$2,0),0),0)+IFERROR(VLOOKUP($B6,'Round  (6)'!$B$2:$AM$102,MATCH(Species!J$2,'Round  (6)'!$B$2:$AM$2,0),0),0)+IFERROR(VLOOKUP($B6,'Round  (7)'!$B$2:$AM$102,MATCH(Species!J$2,'Round  (7)'!$B$2:$AM$2,0),0),0)+IFERROR(VLOOKUP($B6,'Round  (8)'!$B$2:$AM$102,MATCH(Species!J$2,'Round  (8)'!$B$2:$AM$2,0),0),0)+IFERROR(VLOOKUP($B6,'Round  (9)'!$B$2:$AM$102,MATCH(Species!J$2,'Round  (9)'!$B$2:$AM$2,0),0),0)+IFERROR(VLOOKUP($B6,'Round  (10)'!$B$2:$U$102,MATCH(Species!J$2,'Round  (10)'!$B$2:$U$2,0),0),0)+IFERROR(VLOOKUP($B6,'Round  (11)'!$B$2:$AB$102,MATCH(Species!J$2,'Round  (11)'!$B$2:$AB$2,0),0),0)+IFERROR(VLOOKUP($B6,'Round  (12)'!$B$2:$Y$100,MATCH(Species!J$2,'Round  (12)'!$B$2:$Y$2,0),0),0)</f>
        <v>0</v>
      </c>
      <c r="K6" s="480">
        <f>IFERROR(VLOOKUP($B6,'Round 1'!$B$2:$AM$102,MATCH(Species!K$2,'Round 1'!$B$2:$AM$2,0),0),0)+IFERROR(VLOOKUP($B6,'Round  (2)'!$B$2:$AM$102,MATCH(Species!K$2,'Round  (2)'!$B$2:$AM$2,0),0),0)+IFERROR(VLOOKUP($B6,'Round  (3)'!$B$2:$AM$102,MATCH(Species!K$2,'Round  (3)'!$B$2:$AM$2,0),0),0)+IFERROR(VLOOKUP($B6,'Round (4)'!$B$2:$AM$102,MATCH(Species!K$2,'Round (4)'!$B$2:$AM$2,0),0),0)+IFERROR(VLOOKUP($B6,'Round  (5)'!$B$2:$AM$102,MATCH(Species!K$2,'Round  (5)'!$B$2:$AM$2,0),0),0)+IFERROR(VLOOKUP($B6,'Round  (6)'!$B$2:$AM$102,MATCH(Species!K$2,'Round  (6)'!$B$2:$AM$2,0),0),0)+IFERROR(VLOOKUP($B6,'Round  (7)'!$B$2:$AM$102,MATCH(Species!K$2,'Round  (7)'!$B$2:$AM$2,0),0),0)+IFERROR(VLOOKUP($B6,'Round  (8)'!$B$2:$AM$102,MATCH(Species!K$2,'Round  (8)'!$B$2:$AM$2,0),0),0)+IFERROR(VLOOKUP($B6,'Round  (9)'!$B$2:$AM$102,MATCH(Species!K$2,'Round  (9)'!$B$2:$AM$2,0),0),0)+IFERROR(VLOOKUP($B6,'Round  (10)'!$B$2:$U$102,MATCH(Species!K$2,'Round  (10)'!$B$2:$U$2,0),0),0)+IFERROR(VLOOKUP($B6,'Round  (11)'!$B$2:$AB$102,MATCH(Species!K$2,'Round  (11)'!$B$2:$AB$2,0),0),0)+IFERROR(VLOOKUP($B6,'Round  (12)'!$B$2:$Y$100,MATCH(Species!K$2,'Round  (12)'!$B$2:$Y$2,0),0),0)</f>
        <v>0</v>
      </c>
      <c r="L6" s="480">
        <f>IFERROR(VLOOKUP($B6,'Round 1'!$B$2:$AM$102,MATCH(Species!L$2,'Round 1'!$B$2:$AM$2,0),0),0)+IFERROR(VLOOKUP($B6,'Round  (2)'!$B$2:$AM$102,MATCH(Species!L$2,'Round  (2)'!$B$2:$AM$2,0),0),0)+IFERROR(VLOOKUP($B6,'Round  (3)'!$B$2:$AM$102,MATCH(Species!L$2,'Round  (3)'!$B$2:$AM$2,0),0),0)+IFERROR(VLOOKUP($B6,'Round (4)'!$B$2:$AM$102,MATCH(Species!L$2,'Round (4)'!$B$2:$AM$2,0),0),0)+IFERROR(VLOOKUP($B6,'Round  (5)'!$B$2:$AM$102,MATCH(Species!L$2,'Round  (5)'!$B$2:$AM$2,0),0),0)+IFERROR(VLOOKUP($B6,'Round  (6)'!$B$2:$AM$102,MATCH(Species!L$2,'Round  (6)'!$B$2:$AM$2,0),0),0)+IFERROR(VLOOKUP($B6,'Round  (7)'!$B$2:$AM$102,MATCH(Species!L$2,'Round  (7)'!$B$2:$AM$2,0),0),0)+IFERROR(VLOOKUP($B6,'Round  (8)'!$B$2:$AM$102,MATCH(Species!L$2,'Round  (8)'!$B$2:$AM$2,0),0),0)+IFERROR(VLOOKUP($B6,'Round  (9)'!$B$2:$AM$102,MATCH(Species!L$2,'Round  (9)'!$B$2:$AM$2,0),0),0)+IFERROR(VLOOKUP($B6,'Round  (10)'!$B$2:$U$102,MATCH(Species!L$2,'Round  (10)'!$B$2:$U$2,0),0),0)+IFERROR(VLOOKUP($B6,'Round  (11)'!$B$2:$AB$102,MATCH(Species!L$2,'Round  (11)'!$B$2:$AB$2,0),0),0)+IFERROR(VLOOKUP($B6,'Round  (12)'!$B$2:$Y$100,MATCH(Species!L$2,'Round  (12)'!$B$2:$Y$2,0),0),0)</f>
        <v>5</v>
      </c>
      <c r="M6" s="480">
        <f>IFERROR(VLOOKUP($B6,'Round 1'!$B$2:$AM$102,MATCH(Species!M$2,'Round 1'!$B$2:$AM$2,0),0),0)+IFERROR(VLOOKUP($B6,'Round  (2)'!$B$2:$AM$102,MATCH(Species!M$2,'Round  (2)'!$B$2:$AM$2,0),0),0)+IFERROR(VLOOKUP($B6,'Round  (3)'!$B$2:$AM$102,MATCH(Species!M$2,'Round  (3)'!$B$2:$AM$2,0),0),0)+IFERROR(VLOOKUP($B6,'Round (4)'!$B$2:$AM$102,MATCH(Species!M$2,'Round (4)'!$B$2:$AM$2,0),0),0)+IFERROR(VLOOKUP($B6,'Round  (5)'!$B$2:$AM$102,MATCH(Species!M$2,'Round  (5)'!$B$2:$AM$2,0),0),0)+IFERROR(VLOOKUP($B6,'Round  (6)'!$B$2:$AM$102,MATCH(Species!M$2,'Round  (6)'!$B$2:$AM$2,0),0),0)+IFERROR(VLOOKUP($B6,'Round  (7)'!$B$2:$AM$102,MATCH(Species!M$2,'Round  (7)'!$B$2:$AM$2,0),0),0)+IFERROR(VLOOKUP($B6,'Round  (8)'!$B$2:$AM$102,MATCH(Species!M$2,'Round  (8)'!$B$2:$AM$2,0),0),0)+IFERROR(VLOOKUP($B6,'Round  (9)'!$B$2:$AM$102,MATCH(Species!M$2,'Round  (9)'!$B$2:$AM$2,0),0),0)+IFERROR(VLOOKUP($B6,'Round  (10)'!$B$2:$U$102,MATCH(Species!M$2,'Round  (10)'!$B$2:$U$2,0),0),0)+IFERROR(VLOOKUP($B6,'Round  (11)'!$B$2:$AB$102,MATCH(Species!M$2,'Round  (11)'!$B$2:$AB$2,0),0),0)+IFERROR(VLOOKUP($B6,'Round  (12)'!$B$2:$Y$100,MATCH(Species!M$2,'Round  (12)'!$B$2:$Y$2,0),0),0)</f>
        <v>1</v>
      </c>
      <c r="N6" s="480">
        <f>IFERROR(VLOOKUP($B6,'Round 1'!$B$2:$AM$102,MATCH(Species!N$2,'Round 1'!$B$2:$AM$2,0),0),0)+IFERROR(VLOOKUP($B6,'Round  (2)'!$B$2:$AM$102,MATCH(Species!N$2,'Round  (2)'!$B$2:$AM$2,0),0),0)+IFERROR(VLOOKUP($B6,'Round  (3)'!$B$2:$AM$102,MATCH(Species!N$2,'Round  (3)'!$B$2:$AM$2,0),0),0)+IFERROR(VLOOKUP($B6,'Round (4)'!$B$2:$AM$102,MATCH(Species!N$2,'Round (4)'!$B$2:$AM$2,0),0),0)+IFERROR(VLOOKUP($B6,'Round  (5)'!$B$2:$AM$102,MATCH(Species!N$2,'Round  (5)'!$B$2:$AM$2,0),0),0)+IFERROR(VLOOKUP($B6,'Round  (6)'!$B$2:$AM$102,MATCH(Species!N$2,'Round  (6)'!$B$2:$AM$2,0),0),0)+IFERROR(VLOOKUP($B6,'Round  (7)'!$B$2:$AM$102,MATCH(Species!N$2,'Round  (7)'!$B$2:$AM$2,0),0),0)+IFERROR(VLOOKUP($B6,'Round  (8)'!$B$2:$AM$102,MATCH(Species!N$2,'Round  (8)'!$B$2:$AM$2,0),0),0)+IFERROR(VLOOKUP($B6,'Round  (9)'!$B$2:$AM$102,MATCH(Species!N$2,'Round  (9)'!$B$2:$AM$2,0),0),0)+IFERROR(VLOOKUP($B6,'Round  (10)'!$B$2:$U$102,MATCH(Species!N$2,'Round  (10)'!$B$2:$U$2,0),0),0)+IFERROR(VLOOKUP($B6,'Round  (11)'!$B$2:$AB$102,MATCH(Species!N$2,'Round  (11)'!$B$2:$AB$2,0),0),0)+IFERROR(VLOOKUP($B6,'Round  (12)'!$B$2:$Y$100,MATCH(Species!N$2,'Round  (12)'!$B$2:$Y$2,0),0),0)</f>
        <v>9</v>
      </c>
      <c r="O6" s="480">
        <f>IFERROR(VLOOKUP($B6,'Round 1'!$B$2:$AM$102,MATCH(Species!O$2,'Round 1'!$B$2:$AM$2,0),0),0)+IFERROR(VLOOKUP($B6,'Round  (2)'!$B$2:$AM$102,MATCH(Species!O$2,'Round  (2)'!$B$2:$AM$2,0),0),0)+IFERROR(VLOOKUP($B6,'Round  (3)'!$B$2:$AM$102,MATCH(Species!O$2,'Round  (3)'!$B$2:$AM$2,0),0),0)+IFERROR(VLOOKUP($B6,'Round (4)'!$B$2:$AM$102,MATCH(Species!O$2,'Round (4)'!$B$2:$AM$2,0),0),0)+IFERROR(VLOOKUP($B6,'Round  (5)'!$B$2:$AM$102,MATCH(Species!O$2,'Round  (5)'!$B$2:$AM$2,0),0),0)+IFERROR(VLOOKUP($B6,'Round  (6)'!$B$2:$AM$102,MATCH(Species!O$2,'Round  (6)'!$B$2:$AM$2,0),0),0)+IFERROR(VLOOKUP($B6,'Round  (7)'!$B$2:$AM$102,MATCH(Species!O$2,'Round  (7)'!$B$2:$AM$2,0),0),0)+IFERROR(VLOOKUP($B6,'Round  (8)'!$B$2:$AM$102,MATCH(Species!O$2,'Round  (8)'!$B$2:$AM$2,0),0),0)+IFERROR(VLOOKUP($B6,'Round  (9)'!$B$2:$AM$102,MATCH(Species!O$2,'Round  (9)'!$B$2:$AM$2,0),0),0)+IFERROR(VLOOKUP($B6,'Round  (10)'!$B$2:$U$102,MATCH(Species!O$2,'Round  (10)'!$B$2:$U$2,0),0),0)+IFERROR(VLOOKUP($B6,'Round  (11)'!$B$2:$AB$102,MATCH(Species!O$2,'Round  (11)'!$B$2:$AB$2,0),0),0)+IFERROR(VLOOKUP($B6,'Round  (12)'!$B$2:$Y$100,MATCH(Species!O$2,'Round  (12)'!$B$2:$Y$2,0),0),0)</f>
        <v>2</v>
      </c>
      <c r="P6" s="480">
        <f>IFERROR(VLOOKUP($B6,'Round 1'!$B$2:$AM$102,MATCH(Species!P$2,'Round 1'!$B$2:$AM$2,0),0),0)+IFERROR(VLOOKUP($B6,'Round  (2)'!$B$2:$AM$102,MATCH(Species!P$2,'Round  (2)'!$B$2:$AM$2,0),0),0)+IFERROR(VLOOKUP($B6,'Round  (3)'!$B$2:$AM$102,MATCH(Species!P$2,'Round  (3)'!$B$2:$AM$2,0),0),0)+IFERROR(VLOOKUP($B6,'Round (4)'!$B$2:$AM$102,MATCH(Species!P$2,'Round (4)'!$B$2:$AM$2,0),0),0)+IFERROR(VLOOKUP($B6,'Round  (5)'!$B$2:$AM$102,MATCH(Species!P$2,'Round  (5)'!$B$2:$AM$2,0),0),0)+IFERROR(VLOOKUP($B6,'Round  (6)'!$B$2:$AM$102,MATCH(Species!P$2,'Round  (6)'!$B$2:$AM$2,0),0),0)+IFERROR(VLOOKUP($B6,'Round  (7)'!$B$2:$AM$102,MATCH(Species!P$2,'Round  (7)'!$B$2:$AM$2,0),0),0)+IFERROR(VLOOKUP($B6,'Round  (8)'!$B$2:$AM$102,MATCH(Species!P$2,'Round  (8)'!$B$2:$AM$2,0),0),0)+IFERROR(VLOOKUP($B6,'Round  (9)'!$B$2:$AM$102,MATCH(Species!P$2,'Round  (9)'!$B$2:$AM$2,0),0),0)+IFERROR(VLOOKUP($B6,'Round  (10)'!$B$2:$U$102,MATCH(Species!P$2,'Round  (10)'!$B$2:$U$2,0),0),0)+IFERROR(VLOOKUP($B6,'Round  (11)'!$B$2:$AB$102,MATCH(Species!P$2,'Round  (11)'!$B$2:$AB$2,0),0),0)+IFERROR(VLOOKUP($B6,'Round  (12)'!$B$2:$Y$100,MATCH(Species!P$2,'Round  (12)'!$B$2:$Y$2,0),0),0)</f>
        <v>0</v>
      </c>
      <c r="Q6" s="480">
        <f>IFERROR(VLOOKUP($B6,'Round 1'!$B$2:$AM$102,MATCH(Species!Q$2,'Round 1'!$B$2:$AM$2,0),0),0)+IFERROR(VLOOKUP($B6,'Round  (2)'!$B$2:$AM$102,MATCH(Species!Q$2,'Round  (2)'!$B$2:$AM$2,0),0),0)+IFERROR(VLOOKUP($B6,'Round  (3)'!$B$2:$AM$102,MATCH(Species!Q$2,'Round  (3)'!$B$2:$AM$2,0),0),0)+IFERROR(VLOOKUP($B6,'Round (4)'!$B$2:$AM$102,MATCH(Species!Q$2,'Round (4)'!$B$2:$AM$2,0),0),0)+IFERROR(VLOOKUP($B6,'Round  (5)'!$B$2:$AM$102,MATCH(Species!Q$2,'Round  (5)'!$B$2:$AM$2,0),0),0)+IFERROR(VLOOKUP($B6,'Round  (6)'!$B$2:$AM$102,MATCH(Species!Q$2,'Round  (6)'!$B$2:$AM$2,0),0),0)+IFERROR(VLOOKUP($B6,'Round  (7)'!$B$2:$AM$102,MATCH(Species!Q$2,'Round  (7)'!$B$2:$AM$2,0),0),0)+IFERROR(VLOOKUP($B6,'Round  (8)'!$B$2:$AM$102,MATCH(Species!Q$2,'Round  (8)'!$B$2:$AM$2,0),0),0)+IFERROR(VLOOKUP($B6,'Round  (9)'!$B$2:$AM$102,MATCH(Species!Q$2,'Round  (9)'!$B$2:$AM$2,0),0),0)+IFERROR(VLOOKUP($B6,'Round  (10)'!$B$2:$U$102,MATCH(Species!Q$2,'Round  (10)'!$B$2:$U$2,0),0),0)+IFERROR(VLOOKUP($B6,'Round  (11)'!$B$2:$AB$102,MATCH(Species!Q$2,'Round  (11)'!$B$2:$AB$2,0),0),0)+IFERROR(VLOOKUP($B6,'Round  (12)'!$B$2:$Y$100,MATCH(Species!Q$2,'Round  (12)'!$B$2:$Y$2,0),0),0)</f>
        <v>4</v>
      </c>
      <c r="R6" s="480">
        <f>IFERROR(VLOOKUP($B6,'Round 1'!$B$2:$AM$102,MATCH(Species!R$2,'Round 1'!$B$2:$AM$2,0),0),0)+IFERROR(VLOOKUP($B6,'Round  (2)'!$B$2:$AM$102,MATCH(Species!R$2,'Round  (2)'!$B$2:$AM$2,0),0),0)+IFERROR(VLOOKUP($B6,'Round  (3)'!$B$2:$AM$102,MATCH(Species!R$2,'Round  (3)'!$B$2:$AM$2,0),0),0)+IFERROR(VLOOKUP($B6,'Round (4)'!$B$2:$AM$102,MATCH(Species!R$2,'Round (4)'!$B$2:$AM$2,0),0),0)+IFERROR(VLOOKUP($B6,'Round  (5)'!$B$2:$AM$102,MATCH(Species!R$2,'Round  (5)'!$B$2:$AM$2,0),0),0)+IFERROR(VLOOKUP($B6,'Round  (6)'!$B$2:$AM$102,MATCH(Species!R$2,'Round  (6)'!$B$2:$AM$2,0),0),0)+IFERROR(VLOOKUP($B6,'Round  (7)'!$B$2:$AM$102,MATCH(Species!R$2,'Round  (7)'!$B$2:$AM$2,0),0),0)+IFERROR(VLOOKUP($B6,'Round  (8)'!$B$2:$AM$102,MATCH(Species!R$2,'Round  (8)'!$B$2:$AM$2,0),0),0)+IFERROR(VLOOKUP($B6,'Round  (9)'!$B$2:$AM$102,MATCH(Species!R$2,'Round  (9)'!$B$2:$AM$2,0),0),0)+IFERROR(VLOOKUP($B6,'Round  (10)'!$B$2:$U$102,MATCH(Species!R$2,'Round  (10)'!$B$2:$U$2,0),0),0)+IFERROR(VLOOKUP($B6,'Round  (11)'!$B$2:$AB$102,MATCH(Species!R$2,'Round  (11)'!$B$2:$AB$2,0),0),0)+IFERROR(VLOOKUP($B6,'Round  (12)'!$B$2:$Y$100,MATCH(Species!R$2,'Round  (12)'!$B$2:$Y$2,0),0),0)</f>
        <v>0</v>
      </c>
      <c r="S6" s="480">
        <f>IFERROR(VLOOKUP($B6,'Round 1'!$B$2:$AM$102,MATCH(Species!S$2,'Round 1'!$B$2:$AM$2,0),0),0)+IFERROR(VLOOKUP($B6,'Round  (2)'!$B$2:$AM$102,MATCH(Species!S$2,'Round  (2)'!$B$2:$AM$2,0),0),0)+IFERROR(VLOOKUP($B6,'Round  (3)'!$B$2:$AM$102,MATCH(Species!S$2,'Round  (3)'!$B$2:$AM$2,0),0),0)+IFERROR(VLOOKUP($B6,'Round (4)'!$B$2:$AM$102,MATCH(Species!S$2,'Round (4)'!$B$2:$AM$2,0),0),0)+IFERROR(VLOOKUP($B6,'Round  (5)'!$B$2:$AM$102,MATCH(Species!S$2,'Round  (5)'!$B$2:$AM$2,0),0),0)+IFERROR(VLOOKUP($B6,'Round  (6)'!$B$2:$AM$102,MATCH(Species!S$2,'Round  (6)'!$B$2:$AM$2,0),0),0)+IFERROR(VLOOKUP($B6,'Round  (7)'!$B$2:$AM$102,MATCH(Species!S$2,'Round  (7)'!$B$2:$AM$2,0),0),0)+IFERROR(VLOOKUP($B6,'Round  (8)'!$B$2:$AM$102,MATCH(Species!S$2,'Round  (8)'!$B$2:$AM$2,0),0),0)+IFERROR(VLOOKUP($B6,'Round  (9)'!$B$2:$AM$102,MATCH(Species!S$2,'Round  (9)'!$B$2:$AM$2,0),0),0)+IFERROR(VLOOKUP($B6,'Round  (10)'!$B$2:$U$102,MATCH(Species!S$2,'Round  (10)'!$B$2:$U$2,0),0),0)+IFERROR(VLOOKUP($B6,'Round  (11)'!$B$2:$AB$102,MATCH(Species!S$2,'Round  (11)'!$B$2:$AB$2,0),0),0)+IFERROR(VLOOKUP($B6,'Round  (12)'!$B$2:$Y$100,MATCH(Species!S$2,'Round  (12)'!$B$2:$Y$2,0),0),0)</f>
        <v>0</v>
      </c>
      <c r="T6" s="480">
        <f>IFERROR(VLOOKUP($B6,'Round 1'!$B$2:$AM$102,MATCH(Species!T$2,'Round 1'!$B$2:$AM$2,0),0),0)+IFERROR(VLOOKUP($B6,'Round  (2)'!$B$2:$AM$102,MATCH(Species!T$2,'Round  (2)'!$B$2:$AM$2,0),0),0)+IFERROR(VLOOKUP($B6,'Round  (3)'!$B$2:$AM$102,MATCH(Species!T$2,'Round  (3)'!$B$2:$AM$2,0),0),0)+IFERROR(VLOOKUP($B6,'Round (4)'!$B$2:$AM$102,MATCH(Species!T$2,'Round (4)'!$B$2:$AM$2,0),0),0)+IFERROR(VLOOKUP($B6,'Round  (5)'!$B$2:$AM$102,MATCH(Species!T$2,'Round  (5)'!$B$2:$AM$2,0),0),0)+IFERROR(VLOOKUP($B6,'Round  (6)'!$B$2:$AM$102,MATCH(Species!T$2,'Round  (6)'!$B$2:$AM$2,0),0),0)+IFERROR(VLOOKUP($B6,'Round  (7)'!$B$2:$AM$102,MATCH(Species!T$2,'Round  (7)'!$B$2:$AM$2,0),0),0)+IFERROR(VLOOKUP($B6,'Round  (8)'!$B$2:$AM$102,MATCH(Species!T$2,'Round  (8)'!$B$2:$AM$2,0),0),0)+IFERROR(VLOOKUP($B6,'Round  (9)'!$B$2:$AM$102,MATCH(Species!T$2,'Round  (9)'!$B$2:$AM$2,0),0),0)+IFERROR(VLOOKUP($B6,'Round  (10)'!$B$2:$U$102,MATCH(Species!T$2,'Round  (10)'!$B$2:$U$2,0),0),0)+IFERROR(VLOOKUP($B6,'Round  (11)'!$B$2:$AB$102,MATCH(Species!T$2,'Round  (11)'!$B$2:$AB$2,0),0),0)+IFERROR(VLOOKUP($B6,'Round  (12)'!$B$2:$Y$100,MATCH(Species!T$2,'Round  (12)'!$B$2:$Y$2,0),0),0)</f>
        <v>0</v>
      </c>
      <c r="U6" s="480">
        <f>IFERROR(VLOOKUP($B6,'Round 1'!$B$2:$AM$102,MATCH(Species!U$2,'Round 1'!$B$2:$AM$2,0),0),0)+IFERROR(VLOOKUP($B6,'Round  (2)'!$B$2:$AM$102,MATCH(Species!U$2,'Round  (2)'!$B$2:$AM$2,0),0),0)+IFERROR(VLOOKUP($B6,'Round  (3)'!$B$2:$AM$102,MATCH(Species!U$2,'Round  (3)'!$B$2:$AM$2,0),0),0)+IFERROR(VLOOKUP($B6,'Round (4)'!$B$2:$AM$102,MATCH(Species!U$2,'Round (4)'!$B$2:$AM$2,0),0),0)+IFERROR(VLOOKUP($B6,'Round  (5)'!$B$2:$AM$102,MATCH(Species!U$2,'Round  (5)'!$B$2:$AM$2,0),0),0)+IFERROR(VLOOKUP($B6,'Round  (6)'!$B$2:$AM$102,MATCH(Species!U$2,'Round  (6)'!$B$2:$AM$2,0),0),0)+IFERROR(VLOOKUP($B6,'Round  (7)'!$B$2:$AM$102,MATCH(Species!U$2,'Round  (7)'!$B$2:$AM$2,0),0),0)+IFERROR(VLOOKUP($B6,'Round  (8)'!$B$2:$AM$102,MATCH(Species!U$2,'Round  (8)'!$B$2:$AM$2,0),0),0)+IFERROR(VLOOKUP($B6,'Round  (9)'!$B$2:$AM$102,MATCH(Species!U$2,'Round  (9)'!$B$2:$AM$2,0),0),0)+IFERROR(VLOOKUP($B6,'Round  (10)'!$B$2:$U$102,MATCH(Species!U$2,'Round  (10)'!$B$2:$U$2,0),0),0)+IFERROR(VLOOKUP($B6,'Round  (11)'!$B$2:$AB$102,MATCH(Species!U$2,'Round  (11)'!$B$2:$AB$2,0),0),0)+IFERROR(VLOOKUP($B6,'Round  (12)'!$B$2:$Y$100,MATCH(Species!U$2,'Round  (12)'!$B$2:$Y$2,0),0),0)</f>
        <v>2</v>
      </c>
      <c r="V6" s="480">
        <f>IFERROR(VLOOKUP($B6,'Round 1'!$B$2:$AM$102,MATCH(Species!V$2,'Round 1'!$B$2:$AM$2,0),0),0)+IFERROR(VLOOKUP($B6,'Round  (2)'!$B$2:$AM$102,MATCH(Species!V$2,'Round  (2)'!$B$2:$AM$2,0),0),0)+IFERROR(VLOOKUP($B6,'Round  (3)'!$B$2:$AM$102,MATCH(Species!V$2,'Round  (3)'!$B$2:$AM$2,0),0),0)+IFERROR(VLOOKUP($B6,'Round (4)'!$B$2:$AM$102,MATCH(Species!V$2,'Round (4)'!$B$2:$AM$2,0),0),0)+IFERROR(VLOOKUP($B6,'Round  (5)'!$B$2:$AM$102,MATCH(Species!V$2,'Round  (5)'!$B$2:$AM$2,0),0),0)+IFERROR(VLOOKUP($B6,'Round  (6)'!$B$2:$AM$102,MATCH(Species!V$2,'Round  (6)'!$B$2:$AM$2,0),0),0)+IFERROR(VLOOKUP($B6,'Round  (7)'!$B$2:$AM$102,MATCH(Species!V$2,'Round  (7)'!$B$2:$AM$2,0),0),0)+IFERROR(VLOOKUP($B6,'Round  (8)'!$B$2:$AM$102,MATCH(Species!V$2,'Round  (8)'!$B$2:$AM$2,0),0),0)+IFERROR(VLOOKUP($B6,'Round  (9)'!$B$2:$AM$102,MATCH(Species!V$2,'Round  (9)'!$B$2:$AM$2,0),0),0)+IFERROR(VLOOKUP($B6,'Round  (10)'!$B$2:$U$102,MATCH(Species!V$2,'Round  (10)'!$B$2:$U$2,0),0),0)+IFERROR(VLOOKUP($B6,'Round  (11)'!$B$2:$AB$102,MATCH(Species!V$2,'Round  (11)'!$B$2:$AB$2,0),0),0)+IFERROR(VLOOKUP($B6,'Round  (12)'!$B$2:$Y$100,MATCH(Species!V$2,'Round  (12)'!$B$2:$Y$2,0),0),0)</f>
        <v>0</v>
      </c>
      <c r="W6" s="480">
        <f>IFERROR(VLOOKUP($B6,'Round 1'!$B$2:$AM$102,MATCH(Species!W$2,'Round 1'!$B$2:$AM$2,0),0),0)+IFERROR(VLOOKUP($B6,'Round  (2)'!$B$2:$AM$102,MATCH(Species!W$2,'Round  (2)'!$B$2:$AM$2,0),0),0)+IFERROR(VLOOKUP($B6,'Round  (3)'!$B$2:$AM$102,MATCH(Species!W$2,'Round  (3)'!$B$2:$AM$2,0),0),0)+IFERROR(VLOOKUP($B6,'Round (4)'!$B$2:$AM$102,MATCH(Species!W$2,'Round (4)'!$B$2:$AM$2,0),0),0)+IFERROR(VLOOKUP($B6,'Round  (5)'!$B$2:$AM$102,MATCH(Species!W$2,'Round  (5)'!$B$2:$AM$2,0),0),0)+IFERROR(VLOOKUP($B6,'Round  (6)'!$B$2:$AM$102,MATCH(Species!W$2,'Round  (6)'!$B$2:$AM$2,0),0),0)+IFERROR(VLOOKUP($B6,'Round  (7)'!$B$2:$AM$102,MATCH(Species!W$2,'Round  (7)'!$B$2:$AM$2,0),0),0)+IFERROR(VLOOKUP($B6,'Round  (8)'!$B$2:$AM$102,MATCH(Species!W$2,'Round  (8)'!$B$2:$AM$2,0),0),0)+IFERROR(VLOOKUP($B6,'Round  (9)'!$B$2:$AM$102,MATCH(Species!W$2,'Round  (9)'!$B$2:$AM$2,0),0),0)+IFERROR(VLOOKUP($B6,'Round  (10)'!$B$2:$U$102,MATCH(Species!W$2,'Round  (10)'!$B$2:$U$2,0),0),0)+IFERROR(VLOOKUP($B6,'Round  (11)'!$B$2:$AB$102,MATCH(Species!W$2,'Round  (11)'!$B$2:$AB$2,0),0),0)+IFERROR(VLOOKUP($B6,'Round  (12)'!$B$2:$Y$100,MATCH(Species!W$2,'Round  (12)'!$B$2:$Y$2,0),0),0)</f>
        <v>1</v>
      </c>
      <c r="X6" s="480">
        <f>IFERROR(VLOOKUP($B6,'Round 1'!$B$2:$AM$102,MATCH(Species!X$2,'Round 1'!$B$2:$AM$2,0),0),0)+IFERROR(VLOOKUP($B6,'Round  (2)'!$B$2:$AM$102,MATCH(Species!X$2,'Round  (2)'!$B$2:$AM$2,0),0),0)+IFERROR(VLOOKUP($B6,'Round  (3)'!$B$2:$AM$102,MATCH(Species!X$2,'Round  (3)'!$B$2:$AM$2,0),0),0)+IFERROR(VLOOKUP($B6,'Round (4)'!$B$2:$AM$102,MATCH(Species!X$2,'Round (4)'!$B$2:$AM$2,0),0),0)+IFERROR(VLOOKUP($B6,'Round  (5)'!$B$2:$AM$102,MATCH(Species!X$2,'Round  (5)'!$B$2:$AM$2,0),0),0)+IFERROR(VLOOKUP($B6,'Round  (6)'!$B$2:$AM$102,MATCH(Species!X$2,'Round  (6)'!$B$2:$AM$2,0),0),0)+IFERROR(VLOOKUP($B6,'Round  (7)'!$B$2:$AM$102,MATCH(Species!X$2,'Round  (7)'!$B$2:$AM$2,0),0),0)+IFERROR(VLOOKUP($B6,'Round  (8)'!$B$2:$AM$102,MATCH(Species!X$2,'Round  (8)'!$B$2:$AM$2,0),0),0)+IFERROR(VLOOKUP($B6,'Round  (9)'!$B$2:$AM$102,MATCH(Species!X$2,'Round  (9)'!$B$2:$AM$2,0),0),0)+IFERROR(VLOOKUP($B6,'Round  (10)'!$B$2:$U$102,MATCH(Species!X$2,'Round  (10)'!$B$2:$U$2,0),0),0)+IFERROR(VLOOKUP($B6,'Round  (11)'!$B$2:$AB$102,MATCH(Species!X$2,'Round  (11)'!$B$2:$AB$2,0),0),0)+IFERROR(VLOOKUP($B6,'Round  (12)'!$B$2:$Y$100,MATCH(Species!X$2,'Round  (12)'!$B$2:$Y$2,0),0),0)</f>
        <v>0</v>
      </c>
      <c r="Y6" s="480">
        <f>IFERROR(VLOOKUP($B6,'Round 1'!$B$2:$AM$102,MATCH(Species!Y$2,'Round 1'!$B$2:$AM$2,0),0),0)+IFERROR(VLOOKUP($B6,'Round  (2)'!$B$2:$AM$102,MATCH(Species!Y$2,'Round  (2)'!$B$2:$AM$2,0),0),0)+IFERROR(VLOOKUP($B6,'Round  (3)'!$B$2:$AM$102,MATCH(Species!Y$2,'Round  (3)'!$B$2:$AM$2,0),0),0)+IFERROR(VLOOKUP($B6,'Round (4)'!$B$2:$AM$102,MATCH(Species!Y$2,'Round (4)'!$B$2:$AM$2,0),0),0)+IFERROR(VLOOKUP($B6,'Round  (5)'!$B$2:$AM$102,MATCH(Species!Y$2,'Round  (5)'!$B$2:$AM$2,0),0),0)+IFERROR(VLOOKUP($B6,'Round  (6)'!$B$2:$AM$102,MATCH(Species!Y$2,'Round  (6)'!$B$2:$AM$2,0),0),0)+IFERROR(VLOOKUP($B6,'Round  (7)'!$B$2:$AM$102,MATCH(Species!Y$2,'Round  (7)'!$B$2:$AM$2,0),0),0)+IFERROR(VLOOKUP($B6,'Round  (8)'!$B$2:$AM$102,MATCH(Species!Y$2,'Round  (8)'!$B$2:$AM$2,0),0),0)+IFERROR(VLOOKUP($B6,'Round  (9)'!$B$2:$AM$102,MATCH(Species!Y$2,'Round  (9)'!$B$2:$AM$2,0),0),0)+IFERROR(VLOOKUP($B6,'Round  (10)'!$B$2:$U$102,MATCH(Species!Y$2,'Round  (10)'!$B$2:$U$2,0),0),0)+IFERROR(VLOOKUP($B6,'Round  (11)'!$B$2:$AB$102,MATCH(Species!Y$2,'Round  (11)'!$B$2:$AB$2,0),0),0)+IFERROR(VLOOKUP($B6,'Round  (12)'!$B$2:$Y$100,MATCH(Species!Y$2,'Round  (12)'!$B$2:$Y$2,0),0),0)</f>
        <v>0</v>
      </c>
      <c r="Z6" s="480">
        <f>IFERROR(VLOOKUP($B6,'Round 1'!$B$2:$AM$102,MATCH(Species!Z$2,'Round 1'!$B$2:$AM$2,0),0),0)+IFERROR(VLOOKUP($B6,'Round  (2)'!$B$2:$AM$102,MATCH(Species!Z$2,'Round  (2)'!$B$2:$AM$2,0),0),0)+IFERROR(VLOOKUP($B6,'Round  (3)'!$B$2:$AM$102,MATCH(Species!Z$2,'Round  (3)'!$B$2:$AM$2,0),0),0)+IFERROR(VLOOKUP($B6,'Round (4)'!$B$2:$AM$102,MATCH(Species!Z$2,'Round (4)'!$B$2:$AM$2,0),0),0)+IFERROR(VLOOKUP($B6,'Round  (5)'!$B$2:$AM$102,MATCH(Species!Z$2,'Round  (5)'!$B$2:$AM$2,0),0),0)+IFERROR(VLOOKUP($B6,'Round  (6)'!$B$2:$AM$102,MATCH(Species!Z$2,'Round  (6)'!$B$2:$AM$2,0),0),0)+IFERROR(VLOOKUP($B6,'Round  (7)'!$B$2:$AM$102,MATCH(Species!Z$2,'Round  (7)'!$B$2:$AM$2,0),0),0)+IFERROR(VLOOKUP($B6,'Round  (8)'!$B$2:$AM$102,MATCH(Species!Z$2,'Round  (8)'!$B$2:$AM$2,0),0),0)+IFERROR(VLOOKUP($B6,'Round  (9)'!$B$2:$AM$102,MATCH(Species!Z$2,'Round  (9)'!$B$2:$AM$2,0),0),0)+IFERROR(VLOOKUP($B6,'Round  (10)'!$B$2:$U$102,MATCH(Species!Z$2,'Round  (10)'!$B$2:$U$2,0),0),0)+IFERROR(VLOOKUP($B6,'Round  (11)'!$B$2:$AB$102,MATCH(Species!Z$2,'Round  (11)'!$B$2:$AB$2,0),0),0)+IFERROR(VLOOKUP($B6,'Round  (12)'!$B$2:$Y$100,MATCH(Species!Z$2,'Round  (12)'!$B$2:$Y$2,0),0),0)</f>
        <v>0</v>
      </c>
      <c r="AA6" s="480">
        <f>IFERROR(VLOOKUP($B6,'Round 1'!$B$2:$AM$102,MATCH(Species!AA$2,'Round 1'!$B$2:$AM$2,0),0),0)+IFERROR(VLOOKUP($B6,'Round  (2)'!$B$2:$AM$102,MATCH(Species!AA$2,'Round  (2)'!$B$2:$AM$2,0),0),0)+IFERROR(VLOOKUP($B6,'Round  (3)'!$B$2:$AM$102,MATCH(Species!AA$2,'Round  (3)'!$B$2:$AM$2,0),0),0)+IFERROR(VLOOKUP($B6,'Round (4)'!$B$2:$AM$102,MATCH(Species!AA$2,'Round (4)'!$B$2:$AM$2,0),0),0)+IFERROR(VLOOKUP($B6,'Round  (5)'!$B$2:$AM$102,MATCH(Species!AA$2,'Round  (5)'!$B$2:$AM$2,0),0),0)+IFERROR(VLOOKUP($B6,'Round  (6)'!$B$2:$AM$102,MATCH(Species!AA$2,'Round  (6)'!$B$2:$AM$2,0),0),0)+IFERROR(VLOOKUP($B6,'Round  (7)'!$B$2:$AM$102,MATCH(Species!AA$2,'Round  (7)'!$B$2:$AM$2,0),0),0)+IFERROR(VLOOKUP($B6,'Round  (8)'!$B$2:$AM$102,MATCH(Species!AA$2,'Round  (8)'!$B$2:$AM$2,0),0),0)+IFERROR(VLOOKUP($B6,'Round  (9)'!$B$2:$AM$102,MATCH(Species!AA$2,'Round  (9)'!$B$2:$AM$2,0),0),0)+IFERROR(VLOOKUP($B6,'Round  (10)'!$B$2:$U$102,MATCH(Species!AA$2,'Round  (10)'!$B$2:$U$2,0),0),0)+IFERROR(VLOOKUP($B6,'Round  (11)'!$B$2:$AB$102,MATCH(Species!AA$2,'Round  (11)'!$B$2:$AB$2,0),0),0)+IFERROR(VLOOKUP($B6,'Round  (12)'!$B$2:$Y$100,MATCH(Species!AA$2,'Round  (12)'!$B$2:$Y$2,0),0),0)</f>
        <v>0</v>
      </c>
      <c r="AB6" s="480">
        <f>IFERROR(VLOOKUP($B6,'Round 1'!$B$2:$AM$102,MATCH(Species!AB$2,'Round 1'!$B$2:$AM$2,0),0),0)+IFERROR(VLOOKUP($B6,'Round  (2)'!$B$2:$AM$102,MATCH(Species!AB$2,'Round  (2)'!$B$2:$AM$2,0),0),0)+IFERROR(VLOOKUP($B6,'Round  (3)'!$B$2:$AM$102,MATCH(Species!AB$2,'Round  (3)'!$B$2:$AM$2,0),0),0)+IFERROR(VLOOKUP($B6,'Round (4)'!$B$2:$AM$102,MATCH(Species!AB$2,'Round (4)'!$B$2:$AM$2,0),0),0)+IFERROR(VLOOKUP($B6,'Round  (5)'!$B$2:$AM$102,MATCH(Species!AB$2,'Round  (5)'!$B$2:$AM$2,0),0),0)+IFERROR(VLOOKUP($B6,'Round  (6)'!$B$2:$AM$102,MATCH(Species!AB$2,'Round  (6)'!$B$2:$AM$2,0),0),0)+IFERROR(VLOOKUP($B6,'Round  (7)'!$B$2:$AM$102,MATCH(Species!AB$2,'Round  (7)'!$B$2:$AM$2,0),0),0)+IFERROR(VLOOKUP($B6,'Round  (8)'!$B$2:$AM$102,MATCH(Species!AB$2,'Round  (8)'!$B$2:$AM$2,0),0),0)+IFERROR(VLOOKUP($B6,'Round  (9)'!$B$2:$AM$102,MATCH(Species!AB$2,'Round  (9)'!$B$2:$AM$2,0),0),0)+IFERROR(VLOOKUP($B6,'Round  (10)'!$B$2:$U$102,MATCH(Species!AB$2,'Round  (10)'!$B$2:$U$2,0),0),0)+IFERROR(VLOOKUP($B6,'Round  (11)'!$B$2:$AB$102,MATCH(Species!AB$2,'Round  (11)'!$B$2:$AB$2,0),0),0)+IFERROR(VLOOKUP($B6,'Round  (12)'!$B$2:$Y$100,MATCH(Species!AB$2,'Round  (12)'!$B$2:$Y$2,0),0),0)</f>
        <v>0</v>
      </c>
      <c r="AC6" s="480">
        <f>IFERROR(VLOOKUP($B6,'Round 1'!$B$2:$AM$102,MATCH(Species!AC$2,'Round 1'!$B$2:$AM$2,0),0),0)+IFERROR(VLOOKUP($B6,'Round  (2)'!$B$2:$AM$102,MATCH(Species!AC$2,'Round  (2)'!$B$2:$AM$2,0),0),0)+IFERROR(VLOOKUP($B6,'Round  (3)'!$B$2:$AM$102,MATCH(Species!AC$2,'Round  (3)'!$B$2:$AM$2,0),0),0)+IFERROR(VLOOKUP($B6,'Round (4)'!$B$2:$AM$102,MATCH(Species!AC$2,'Round (4)'!$B$2:$AM$2,0),0),0)+IFERROR(VLOOKUP($B6,'Round  (5)'!$B$2:$AM$102,MATCH(Species!AC$2,'Round  (5)'!$B$2:$AM$2,0),0),0)+IFERROR(VLOOKUP($B6,'Round  (6)'!$B$2:$AM$102,MATCH(Species!AC$2,'Round  (6)'!$B$2:$AM$2,0),0),0)+IFERROR(VLOOKUP($B6,'Round  (7)'!$B$2:$AM$102,MATCH(Species!AC$2,'Round  (7)'!$B$2:$AM$2,0),0),0)+IFERROR(VLOOKUP($B6,'Round  (8)'!$B$2:$AM$102,MATCH(Species!AC$2,'Round  (8)'!$B$2:$AM$2,0),0),0)+IFERROR(VLOOKUP($B6,'Round  (9)'!$B$2:$AM$102,MATCH(Species!AC$2,'Round  (9)'!$B$2:$AM$2,0),0),0)+IFERROR(VLOOKUP($B6,'Round  (10)'!$B$2:$U$102,MATCH(Species!AC$2,'Round  (10)'!$B$2:$U$2,0),0),0)+IFERROR(VLOOKUP($B6,'Round  (11)'!$B$2:$AB$102,MATCH(Species!AC$2,'Round  (11)'!$B$2:$AB$2,0),0),0)+IFERROR(VLOOKUP($B6,'Round  (12)'!$B$2:$Y$100,MATCH(Species!AC$2,'Round  (12)'!$B$2:$Y$2,0),0),0)</f>
        <v>0</v>
      </c>
      <c r="AD6" s="480">
        <f>IFERROR(VLOOKUP($B6,'Round 1'!$B$2:$AM$102,MATCH(Species!AD$2,'Round 1'!$B$2:$AM$2,0),0),0)+IFERROR(VLOOKUP($B6,'Round  (2)'!$B$2:$AM$102,MATCH(Species!AD$2,'Round  (2)'!$B$2:$AM$2,0),0),0)+IFERROR(VLOOKUP($B6,'Round  (3)'!$B$2:$AM$102,MATCH(Species!AD$2,'Round  (3)'!$B$2:$AM$2,0),0),0)+IFERROR(VLOOKUP($B6,'Round (4)'!$B$2:$AM$102,MATCH(Species!AD$2,'Round (4)'!$B$2:$AM$2,0),0),0)+IFERROR(VLOOKUP($B6,'Round  (5)'!$B$2:$AM$102,MATCH(Species!AD$2,'Round  (5)'!$B$2:$AM$2,0),0),0)+IFERROR(VLOOKUP($B6,'Round  (6)'!$B$2:$AM$102,MATCH(Species!AD$2,'Round  (6)'!$B$2:$AM$2,0),0),0)+IFERROR(VLOOKUP($B6,'Round  (7)'!$B$2:$AM$102,MATCH(Species!AD$2,'Round  (7)'!$B$2:$AM$2,0),0),0)+IFERROR(VLOOKUP($B6,'Round  (8)'!$B$2:$AM$102,MATCH(Species!AD$2,'Round  (8)'!$B$2:$AM$2,0),0),0)+IFERROR(VLOOKUP($B6,'Round  (9)'!$B$2:$AM$102,MATCH(Species!AD$2,'Round  (9)'!$B$2:$AM$2,0),0),0)+IFERROR(VLOOKUP($B6,'Round  (10)'!$B$2:$U$102,MATCH(Species!AD$2,'Round  (10)'!$B$2:$U$2,0),0),0)+IFERROR(VLOOKUP($B6,'Round  (11)'!$B$2:$AB$102,MATCH(Species!AD$2,'Round  (11)'!$B$2:$AB$2,0),0),0)+IFERROR(VLOOKUP($B6,'Round  (12)'!$B$2:$Y$100,MATCH(Species!AD$2,'Round  (12)'!$B$2:$Y$2,0),0),0)</f>
        <v>1</v>
      </c>
      <c r="AE6" s="480">
        <f>IFERROR(VLOOKUP($B6,'Round 1'!$B$2:$AM$102,MATCH(Species!AE$2,'Round 1'!$B$2:$AM$2,0),0),0)+IFERROR(VLOOKUP($B6,'Round  (2)'!$B$2:$AM$102,MATCH(Species!AE$2,'Round  (2)'!$B$2:$AM$2,0),0),0)+IFERROR(VLOOKUP($B6,'Round  (3)'!$B$2:$AM$102,MATCH(Species!AE$2,'Round  (3)'!$B$2:$AM$2,0),0),0)+IFERROR(VLOOKUP($B6,'Round (4)'!$B$2:$AM$102,MATCH(Species!AE$2,'Round (4)'!$B$2:$AM$2,0),0),0)+IFERROR(VLOOKUP($B6,'Round  (5)'!$B$2:$AM$102,MATCH(Species!AE$2,'Round  (5)'!$B$2:$AM$2,0),0),0)+IFERROR(VLOOKUP($B6,'Round  (6)'!$B$2:$AM$102,MATCH(Species!AE$2,'Round  (6)'!$B$2:$AM$2,0),0),0)+IFERROR(VLOOKUP($B6,'Round  (7)'!$B$2:$AM$102,MATCH(Species!AE$2,'Round  (7)'!$B$2:$AM$2,0),0),0)+IFERROR(VLOOKUP($B6,'Round  (8)'!$B$2:$AM$102,MATCH(Species!AE$2,'Round  (8)'!$B$2:$AM$2,0),0),0)+IFERROR(VLOOKUP($B6,'Round  (9)'!$B$2:$AM$102,MATCH(Species!AE$2,'Round  (9)'!$B$2:$AM$2,0),0),0)+IFERROR(VLOOKUP($B6,'Round  (10)'!$B$2:$U$102,MATCH(Species!AE$2,'Round  (10)'!$B$2:$U$2,0),0),0)+IFERROR(VLOOKUP($B6,'Round  (11)'!$B$2:$AB$102,MATCH(Species!AE$2,'Round  (11)'!$B$2:$AB$2,0),0),0)+IFERROR(VLOOKUP($B6,'Round  (12)'!$B$2:$Y$100,MATCH(Species!AE$2,'Round  (12)'!$B$2:$Y$2,0),0),0)</f>
        <v>0</v>
      </c>
      <c r="AF6" s="480">
        <f>IFERROR(VLOOKUP($B6,'Round 1'!$B$2:$AM$102,MATCH(Species!AF$2,'Round 1'!$B$2:$AM$2,0),0),0)+IFERROR(VLOOKUP($B6,'Round  (2)'!$B$2:$AM$102,MATCH(Species!AF$2,'Round  (2)'!$B$2:$AM$2,0),0),0)+IFERROR(VLOOKUP($B6,'Round  (3)'!$B$2:$AM$102,MATCH(Species!AF$2,'Round  (3)'!$B$2:$AM$2,0),0),0)+IFERROR(VLOOKUP($B6,'Round (4)'!$B$2:$AM$102,MATCH(Species!AF$2,'Round (4)'!$B$2:$AM$2,0),0),0)+IFERROR(VLOOKUP($B6,'Round  (5)'!$B$2:$AM$102,MATCH(Species!AF$2,'Round  (5)'!$B$2:$AM$2,0),0),0)+IFERROR(VLOOKUP($B6,'Round  (6)'!$B$2:$AM$102,MATCH(Species!AF$2,'Round  (6)'!$B$2:$AM$2,0),0),0)+IFERROR(VLOOKUP($B6,'Round  (7)'!$B$2:$AM$102,MATCH(Species!AF$2,'Round  (7)'!$B$2:$AM$2,0),0),0)+IFERROR(VLOOKUP($B6,'Round  (8)'!$B$2:$AM$102,MATCH(Species!AF$2,'Round  (8)'!$B$2:$AM$2,0),0),0)+IFERROR(VLOOKUP($B6,'Round  (9)'!$B$2:$AM$102,MATCH(Species!AF$2,'Round  (9)'!$B$2:$AM$2,0),0),0)+IFERROR(VLOOKUP($B6,'Round  (10)'!$B$2:$U$102,MATCH(Species!AF$2,'Round  (10)'!$B$2:$U$2,0),0),0)+IFERROR(VLOOKUP($B6,'Round  (11)'!$B$2:$AB$102,MATCH(Species!AF$2,'Round  (11)'!$B$2:$AB$2,0),0),0)+IFERROR(VLOOKUP($B6,'Round  (12)'!$B$2:$Y$100,MATCH(Species!AF$2,'Round  (12)'!$B$2:$Y$2,0),0),0)</f>
        <v>0</v>
      </c>
      <c r="AG6" s="480">
        <f>IFERROR(VLOOKUP($B6,'Round 1'!$B$2:$AM$102,MATCH(Species!AG$2,'Round 1'!$B$2:$AM$2,0),0),0)+IFERROR(VLOOKUP($B6,'Round  (2)'!$B$2:$AM$102,MATCH(Species!AG$2,'Round  (2)'!$B$2:$AM$2,0),0),0)+IFERROR(VLOOKUP($B6,'Round  (3)'!$B$2:$AM$102,MATCH(Species!AG$2,'Round  (3)'!$B$2:$AM$2,0),0),0)+IFERROR(VLOOKUP($B6,'Round (4)'!$B$2:$AM$102,MATCH(Species!AG$2,'Round (4)'!$B$2:$AM$2,0),0),0)+IFERROR(VLOOKUP($B6,'Round  (5)'!$B$2:$AM$102,MATCH(Species!AG$2,'Round  (5)'!$B$2:$AM$2,0),0),0)+IFERROR(VLOOKUP($B6,'Round  (6)'!$B$2:$AM$102,MATCH(Species!AG$2,'Round  (6)'!$B$2:$AM$2,0),0),0)+IFERROR(VLOOKUP($B6,'Round  (7)'!$B$2:$AM$102,MATCH(Species!AG$2,'Round  (7)'!$B$2:$AM$2,0),0),0)+IFERROR(VLOOKUP($B6,'Round  (8)'!$B$2:$AM$102,MATCH(Species!AG$2,'Round  (8)'!$B$2:$AM$2,0),0),0)+IFERROR(VLOOKUP($B6,'Round  (9)'!$B$2:$AM$102,MATCH(Species!AG$2,'Round  (9)'!$B$2:$AM$2,0),0),0)+IFERROR(VLOOKUP($B6,'Round  (10)'!$B$2:$U$102,MATCH(Species!AG$2,'Round  (10)'!$B$2:$U$2,0),0),0)+IFERROR(VLOOKUP($B6,'Round  (11)'!$B$2:$AB$102,MATCH(Species!AG$2,'Round  (11)'!$B$2:$AB$2,0),0),0)+IFERROR(VLOOKUP($B6,'Round  (12)'!$B$2:$Y$100,MATCH(Species!AG$2,'Round  (12)'!$B$2:$Y$2,0),0),0)</f>
        <v>1</v>
      </c>
      <c r="AH6" s="480">
        <f>IFERROR(VLOOKUP($B6,'Round 1'!$B$2:$AM$102,MATCH(Species!AH$2,'Round 1'!$B$2:$AM$2,0),0),0)+IFERROR(VLOOKUP($B6,'Round  (2)'!$B$2:$AM$102,MATCH(Species!AH$2,'Round  (2)'!$B$2:$AM$2,0),0),0)+IFERROR(VLOOKUP($B6,'Round  (3)'!$B$2:$AM$102,MATCH(Species!AH$2,'Round  (3)'!$B$2:$AM$2,0),0),0)+IFERROR(VLOOKUP($B6,'Round (4)'!$B$2:$AM$102,MATCH(Species!AH$2,'Round (4)'!$B$2:$AM$2,0),0),0)+IFERROR(VLOOKUP($B6,'Round  (5)'!$B$2:$AM$102,MATCH(Species!AH$2,'Round  (5)'!$B$2:$AM$2,0),0),0)+IFERROR(VLOOKUP($B6,'Round  (6)'!$B$2:$AM$102,MATCH(Species!AH$2,'Round  (6)'!$B$2:$AM$2,0),0),0)+IFERROR(VLOOKUP($B6,'Round  (7)'!$B$2:$AM$102,MATCH(Species!AH$2,'Round  (7)'!$B$2:$AM$2,0),0),0)+IFERROR(VLOOKUP($B6,'Round  (8)'!$B$2:$AM$102,MATCH(Species!AH$2,'Round  (8)'!$B$2:$AM$2,0),0),0)+IFERROR(VLOOKUP($B6,'Round  (9)'!$B$2:$AM$102,MATCH(Species!AH$2,'Round  (9)'!$B$2:$AM$2,0),0),0)+IFERROR(VLOOKUP($B6,'Round  (10)'!$B$2:$U$102,MATCH(Species!AH$2,'Round  (10)'!$B$2:$U$2,0),0),0)+IFERROR(VLOOKUP($B6,'Round  (11)'!$B$2:$AB$102,MATCH(Species!AH$2,'Round  (11)'!$B$2:$AB$2,0),0),0)+IFERROR(VLOOKUP($B6,'Round  (12)'!$B$2:$Y$100,MATCH(Species!AH$2,'Round  (12)'!$B$2:$Y$2,0),0),0)</f>
        <v>0</v>
      </c>
      <c r="AI6" s="480">
        <f>IFERROR(VLOOKUP($B6,'Round 1'!$B$2:$AM$102,MATCH(Species!AI$2,'Round 1'!$B$2:$AM$2,0),0),0)+IFERROR(VLOOKUP($B6,'Round  (2)'!$B$2:$AM$102,MATCH(Species!AI$2,'Round  (2)'!$B$2:$AM$2,0),0),0)+IFERROR(VLOOKUP($B6,'Round  (3)'!$B$2:$AM$102,MATCH(Species!AI$2,'Round  (3)'!$B$2:$AM$2,0),0),0)+IFERROR(VLOOKUP($B6,'Round (4)'!$B$2:$AM$102,MATCH(Species!AI$2,'Round (4)'!$B$2:$AM$2,0),0),0)+IFERROR(VLOOKUP($B6,'Round  (5)'!$B$2:$AM$102,MATCH(Species!AI$2,'Round  (5)'!$B$2:$AM$2,0),0),0)+IFERROR(VLOOKUP($B6,'Round  (6)'!$B$2:$AM$102,MATCH(Species!AI$2,'Round  (6)'!$B$2:$AM$2,0),0),0)+IFERROR(VLOOKUP($B6,'Round  (7)'!$B$2:$AM$102,MATCH(Species!AI$2,'Round  (7)'!$B$2:$AM$2,0),0),0)+IFERROR(VLOOKUP($B6,'Round  (8)'!$B$2:$AM$102,MATCH(Species!AI$2,'Round  (8)'!$B$2:$AM$2,0),0),0)+IFERROR(VLOOKUP($B6,'Round  (9)'!$B$2:$AM$102,MATCH(Species!AI$2,'Round  (9)'!$B$2:$AM$2,0),0),0)+IFERROR(VLOOKUP($B6,'Round  (10)'!$B$2:$U$102,MATCH(Species!AI$2,'Round  (10)'!$B$2:$U$2,0),0),0)+IFERROR(VLOOKUP($B6,'Round  (11)'!$B$2:$AB$102,MATCH(Species!AI$2,'Round  (11)'!$B$2:$AB$2,0),0),0)+IFERROR(VLOOKUP($B6,'Round  (12)'!$B$2:$Y$100,MATCH(Species!AI$2,'Round  (12)'!$B$2:$Y$2,0),0),0)</f>
        <v>0</v>
      </c>
      <c r="AJ6" s="480">
        <f>IFERROR(VLOOKUP($B6,'Round 1'!$B$2:$AM$102,MATCH(Species!AJ$2,'Round 1'!$B$2:$AM$2,0),0),0)+IFERROR(VLOOKUP($B6,'Round  (2)'!$B$2:$AM$102,MATCH(Species!AJ$2,'Round  (2)'!$B$2:$AM$2,0),0),0)+IFERROR(VLOOKUP($B6,'Round  (3)'!$B$2:$AM$102,MATCH(Species!AJ$2,'Round  (3)'!$B$2:$AM$2,0),0),0)+IFERROR(VLOOKUP($B6,'Round (4)'!$B$2:$AM$102,MATCH(Species!AJ$2,'Round (4)'!$B$2:$AM$2,0),0),0)+IFERROR(VLOOKUP($B6,'Round  (5)'!$B$2:$AM$102,MATCH(Species!AJ$2,'Round  (5)'!$B$2:$AM$2,0),0),0)+IFERROR(VLOOKUP($B6,'Round  (6)'!$B$2:$AM$102,MATCH(Species!AJ$2,'Round  (6)'!$B$2:$AM$2,0),0),0)+IFERROR(VLOOKUP($B6,'Round  (7)'!$B$2:$AM$102,MATCH(Species!AJ$2,'Round  (7)'!$B$2:$AM$2,0),0),0)+IFERROR(VLOOKUP($B6,'Round  (8)'!$B$2:$AM$102,MATCH(Species!AJ$2,'Round  (8)'!$B$2:$AM$2,0),0),0)+IFERROR(VLOOKUP($B6,'Round  (9)'!$B$2:$AM$102,MATCH(Species!AJ$2,'Round  (9)'!$B$2:$AM$2,0),0),0)+IFERROR(VLOOKUP($B6,'Round  (10)'!$B$2:$U$102,MATCH(Species!AJ$2,'Round  (10)'!$B$2:$U$2,0),0),0)+IFERROR(VLOOKUP($B6,'Round  (11)'!$B$2:$AB$102,MATCH(Species!AJ$2,'Round  (11)'!$B$2:$AB$2,0),0),0)+IFERROR(VLOOKUP($B6,'Round  (12)'!$B$2:$Y$100,MATCH(Species!AJ$2,'Round  (12)'!$B$2:$Y$2,0),0),0)</f>
        <v>0</v>
      </c>
      <c r="AK6">
        <f>IFERROR(VLOOKUP($B6,'Round  (9)'!B:AJ,35,0),0)</f>
        <v>0</v>
      </c>
      <c r="AT6" t="s">
        <v>122</v>
      </c>
    </row>
    <row r="7" spans="1:46" x14ac:dyDescent="0.3">
      <c r="A7" s="186">
        <v>4</v>
      </c>
      <c r="B7" s="326" t="s">
        <v>156</v>
      </c>
      <c r="C7" s="66" t="str">
        <f>IFERROR(VLOOKUP(B7,IND!$B$3:$E$66,4,0),"NM")</f>
        <v>M</v>
      </c>
      <c r="D7" s="51">
        <f t="shared" si="1"/>
        <v>12</v>
      </c>
      <c r="E7" s="342">
        <f t="shared" si="2"/>
        <v>89</v>
      </c>
      <c r="F7" s="480">
        <f>IFERROR(VLOOKUP($B7,'Round 1'!$B$2:$AM$102,MATCH(Species!F$2,'Round 1'!$B$2:$AM$2,0),0),0)+IFERROR(VLOOKUP($B7,'Round  (2)'!$B$2:$AM$102,MATCH(Species!F$2,'Round  (2)'!$B$2:$AM$2,0),0),0)+IFERROR(VLOOKUP($B7,'Round  (3)'!$B$2:$AM$102,MATCH(Species!F$2,'Round  (3)'!$B$2:$AM$2,0),0),0)+IFERROR(VLOOKUP($B7,'Round (4)'!$B$2:$AM$102,MATCH(Species!F$2,'Round (4)'!$B$2:$AM$2,0),0),0)+IFERROR(VLOOKUP($B7,'Round  (5)'!$B$2:$AM$102,MATCH(Species!F$2,'Round  (5)'!$B$2:$AM$2,0),0),0)+IFERROR(VLOOKUP($B7,'Round  (6)'!$B$2:$AM$102,MATCH(Species!F$2,'Round  (6)'!$B$2:$AM$2,0),0),0)+IFERROR(VLOOKUP($B7,'Round  (7)'!$B$2:$AM$102,MATCH(Species!F$2,'Round  (7)'!$B$2:$AM$2,0),0),0)+IFERROR(VLOOKUP($B7,'Round  (8)'!$B$2:$AM$102,MATCH(Species!F$2,'Round  (8)'!$B$2:$AM$2,0),0),0)+IFERROR(VLOOKUP($B7,'Round  (9)'!$B$2:$AM$102,MATCH(Species!F$2,'Round  (9)'!$B$2:$AM$2,0),0),0)+IFERROR(VLOOKUP($B7,'Round  (10)'!$B$2:$U$102,MATCH(Species!F$2,'Round  (10)'!$B$2:$U$2,0),0),0)+IFERROR(VLOOKUP($B7,'Round  (11)'!$B$2:$AB$102,MATCH(Species!F$2,'Round  (11)'!$B$2:$AB$2,0),0),0)+IFERROR(VLOOKUP($B7,'Round  (12)'!$B$2:$Y$100,MATCH(Species!F$2,'Round  (12)'!$B$2:$Y$2,0),0),0)</f>
        <v>42</v>
      </c>
      <c r="G7" s="480">
        <f>IFERROR(VLOOKUP($B7,'Round 1'!$B$2:$AM$102,MATCH(Species!G$2,'Round 1'!$B$2:$AM$2,0),0),0)+IFERROR(VLOOKUP($B7,'Round  (2)'!$B$2:$AM$102,MATCH(Species!G$2,'Round  (2)'!$B$2:$AM$2,0),0),0)+IFERROR(VLOOKUP($B7,'Round  (3)'!$B$2:$AM$102,MATCH(Species!G$2,'Round  (3)'!$B$2:$AM$2,0),0),0)+IFERROR(VLOOKUP($B7,'Round (4)'!$B$2:$AM$102,MATCH(Species!G$2,'Round (4)'!$B$2:$AM$2,0),0),0)+IFERROR(VLOOKUP($B7,'Round  (5)'!$B$2:$AM$102,MATCH(Species!G$2,'Round  (5)'!$B$2:$AM$2,0),0),0)+IFERROR(VLOOKUP($B7,'Round  (6)'!$B$2:$AM$102,MATCH(Species!G$2,'Round  (6)'!$B$2:$AM$2,0),0),0)+IFERROR(VLOOKUP($B7,'Round  (7)'!$B$2:$AM$102,MATCH(Species!G$2,'Round  (7)'!$B$2:$AM$2,0),0),0)+IFERROR(VLOOKUP($B7,'Round  (8)'!$B$2:$AM$102,MATCH(Species!G$2,'Round  (8)'!$B$2:$AM$2,0),0),0)+IFERROR(VLOOKUP($B7,'Round  (9)'!$B$2:$AM$102,MATCH(Species!G$2,'Round  (9)'!$B$2:$AM$2,0),0),0)+IFERROR(VLOOKUP($B7,'Round  (10)'!$B$2:$U$102,MATCH(Species!G$2,'Round  (10)'!$B$2:$U$2,0),0),0)+IFERROR(VLOOKUP($B7,'Round  (11)'!$B$2:$AB$102,MATCH(Species!G$2,'Round  (11)'!$B$2:$AB$2,0),0),0)+IFERROR(VLOOKUP($B7,'Round  (12)'!$B$2:$Y$100,MATCH(Species!G$2,'Round  (12)'!$B$2:$Y$2,0),0),0)</f>
        <v>2</v>
      </c>
      <c r="H7" s="480">
        <f>IFERROR(VLOOKUP($B7,'Round 1'!$B$2:$AM$102,MATCH(Species!H$2,'Round 1'!$B$2:$AM$2,0),0),0)+IFERROR(VLOOKUP($B7,'Round  (2)'!$B$2:$AM$102,MATCH(Species!H$2,'Round  (2)'!$B$2:$AM$2,0),0),0)+IFERROR(VLOOKUP($B7,'Round  (3)'!$B$2:$AM$102,MATCH(Species!H$2,'Round  (3)'!$B$2:$AM$2,0),0),0)+IFERROR(VLOOKUP($B7,'Round (4)'!$B$2:$AM$102,MATCH(Species!H$2,'Round (4)'!$B$2:$AM$2,0),0),0)+IFERROR(VLOOKUP($B7,'Round  (5)'!$B$2:$AM$102,MATCH(Species!H$2,'Round  (5)'!$B$2:$AM$2,0),0),0)+IFERROR(VLOOKUP($B7,'Round  (6)'!$B$2:$AM$102,MATCH(Species!H$2,'Round  (6)'!$B$2:$AM$2,0),0),0)+IFERROR(VLOOKUP($B7,'Round  (7)'!$B$2:$AM$102,MATCH(Species!H$2,'Round  (7)'!$B$2:$AM$2,0),0),0)+IFERROR(VLOOKUP($B7,'Round  (8)'!$B$2:$AM$102,MATCH(Species!H$2,'Round  (8)'!$B$2:$AM$2,0),0),0)+IFERROR(VLOOKUP($B7,'Round  (9)'!$B$2:$AM$102,MATCH(Species!H$2,'Round  (9)'!$B$2:$AM$2,0),0),0)+IFERROR(VLOOKUP($B7,'Round  (10)'!$B$2:$U$102,MATCH(Species!H$2,'Round  (10)'!$B$2:$U$2,0),0),0)+IFERROR(VLOOKUP($B7,'Round  (11)'!$B$2:$AB$102,MATCH(Species!H$2,'Round  (11)'!$B$2:$AB$2,0),0),0)+IFERROR(VLOOKUP($B7,'Round  (12)'!$B$2:$Y$100,MATCH(Species!H$2,'Round  (12)'!$B$2:$Y$2,0),0),0)</f>
        <v>0</v>
      </c>
      <c r="I7" s="480">
        <f>IFERROR(VLOOKUP($B7,'Round 1'!$B$2:$AM$102,MATCH(Species!I$2,'Round 1'!$B$2:$AM$2,0),0),0)+IFERROR(VLOOKUP($B7,'Round  (2)'!$B$2:$AM$102,MATCH(Species!I$2,'Round  (2)'!$B$2:$AM$2,0),0),0)+IFERROR(VLOOKUP($B7,'Round  (3)'!$B$2:$AM$102,MATCH(Species!I$2,'Round  (3)'!$B$2:$AM$2,0),0),0)+IFERROR(VLOOKUP($B7,'Round (4)'!$B$2:$AM$102,MATCH(Species!I$2,'Round (4)'!$B$2:$AM$2,0),0),0)+IFERROR(VLOOKUP($B7,'Round  (5)'!$B$2:$AM$102,MATCH(Species!I$2,'Round  (5)'!$B$2:$AM$2,0),0),0)+IFERROR(VLOOKUP($B7,'Round  (6)'!$B$2:$AM$102,MATCH(Species!I$2,'Round  (6)'!$B$2:$AM$2,0),0),0)+IFERROR(VLOOKUP($B7,'Round  (7)'!$B$2:$AM$102,MATCH(Species!I$2,'Round  (7)'!$B$2:$AM$2,0),0),0)+IFERROR(VLOOKUP($B7,'Round  (8)'!$B$2:$AM$102,MATCH(Species!I$2,'Round  (8)'!$B$2:$AM$2,0),0),0)+IFERROR(VLOOKUP($B7,'Round  (9)'!$B$2:$AM$102,MATCH(Species!I$2,'Round  (9)'!$B$2:$AM$2,0),0),0)+IFERROR(VLOOKUP($B7,'Round  (10)'!$B$2:$U$102,MATCH(Species!I$2,'Round  (10)'!$B$2:$U$2,0),0),0)+IFERROR(VLOOKUP($B7,'Round  (11)'!$B$2:$AB$102,MATCH(Species!I$2,'Round  (11)'!$B$2:$AB$2,0),0),0)+IFERROR(VLOOKUP($B7,'Round  (12)'!$B$2:$Y$100,MATCH(Species!I$2,'Round  (12)'!$B$2:$Y$2,0),0),0)</f>
        <v>0</v>
      </c>
      <c r="J7" s="480">
        <f>IFERROR(VLOOKUP($B7,'Round 1'!$B$2:$AM$102,MATCH(Species!J$2,'Round 1'!$B$2:$AM$2,0),0),0)+IFERROR(VLOOKUP($B7,'Round  (2)'!$B$2:$AM$102,MATCH(Species!J$2,'Round  (2)'!$B$2:$AM$2,0),0),0)+IFERROR(VLOOKUP($B7,'Round  (3)'!$B$2:$AM$102,MATCH(Species!J$2,'Round  (3)'!$B$2:$AM$2,0),0),0)+IFERROR(VLOOKUP($B7,'Round (4)'!$B$2:$AM$102,MATCH(Species!J$2,'Round (4)'!$B$2:$AM$2,0),0),0)+IFERROR(VLOOKUP($B7,'Round  (5)'!$B$2:$AM$102,MATCH(Species!J$2,'Round  (5)'!$B$2:$AM$2,0),0),0)+IFERROR(VLOOKUP($B7,'Round  (6)'!$B$2:$AM$102,MATCH(Species!J$2,'Round  (6)'!$B$2:$AM$2,0),0),0)+IFERROR(VLOOKUP($B7,'Round  (7)'!$B$2:$AM$102,MATCH(Species!J$2,'Round  (7)'!$B$2:$AM$2,0),0),0)+IFERROR(VLOOKUP($B7,'Round  (8)'!$B$2:$AM$102,MATCH(Species!J$2,'Round  (8)'!$B$2:$AM$2,0),0),0)+IFERROR(VLOOKUP($B7,'Round  (9)'!$B$2:$AM$102,MATCH(Species!J$2,'Round  (9)'!$B$2:$AM$2,0),0),0)+IFERROR(VLOOKUP($B7,'Round  (10)'!$B$2:$U$102,MATCH(Species!J$2,'Round  (10)'!$B$2:$U$2,0),0),0)+IFERROR(VLOOKUP($B7,'Round  (11)'!$B$2:$AB$102,MATCH(Species!J$2,'Round  (11)'!$B$2:$AB$2,0),0),0)+IFERROR(VLOOKUP($B7,'Round  (12)'!$B$2:$Y$100,MATCH(Species!J$2,'Round  (12)'!$B$2:$Y$2,0),0),0)</f>
        <v>3</v>
      </c>
      <c r="K7" s="480">
        <f>IFERROR(VLOOKUP($B7,'Round 1'!$B$2:$AM$102,MATCH(Species!K$2,'Round 1'!$B$2:$AM$2,0),0),0)+IFERROR(VLOOKUP($B7,'Round  (2)'!$B$2:$AM$102,MATCH(Species!K$2,'Round  (2)'!$B$2:$AM$2,0),0),0)+IFERROR(VLOOKUP($B7,'Round  (3)'!$B$2:$AM$102,MATCH(Species!K$2,'Round  (3)'!$B$2:$AM$2,0),0),0)+IFERROR(VLOOKUP($B7,'Round (4)'!$B$2:$AM$102,MATCH(Species!K$2,'Round (4)'!$B$2:$AM$2,0),0),0)+IFERROR(VLOOKUP($B7,'Round  (5)'!$B$2:$AM$102,MATCH(Species!K$2,'Round  (5)'!$B$2:$AM$2,0),0),0)+IFERROR(VLOOKUP($B7,'Round  (6)'!$B$2:$AM$102,MATCH(Species!K$2,'Round  (6)'!$B$2:$AM$2,0),0),0)+IFERROR(VLOOKUP($B7,'Round  (7)'!$B$2:$AM$102,MATCH(Species!K$2,'Round  (7)'!$B$2:$AM$2,0),0),0)+IFERROR(VLOOKUP($B7,'Round  (8)'!$B$2:$AM$102,MATCH(Species!K$2,'Round  (8)'!$B$2:$AM$2,0),0),0)+IFERROR(VLOOKUP($B7,'Round  (9)'!$B$2:$AM$102,MATCH(Species!K$2,'Round  (9)'!$B$2:$AM$2,0),0),0)+IFERROR(VLOOKUP($B7,'Round  (10)'!$B$2:$U$102,MATCH(Species!K$2,'Round  (10)'!$B$2:$U$2,0),0),0)+IFERROR(VLOOKUP($B7,'Round  (11)'!$B$2:$AB$102,MATCH(Species!K$2,'Round  (11)'!$B$2:$AB$2,0),0),0)+IFERROR(VLOOKUP($B7,'Round  (12)'!$B$2:$Y$100,MATCH(Species!K$2,'Round  (12)'!$B$2:$Y$2,0),0),0)</f>
        <v>2</v>
      </c>
      <c r="L7" s="480">
        <f>IFERROR(VLOOKUP($B7,'Round 1'!$B$2:$AM$102,MATCH(Species!L$2,'Round 1'!$B$2:$AM$2,0),0),0)+IFERROR(VLOOKUP($B7,'Round  (2)'!$B$2:$AM$102,MATCH(Species!L$2,'Round  (2)'!$B$2:$AM$2,0),0),0)+IFERROR(VLOOKUP($B7,'Round  (3)'!$B$2:$AM$102,MATCH(Species!L$2,'Round  (3)'!$B$2:$AM$2,0),0),0)+IFERROR(VLOOKUP($B7,'Round (4)'!$B$2:$AM$102,MATCH(Species!L$2,'Round (4)'!$B$2:$AM$2,0),0),0)+IFERROR(VLOOKUP($B7,'Round  (5)'!$B$2:$AM$102,MATCH(Species!L$2,'Round  (5)'!$B$2:$AM$2,0),0),0)+IFERROR(VLOOKUP($B7,'Round  (6)'!$B$2:$AM$102,MATCH(Species!L$2,'Round  (6)'!$B$2:$AM$2,0),0),0)+IFERROR(VLOOKUP($B7,'Round  (7)'!$B$2:$AM$102,MATCH(Species!L$2,'Round  (7)'!$B$2:$AM$2,0),0),0)+IFERROR(VLOOKUP($B7,'Round  (8)'!$B$2:$AM$102,MATCH(Species!L$2,'Round  (8)'!$B$2:$AM$2,0),0),0)+IFERROR(VLOOKUP($B7,'Round  (9)'!$B$2:$AM$102,MATCH(Species!L$2,'Round  (9)'!$B$2:$AM$2,0),0),0)+IFERROR(VLOOKUP($B7,'Round  (10)'!$B$2:$U$102,MATCH(Species!L$2,'Round  (10)'!$B$2:$U$2,0),0),0)+IFERROR(VLOOKUP($B7,'Round  (11)'!$B$2:$AB$102,MATCH(Species!L$2,'Round  (11)'!$B$2:$AB$2,0),0),0)+IFERROR(VLOOKUP($B7,'Round  (12)'!$B$2:$Y$100,MATCH(Species!L$2,'Round  (12)'!$B$2:$Y$2,0),0),0)</f>
        <v>16</v>
      </c>
      <c r="M7" s="480">
        <f>IFERROR(VLOOKUP($B7,'Round 1'!$B$2:$AM$102,MATCH(Species!M$2,'Round 1'!$B$2:$AM$2,0),0),0)+IFERROR(VLOOKUP($B7,'Round  (2)'!$B$2:$AM$102,MATCH(Species!M$2,'Round  (2)'!$B$2:$AM$2,0),0),0)+IFERROR(VLOOKUP($B7,'Round  (3)'!$B$2:$AM$102,MATCH(Species!M$2,'Round  (3)'!$B$2:$AM$2,0),0),0)+IFERROR(VLOOKUP($B7,'Round (4)'!$B$2:$AM$102,MATCH(Species!M$2,'Round (4)'!$B$2:$AM$2,0),0),0)+IFERROR(VLOOKUP($B7,'Round  (5)'!$B$2:$AM$102,MATCH(Species!M$2,'Round  (5)'!$B$2:$AM$2,0),0),0)+IFERROR(VLOOKUP($B7,'Round  (6)'!$B$2:$AM$102,MATCH(Species!M$2,'Round  (6)'!$B$2:$AM$2,0),0),0)+IFERROR(VLOOKUP($B7,'Round  (7)'!$B$2:$AM$102,MATCH(Species!M$2,'Round  (7)'!$B$2:$AM$2,0),0),0)+IFERROR(VLOOKUP($B7,'Round  (8)'!$B$2:$AM$102,MATCH(Species!M$2,'Round  (8)'!$B$2:$AM$2,0),0),0)+IFERROR(VLOOKUP($B7,'Round  (9)'!$B$2:$AM$102,MATCH(Species!M$2,'Round  (9)'!$B$2:$AM$2,0),0),0)+IFERROR(VLOOKUP($B7,'Round  (10)'!$B$2:$U$102,MATCH(Species!M$2,'Round  (10)'!$B$2:$U$2,0),0),0)+IFERROR(VLOOKUP($B7,'Round  (11)'!$B$2:$AB$102,MATCH(Species!M$2,'Round  (11)'!$B$2:$AB$2,0),0),0)+IFERROR(VLOOKUP($B7,'Round  (12)'!$B$2:$Y$100,MATCH(Species!M$2,'Round  (12)'!$B$2:$Y$2,0),0),0)</f>
        <v>1</v>
      </c>
      <c r="N7" s="480">
        <f>IFERROR(VLOOKUP($B7,'Round 1'!$B$2:$AM$102,MATCH(Species!N$2,'Round 1'!$B$2:$AM$2,0),0),0)+IFERROR(VLOOKUP($B7,'Round  (2)'!$B$2:$AM$102,MATCH(Species!N$2,'Round  (2)'!$B$2:$AM$2,0),0),0)+IFERROR(VLOOKUP($B7,'Round  (3)'!$B$2:$AM$102,MATCH(Species!N$2,'Round  (3)'!$B$2:$AM$2,0),0),0)+IFERROR(VLOOKUP($B7,'Round (4)'!$B$2:$AM$102,MATCH(Species!N$2,'Round (4)'!$B$2:$AM$2,0),0),0)+IFERROR(VLOOKUP($B7,'Round  (5)'!$B$2:$AM$102,MATCH(Species!N$2,'Round  (5)'!$B$2:$AM$2,0),0),0)+IFERROR(VLOOKUP($B7,'Round  (6)'!$B$2:$AM$102,MATCH(Species!N$2,'Round  (6)'!$B$2:$AM$2,0),0),0)+IFERROR(VLOOKUP($B7,'Round  (7)'!$B$2:$AM$102,MATCH(Species!N$2,'Round  (7)'!$B$2:$AM$2,0),0),0)+IFERROR(VLOOKUP($B7,'Round  (8)'!$B$2:$AM$102,MATCH(Species!N$2,'Round  (8)'!$B$2:$AM$2,0),0),0)+IFERROR(VLOOKUP($B7,'Round  (9)'!$B$2:$AM$102,MATCH(Species!N$2,'Round  (9)'!$B$2:$AM$2,0),0),0)+IFERROR(VLOOKUP($B7,'Round  (10)'!$B$2:$U$102,MATCH(Species!N$2,'Round  (10)'!$B$2:$U$2,0),0),0)+IFERROR(VLOOKUP($B7,'Round  (11)'!$B$2:$AB$102,MATCH(Species!N$2,'Round  (11)'!$B$2:$AB$2,0),0),0)+IFERROR(VLOOKUP($B7,'Round  (12)'!$B$2:$Y$100,MATCH(Species!N$2,'Round  (12)'!$B$2:$Y$2,0),0),0)</f>
        <v>5</v>
      </c>
      <c r="O7" s="480">
        <f>IFERROR(VLOOKUP($B7,'Round 1'!$B$2:$AM$102,MATCH(Species!O$2,'Round 1'!$B$2:$AM$2,0),0),0)+IFERROR(VLOOKUP($B7,'Round  (2)'!$B$2:$AM$102,MATCH(Species!O$2,'Round  (2)'!$B$2:$AM$2,0),0),0)+IFERROR(VLOOKUP($B7,'Round  (3)'!$B$2:$AM$102,MATCH(Species!O$2,'Round  (3)'!$B$2:$AM$2,0),0),0)+IFERROR(VLOOKUP($B7,'Round (4)'!$B$2:$AM$102,MATCH(Species!O$2,'Round (4)'!$B$2:$AM$2,0),0),0)+IFERROR(VLOOKUP($B7,'Round  (5)'!$B$2:$AM$102,MATCH(Species!O$2,'Round  (5)'!$B$2:$AM$2,0),0),0)+IFERROR(VLOOKUP($B7,'Round  (6)'!$B$2:$AM$102,MATCH(Species!O$2,'Round  (6)'!$B$2:$AM$2,0),0),0)+IFERROR(VLOOKUP($B7,'Round  (7)'!$B$2:$AM$102,MATCH(Species!O$2,'Round  (7)'!$B$2:$AM$2,0),0),0)+IFERROR(VLOOKUP($B7,'Round  (8)'!$B$2:$AM$102,MATCH(Species!O$2,'Round  (8)'!$B$2:$AM$2,0),0),0)+IFERROR(VLOOKUP($B7,'Round  (9)'!$B$2:$AM$102,MATCH(Species!O$2,'Round  (9)'!$B$2:$AM$2,0),0),0)+IFERROR(VLOOKUP($B7,'Round  (10)'!$B$2:$U$102,MATCH(Species!O$2,'Round  (10)'!$B$2:$U$2,0),0),0)+IFERROR(VLOOKUP($B7,'Round  (11)'!$B$2:$AB$102,MATCH(Species!O$2,'Round  (11)'!$B$2:$AB$2,0),0),0)+IFERROR(VLOOKUP($B7,'Round  (12)'!$B$2:$Y$100,MATCH(Species!O$2,'Round  (12)'!$B$2:$Y$2,0),0),0)</f>
        <v>1</v>
      </c>
      <c r="P7" s="480">
        <f>IFERROR(VLOOKUP($B7,'Round 1'!$B$2:$AM$102,MATCH(Species!P$2,'Round 1'!$B$2:$AM$2,0),0),0)+IFERROR(VLOOKUP($B7,'Round  (2)'!$B$2:$AM$102,MATCH(Species!P$2,'Round  (2)'!$B$2:$AM$2,0),0),0)+IFERROR(VLOOKUP($B7,'Round  (3)'!$B$2:$AM$102,MATCH(Species!P$2,'Round  (3)'!$B$2:$AM$2,0),0),0)+IFERROR(VLOOKUP($B7,'Round (4)'!$B$2:$AM$102,MATCH(Species!P$2,'Round (4)'!$B$2:$AM$2,0),0),0)+IFERROR(VLOOKUP($B7,'Round  (5)'!$B$2:$AM$102,MATCH(Species!P$2,'Round  (5)'!$B$2:$AM$2,0),0),0)+IFERROR(VLOOKUP($B7,'Round  (6)'!$B$2:$AM$102,MATCH(Species!P$2,'Round  (6)'!$B$2:$AM$2,0),0),0)+IFERROR(VLOOKUP($B7,'Round  (7)'!$B$2:$AM$102,MATCH(Species!P$2,'Round  (7)'!$B$2:$AM$2,0),0),0)+IFERROR(VLOOKUP($B7,'Round  (8)'!$B$2:$AM$102,MATCH(Species!P$2,'Round  (8)'!$B$2:$AM$2,0),0),0)+IFERROR(VLOOKUP($B7,'Round  (9)'!$B$2:$AM$102,MATCH(Species!P$2,'Round  (9)'!$B$2:$AM$2,0),0),0)+IFERROR(VLOOKUP($B7,'Round  (10)'!$B$2:$U$102,MATCH(Species!P$2,'Round  (10)'!$B$2:$U$2,0),0),0)+IFERROR(VLOOKUP($B7,'Round  (11)'!$B$2:$AB$102,MATCH(Species!P$2,'Round  (11)'!$B$2:$AB$2,0),0),0)+IFERROR(VLOOKUP($B7,'Round  (12)'!$B$2:$Y$100,MATCH(Species!P$2,'Round  (12)'!$B$2:$Y$2,0),0),0)</f>
        <v>0</v>
      </c>
      <c r="Q7" s="480">
        <f>IFERROR(VLOOKUP($B7,'Round 1'!$B$2:$AM$102,MATCH(Species!Q$2,'Round 1'!$B$2:$AM$2,0),0),0)+IFERROR(VLOOKUP($B7,'Round  (2)'!$B$2:$AM$102,MATCH(Species!Q$2,'Round  (2)'!$B$2:$AM$2,0),0),0)+IFERROR(VLOOKUP($B7,'Round  (3)'!$B$2:$AM$102,MATCH(Species!Q$2,'Round  (3)'!$B$2:$AM$2,0),0),0)+IFERROR(VLOOKUP($B7,'Round (4)'!$B$2:$AM$102,MATCH(Species!Q$2,'Round (4)'!$B$2:$AM$2,0),0),0)+IFERROR(VLOOKUP($B7,'Round  (5)'!$B$2:$AM$102,MATCH(Species!Q$2,'Round  (5)'!$B$2:$AM$2,0),0),0)+IFERROR(VLOOKUP($B7,'Round  (6)'!$B$2:$AM$102,MATCH(Species!Q$2,'Round  (6)'!$B$2:$AM$2,0),0),0)+IFERROR(VLOOKUP($B7,'Round  (7)'!$B$2:$AM$102,MATCH(Species!Q$2,'Round  (7)'!$B$2:$AM$2,0),0),0)+IFERROR(VLOOKUP($B7,'Round  (8)'!$B$2:$AM$102,MATCH(Species!Q$2,'Round  (8)'!$B$2:$AM$2,0),0),0)+IFERROR(VLOOKUP($B7,'Round  (9)'!$B$2:$AM$102,MATCH(Species!Q$2,'Round  (9)'!$B$2:$AM$2,0),0),0)+IFERROR(VLOOKUP($B7,'Round  (10)'!$B$2:$U$102,MATCH(Species!Q$2,'Round  (10)'!$B$2:$U$2,0),0),0)+IFERROR(VLOOKUP($B7,'Round  (11)'!$B$2:$AB$102,MATCH(Species!Q$2,'Round  (11)'!$B$2:$AB$2,0),0),0)+IFERROR(VLOOKUP($B7,'Round  (12)'!$B$2:$Y$100,MATCH(Species!Q$2,'Round  (12)'!$B$2:$Y$2,0),0),0)</f>
        <v>3</v>
      </c>
      <c r="R7" s="480">
        <f>IFERROR(VLOOKUP($B7,'Round 1'!$B$2:$AM$102,MATCH(Species!R$2,'Round 1'!$B$2:$AM$2,0),0),0)+IFERROR(VLOOKUP($B7,'Round  (2)'!$B$2:$AM$102,MATCH(Species!R$2,'Round  (2)'!$B$2:$AM$2,0),0),0)+IFERROR(VLOOKUP($B7,'Round  (3)'!$B$2:$AM$102,MATCH(Species!R$2,'Round  (3)'!$B$2:$AM$2,0),0),0)+IFERROR(VLOOKUP($B7,'Round (4)'!$B$2:$AM$102,MATCH(Species!R$2,'Round (4)'!$B$2:$AM$2,0),0),0)+IFERROR(VLOOKUP($B7,'Round  (5)'!$B$2:$AM$102,MATCH(Species!R$2,'Round  (5)'!$B$2:$AM$2,0),0),0)+IFERROR(VLOOKUP($B7,'Round  (6)'!$B$2:$AM$102,MATCH(Species!R$2,'Round  (6)'!$B$2:$AM$2,0),0),0)+IFERROR(VLOOKUP($B7,'Round  (7)'!$B$2:$AM$102,MATCH(Species!R$2,'Round  (7)'!$B$2:$AM$2,0),0),0)+IFERROR(VLOOKUP($B7,'Round  (8)'!$B$2:$AM$102,MATCH(Species!R$2,'Round  (8)'!$B$2:$AM$2,0),0),0)+IFERROR(VLOOKUP($B7,'Round  (9)'!$B$2:$AM$102,MATCH(Species!R$2,'Round  (9)'!$B$2:$AM$2,0),0),0)+IFERROR(VLOOKUP($B7,'Round  (10)'!$B$2:$U$102,MATCH(Species!R$2,'Round  (10)'!$B$2:$U$2,0),0),0)+IFERROR(VLOOKUP($B7,'Round  (11)'!$B$2:$AB$102,MATCH(Species!R$2,'Round  (11)'!$B$2:$AB$2,0),0),0)+IFERROR(VLOOKUP($B7,'Round  (12)'!$B$2:$Y$100,MATCH(Species!R$2,'Round  (12)'!$B$2:$Y$2,0),0),0)</f>
        <v>0</v>
      </c>
      <c r="S7" s="480">
        <f>IFERROR(VLOOKUP($B7,'Round 1'!$B$2:$AM$102,MATCH(Species!S$2,'Round 1'!$B$2:$AM$2,0),0),0)+IFERROR(VLOOKUP($B7,'Round  (2)'!$B$2:$AM$102,MATCH(Species!S$2,'Round  (2)'!$B$2:$AM$2,0),0),0)+IFERROR(VLOOKUP($B7,'Round  (3)'!$B$2:$AM$102,MATCH(Species!S$2,'Round  (3)'!$B$2:$AM$2,0),0),0)+IFERROR(VLOOKUP($B7,'Round (4)'!$B$2:$AM$102,MATCH(Species!S$2,'Round (4)'!$B$2:$AM$2,0),0),0)+IFERROR(VLOOKUP($B7,'Round  (5)'!$B$2:$AM$102,MATCH(Species!S$2,'Round  (5)'!$B$2:$AM$2,0),0),0)+IFERROR(VLOOKUP($B7,'Round  (6)'!$B$2:$AM$102,MATCH(Species!S$2,'Round  (6)'!$B$2:$AM$2,0),0),0)+IFERROR(VLOOKUP($B7,'Round  (7)'!$B$2:$AM$102,MATCH(Species!S$2,'Round  (7)'!$B$2:$AM$2,0),0),0)+IFERROR(VLOOKUP($B7,'Round  (8)'!$B$2:$AM$102,MATCH(Species!S$2,'Round  (8)'!$B$2:$AM$2,0),0),0)+IFERROR(VLOOKUP($B7,'Round  (9)'!$B$2:$AM$102,MATCH(Species!S$2,'Round  (9)'!$B$2:$AM$2,0),0),0)+IFERROR(VLOOKUP($B7,'Round  (10)'!$B$2:$U$102,MATCH(Species!S$2,'Round  (10)'!$B$2:$U$2,0),0),0)+IFERROR(VLOOKUP($B7,'Round  (11)'!$B$2:$AB$102,MATCH(Species!S$2,'Round  (11)'!$B$2:$AB$2,0),0),0)+IFERROR(VLOOKUP($B7,'Round  (12)'!$B$2:$Y$100,MATCH(Species!S$2,'Round  (12)'!$B$2:$Y$2,0),0),0)</f>
        <v>0</v>
      </c>
      <c r="T7" s="480">
        <f>IFERROR(VLOOKUP($B7,'Round 1'!$B$2:$AM$102,MATCH(Species!T$2,'Round 1'!$B$2:$AM$2,0),0),0)+IFERROR(VLOOKUP($B7,'Round  (2)'!$B$2:$AM$102,MATCH(Species!T$2,'Round  (2)'!$B$2:$AM$2,0),0),0)+IFERROR(VLOOKUP($B7,'Round  (3)'!$B$2:$AM$102,MATCH(Species!T$2,'Round  (3)'!$B$2:$AM$2,0),0),0)+IFERROR(VLOOKUP($B7,'Round (4)'!$B$2:$AM$102,MATCH(Species!T$2,'Round (4)'!$B$2:$AM$2,0),0),0)+IFERROR(VLOOKUP($B7,'Round  (5)'!$B$2:$AM$102,MATCH(Species!T$2,'Round  (5)'!$B$2:$AM$2,0),0),0)+IFERROR(VLOOKUP($B7,'Round  (6)'!$B$2:$AM$102,MATCH(Species!T$2,'Round  (6)'!$B$2:$AM$2,0),0),0)+IFERROR(VLOOKUP($B7,'Round  (7)'!$B$2:$AM$102,MATCH(Species!T$2,'Round  (7)'!$B$2:$AM$2,0),0),0)+IFERROR(VLOOKUP($B7,'Round  (8)'!$B$2:$AM$102,MATCH(Species!T$2,'Round  (8)'!$B$2:$AM$2,0),0),0)+IFERROR(VLOOKUP($B7,'Round  (9)'!$B$2:$AM$102,MATCH(Species!T$2,'Round  (9)'!$B$2:$AM$2,0),0),0)+IFERROR(VLOOKUP($B7,'Round  (10)'!$B$2:$U$102,MATCH(Species!T$2,'Round  (10)'!$B$2:$U$2,0),0),0)+IFERROR(VLOOKUP($B7,'Round  (11)'!$B$2:$AB$102,MATCH(Species!T$2,'Round  (11)'!$B$2:$AB$2,0),0),0)+IFERROR(VLOOKUP($B7,'Round  (12)'!$B$2:$Y$100,MATCH(Species!T$2,'Round  (12)'!$B$2:$Y$2,0),0),0)</f>
        <v>0</v>
      </c>
      <c r="U7" s="480">
        <f>IFERROR(VLOOKUP($B7,'Round 1'!$B$2:$AM$102,MATCH(Species!U$2,'Round 1'!$B$2:$AM$2,0),0),0)+IFERROR(VLOOKUP($B7,'Round  (2)'!$B$2:$AM$102,MATCH(Species!U$2,'Round  (2)'!$B$2:$AM$2,0),0),0)+IFERROR(VLOOKUP($B7,'Round  (3)'!$B$2:$AM$102,MATCH(Species!U$2,'Round  (3)'!$B$2:$AM$2,0),0),0)+IFERROR(VLOOKUP($B7,'Round (4)'!$B$2:$AM$102,MATCH(Species!U$2,'Round (4)'!$B$2:$AM$2,0),0),0)+IFERROR(VLOOKUP($B7,'Round  (5)'!$B$2:$AM$102,MATCH(Species!U$2,'Round  (5)'!$B$2:$AM$2,0),0),0)+IFERROR(VLOOKUP($B7,'Round  (6)'!$B$2:$AM$102,MATCH(Species!U$2,'Round  (6)'!$B$2:$AM$2,0),0),0)+IFERROR(VLOOKUP($B7,'Round  (7)'!$B$2:$AM$102,MATCH(Species!U$2,'Round  (7)'!$B$2:$AM$2,0),0),0)+IFERROR(VLOOKUP($B7,'Round  (8)'!$B$2:$AM$102,MATCH(Species!U$2,'Round  (8)'!$B$2:$AM$2,0),0),0)+IFERROR(VLOOKUP($B7,'Round  (9)'!$B$2:$AM$102,MATCH(Species!U$2,'Round  (9)'!$B$2:$AM$2,0),0),0)+IFERROR(VLOOKUP($B7,'Round  (10)'!$B$2:$U$102,MATCH(Species!U$2,'Round  (10)'!$B$2:$U$2,0),0),0)+IFERROR(VLOOKUP($B7,'Round  (11)'!$B$2:$AB$102,MATCH(Species!U$2,'Round  (11)'!$B$2:$AB$2,0),0),0)+IFERROR(VLOOKUP($B7,'Round  (12)'!$B$2:$Y$100,MATCH(Species!U$2,'Round  (12)'!$B$2:$Y$2,0),0),0)</f>
        <v>0</v>
      </c>
      <c r="V7" s="480">
        <f>IFERROR(VLOOKUP($B7,'Round 1'!$B$2:$AM$102,MATCH(Species!V$2,'Round 1'!$B$2:$AM$2,0),0),0)+IFERROR(VLOOKUP($B7,'Round  (2)'!$B$2:$AM$102,MATCH(Species!V$2,'Round  (2)'!$B$2:$AM$2,0),0),0)+IFERROR(VLOOKUP($B7,'Round  (3)'!$B$2:$AM$102,MATCH(Species!V$2,'Round  (3)'!$B$2:$AM$2,0),0),0)+IFERROR(VLOOKUP($B7,'Round (4)'!$B$2:$AM$102,MATCH(Species!V$2,'Round (4)'!$B$2:$AM$2,0),0),0)+IFERROR(VLOOKUP($B7,'Round  (5)'!$B$2:$AM$102,MATCH(Species!V$2,'Round  (5)'!$B$2:$AM$2,0),0),0)+IFERROR(VLOOKUP($B7,'Round  (6)'!$B$2:$AM$102,MATCH(Species!V$2,'Round  (6)'!$B$2:$AM$2,0),0),0)+IFERROR(VLOOKUP($B7,'Round  (7)'!$B$2:$AM$102,MATCH(Species!V$2,'Round  (7)'!$B$2:$AM$2,0),0),0)+IFERROR(VLOOKUP($B7,'Round  (8)'!$B$2:$AM$102,MATCH(Species!V$2,'Round  (8)'!$B$2:$AM$2,0),0),0)+IFERROR(VLOOKUP($B7,'Round  (9)'!$B$2:$AM$102,MATCH(Species!V$2,'Round  (9)'!$B$2:$AM$2,0),0),0)+IFERROR(VLOOKUP($B7,'Round  (10)'!$B$2:$U$102,MATCH(Species!V$2,'Round  (10)'!$B$2:$U$2,0),0),0)+IFERROR(VLOOKUP($B7,'Round  (11)'!$B$2:$AB$102,MATCH(Species!V$2,'Round  (11)'!$B$2:$AB$2,0),0),0)+IFERROR(VLOOKUP($B7,'Round  (12)'!$B$2:$Y$100,MATCH(Species!V$2,'Round  (12)'!$B$2:$Y$2,0),0),0)</f>
        <v>2</v>
      </c>
      <c r="W7" s="480">
        <f>IFERROR(VLOOKUP($B7,'Round 1'!$B$2:$AM$102,MATCH(Species!W$2,'Round 1'!$B$2:$AM$2,0),0),0)+IFERROR(VLOOKUP($B7,'Round  (2)'!$B$2:$AM$102,MATCH(Species!W$2,'Round  (2)'!$B$2:$AM$2,0),0),0)+IFERROR(VLOOKUP($B7,'Round  (3)'!$B$2:$AM$102,MATCH(Species!W$2,'Round  (3)'!$B$2:$AM$2,0),0),0)+IFERROR(VLOOKUP($B7,'Round (4)'!$B$2:$AM$102,MATCH(Species!W$2,'Round (4)'!$B$2:$AM$2,0),0),0)+IFERROR(VLOOKUP($B7,'Round  (5)'!$B$2:$AM$102,MATCH(Species!W$2,'Round  (5)'!$B$2:$AM$2,0),0),0)+IFERROR(VLOOKUP($B7,'Round  (6)'!$B$2:$AM$102,MATCH(Species!W$2,'Round  (6)'!$B$2:$AM$2,0),0),0)+IFERROR(VLOOKUP($B7,'Round  (7)'!$B$2:$AM$102,MATCH(Species!W$2,'Round  (7)'!$B$2:$AM$2,0),0),0)+IFERROR(VLOOKUP($B7,'Round  (8)'!$B$2:$AM$102,MATCH(Species!W$2,'Round  (8)'!$B$2:$AM$2,0),0),0)+IFERROR(VLOOKUP($B7,'Round  (9)'!$B$2:$AM$102,MATCH(Species!W$2,'Round  (9)'!$B$2:$AM$2,0),0),0)+IFERROR(VLOOKUP($B7,'Round  (10)'!$B$2:$U$102,MATCH(Species!W$2,'Round  (10)'!$B$2:$U$2,0),0),0)+IFERROR(VLOOKUP($B7,'Round  (11)'!$B$2:$AB$102,MATCH(Species!W$2,'Round  (11)'!$B$2:$AB$2,0),0),0)+IFERROR(VLOOKUP($B7,'Round  (12)'!$B$2:$Y$100,MATCH(Species!W$2,'Round  (12)'!$B$2:$Y$2,0),0),0)</f>
        <v>4</v>
      </c>
      <c r="X7" s="480">
        <f>IFERROR(VLOOKUP($B7,'Round 1'!$B$2:$AM$102,MATCH(Species!X$2,'Round 1'!$B$2:$AM$2,0),0),0)+IFERROR(VLOOKUP($B7,'Round  (2)'!$B$2:$AM$102,MATCH(Species!X$2,'Round  (2)'!$B$2:$AM$2,0),0),0)+IFERROR(VLOOKUP($B7,'Round  (3)'!$B$2:$AM$102,MATCH(Species!X$2,'Round  (3)'!$B$2:$AM$2,0),0),0)+IFERROR(VLOOKUP($B7,'Round (4)'!$B$2:$AM$102,MATCH(Species!X$2,'Round (4)'!$B$2:$AM$2,0),0),0)+IFERROR(VLOOKUP($B7,'Round  (5)'!$B$2:$AM$102,MATCH(Species!X$2,'Round  (5)'!$B$2:$AM$2,0),0),0)+IFERROR(VLOOKUP($B7,'Round  (6)'!$B$2:$AM$102,MATCH(Species!X$2,'Round  (6)'!$B$2:$AM$2,0),0),0)+IFERROR(VLOOKUP($B7,'Round  (7)'!$B$2:$AM$102,MATCH(Species!X$2,'Round  (7)'!$B$2:$AM$2,0),0),0)+IFERROR(VLOOKUP($B7,'Round  (8)'!$B$2:$AM$102,MATCH(Species!X$2,'Round  (8)'!$B$2:$AM$2,0),0),0)+IFERROR(VLOOKUP($B7,'Round  (9)'!$B$2:$AM$102,MATCH(Species!X$2,'Round  (9)'!$B$2:$AM$2,0),0),0)+IFERROR(VLOOKUP($B7,'Round  (10)'!$B$2:$U$102,MATCH(Species!X$2,'Round  (10)'!$B$2:$U$2,0),0),0)+IFERROR(VLOOKUP($B7,'Round  (11)'!$B$2:$AB$102,MATCH(Species!X$2,'Round  (11)'!$B$2:$AB$2,0),0),0)+IFERROR(VLOOKUP($B7,'Round  (12)'!$B$2:$Y$100,MATCH(Species!X$2,'Round  (12)'!$B$2:$Y$2,0),0),0)</f>
        <v>0</v>
      </c>
      <c r="Y7" s="480">
        <f>IFERROR(VLOOKUP($B7,'Round 1'!$B$2:$AM$102,MATCH(Species!Y$2,'Round 1'!$B$2:$AM$2,0),0),0)+IFERROR(VLOOKUP($B7,'Round  (2)'!$B$2:$AM$102,MATCH(Species!Y$2,'Round  (2)'!$B$2:$AM$2,0),0),0)+IFERROR(VLOOKUP($B7,'Round  (3)'!$B$2:$AM$102,MATCH(Species!Y$2,'Round  (3)'!$B$2:$AM$2,0),0),0)+IFERROR(VLOOKUP($B7,'Round (4)'!$B$2:$AM$102,MATCH(Species!Y$2,'Round (4)'!$B$2:$AM$2,0),0),0)+IFERROR(VLOOKUP($B7,'Round  (5)'!$B$2:$AM$102,MATCH(Species!Y$2,'Round  (5)'!$B$2:$AM$2,0),0),0)+IFERROR(VLOOKUP($B7,'Round  (6)'!$B$2:$AM$102,MATCH(Species!Y$2,'Round  (6)'!$B$2:$AM$2,0),0),0)+IFERROR(VLOOKUP($B7,'Round  (7)'!$B$2:$AM$102,MATCH(Species!Y$2,'Round  (7)'!$B$2:$AM$2,0),0),0)+IFERROR(VLOOKUP($B7,'Round  (8)'!$B$2:$AM$102,MATCH(Species!Y$2,'Round  (8)'!$B$2:$AM$2,0),0),0)+IFERROR(VLOOKUP($B7,'Round  (9)'!$B$2:$AM$102,MATCH(Species!Y$2,'Round  (9)'!$B$2:$AM$2,0),0),0)+IFERROR(VLOOKUP($B7,'Round  (10)'!$B$2:$U$102,MATCH(Species!Y$2,'Round  (10)'!$B$2:$U$2,0),0),0)+IFERROR(VLOOKUP($B7,'Round  (11)'!$B$2:$AB$102,MATCH(Species!Y$2,'Round  (11)'!$B$2:$AB$2,0),0),0)+IFERROR(VLOOKUP($B7,'Round  (12)'!$B$2:$Y$100,MATCH(Species!Y$2,'Round  (12)'!$B$2:$Y$2,0),0),0)</f>
        <v>0</v>
      </c>
      <c r="Z7" s="480">
        <f>IFERROR(VLOOKUP($B7,'Round 1'!$B$2:$AM$102,MATCH(Species!Z$2,'Round 1'!$B$2:$AM$2,0),0),0)+IFERROR(VLOOKUP($B7,'Round  (2)'!$B$2:$AM$102,MATCH(Species!Z$2,'Round  (2)'!$B$2:$AM$2,0),0),0)+IFERROR(VLOOKUP($B7,'Round  (3)'!$B$2:$AM$102,MATCH(Species!Z$2,'Round  (3)'!$B$2:$AM$2,0),0),0)+IFERROR(VLOOKUP($B7,'Round (4)'!$B$2:$AM$102,MATCH(Species!Z$2,'Round (4)'!$B$2:$AM$2,0),0),0)+IFERROR(VLOOKUP($B7,'Round  (5)'!$B$2:$AM$102,MATCH(Species!Z$2,'Round  (5)'!$B$2:$AM$2,0),0),0)+IFERROR(VLOOKUP($B7,'Round  (6)'!$B$2:$AM$102,MATCH(Species!Z$2,'Round  (6)'!$B$2:$AM$2,0),0),0)+IFERROR(VLOOKUP($B7,'Round  (7)'!$B$2:$AM$102,MATCH(Species!Z$2,'Round  (7)'!$B$2:$AM$2,0),0),0)+IFERROR(VLOOKUP($B7,'Round  (8)'!$B$2:$AM$102,MATCH(Species!Z$2,'Round  (8)'!$B$2:$AM$2,0),0),0)+IFERROR(VLOOKUP($B7,'Round  (9)'!$B$2:$AM$102,MATCH(Species!Z$2,'Round  (9)'!$B$2:$AM$2,0),0),0)+IFERROR(VLOOKUP($B7,'Round  (10)'!$B$2:$U$102,MATCH(Species!Z$2,'Round  (10)'!$B$2:$U$2,0),0),0)+IFERROR(VLOOKUP($B7,'Round  (11)'!$B$2:$AB$102,MATCH(Species!Z$2,'Round  (11)'!$B$2:$AB$2,0),0),0)+IFERROR(VLOOKUP($B7,'Round  (12)'!$B$2:$Y$100,MATCH(Species!Z$2,'Round  (12)'!$B$2:$Y$2,0),0),0)</f>
        <v>0</v>
      </c>
      <c r="AA7" s="480">
        <f>IFERROR(VLOOKUP($B7,'Round 1'!$B$2:$AM$102,MATCH(Species!AA$2,'Round 1'!$B$2:$AM$2,0),0),0)+IFERROR(VLOOKUP($B7,'Round  (2)'!$B$2:$AM$102,MATCH(Species!AA$2,'Round  (2)'!$B$2:$AM$2,0),0),0)+IFERROR(VLOOKUP($B7,'Round  (3)'!$B$2:$AM$102,MATCH(Species!AA$2,'Round  (3)'!$B$2:$AM$2,0),0),0)+IFERROR(VLOOKUP($B7,'Round (4)'!$B$2:$AM$102,MATCH(Species!AA$2,'Round (4)'!$B$2:$AM$2,0),0),0)+IFERROR(VLOOKUP($B7,'Round  (5)'!$B$2:$AM$102,MATCH(Species!AA$2,'Round  (5)'!$B$2:$AM$2,0),0),0)+IFERROR(VLOOKUP($B7,'Round  (6)'!$B$2:$AM$102,MATCH(Species!AA$2,'Round  (6)'!$B$2:$AM$2,0),0),0)+IFERROR(VLOOKUP($B7,'Round  (7)'!$B$2:$AM$102,MATCH(Species!AA$2,'Round  (7)'!$B$2:$AM$2,0),0),0)+IFERROR(VLOOKUP($B7,'Round  (8)'!$B$2:$AM$102,MATCH(Species!AA$2,'Round  (8)'!$B$2:$AM$2,0),0),0)+IFERROR(VLOOKUP($B7,'Round  (9)'!$B$2:$AM$102,MATCH(Species!AA$2,'Round  (9)'!$B$2:$AM$2,0),0),0)+IFERROR(VLOOKUP($B7,'Round  (10)'!$B$2:$U$102,MATCH(Species!AA$2,'Round  (10)'!$B$2:$U$2,0),0),0)+IFERROR(VLOOKUP($B7,'Round  (11)'!$B$2:$AB$102,MATCH(Species!AA$2,'Round  (11)'!$B$2:$AB$2,0),0),0)+IFERROR(VLOOKUP($B7,'Round  (12)'!$B$2:$Y$100,MATCH(Species!AA$2,'Round  (12)'!$B$2:$Y$2,0),0),0)</f>
        <v>0</v>
      </c>
      <c r="AB7" s="480">
        <f>IFERROR(VLOOKUP($B7,'Round 1'!$B$2:$AM$102,MATCH(Species!AB$2,'Round 1'!$B$2:$AM$2,0),0),0)+IFERROR(VLOOKUP($B7,'Round  (2)'!$B$2:$AM$102,MATCH(Species!AB$2,'Round  (2)'!$B$2:$AM$2,0),0),0)+IFERROR(VLOOKUP($B7,'Round  (3)'!$B$2:$AM$102,MATCH(Species!AB$2,'Round  (3)'!$B$2:$AM$2,0),0),0)+IFERROR(VLOOKUP($B7,'Round (4)'!$B$2:$AM$102,MATCH(Species!AB$2,'Round (4)'!$B$2:$AM$2,0),0),0)+IFERROR(VLOOKUP($B7,'Round  (5)'!$B$2:$AM$102,MATCH(Species!AB$2,'Round  (5)'!$B$2:$AM$2,0),0),0)+IFERROR(VLOOKUP($B7,'Round  (6)'!$B$2:$AM$102,MATCH(Species!AB$2,'Round  (6)'!$B$2:$AM$2,0),0),0)+IFERROR(VLOOKUP($B7,'Round  (7)'!$B$2:$AM$102,MATCH(Species!AB$2,'Round  (7)'!$B$2:$AM$2,0),0),0)+IFERROR(VLOOKUP($B7,'Round  (8)'!$B$2:$AM$102,MATCH(Species!AB$2,'Round  (8)'!$B$2:$AM$2,0),0),0)+IFERROR(VLOOKUP($B7,'Round  (9)'!$B$2:$AM$102,MATCH(Species!AB$2,'Round  (9)'!$B$2:$AM$2,0),0),0)+IFERROR(VLOOKUP($B7,'Round  (10)'!$B$2:$U$102,MATCH(Species!AB$2,'Round  (10)'!$B$2:$U$2,0),0),0)+IFERROR(VLOOKUP($B7,'Round  (11)'!$B$2:$AB$102,MATCH(Species!AB$2,'Round  (11)'!$B$2:$AB$2,0),0),0)+IFERROR(VLOOKUP($B7,'Round  (12)'!$B$2:$Y$100,MATCH(Species!AB$2,'Round  (12)'!$B$2:$Y$2,0),0),0)</f>
        <v>0</v>
      </c>
      <c r="AC7" s="480">
        <f>IFERROR(VLOOKUP($B7,'Round 1'!$B$2:$AM$102,MATCH(Species!AC$2,'Round 1'!$B$2:$AM$2,0),0),0)+IFERROR(VLOOKUP($B7,'Round  (2)'!$B$2:$AM$102,MATCH(Species!AC$2,'Round  (2)'!$B$2:$AM$2,0),0),0)+IFERROR(VLOOKUP($B7,'Round  (3)'!$B$2:$AM$102,MATCH(Species!AC$2,'Round  (3)'!$B$2:$AM$2,0),0),0)+IFERROR(VLOOKUP($B7,'Round (4)'!$B$2:$AM$102,MATCH(Species!AC$2,'Round (4)'!$B$2:$AM$2,0),0),0)+IFERROR(VLOOKUP($B7,'Round  (5)'!$B$2:$AM$102,MATCH(Species!AC$2,'Round  (5)'!$B$2:$AM$2,0),0),0)+IFERROR(VLOOKUP($B7,'Round  (6)'!$B$2:$AM$102,MATCH(Species!AC$2,'Round  (6)'!$B$2:$AM$2,0),0),0)+IFERROR(VLOOKUP($B7,'Round  (7)'!$B$2:$AM$102,MATCH(Species!AC$2,'Round  (7)'!$B$2:$AM$2,0),0),0)+IFERROR(VLOOKUP($B7,'Round  (8)'!$B$2:$AM$102,MATCH(Species!AC$2,'Round  (8)'!$B$2:$AM$2,0),0),0)+IFERROR(VLOOKUP($B7,'Round  (9)'!$B$2:$AM$102,MATCH(Species!AC$2,'Round  (9)'!$B$2:$AM$2,0),0),0)+IFERROR(VLOOKUP($B7,'Round  (10)'!$B$2:$U$102,MATCH(Species!AC$2,'Round  (10)'!$B$2:$U$2,0),0),0)+IFERROR(VLOOKUP($B7,'Round  (11)'!$B$2:$AB$102,MATCH(Species!AC$2,'Round  (11)'!$B$2:$AB$2,0),0),0)+IFERROR(VLOOKUP($B7,'Round  (12)'!$B$2:$Y$100,MATCH(Species!AC$2,'Round  (12)'!$B$2:$Y$2,0),0),0)</f>
        <v>8</v>
      </c>
      <c r="AD7" s="480">
        <f>IFERROR(VLOOKUP($B7,'Round 1'!$B$2:$AM$102,MATCH(Species!AD$2,'Round 1'!$B$2:$AM$2,0),0),0)+IFERROR(VLOOKUP($B7,'Round  (2)'!$B$2:$AM$102,MATCH(Species!AD$2,'Round  (2)'!$B$2:$AM$2,0),0),0)+IFERROR(VLOOKUP($B7,'Round  (3)'!$B$2:$AM$102,MATCH(Species!AD$2,'Round  (3)'!$B$2:$AM$2,0),0),0)+IFERROR(VLOOKUP($B7,'Round (4)'!$B$2:$AM$102,MATCH(Species!AD$2,'Round (4)'!$B$2:$AM$2,0),0),0)+IFERROR(VLOOKUP($B7,'Round  (5)'!$B$2:$AM$102,MATCH(Species!AD$2,'Round  (5)'!$B$2:$AM$2,0),0),0)+IFERROR(VLOOKUP($B7,'Round  (6)'!$B$2:$AM$102,MATCH(Species!AD$2,'Round  (6)'!$B$2:$AM$2,0),0),0)+IFERROR(VLOOKUP($B7,'Round  (7)'!$B$2:$AM$102,MATCH(Species!AD$2,'Round  (7)'!$B$2:$AM$2,0),0),0)+IFERROR(VLOOKUP($B7,'Round  (8)'!$B$2:$AM$102,MATCH(Species!AD$2,'Round  (8)'!$B$2:$AM$2,0),0),0)+IFERROR(VLOOKUP($B7,'Round  (9)'!$B$2:$AM$102,MATCH(Species!AD$2,'Round  (9)'!$B$2:$AM$2,0),0),0)+IFERROR(VLOOKUP($B7,'Round  (10)'!$B$2:$U$102,MATCH(Species!AD$2,'Round  (10)'!$B$2:$U$2,0),0),0)+IFERROR(VLOOKUP($B7,'Round  (11)'!$B$2:$AB$102,MATCH(Species!AD$2,'Round  (11)'!$B$2:$AB$2,0),0),0)+IFERROR(VLOOKUP($B7,'Round  (12)'!$B$2:$Y$100,MATCH(Species!AD$2,'Round  (12)'!$B$2:$Y$2,0),0),0)</f>
        <v>0</v>
      </c>
      <c r="AE7" s="480">
        <f>IFERROR(VLOOKUP($B7,'Round 1'!$B$2:$AM$102,MATCH(Species!AE$2,'Round 1'!$B$2:$AM$2,0),0),0)+IFERROR(VLOOKUP($B7,'Round  (2)'!$B$2:$AM$102,MATCH(Species!AE$2,'Round  (2)'!$B$2:$AM$2,0),0),0)+IFERROR(VLOOKUP($B7,'Round  (3)'!$B$2:$AM$102,MATCH(Species!AE$2,'Round  (3)'!$B$2:$AM$2,0),0),0)+IFERROR(VLOOKUP($B7,'Round (4)'!$B$2:$AM$102,MATCH(Species!AE$2,'Round (4)'!$B$2:$AM$2,0),0),0)+IFERROR(VLOOKUP($B7,'Round  (5)'!$B$2:$AM$102,MATCH(Species!AE$2,'Round  (5)'!$B$2:$AM$2,0),0),0)+IFERROR(VLOOKUP($B7,'Round  (6)'!$B$2:$AM$102,MATCH(Species!AE$2,'Round  (6)'!$B$2:$AM$2,0),0),0)+IFERROR(VLOOKUP($B7,'Round  (7)'!$B$2:$AM$102,MATCH(Species!AE$2,'Round  (7)'!$B$2:$AM$2,0),0),0)+IFERROR(VLOOKUP($B7,'Round  (8)'!$B$2:$AM$102,MATCH(Species!AE$2,'Round  (8)'!$B$2:$AM$2,0),0),0)+IFERROR(VLOOKUP($B7,'Round  (9)'!$B$2:$AM$102,MATCH(Species!AE$2,'Round  (9)'!$B$2:$AM$2,0),0),0)+IFERROR(VLOOKUP($B7,'Round  (10)'!$B$2:$U$102,MATCH(Species!AE$2,'Round  (10)'!$B$2:$U$2,0),0),0)+IFERROR(VLOOKUP($B7,'Round  (11)'!$B$2:$AB$102,MATCH(Species!AE$2,'Round  (11)'!$B$2:$AB$2,0),0),0)+IFERROR(VLOOKUP($B7,'Round  (12)'!$B$2:$Y$100,MATCH(Species!AE$2,'Round  (12)'!$B$2:$Y$2,0),0),0)</f>
        <v>0</v>
      </c>
      <c r="AF7" s="480">
        <f>IFERROR(VLOOKUP($B7,'Round 1'!$B$2:$AM$102,MATCH(Species!AF$2,'Round 1'!$B$2:$AM$2,0),0),0)+IFERROR(VLOOKUP($B7,'Round  (2)'!$B$2:$AM$102,MATCH(Species!AF$2,'Round  (2)'!$B$2:$AM$2,0),0),0)+IFERROR(VLOOKUP($B7,'Round  (3)'!$B$2:$AM$102,MATCH(Species!AF$2,'Round  (3)'!$B$2:$AM$2,0),0),0)+IFERROR(VLOOKUP($B7,'Round (4)'!$B$2:$AM$102,MATCH(Species!AF$2,'Round (4)'!$B$2:$AM$2,0),0),0)+IFERROR(VLOOKUP($B7,'Round  (5)'!$B$2:$AM$102,MATCH(Species!AF$2,'Round  (5)'!$B$2:$AM$2,0),0),0)+IFERROR(VLOOKUP($B7,'Round  (6)'!$B$2:$AM$102,MATCH(Species!AF$2,'Round  (6)'!$B$2:$AM$2,0),0),0)+IFERROR(VLOOKUP($B7,'Round  (7)'!$B$2:$AM$102,MATCH(Species!AF$2,'Round  (7)'!$B$2:$AM$2,0),0),0)+IFERROR(VLOOKUP($B7,'Round  (8)'!$B$2:$AM$102,MATCH(Species!AF$2,'Round  (8)'!$B$2:$AM$2,0),0),0)+IFERROR(VLOOKUP($B7,'Round  (9)'!$B$2:$AM$102,MATCH(Species!AF$2,'Round  (9)'!$B$2:$AM$2,0),0),0)+IFERROR(VLOOKUP($B7,'Round  (10)'!$B$2:$U$102,MATCH(Species!AF$2,'Round  (10)'!$B$2:$U$2,0),0),0)+IFERROR(VLOOKUP($B7,'Round  (11)'!$B$2:$AB$102,MATCH(Species!AF$2,'Round  (11)'!$B$2:$AB$2,0),0),0)+IFERROR(VLOOKUP($B7,'Round  (12)'!$B$2:$Y$100,MATCH(Species!AF$2,'Round  (12)'!$B$2:$Y$2,0),0),0)</f>
        <v>0</v>
      </c>
      <c r="AG7" s="480">
        <f>IFERROR(VLOOKUP($B7,'Round 1'!$B$2:$AM$102,MATCH(Species!AG$2,'Round 1'!$B$2:$AM$2,0),0),0)+IFERROR(VLOOKUP($B7,'Round  (2)'!$B$2:$AM$102,MATCH(Species!AG$2,'Round  (2)'!$B$2:$AM$2,0),0),0)+IFERROR(VLOOKUP($B7,'Round  (3)'!$B$2:$AM$102,MATCH(Species!AG$2,'Round  (3)'!$B$2:$AM$2,0),0),0)+IFERROR(VLOOKUP($B7,'Round (4)'!$B$2:$AM$102,MATCH(Species!AG$2,'Round (4)'!$B$2:$AM$2,0),0),0)+IFERROR(VLOOKUP($B7,'Round  (5)'!$B$2:$AM$102,MATCH(Species!AG$2,'Round  (5)'!$B$2:$AM$2,0),0),0)+IFERROR(VLOOKUP($B7,'Round  (6)'!$B$2:$AM$102,MATCH(Species!AG$2,'Round  (6)'!$B$2:$AM$2,0),0),0)+IFERROR(VLOOKUP($B7,'Round  (7)'!$B$2:$AM$102,MATCH(Species!AG$2,'Round  (7)'!$B$2:$AM$2,0),0),0)+IFERROR(VLOOKUP($B7,'Round  (8)'!$B$2:$AM$102,MATCH(Species!AG$2,'Round  (8)'!$B$2:$AM$2,0),0),0)+IFERROR(VLOOKUP($B7,'Round  (9)'!$B$2:$AM$102,MATCH(Species!AG$2,'Round  (9)'!$B$2:$AM$2,0),0),0)+IFERROR(VLOOKUP($B7,'Round  (10)'!$B$2:$U$102,MATCH(Species!AG$2,'Round  (10)'!$B$2:$U$2,0),0),0)+IFERROR(VLOOKUP($B7,'Round  (11)'!$B$2:$AB$102,MATCH(Species!AG$2,'Round  (11)'!$B$2:$AB$2,0),0),0)+IFERROR(VLOOKUP($B7,'Round  (12)'!$B$2:$Y$100,MATCH(Species!AG$2,'Round  (12)'!$B$2:$Y$2,0),0),0)</f>
        <v>0</v>
      </c>
      <c r="AH7" s="480">
        <f>IFERROR(VLOOKUP($B7,'Round 1'!$B$2:$AM$102,MATCH(Species!AH$2,'Round 1'!$B$2:$AM$2,0),0),0)+IFERROR(VLOOKUP($B7,'Round  (2)'!$B$2:$AM$102,MATCH(Species!AH$2,'Round  (2)'!$B$2:$AM$2,0),0),0)+IFERROR(VLOOKUP($B7,'Round  (3)'!$B$2:$AM$102,MATCH(Species!AH$2,'Round  (3)'!$B$2:$AM$2,0),0),0)+IFERROR(VLOOKUP($B7,'Round (4)'!$B$2:$AM$102,MATCH(Species!AH$2,'Round (4)'!$B$2:$AM$2,0),0),0)+IFERROR(VLOOKUP($B7,'Round  (5)'!$B$2:$AM$102,MATCH(Species!AH$2,'Round  (5)'!$B$2:$AM$2,0),0),0)+IFERROR(VLOOKUP($B7,'Round  (6)'!$B$2:$AM$102,MATCH(Species!AH$2,'Round  (6)'!$B$2:$AM$2,0),0),0)+IFERROR(VLOOKUP($B7,'Round  (7)'!$B$2:$AM$102,MATCH(Species!AH$2,'Round  (7)'!$B$2:$AM$2,0),0),0)+IFERROR(VLOOKUP($B7,'Round  (8)'!$B$2:$AM$102,MATCH(Species!AH$2,'Round  (8)'!$B$2:$AM$2,0),0),0)+IFERROR(VLOOKUP($B7,'Round  (9)'!$B$2:$AM$102,MATCH(Species!AH$2,'Round  (9)'!$B$2:$AM$2,0),0),0)+IFERROR(VLOOKUP($B7,'Round  (10)'!$B$2:$U$102,MATCH(Species!AH$2,'Round  (10)'!$B$2:$U$2,0),0),0)+IFERROR(VLOOKUP($B7,'Round  (11)'!$B$2:$AB$102,MATCH(Species!AH$2,'Round  (11)'!$B$2:$AB$2,0),0),0)+IFERROR(VLOOKUP($B7,'Round  (12)'!$B$2:$Y$100,MATCH(Species!AH$2,'Round  (12)'!$B$2:$Y$2,0),0),0)</f>
        <v>0</v>
      </c>
      <c r="AI7" s="480">
        <f>IFERROR(VLOOKUP($B7,'Round 1'!$B$2:$AM$102,MATCH(Species!AI$2,'Round 1'!$B$2:$AM$2,0),0),0)+IFERROR(VLOOKUP($B7,'Round  (2)'!$B$2:$AM$102,MATCH(Species!AI$2,'Round  (2)'!$B$2:$AM$2,0),0),0)+IFERROR(VLOOKUP($B7,'Round  (3)'!$B$2:$AM$102,MATCH(Species!AI$2,'Round  (3)'!$B$2:$AM$2,0),0),0)+IFERROR(VLOOKUP($B7,'Round (4)'!$B$2:$AM$102,MATCH(Species!AI$2,'Round (4)'!$B$2:$AM$2,0),0),0)+IFERROR(VLOOKUP($B7,'Round  (5)'!$B$2:$AM$102,MATCH(Species!AI$2,'Round  (5)'!$B$2:$AM$2,0),0),0)+IFERROR(VLOOKUP($B7,'Round  (6)'!$B$2:$AM$102,MATCH(Species!AI$2,'Round  (6)'!$B$2:$AM$2,0),0),0)+IFERROR(VLOOKUP($B7,'Round  (7)'!$B$2:$AM$102,MATCH(Species!AI$2,'Round  (7)'!$B$2:$AM$2,0),0),0)+IFERROR(VLOOKUP($B7,'Round  (8)'!$B$2:$AM$102,MATCH(Species!AI$2,'Round  (8)'!$B$2:$AM$2,0),0),0)+IFERROR(VLOOKUP($B7,'Round  (9)'!$B$2:$AM$102,MATCH(Species!AI$2,'Round  (9)'!$B$2:$AM$2,0),0),0)+IFERROR(VLOOKUP($B7,'Round  (10)'!$B$2:$U$102,MATCH(Species!AI$2,'Round  (10)'!$B$2:$U$2,0),0),0)+IFERROR(VLOOKUP($B7,'Round  (11)'!$B$2:$AB$102,MATCH(Species!AI$2,'Round  (11)'!$B$2:$AB$2,0),0),0)+IFERROR(VLOOKUP($B7,'Round  (12)'!$B$2:$Y$100,MATCH(Species!AI$2,'Round  (12)'!$B$2:$Y$2,0),0),0)</f>
        <v>0</v>
      </c>
      <c r="AJ7" s="480">
        <f>IFERROR(VLOOKUP($B7,'Round 1'!$B$2:$AM$102,MATCH(Species!AJ$2,'Round 1'!$B$2:$AM$2,0),0),0)+IFERROR(VLOOKUP($B7,'Round  (2)'!$B$2:$AM$102,MATCH(Species!AJ$2,'Round  (2)'!$B$2:$AM$2,0),0),0)+IFERROR(VLOOKUP($B7,'Round  (3)'!$B$2:$AM$102,MATCH(Species!AJ$2,'Round  (3)'!$B$2:$AM$2,0),0),0)+IFERROR(VLOOKUP($B7,'Round (4)'!$B$2:$AM$102,MATCH(Species!AJ$2,'Round (4)'!$B$2:$AM$2,0),0),0)+IFERROR(VLOOKUP($B7,'Round  (5)'!$B$2:$AM$102,MATCH(Species!AJ$2,'Round  (5)'!$B$2:$AM$2,0),0),0)+IFERROR(VLOOKUP($B7,'Round  (6)'!$B$2:$AM$102,MATCH(Species!AJ$2,'Round  (6)'!$B$2:$AM$2,0),0),0)+IFERROR(VLOOKUP($B7,'Round  (7)'!$B$2:$AM$102,MATCH(Species!AJ$2,'Round  (7)'!$B$2:$AM$2,0),0),0)+IFERROR(VLOOKUP($B7,'Round  (8)'!$B$2:$AM$102,MATCH(Species!AJ$2,'Round  (8)'!$B$2:$AM$2,0),0),0)+IFERROR(VLOOKUP($B7,'Round  (9)'!$B$2:$AM$102,MATCH(Species!AJ$2,'Round  (9)'!$B$2:$AM$2,0),0),0)+IFERROR(VLOOKUP($B7,'Round  (10)'!$B$2:$U$102,MATCH(Species!AJ$2,'Round  (10)'!$B$2:$U$2,0),0),0)+IFERROR(VLOOKUP($B7,'Round  (11)'!$B$2:$AB$102,MATCH(Species!AJ$2,'Round  (11)'!$B$2:$AB$2,0),0),0)+IFERROR(VLOOKUP($B7,'Round  (12)'!$B$2:$Y$100,MATCH(Species!AJ$2,'Round  (12)'!$B$2:$Y$2,0),0),0)</f>
        <v>0</v>
      </c>
      <c r="AT7" t="s">
        <v>126</v>
      </c>
    </row>
    <row r="8" spans="1:46" x14ac:dyDescent="0.3">
      <c r="A8" s="186">
        <v>5</v>
      </c>
      <c r="B8" s="326" t="s">
        <v>56</v>
      </c>
      <c r="C8" s="66" t="str">
        <f>IFERROR(VLOOKUP(B8,IND!$B$3:$E$66,4,0),"NM")</f>
        <v>M</v>
      </c>
      <c r="D8" s="51">
        <f t="shared" si="1"/>
        <v>11</v>
      </c>
      <c r="E8" s="342">
        <f t="shared" si="2"/>
        <v>79</v>
      </c>
      <c r="F8" s="480">
        <f>IFERROR(VLOOKUP($B8,'Round 1'!$B$2:$AM$102,MATCH(Species!F$2,'Round 1'!$B$2:$AM$2,0),0),0)+IFERROR(VLOOKUP($B8,'Round  (2)'!$B$2:$AM$102,MATCH(Species!F$2,'Round  (2)'!$B$2:$AM$2,0),0),0)+IFERROR(VLOOKUP($B8,'Round  (3)'!$B$2:$AM$102,MATCH(Species!F$2,'Round  (3)'!$B$2:$AM$2,0),0),0)+IFERROR(VLOOKUP($B8,'Round (4)'!$B$2:$AM$102,MATCH(Species!F$2,'Round (4)'!$B$2:$AM$2,0),0),0)+IFERROR(VLOOKUP($B8,'Round  (5)'!$B$2:$AM$102,MATCH(Species!F$2,'Round  (5)'!$B$2:$AM$2,0),0),0)+IFERROR(VLOOKUP($B8,'Round  (6)'!$B$2:$AM$102,MATCH(Species!F$2,'Round  (6)'!$B$2:$AM$2,0),0),0)+IFERROR(VLOOKUP($B8,'Round  (7)'!$B$2:$AM$102,MATCH(Species!F$2,'Round  (7)'!$B$2:$AM$2,0),0),0)+IFERROR(VLOOKUP($B8,'Round  (8)'!$B$2:$AM$102,MATCH(Species!F$2,'Round  (8)'!$B$2:$AM$2,0),0),0)+IFERROR(VLOOKUP($B8,'Round  (9)'!$B$2:$AM$102,MATCH(Species!F$2,'Round  (9)'!$B$2:$AM$2,0),0),0)+IFERROR(VLOOKUP($B8,'Round  (10)'!$B$2:$U$102,MATCH(Species!F$2,'Round  (10)'!$B$2:$U$2,0),0),0)+IFERROR(VLOOKUP($B8,'Round  (11)'!$B$2:$AB$102,MATCH(Species!F$2,'Round  (11)'!$B$2:$AB$2,0),0),0)+IFERROR(VLOOKUP($B8,'Round  (12)'!$B$2:$Y$100,MATCH(Species!F$2,'Round  (12)'!$B$2:$Y$2,0),0),0)</f>
        <v>21</v>
      </c>
      <c r="G8" s="480">
        <f>IFERROR(VLOOKUP($B8,'Round 1'!$B$2:$AM$102,MATCH(Species!G$2,'Round 1'!$B$2:$AM$2,0),0),0)+IFERROR(VLOOKUP($B8,'Round  (2)'!$B$2:$AM$102,MATCH(Species!G$2,'Round  (2)'!$B$2:$AM$2,0),0),0)+IFERROR(VLOOKUP($B8,'Round  (3)'!$B$2:$AM$102,MATCH(Species!G$2,'Round  (3)'!$B$2:$AM$2,0),0),0)+IFERROR(VLOOKUP($B8,'Round (4)'!$B$2:$AM$102,MATCH(Species!G$2,'Round (4)'!$B$2:$AM$2,0),0),0)+IFERROR(VLOOKUP($B8,'Round  (5)'!$B$2:$AM$102,MATCH(Species!G$2,'Round  (5)'!$B$2:$AM$2,0),0),0)+IFERROR(VLOOKUP($B8,'Round  (6)'!$B$2:$AM$102,MATCH(Species!G$2,'Round  (6)'!$B$2:$AM$2,0),0),0)+IFERROR(VLOOKUP($B8,'Round  (7)'!$B$2:$AM$102,MATCH(Species!G$2,'Round  (7)'!$B$2:$AM$2,0),0),0)+IFERROR(VLOOKUP($B8,'Round  (8)'!$B$2:$AM$102,MATCH(Species!G$2,'Round  (8)'!$B$2:$AM$2,0),0),0)+IFERROR(VLOOKUP($B8,'Round  (9)'!$B$2:$AM$102,MATCH(Species!G$2,'Round  (9)'!$B$2:$AM$2,0),0),0)+IFERROR(VLOOKUP($B8,'Round  (10)'!$B$2:$U$102,MATCH(Species!G$2,'Round  (10)'!$B$2:$U$2,0),0),0)+IFERROR(VLOOKUP($B8,'Round  (11)'!$B$2:$AB$102,MATCH(Species!G$2,'Round  (11)'!$B$2:$AB$2,0),0),0)+IFERROR(VLOOKUP($B8,'Round  (12)'!$B$2:$Y$100,MATCH(Species!G$2,'Round  (12)'!$B$2:$Y$2,0),0),0)</f>
        <v>7</v>
      </c>
      <c r="H8" s="480">
        <f>IFERROR(VLOOKUP($B8,'Round 1'!$B$2:$AM$102,MATCH(Species!H$2,'Round 1'!$B$2:$AM$2,0),0),0)+IFERROR(VLOOKUP($B8,'Round  (2)'!$B$2:$AM$102,MATCH(Species!H$2,'Round  (2)'!$B$2:$AM$2,0),0),0)+IFERROR(VLOOKUP($B8,'Round  (3)'!$B$2:$AM$102,MATCH(Species!H$2,'Round  (3)'!$B$2:$AM$2,0),0),0)+IFERROR(VLOOKUP($B8,'Round (4)'!$B$2:$AM$102,MATCH(Species!H$2,'Round (4)'!$B$2:$AM$2,0),0),0)+IFERROR(VLOOKUP($B8,'Round  (5)'!$B$2:$AM$102,MATCH(Species!H$2,'Round  (5)'!$B$2:$AM$2,0),0),0)+IFERROR(VLOOKUP($B8,'Round  (6)'!$B$2:$AM$102,MATCH(Species!H$2,'Round  (6)'!$B$2:$AM$2,0),0),0)+IFERROR(VLOOKUP($B8,'Round  (7)'!$B$2:$AM$102,MATCH(Species!H$2,'Round  (7)'!$B$2:$AM$2,0),0),0)+IFERROR(VLOOKUP($B8,'Round  (8)'!$B$2:$AM$102,MATCH(Species!H$2,'Round  (8)'!$B$2:$AM$2,0),0),0)+IFERROR(VLOOKUP($B8,'Round  (9)'!$B$2:$AM$102,MATCH(Species!H$2,'Round  (9)'!$B$2:$AM$2,0),0),0)+IFERROR(VLOOKUP($B8,'Round  (10)'!$B$2:$U$102,MATCH(Species!H$2,'Round  (10)'!$B$2:$U$2,0),0),0)+IFERROR(VLOOKUP($B8,'Round  (11)'!$B$2:$AB$102,MATCH(Species!H$2,'Round  (11)'!$B$2:$AB$2,0),0),0)+IFERROR(VLOOKUP($B8,'Round  (12)'!$B$2:$Y$100,MATCH(Species!H$2,'Round  (12)'!$B$2:$Y$2,0),0),0)</f>
        <v>0</v>
      </c>
      <c r="I8" s="480">
        <f>IFERROR(VLOOKUP($B8,'Round 1'!$B$2:$AM$102,MATCH(Species!I$2,'Round 1'!$B$2:$AM$2,0),0),0)+IFERROR(VLOOKUP($B8,'Round  (2)'!$B$2:$AM$102,MATCH(Species!I$2,'Round  (2)'!$B$2:$AM$2,0),0),0)+IFERROR(VLOOKUP($B8,'Round  (3)'!$B$2:$AM$102,MATCH(Species!I$2,'Round  (3)'!$B$2:$AM$2,0),0),0)+IFERROR(VLOOKUP($B8,'Round (4)'!$B$2:$AM$102,MATCH(Species!I$2,'Round (4)'!$B$2:$AM$2,0),0),0)+IFERROR(VLOOKUP($B8,'Round  (5)'!$B$2:$AM$102,MATCH(Species!I$2,'Round  (5)'!$B$2:$AM$2,0),0),0)+IFERROR(VLOOKUP($B8,'Round  (6)'!$B$2:$AM$102,MATCH(Species!I$2,'Round  (6)'!$B$2:$AM$2,0),0),0)+IFERROR(VLOOKUP($B8,'Round  (7)'!$B$2:$AM$102,MATCH(Species!I$2,'Round  (7)'!$B$2:$AM$2,0),0),0)+IFERROR(VLOOKUP($B8,'Round  (8)'!$B$2:$AM$102,MATCH(Species!I$2,'Round  (8)'!$B$2:$AM$2,0),0),0)+IFERROR(VLOOKUP($B8,'Round  (9)'!$B$2:$AM$102,MATCH(Species!I$2,'Round  (9)'!$B$2:$AM$2,0),0),0)+IFERROR(VLOOKUP($B8,'Round  (10)'!$B$2:$U$102,MATCH(Species!I$2,'Round  (10)'!$B$2:$U$2,0),0),0)+IFERROR(VLOOKUP($B8,'Round  (11)'!$B$2:$AB$102,MATCH(Species!I$2,'Round  (11)'!$B$2:$AB$2,0),0),0)+IFERROR(VLOOKUP($B8,'Round  (12)'!$B$2:$Y$100,MATCH(Species!I$2,'Round  (12)'!$B$2:$Y$2,0),0),0)</f>
        <v>0</v>
      </c>
      <c r="J8" s="480">
        <f>IFERROR(VLOOKUP($B8,'Round 1'!$B$2:$AM$102,MATCH(Species!J$2,'Round 1'!$B$2:$AM$2,0),0),0)+IFERROR(VLOOKUP($B8,'Round  (2)'!$B$2:$AM$102,MATCH(Species!J$2,'Round  (2)'!$B$2:$AM$2,0),0),0)+IFERROR(VLOOKUP($B8,'Round  (3)'!$B$2:$AM$102,MATCH(Species!J$2,'Round  (3)'!$B$2:$AM$2,0),0),0)+IFERROR(VLOOKUP($B8,'Round (4)'!$B$2:$AM$102,MATCH(Species!J$2,'Round (4)'!$B$2:$AM$2,0),0),0)+IFERROR(VLOOKUP($B8,'Round  (5)'!$B$2:$AM$102,MATCH(Species!J$2,'Round  (5)'!$B$2:$AM$2,0),0),0)+IFERROR(VLOOKUP($B8,'Round  (6)'!$B$2:$AM$102,MATCH(Species!J$2,'Round  (6)'!$B$2:$AM$2,0),0),0)+IFERROR(VLOOKUP($B8,'Round  (7)'!$B$2:$AM$102,MATCH(Species!J$2,'Round  (7)'!$B$2:$AM$2,0),0),0)+IFERROR(VLOOKUP($B8,'Round  (8)'!$B$2:$AM$102,MATCH(Species!J$2,'Round  (8)'!$B$2:$AM$2,0),0),0)+IFERROR(VLOOKUP($B8,'Round  (9)'!$B$2:$AM$102,MATCH(Species!J$2,'Round  (9)'!$B$2:$AM$2,0),0),0)+IFERROR(VLOOKUP($B8,'Round  (10)'!$B$2:$U$102,MATCH(Species!J$2,'Round  (10)'!$B$2:$U$2,0),0),0)+IFERROR(VLOOKUP($B8,'Round  (11)'!$B$2:$AB$102,MATCH(Species!J$2,'Round  (11)'!$B$2:$AB$2,0),0),0)+IFERROR(VLOOKUP($B8,'Round  (12)'!$B$2:$Y$100,MATCH(Species!J$2,'Round  (12)'!$B$2:$Y$2,0),0),0)</f>
        <v>0</v>
      </c>
      <c r="K8" s="480">
        <f>IFERROR(VLOOKUP($B8,'Round 1'!$B$2:$AM$102,MATCH(Species!K$2,'Round 1'!$B$2:$AM$2,0),0),0)+IFERROR(VLOOKUP($B8,'Round  (2)'!$B$2:$AM$102,MATCH(Species!K$2,'Round  (2)'!$B$2:$AM$2,0),0),0)+IFERROR(VLOOKUP($B8,'Round  (3)'!$B$2:$AM$102,MATCH(Species!K$2,'Round  (3)'!$B$2:$AM$2,0),0),0)+IFERROR(VLOOKUP($B8,'Round (4)'!$B$2:$AM$102,MATCH(Species!K$2,'Round (4)'!$B$2:$AM$2,0),0),0)+IFERROR(VLOOKUP($B8,'Round  (5)'!$B$2:$AM$102,MATCH(Species!K$2,'Round  (5)'!$B$2:$AM$2,0),0),0)+IFERROR(VLOOKUP($B8,'Round  (6)'!$B$2:$AM$102,MATCH(Species!K$2,'Round  (6)'!$B$2:$AM$2,0),0),0)+IFERROR(VLOOKUP($B8,'Round  (7)'!$B$2:$AM$102,MATCH(Species!K$2,'Round  (7)'!$B$2:$AM$2,0),0),0)+IFERROR(VLOOKUP($B8,'Round  (8)'!$B$2:$AM$102,MATCH(Species!K$2,'Round  (8)'!$B$2:$AM$2,0),0),0)+IFERROR(VLOOKUP($B8,'Round  (9)'!$B$2:$AM$102,MATCH(Species!K$2,'Round  (9)'!$B$2:$AM$2,0),0),0)+IFERROR(VLOOKUP($B8,'Round  (10)'!$B$2:$U$102,MATCH(Species!K$2,'Round  (10)'!$B$2:$U$2,0),0),0)+IFERROR(VLOOKUP($B8,'Round  (11)'!$B$2:$AB$102,MATCH(Species!K$2,'Round  (11)'!$B$2:$AB$2,0),0),0)+IFERROR(VLOOKUP($B8,'Round  (12)'!$B$2:$Y$100,MATCH(Species!K$2,'Round  (12)'!$B$2:$Y$2,0),0),0)</f>
        <v>3</v>
      </c>
      <c r="L8" s="480">
        <f>IFERROR(VLOOKUP($B8,'Round 1'!$B$2:$AM$102,MATCH(Species!L$2,'Round 1'!$B$2:$AM$2,0),0),0)+IFERROR(VLOOKUP($B8,'Round  (2)'!$B$2:$AM$102,MATCH(Species!L$2,'Round  (2)'!$B$2:$AM$2,0),0),0)+IFERROR(VLOOKUP($B8,'Round  (3)'!$B$2:$AM$102,MATCH(Species!L$2,'Round  (3)'!$B$2:$AM$2,0),0),0)+IFERROR(VLOOKUP($B8,'Round (4)'!$B$2:$AM$102,MATCH(Species!L$2,'Round (4)'!$B$2:$AM$2,0),0),0)+IFERROR(VLOOKUP($B8,'Round  (5)'!$B$2:$AM$102,MATCH(Species!L$2,'Round  (5)'!$B$2:$AM$2,0),0),0)+IFERROR(VLOOKUP($B8,'Round  (6)'!$B$2:$AM$102,MATCH(Species!L$2,'Round  (6)'!$B$2:$AM$2,0),0),0)+IFERROR(VLOOKUP($B8,'Round  (7)'!$B$2:$AM$102,MATCH(Species!L$2,'Round  (7)'!$B$2:$AM$2,0),0),0)+IFERROR(VLOOKUP($B8,'Round  (8)'!$B$2:$AM$102,MATCH(Species!L$2,'Round  (8)'!$B$2:$AM$2,0),0),0)+IFERROR(VLOOKUP($B8,'Round  (9)'!$B$2:$AM$102,MATCH(Species!L$2,'Round  (9)'!$B$2:$AM$2,0),0),0)+IFERROR(VLOOKUP($B8,'Round  (10)'!$B$2:$U$102,MATCH(Species!L$2,'Round  (10)'!$B$2:$U$2,0),0),0)+IFERROR(VLOOKUP($B8,'Round  (11)'!$B$2:$AB$102,MATCH(Species!L$2,'Round  (11)'!$B$2:$AB$2,0),0),0)+IFERROR(VLOOKUP($B8,'Round  (12)'!$B$2:$Y$100,MATCH(Species!L$2,'Round  (12)'!$B$2:$Y$2,0),0),0)</f>
        <v>13</v>
      </c>
      <c r="M8" s="480">
        <f>IFERROR(VLOOKUP($B8,'Round 1'!$B$2:$AM$102,MATCH(Species!M$2,'Round 1'!$B$2:$AM$2,0),0),0)+IFERROR(VLOOKUP($B8,'Round  (2)'!$B$2:$AM$102,MATCH(Species!M$2,'Round  (2)'!$B$2:$AM$2,0),0),0)+IFERROR(VLOOKUP($B8,'Round  (3)'!$B$2:$AM$102,MATCH(Species!M$2,'Round  (3)'!$B$2:$AM$2,0),0),0)+IFERROR(VLOOKUP($B8,'Round (4)'!$B$2:$AM$102,MATCH(Species!M$2,'Round (4)'!$B$2:$AM$2,0),0),0)+IFERROR(VLOOKUP($B8,'Round  (5)'!$B$2:$AM$102,MATCH(Species!M$2,'Round  (5)'!$B$2:$AM$2,0),0),0)+IFERROR(VLOOKUP($B8,'Round  (6)'!$B$2:$AM$102,MATCH(Species!M$2,'Round  (6)'!$B$2:$AM$2,0),0),0)+IFERROR(VLOOKUP($B8,'Round  (7)'!$B$2:$AM$102,MATCH(Species!M$2,'Round  (7)'!$B$2:$AM$2,0),0),0)+IFERROR(VLOOKUP($B8,'Round  (8)'!$B$2:$AM$102,MATCH(Species!M$2,'Round  (8)'!$B$2:$AM$2,0),0),0)+IFERROR(VLOOKUP($B8,'Round  (9)'!$B$2:$AM$102,MATCH(Species!M$2,'Round  (9)'!$B$2:$AM$2,0),0),0)+IFERROR(VLOOKUP($B8,'Round  (10)'!$B$2:$U$102,MATCH(Species!M$2,'Round  (10)'!$B$2:$U$2,0),0),0)+IFERROR(VLOOKUP($B8,'Round  (11)'!$B$2:$AB$102,MATCH(Species!M$2,'Round  (11)'!$B$2:$AB$2,0),0),0)+IFERROR(VLOOKUP($B8,'Round  (12)'!$B$2:$Y$100,MATCH(Species!M$2,'Round  (12)'!$B$2:$Y$2,0),0),0)</f>
        <v>3</v>
      </c>
      <c r="N8" s="480">
        <f>IFERROR(VLOOKUP($B8,'Round 1'!$B$2:$AM$102,MATCH(Species!N$2,'Round 1'!$B$2:$AM$2,0),0),0)+IFERROR(VLOOKUP($B8,'Round  (2)'!$B$2:$AM$102,MATCH(Species!N$2,'Round  (2)'!$B$2:$AM$2,0),0),0)+IFERROR(VLOOKUP($B8,'Round  (3)'!$B$2:$AM$102,MATCH(Species!N$2,'Round  (3)'!$B$2:$AM$2,0),0),0)+IFERROR(VLOOKUP($B8,'Round (4)'!$B$2:$AM$102,MATCH(Species!N$2,'Round (4)'!$B$2:$AM$2,0),0),0)+IFERROR(VLOOKUP($B8,'Round  (5)'!$B$2:$AM$102,MATCH(Species!N$2,'Round  (5)'!$B$2:$AM$2,0),0),0)+IFERROR(VLOOKUP($B8,'Round  (6)'!$B$2:$AM$102,MATCH(Species!N$2,'Round  (6)'!$B$2:$AM$2,0),0),0)+IFERROR(VLOOKUP($B8,'Round  (7)'!$B$2:$AM$102,MATCH(Species!N$2,'Round  (7)'!$B$2:$AM$2,0),0),0)+IFERROR(VLOOKUP($B8,'Round  (8)'!$B$2:$AM$102,MATCH(Species!N$2,'Round  (8)'!$B$2:$AM$2,0),0),0)+IFERROR(VLOOKUP($B8,'Round  (9)'!$B$2:$AM$102,MATCH(Species!N$2,'Round  (9)'!$B$2:$AM$2,0),0),0)+IFERROR(VLOOKUP($B8,'Round  (10)'!$B$2:$U$102,MATCH(Species!N$2,'Round  (10)'!$B$2:$U$2,0),0),0)+IFERROR(VLOOKUP($B8,'Round  (11)'!$B$2:$AB$102,MATCH(Species!N$2,'Round  (11)'!$B$2:$AB$2,0),0),0)+IFERROR(VLOOKUP($B8,'Round  (12)'!$B$2:$Y$100,MATCH(Species!N$2,'Round  (12)'!$B$2:$Y$2,0),0),0)</f>
        <v>14</v>
      </c>
      <c r="O8" s="480">
        <f>IFERROR(VLOOKUP($B8,'Round 1'!$B$2:$AM$102,MATCH(Species!O$2,'Round 1'!$B$2:$AM$2,0),0),0)+IFERROR(VLOOKUP($B8,'Round  (2)'!$B$2:$AM$102,MATCH(Species!O$2,'Round  (2)'!$B$2:$AM$2,0),0),0)+IFERROR(VLOOKUP($B8,'Round  (3)'!$B$2:$AM$102,MATCH(Species!O$2,'Round  (3)'!$B$2:$AM$2,0),0),0)+IFERROR(VLOOKUP($B8,'Round (4)'!$B$2:$AM$102,MATCH(Species!O$2,'Round (4)'!$B$2:$AM$2,0),0),0)+IFERROR(VLOOKUP($B8,'Round  (5)'!$B$2:$AM$102,MATCH(Species!O$2,'Round  (5)'!$B$2:$AM$2,0),0),0)+IFERROR(VLOOKUP($B8,'Round  (6)'!$B$2:$AM$102,MATCH(Species!O$2,'Round  (6)'!$B$2:$AM$2,0),0),0)+IFERROR(VLOOKUP($B8,'Round  (7)'!$B$2:$AM$102,MATCH(Species!O$2,'Round  (7)'!$B$2:$AM$2,0),0),0)+IFERROR(VLOOKUP($B8,'Round  (8)'!$B$2:$AM$102,MATCH(Species!O$2,'Round  (8)'!$B$2:$AM$2,0),0),0)+IFERROR(VLOOKUP($B8,'Round  (9)'!$B$2:$AM$102,MATCH(Species!O$2,'Round  (9)'!$B$2:$AM$2,0),0),0)+IFERROR(VLOOKUP($B8,'Round  (10)'!$B$2:$U$102,MATCH(Species!O$2,'Round  (10)'!$B$2:$U$2,0),0),0)+IFERROR(VLOOKUP($B8,'Round  (11)'!$B$2:$AB$102,MATCH(Species!O$2,'Round  (11)'!$B$2:$AB$2,0),0),0)+IFERROR(VLOOKUP($B8,'Round  (12)'!$B$2:$Y$100,MATCH(Species!O$2,'Round  (12)'!$B$2:$Y$2,0),0),0)</f>
        <v>2</v>
      </c>
      <c r="P8" s="480">
        <f>IFERROR(VLOOKUP($B8,'Round 1'!$B$2:$AM$102,MATCH(Species!P$2,'Round 1'!$B$2:$AM$2,0),0),0)+IFERROR(VLOOKUP($B8,'Round  (2)'!$B$2:$AM$102,MATCH(Species!P$2,'Round  (2)'!$B$2:$AM$2,0),0),0)+IFERROR(VLOOKUP($B8,'Round  (3)'!$B$2:$AM$102,MATCH(Species!P$2,'Round  (3)'!$B$2:$AM$2,0),0),0)+IFERROR(VLOOKUP($B8,'Round (4)'!$B$2:$AM$102,MATCH(Species!P$2,'Round (4)'!$B$2:$AM$2,0),0),0)+IFERROR(VLOOKUP($B8,'Round  (5)'!$B$2:$AM$102,MATCH(Species!P$2,'Round  (5)'!$B$2:$AM$2,0),0),0)+IFERROR(VLOOKUP($B8,'Round  (6)'!$B$2:$AM$102,MATCH(Species!P$2,'Round  (6)'!$B$2:$AM$2,0),0),0)+IFERROR(VLOOKUP($B8,'Round  (7)'!$B$2:$AM$102,MATCH(Species!P$2,'Round  (7)'!$B$2:$AM$2,0),0),0)+IFERROR(VLOOKUP($B8,'Round  (8)'!$B$2:$AM$102,MATCH(Species!P$2,'Round  (8)'!$B$2:$AM$2,0),0),0)+IFERROR(VLOOKUP($B8,'Round  (9)'!$B$2:$AM$102,MATCH(Species!P$2,'Round  (9)'!$B$2:$AM$2,0),0),0)+IFERROR(VLOOKUP($B8,'Round  (10)'!$B$2:$U$102,MATCH(Species!P$2,'Round  (10)'!$B$2:$U$2,0),0),0)+IFERROR(VLOOKUP($B8,'Round  (11)'!$B$2:$AB$102,MATCH(Species!P$2,'Round  (11)'!$B$2:$AB$2,0),0),0)+IFERROR(VLOOKUP($B8,'Round  (12)'!$B$2:$Y$100,MATCH(Species!P$2,'Round  (12)'!$B$2:$Y$2,0),0),0)</f>
        <v>0</v>
      </c>
      <c r="Q8" s="480">
        <f>IFERROR(VLOOKUP($B8,'Round 1'!$B$2:$AM$102,MATCH(Species!Q$2,'Round 1'!$B$2:$AM$2,0),0),0)+IFERROR(VLOOKUP($B8,'Round  (2)'!$B$2:$AM$102,MATCH(Species!Q$2,'Round  (2)'!$B$2:$AM$2,0),0),0)+IFERROR(VLOOKUP($B8,'Round  (3)'!$B$2:$AM$102,MATCH(Species!Q$2,'Round  (3)'!$B$2:$AM$2,0),0),0)+IFERROR(VLOOKUP($B8,'Round (4)'!$B$2:$AM$102,MATCH(Species!Q$2,'Round (4)'!$B$2:$AM$2,0),0),0)+IFERROR(VLOOKUP($B8,'Round  (5)'!$B$2:$AM$102,MATCH(Species!Q$2,'Round  (5)'!$B$2:$AM$2,0),0),0)+IFERROR(VLOOKUP($B8,'Round  (6)'!$B$2:$AM$102,MATCH(Species!Q$2,'Round  (6)'!$B$2:$AM$2,0),0),0)+IFERROR(VLOOKUP($B8,'Round  (7)'!$B$2:$AM$102,MATCH(Species!Q$2,'Round  (7)'!$B$2:$AM$2,0),0),0)+IFERROR(VLOOKUP($B8,'Round  (8)'!$B$2:$AM$102,MATCH(Species!Q$2,'Round  (8)'!$B$2:$AM$2,0),0),0)+IFERROR(VLOOKUP($B8,'Round  (9)'!$B$2:$AM$102,MATCH(Species!Q$2,'Round  (9)'!$B$2:$AM$2,0),0),0)+IFERROR(VLOOKUP($B8,'Round  (10)'!$B$2:$U$102,MATCH(Species!Q$2,'Round  (10)'!$B$2:$U$2,0),0),0)+IFERROR(VLOOKUP($B8,'Round  (11)'!$B$2:$AB$102,MATCH(Species!Q$2,'Round  (11)'!$B$2:$AB$2,0),0),0)+IFERROR(VLOOKUP($B8,'Round  (12)'!$B$2:$Y$100,MATCH(Species!Q$2,'Round  (12)'!$B$2:$Y$2,0),0),0)</f>
        <v>5</v>
      </c>
      <c r="R8" s="480">
        <f>IFERROR(VLOOKUP($B8,'Round 1'!$B$2:$AM$102,MATCH(Species!R$2,'Round 1'!$B$2:$AM$2,0),0),0)+IFERROR(VLOOKUP($B8,'Round  (2)'!$B$2:$AM$102,MATCH(Species!R$2,'Round  (2)'!$B$2:$AM$2,0),0),0)+IFERROR(VLOOKUP($B8,'Round  (3)'!$B$2:$AM$102,MATCH(Species!R$2,'Round  (3)'!$B$2:$AM$2,0),0),0)+IFERROR(VLOOKUP($B8,'Round (4)'!$B$2:$AM$102,MATCH(Species!R$2,'Round (4)'!$B$2:$AM$2,0),0),0)+IFERROR(VLOOKUP($B8,'Round  (5)'!$B$2:$AM$102,MATCH(Species!R$2,'Round  (5)'!$B$2:$AM$2,0),0),0)+IFERROR(VLOOKUP($B8,'Round  (6)'!$B$2:$AM$102,MATCH(Species!R$2,'Round  (6)'!$B$2:$AM$2,0),0),0)+IFERROR(VLOOKUP($B8,'Round  (7)'!$B$2:$AM$102,MATCH(Species!R$2,'Round  (7)'!$B$2:$AM$2,0),0),0)+IFERROR(VLOOKUP($B8,'Round  (8)'!$B$2:$AM$102,MATCH(Species!R$2,'Round  (8)'!$B$2:$AM$2,0),0),0)+IFERROR(VLOOKUP($B8,'Round  (9)'!$B$2:$AM$102,MATCH(Species!R$2,'Round  (9)'!$B$2:$AM$2,0),0),0)+IFERROR(VLOOKUP($B8,'Round  (10)'!$B$2:$U$102,MATCH(Species!R$2,'Round  (10)'!$B$2:$U$2,0),0),0)+IFERROR(VLOOKUP($B8,'Round  (11)'!$B$2:$AB$102,MATCH(Species!R$2,'Round  (11)'!$B$2:$AB$2,0),0),0)+IFERROR(VLOOKUP($B8,'Round  (12)'!$B$2:$Y$100,MATCH(Species!R$2,'Round  (12)'!$B$2:$Y$2,0),0),0)</f>
        <v>0</v>
      </c>
      <c r="S8" s="480">
        <f>IFERROR(VLOOKUP($B8,'Round 1'!$B$2:$AM$102,MATCH(Species!S$2,'Round 1'!$B$2:$AM$2,0),0),0)+IFERROR(VLOOKUP($B8,'Round  (2)'!$B$2:$AM$102,MATCH(Species!S$2,'Round  (2)'!$B$2:$AM$2,0),0),0)+IFERROR(VLOOKUP($B8,'Round  (3)'!$B$2:$AM$102,MATCH(Species!S$2,'Round  (3)'!$B$2:$AM$2,0),0),0)+IFERROR(VLOOKUP($B8,'Round (4)'!$B$2:$AM$102,MATCH(Species!S$2,'Round (4)'!$B$2:$AM$2,0),0),0)+IFERROR(VLOOKUP($B8,'Round  (5)'!$B$2:$AM$102,MATCH(Species!S$2,'Round  (5)'!$B$2:$AM$2,0),0),0)+IFERROR(VLOOKUP($B8,'Round  (6)'!$B$2:$AM$102,MATCH(Species!S$2,'Round  (6)'!$B$2:$AM$2,0),0),0)+IFERROR(VLOOKUP($B8,'Round  (7)'!$B$2:$AM$102,MATCH(Species!S$2,'Round  (7)'!$B$2:$AM$2,0),0),0)+IFERROR(VLOOKUP($B8,'Round  (8)'!$B$2:$AM$102,MATCH(Species!S$2,'Round  (8)'!$B$2:$AM$2,0),0),0)+IFERROR(VLOOKUP($B8,'Round  (9)'!$B$2:$AM$102,MATCH(Species!S$2,'Round  (9)'!$B$2:$AM$2,0),0),0)+IFERROR(VLOOKUP($B8,'Round  (10)'!$B$2:$U$102,MATCH(Species!S$2,'Round  (10)'!$B$2:$U$2,0),0),0)+IFERROR(VLOOKUP($B8,'Round  (11)'!$B$2:$AB$102,MATCH(Species!S$2,'Round  (11)'!$B$2:$AB$2,0),0),0)+IFERROR(VLOOKUP($B8,'Round  (12)'!$B$2:$Y$100,MATCH(Species!S$2,'Round  (12)'!$B$2:$Y$2,0),0),0)</f>
        <v>0</v>
      </c>
      <c r="T8" s="480">
        <f>IFERROR(VLOOKUP($B8,'Round 1'!$B$2:$AM$102,MATCH(Species!T$2,'Round 1'!$B$2:$AM$2,0),0),0)+IFERROR(VLOOKUP($B8,'Round  (2)'!$B$2:$AM$102,MATCH(Species!T$2,'Round  (2)'!$B$2:$AM$2,0),0),0)+IFERROR(VLOOKUP($B8,'Round  (3)'!$B$2:$AM$102,MATCH(Species!T$2,'Round  (3)'!$B$2:$AM$2,0),0),0)+IFERROR(VLOOKUP($B8,'Round (4)'!$B$2:$AM$102,MATCH(Species!T$2,'Round (4)'!$B$2:$AM$2,0),0),0)+IFERROR(VLOOKUP($B8,'Round  (5)'!$B$2:$AM$102,MATCH(Species!T$2,'Round  (5)'!$B$2:$AM$2,0),0),0)+IFERROR(VLOOKUP($B8,'Round  (6)'!$B$2:$AM$102,MATCH(Species!T$2,'Round  (6)'!$B$2:$AM$2,0),0),0)+IFERROR(VLOOKUP($B8,'Round  (7)'!$B$2:$AM$102,MATCH(Species!T$2,'Round  (7)'!$B$2:$AM$2,0),0),0)+IFERROR(VLOOKUP($B8,'Round  (8)'!$B$2:$AM$102,MATCH(Species!T$2,'Round  (8)'!$B$2:$AM$2,0),0),0)+IFERROR(VLOOKUP($B8,'Round  (9)'!$B$2:$AM$102,MATCH(Species!T$2,'Round  (9)'!$B$2:$AM$2,0),0),0)+IFERROR(VLOOKUP($B8,'Round  (10)'!$B$2:$U$102,MATCH(Species!T$2,'Round  (10)'!$B$2:$U$2,0),0),0)+IFERROR(VLOOKUP($B8,'Round  (11)'!$B$2:$AB$102,MATCH(Species!T$2,'Round  (11)'!$B$2:$AB$2,0),0),0)+IFERROR(VLOOKUP($B8,'Round  (12)'!$B$2:$Y$100,MATCH(Species!T$2,'Round  (12)'!$B$2:$Y$2,0),0),0)</f>
        <v>0</v>
      </c>
      <c r="U8" s="480">
        <f>IFERROR(VLOOKUP($B8,'Round 1'!$B$2:$AM$102,MATCH(Species!U$2,'Round 1'!$B$2:$AM$2,0),0),0)+IFERROR(VLOOKUP($B8,'Round  (2)'!$B$2:$AM$102,MATCH(Species!U$2,'Round  (2)'!$B$2:$AM$2,0),0),0)+IFERROR(VLOOKUP($B8,'Round  (3)'!$B$2:$AM$102,MATCH(Species!U$2,'Round  (3)'!$B$2:$AM$2,0),0),0)+IFERROR(VLOOKUP($B8,'Round (4)'!$B$2:$AM$102,MATCH(Species!U$2,'Round (4)'!$B$2:$AM$2,0),0),0)+IFERROR(VLOOKUP($B8,'Round  (5)'!$B$2:$AM$102,MATCH(Species!U$2,'Round  (5)'!$B$2:$AM$2,0),0),0)+IFERROR(VLOOKUP($B8,'Round  (6)'!$B$2:$AM$102,MATCH(Species!U$2,'Round  (6)'!$B$2:$AM$2,0),0),0)+IFERROR(VLOOKUP($B8,'Round  (7)'!$B$2:$AM$102,MATCH(Species!U$2,'Round  (7)'!$B$2:$AM$2,0),0),0)+IFERROR(VLOOKUP($B8,'Round  (8)'!$B$2:$AM$102,MATCH(Species!U$2,'Round  (8)'!$B$2:$AM$2,0),0),0)+IFERROR(VLOOKUP($B8,'Round  (9)'!$B$2:$AM$102,MATCH(Species!U$2,'Round  (9)'!$B$2:$AM$2,0),0),0)+IFERROR(VLOOKUP($B8,'Round  (10)'!$B$2:$U$102,MATCH(Species!U$2,'Round  (10)'!$B$2:$U$2,0),0),0)+IFERROR(VLOOKUP($B8,'Round  (11)'!$B$2:$AB$102,MATCH(Species!U$2,'Round  (11)'!$B$2:$AB$2,0),0),0)+IFERROR(VLOOKUP($B8,'Round  (12)'!$B$2:$Y$100,MATCH(Species!U$2,'Round  (12)'!$B$2:$Y$2,0),0),0)</f>
        <v>4</v>
      </c>
      <c r="V8" s="480">
        <f>IFERROR(VLOOKUP($B8,'Round 1'!$B$2:$AM$102,MATCH(Species!V$2,'Round 1'!$B$2:$AM$2,0),0),0)+IFERROR(VLOOKUP($B8,'Round  (2)'!$B$2:$AM$102,MATCH(Species!V$2,'Round  (2)'!$B$2:$AM$2,0),0),0)+IFERROR(VLOOKUP($B8,'Round  (3)'!$B$2:$AM$102,MATCH(Species!V$2,'Round  (3)'!$B$2:$AM$2,0),0),0)+IFERROR(VLOOKUP($B8,'Round (4)'!$B$2:$AM$102,MATCH(Species!V$2,'Round (4)'!$B$2:$AM$2,0),0),0)+IFERROR(VLOOKUP($B8,'Round  (5)'!$B$2:$AM$102,MATCH(Species!V$2,'Round  (5)'!$B$2:$AM$2,0),0),0)+IFERROR(VLOOKUP($B8,'Round  (6)'!$B$2:$AM$102,MATCH(Species!V$2,'Round  (6)'!$B$2:$AM$2,0),0),0)+IFERROR(VLOOKUP($B8,'Round  (7)'!$B$2:$AM$102,MATCH(Species!V$2,'Round  (7)'!$B$2:$AM$2,0),0),0)+IFERROR(VLOOKUP($B8,'Round  (8)'!$B$2:$AM$102,MATCH(Species!V$2,'Round  (8)'!$B$2:$AM$2,0),0),0)+IFERROR(VLOOKUP($B8,'Round  (9)'!$B$2:$AM$102,MATCH(Species!V$2,'Round  (9)'!$B$2:$AM$2,0),0),0)+IFERROR(VLOOKUP($B8,'Round  (10)'!$B$2:$U$102,MATCH(Species!V$2,'Round  (10)'!$B$2:$U$2,0),0),0)+IFERROR(VLOOKUP($B8,'Round  (11)'!$B$2:$AB$102,MATCH(Species!V$2,'Round  (11)'!$B$2:$AB$2,0),0),0)+IFERROR(VLOOKUP($B8,'Round  (12)'!$B$2:$Y$100,MATCH(Species!V$2,'Round  (12)'!$B$2:$Y$2,0),0),0)</f>
        <v>0</v>
      </c>
      <c r="W8" s="480">
        <f>IFERROR(VLOOKUP($B8,'Round 1'!$B$2:$AM$102,MATCH(Species!W$2,'Round 1'!$B$2:$AM$2,0),0),0)+IFERROR(VLOOKUP($B8,'Round  (2)'!$B$2:$AM$102,MATCH(Species!W$2,'Round  (2)'!$B$2:$AM$2,0),0),0)+IFERROR(VLOOKUP($B8,'Round  (3)'!$B$2:$AM$102,MATCH(Species!W$2,'Round  (3)'!$B$2:$AM$2,0),0),0)+IFERROR(VLOOKUP($B8,'Round (4)'!$B$2:$AM$102,MATCH(Species!W$2,'Round (4)'!$B$2:$AM$2,0),0),0)+IFERROR(VLOOKUP($B8,'Round  (5)'!$B$2:$AM$102,MATCH(Species!W$2,'Round  (5)'!$B$2:$AM$2,0),0),0)+IFERROR(VLOOKUP($B8,'Round  (6)'!$B$2:$AM$102,MATCH(Species!W$2,'Round  (6)'!$B$2:$AM$2,0),0),0)+IFERROR(VLOOKUP($B8,'Round  (7)'!$B$2:$AM$102,MATCH(Species!W$2,'Round  (7)'!$B$2:$AM$2,0),0),0)+IFERROR(VLOOKUP($B8,'Round  (8)'!$B$2:$AM$102,MATCH(Species!W$2,'Round  (8)'!$B$2:$AM$2,0),0),0)+IFERROR(VLOOKUP($B8,'Round  (9)'!$B$2:$AM$102,MATCH(Species!W$2,'Round  (9)'!$B$2:$AM$2,0),0),0)+IFERROR(VLOOKUP($B8,'Round  (10)'!$B$2:$U$102,MATCH(Species!W$2,'Round  (10)'!$B$2:$U$2,0),0),0)+IFERROR(VLOOKUP($B8,'Round  (11)'!$B$2:$AB$102,MATCH(Species!W$2,'Round  (11)'!$B$2:$AB$2,0),0),0)+IFERROR(VLOOKUP($B8,'Round  (12)'!$B$2:$Y$100,MATCH(Species!W$2,'Round  (12)'!$B$2:$Y$2,0),0),0)</f>
        <v>0</v>
      </c>
      <c r="X8" s="480">
        <f>IFERROR(VLOOKUP($B8,'Round 1'!$B$2:$AM$102,MATCH(Species!X$2,'Round 1'!$B$2:$AM$2,0),0),0)+IFERROR(VLOOKUP($B8,'Round  (2)'!$B$2:$AM$102,MATCH(Species!X$2,'Round  (2)'!$B$2:$AM$2,0),0),0)+IFERROR(VLOOKUP($B8,'Round  (3)'!$B$2:$AM$102,MATCH(Species!X$2,'Round  (3)'!$B$2:$AM$2,0),0),0)+IFERROR(VLOOKUP($B8,'Round (4)'!$B$2:$AM$102,MATCH(Species!X$2,'Round (4)'!$B$2:$AM$2,0),0),0)+IFERROR(VLOOKUP($B8,'Round  (5)'!$B$2:$AM$102,MATCH(Species!X$2,'Round  (5)'!$B$2:$AM$2,0),0),0)+IFERROR(VLOOKUP($B8,'Round  (6)'!$B$2:$AM$102,MATCH(Species!X$2,'Round  (6)'!$B$2:$AM$2,0),0),0)+IFERROR(VLOOKUP($B8,'Round  (7)'!$B$2:$AM$102,MATCH(Species!X$2,'Round  (7)'!$B$2:$AM$2,0),0),0)+IFERROR(VLOOKUP($B8,'Round  (8)'!$B$2:$AM$102,MATCH(Species!X$2,'Round  (8)'!$B$2:$AM$2,0),0),0)+IFERROR(VLOOKUP($B8,'Round  (9)'!$B$2:$AM$102,MATCH(Species!X$2,'Round  (9)'!$B$2:$AM$2,0),0),0)+IFERROR(VLOOKUP($B8,'Round  (10)'!$B$2:$U$102,MATCH(Species!X$2,'Round  (10)'!$B$2:$U$2,0),0),0)+IFERROR(VLOOKUP($B8,'Round  (11)'!$B$2:$AB$102,MATCH(Species!X$2,'Round  (11)'!$B$2:$AB$2,0),0),0)+IFERROR(VLOOKUP($B8,'Round  (12)'!$B$2:$Y$100,MATCH(Species!X$2,'Round  (12)'!$B$2:$Y$2,0),0),0)</f>
        <v>0</v>
      </c>
      <c r="Y8" s="480">
        <f>IFERROR(VLOOKUP($B8,'Round 1'!$B$2:$AM$102,MATCH(Species!Y$2,'Round 1'!$B$2:$AM$2,0),0),0)+IFERROR(VLOOKUP($B8,'Round  (2)'!$B$2:$AM$102,MATCH(Species!Y$2,'Round  (2)'!$B$2:$AM$2,0),0),0)+IFERROR(VLOOKUP($B8,'Round  (3)'!$B$2:$AM$102,MATCH(Species!Y$2,'Round  (3)'!$B$2:$AM$2,0),0),0)+IFERROR(VLOOKUP($B8,'Round (4)'!$B$2:$AM$102,MATCH(Species!Y$2,'Round (4)'!$B$2:$AM$2,0),0),0)+IFERROR(VLOOKUP($B8,'Round  (5)'!$B$2:$AM$102,MATCH(Species!Y$2,'Round  (5)'!$B$2:$AM$2,0),0),0)+IFERROR(VLOOKUP($B8,'Round  (6)'!$B$2:$AM$102,MATCH(Species!Y$2,'Round  (6)'!$B$2:$AM$2,0),0),0)+IFERROR(VLOOKUP($B8,'Round  (7)'!$B$2:$AM$102,MATCH(Species!Y$2,'Round  (7)'!$B$2:$AM$2,0),0),0)+IFERROR(VLOOKUP($B8,'Round  (8)'!$B$2:$AM$102,MATCH(Species!Y$2,'Round  (8)'!$B$2:$AM$2,0),0),0)+IFERROR(VLOOKUP($B8,'Round  (9)'!$B$2:$AM$102,MATCH(Species!Y$2,'Round  (9)'!$B$2:$AM$2,0),0),0)+IFERROR(VLOOKUP($B8,'Round  (10)'!$B$2:$U$102,MATCH(Species!Y$2,'Round  (10)'!$B$2:$U$2,0),0),0)+IFERROR(VLOOKUP($B8,'Round  (11)'!$B$2:$AB$102,MATCH(Species!Y$2,'Round  (11)'!$B$2:$AB$2,0),0),0)+IFERROR(VLOOKUP($B8,'Round  (12)'!$B$2:$Y$100,MATCH(Species!Y$2,'Round  (12)'!$B$2:$Y$2,0),0),0)</f>
        <v>0</v>
      </c>
      <c r="Z8" s="480">
        <f>IFERROR(VLOOKUP($B8,'Round 1'!$B$2:$AM$102,MATCH(Species!Z$2,'Round 1'!$B$2:$AM$2,0),0),0)+IFERROR(VLOOKUP($B8,'Round  (2)'!$B$2:$AM$102,MATCH(Species!Z$2,'Round  (2)'!$B$2:$AM$2,0),0),0)+IFERROR(VLOOKUP($B8,'Round  (3)'!$B$2:$AM$102,MATCH(Species!Z$2,'Round  (3)'!$B$2:$AM$2,0),0),0)+IFERROR(VLOOKUP($B8,'Round (4)'!$B$2:$AM$102,MATCH(Species!Z$2,'Round (4)'!$B$2:$AM$2,0),0),0)+IFERROR(VLOOKUP($B8,'Round  (5)'!$B$2:$AM$102,MATCH(Species!Z$2,'Round  (5)'!$B$2:$AM$2,0),0),0)+IFERROR(VLOOKUP($B8,'Round  (6)'!$B$2:$AM$102,MATCH(Species!Z$2,'Round  (6)'!$B$2:$AM$2,0),0),0)+IFERROR(VLOOKUP($B8,'Round  (7)'!$B$2:$AM$102,MATCH(Species!Z$2,'Round  (7)'!$B$2:$AM$2,0),0),0)+IFERROR(VLOOKUP($B8,'Round  (8)'!$B$2:$AM$102,MATCH(Species!Z$2,'Round  (8)'!$B$2:$AM$2,0),0),0)+IFERROR(VLOOKUP($B8,'Round  (9)'!$B$2:$AM$102,MATCH(Species!Z$2,'Round  (9)'!$B$2:$AM$2,0),0),0)+IFERROR(VLOOKUP($B8,'Round  (10)'!$B$2:$U$102,MATCH(Species!Z$2,'Round  (10)'!$B$2:$U$2,0),0),0)+IFERROR(VLOOKUP($B8,'Round  (11)'!$B$2:$AB$102,MATCH(Species!Z$2,'Round  (11)'!$B$2:$AB$2,0),0),0)+IFERROR(VLOOKUP($B8,'Round  (12)'!$B$2:$Y$100,MATCH(Species!Z$2,'Round  (12)'!$B$2:$Y$2,0),0),0)</f>
        <v>0</v>
      </c>
      <c r="AA8" s="480">
        <f>IFERROR(VLOOKUP($B8,'Round 1'!$B$2:$AM$102,MATCH(Species!AA$2,'Round 1'!$B$2:$AM$2,0),0),0)+IFERROR(VLOOKUP($B8,'Round  (2)'!$B$2:$AM$102,MATCH(Species!AA$2,'Round  (2)'!$B$2:$AM$2,0),0),0)+IFERROR(VLOOKUP($B8,'Round  (3)'!$B$2:$AM$102,MATCH(Species!AA$2,'Round  (3)'!$B$2:$AM$2,0),0),0)+IFERROR(VLOOKUP($B8,'Round (4)'!$B$2:$AM$102,MATCH(Species!AA$2,'Round (4)'!$B$2:$AM$2,0),0),0)+IFERROR(VLOOKUP($B8,'Round  (5)'!$B$2:$AM$102,MATCH(Species!AA$2,'Round  (5)'!$B$2:$AM$2,0),0),0)+IFERROR(VLOOKUP($B8,'Round  (6)'!$B$2:$AM$102,MATCH(Species!AA$2,'Round  (6)'!$B$2:$AM$2,0),0),0)+IFERROR(VLOOKUP($B8,'Round  (7)'!$B$2:$AM$102,MATCH(Species!AA$2,'Round  (7)'!$B$2:$AM$2,0),0),0)+IFERROR(VLOOKUP($B8,'Round  (8)'!$B$2:$AM$102,MATCH(Species!AA$2,'Round  (8)'!$B$2:$AM$2,0),0),0)+IFERROR(VLOOKUP($B8,'Round  (9)'!$B$2:$AM$102,MATCH(Species!AA$2,'Round  (9)'!$B$2:$AM$2,0),0),0)+IFERROR(VLOOKUP($B8,'Round  (10)'!$B$2:$U$102,MATCH(Species!AA$2,'Round  (10)'!$B$2:$U$2,0),0),0)+IFERROR(VLOOKUP($B8,'Round  (11)'!$B$2:$AB$102,MATCH(Species!AA$2,'Round  (11)'!$B$2:$AB$2,0),0),0)+IFERROR(VLOOKUP($B8,'Round  (12)'!$B$2:$Y$100,MATCH(Species!AA$2,'Round  (12)'!$B$2:$Y$2,0),0),0)</f>
        <v>0</v>
      </c>
      <c r="AB8" s="480">
        <f>IFERROR(VLOOKUP($B8,'Round 1'!$B$2:$AM$102,MATCH(Species!AB$2,'Round 1'!$B$2:$AM$2,0),0),0)+IFERROR(VLOOKUP($B8,'Round  (2)'!$B$2:$AM$102,MATCH(Species!AB$2,'Round  (2)'!$B$2:$AM$2,0),0),0)+IFERROR(VLOOKUP($B8,'Round  (3)'!$B$2:$AM$102,MATCH(Species!AB$2,'Round  (3)'!$B$2:$AM$2,0),0),0)+IFERROR(VLOOKUP($B8,'Round (4)'!$B$2:$AM$102,MATCH(Species!AB$2,'Round (4)'!$B$2:$AM$2,0),0),0)+IFERROR(VLOOKUP($B8,'Round  (5)'!$B$2:$AM$102,MATCH(Species!AB$2,'Round  (5)'!$B$2:$AM$2,0),0),0)+IFERROR(VLOOKUP($B8,'Round  (6)'!$B$2:$AM$102,MATCH(Species!AB$2,'Round  (6)'!$B$2:$AM$2,0),0),0)+IFERROR(VLOOKUP($B8,'Round  (7)'!$B$2:$AM$102,MATCH(Species!AB$2,'Round  (7)'!$B$2:$AM$2,0),0),0)+IFERROR(VLOOKUP($B8,'Round  (8)'!$B$2:$AM$102,MATCH(Species!AB$2,'Round  (8)'!$B$2:$AM$2,0),0),0)+IFERROR(VLOOKUP($B8,'Round  (9)'!$B$2:$AM$102,MATCH(Species!AB$2,'Round  (9)'!$B$2:$AM$2,0),0),0)+IFERROR(VLOOKUP($B8,'Round  (10)'!$B$2:$U$102,MATCH(Species!AB$2,'Round  (10)'!$B$2:$U$2,0),0),0)+IFERROR(VLOOKUP($B8,'Round  (11)'!$B$2:$AB$102,MATCH(Species!AB$2,'Round  (11)'!$B$2:$AB$2,0),0),0)+IFERROR(VLOOKUP($B8,'Round  (12)'!$B$2:$Y$100,MATCH(Species!AB$2,'Round  (12)'!$B$2:$Y$2,0),0),0)</f>
        <v>0</v>
      </c>
      <c r="AC8" s="480">
        <f>IFERROR(VLOOKUP($B8,'Round 1'!$B$2:$AM$102,MATCH(Species!AC$2,'Round 1'!$B$2:$AM$2,0),0),0)+IFERROR(VLOOKUP($B8,'Round  (2)'!$B$2:$AM$102,MATCH(Species!AC$2,'Round  (2)'!$B$2:$AM$2,0),0),0)+IFERROR(VLOOKUP($B8,'Round  (3)'!$B$2:$AM$102,MATCH(Species!AC$2,'Round  (3)'!$B$2:$AM$2,0),0),0)+IFERROR(VLOOKUP($B8,'Round (4)'!$B$2:$AM$102,MATCH(Species!AC$2,'Round (4)'!$B$2:$AM$2,0),0),0)+IFERROR(VLOOKUP($B8,'Round  (5)'!$B$2:$AM$102,MATCH(Species!AC$2,'Round  (5)'!$B$2:$AM$2,0),0),0)+IFERROR(VLOOKUP($B8,'Round  (6)'!$B$2:$AM$102,MATCH(Species!AC$2,'Round  (6)'!$B$2:$AM$2,0),0),0)+IFERROR(VLOOKUP($B8,'Round  (7)'!$B$2:$AM$102,MATCH(Species!AC$2,'Round  (7)'!$B$2:$AM$2,0),0),0)+IFERROR(VLOOKUP($B8,'Round  (8)'!$B$2:$AM$102,MATCH(Species!AC$2,'Round  (8)'!$B$2:$AM$2,0),0),0)+IFERROR(VLOOKUP($B8,'Round  (9)'!$B$2:$AM$102,MATCH(Species!AC$2,'Round  (9)'!$B$2:$AM$2,0),0),0)+IFERROR(VLOOKUP($B8,'Round  (10)'!$B$2:$U$102,MATCH(Species!AC$2,'Round  (10)'!$B$2:$U$2,0),0),0)+IFERROR(VLOOKUP($B8,'Round  (11)'!$B$2:$AB$102,MATCH(Species!AC$2,'Round  (11)'!$B$2:$AB$2,0),0),0)+IFERROR(VLOOKUP($B8,'Round  (12)'!$B$2:$Y$100,MATCH(Species!AC$2,'Round  (12)'!$B$2:$Y$2,0),0),0)</f>
        <v>2</v>
      </c>
      <c r="AD8" s="480">
        <f>IFERROR(VLOOKUP($B8,'Round 1'!$B$2:$AM$102,MATCH(Species!AD$2,'Round 1'!$B$2:$AM$2,0),0),0)+IFERROR(VLOOKUP($B8,'Round  (2)'!$B$2:$AM$102,MATCH(Species!AD$2,'Round  (2)'!$B$2:$AM$2,0),0),0)+IFERROR(VLOOKUP($B8,'Round  (3)'!$B$2:$AM$102,MATCH(Species!AD$2,'Round  (3)'!$B$2:$AM$2,0),0),0)+IFERROR(VLOOKUP($B8,'Round (4)'!$B$2:$AM$102,MATCH(Species!AD$2,'Round (4)'!$B$2:$AM$2,0),0),0)+IFERROR(VLOOKUP($B8,'Round  (5)'!$B$2:$AM$102,MATCH(Species!AD$2,'Round  (5)'!$B$2:$AM$2,0),0),0)+IFERROR(VLOOKUP($B8,'Round  (6)'!$B$2:$AM$102,MATCH(Species!AD$2,'Round  (6)'!$B$2:$AM$2,0),0),0)+IFERROR(VLOOKUP($B8,'Round  (7)'!$B$2:$AM$102,MATCH(Species!AD$2,'Round  (7)'!$B$2:$AM$2,0),0),0)+IFERROR(VLOOKUP($B8,'Round  (8)'!$B$2:$AM$102,MATCH(Species!AD$2,'Round  (8)'!$B$2:$AM$2,0),0),0)+IFERROR(VLOOKUP($B8,'Round  (9)'!$B$2:$AM$102,MATCH(Species!AD$2,'Round  (9)'!$B$2:$AM$2,0),0),0)+IFERROR(VLOOKUP($B8,'Round  (10)'!$B$2:$U$102,MATCH(Species!AD$2,'Round  (10)'!$B$2:$U$2,0),0),0)+IFERROR(VLOOKUP($B8,'Round  (11)'!$B$2:$AB$102,MATCH(Species!AD$2,'Round  (11)'!$B$2:$AB$2,0),0),0)+IFERROR(VLOOKUP($B8,'Round  (12)'!$B$2:$Y$100,MATCH(Species!AD$2,'Round  (12)'!$B$2:$Y$2,0),0),0)</f>
        <v>5</v>
      </c>
      <c r="AE8" s="480">
        <f>IFERROR(VLOOKUP($B8,'Round 1'!$B$2:$AM$102,MATCH(Species!AE$2,'Round 1'!$B$2:$AM$2,0),0),0)+IFERROR(VLOOKUP($B8,'Round  (2)'!$B$2:$AM$102,MATCH(Species!AE$2,'Round  (2)'!$B$2:$AM$2,0),0),0)+IFERROR(VLOOKUP($B8,'Round  (3)'!$B$2:$AM$102,MATCH(Species!AE$2,'Round  (3)'!$B$2:$AM$2,0),0),0)+IFERROR(VLOOKUP($B8,'Round (4)'!$B$2:$AM$102,MATCH(Species!AE$2,'Round (4)'!$B$2:$AM$2,0),0),0)+IFERROR(VLOOKUP($B8,'Round  (5)'!$B$2:$AM$102,MATCH(Species!AE$2,'Round  (5)'!$B$2:$AM$2,0),0),0)+IFERROR(VLOOKUP($B8,'Round  (6)'!$B$2:$AM$102,MATCH(Species!AE$2,'Round  (6)'!$B$2:$AM$2,0),0),0)+IFERROR(VLOOKUP($B8,'Round  (7)'!$B$2:$AM$102,MATCH(Species!AE$2,'Round  (7)'!$B$2:$AM$2,0),0),0)+IFERROR(VLOOKUP($B8,'Round  (8)'!$B$2:$AM$102,MATCH(Species!AE$2,'Round  (8)'!$B$2:$AM$2,0),0),0)+IFERROR(VLOOKUP($B8,'Round  (9)'!$B$2:$AM$102,MATCH(Species!AE$2,'Round  (9)'!$B$2:$AM$2,0),0),0)+IFERROR(VLOOKUP($B8,'Round  (10)'!$B$2:$U$102,MATCH(Species!AE$2,'Round  (10)'!$B$2:$U$2,0),0),0)+IFERROR(VLOOKUP($B8,'Round  (11)'!$B$2:$AB$102,MATCH(Species!AE$2,'Round  (11)'!$B$2:$AB$2,0),0),0)+IFERROR(VLOOKUP($B8,'Round  (12)'!$B$2:$Y$100,MATCH(Species!AE$2,'Round  (12)'!$B$2:$Y$2,0),0),0)</f>
        <v>0</v>
      </c>
      <c r="AF8" s="480">
        <f>IFERROR(VLOOKUP($B8,'Round 1'!$B$2:$AM$102,MATCH(Species!AF$2,'Round 1'!$B$2:$AM$2,0),0),0)+IFERROR(VLOOKUP($B8,'Round  (2)'!$B$2:$AM$102,MATCH(Species!AF$2,'Round  (2)'!$B$2:$AM$2,0),0),0)+IFERROR(VLOOKUP($B8,'Round  (3)'!$B$2:$AM$102,MATCH(Species!AF$2,'Round  (3)'!$B$2:$AM$2,0),0),0)+IFERROR(VLOOKUP($B8,'Round (4)'!$B$2:$AM$102,MATCH(Species!AF$2,'Round (4)'!$B$2:$AM$2,0),0),0)+IFERROR(VLOOKUP($B8,'Round  (5)'!$B$2:$AM$102,MATCH(Species!AF$2,'Round  (5)'!$B$2:$AM$2,0),0),0)+IFERROR(VLOOKUP($B8,'Round  (6)'!$B$2:$AM$102,MATCH(Species!AF$2,'Round  (6)'!$B$2:$AM$2,0),0),0)+IFERROR(VLOOKUP($B8,'Round  (7)'!$B$2:$AM$102,MATCH(Species!AF$2,'Round  (7)'!$B$2:$AM$2,0),0),0)+IFERROR(VLOOKUP($B8,'Round  (8)'!$B$2:$AM$102,MATCH(Species!AF$2,'Round  (8)'!$B$2:$AM$2,0),0),0)+IFERROR(VLOOKUP($B8,'Round  (9)'!$B$2:$AM$102,MATCH(Species!AF$2,'Round  (9)'!$B$2:$AM$2,0),0),0)+IFERROR(VLOOKUP($B8,'Round  (10)'!$B$2:$U$102,MATCH(Species!AF$2,'Round  (10)'!$B$2:$U$2,0),0),0)+IFERROR(VLOOKUP($B8,'Round  (11)'!$B$2:$AB$102,MATCH(Species!AF$2,'Round  (11)'!$B$2:$AB$2,0),0),0)+IFERROR(VLOOKUP($B8,'Round  (12)'!$B$2:$Y$100,MATCH(Species!AF$2,'Round  (12)'!$B$2:$Y$2,0),0),0)</f>
        <v>0</v>
      </c>
      <c r="AG8" s="480">
        <f>IFERROR(VLOOKUP($B8,'Round 1'!$B$2:$AM$102,MATCH(Species!AG$2,'Round 1'!$B$2:$AM$2,0),0),0)+IFERROR(VLOOKUP($B8,'Round  (2)'!$B$2:$AM$102,MATCH(Species!AG$2,'Round  (2)'!$B$2:$AM$2,0),0),0)+IFERROR(VLOOKUP($B8,'Round  (3)'!$B$2:$AM$102,MATCH(Species!AG$2,'Round  (3)'!$B$2:$AM$2,0),0),0)+IFERROR(VLOOKUP($B8,'Round (4)'!$B$2:$AM$102,MATCH(Species!AG$2,'Round (4)'!$B$2:$AM$2,0),0),0)+IFERROR(VLOOKUP($B8,'Round  (5)'!$B$2:$AM$102,MATCH(Species!AG$2,'Round  (5)'!$B$2:$AM$2,0),0),0)+IFERROR(VLOOKUP($B8,'Round  (6)'!$B$2:$AM$102,MATCH(Species!AG$2,'Round  (6)'!$B$2:$AM$2,0),0),0)+IFERROR(VLOOKUP($B8,'Round  (7)'!$B$2:$AM$102,MATCH(Species!AG$2,'Round  (7)'!$B$2:$AM$2,0),0),0)+IFERROR(VLOOKUP($B8,'Round  (8)'!$B$2:$AM$102,MATCH(Species!AG$2,'Round  (8)'!$B$2:$AM$2,0),0),0)+IFERROR(VLOOKUP($B8,'Round  (9)'!$B$2:$AM$102,MATCH(Species!AG$2,'Round  (9)'!$B$2:$AM$2,0),0),0)+IFERROR(VLOOKUP($B8,'Round  (10)'!$B$2:$U$102,MATCH(Species!AG$2,'Round  (10)'!$B$2:$U$2,0),0),0)+IFERROR(VLOOKUP($B8,'Round  (11)'!$B$2:$AB$102,MATCH(Species!AG$2,'Round  (11)'!$B$2:$AB$2,0),0),0)+IFERROR(VLOOKUP($B8,'Round  (12)'!$B$2:$Y$100,MATCH(Species!AG$2,'Round  (12)'!$B$2:$Y$2,0),0),0)</f>
        <v>0</v>
      </c>
      <c r="AH8" s="480">
        <f>IFERROR(VLOOKUP($B8,'Round 1'!$B$2:$AM$102,MATCH(Species!AH$2,'Round 1'!$B$2:$AM$2,0),0),0)+IFERROR(VLOOKUP($B8,'Round  (2)'!$B$2:$AM$102,MATCH(Species!AH$2,'Round  (2)'!$B$2:$AM$2,0),0),0)+IFERROR(VLOOKUP($B8,'Round  (3)'!$B$2:$AM$102,MATCH(Species!AH$2,'Round  (3)'!$B$2:$AM$2,0),0),0)+IFERROR(VLOOKUP($B8,'Round (4)'!$B$2:$AM$102,MATCH(Species!AH$2,'Round (4)'!$B$2:$AM$2,0),0),0)+IFERROR(VLOOKUP($B8,'Round  (5)'!$B$2:$AM$102,MATCH(Species!AH$2,'Round  (5)'!$B$2:$AM$2,0),0),0)+IFERROR(VLOOKUP($B8,'Round  (6)'!$B$2:$AM$102,MATCH(Species!AH$2,'Round  (6)'!$B$2:$AM$2,0),0),0)+IFERROR(VLOOKUP($B8,'Round  (7)'!$B$2:$AM$102,MATCH(Species!AH$2,'Round  (7)'!$B$2:$AM$2,0),0),0)+IFERROR(VLOOKUP($B8,'Round  (8)'!$B$2:$AM$102,MATCH(Species!AH$2,'Round  (8)'!$B$2:$AM$2,0),0),0)+IFERROR(VLOOKUP($B8,'Round  (9)'!$B$2:$AM$102,MATCH(Species!AH$2,'Round  (9)'!$B$2:$AM$2,0),0),0)+IFERROR(VLOOKUP($B8,'Round  (10)'!$B$2:$U$102,MATCH(Species!AH$2,'Round  (10)'!$B$2:$U$2,0),0),0)+IFERROR(VLOOKUP($B8,'Round  (11)'!$B$2:$AB$102,MATCH(Species!AH$2,'Round  (11)'!$B$2:$AB$2,0),0),0)+IFERROR(VLOOKUP($B8,'Round  (12)'!$B$2:$Y$100,MATCH(Species!AH$2,'Round  (12)'!$B$2:$Y$2,0),0),0)</f>
        <v>0</v>
      </c>
      <c r="AI8" s="480">
        <f>IFERROR(VLOOKUP($B8,'Round 1'!$B$2:$AM$102,MATCH(Species!AI$2,'Round 1'!$B$2:$AM$2,0),0),0)+IFERROR(VLOOKUP($B8,'Round  (2)'!$B$2:$AM$102,MATCH(Species!AI$2,'Round  (2)'!$B$2:$AM$2,0),0),0)+IFERROR(VLOOKUP($B8,'Round  (3)'!$B$2:$AM$102,MATCH(Species!AI$2,'Round  (3)'!$B$2:$AM$2,0),0),0)+IFERROR(VLOOKUP($B8,'Round (4)'!$B$2:$AM$102,MATCH(Species!AI$2,'Round (4)'!$B$2:$AM$2,0),0),0)+IFERROR(VLOOKUP($B8,'Round  (5)'!$B$2:$AM$102,MATCH(Species!AI$2,'Round  (5)'!$B$2:$AM$2,0),0),0)+IFERROR(VLOOKUP($B8,'Round  (6)'!$B$2:$AM$102,MATCH(Species!AI$2,'Round  (6)'!$B$2:$AM$2,0),0),0)+IFERROR(VLOOKUP($B8,'Round  (7)'!$B$2:$AM$102,MATCH(Species!AI$2,'Round  (7)'!$B$2:$AM$2,0),0),0)+IFERROR(VLOOKUP($B8,'Round  (8)'!$B$2:$AM$102,MATCH(Species!AI$2,'Round  (8)'!$B$2:$AM$2,0),0),0)+IFERROR(VLOOKUP($B8,'Round  (9)'!$B$2:$AM$102,MATCH(Species!AI$2,'Round  (9)'!$B$2:$AM$2,0),0),0)+IFERROR(VLOOKUP($B8,'Round  (10)'!$B$2:$U$102,MATCH(Species!AI$2,'Round  (10)'!$B$2:$U$2,0),0),0)+IFERROR(VLOOKUP($B8,'Round  (11)'!$B$2:$AB$102,MATCH(Species!AI$2,'Round  (11)'!$B$2:$AB$2,0),0),0)+IFERROR(VLOOKUP($B8,'Round  (12)'!$B$2:$Y$100,MATCH(Species!AI$2,'Round  (12)'!$B$2:$Y$2,0),0),0)</f>
        <v>0</v>
      </c>
      <c r="AJ8" s="480">
        <f>IFERROR(VLOOKUP($B8,'Round 1'!$B$2:$AM$102,MATCH(Species!AJ$2,'Round 1'!$B$2:$AM$2,0),0),0)+IFERROR(VLOOKUP($B8,'Round  (2)'!$B$2:$AM$102,MATCH(Species!AJ$2,'Round  (2)'!$B$2:$AM$2,0),0),0)+IFERROR(VLOOKUP($B8,'Round  (3)'!$B$2:$AM$102,MATCH(Species!AJ$2,'Round  (3)'!$B$2:$AM$2,0),0),0)+IFERROR(VLOOKUP($B8,'Round (4)'!$B$2:$AM$102,MATCH(Species!AJ$2,'Round (4)'!$B$2:$AM$2,0),0),0)+IFERROR(VLOOKUP($B8,'Round  (5)'!$B$2:$AM$102,MATCH(Species!AJ$2,'Round  (5)'!$B$2:$AM$2,0),0),0)+IFERROR(VLOOKUP($B8,'Round  (6)'!$B$2:$AM$102,MATCH(Species!AJ$2,'Round  (6)'!$B$2:$AM$2,0),0),0)+IFERROR(VLOOKUP($B8,'Round  (7)'!$B$2:$AM$102,MATCH(Species!AJ$2,'Round  (7)'!$B$2:$AM$2,0),0),0)+IFERROR(VLOOKUP($B8,'Round  (8)'!$B$2:$AM$102,MATCH(Species!AJ$2,'Round  (8)'!$B$2:$AM$2,0),0),0)+IFERROR(VLOOKUP($B8,'Round  (9)'!$B$2:$AM$102,MATCH(Species!AJ$2,'Round  (9)'!$B$2:$AM$2,0),0),0)+IFERROR(VLOOKUP($B8,'Round  (10)'!$B$2:$U$102,MATCH(Species!AJ$2,'Round  (10)'!$B$2:$U$2,0),0),0)+IFERROR(VLOOKUP($B8,'Round  (11)'!$B$2:$AB$102,MATCH(Species!AJ$2,'Round  (11)'!$B$2:$AB$2,0),0),0)+IFERROR(VLOOKUP($B8,'Round  (12)'!$B$2:$Y$100,MATCH(Species!AJ$2,'Round  (12)'!$B$2:$Y$2,0),0),0)</f>
        <v>0</v>
      </c>
      <c r="AT8" t="s">
        <v>127</v>
      </c>
    </row>
    <row r="9" spans="1:46" x14ac:dyDescent="0.3">
      <c r="A9" s="186">
        <v>6</v>
      </c>
      <c r="B9" s="326" t="s">
        <v>8</v>
      </c>
      <c r="C9" s="66" t="str">
        <f>IFERROR(VLOOKUP(B9,IND!$B$3:$E$66,4,0),"NM")</f>
        <v>M</v>
      </c>
      <c r="D9" s="51">
        <f t="shared" si="1"/>
        <v>13</v>
      </c>
      <c r="E9" s="342">
        <f t="shared" si="2"/>
        <v>90</v>
      </c>
      <c r="F9" s="480">
        <f>IFERROR(VLOOKUP($B9,'Round 1'!$B$2:$AM$102,MATCH(Species!F$2,'Round 1'!$B$2:$AM$2,0),0),0)+IFERROR(VLOOKUP($B9,'Round  (2)'!$B$2:$AM$102,MATCH(Species!F$2,'Round  (2)'!$B$2:$AM$2,0),0),0)+IFERROR(VLOOKUP($B9,'Round  (3)'!$B$2:$AM$102,MATCH(Species!F$2,'Round  (3)'!$B$2:$AM$2,0),0),0)+IFERROR(VLOOKUP($B9,'Round (4)'!$B$2:$AM$102,MATCH(Species!F$2,'Round (4)'!$B$2:$AM$2,0),0),0)+IFERROR(VLOOKUP($B9,'Round  (5)'!$B$2:$AM$102,MATCH(Species!F$2,'Round  (5)'!$B$2:$AM$2,0),0),0)+IFERROR(VLOOKUP($B9,'Round  (6)'!$B$2:$AM$102,MATCH(Species!F$2,'Round  (6)'!$B$2:$AM$2,0),0),0)+IFERROR(VLOOKUP($B9,'Round  (7)'!$B$2:$AM$102,MATCH(Species!F$2,'Round  (7)'!$B$2:$AM$2,0),0),0)+IFERROR(VLOOKUP($B9,'Round  (8)'!$B$2:$AM$102,MATCH(Species!F$2,'Round  (8)'!$B$2:$AM$2,0),0),0)+IFERROR(VLOOKUP($B9,'Round  (9)'!$B$2:$AM$102,MATCH(Species!F$2,'Round  (9)'!$B$2:$AM$2,0),0),0)+IFERROR(VLOOKUP($B9,'Round  (10)'!$B$2:$U$102,MATCH(Species!F$2,'Round  (10)'!$B$2:$U$2,0),0),0)+IFERROR(VLOOKUP($B9,'Round  (11)'!$B$2:$AB$102,MATCH(Species!F$2,'Round  (11)'!$B$2:$AB$2,0),0),0)+IFERROR(VLOOKUP($B9,'Round  (12)'!$B$2:$Y$100,MATCH(Species!F$2,'Round  (12)'!$B$2:$Y$2,0),0),0)</f>
        <v>41</v>
      </c>
      <c r="G9" s="480">
        <f>IFERROR(VLOOKUP($B9,'Round 1'!$B$2:$AM$102,MATCH(Species!G$2,'Round 1'!$B$2:$AM$2,0),0),0)+IFERROR(VLOOKUP($B9,'Round  (2)'!$B$2:$AM$102,MATCH(Species!G$2,'Round  (2)'!$B$2:$AM$2,0),0),0)+IFERROR(VLOOKUP($B9,'Round  (3)'!$B$2:$AM$102,MATCH(Species!G$2,'Round  (3)'!$B$2:$AM$2,0),0),0)+IFERROR(VLOOKUP($B9,'Round (4)'!$B$2:$AM$102,MATCH(Species!G$2,'Round (4)'!$B$2:$AM$2,0),0),0)+IFERROR(VLOOKUP($B9,'Round  (5)'!$B$2:$AM$102,MATCH(Species!G$2,'Round  (5)'!$B$2:$AM$2,0),0),0)+IFERROR(VLOOKUP($B9,'Round  (6)'!$B$2:$AM$102,MATCH(Species!G$2,'Round  (6)'!$B$2:$AM$2,0),0),0)+IFERROR(VLOOKUP($B9,'Round  (7)'!$B$2:$AM$102,MATCH(Species!G$2,'Round  (7)'!$B$2:$AM$2,0),0),0)+IFERROR(VLOOKUP($B9,'Round  (8)'!$B$2:$AM$102,MATCH(Species!G$2,'Round  (8)'!$B$2:$AM$2,0),0),0)+IFERROR(VLOOKUP($B9,'Round  (9)'!$B$2:$AM$102,MATCH(Species!G$2,'Round  (9)'!$B$2:$AM$2,0),0),0)+IFERROR(VLOOKUP($B9,'Round  (10)'!$B$2:$U$102,MATCH(Species!G$2,'Round  (10)'!$B$2:$U$2,0),0),0)+IFERROR(VLOOKUP($B9,'Round  (11)'!$B$2:$AB$102,MATCH(Species!G$2,'Round  (11)'!$B$2:$AB$2,0),0),0)+IFERROR(VLOOKUP($B9,'Round  (12)'!$B$2:$Y$100,MATCH(Species!G$2,'Round  (12)'!$B$2:$Y$2,0),0),0)</f>
        <v>7</v>
      </c>
      <c r="H9" s="480">
        <f>IFERROR(VLOOKUP($B9,'Round 1'!$B$2:$AM$102,MATCH(Species!H$2,'Round 1'!$B$2:$AM$2,0),0),0)+IFERROR(VLOOKUP($B9,'Round  (2)'!$B$2:$AM$102,MATCH(Species!H$2,'Round  (2)'!$B$2:$AM$2,0),0),0)+IFERROR(VLOOKUP($B9,'Round  (3)'!$B$2:$AM$102,MATCH(Species!H$2,'Round  (3)'!$B$2:$AM$2,0),0),0)+IFERROR(VLOOKUP($B9,'Round (4)'!$B$2:$AM$102,MATCH(Species!H$2,'Round (4)'!$B$2:$AM$2,0),0),0)+IFERROR(VLOOKUP($B9,'Round  (5)'!$B$2:$AM$102,MATCH(Species!H$2,'Round  (5)'!$B$2:$AM$2,0),0),0)+IFERROR(VLOOKUP($B9,'Round  (6)'!$B$2:$AM$102,MATCH(Species!H$2,'Round  (6)'!$B$2:$AM$2,0),0),0)+IFERROR(VLOOKUP($B9,'Round  (7)'!$B$2:$AM$102,MATCH(Species!H$2,'Round  (7)'!$B$2:$AM$2,0),0),0)+IFERROR(VLOOKUP($B9,'Round  (8)'!$B$2:$AM$102,MATCH(Species!H$2,'Round  (8)'!$B$2:$AM$2,0),0),0)+IFERROR(VLOOKUP($B9,'Round  (9)'!$B$2:$AM$102,MATCH(Species!H$2,'Round  (9)'!$B$2:$AM$2,0),0),0)+IFERROR(VLOOKUP($B9,'Round  (10)'!$B$2:$U$102,MATCH(Species!H$2,'Round  (10)'!$B$2:$U$2,0),0),0)+IFERROR(VLOOKUP($B9,'Round  (11)'!$B$2:$AB$102,MATCH(Species!H$2,'Round  (11)'!$B$2:$AB$2,0),0),0)+IFERROR(VLOOKUP($B9,'Round  (12)'!$B$2:$Y$100,MATCH(Species!H$2,'Round  (12)'!$B$2:$Y$2,0),0),0)</f>
        <v>1</v>
      </c>
      <c r="I9" s="480">
        <f>IFERROR(VLOOKUP($B9,'Round 1'!$B$2:$AM$102,MATCH(Species!I$2,'Round 1'!$B$2:$AM$2,0),0),0)+IFERROR(VLOOKUP($B9,'Round  (2)'!$B$2:$AM$102,MATCH(Species!I$2,'Round  (2)'!$B$2:$AM$2,0),0),0)+IFERROR(VLOOKUP($B9,'Round  (3)'!$B$2:$AM$102,MATCH(Species!I$2,'Round  (3)'!$B$2:$AM$2,0),0),0)+IFERROR(VLOOKUP($B9,'Round (4)'!$B$2:$AM$102,MATCH(Species!I$2,'Round (4)'!$B$2:$AM$2,0),0),0)+IFERROR(VLOOKUP($B9,'Round  (5)'!$B$2:$AM$102,MATCH(Species!I$2,'Round  (5)'!$B$2:$AM$2,0),0),0)+IFERROR(VLOOKUP($B9,'Round  (6)'!$B$2:$AM$102,MATCH(Species!I$2,'Round  (6)'!$B$2:$AM$2,0),0),0)+IFERROR(VLOOKUP($B9,'Round  (7)'!$B$2:$AM$102,MATCH(Species!I$2,'Round  (7)'!$B$2:$AM$2,0),0),0)+IFERROR(VLOOKUP($B9,'Round  (8)'!$B$2:$AM$102,MATCH(Species!I$2,'Round  (8)'!$B$2:$AM$2,0),0),0)+IFERROR(VLOOKUP($B9,'Round  (9)'!$B$2:$AM$102,MATCH(Species!I$2,'Round  (9)'!$B$2:$AM$2,0),0),0)+IFERROR(VLOOKUP($B9,'Round  (10)'!$B$2:$U$102,MATCH(Species!I$2,'Round  (10)'!$B$2:$U$2,0),0),0)+IFERROR(VLOOKUP($B9,'Round  (11)'!$B$2:$AB$102,MATCH(Species!I$2,'Round  (11)'!$B$2:$AB$2,0),0),0)+IFERROR(VLOOKUP($B9,'Round  (12)'!$B$2:$Y$100,MATCH(Species!I$2,'Round  (12)'!$B$2:$Y$2,0),0),0)</f>
        <v>0</v>
      </c>
      <c r="J9" s="480">
        <f>IFERROR(VLOOKUP($B9,'Round 1'!$B$2:$AM$102,MATCH(Species!J$2,'Round 1'!$B$2:$AM$2,0),0),0)+IFERROR(VLOOKUP($B9,'Round  (2)'!$B$2:$AM$102,MATCH(Species!J$2,'Round  (2)'!$B$2:$AM$2,0),0),0)+IFERROR(VLOOKUP($B9,'Round  (3)'!$B$2:$AM$102,MATCH(Species!J$2,'Round  (3)'!$B$2:$AM$2,0),0),0)+IFERROR(VLOOKUP($B9,'Round (4)'!$B$2:$AM$102,MATCH(Species!J$2,'Round (4)'!$B$2:$AM$2,0),0),0)+IFERROR(VLOOKUP($B9,'Round  (5)'!$B$2:$AM$102,MATCH(Species!J$2,'Round  (5)'!$B$2:$AM$2,0),0),0)+IFERROR(VLOOKUP($B9,'Round  (6)'!$B$2:$AM$102,MATCH(Species!J$2,'Round  (6)'!$B$2:$AM$2,0),0),0)+IFERROR(VLOOKUP($B9,'Round  (7)'!$B$2:$AM$102,MATCH(Species!J$2,'Round  (7)'!$B$2:$AM$2,0),0),0)+IFERROR(VLOOKUP($B9,'Round  (8)'!$B$2:$AM$102,MATCH(Species!J$2,'Round  (8)'!$B$2:$AM$2,0),0),0)+IFERROR(VLOOKUP($B9,'Round  (9)'!$B$2:$AM$102,MATCH(Species!J$2,'Round  (9)'!$B$2:$AM$2,0),0),0)+IFERROR(VLOOKUP($B9,'Round  (10)'!$B$2:$U$102,MATCH(Species!J$2,'Round  (10)'!$B$2:$U$2,0),0),0)+IFERROR(VLOOKUP($B9,'Round  (11)'!$B$2:$AB$102,MATCH(Species!J$2,'Round  (11)'!$B$2:$AB$2,0),0),0)+IFERROR(VLOOKUP($B9,'Round  (12)'!$B$2:$Y$100,MATCH(Species!J$2,'Round  (12)'!$B$2:$Y$2,0),0),0)</f>
        <v>0</v>
      </c>
      <c r="K9" s="480">
        <f>IFERROR(VLOOKUP($B9,'Round 1'!$B$2:$AM$102,MATCH(Species!K$2,'Round 1'!$B$2:$AM$2,0),0),0)+IFERROR(VLOOKUP($B9,'Round  (2)'!$B$2:$AM$102,MATCH(Species!K$2,'Round  (2)'!$B$2:$AM$2,0),0),0)+IFERROR(VLOOKUP($B9,'Round  (3)'!$B$2:$AM$102,MATCH(Species!K$2,'Round  (3)'!$B$2:$AM$2,0),0),0)+IFERROR(VLOOKUP($B9,'Round (4)'!$B$2:$AM$102,MATCH(Species!K$2,'Round (4)'!$B$2:$AM$2,0),0),0)+IFERROR(VLOOKUP($B9,'Round  (5)'!$B$2:$AM$102,MATCH(Species!K$2,'Round  (5)'!$B$2:$AM$2,0),0),0)+IFERROR(VLOOKUP($B9,'Round  (6)'!$B$2:$AM$102,MATCH(Species!K$2,'Round  (6)'!$B$2:$AM$2,0),0),0)+IFERROR(VLOOKUP($B9,'Round  (7)'!$B$2:$AM$102,MATCH(Species!K$2,'Round  (7)'!$B$2:$AM$2,0),0),0)+IFERROR(VLOOKUP($B9,'Round  (8)'!$B$2:$AM$102,MATCH(Species!K$2,'Round  (8)'!$B$2:$AM$2,0),0),0)+IFERROR(VLOOKUP($B9,'Round  (9)'!$B$2:$AM$102,MATCH(Species!K$2,'Round  (9)'!$B$2:$AM$2,0),0),0)+IFERROR(VLOOKUP($B9,'Round  (10)'!$B$2:$U$102,MATCH(Species!K$2,'Round  (10)'!$B$2:$U$2,0),0),0)+IFERROR(VLOOKUP($B9,'Round  (11)'!$B$2:$AB$102,MATCH(Species!K$2,'Round  (11)'!$B$2:$AB$2,0),0),0)+IFERROR(VLOOKUP($B9,'Round  (12)'!$B$2:$Y$100,MATCH(Species!K$2,'Round  (12)'!$B$2:$Y$2,0),0),0)</f>
        <v>2</v>
      </c>
      <c r="L9" s="480">
        <f>IFERROR(VLOOKUP($B9,'Round 1'!$B$2:$AM$102,MATCH(Species!L$2,'Round 1'!$B$2:$AM$2,0),0),0)+IFERROR(VLOOKUP($B9,'Round  (2)'!$B$2:$AM$102,MATCH(Species!L$2,'Round  (2)'!$B$2:$AM$2,0),0),0)+IFERROR(VLOOKUP($B9,'Round  (3)'!$B$2:$AM$102,MATCH(Species!L$2,'Round  (3)'!$B$2:$AM$2,0),0),0)+IFERROR(VLOOKUP($B9,'Round (4)'!$B$2:$AM$102,MATCH(Species!L$2,'Round (4)'!$B$2:$AM$2,0),0),0)+IFERROR(VLOOKUP($B9,'Round  (5)'!$B$2:$AM$102,MATCH(Species!L$2,'Round  (5)'!$B$2:$AM$2,0),0),0)+IFERROR(VLOOKUP($B9,'Round  (6)'!$B$2:$AM$102,MATCH(Species!L$2,'Round  (6)'!$B$2:$AM$2,0),0),0)+IFERROR(VLOOKUP($B9,'Round  (7)'!$B$2:$AM$102,MATCH(Species!L$2,'Round  (7)'!$B$2:$AM$2,0),0),0)+IFERROR(VLOOKUP($B9,'Round  (8)'!$B$2:$AM$102,MATCH(Species!L$2,'Round  (8)'!$B$2:$AM$2,0),0),0)+IFERROR(VLOOKUP($B9,'Round  (9)'!$B$2:$AM$102,MATCH(Species!L$2,'Round  (9)'!$B$2:$AM$2,0),0),0)+IFERROR(VLOOKUP($B9,'Round  (10)'!$B$2:$U$102,MATCH(Species!L$2,'Round  (10)'!$B$2:$U$2,0),0),0)+IFERROR(VLOOKUP($B9,'Round  (11)'!$B$2:$AB$102,MATCH(Species!L$2,'Round  (11)'!$B$2:$AB$2,0),0),0)+IFERROR(VLOOKUP($B9,'Round  (12)'!$B$2:$Y$100,MATCH(Species!L$2,'Round  (12)'!$B$2:$Y$2,0),0),0)</f>
        <v>12</v>
      </c>
      <c r="M9" s="480">
        <f>IFERROR(VLOOKUP($B9,'Round 1'!$B$2:$AM$102,MATCH(Species!M$2,'Round 1'!$B$2:$AM$2,0),0),0)+IFERROR(VLOOKUP($B9,'Round  (2)'!$B$2:$AM$102,MATCH(Species!M$2,'Round  (2)'!$B$2:$AM$2,0),0),0)+IFERROR(VLOOKUP($B9,'Round  (3)'!$B$2:$AM$102,MATCH(Species!M$2,'Round  (3)'!$B$2:$AM$2,0),0),0)+IFERROR(VLOOKUP($B9,'Round (4)'!$B$2:$AM$102,MATCH(Species!M$2,'Round (4)'!$B$2:$AM$2,0),0),0)+IFERROR(VLOOKUP($B9,'Round  (5)'!$B$2:$AM$102,MATCH(Species!M$2,'Round  (5)'!$B$2:$AM$2,0),0),0)+IFERROR(VLOOKUP($B9,'Round  (6)'!$B$2:$AM$102,MATCH(Species!M$2,'Round  (6)'!$B$2:$AM$2,0),0),0)+IFERROR(VLOOKUP($B9,'Round  (7)'!$B$2:$AM$102,MATCH(Species!M$2,'Round  (7)'!$B$2:$AM$2,0),0),0)+IFERROR(VLOOKUP($B9,'Round  (8)'!$B$2:$AM$102,MATCH(Species!M$2,'Round  (8)'!$B$2:$AM$2,0),0),0)+IFERROR(VLOOKUP($B9,'Round  (9)'!$B$2:$AM$102,MATCH(Species!M$2,'Round  (9)'!$B$2:$AM$2,0),0),0)+IFERROR(VLOOKUP($B9,'Round  (10)'!$B$2:$U$102,MATCH(Species!M$2,'Round  (10)'!$B$2:$U$2,0),0),0)+IFERROR(VLOOKUP($B9,'Round  (11)'!$B$2:$AB$102,MATCH(Species!M$2,'Round  (11)'!$B$2:$AB$2,0),0),0)+IFERROR(VLOOKUP($B9,'Round  (12)'!$B$2:$Y$100,MATCH(Species!M$2,'Round  (12)'!$B$2:$Y$2,0),0),0)</f>
        <v>0</v>
      </c>
      <c r="N9" s="480">
        <f>IFERROR(VLOOKUP($B9,'Round 1'!$B$2:$AM$102,MATCH(Species!N$2,'Round 1'!$B$2:$AM$2,0),0),0)+IFERROR(VLOOKUP($B9,'Round  (2)'!$B$2:$AM$102,MATCH(Species!N$2,'Round  (2)'!$B$2:$AM$2,0),0),0)+IFERROR(VLOOKUP($B9,'Round  (3)'!$B$2:$AM$102,MATCH(Species!N$2,'Round  (3)'!$B$2:$AM$2,0),0),0)+IFERROR(VLOOKUP($B9,'Round (4)'!$B$2:$AM$102,MATCH(Species!N$2,'Round (4)'!$B$2:$AM$2,0),0),0)+IFERROR(VLOOKUP($B9,'Round  (5)'!$B$2:$AM$102,MATCH(Species!N$2,'Round  (5)'!$B$2:$AM$2,0),0),0)+IFERROR(VLOOKUP($B9,'Round  (6)'!$B$2:$AM$102,MATCH(Species!N$2,'Round  (6)'!$B$2:$AM$2,0),0),0)+IFERROR(VLOOKUP($B9,'Round  (7)'!$B$2:$AM$102,MATCH(Species!N$2,'Round  (7)'!$B$2:$AM$2,0),0),0)+IFERROR(VLOOKUP($B9,'Round  (8)'!$B$2:$AM$102,MATCH(Species!N$2,'Round  (8)'!$B$2:$AM$2,0),0),0)+IFERROR(VLOOKUP($B9,'Round  (9)'!$B$2:$AM$102,MATCH(Species!N$2,'Round  (9)'!$B$2:$AM$2,0),0),0)+IFERROR(VLOOKUP($B9,'Round  (10)'!$B$2:$U$102,MATCH(Species!N$2,'Round  (10)'!$B$2:$U$2,0),0),0)+IFERROR(VLOOKUP($B9,'Round  (11)'!$B$2:$AB$102,MATCH(Species!N$2,'Round  (11)'!$B$2:$AB$2,0),0),0)+IFERROR(VLOOKUP($B9,'Round  (12)'!$B$2:$Y$100,MATCH(Species!N$2,'Round  (12)'!$B$2:$Y$2,0),0),0)</f>
        <v>5</v>
      </c>
      <c r="O9" s="480">
        <f>IFERROR(VLOOKUP($B9,'Round 1'!$B$2:$AM$102,MATCH(Species!O$2,'Round 1'!$B$2:$AM$2,0),0),0)+IFERROR(VLOOKUP($B9,'Round  (2)'!$B$2:$AM$102,MATCH(Species!O$2,'Round  (2)'!$B$2:$AM$2,0),0),0)+IFERROR(VLOOKUP($B9,'Round  (3)'!$B$2:$AM$102,MATCH(Species!O$2,'Round  (3)'!$B$2:$AM$2,0),0),0)+IFERROR(VLOOKUP($B9,'Round (4)'!$B$2:$AM$102,MATCH(Species!O$2,'Round (4)'!$B$2:$AM$2,0),0),0)+IFERROR(VLOOKUP($B9,'Round  (5)'!$B$2:$AM$102,MATCH(Species!O$2,'Round  (5)'!$B$2:$AM$2,0),0),0)+IFERROR(VLOOKUP($B9,'Round  (6)'!$B$2:$AM$102,MATCH(Species!O$2,'Round  (6)'!$B$2:$AM$2,0),0),0)+IFERROR(VLOOKUP($B9,'Round  (7)'!$B$2:$AM$102,MATCH(Species!O$2,'Round  (7)'!$B$2:$AM$2,0),0),0)+IFERROR(VLOOKUP($B9,'Round  (8)'!$B$2:$AM$102,MATCH(Species!O$2,'Round  (8)'!$B$2:$AM$2,0),0),0)+IFERROR(VLOOKUP($B9,'Round  (9)'!$B$2:$AM$102,MATCH(Species!O$2,'Round  (9)'!$B$2:$AM$2,0),0),0)+IFERROR(VLOOKUP($B9,'Round  (10)'!$B$2:$U$102,MATCH(Species!O$2,'Round  (10)'!$B$2:$U$2,0),0),0)+IFERROR(VLOOKUP($B9,'Round  (11)'!$B$2:$AB$102,MATCH(Species!O$2,'Round  (11)'!$B$2:$AB$2,0),0),0)+IFERROR(VLOOKUP($B9,'Round  (12)'!$B$2:$Y$100,MATCH(Species!O$2,'Round  (12)'!$B$2:$Y$2,0),0),0)</f>
        <v>4</v>
      </c>
      <c r="P9" s="480">
        <f>IFERROR(VLOOKUP($B9,'Round 1'!$B$2:$AM$102,MATCH(Species!P$2,'Round 1'!$B$2:$AM$2,0),0),0)+IFERROR(VLOOKUP($B9,'Round  (2)'!$B$2:$AM$102,MATCH(Species!P$2,'Round  (2)'!$B$2:$AM$2,0),0),0)+IFERROR(VLOOKUP($B9,'Round  (3)'!$B$2:$AM$102,MATCH(Species!P$2,'Round  (3)'!$B$2:$AM$2,0),0),0)+IFERROR(VLOOKUP($B9,'Round (4)'!$B$2:$AM$102,MATCH(Species!P$2,'Round (4)'!$B$2:$AM$2,0),0),0)+IFERROR(VLOOKUP($B9,'Round  (5)'!$B$2:$AM$102,MATCH(Species!P$2,'Round  (5)'!$B$2:$AM$2,0),0),0)+IFERROR(VLOOKUP($B9,'Round  (6)'!$B$2:$AM$102,MATCH(Species!P$2,'Round  (6)'!$B$2:$AM$2,0),0),0)+IFERROR(VLOOKUP($B9,'Round  (7)'!$B$2:$AM$102,MATCH(Species!P$2,'Round  (7)'!$B$2:$AM$2,0),0),0)+IFERROR(VLOOKUP($B9,'Round  (8)'!$B$2:$AM$102,MATCH(Species!P$2,'Round  (8)'!$B$2:$AM$2,0),0),0)+IFERROR(VLOOKUP($B9,'Round  (9)'!$B$2:$AM$102,MATCH(Species!P$2,'Round  (9)'!$B$2:$AM$2,0),0),0)+IFERROR(VLOOKUP($B9,'Round  (10)'!$B$2:$U$102,MATCH(Species!P$2,'Round  (10)'!$B$2:$U$2,0),0),0)+IFERROR(VLOOKUP($B9,'Round  (11)'!$B$2:$AB$102,MATCH(Species!P$2,'Round  (11)'!$B$2:$AB$2,0),0),0)+IFERROR(VLOOKUP($B9,'Round  (12)'!$B$2:$Y$100,MATCH(Species!P$2,'Round  (12)'!$B$2:$Y$2,0),0),0)</f>
        <v>1</v>
      </c>
      <c r="Q9" s="480">
        <f>IFERROR(VLOOKUP($B9,'Round 1'!$B$2:$AM$102,MATCH(Species!Q$2,'Round 1'!$B$2:$AM$2,0),0),0)+IFERROR(VLOOKUP($B9,'Round  (2)'!$B$2:$AM$102,MATCH(Species!Q$2,'Round  (2)'!$B$2:$AM$2,0),0),0)+IFERROR(VLOOKUP($B9,'Round  (3)'!$B$2:$AM$102,MATCH(Species!Q$2,'Round  (3)'!$B$2:$AM$2,0),0),0)+IFERROR(VLOOKUP($B9,'Round (4)'!$B$2:$AM$102,MATCH(Species!Q$2,'Round (4)'!$B$2:$AM$2,0),0),0)+IFERROR(VLOOKUP($B9,'Round  (5)'!$B$2:$AM$102,MATCH(Species!Q$2,'Round  (5)'!$B$2:$AM$2,0),0),0)+IFERROR(VLOOKUP($B9,'Round  (6)'!$B$2:$AM$102,MATCH(Species!Q$2,'Round  (6)'!$B$2:$AM$2,0),0),0)+IFERROR(VLOOKUP($B9,'Round  (7)'!$B$2:$AM$102,MATCH(Species!Q$2,'Round  (7)'!$B$2:$AM$2,0),0),0)+IFERROR(VLOOKUP($B9,'Round  (8)'!$B$2:$AM$102,MATCH(Species!Q$2,'Round  (8)'!$B$2:$AM$2,0),0),0)+IFERROR(VLOOKUP($B9,'Round  (9)'!$B$2:$AM$102,MATCH(Species!Q$2,'Round  (9)'!$B$2:$AM$2,0),0),0)+IFERROR(VLOOKUP($B9,'Round  (10)'!$B$2:$U$102,MATCH(Species!Q$2,'Round  (10)'!$B$2:$U$2,0),0),0)+IFERROR(VLOOKUP($B9,'Round  (11)'!$B$2:$AB$102,MATCH(Species!Q$2,'Round  (11)'!$B$2:$AB$2,0),0),0)+IFERROR(VLOOKUP($B9,'Round  (12)'!$B$2:$Y$100,MATCH(Species!Q$2,'Round  (12)'!$B$2:$Y$2,0),0),0)</f>
        <v>5</v>
      </c>
      <c r="R9" s="480">
        <f>IFERROR(VLOOKUP($B9,'Round 1'!$B$2:$AM$102,MATCH(Species!R$2,'Round 1'!$B$2:$AM$2,0),0),0)+IFERROR(VLOOKUP($B9,'Round  (2)'!$B$2:$AM$102,MATCH(Species!R$2,'Round  (2)'!$B$2:$AM$2,0),0),0)+IFERROR(VLOOKUP($B9,'Round  (3)'!$B$2:$AM$102,MATCH(Species!R$2,'Round  (3)'!$B$2:$AM$2,0),0),0)+IFERROR(VLOOKUP($B9,'Round (4)'!$B$2:$AM$102,MATCH(Species!R$2,'Round (4)'!$B$2:$AM$2,0),0),0)+IFERROR(VLOOKUP($B9,'Round  (5)'!$B$2:$AM$102,MATCH(Species!R$2,'Round  (5)'!$B$2:$AM$2,0),0),0)+IFERROR(VLOOKUP($B9,'Round  (6)'!$B$2:$AM$102,MATCH(Species!R$2,'Round  (6)'!$B$2:$AM$2,0),0),0)+IFERROR(VLOOKUP($B9,'Round  (7)'!$B$2:$AM$102,MATCH(Species!R$2,'Round  (7)'!$B$2:$AM$2,0),0),0)+IFERROR(VLOOKUP($B9,'Round  (8)'!$B$2:$AM$102,MATCH(Species!R$2,'Round  (8)'!$B$2:$AM$2,0),0),0)+IFERROR(VLOOKUP($B9,'Round  (9)'!$B$2:$AM$102,MATCH(Species!R$2,'Round  (9)'!$B$2:$AM$2,0),0),0)+IFERROR(VLOOKUP($B9,'Round  (10)'!$B$2:$U$102,MATCH(Species!R$2,'Round  (10)'!$B$2:$U$2,0),0),0)+IFERROR(VLOOKUP($B9,'Round  (11)'!$B$2:$AB$102,MATCH(Species!R$2,'Round  (11)'!$B$2:$AB$2,0),0),0)+IFERROR(VLOOKUP($B9,'Round  (12)'!$B$2:$Y$100,MATCH(Species!R$2,'Round  (12)'!$B$2:$Y$2,0),0),0)</f>
        <v>0</v>
      </c>
      <c r="S9" s="480">
        <f>IFERROR(VLOOKUP($B9,'Round 1'!$B$2:$AM$102,MATCH(Species!S$2,'Round 1'!$B$2:$AM$2,0),0),0)+IFERROR(VLOOKUP($B9,'Round  (2)'!$B$2:$AM$102,MATCH(Species!S$2,'Round  (2)'!$B$2:$AM$2,0),0),0)+IFERROR(VLOOKUP($B9,'Round  (3)'!$B$2:$AM$102,MATCH(Species!S$2,'Round  (3)'!$B$2:$AM$2,0),0),0)+IFERROR(VLOOKUP($B9,'Round (4)'!$B$2:$AM$102,MATCH(Species!S$2,'Round (4)'!$B$2:$AM$2,0),0),0)+IFERROR(VLOOKUP($B9,'Round  (5)'!$B$2:$AM$102,MATCH(Species!S$2,'Round  (5)'!$B$2:$AM$2,0),0),0)+IFERROR(VLOOKUP($B9,'Round  (6)'!$B$2:$AM$102,MATCH(Species!S$2,'Round  (6)'!$B$2:$AM$2,0),0),0)+IFERROR(VLOOKUP($B9,'Round  (7)'!$B$2:$AM$102,MATCH(Species!S$2,'Round  (7)'!$B$2:$AM$2,0),0),0)+IFERROR(VLOOKUP($B9,'Round  (8)'!$B$2:$AM$102,MATCH(Species!S$2,'Round  (8)'!$B$2:$AM$2,0),0),0)+IFERROR(VLOOKUP($B9,'Round  (9)'!$B$2:$AM$102,MATCH(Species!S$2,'Round  (9)'!$B$2:$AM$2,0),0),0)+IFERROR(VLOOKUP($B9,'Round  (10)'!$B$2:$U$102,MATCH(Species!S$2,'Round  (10)'!$B$2:$U$2,0),0),0)+IFERROR(VLOOKUP($B9,'Round  (11)'!$B$2:$AB$102,MATCH(Species!S$2,'Round  (11)'!$B$2:$AB$2,0),0),0)+IFERROR(VLOOKUP($B9,'Round  (12)'!$B$2:$Y$100,MATCH(Species!S$2,'Round  (12)'!$B$2:$Y$2,0),0),0)</f>
        <v>0</v>
      </c>
      <c r="T9" s="480">
        <f>IFERROR(VLOOKUP($B9,'Round 1'!$B$2:$AM$102,MATCH(Species!T$2,'Round 1'!$B$2:$AM$2,0),0),0)+IFERROR(VLOOKUP($B9,'Round  (2)'!$B$2:$AM$102,MATCH(Species!T$2,'Round  (2)'!$B$2:$AM$2,0),0),0)+IFERROR(VLOOKUP($B9,'Round  (3)'!$B$2:$AM$102,MATCH(Species!T$2,'Round  (3)'!$B$2:$AM$2,0),0),0)+IFERROR(VLOOKUP($B9,'Round (4)'!$B$2:$AM$102,MATCH(Species!T$2,'Round (4)'!$B$2:$AM$2,0),0),0)+IFERROR(VLOOKUP($B9,'Round  (5)'!$B$2:$AM$102,MATCH(Species!T$2,'Round  (5)'!$B$2:$AM$2,0),0),0)+IFERROR(VLOOKUP($B9,'Round  (6)'!$B$2:$AM$102,MATCH(Species!T$2,'Round  (6)'!$B$2:$AM$2,0),0),0)+IFERROR(VLOOKUP($B9,'Round  (7)'!$B$2:$AM$102,MATCH(Species!T$2,'Round  (7)'!$B$2:$AM$2,0),0),0)+IFERROR(VLOOKUP($B9,'Round  (8)'!$B$2:$AM$102,MATCH(Species!T$2,'Round  (8)'!$B$2:$AM$2,0),0),0)+IFERROR(VLOOKUP($B9,'Round  (9)'!$B$2:$AM$102,MATCH(Species!T$2,'Round  (9)'!$B$2:$AM$2,0),0),0)+IFERROR(VLOOKUP($B9,'Round  (10)'!$B$2:$U$102,MATCH(Species!T$2,'Round  (10)'!$B$2:$U$2,0),0),0)+IFERROR(VLOOKUP($B9,'Round  (11)'!$B$2:$AB$102,MATCH(Species!T$2,'Round  (11)'!$B$2:$AB$2,0),0),0)+IFERROR(VLOOKUP($B9,'Round  (12)'!$B$2:$Y$100,MATCH(Species!T$2,'Round  (12)'!$B$2:$Y$2,0),0),0)</f>
        <v>0</v>
      </c>
      <c r="U9" s="480">
        <f>IFERROR(VLOOKUP($B9,'Round 1'!$B$2:$AM$102,MATCH(Species!U$2,'Round 1'!$B$2:$AM$2,0),0),0)+IFERROR(VLOOKUP($B9,'Round  (2)'!$B$2:$AM$102,MATCH(Species!U$2,'Round  (2)'!$B$2:$AM$2,0),0),0)+IFERROR(VLOOKUP($B9,'Round  (3)'!$B$2:$AM$102,MATCH(Species!U$2,'Round  (3)'!$B$2:$AM$2,0),0),0)+IFERROR(VLOOKUP($B9,'Round (4)'!$B$2:$AM$102,MATCH(Species!U$2,'Round (4)'!$B$2:$AM$2,0),0),0)+IFERROR(VLOOKUP($B9,'Round  (5)'!$B$2:$AM$102,MATCH(Species!U$2,'Round  (5)'!$B$2:$AM$2,0),0),0)+IFERROR(VLOOKUP($B9,'Round  (6)'!$B$2:$AM$102,MATCH(Species!U$2,'Round  (6)'!$B$2:$AM$2,0),0),0)+IFERROR(VLOOKUP($B9,'Round  (7)'!$B$2:$AM$102,MATCH(Species!U$2,'Round  (7)'!$B$2:$AM$2,0),0),0)+IFERROR(VLOOKUP($B9,'Round  (8)'!$B$2:$AM$102,MATCH(Species!U$2,'Round  (8)'!$B$2:$AM$2,0),0),0)+IFERROR(VLOOKUP($B9,'Round  (9)'!$B$2:$AM$102,MATCH(Species!U$2,'Round  (9)'!$B$2:$AM$2,0),0),0)+IFERROR(VLOOKUP($B9,'Round  (10)'!$B$2:$U$102,MATCH(Species!U$2,'Round  (10)'!$B$2:$U$2,0),0),0)+IFERROR(VLOOKUP($B9,'Round  (11)'!$B$2:$AB$102,MATCH(Species!U$2,'Round  (11)'!$B$2:$AB$2,0),0),0)+IFERROR(VLOOKUP($B9,'Round  (12)'!$B$2:$Y$100,MATCH(Species!U$2,'Round  (12)'!$B$2:$Y$2,0),0),0)</f>
        <v>2</v>
      </c>
      <c r="V9" s="480">
        <f>IFERROR(VLOOKUP($B9,'Round 1'!$B$2:$AM$102,MATCH(Species!V$2,'Round 1'!$B$2:$AM$2,0),0),0)+IFERROR(VLOOKUP($B9,'Round  (2)'!$B$2:$AM$102,MATCH(Species!V$2,'Round  (2)'!$B$2:$AM$2,0),0),0)+IFERROR(VLOOKUP($B9,'Round  (3)'!$B$2:$AM$102,MATCH(Species!V$2,'Round  (3)'!$B$2:$AM$2,0),0),0)+IFERROR(VLOOKUP($B9,'Round (4)'!$B$2:$AM$102,MATCH(Species!V$2,'Round (4)'!$B$2:$AM$2,0),0),0)+IFERROR(VLOOKUP($B9,'Round  (5)'!$B$2:$AM$102,MATCH(Species!V$2,'Round  (5)'!$B$2:$AM$2,0),0),0)+IFERROR(VLOOKUP($B9,'Round  (6)'!$B$2:$AM$102,MATCH(Species!V$2,'Round  (6)'!$B$2:$AM$2,0),0),0)+IFERROR(VLOOKUP($B9,'Round  (7)'!$B$2:$AM$102,MATCH(Species!V$2,'Round  (7)'!$B$2:$AM$2,0),0),0)+IFERROR(VLOOKUP($B9,'Round  (8)'!$B$2:$AM$102,MATCH(Species!V$2,'Round  (8)'!$B$2:$AM$2,0),0),0)+IFERROR(VLOOKUP($B9,'Round  (9)'!$B$2:$AM$102,MATCH(Species!V$2,'Round  (9)'!$B$2:$AM$2,0),0),0)+IFERROR(VLOOKUP($B9,'Round  (10)'!$B$2:$U$102,MATCH(Species!V$2,'Round  (10)'!$B$2:$U$2,0),0),0)+IFERROR(VLOOKUP($B9,'Round  (11)'!$B$2:$AB$102,MATCH(Species!V$2,'Round  (11)'!$B$2:$AB$2,0),0),0)+IFERROR(VLOOKUP($B9,'Round  (12)'!$B$2:$Y$100,MATCH(Species!V$2,'Round  (12)'!$B$2:$Y$2,0),0),0)</f>
        <v>0</v>
      </c>
      <c r="W9" s="480">
        <f>IFERROR(VLOOKUP($B9,'Round 1'!$B$2:$AM$102,MATCH(Species!W$2,'Round 1'!$B$2:$AM$2,0),0),0)+IFERROR(VLOOKUP($B9,'Round  (2)'!$B$2:$AM$102,MATCH(Species!W$2,'Round  (2)'!$B$2:$AM$2,0),0),0)+IFERROR(VLOOKUP($B9,'Round  (3)'!$B$2:$AM$102,MATCH(Species!W$2,'Round  (3)'!$B$2:$AM$2,0),0),0)+IFERROR(VLOOKUP($B9,'Round (4)'!$B$2:$AM$102,MATCH(Species!W$2,'Round (4)'!$B$2:$AM$2,0),0),0)+IFERROR(VLOOKUP($B9,'Round  (5)'!$B$2:$AM$102,MATCH(Species!W$2,'Round  (5)'!$B$2:$AM$2,0),0),0)+IFERROR(VLOOKUP($B9,'Round  (6)'!$B$2:$AM$102,MATCH(Species!W$2,'Round  (6)'!$B$2:$AM$2,0),0),0)+IFERROR(VLOOKUP($B9,'Round  (7)'!$B$2:$AM$102,MATCH(Species!W$2,'Round  (7)'!$B$2:$AM$2,0),0),0)+IFERROR(VLOOKUP($B9,'Round  (8)'!$B$2:$AM$102,MATCH(Species!W$2,'Round  (8)'!$B$2:$AM$2,0),0),0)+IFERROR(VLOOKUP($B9,'Round  (9)'!$B$2:$AM$102,MATCH(Species!W$2,'Round  (9)'!$B$2:$AM$2,0),0),0)+IFERROR(VLOOKUP($B9,'Round  (10)'!$B$2:$U$102,MATCH(Species!W$2,'Round  (10)'!$B$2:$U$2,0),0),0)+IFERROR(VLOOKUP($B9,'Round  (11)'!$B$2:$AB$102,MATCH(Species!W$2,'Round  (11)'!$B$2:$AB$2,0),0),0)+IFERROR(VLOOKUP($B9,'Round  (12)'!$B$2:$Y$100,MATCH(Species!W$2,'Round  (12)'!$B$2:$Y$2,0),0),0)</f>
        <v>3</v>
      </c>
      <c r="X9" s="480">
        <f>IFERROR(VLOOKUP($B9,'Round 1'!$B$2:$AM$102,MATCH(Species!X$2,'Round 1'!$B$2:$AM$2,0),0),0)+IFERROR(VLOOKUP($B9,'Round  (2)'!$B$2:$AM$102,MATCH(Species!X$2,'Round  (2)'!$B$2:$AM$2,0),0),0)+IFERROR(VLOOKUP($B9,'Round  (3)'!$B$2:$AM$102,MATCH(Species!X$2,'Round  (3)'!$B$2:$AM$2,0),0),0)+IFERROR(VLOOKUP($B9,'Round (4)'!$B$2:$AM$102,MATCH(Species!X$2,'Round (4)'!$B$2:$AM$2,0),0),0)+IFERROR(VLOOKUP($B9,'Round  (5)'!$B$2:$AM$102,MATCH(Species!X$2,'Round  (5)'!$B$2:$AM$2,0),0),0)+IFERROR(VLOOKUP($B9,'Round  (6)'!$B$2:$AM$102,MATCH(Species!X$2,'Round  (6)'!$B$2:$AM$2,0),0),0)+IFERROR(VLOOKUP($B9,'Round  (7)'!$B$2:$AM$102,MATCH(Species!X$2,'Round  (7)'!$B$2:$AM$2,0),0),0)+IFERROR(VLOOKUP($B9,'Round  (8)'!$B$2:$AM$102,MATCH(Species!X$2,'Round  (8)'!$B$2:$AM$2,0),0),0)+IFERROR(VLOOKUP($B9,'Round  (9)'!$B$2:$AM$102,MATCH(Species!X$2,'Round  (9)'!$B$2:$AM$2,0),0),0)+IFERROR(VLOOKUP($B9,'Round  (10)'!$B$2:$U$102,MATCH(Species!X$2,'Round  (10)'!$B$2:$U$2,0),0),0)+IFERROR(VLOOKUP($B9,'Round  (11)'!$B$2:$AB$102,MATCH(Species!X$2,'Round  (11)'!$B$2:$AB$2,0),0),0)+IFERROR(VLOOKUP($B9,'Round  (12)'!$B$2:$Y$100,MATCH(Species!X$2,'Round  (12)'!$B$2:$Y$2,0),0),0)</f>
        <v>0</v>
      </c>
      <c r="Y9" s="480">
        <f>IFERROR(VLOOKUP($B9,'Round 1'!$B$2:$AM$102,MATCH(Species!Y$2,'Round 1'!$B$2:$AM$2,0),0),0)+IFERROR(VLOOKUP($B9,'Round  (2)'!$B$2:$AM$102,MATCH(Species!Y$2,'Round  (2)'!$B$2:$AM$2,0),0),0)+IFERROR(VLOOKUP($B9,'Round  (3)'!$B$2:$AM$102,MATCH(Species!Y$2,'Round  (3)'!$B$2:$AM$2,0),0),0)+IFERROR(VLOOKUP($B9,'Round (4)'!$B$2:$AM$102,MATCH(Species!Y$2,'Round (4)'!$B$2:$AM$2,0),0),0)+IFERROR(VLOOKUP($B9,'Round  (5)'!$B$2:$AM$102,MATCH(Species!Y$2,'Round  (5)'!$B$2:$AM$2,0),0),0)+IFERROR(VLOOKUP($B9,'Round  (6)'!$B$2:$AM$102,MATCH(Species!Y$2,'Round  (6)'!$B$2:$AM$2,0),0),0)+IFERROR(VLOOKUP($B9,'Round  (7)'!$B$2:$AM$102,MATCH(Species!Y$2,'Round  (7)'!$B$2:$AM$2,0),0),0)+IFERROR(VLOOKUP($B9,'Round  (8)'!$B$2:$AM$102,MATCH(Species!Y$2,'Round  (8)'!$B$2:$AM$2,0),0),0)+IFERROR(VLOOKUP($B9,'Round  (9)'!$B$2:$AM$102,MATCH(Species!Y$2,'Round  (9)'!$B$2:$AM$2,0),0),0)+IFERROR(VLOOKUP($B9,'Round  (10)'!$B$2:$U$102,MATCH(Species!Y$2,'Round  (10)'!$B$2:$U$2,0),0),0)+IFERROR(VLOOKUP($B9,'Round  (11)'!$B$2:$AB$102,MATCH(Species!Y$2,'Round  (11)'!$B$2:$AB$2,0),0),0)+IFERROR(VLOOKUP($B9,'Round  (12)'!$B$2:$Y$100,MATCH(Species!Y$2,'Round  (12)'!$B$2:$Y$2,0),0),0)</f>
        <v>0</v>
      </c>
      <c r="Z9" s="480">
        <f>IFERROR(VLOOKUP($B9,'Round 1'!$B$2:$AM$102,MATCH(Species!Z$2,'Round 1'!$B$2:$AM$2,0),0),0)+IFERROR(VLOOKUP($B9,'Round  (2)'!$B$2:$AM$102,MATCH(Species!Z$2,'Round  (2)'!$B$2:$AM$2,0),0),0)+IFERROR(VLOOKUP($B9,'Round  (3)'!$B$2:$AM$102,MATCH(Species!Z$2,'Round  (3)'!$B$2:$AM$2,0),0),0)+IFERROR(VLOOKUP($B9,'Round (4)'!$B$2:$AM$102,MATCH(Species!Z$2,'Round (4)'!$B$2:$AM$2,0),0),0)+IFERROR(VLOOKUP($B9,'Round  (5)'!$B$2:$AM$102,MATCH(Species!Z$2,'Round  (5)'!$B$2:$AM$2,0),0),0)+IFERROR(VLOOKUP($B9,'Round  (6)'!$B$2:$AM$102,MATCH(Species!Z$2,'Round  (6)'!$B$2:$AM$2,0),0),0)+IFERROR(VLOOKUP($B9,'Round  (7)'!$B$2:$AM$102,MATCH(Species!Z$2,'Round  (7)'!$B$2:$AM$2,0),0),0)+IFERROR(VLOOKUP($B9,'Round  (8)'!$B$2:$AM$102,MATCH(Species!Z$2,'Round  (8)'!$B$2:$AM$2,0),0),0)+IFERROR(VLOOKUP($B9,'Round  (9)'!$B$2:$AM$102,MATCH(Species!Z$2,'Round  (9)'!$B$2:$AM$2,0),0),0)+IFERROR(VLOOKUP($B9,'Round  (10)'!$B$2:$U$102,MATCH(Species!Z$2,'Round  (10)'!$B$2:$U$2,0),0),0)+IFERROR(VLOOKUP($B9,'Round  (11)'!$B$2:$AB$102,MATCH(Species!Z$2,'Round  (11)'!$B$2:$AB$2,0),0),0)+IFERROR(VLOOKUP($B9,'Round  (12)'!$B$2:$Y$100,MATCH(Species!Z$2,'Round  (12)'!$B$2:$Y$2,0),0),0)</f>
        <v>0</v>
      </c>
      <c r="AA9" s="480">
        <f>IFERROR(VLOOKUP($B9,'Round 1'!$B$2:$AM$102,MATCH(Species!AA$2,'Round 1'!$B$2:$AM$2,0),0),0)+IFERROR(VLOOKUP($B9,'Round  (2)'!$B$2:$AM$102,MATCH(Species!AA$2,'Round  (2)'!$B$2:$AM$2,0),0),0)+IFERROR(VLOOKUP($B9,'Round  (3)'!$B$2:$AM$102,MATCH(Species!AA$2,'Round  (3)'!$B$2:$AM$2,0),0),0)+IFERROR(VLOOKUP($B9,'Round (4)'!$B$2:$AM$102,MATCH(Species!AA$2,'Round (4)'!$B$2:$AM$2,0),0),0)+IFERROR(VLOOKUP($B9,'Round  (5)'!$B$2:$AM$102,MATCH(Species!AA$2,'Round  (5)'!$B$2:$AM$2,0),0),0)+IFERROR(VLOOKUP($B9,'Round  (6)'!$B$2:$AM$102,MATCH(Species!AA$2,'Round  (6)'!$B$2:$AM$2,0),0),0)+IFERROR(VLOOKUP($B9,'Round  (7)'!$B$2:$AM$102,MATCH(Species!AA$2,'Round  (7)'!$B$2:$AM$2,0),0),0)+IFERROR(VLOOKUP($B9,'Round  (8)'!$B$2:$AM$102,MATCH(Species!AA$2,'Round  (8)'!$B$2:$AM$2,0),0),0)+IFERROR(VLOOKUP($B9,'Round  (9)'!$B$2:$AM$102,MATCH(Species!AA$2,'Round  (9)'!$B$2:$AM$2,0),0),0)+IFERROR(VLOOKUP($B9,'Round  (10)'!$B$2:$U$102,MATCH(Species!AA$2,'Round  (10)'!$B$2:$U$2,0),0),0)+IFERROR(VLOOKUP($B9,'Round  (11)'!$B$2:$AB$102,MATCH(Species!AA$2,'Round  (11)'!$B$2:$AB$2,0),0),0)+IFERROR(VLOOKUP($B9,'Round  (12)'!$B$2:$Y$100,MATCH(Species!AA$2,'Round  (12)'!$B$2:$Y$2,0),0),0)</f>
        <v>0</v>
      </c>
      <c r="AB9" s="480">
        <f>IFERROR(VLOOKUP($B9,'Round 1'!$B$2:$AM$102,MATCH(Species!AB$2,'Round 1'!$B$2:$AM$2,0),0),0)+IFERROR(VLOOKUP($B9,'Round  (2)'!$B$2:$AM$102,MATCH(Species!AB$2,'Round  (2)'!$B$2:$AM$2,0),0),0)+IFERROR(VLOOKUP($B9,'Round  (3)'!$B$2:$AM$102,MATCH(Species!AB$2,'Round  (3)'!$B$2:$AM$2,0),0),0)+IFERROR(VLOOKUP($B9,'Round (4)'!$B$2:$AM$102,MATCH(Species!AB$2,'Round (4)'!$B$2:$AM$2,0),0),0)+IFERROR(VLOOKUP($B9,'Round  (5)'!$B$2:$AM$102,MATCH(Species!AB$2,'Round  (5)'!$B$2:$AM$2,0),0),0)+IFERROR(VLOOKUP($B9,'Round  (6)'!$B$2:$AM$102,MATCH(Species!AB$2,'Round  (6)'!$B$2:$AM$2,0),0),0)+IFERROR(VLOOKUP($B9,'Round  (7)'!$B$2:$AM$102,MATCH(Species!AB$2,'Round  (7)'!$B$2:$AM$2,0),0),0)+IFERROR(VLOOKUP($B9,'Round  (8)'!$B$2:$AM$102,MATCH(Species!AB$2,'Round  (8)'!$B$2:$AM$2,0),0),0)+IFERROR(VLOOKUP($B9,'Round  (9)'!$B$2:$AM$102,MATCH(Species!AB$2,'Round  (9)'!$B$2:$AM$2,0),0),0)+IFERROR(VLOOKUP($B9,'Round  (10)'!$B$2:$U$102,MATCH(Species!AB$2,'Round  (10)'!$B$2:$U$2,0),0),0)+IFERROR(VLOOKUP($B9,'Round  (11)'!$B$2:$AB$102,MATCH(Species!AB$2,'Round  (11)'!$B$2:$AB$2,0),0),0)+IFERROR(VLOOKUP($B9,'Round  (12)'!$B$2:$Y$100,MATCH(Species!AB$2,'Round  (12)'!$B$2:$Y$2,0),0),0)</f>
        <v>0</v>
      </c>
      <c r="AC9" s="480">
        <f>IFERROR(VLOOKUP($B9,'Round 1'!$B$2:$AM$102,MATCH(Species!AC$2,'Round 1'!$B$2:$AM$2,0),0),0)+IFERROR(VLOOKUP($B9,'Round  (2)'!$B$2:$AM$102,MATCH(Species!AC$2,'Round  (2)'!$B$2:$AM$2,0),0),0)+IFERROR(VLOOKUP($B9,'Round  (3)'!$B$2:$AM$102,MATCH(Species!AC$2,'Round  (3)'!$B$2:$AM$2,0),0),0)+IFERROR(VLOOKUP($B9,'Round (4)'!$B$2:$AM$102,MATCH(Species!AC$2,'Round (4)'!$B$2:$AM$2,0),0),0)+IFERROR(VLOOKUP($B9,'Round  (5)'!$B$2:$AM$102,MATCH(Species!AC$2,'Round  (5)'!$B$2:$AM$2,0),0),0)+IFERROR(VLOOKUP($B9,'Round  (6)'!$B$2:$AM$102,MATCH(Species!AC$2,'Round  (6)'!$B$2:$AM$2,0),0),0)+IFERROR(VLOOKUP($B9,'Round  (7)'!$B$2:$AM$102,MATCH(Species!AC$2,'Round  (7)'!$B$2:$AM$2,0),0),0)+IFERROR(VLOOKUP($B9,'Round  (8)'!$B$2:$AM$102,MATCH(Species!AC$2,'Round  (8)'!$B$2:$AM$2,0),0),0)+IFERROR(VLOOKUP($B9,'Round  (9)'!$B$2:$AM$102,MATCH(Species!AC$2,'Round  (9)'!$B$2:$AM$2,0),0),0)+IFERROR(VLOOKUP($B9,'Round  (10)'!$B$2:$U$102,MATCH(Species!AC$2,'Round  (10)'!$B$2:$U$2,0),0),0)+IFERROR(VLOOKUP($B9,'Round  (11)'!$B$2:$AB$102,MATCH(Species!AC$2,'Round  (11)'!$B$2:$AB$2,0),0),0)+IFERROR(VLOOKUP($B9,'Round  (12)'!$B$2:$Y$100,MATCH(Species!AC$2,'Round  (12)'!$B$2:$Y$2,0),0),0)</f>
        <v>6</v>
      </c>
      <c r="AD9" s="480">
        <f>IFERROR(VLOOKUP($B9,'Round 1'!$B$2:$AM$102,MATCH(Species!AD$2,'Round 1'!$B$2:$AM$2,0),0),0)+IFERROR(VLOOKUP($B9,'Round  (2)'!$B$2:$AM$102,MATCH(Species!AD$2,'Round  (2)'!$B$2:$AM$2,0),0),0)+IFERROR(VLOOKUP($B9,'Round  (3)'!$B$2:$AM$102,MATCH(Species!AD$2,'Round  (3)'!$B$2:$AM$2,0),0),0)+IFERROR(VLOOKUP($B9,'Round (4)'!$B$2:$AM$102,MATCH(Species!AD$2,'Round (4)'!$B$2:$AM$2,0),0),0)+IFERROR(VLOOKUP($B9,'Round  (5)'!$B$2:$AM$102,MATCH(Species!AD$2,'Round  (5)'!$B$2:$AM$2,0),0),0)+IFERROR(VLOOKUP($B9,'Round  (6)'!$B$2:$AM$102,MATCH(Species!AD$2,'Round  (6)'!$B$2:$AM$2,0),0),0)+IFERROR(VLOOKUP($B9,'Round  (7)'!$B$2:$AM$102,MATCH(Species!AD$2,'Round  (7)'!$B$2:$AM$2,0),0),0)+IFERROR(VLOOKUP($B9,'Round  (8)'!$B$2:$AM$102,MATCH(Species!AD$2,'Round  (8)'!$B$2:$AM$2,0),0),0)+IFERROR(VLOOKUP($B9,'Round  (9)'!$B$2:$AM$102,MATCH(Species!AD$2,'Round  (9)'!$B$2:$AM$2,0),0),0)+IFERROR(VLOOKUP($B9,'Round  (10)'!$B$2:$U$102,MATCH(Species!AD$2,'Round  (10)'!$B$2:$U$2,0),0),0)+IFERROR(VLOOKUP($B9,'Round  (11)'!$B$2:$AB$102,MATCH(Species!AD$2,'Round  (11)'!$B$2:$AB$2,0),0),0)+IFERROR(VLOOKUP($B9,'Round  (12)'!$B$2:$Y$100,MATCH(Species!AD$2,'Round  (12)'!$B$2:$Y$2,0),0),0)</f>
        <v>0</v>
      </c>
      <c r="AE9" s="480">
        <f>IFERROR(VLOOKUP($B9,'Round 1'!$B$2:$AM$102,MATCH(Species!AE$2,'Round 1'!$B$2:$AM$2,0),0),0)+IFERROR(VLOOKUP($B9,'Round  (2)'!$B$2:$AM$102,MATCH(Species!AE$2,'Round  (2)'!$B$2:$AM$2,0),0),0)+IFERROR(VLOOKUP($B9,'Round  (3)'!$B$2:$AM$102,MATCH(Species!AE$2,'Round  (3)'!$B$2:$AM$2,0),0),0)+IFERROR(VLOOKUP($B9,'Round (4)'!$B$2:$AM$102,MATCH(Species!AE$2,'Round (4)'!$B$2:$AM$2,0),0),0)+IFERROR(VLOOKUP($B9,'Round  (5)'!$B$2:$AM$102,MATCH(Species!AE$2,'Round  (5)'!$B$2:$AM$2,0),0),0)+IFERROR(VLOOKUP($B9,'Round  (6)'!$B$2:$AM$102,MATCH(Species!AE$2,'Round  (6)'!$B$2:$AM$2,0),0),0)+IFERROR(VLOOKUP($B9,'Round  (7)'!$B$2:$AM$102,MATCH(Species!AE$2,'Round  (7)'!$B$2:$AM$2,0),0),0)+IFERROR(VLOOKUP($B9,'Round  (8)'!$B$2:$AM$102,MATCH(Species!AE$2,'Round  (8)'!$B$2:$AM$2,0),0),0)+IFERROR(VLOOKUP($B9,'Round  (9)'!$B$2:$AM$102,MATCH(Species!AE$2,'Round  (9)'!$B$2:$AM$2,0),0),0)+IFERROR(VLOOKUP($B9,'Round  (10)'!$B$2:$U$102,MATCH(Species!AE$2,'Round  (10)'!$B$2:$U$2,0),0),0)+IFERROR(VLOOKUP($B9,'Round  (11)'!$B$2:$AB$102,MATCH(Species!AE$2,'Round  (11)'!$B$2:$AB$2,0),0),0)+IFERROR(VLOOKUP($B9,'Round  (12)'!$B$2:$Y$100,MATCH(Species!AE$2,'Round  (12)'!$B$2:$Y$2,0),0),0)</f>
        <v>0</v>
      </c>
      <c r="AF9" s="480">
        <f>IFERROR(VLOOKUP($B9,'Round 1'!$B$2:$AM$102,MATCH(Species!AF$2,'Round 1'!$B$2:$AM$2,0),0),0)+IFERROR(VLOOKUP($B9,'Round  (2)'!$B$2:$AM$102,MATCH(Species!AF$2,'Round  (2)'!$B$2:$AM$2,0),0),0)+IFERROR(VLOOKUP($B9,'Round  (3)'!$B$2:$AM$102,MATCH(Species!AF$2,'Round  (3)'!$B$2:$AM$2,0),0),0)+IFERROR(VLOOKUP($B9,'Round (4)'!$B$2:$AM$102,MATCH(Species!AF$2,'Round (4)'!$B$2:$AM$2,0),0),0)+IFERROR(VLOOKUP($B9,'Round  (5)'!$B$2:$AM$102,MATCH(Species!AF$2,'Round  (5)'!$B$2:$AM$2,0),0),0)+IFERROR(VLOOKUP($B9,'Round  (6)'!$B$2:$AM$102,MATCH(Species!AF$2,'Round  (6)'!$B$2:$AM$2,0),0),0)+IFERROR(VLOOKUP($B9,'Round  (7)'!$B$2:$AM$102,MATCH(Species!AF$2,'Round  (7)'!$B$2:$AM$2,0),0),0)+IFERROR(VLOOKUP($B9,'Round  (8)'!$B$2:$AM$102,MATCH(Species!AF$2,'Round  (8)'!$B$2:$AM$2,0),0),0)+IFERROR(VLOOKUP($B9,'Round  (9)'!$B$2:$AM$102,MATCH(Species!AF$2,'Round  (9)'!$B$2:$AM$2,0),0),0)+IFERROR(VLOOKUP($B9,'Round  (10)'!$B$2:$U$102,MATCH(Species!AF$2,'Round  (10)'!$B$2:$U$2,0),0),0)+IFERROR(VLOOKUP($B9,'Round  (11)'!$B$2:$AB$102,MATCH(Species!AF$2,'Round  (11)'!$B$2:$AB$2,0),0),0)+IFERROR(VLOOKUP($B9,'Round  (12)'!$B$2:$Y$100,MATCH(Species!AF$2,'Round  (12)'!$B$2:$Y$2,0),0),0)</f>
        <v>0</v>
      </c>
      <c r="AG9" s="480">
        <f>IFERROR(VLOOKUP($B9,'Round 1'!$B$2:$AM$102,MATCH(Species!AG$2,'Round 1'!$B$2:$AM$2,0),0),0)+IFERROR(VLOOKUP($B9,'Round  (2)'!$B$2:$AM$102,MATCH(Species!AG$2,'Round  (2)'!$B$2:$AM$2,0),0),0)+IFERROR(VLOOKUP($B9,'Round  (3)'!$B$2:$AM$102,MATCH(Species!AG$2,'Round  (3)'!$B$2:$AM$2,0),0),0)+IFERROR(VLOOKUP($B9,'Round (4)'!$B$2:$AM$102,MATCH(Species!AG$2,'Round (4)'!$B$2:$AM$2,0),0),0)+IFERROR(VLOOKUP($B9,'Round  (5)'!$B$2:$AM$102,MATCH(Species!AG$2,'Round  (5)'!$B$2:$AM$2,0),0),0)+IFERROR(VLOOKUP($B9,'Round  (6)'!$B$2:$AM$102,MATCH(Species!AG$2,'Round  (6)'!$B$2:$AM$2,0),0),0)+IFERROR(VLOOKUP($B9,'Round  (7)'!$B$2:$AM$102,MATCH(Species!AG$2,'Round  (7)'!$B$2:$AM$2,0),0),0)+IFERROR(VLOOKUP($B9,'Round  (8)'!$B$2:$AM$102,MATCH(Species!AG$2,'Round  (8)'!$B$2:$AM$2,0),0),0)+IFERROR(VLOOKUP($B9,'Round  (9)'!$B$2:$AM$102,MATCH(Species!AG$2,'Round  (9)'!$B$2:$AM$2,0),0),0)+IFERROR(VLOOKUP($B9,'Round  (10)'!$B$2:$U$102,MATCH(Species!AG$2,'Round  (10)'!$B$2:$U$2,0),0),0)+IFERROR(VLOOKUP($B9,'Round  (11)'!$B$2:$AB$102,MATCH(Species!AG$2,'Round  (11)'!$B$2:$AB$2,0),0),0)+IFERROR(VLOOKUP($B9,'Round  (12)'!$B$2:$Y$100,MATCH(Species!AG$2,'Round  (12)'!$B$2:$Y$2,0),0),0)</f>
        <v>0</v>
      </c>
      <c r="AH9" s="480">
        <f>IFERROR(VLOOKUP($B9,'Round 1'!$B$2:$AM$102,MATCH(Species!AH$2,'Round 1'!$B$2:$AM$2,0),0),0)+IFERROR(VLOOKUP($B9,'Round  (2)'!$B$2:$AM$102,MATCH(Species!AH$2,'Round  (2)'!$B$2:$AM$2,0),0),0)+IFERROR(VLOOKUP($B9,'Round  (3)'!$B$2:$AM$102,MATCH(Species!AH$2,'Round  (3)'!$B$2:$AM$2,0),0),0)+IFERROR(VLOOKUP($B9,'Round (4)'!$B$2:$AM$102,MATCH(Species!AH$2,'Round (4)'!$B$2:$AM$2,0),0),0)+IFERROR(VLOOKUP($B9,'Round  (5)'!$B$2:$AM$102,MATCH(Species!AH$2,'Round  (5)'!$B$2:$AM$2,0),0),0)+IFERROR(VLOOKUP($B9,'Round  (6)'!$B$2:$AM$102,MATCH(Species!AH$2,'Round  (6)'!$B$2:$AM$2,0),0),0)+IFERROR(VLOOKUP($B9,'Round  (7)'!$B$2:$AM$102,MATCH(Species!AH$2,'Round  (7)'!$B$2:$AM$2,0),0),0)+IFERROR(VLOOKUP($B9,'Round  (8)'!$B$2:$AM$102,MATCH(Species!AH$2,'Round  (8)'!$B$2:$AM$2,0),0),0)+IFERROR(VLOOKUP($B9,'Round  (9)'!$B$2:$AM$102,MATCH(Species!AH$2,'Round  (9)'!$B$2:$AM$2,0),0),0)+IFERROR(VLOOKUP($B9,'Round  (10)'!$B$2:$U$102,MATCH(Species!AH$2,'Round  (10)'!$B$2:$U$2,0),0),0)+IFERROR(VLOOKUP($B9,'Round  (11)'!$B$2:$AB$102,MATCH(Species!AH$2,'Round  (11)'!$B$2:$AB$2,0),0),0)+IFERROR(VLOOKUP($B9,'Round  (12)'!$B$2:$Y$100,MATCH(Species!AH$2,'Round  (12)'!$B$2:$Y$2,0),0),0)</f>
        <v>0</v>
      </c>
      <c r="AI9" s="480">
        <f>IFERROR(VLOOKUP($B9,'Round 1'!$B$2:$AM$102,MATCH(Species!AI$2,'Round 1'!$B$2:$AM$2,0),0),0)+IFERROR(VLOOKUP($B9,'Round  (2)'!$B$2:$AM$102,MATCH(Species!AI$2,'Round  (2)'!$B$2:$AM$2,0),0),0)+IFERROR(VLOOKUP($B9,'Round  (3)'!$B$2:$AM$102,MATCH(Species!AI$2,'Round  (3)'!$B$2:$AM$2,0),0),0)+IFERROR(VLOOKUP($B9,'Round (4)'!$B$2:$AM$102,MATCH(Species!AI$2,'Round (4)'!$B$2:$AM$2,0),0),0)+IFERROR(VLOOKUP($B9,'Round  (5)'!$B$2:$AM$102,MATCH(Species!AI$2,'Round  (5)'!$B$2:$AM$2,0),0),0)+IFERROR(VLOOKUP($B9,'Round  (6)'!$B$2:$AM$102,MATCH(Species!AI$2,'Round  (6)'!$B$2:$AM$2,0),0),0)+IFERROR(VLOOKUP($B9,'Round  (7)'!$B$2:$AM$102,MATCH(Species!AI$2,'Round  (7)'!$B$2:$AM$2,0),0),0)+IFERROR(VLOOKUP($B9,'Round  (8)'!$B$2:$AM$102,MATCH(Species!AI$2,'Round  (8)'!$B$2:$AM$2,0),0),0)+IFERROR(VLOOKUP($B9,'Round  (9)'!$B$2:$AM$102,MATCH(Species!AI$2,'Round  (9)'!$B$2:$AM$2,0),0),0)+IFERROR(VLOOKUP($B9,'Round  (10)'!$B$2:$U$102,MATCH(Species!AI$2,'Round  (10)'!$B$2:$U$2,0),0),0)+IFERROR(VLOOKUP($B9,'Round  (11)'!$B$2:$AB$102,MATCH(Species!AI$2,'Round  (11)'!$B$2:$AB$2,0),0),0)+IFERROR(VLOOKUP($B9,'Round  (12)'!$B$2:$Y$100,MATCH(Species!AI$2,'Round  (12)'!$B$2:$Y$2,0),0),0)</f>
        <v>0</v>
      </c>
      <c r="AJ9" s="480">
        <f>IFERROR(VLOOKUP($B9,'Round 1'!$B$2:$AM$102,MATCH(Species!AJ$2,'Round 1'!$B$2:$AM$2,0),0),0)+IFERROR(VLOOKUP($B9,'Round  (2)'!$B$2:$AM$102,MATCH(Species!AJ$2,'Round  (2)'!$B$2:$AM$2,0),0),0)+IFERROR(VLOOKUP($B9,'Round  (3)'!$B$2:$AM$102,MATCH(Species!AJ$2,'Round  (3)'!$B$2:$AM$2,0),0),0)+IFERROR(VLOOKUP($B9,'Round (4)'!$B$2:$AM$102,MATCH(Species!AJ$2,'Round (4)'!$B$2:$AM$2,0),0),0)+IFERROR(VLOOKUP($B9,'Round  (5)'!$B$2:$AM$102,MATCH(Species!AJ$2,'Round  (5)'!$B$2:$AM$2,0),0),0)+IFERROR(VLOOKUP($B9,'Round  (6)'!$B$2:$AM$102,MATCH(Species!AJ$2,'Round  (6)'!$B$2:$AM$2,0),0),0)+IFERROR(VLOOKUP($B9,'Round  (7)'!$B$2:$AM$102,MATCH(Species!AJ$2,'Round  (7)'!$B$2:$AM$2,0),0),0)+IFERROR(VLOOKUP($B9,'Round  (8)'!$B$2:$AM$102,MATCH(Species!AJ$2,'Round  (8)'!$B$2:$AM$2,0),0),0)+IFERROR(VLOOKUP($B9,'Round  (9)'!$B$2:$AM$102,MATCH(Species!AJ$2,'Round  (9)'!$B$2:$AM$2,0),0),0)+IFERROR(VLOOKUP($B9,'Round  (10)'!$B$2:$U$102,MATCH(Species!AJ$2,'Round  (10)'!$B$2:$U$2,0),0),0)+IFERROR(VLOOKUP($B9,'Round  (11)'!$B$2:$AB$102,MATCH(Species!AJ$2,'Round  (11)'!$B$2:$AB$2,0),0),0)+IFERROR(VLOOKUP($B9,'Round  (12)'!$B$2:$Y$100,MATCH(Species!AJ$2,'Round  (12)'!$B$2:$Y$2,0),0),0)</f>
        <v>1</v>
      </c>
      <c r="AT9" t="s">
        <v>128</v>
      </c>
    </row>
    <row r="10" spans="1:46" x14ac:dyDescent="0.3">
      <c r="A10" s="186">
        <v>7</v>
      </c>
      <c r="B10" s="326" t="s">
        <v>7</v>
      </c>
      <c r="C10" s="66" t="str">
        <f>IFERROR(VLOOKUP(B10,IND!$B$3:$E$66,4,0),"NM")</f>
        <v>M</v>
      </c>
      <c r="D10" s="51">
        <f t="shared" si="1"/>
        <v>11</v>
      </c>
      <c r="E10" s="342">
        <f t="shared" si="2"/>
        <v>108</v>
      </c>
      <c r="F10" s="480">
        <f>IFERROR(VLOOKUP($B10,'Round 1'!$B$2:$AM$102,MATCH(Species!F$2,'Round 1'!$B$2:$AM$2,0),0),0)+IFERROR(VLOOKUP($B10,'Round  (2)'!$B$2:$AM$102,MATCH(Species!F$2,'Round  (2)'!$B$2:$AM$2,0),0),0)+IFERROR(VLOOKUP($B10,'Round  (3)'!$B$2:$AM$102,MATCH(Species!F$2,'Round  (3)'!$B$2:$AM$2,0),0),0)+IFERROR(VLOOKUP($B10,'Round (4)'!$B$2:$AM$102,MATCH(Species!F$2,'Round (4)'!$B$2:$AM$2,0),0),0)+IFERROR(VLOOKUP($B10,'Round  (5)'!$B$2:$AM$102,MATCH(Species!F$2,'Round  (5)'!$B$2:$AM$2,0),0),0)+IFERROR(VLOOKUP($B10,'Round  (6)'!$B$2:$AM$102,MATCH(Species!F$2,'Round  (6)'!$B$2:$AM$2,0),0),0)+IFERROR(VLOOKUP($B10,'Round  (7)'!$B$2:$AM$102,MATCH(Species!F$2,'Round  (7)'!$B$2:$AM$2,0),0),0)+IFERROR(VLOOKUP($B10,'Round  (8)'!$B$2:$AM$102,MATCH(Species!F$2,'Round  (8)'!$B$2:$AM$2,0),0),0)+IFERROR(VLOOKUP($B10,'Round  (9)'!$B$2:$AM$102,MATCH(Species!F$2,'Round  (9)'!$B$2:$AM$2,0),0),0)+IFERROR(VLOOKUP($B10,'Round  (10)'!$B$2:$U$102,MATCH(Species!F$2,'Round  (10)'!$B$2:$U$2,0),0),0)+IFERROR(VLOOKUP($B10,'Round  (11)'!$B$2:$AB$102,MATCH(Species!F$2,'Round  (11)'!$B$2:$AB$2,0),0),0)+IFERROR(VLOOKUP($B10,'Round  (12)'!$B$2:$Y$100,MATCH(Species!F$2,'Round  (12)'!$B$2:$Y$2,0),0),0)</f>
        <v>40</v>
      </c>
      <c r="G10" s="480">
        <f>IFERROR(VLOOKUP($B10,'Round 1'!$B$2:$AM$102,MATCH(Species!G$2,'Round 1'!$B$2:$AM$2,0),0),0)+IFERROR(VLOOKUP($B10,'Round  (2)'!$B$2:$AM$102,MATCH(Species!G$2,'Round  (2)'!$B$2:$AM$2,0),0),0)+IFERROR(VLOOKUP($B10,'Round  (3)'!$B$2:$AM$102,MATCH(Species!G$2,'Round  (3)'!$B$2:$AM$2,0),0),0)+IFERROR(VLOOKUP($B10,'Round (4)'!$B$2:$AM$102,MATCH(Species!G$2,'Round (4)'!$B$2:$AM$2,0),0),0)+IFERROR(VLOOKUP($B10,'Round  (5)'!$B$2:$AM$102,MATCH(Species!G$2,'Round  (5)'!$B$2:$AM$2,0),0),0)+IFERROR(VLOOKUP($B10,'Round  (6)'!$B$2:$AM$102,MATCH(Species!G$2,'Round  (6)'!$B$2:$AM$2,0),0),0)+IFERROR(VLOOKUP($B10,'Round  (7)'!$B$2:$AM$102,MATCH(Species!G$2,'Round  (7)'!$B$2:$AM$2,0),0),0)+IFERROR(VLOOKUP($B10,'Round  (8)'!$B$2:$AM$102,MATCH(Species!G$2,'Round  (8)'!$B$2:$AM$2,0),0),0)+IFERROR(VLOOKUP($B10,'Round  (9)'!$B$2:$AM$102,MATCH(Species!G$2,'Round  (9)'!$B$2:$AM$2,0),0),0)+IFERROR(VLOOKUP($B10,'Round  (10)'!$B$2:$U$102,MATCH(Species!G$2,'Round  (10)'!$B$2:$U$2,0),0),0)+IFERROR(VLOOKUP($B10,'Round  (11)'!$B$2:$AB$102,MATCH(Species!G$2,'Round  (11)'!$B$2:$AB$2,0),0),0)+IFERROR(VLOOKUP($B10,'Round  (12)'!$B$2:$Y$100,MATCH(Species!G$2,'Round  (12)'!$B$2:$Y$2,0),0),0)</f>
        <v>1</v>
      </c>
      <c r="H10" s="480">
        <f>IFERROR(VLOOKUP($B10,'Round 1'!$B$2:$AM$102,MATCH(Species!H$2,'Round 1'!$B$2:$AM$2,0),0),0)+IFERROR(VLOOKUP($B10,'Round  (2)'!$B$2:$AM$102,MATCH(Species!H$2,'Round  (2)'!$B$2:$AM$2,0),0),0)+IFERROR(VLOOKUP($B10,'Round  (3)'!$B$2:$AM$102,MATCH(Species!H$2,'Round  (3)'!$B$2:$AM$2,0),0),0)+IFERROR(VLOOKUP($B10,'Round (4)'!$B$2:$AM$102,MATCH(Species!H$2,'Round (4)'!$B$2:$AM$2,0),0),0)+IFERROR(VLOOKUP($B10,'Round  (5)'!$B$2:$AM$102,MATCH(Species!H$2,'Round  (5)'!$B$2:$AM$2,0),0),0)+IFERROR(VLOOKUP($B10,'Round  (6)'!$B$2:$AM$102,MATCH(Species!H$2,'Round  (6)'!$B$2:$AM$2,0),0),0)+IFERROR(VLOOKUP($B10,'Round  (7)'!$B$2:$AM$102,MATCH(Species!H$2,'Round  (7)'!$B$2:$AM$2,0),0),0)+IFERROR(VLOOKUP($B10,'Round  (8)'!$B$2:$AM$102,MATCH(Species!H$2,'Round  (8)'!$B$2:$AM$2,0),0),0)+IFERROR(VLOOKUP($B10,'Round  (9)'!$B$2:$AM$102,MATCH(Species!H$2,'Round  (9)'!$B$2:$AM$2,0),0),0)+IFERROR(VLOOKUP($B10,'Round  (10)'!$B$2:$U$102,MATCH(Species!H$2,'Round  (10)'!$B$2:$U$2,0),0),0)+IFERROR(VLOOKUP($B10,'Round  (11)'!$B$2:$AB$102,MATCH(Species!H$2,'Round  (11)'!$B$2:$AB$2,0),0),0)+IFERROR(VLOOKUP($B10,'Round  (12)'!$B$2:$Y$100,MATCH(Species!H$2,'Round  (12)'!$B$2:$Y$2,0),0),0)</f>
        <v>0</v>
      </c>
      <c r="I10" s="480">
        <f>IFERROR(VLOOKUP($B10,'Round 1'!$B$2:$AM$102,MATCH(Species!I$2,'Round 1'!$B$2:$AM$2,0),0),0)+IFERROR(VLOOKUP($B10,'Round  (2)'!$B$2:$AM$102,MATCH(Species!I$2,'Round  (2)'!$B$2:$AM$2,0),0),0)+IFERROR(VLOOKUP($B10,'Round  (3)'!$B$2:$AM$102,MATCH(Species!I$2,'Round  (3)'!$B$2:$AM$2,0),0),0)+IFERROR(VLOOKUP($B10,'Round (4)'!$B$2:$AM$102,MATCH(Species!I$2,'Round (4)'!$B$2:$AM$2,0),0),0)+IFERROR(VLOOKUP($B10,'Round  (5)'!$B$2:$AM$102,MATCH(Species!I$2,'Round  (5)'!$B$2:$AM$2,0),0),0)+IFERROR(VLOOKUP($B10,'Round  (6)'!$B$2:$AM$102,MATCH(Species!I$2,'Round  (6)'!$B$2:$AM$2,0),0),0)+IFERROR(VLOOKUP($B10,'Round  (7)'!$B$2:$AM$102,MATCH(Species!I$2,'Round  (7)'!$B$2:$AM$2,0),0),0)+IFERROR(VLOOKUP($B10,'Round  (8)'!$B$2:$AM$102,MATCH(Species!I$2,'Round  (8)'!$B$2:$AM$2,0),0),0)+IFERROR(VLOOKUP($B10,'Round  (9)'!$B$2:$AM$102,MATCH(Species!I$2,'Round  (9)'!$B$2:$AM$2,0),0),0)+IFERROR(VLOOKUP($B10,'Round  (10)'!$B$2:$U$102,MATCH(Species!I$2,'Round  (10)'!$B$2:$U$2,0),0),0)+IFERROR(VLOOKUP($B10,'Round  (11)'!$B$2:$AB$102,MATCH(Species!I$2,'Round  (11)'!$B$2:$AB$2,0),0),0)+IFERROR(VLOOKUP($B10,'Round  (12)'!$B$2:$Y$100,MATCH(Species!I$2,'Round  (12)'!$B$2:$Y$2,0),0),0)</f>
        <v>0</v>
      </c>
      <c r="J10" s="480">
        <f>IFERROR(VLOOKUP($B10,'Round 1'!$B$2:$AM$102,MATCH(Species!J$2,'Round 1'!$B$2:$AM$2,0),0),0)+IFERROR(VLOOKUP($B10,'Round  (2)'!$B$2:$AM$102,MATCH(Species!J$2,'Round  (2)'!$B$2:$AM$2,0),0),0)+IFERROR(VLOOKUP($B10,'Round  (3)'!$B$2:$AM$102,MATCH(Species!J$2,'Round  (3)'!$B$2:$AM$2,0),0),0)+IFERROR(VLOOKUP($B10,'Round (4)'!$B$2:$AM$102,MATCH(Species!J$2,'Round (4)'!$B$2:$AM$2,0),0),0)+IFERROR(VLOOKUP($B10,'Round  (5)'!$B$2:$AM$102,MATCH(Species!J$2,'Round  (5)'!$B$2:$AM$2,0),0),0)+IFERROR(VLOOKUP($B10,'Round  (6)'!$B$2:$AM$102,MATCH(Species!J$2,'Round  (6)'!$B$2:$AM$2,0),0),0)+IFERROR(VLOOKUP($B10,'Round  (7)'!$B$2:$AM$102,MATCH(Species!J$2,'Round  (7)'!$B$2:$AM$2,0),0),0)+IFERROR(VLOOKUP($B10,'Round  (8)'!$B$2:$AM$102,MATCH(Species!J$2,'Round  (8)'!$B$2:$AM$2,0),0),0)+IFERROR(VLOOKUP($B10,'Round  (9)'!$B$2:$AM$102,MATCH(Species!J$2,'Round  (9)'!$B$2:$AM$2,0),0),0)+IFERROR(VLOOKUP($B10,'Round  (10)'!$B$2:$U$102,MATCH(Species!J$2,'Round  (10)'!$B$2:$U$2,0),0),0)+IFERROR(VLOOKUP($B10,'Round  (11)'!$B$2:$AB$102,MATCH(Species!J$2,'Round  (11)'!$B$2:$AB$2,0),0),0)+IFERROR(VLOOKUP($B10,'Round  (12)'!$B$2:$Y$100,MATCH(Species!J$2,'Round  (12)'!$B$2:$Y$2,0),0),0)</f>
        <v>1</v>
      </c>
      <c r="K10" s="480">
        <f>IFERROR(VLOOKUP($B10,'Round 1'!$B$2:$AM$102,MATCH(Species!K$2,'Round 1'!$B$2:$AM$2,0),0),0)+IFERROR(VLOOKUP($B10,'Round  (2)'!$B$2:$AM$102,MATCH(Species!K$2,'Round  (2)'!$B$2:$AM$2,0),0),0)+IFERROR(VLOOKUP($B10,'Round  (3)'!$B$2:$AM$102,MATCH(Species!K$2,'Round  (3)'!$B$2:$AM$2,0),0),0)+IFERROR(VLOOKUP($B10,'Round (4)'!$B$2:$AM$102,MATCH(Species!K$2,'Round (4)'!$B$2:$AM$2,0),0),0)+IFERROR(VLOOKUP($B10,'Round  (5)'!$B$2:$AM$102,MATCH(Species!K$2,'Round  (5)'!$B$2:$AM$2,0),0),0)+IFERROR(VLOOKUP($B10,'Round  (6)'!$B$2:$AM$102,MATCH(Species!K$2,'Round  (6)'!$B$2:$AM$2,0),0),0)+IFERROR(VLOOKUP($B10,'Round  (7)'!$B$2:$AM$102,MATCH(Species!K$2,'Round  (7)'!$B$2:$AM$2,0),0),0)+IFERROR(VLOOKUP($B10,'Round  (8)'!$B$2:$AM$102,MATCH(Species!K$2,'Round  (8)'!$B$2:$AM$2,0),0),0)+IFERROR(VLOOKUP($B10,'Round  (9)'!$B$2:$AM$102,MATCH(Species!K$2,'Round  (9)'!$B$2:$AM$2,0),0),0)+IFERROR(VLOOKUP($B10,'Round  (10)'!$B$2:$U$102,MATCH(Species!K$2,'Round  (10)'!$B$2:$U$2,0),0),0)+IFERROR(VLOOKUP($B10,'Round  (11)'!$B$2:$AB$102,MATCH(Species!K$2,'Round  (11)'!$B$2:$AB$2,0),0),0)+IFERROR(VLOOKUP($B10,'Round  (12)'!$B$2:$Y$100,MATCH(Species!K$2,'Round  (12)'!$B$2:$Y$2,0),0),0)</f>
        <v>1</v>
      </c>
      <c r="L10" s="480">
        <f>IFERROR(VLOOKUP($B10,'Round 1'!$B$2:$AM$102,MATCH(Species!L$2,'Round 1'!$B$2:$AM$2,0),0),0)+IFERROR(VLOOKUP($B10,'Round  (2)'!$B$2:$AM$102,MATCH(Species!L$2,'Round  (2)'!$B$2:$AM$2,0),0),0)+IFERROR(VLOOKUP($B10,'Round  (3)'!$B$2:$AM$102,MATCH(Species!L$2,'Round  (3)'!$B$2:$AM$2,0),0),0)+IFERROR(VLOOKUP($B10,'Round (4)'!$B$2:$AM$102,MATCH(Species!L$2,'Round (4)'!$B$2:$AM$2,0),0),0)+IFERROR(VLOOKUP($B10,'Round  (5)'!$B$2:$AM$102,MATCH(Species!L$2,'Round  (5)'!$B$2:$AM$2,0),0),0)+IFERROR(VLOOKUP($B10,'Round  (6)'!$B$2:$AM$102,MATCH(Species!L$2,'Round  (6)'!$B$2:$AM$2,0),0),0)+IFERROR(VLOOKUP($B10,'Round  (7)'!$B$2:$AM$102,MATCH(Species!L$2,'Round  (7)'!$B$2:$AM$2,0),0),0)+IFERROR(VLOOKUP($B10,'Round  (8)'!$B$2:$AM$102,MATCH(Species!L$2,'Round  (8)'!$B$2:$AM$2,0),0),0)+IFERROR(VLOOKUP($B10,'Round  (9)'!$B$2:$AM$102,MATCH(Species!L$2,'Round  (9)'!$B$2:$AM$2,0),0),0)+IFERROR(VLOOKUP($B10,'Round  (10)'!$B$2:$U$102,MATCH(Species!L$2,'Round  (10)'!$B$2:$U$2,0),0),0)+IFERROR(VLOOKUP($B10,'Round  (11)'!$B$2:$AB$102,MATCH(Species!L$2,'Round  (11)'!$B$2:$AB$2,0),0),0)+IFERROR(VLOOKUP($B10,'Round  (12)'!$B$2:$Y$100,MATCH(Species!L$2,'Round  (12)'!$B$2:$Y$2,0),0),0)</f>
        <v>23</v>
      </c>
      <c r="M10" s="480">
        <f>IFERROR(VLOOKUP($B10,'Round 1'!$B$2:$AM$102,MATCH(Species!M$2,'Round 1'!$B$2:$AM$2,0),0),0)+IFERROR(VLOOKUP($B10,'Round  (2)'!$B$2:$AM$102,MATCH(Species!M$2,'Round  (2)'!$B$2:$AM$2,0),0),0)+IFERROR(VLOOKUP($B10,'Round  (3)'!$B$2:$AM$102,MATCH(Species!M$2,'Round  (3)'!$B$2:$AM$2,0),0),0)+IFERROR(VLOOKUP($B10,'Round (4)'!$B$2:$AM$102,MATCH(Species!M$2,'Round (4)'!$B$2:$AM$2,0),0),0)+IFERROR(VLOOKUP($B10,'Round  (5)'!$B$2:$AM$102,MATCH(Species!M$2,'Round  (5)'!$B$2:$AM$2,0),0),0)+IFERROR(VLOOKUP($B10,'Round  (6)'!$B$2:$AM$102,MATCH(Species!M$2,'Round  (6)'!$B$2:$AM$2,0),0),0)+IFERROR(VLOOKUP($B10,'Round  (7)'!$B$2:$AM$102,MATCH(Species!M$2,'Round  (7)'!$B$2:$AM$2,0),0),0)+IFERROR(VLOOKUP($B10,'Round  (8)'!$B$2:$AM$102,MATCH(Species!M$2,'Round  (8)'!$B$2:$AM$2,0),0),0)+IFERROR(VLOOKUP($B10,'Round  (9)'!$B$2:$AM$102,MATCH(Species!M$2,'Round  (9)'!$B$2:$AM$2,0),0),0)+IFERROR(VLOOKUP($B10,'Round  (10)'!$B$2:$U$102,MATCH(Species!M$2,'Round  (10)'!$B$2:$U$2,0),0),0)+IFERROR(VLOOKUP($B10,'Round  (11)'!$B$2:$AB$102,MATCH(Species!M$2,'Round  (11)'!$B$2:$AB$2,0),0),0)+IFERROR(VLOOKUP($B10,'Round  (12)'!$B$2:$Y$100,MATCH(Species!M$2,'Round  (12)'!$B$2:$Y$2,0),0),0)</f>
        <v>0</v>
      </c>
      <c r="N10" s="480">
        <f>IFERROR(VLOOKUP($B10,'Round 1'!$B$2:$AM$102,MATCH(Species!N$2,'Round 1'!$B$2:$AM$2,0),0),0)+IFERROR(VLOOKUP($B10,'Round  (2)'!$B$2:$AM$102,MATCH(Species!N$2,'Round  (2)'!$B$2:$AM$2,0),0),0)+IFERROR(VLOOKUP($B10,'Round  (3)'!$B$2:$AM$102,MATCH(Species!N$2,'Round  (3)'!$B$2:$AM$2,0),0),0)+IFERROR(VLOOKUP($B10,'Round (4)'!$B$2:$AM$102,MATCH(Species!N$2,'Round (4)'!$B$2:$AM$2,0),0),0)+IFERROR(VLOOKUP($B10,'Round  (5)'!$B$2:$AM$102,MATCH(Species!N$2,'Round  (5)'!$B$2:$AM$2,0),0),0)+IFERROR(VLOOKUP($B10,'Round  (6)'!$B$2:$AM$102,MATCH(Species!N$2,'Round  (6)'!$B$2:$AM$2,0),0),0)+IFERROR(VLOOKUP($B10,'Round  (7)'!$B$2:$AM$102,MATCH(Species!N$2,'Round  (7)'!$B$2:$AM$2,0),0),0)+IFERROR(VLOOKUP($B10,'Round  (8)'!$B$2:$AM$102,MATCH(Species!N$2,'Round  (8)'!$B$2:$AM$2,0),0),0)+IFERROR(VLOOKUP($B10,'Round  (9)'!$B$2:$AM$102,MATCH(Species!N$2,'Round  (9)'!$B$2:$AM$2,0),0),0)+IFERROR(VLOOKUP($B10,'Round  (10)'!$B$2:$U$102,MATCH(Species!N$2,'Round  (10)'!$B$2:$U$2,0),0),0)+IFERROR(VLOOKUP($B10,'Round  (11)'!$B$2:$AB$102,MATCH(Species!N$2,'Round  (11)'!$B$2:$AB$2,0),0),0)+IFERROR(VLOOKUP($B10,'Round  (12)'!$B$2:$Y$100,MATCH(Species!N$2,'Round  (12)'!$B$2:$Y$2,0),0),0)</f>
        <v>28</v>
      </c>
      <c r="O10" s="480">
        <f>IFERROR(VLOOKUP($B10,'Round 1'!$B$2:$AM$102,MATCH(Species!O$2,'Round 1'!$B$2:$AM$2,0),0),0)+IFERROR(VLOOKUP($B10,'Round  (2)'!$B$2:$AM$102,MATCH(Species!O$2,'Round  (2)'!$B$2:$AM$2,0),0),0)+IFERROR(VLOOKUP($B10,'Round  (3)'!$B$2:$AM$102,MATCH(Species!O$2,'Round  (3)'!$B$2:$AM$2,0),0),0)+IFERROR(VLOOKUP($B10,'Round (4)'!$B$2:$AM$102,MATCH(Species!O$2,'Round (4)'!$B$2:$AM$2,0),0),0)+IFERROR(VLOOKUP($B10,'Round  (5)'!$B$2:$AM$102,MATCH(Species!O$2,'Round  (5)'!$B$2:$AM$2,0),0),0)+IFERROR(VLOOKUP($B10,'Round  (6)'!$B$2:$AM$102,MATCH(Species!O$2,'Round  (6)'!$B$2:$AM$2,0),0),0)+IFERROR(VLOOKUP($B10,'Round  (7)'!$B$2:$AM$102,MATCH(Species!O$2,'Round  (7)'!$B$2:$AM$2,0),0),0)+IFERROR(VLOOKUP($B10,'Round  (8)'!$B$2:$AM$102,MATCH(Species!O$2,'Round  (8)'!$B$2:$AM$2,0),0),0)+IFERROR(VLOOKUP($B10,'Round  (9)'!$B$2:$AM$102,MATCH(Species!O$2,'Round  (9)'!$B$2:$AM$2,0),0),0)+IFERROR(VLOOKUP($B10,'Round  (10)'!$B$2:$U$102,MATCH(Species!O$2,'Round  (10)'!$B$2:$U$2,0),0),0)+IFERROR(VLOOKUP($B10,'Round  (11)'!$B$2:$AB$102,MATCH(Species!O$2,'Round  (11)'!$B$2:$AB$2,0),0),0)+IFERROR(VLOOKUP($B10,'Round  (12)'!$B$2:$Y$100,MATCH(Species!O$2,'Round  (12)'!$B$2:$Y$2,0),0),0)</f>
        <v>3</v>
      </c>
      <c r="P10" s="480">
        <f>IFERROR(VLOOKUP($B10,'Round 1'!$B$2:$AM$102,MATCH(Species!P$2,'Round 1'!$B$2:$AM$2,0),0),0)+IFERROR(VLOOKUP($B10,'Round  (2)'!$B$2:$AM$102,MATCH(Species!P$2,'Round  (2)'!$B$2:$AM$2,0),0),0)+IFERROR(VLOOKUP($B10,'Round  (3)'!$B$2:$AM$102,MATCH(Species!P$2,'Round  (3)'!$B$2:$AM$2,0),0),0)+IFERROR(VLOOKUP($B10,'Round (4)'!$B$2:$AM$102,MATCH(Species!P$2,'Round (4)'!$B$2:$AM$2,0),0),0)+IFERROR(VLOOKUP($B10,'Round  (5)'!$B$2:$AM$102,MATCH(Species!P$2,'Round  (5)'!$B$2:$AM$2,0),0),0)+IFERROR(VLOOKUP($B10,'Round  (6)'!$B$2:$AM$102,MATCH(Species!P$2,'Round  (6)'!$B$2:$AM$2,0),0),0)+IFERROR(VLOOKUP($B10,'Round  (7)'!$B$2:$AM$102,MATCH(Species!P$2,'Round  (7)'!$B$2:$AM$2,0),0),0)+IFERROR(VLOOKUP($B10,'Round  (8)'!$B$2:$AM$102,MATCH(Species!P$2,'Round  (8)'!$B$2:$AM$2,0),0),0)+IFERROR(VLOOKUP($B10,'Round  (9)'!$B$2:$AM$102,MATCH(Species!P$2,'Round  (9)'!$B$2:$AM$2,0),0),0)+IFERROR(VLOOKUP($B10,'Round  (10)'!$B$2:$U$102,MATCH(Species!P$2,'Round  (10)'!$B$2:$U$2,0),0),0)+IFERROR(VLOOKUP($B10,'Round  (11)'!$B$2:$AB$102,MATCH(Species!P$2,'Round  (11)'!$B$2:$AB$2,0),0),0)+IFERROR(VLOOKUP($B10,'Round  (12)'!$B$2:$Y$100,MATCH(Species!P$2,'Round  (12)'!$B$2:$Y$2,0),0),0)</f>
        <v>0</v>
      </c>
      <c r="Q10" s="480">
        <f>IFERROR(VLOOKUP($B10,'Round 1'!$B$2:$AM$102,MATCH(Species!Q$2,'Round 1'!$B$2:$AM$2,0),0),0)+IFERROR(VLOOKUP($B10,'Round  (2)'!$B$2:$AM$102,MATCH(Species!Q$2,'Round  (2)'!$B$2:$AM$2,0),0),0)+IFERROR(VLOOKUP($B10,'Round  (3)'!$B$2:$AM$102,MATCH(Species!Q$2,'Round  (3)'!$B$2:$AM$2,0),0),0)+IFERROR(VLOOKUP($B10,'Round (4)'!$B$2:$AM$102,MATCH(Species!Q$2,'Round (4)'!$B$2:$AM$2,0),0),0)+IFERROR(VLOOKUP($B10,'Round  (5)'!$B$2:$AM$102,MATCH(Species!Q$2,'Round  (5)'!$B$2:$AM$2,0),0),0)+IFERROR(VLOOKUP($B10,'Round  (6)'!$B$2:$AM$102,MATCH(Species!Q$2,'Round  (6)'!$B$2:$AM$2,0),0),0)+IFERROR(VLOOKUP($B10,'Round  (7)'!$B$2:$AM$102,MATCH(Species!Q$2,'Round  (7)'!$B$2:$AM$2,0),0),0)+IFERROR(VLOOKUP($B10,'Round  (8)'!$B$2:$AM$102,MATCH(Species!Q$2,'Round  (8)'!$B$2:$AM$2,0),0),0)+IFERROR(VLOOKUP($B10,'Round  (9)'!$B$2:$AM$102,MATCH(Species!Q$2,'Round  (9)'!$B$2:$AM$2,0),0),0)+IFERROR(VLOOKUP($B10,'Round  (10)'!$B$2:$U$102,MATCH(Species!Q$2,'Round  (10)'!$B$2:$U$2,0),0),0)+IFERROR(VLOOKUP($B10,'Round  (11)'!$B$2:$AB$102,MATCH(Species!Q$2,'Round  (11)'!$B$2:$AB$2,0),0),0)+IFERROR(VLOOKUP($B10,'Round  (12)'!$B$2:$Y$100,MATCH(Species!Q$2,'Round  (12)'!$B$2:$Y$2,0),0),0)</f>
        <v>4</v>
      </c>
      <c r="R10" s="480">
        <f>IFERROR(VLOOKUP($B10,'Round 1'!$B$2:$AM$102,MATCH(Species!R$2,'Round 1'!$B$2:$AM$2,0),0),0)+IFERROR(VLOOKUP($B10,'Round  (2)'!$B$2:$AM$102,MATCH(Species!R$2,'Round  (2)'!$B$2:$AM$2,0),0),0)+IFERROR(VLOOKUP($B10,'Round  (3)'!$B$2:$AM$102,MATCH(Species!R$2,'Round  (3)'!$B$2:$AM$2,0),0),0)+IFERROR(VLOOKUP($B10,'Round (4)'!$B$2:$AM$102,MATCH(Species!R$2,'Round (4)'!$B$2:$AM$2,0),0),0)+IFERROR(VLOOKUP($B10,'Round  (5)'!$B$2:$AM$102,MATCH(Species!R$2,'Round  (5)'!$B$2:$AM$2,0),0),0)+IFERROR(VLOOKUP($B10,'Round  (6)'!$B$2:$AM$102,MATCH(Species!R$2,'Round  (6)'!$B$2:$AM$2,0),0),0)+IFERROR(VLOOKUP($B10,'Round  (7)'!$B$2:$AM$102,MATCH(Species!R$2,'Round  (7)'!$B$2:$AM$2,0),0),0)+IFERROR(VLOOKUP($B10,'Round  (8)'!$B$2:$AM$102,MATCH(Species!R$2,'Round  (8)'!$B$2:$AM$2,0),0),0)+IFERROR(VLOOKUP($B10,'Round  (9)'!$B$2:$AM$102,MATCH(Species!R$2,'Round  (9)'!$B$2:$AM$2,0),0),0)+IFERROR(VLOOKUP($B10,'Round  (10)'!$B$2:$U$102,MATCH(Species!R$2,'Round  (10)'!$B$2:$U$2,0),0),0)+IFERROR(VLOOKUP($B10,'Round  (11)'!$B$2:$AB$102,MATCH(Species!R$2,'Round  (11)'!$B$2:$AB$2,0),0),0)+IFERROR(VLOOKUP($B10,'Round  (12)'!$B$2:$Y$100,MATCH(Species!R$2,'Round  (12)'!$B$2:$Y$2,0),0),0)</f>
        <v>0</v>
      </c>
      <c r="S10" s="480">
        <f>IFERROR(VLOOKUP($B10,'Round 1'!$B$2:$AM$102,MATCH(Species!S$2,'Round 1'!$B$2:$AM$2,0),0),0)+IFERROR(VLOOKUP($B10,'Round  (2)'!$B$2:$AM$102,MATCH(Species!S$2,'Round  (2)'!$B$2:$AM$2,0),0),0)+IFERROR(VLOOKUP($B10,'Round  (3)'!$B$2:$AM$102,MATCH(Species!S$2,'Round  (3)'!$B$2:$AM$2,0),0),0)+IFERROR(VLOOKUP($B10,'Round (4)'!$B$2:$AM$102,MATCH(Species!S$2,'Round (4)'!$B$2:$AM$2,0),0),0)+IFERROR(VLOOKUP($B10,'Round  (5)'!$B$2:$AM$102,MATCH(Species!S$2,'Round  (5)'!$B$2:$AM$2,0),0),0)+IFERROR(VLOOKUP($B10,'Round  (6)'!$B$2:$AM$102,MATCH(Species!S$2,'Round  (6)'!$B$2:$AM$2,0),0),0)+IFERROR(VLOOKUP($B10,'Round  (7)'!$B$2:$AM$102,MATCH(Species!S$2,'Round  (7)'!$B$2:$AM$2,0),0),0)+IFERROR(VLOOKUP($B10,'Round  (8)'!$B$2:$AM$102,MATCH(Species!S$2,'Round  (8)'!$B$2:$AM$2,0),0),0)+IFERROR(VLOOKUP($B10,'Round  (9)'!$B$2:$AM$102,MATCH(Species!S$2,'Round  (9)'!$B$2:$AM$2,0),0),0)+IFERROR(VLOOKUP($B10,'Round  (10)'!$B$2:$U$102,MATCH(Species!S$2,'Round  (10)'!$B$2:$U$2,0),0),0)+IFERROR(VLOOKUP($B10,'Round  (11)'!$B$2:$AB$102,MATCH(Species!S$2,'Round  (11)'!$B$2:$AB$2,0),0),0)+IFERROR(VLOOKUP($B10,'Round  (12)'!$B$2:$Y$100,MATCH(Species!S$2,'Round  (12)'!$B$2:$Y$2,0),0),0)</f>
        <v>0</v>
      </c>
      <c r="T10" s="480">
        <f>IFERROR(VLOOKUP($B10,'Round 1'!$B$2:$AM$102,MATCH(Species!T$2,'Round 1'!$B$2:$AM$2,0),0),0)+IFERROR(VLOOKUP($B10,'Round  (2)'!$B$2:$AM$102,MATCH(Species!T$2,'Round  (2)'!$B$2:$AM$2,0),0),0)+IFERROR(VLOOKUP($B10,'Round  (3)'!$B$2:$AM$102,MATCH(Species!T$2,'Round  (3)'!$B$2:$AM$2,0),0),0)+IFERROR(VLOOKUP($B10,'Round (4)'!$B$2:$AM$102,MATCH(Species!T$2,'Round (4)'!$B$2:$AM$2,0),0),0)+IFERROR(VLOOKUP($B10,'Round  (5)'!$B$2:$AM$102,MATCH(Species!T$2,'Round  (5)'!$B$2:$AM$2,0),0),0)+IFERROR(VLOOKUP($B10,'Round  (6)'!$B$2:$AM$102,MATCH(Species!T$2,'Round  (6)'!$B$2:$AM$2,0),0),0)+IFERROR(VLOOKUP($B10,'Round  (7)'!$B$2:$AM$102,MATCH(Species!T$2,'Round  (7)'!$B$2:$AM$2,0),0),0)+IFERROR(VLOOKUP($B10,'Round  (8)'!$B$2:$AM$102,MATCH(Species!T$2,'Round  (8)'!$B$2:$AM$2,0),0),0)+IFERROR(VLOOKUP($B10,'Round  (9)'!$B$2:$AM$102,MATCH(Species!T$2,'Round  (9)'!$B$2:$AM$2,0),0),0)+IFERROR(VLOOKUP($B10,'Round  (10)'!$B$2:$U$102,MATCH(Species!T$2,'Round  (10)'!$B$2:$U$2,0),0),0)+IFERROR(VLOOKUP($B10,'Round  (11)'!$B$2:$AB$102,MATCH(Species!T$2,'Round  (11)'!$B$2:$AB$2,0),0),0)+IFERROR(VLOOKUP($B10,'Round  (12)'!$B$2:$Y$100,MATCH(Species!T$2,'Round  (12)'!$B$2:$Y$2,0),0),0)</f>
        <v>0</v>
      </c>
      <c r="U10" s="480">
        <f>IFERROR(VLOOKUP($B10,'Round 1'!$B$2:$AM$102,MATCH(Species!U$2,'Round 1'!$B$2:$AM$2,0),0),0)+IFERROR(VLOOKUP($B10,'Round  (2)'!$B$2:$AM$102,MATCH(Species!U$2,'Round  (2)'!$B$2:$AM$2,0),0),0)+IFERROR(VLOOKUP($B10,'Round  (3)'!$B$2:$AM$102,MATCH(Species!U$2,'Round  (3)'!$B$2:$AM$2,0),0),0)+IFERROR(VLOOKUP($B10,'Round (4)'!$B$2:$AM$102,MATCH(Species!U$2,'Round (4)'!$B$2:$AM$2,0),0),0)+IFERROR(VLOOKUP($B10,'Round  (5)'!$B$2:$AM$102,MATCH(Species!U$2,'Round  (5)'!$B$2:$AM$2,0),0),0)+IFERROR(VLOOKUP($B10,'Round  (6)'!$B$2:$AM$102,MATCH(Species!U$2,'Round  (6)'!$B$2:$AM$2,0),0),0)+IFERROR(VLOOKUP($B10,'Round  (7)'!$B$2:$AM$102,MATCH(Species!U$2,'Round  (7)'!$B$2:$AM$2,0),0),0)+IFERROR(VLOOKUP($B10,'Round  (8)'!$B$2:$AM$102,MATCH(Species!U$2,'Round  (8)'!$B$2:$AM$2,0),0),0)+IFERROR(VLOOKUP($B10,'Round  (9)'!$B$2:$AM$102,MATCH(Species!U$2,'Round  (9)'!$B$2:$AM$2,0),0),0)+IFERROR(VLOOKUP($B10,'Round  (10)'!$B$2:$U$102,MATCH(Species!U$2,'Round  (10)'!$B$2:$U$2,0),0),0)+IFERROR(VLOOKUP($B10,'Round  (11)'!$B$2:$AB$102,MATCH(Species!U$2,'Round  (11)'!$B$2:$AB$2,0),0),0)+IFERROR(VLOOKUP($B10,'Round  (12)'!$B$2:$Y$100,MATCH(Species!U$2,'Round  (12)'!$B$2:$Y$2,0),0),0)</f>
        <v>5</v>
      </c>
      <c r="V10" s="480">
        <f>IFERROR(VLOOKUP($B10,'Round 1'!$B$2:$AM$102,MATCH(Species!V$2,'Round 1'!$B$2:$AM$2,0),0),0)+IFERROR(VLOOKUP($B10,'Round  (2)'!$B$2:$AM$102,MATCH(Species!V$2,'Round  (2)'!$B$2:$AM$2,0),0),0)+IFERROR(VLOOKUP($B10,'Round  (3)'!$B$2:$AM$102,MATCH(Species!V$2,'Round  (3)'!$B$2:$AM$2,0),0),0)+IFERROR(VLOOKUP($B10,'Round (4)'!$B$2:$AM$102,MATCH(Species!V$2,'Round (4)'!$B$2:$AM$2,0),0),0)+IFERROR(VLOOKUP($B10,'Round  (5)'!$B$2:$AM$102,MATCH(Species!V$2,'Round  (5)'!$B$2:$AM$2,0),0),0)+IFERROR(VLOOKUP($B10,'Round  (6)'!$B$2:$AM$102,MATCH(Species!V$2,'Round  (6)'!$B$2:$AM$2,0),0),0)+IFERROR(VLOOKUP($B10,'Round  (7)'!$B$2:$AM$102,MATCH(Species!V$2,'Round  (7)'!$B$2:$AM$2,0),0),0)+IFERROR(VLOOKUP($B10,'Round  (8)'!$B$2:$AM$102,MATCH(Species!V$2,'Round  (8)'!$B$2:$AM$2,0),0),0)+IFERROR(VLOOKUP($B10,'Round  (9)'!$B$2:$AM$102,MATCH(Species!V$2,'Round  (9)'!$B$2:$AM$2,0),0),0)+IFERROR(VLOOKUP($B10,'Round  (10)'!$B$2:$U$102,MATCH(Species!V$2,'Round  (10)'!$B$2:$U$2,0),0),0)+IFERROR(VLOOKUP($B10,'Round  (11)'!$B$2:$AB$102,MATCH(Species!V$2,'Round  (11)'!$B$2:$AB$2,0),0),0)+IFERROR(VLOOKUP($B10,'Round  (12)'!$B$2:$Y$100,MATCH(Species!V$2,'Round  (12)'!$B$2:$Y$2,0),0),0)</f>
        <v>1</v>
      </c>
      <c r="W10" s="480">
        <f>IFERROR(VLOOKUP($B10,'Round 1'!$B$2:$AM$102,MATCH(Species!W$2,'Round 1'!$B$2:$AM$2,0),0),0)+IFERROR(VLOOKUP($B10,'Round  (2)'!$B$2:$AM$102,MATCH(Species!W$2,'Round  (2)'!$B$2:$AM$2,0),0),0)+IFERROR(VLOOKUP($B10,'Round  (3)'!$B$2:$AM$102,MATCH(Species!W$2,'Round  (3)'!$B$2:$AM$2,0),0),0)+IFERROR(VLOOKUP($B10,'Round (4)'!$B$2:$AM$102,MATCH(Species!W$2,'Round (4)'!$B$2:$AM$2,0),0),0)+IFERROR(VLOOKUP($B10,'Round  (5)'!$B$2:$AM$102,MATCH(Species!W$2,'Round  (5)'!$B$2:$AM$2,0),0),0)+IFERROR(VLOOKUP($B10,'Round  (6)'!$B$2:$AM$102,MATCH(Species!W$2,'Round  (6)'!$B$2:$AM$2,0),0),0)+IFERROR(VLOOKUP($B10,'Round  (7)'!$B$2:$AM$102,MATCH(Species!W$2,'Round  (7)'!$B$2:$AM$2,0),0),0)+IFERROR(VLOOKUP($B10,'Round  (8)'!$B$2:$AM$102,MATCH(Species!W$2,'Round  (8)'!$B$2:$AM$2,0),0),0)+IFERROR(VLOOKUP($B10,'Round  (9)'!$B$2:$AM$102,MATCH(Species!W$2,'Round  (9)'!$B$2:$AM$2,0),0),0)+IFERROR(VLOOKUP($B10,'Round  (10)'!$B$2:$U$102,MATCH(Species!W$2,'Round  (10)'!$B$2:$U$2,0),0),0)+IFERROR(VLOOKUP($B10,'Round  (11)'!$B$2:$AB$102,MATCH(Species!W$2,'Round  (11)'!$B$2:$AB$2,0),0),0)+IFERROR(VLOOKUP($B10,'Round  (12)'!$B$2:$Y$100,MATCH(Species!W$2,'Round  (12)'!$B$2:$Y$2,0),0),0)</f>
        <v>0</v>
      </c>
      <c r="X10" s="480">
        <f>IFERROR(VLOOKUP($B10,'Round 1'!$B$2:$AM$102,MATCH(Species!X$2,'Round 1'!$B$2:$AM$2,0),0),0)+IFERROR(VLOOKUP($B10,'Round  (2)'!$B$2:$AM$102,MATCH(Species!X$2,'Round  (2)'!$B$2:$AM$2,0),0),0)+IFERROR(VLOOKUP($B10,'Round  (3)'!$B$2:$AM$102,MATCH(Species!X$2,'Round  (3)'!$B$2:$AM$2,0),0),0)+IFERROR(VLOOKUP($B10,'Round (4)'!$B$2:$AM$102,MATCH(Species!X$2,'Round (4)'!$B$2:$AM$2,0),0),0)+IFERROR(VLOOKUP($B10,'Round  (5)'!$B$2:$AM$102,MATCH(Species!X$2,'Round  (5)'!$B$2:$AM$2,0),0),0)+IFERROR(VLOOKUP($B10,'Round  (6)'!$B$2:$AM$102,MATCH(Species!X$2,'Round  (6)'!$B$2:$AM$2,0),0),0)+IFERROR(VLOOKUP($B10,'Round  (7)'!$B$2:$AM$102,MATCH(Species!X$2,'Round  (7)'!$B$2:$AM$2,0),0),0)+IFERROR(VLOOKUP($B10,'Round  (8)'!$B$2:$AM$102,MATCH(Species!X$2,'Round  (8)'!$B$2:$AM$2,0),0),0)+IFERROR(VLOOKUP($B10,'Round  (9)'!$B$2:$AM$102,MATCH(Species!X$2,'Round  (9)'!$B$2:$AM$2,0),0),0)+IFERROR(VLOOKUP($B10,'Round  (10)'!$B$2:$U$102,MATCH(Species!X$2,'Round  (10)'!$B$2:$U$2,0),0),0)+IFERROR(VLOOKUP($B10,'Round  (11)'!$B$2:$AB$102,MATCH(Species!X$2,'Round  (11)'!$B$2:$AB$2,0),0),0)+IFERROR(VLOOKUP($B10,'Round  (12)'!$B$2:$Y$100,MATCH(Species!X$2,'Round  (12)'!$B$2:$Y$2,0),0),0)</f>
        <v>0</v>
      </c>
      <c r="Y10" s="480">
        <f>IFERROR(VLOOKUP($B10,'Round 1'!$B$2:$AM$102,MATCH(Species!Y$2,'Round 1'!$B$2:$AM$2,0),0),0)+IFERROR(VLOOKUP($B10,'Round  (2)'!$B$2:$AM$102,MATCH(Species!Y$2,'Round  (2)'!$B$2:$AM$2,0),0),0)+IFERROR(VLOOKUP($B10,'Round  (3)'!$B$2:$AM$102,MATCH(Species!Y$2,'Round  (3)'!$B$2:$AM$2,0),0),0)+IFERROR(VLOOKUP($B10,'Round (4)'!$B$2:$AM$102,MATCH(Species!Y$2,'Round (4)'!$B$2:$AM$2,0),0),0)+IFERROR(VLOOKUP($B10,'Round  (5)'!$B$2:$AM$102,MATCH(Species!Y$2,'Round  (5)'!$B$2:$AM$2,0),0),0)+IFERROR(VLOOKUP($B10,'Round  (6)'!$B$2:$AM$102,MATCH(Species!Y$2,'Round  (6)'!$B$2:$AM$2,0),0),0)+IFERROR(VLOOKUP($B10,'Round  (7)'!$B$2:$AM$102,MATCH(Species!Y$2,'Round  (7)'!$B$2:$AM$2,0),0),0)+IFERROR(VLOOKUP($B10,'Round  (8)'!$B$2:$AM$102,MATCH(Species!Y$2,'Round  (8)'!$B$2:$AM$2,0),0),0)+IFERROR(VLOOKUP($B10,'Round  (9)'!$B$2:$AM$102,MATCH(Species!Y$2,'Round  (9)'!$B$2:$AM$2,0),0),0)+IFERROR(VLOOKUP($B10,'Round  (10)'!$B$2:$U$102,MATCH(Species!Y$2,'Round  (10)'!$B$2:$U$2,0),0),0)+IFERROR(VLOOKUP($B10,'Round  (11)'!$B$2:$AB$102,MATCH(Species!Y$2,'Round  (11)'!$B$2:$AB$2,0),0),0)+IFERROR(VLOOKUP($B10,'Round  (12)'!$B$2:$Y$100,MATCH(Species!Y$2,'Round  (12)'!$B$2:$Y$2,0),0),0)</f>
        <v>0</v>
      </c>
      <c r="Z10" s="480">
        <f>IFERROR(VLOOKUP($B10,'Round 1'!$B$2:$AM$102,MATCH(Species!Z$2,'Round 1'!$B$2:$AM$2,0),0),0)+IFERROR(VLOOKUP($B10,'Round  (2)'!$B$2:$AM$102,MATCH(Species!Z$2,'Round  (2)'!$B$2:$AM$2,0),0),0)+IFERROR(VLOOKUP($B10,'Round  (3)'!$B$2:$AM$102,MATCH(Species!Z$2,'Round  (3)'!$B$2:$AM$2,0),0),0)+IFERROR(VLOOKUP($B10,'Round (4)'!$B$2:$AM$102,MATCH(Species!Z$2,'Round (4)'!$B$2:$AM$2,0),0),0)+IFERROR(VLOOKUP($B10,'Round  (5)'!$B$2:$AM$102,MATCH(Species!Z$2,'Round  (5)'!$B$2:$AM$2,0),0),0)+IFERROR(VLOOKUP($B10,'Round  (6)'!$B$2:$AM$102,MATCH(Species!Z$2,'Round  (6)'!$B$2:$AM$2,0),0),0)+IFERROR(VLOOKUP($B10,'Round  (7)'!$B$2:$AM$102,MATCH(Species!Z$2,'Round  (7)'!$B$2:$AM$2,0),0),0)+IFERROR(VLOOKUP($B10,'Round  (8)'!$B$2:$AM$102,MATCH(Species!Z$2,'Round  (8)'!$B$2:$AM$2,0),0),0)+IFERROR(VLOOKUP($B10,'Round  (9)'!$B$2:$AM$102,MATCH(Species!Z$2,'Round  (9)'!$B$2:$AM$2,0),0),0)+IFERROR(VLOOKUP($B10,'Round  (10)'!$B$2:$U$102,MATCH(Species!Z$2,'Round  (10)'!$B$2:$U$2,0),0),0)+IFERROR(VLOOKUP($B10,'Round  (11)'!$B$2:$AB$102,MATCH(Species!Z$2,'Round  (11)'!$B$2:$AB$2,0),0),0)+IFERROR(VLOOKUP($B10,'Round  (12)'!$B$2:$Y$100,MATCH(Species!Z$2,'Round  (12)'!$B$2:$Y$2,0),0),0)</f>
        <v>0</v>
      </c>
      <c r="AA10" s="480">
        <f>IFERROR(VLOOKUP($B10,'Round 1'!$B$2:$AM$102,MATCH(Species!AA$2,'Round 1'!$B$2:$AM$2,0),0),0)+IFERROR(VLOOKUP($B10,'Round  (2)'!$B$2:$AM$102,MATCH(Species!AA$2,'Round  (2)'!$B$2:$AM$2,0),0),0)+IFERROR(VLOOKUP($B10,'Round  (3)'!$B$2:$AM$102,MATCH(Species!AA$2,'Round  (3)'!$B$2:$AM$2,0),0),0)+IFERROR(VLOOKUP($B10,'Round (4)'!$B$2:$AM$102,MATCH(Species!AA$2,'Round (4)'!$B$2:$AM$2,0),0),0)+IFERROR(VLOOKUP($B10,'Round  (5)'!$B$2:$AM$102,MATCH(Species!AA$2,'Round  (5)'!$B$2:$AM$2,0),0),0)+IFERROR(VLOOKUP($B10,'Round  (6)'!$B$2:$AM$102,MATCH(Species!AA$2,'Round  (6)'!$B$2:$AM$2,0),0),0)+IFERROR(VLOOKUP($B10,'Round  (7)'!$B$2:$AM$102,MATCH(Species!AA$2,'Round  (7)'!$B$2:$AM$2,0),0),0)+IFERROR(VLOOKUP($B10,'Round  (8)'!$B$2:$AM$102,MATCH(Species!AA$2,'Round  (8)'!$B$2:$AM$2,0),0),0)+IFERROR(VLOOKUP($B10,'Round  (9)'!$B$2:$AM$102,MATCH(Species!AA$2,'Round  (9)'!$B$2:$AM$2,0),0),0)+IFERROR(VLOOKUP($B10,'Round  (10)'!$B$2:$U$102,MATCH(Species!AA$2,'Round  (10)'!$B$2:$U$2,0),0),0)+IFERROR(VLOOKUP($B10,'Round  (11)'!$B$2:$AB$102,MATCH(Species!AA$2,'Round  (11)'!$B$2:$AB$2,0),0),0)+IFERROR(VLOOKUP($B10,'Round  (12)'!$B$2:$Y$100,MATCH(Species!AA$2,'Round  (12)'!$B$2:$Y$2,0),0),0)</f>
        <v>0</v>
      </c>
      <c r="AB10" s="480">
        <f>IFERROR(VLOOKUP($B10,'Round 1'!$B$2:$AM$102,MATCH(Species!AB$2,'Round 1'!$B$2:$AM$2,0),0),0)+IFERROR(VLOOKUP($B10,'Round  (2)'!$B$2:$AM$102,MATCH(Species!AB$2,'Round  (2)'!$B$2:$AM$2,0),0),0)+IFERROR(VLOOKUP($B10,'Round  (3)'!$B$2:$AM$102,MATCH(Species!AB$2,'Round  (3)'!$B$2:$AM$2,0),0),0)+IFERROR(VLOOKUP($B10,'Round (4)'!$B$2:$AM$102,MATCH(Species!AB$2,'Round (4)'!$B$2:$AM$2,0),0),0)+IFERROR(VLOOKUP($B10,'Round  (5)'!$B$2:$AM$102,MATCH(Species!AB$2,'Round  (5)'!$B$2:$AM$2,0),0),0)+IFERROR(VLOOKUP($B10,'Round  (6)'!$B$2:$AM$102,MATCH(Species!AB$2,'Round  (6)'!$B$2:$AM$2,0),0),0)+IFERROR(VLOOKUP($B10,'Round  (7)'!$B$2:$AM$102,MATCH(Species!AB$2,'Round  (7)'!$B$2:$AM$2,0),0),0)+IFERROR(VLOOKUP($B10,'Round  (8)'!$B$2:$AM$102,MATCH(Species!AB$2,'Round  (8)'!$B$2:$AM$2,0),0),0)+IFERROR(VLOOKUP($B10,'Round  (9)'!$B$2:$AM$102,MATCH(Species!AB$2,'Round  (9)'!$B$2:$AM$2,0),0),0)+IFERROR(VLOOKUP($B10,'Round  (10)'!$B$2:$U$102,MATCH(Species!AB$2,'Round  (10)'!$B$2:$U$2,0),0),0)+IFERROR(VLOOKUP($B10,'Round  (11)'!$B$2:$AB$102,MATCH(Species!AB$2,'Round  (11)'!$B$2:$AB$2,0),0),0)+IFERROR(VLOOKUP($B10,'Round  (12)'!$B$2:$Y$100,MATCH(Species!AB$2,'Round  (12)'!$B$2:$Y$2,0),0),0)</f>
        <v>0</v>
      </c>
      <c r="AC10" s="480">
        <f>IFERROR(VLOOKUP($B10,'Round 1'!$B$2:$AM$102,MATCH(Species!AC$2,'Round 1'!$B$2:$AM$2,0),0),0)+IFERROR(VLOOKUP($B10,'Round  (2)'!$B$2:$AM$102,MATCH(Species!AC$2,'Round  (2)'!$B$2:$AM$2,0),0),0)+IFERROR(VLOOKUP($B10,'Round  (3)'!$B$2:$AM$102,MATCH(Species!AC$2,'Round  (3)'!$B$2:$AM$2,0),0),0)+IFERROR(VLOOKUP($B10,'Round (4)'!$B$2:$AM$102,MATCH(Species!AC$2,'Round (4)'!$B$2:$AM$2,0),0),0)+IFERROR(VLOOKUP($B10,'Round  (5)'!$B$2:$AM$102,MATCH(Species!AC$2,'Round  (5)'!$B$2:$AM$2,0),0),0)+IFERROR(VLOOKUP($B10,'Round  (6)'!$B$2:$AM$102,MATCH(Species!AC$2,'Round  (6)'!$B$2:$AM$2,0),0),0)+IFERROR(VLOOKUP($B10,'Round  (7)'!$B$2:$AM$102,MATCH(Species!AC$2,'Round  (7)'!$B$2:$AM$2,0),0),0)+IFERROR(VLOOKUP($B10,'Round  (8)'!$B$2:$AM$102,MATCH(Species!AC$2,'Round  (8)'!$B$2:$AM$2,0),0),0)+IFERROR(VLOOKUP($B10,'Round  (9)'!$B$2:$AM$102,MATCH(Species!AC$2,'Round  (9)'!$B$2:$AM$2,0),0),0)+IFERROR(VLOOKUP($B10,'Round  (10)'!$B$2:$U$102,MATCH(Species!AC$2,'Round  (10)'!$B$2:$U$2,0),0),0)+IFERROR(VLOOKUP($B10,'Round  (11)'!$B$2:$AB$102,MATCH(Species!AC$2,'Round  (11)'!$B$2:$AB$2,0),0),0)+IFERROR(VLOOKUP($B10,'Round  (12)'!$B$2:$Y$100,MATCH(Species!AC$2,'Round  (12)'!$B$2:$Y$2,0),0),0)</f>
        <v>0</v>
      </c>
      <c r="AD10" s="480">
        <f>IFERROR(VLOOKUP($B10,'Round 1'!$B$2:$AM$102,MATCH(Species!AD$2,'Round 1'!$B$2:$AM$2,0),0),0)+IFERROR(VLOOKUP($B10,'Round  (2)'!$B$2:$AM$102,MATCH(Species!AD$2,'Round  (2)'!$B$2:$AM$2,0),0),0)+IFERROR(VLOOKUP($B10,'Round  (3)'!$B$2:$AM$102,MATCH(Species!AD$2,'Round  (3)'!$B$2:$AM$2,0),0),0)+IFERROR(VLOOKUP($B10,'Round (4)'!$B$2:$AM$102,MATCH(Species!AD$2,'Round (4)'!$B$2:$AM$2,0),0),0)+IFERROR(VLOOKUP($B10,'Round  (5)'!$B$2:$AM$102,MATCH(Species!AD$2,'Round  (5)'!$B$2:$AM$2,0),0),0)+IFERROR(VLOOKUP($B10,'Round  (6)'!$B$2:$AM$102,MATCH(Species!AD$2,'Round  (6)'!$B$2:$AM$2,0),0),0)+IFERROR(VLOOKUP($B10,'Round  (7)'!$B$2:$AM$102,MATCH(Species!AD$2,'Round  (7)'!$B$2:$AM$2,0),0),0)+IFERROR(VLOOKUP($B10,'Round  (8)'!$B$2:$AM$102,MATCH(Species!AD$2,'Round  (8)'!$B$2:$AM$2,0),0),0)+IFERROR(VLOOKUP($B10,'Round  (9)'!$B$2:$AM$102,MATCH(Species!AD$2,'Round  (9)'!$B$2:$AM$2,0),0),0)+IFERROR(VLOOKUP($B10,'Round  (10)'!$B$2:$U$102,MATCH(Species!AD$2,'Round  (10)'!$B$2:$U$2,0),0),0)+IFERROR(VLOOKUP($B10,'Round  (11)'!$B$2:$AB$102,MATCH(Species!AD$2,'Round  (11)'!$B$2:$AB$2,0),0),0)+IFERROR(VLOOKUP($B10,'Round  (12)'!$B$2:$Y$100,MATCH(Species!AD$2,'Round  (12)'!$B$2:$Y$2,0),0),0)</f>
        <v>1</v>
      </c>
      <c r="AE10" s="480">
        <f>IFERROR(VLOOKUP($B10,'Round 1'!$B$2:$AM$102,MATCH(Species!AE$2,'Round 1'!$B$2:$AM$2,0),0),0)+IFERROR(VLOOKUP($B10,'Round  (2)'!$B$2:$AM$102,MATCH(Species!AE$2,'Round  (2)'!$B$2:$AM$2,0),0),0)+IFERROR(VLOOKUP($B10,'Round  (3)'!$B$2:$AM$102,MATCH(Species!AE$2,'Round  (3)'!$B$2:$AM$2,0),0),0)+IFERROR(VLOOKUP($B10,'Round (4)'!$B$2:$AM$102,MATCH(Species!AE$2,'Round (4)'!$B$2:$AM$2,0),0),0)+IFERROR(VLOOKUP($B10,'Round  (5)'!$B$2:$AM$102,MATCH(Species!AE$2,'Round  (5)'!$B$2:$AM$2,0),0),0)+IFERROR(VLOOKUP($B10,'Round  (6)'!$B$2:$AM$102,MATCH(Species!AE$2,'Round  (6)'!$B$2:$AM$2,0),0),0)+IFERROR(VLOOKUP($B10,'Round  (7)'!$B$2:$AM$102,MATCH(Species!AE$2,'Round  (7)'!$B$2:$AM$2,0),0),0)+IFERROR(VLOOKUP($B10,'Round  (8)'!$B$2:$AM$102,MATCH(Species!AE$2,'Round  (8)'!$B$2:$AM$2,0),0),0)+IFERROR(VLOOKUP($B10,'Round  (9)'!$B$2:$AM$102,MATCH(Species!AE$2,'Round  (9)'!$B$2:$AM$2,0),0),0)+IFERROR(VLOOKUP($B10,'Round  (10)'!$B$2:$U$102,MATCH(Species!AE$2,'Round  (10)'!$B$2:$U$2,0),0),0)+IFERROR(VLOOKUP($B10,'Round  (11)'!$B$2:$AB$102,MATCH(Species!AE$2,'Round  (11)'!$B$2:$AB$2,0),0),0)+IFERROR(VLOOKUP($B10,'Round  (12)'!$B$2:$Y$100,MATCH(Species!AE$2,'Round  (12)'!$B$2:$Y$2,0),0),0)</f>
        <v>0</v>
      </c>
      <c r="AF10" s="480">
        <f>IFERROR(VLOOKUP($B10,'Round 1'!$B$2:$AM$102,MATCH(Species!AF$2,'Round 1'!$B$2:$AM$2,0),0),0)+IFERROR(VLOOKUP($B10,'Round  (2)'!$B$2:$AM$102,MATCH(Species!AF$2,'Round  (2)'!$B$2:$AM$2,0),0),0)+IFERROR(VLOOKUP($B10,'Round  (3)'!$B$2:$AM$102,MATCH(Species!AF$2,'Round  (3)'!$B$2:$AM$2,0),0),0)+IFERROR(VLOOKUP($B10,'Round (4)'!$B$2:$AM$102,MATCH(Species!AF$2,'Round (4)'!$B$2:$AM$2,0),0),0)+IFERROR(VLOOKUP($B10,'Round  (5)'!$B$2:$AM$102,MATCH(Species!AF$2,'Round  (5)'!$B$2:$AM$2,0),0),0)+IFERROR(VLOOKUP($B10,'Round  (6)'!$B$2:$AM$102,MATCH(Species!AF$2,'Round  (6)'!$B$2:$AM$2,0),0),0)+IFERROR(VLOOKUP($B10,'Round  (7)'!$B$2:$AM$102,MATCH(Species!AF$2,'Round  (7)'!$B$2:$AM$2,0),0),0)+IFERROR(VLOOKUP($B10,'Round  (8)'!$B$2:$AM$102,MATCH(Species!AF$2,'Round  (8)'!$B$2:$AM$2,0),0),0)+IFERROR(VLOOKUP($B10,'Round  (9)'!$B$2:$AM$102,MATCH(Species!AF$2,'Round  (9)'!$B$2:$AM$2,0),0),0)+IFERROR(VLOOKUP($B10,'Round  (10)'!$B$2:$U$102,MATCH(Species!AF$2,'Round  (10)'!$B$2:$U$2,0),0),0)+IFERROR(VLOOKUP($B10,'Round  (11)'!$B$2:$AB$102,MATCH(Species!AF$2,'Round  (11)'!$B$2:$AB$2,0),0),0)+IFERROR(VLOOKUP($B10,'Round  (12)'!$B$2:$Y$100,MATCH(Species!AF$2,'Round  (12)'!$B$2:$Y$2,0),0),0)</f>
        <v>0</v>
      </c>
      <c r="AG10" s="480">
        <f>IFERROR(VLOOKUP($B10,'Round 1'!$B$2:$AM$102,MATCH(Species!AG$2,'Round 1'!$B$2:$AM$2,0),0),0)+IFERROR(VLOOKUP($B10,'Round  (2)'!$B$2:$AM$102,MATCH(Species!AG$2,'Round  (2)'!$B$2:$AM$2,0),0),0)+IFERROR(VLOOKUP($B10,'Round  (3)'!$B$2:$AM$102,MATCH(Species!AG$2,'Round  (3)'!$B$2:$AM$2,0),0),0)+IFERROR(VLOOKUP($B10,'Round (4)'!$B$2:$AM$102,MATCH(Species!AG$2,'Round (4)'!$B$2:$AM$2,0),0),0)+IFERROR(VLOOKUP($B10,'Round  (5)'!$B$2:$AM$102,MATCH(Species!AG$2,'Round  (5)'!$B$2:$AM$2,0),0),0)+IFERROR(VLOOKUP($B10,'Round  (6)'!$B$2:$AM$102,MATCH(Species!AG$2,'Round  (6)'!$B$2:$AM$2,0),0),0)+IFERROR(VLOOKUP($B10,'Round  (7)'!$B$2:$AM$102,MATCH(Species!AG$2,'Round  (7)'!$B$2:$AM$2,0),0),0)+IFERROR(VLOOKUP($B10,'Round  (8)'!$B$2:$AM$102,MATCH(Species!AG$2,'Round  (8)'!$B$2:$AM$2,0),0),0)+IFERROR(VLOOKUP($B10,'Round  (9)'!$B$2:$AM$102,MATCH(Species!AG$2,'Round  (9)'!$B$2:$AM$2,0),0),0)+IFERROR(VLOOKUP($B10,'Round  (10)'!$B$2:$U$102,MATCH(Species!AG$2,'Round  (10)'!$B$2:$U$2,0),0),0)+IFERROR(VLOOKUP($B10,'Round  (11)'!$B$2:$AB$102,MATCH(Species!AG$2,'Round  (11)'!$B$2:$AB$2,0),0),0)+IFERROR(VLOOKUP($B10,'Round  (12)'!$B$2:$Y$100,MATCH(Species!AG$2,'Round  (12)'!$B$2:$Y$2,0),0),0)</f>
        <v>0</v>
      </c>
      <c r="AH10" s="480">
        <f>IFERROR(VLOOKUP($B10,'Round 1'!$B$2:$AM$102,MATCH(Species!AH$2,'Round 1'!$B$2:$AM$2,0),0),0)+IFERROR(VLOOKUP($B10,'Round  (2)'!$B$2:$AM$102,MATCH(Species!AH$2,'Round  (2)'!$B$2:$AM$2,0),0),0)+IFERROR(VLOOKUP($B10,'Round  (3)'!$B$2:$AM$102,MATCH(Species!AH$2,'Round  (3)'!$B$2:$AM$2,0),0),0)+IFERROR(VLOOKUP($B10,'Round (4)'!$B$2:$AM$102,MATCH(Species!AH$2,'Round (4)'!$B$2:$AM$2,0),0),0)+IFERROR(VLOOKUP($B10,'Round  (5)'!$B$2:$AM$102,MATCH(Species!AH$2,'Round  (5)'!$B$2:$AM$2,0),0),0)+IFERROR(VLOOKUP($B10,'Round  (6)'!$B$2:$AM$102,MATCH(Species!AH$2,'Round  (6)'!$B$2:$AM$2,0),0),0)+IFERROR(VLOOKUP($B10,'Round  (7)'!$B$2:$AM$102,MATCH(Species!AH$2,'Round  (7)'!$B$2:$AM$2,0),0),0)+IFERROR(VLOOKUP($B10,'Round  (8)'!$B$2:$AM$102,MATCH(Species!AH$2,'Round  (8)'!$B$2:$AM$2,0),0),0)+IFERROR(VLOOKUP($B10,'Round  (9)'!$B$2:$AM$102,MATCH(Species!AH$2,'Round  (9)'!$B$2:$AM$2,0),0),0)+IFERROR(VLOOKUP($B10,'Round  (10)'!$B$2:$U$102,MATCH(Species!AH$2,'Round  (10)'!$B$2:$U$2,0),0),0)+IFERROR(VLOOKUP($B10,'Round  (11)'!$B$2:$AB$102,MATCH(Species!AH$2,'Round  (11)'!$B$2:$AB$2,0),0),0)+IFERROR(VLOOKUP($B10,'Round  (12)'!$B$2:$Y$100,MATCH(Species!AH$2,'Round  (12)'!$B$2:$Y$2,0),0),0)</f>
        <v>0</v>
      </c>
      <c r="AI10" s="480">
        <f>IFERROR(VLOOKUP($B10,'Round 1'!$B$2:$AM$102,MATCH(Species!AI$2,'Round 1'!$B$2:$AM$2,0),0),0)+IFERROR(VLOOKUP($B10,'Round  (2)'!$B$2:$AM$102,MATCH(Species!AI$2,'Round  (2)'!$B$2:$AM$2,0),0),0)+IFERROR(VLOOKUP($B10,'Round  (3)'!$B$2:$AM$102,MATCH(Species!AI$2,'Round  (3)'!$B$2:$AM$2,0),0),0)+IFERROR(VLOOKUP($B10,'Round (4)'!$B$2:$AM$102,MATCH(Species!AI$2,'Round (4)'!$B$2:$AM$2,0),0),0)+IFERROR(VLOOKUP($B10,'Round  (5)'!$B$2:$AM$102,MATCH(Species!AI$2,'Round  (5)'!$B$2:$AM$2,0),0),0)+IFERROR(VLOOKUP($B10,'Round  (6)'!$B$2:$AM$102,MATCH(Species!AI$2,'Round  (6)'!$B$2:$AM$2,0),0),0)+IFERROR(VLOOKUP($B10,'Round  (7)'!$B$2:$AM$102,MATCH(Species!AI$2,'Round  (7)'!$B$2:$AM$2,0),0),0)+IFERROR(VLOOKUP($B10,'Round  (8)'!$B$2:$AM$102,MATCH(Species!AI$2,'Round  (8)'!$B$2:$AM$2,0),0),0)+IFERROR(VLOOKUP($B10,'Round  (9)'!$B$2:$AM$102,MATCH(Species!AI$2,'Round  (9)'!$B$2:$AM$2,0),0),0)+IFERROR(VLOOKUP($B10,'Round  (10)'!$B$2:$U$102,MATCH(Species!AI$2,'Round  (10)'!$B$2:$U$2,0),0),0)+IFERROR(VLOOKUP($B10,'Round  (11)'!$B$2:$AB$102,MATCH(Species!AI$2,'Round  (11)'!$B$2:$AB$2,0),0),0)+IFERROR(VLOOKUP($B10,'Round  (12)'!$B$2:$Y$100,MATCH(Species!AI$2,'Round  (12)'!$B$2:$Y$2,0),0),0)</f>
        <v>0</v>
      </c>
      <c r="AJ10" s="480">
        <f>IFERROR(VLOOKUP($B10,'Round 1'!$B$2:$AM$102,MATCH(Species!AJ$2,'Round 1'!$B$2:$AM$2,0),0),0)+IFERROR(VLOOKUP($B10,'Round  (2)'!$B$2:$AM$102,MATCH(Species!AJ$2,'Round  (2)'!$B$2:$AM$2,0),0),0)+IFERROR(VLOOKUP($B10,'Round  (3)'!$B$2:$AM$102,MATCH(Species!AJ$2,'Round  (3)'!$B$2:$AM$2,0),0),0)+IFERROR(VLOOKUP($B10,'Round (4)'!$B$2:$AM$102,MATCH(Species!AJ$2,'Round (4)'!$B$2:$AM$2,0),0),0)+IFERROR(VLOOKUP($B10,'Round  (5)'!$B$2:$AM$102,MATCH(Species!AJ$2,'Round  (5)'!$B$2:$AM$2,0),0),0)+IFERROR(VLOOKUP($B10,'Round  (6)'!$B$2:$AM$102,MATCH(Species!AJ$2,'Round  (6)'!$B$2:$AM$2,0),0),0)+IFERROR(VLOOKUP($B10,'Round  (7)'!$B$2:$AM$102,MATCH(Species!AJ$2,'Round  (7)'!$B$2:$AM$2,0),0),0)+IFERROR(VLOOKUP($B10,'Round  (8)'!$B$2:$AM$102,MATCH(Species!AJ$2,'Round  (8)'!$B$2:$AM$2,0),0),0)+IFERROR(VLOOKUP($B10,'Round  (9)'!$B$2:$AM$102,MATCH(Species!AJ$2,'Round  (9)'!$B$2:$AM$2,0),0),0)+IFERROR(VLOOKUP($B10,'Round  (10)'!$B$2:$U$102,MATCH(Species!AJ$2,'Round  (10)'!$B$2:$U$2,0),0),0)+IFERROR(VLOOKUP($B10,'Round  (11)'!$B$2:$AB$102,MATCH(Species!AJ$2,'Round  (11)'!$B$2:$AB$2,0),0),0)+IFERROR(VLOOKUP($B10,'Round  (12)'!$B$2:$Y$100,MATCH(Species!AJ$2,'Round  (12)'!$B$2:$Y$2,0),0),0)</f>
        <v>0</v>
      </c>
      <c r="AT10" t="s">
        <v>129</v>
      </c>
    </row>
    <row r="11" spans="1:46" x14ac:dyDescent="0.3">
      <c r="A11" s="186">
        <v>8</v>
      </c>
      <c r="B11" s="326" t="s">
        <v>172</v>
      </c>
      <c r="C11" s="66" t="str">
        <f>IFERROR(VLOOKUP(B12,IND!$B$3:$E$66,4,0),"NM")</f>
        <v>M</v>
      </c>
      <c r="D11" s="51">
        <f t="shared" si="1"/>
        <v>10</v>
      </c>
      <c r="E11" s="342">
        <f t="shared" si="2"/>
        <v>82</v>
      </c>
      <c r="F11" s="480">
        <f>IFERROR(VLOOKUP($B11,'Round 1'!$B$2:$AM$102,MATCH(Species!F$2,'Round 1'!$B$2:$AM$2,0),0),0)+IFERROR(VLOOKUP($B11,'Round  (2)'!$B$2:$AM$102,MATCH(Species!F$2,'Round  (2)'!$B$2:$AM$2,0),0),0)+IFERROR(VLOOKUP($B11,'Round  (3)'!$B$2:$AM$102,MATCH(Species!F$2,'Round  (3)'!$B$2:$AM$2,0),0),0)+IFERROR(VLOOKUP($B11,'Round (4)'!$B$2:$AM$102,MATCH(Species!F$2,'Round (4)'!$B$2:$AM$2,0),0),0)+IFERROR(VLOOKUP($B11,'Round  (5)'!$B$2:$AM$102,MATCH(Species!F$2,'Round  (5)'!$B$2:$AM$2,0),0),0)+IFERROR(VLOOKUP($B11,'Round  (6)'!$B$2:$AM$102,MATCH(Species!F$2,'Round  (6)'!$B$2:$AM$2,0),0),0)+IFERROR(VLOOKUP($B11,'Round  (7)'!$B$2:$AM$102,MATCH(Species!F$2,'Round  (7)'!$B$2:$AM$2,0),0),0)+IFERROR(VLOOKUP($B11,'Round  (8)'!$B$2:$AM$102,MATCH(Species!F$2,'Round  (8)'!$B$2:$AM$2,0),0),0)+IFERROR(VLOOKUP($B11,'Round  (9)'!$B$2:$AM$102,MATCH(Species!F$2,'Round  (9)'!$B$2:$AM$2,0),0),0)+IFERROR(VLOOKUP($B11,'Round  (10)'!$B$2:$U$102,MATCH(Species!F$2,'Round  (10)'!$B$2:$U$2,0),0),0)+IFERROR(VLOOKUP($B11,'Round  (11)'!$B$2:$AB$102,MATCH(Species!F$2,'Round  (11)'!$B$2:$AB$2,0),0),0)+IFERROR(VLOOKUP($B11,'Round  (12)'!$B$2:$Y$100,MATCH(Species!F$2,'Round  (12)'!$B$2:$Y$2,0),0),0)</f>
        <v>32</v>
      </c>
      <c r="G11" s="480">
        <f>IFERROR(VLOOKUP($B11,'Round 1'!$B$2:$AM$102,MATCH(Species!G$2,'Round 1'!$B$2:$AM$2,0),0),0)+IFERROR(VLOOKUP($B11,'Round  (2)'!$B$2:$AM$102,MATCH(Species!G$2,'Round  (2)'!$B$2:$AM$2,0),0),0)+IFERROR(VLOOKUP($B11,'Round  (3)'!$B$2:$AM$102,MATCH(Species!G$2,'Round  (3)'!$B$2:$AM$2,0),0),0)+IFERROR(VLOOKUP($B11,'Round (4)'!$B$2:$AM$102,MATCH(Species!G$2,'Round (4)'!$B$2:$AM$2,0),0),0)+IFERROR(VLOOKUP($B11,'Round  (5)'!$B$2:$AM$102,MATCH(Species!G$2,'Round  (5)'!$B$2:$AM$2,0),0),0)+IFERROR(VLOOKUP($B11,'Round  (6)'!$B$2:$AM$102,MATCH(Species!G$2,'Round  (6)'!$B$2:$AM$2,0),0),0)+IFERROR(VLOOKUP($B11,'Round  (7)'!$B$2:$AM$102,MATCH(Species!G$2,'Round  (7)'!$B$2:$AM$2,0),0),0)+IFERROR(VLOOKUP($B11,'Round  (8)'!$B$2:$AM$102,MATCH(Species!G$2,'Round  (8)'!$B$2:$AM$2,0),0),0)+IFERROR(VLOOKUP($B11,'Round  (9)'!$B$2:$AM$102,MATCH(Species!G$2,'Round  (9)'!$B$2:$AM$2,0),0),0)+IFERROR(VLOOKUP($B11,'Round  (10)'!$B$2:$U$102,MATCH(Species!G$2,'Round  (10)'!$B$2:$U$2,0),0),0)+IFERROR(VLOOKUP($B11,'Round  (11)'!$B$2:$AB$102,MATCH(Species!G$2,'Round  (11)'!$B$2:$AB$2,0),0),0)+IFERROR(VLOOKUP($B11,'Round  (12)'!$B$2:$Y$100,MATCH(Species!G$2,'Round  (12)'!$B$2:$Y$2,0),0),0)</f>
        <v>5</v>
      </c>
      <c r="H11" s="480">
        <f>IFERROR(VLOOKUP($B11,'Round 1'!$B$2:$AM$102,MATCH(Species!H$2,'Round 1'!$B$2:$AM$2,0),0),0)+IFERROR(VLOOKUP($B11,'Round  (2)'!$B$2:$AM$102,MATCH(Species!H$2,'Round  (2)'!$B$2:$AM$2,0),0),0)+IFERROR(VLOOKUP($B11,'Round  (3)'!$B$2:$AM$102,MATCH(Species!H$2,'Round  (3)'!$B$2:$AM$2,0),0),0)+IFERROR(VLOOKUP($B11,'Round (4)'!$B$2:$AM$102,MATCH(Species!H$2,'Round (4)'!$B$2:$AM$2,0),0),0)+IFERROR(VLOOKUP($B11,'Round  (5)'!$B$2:$AM$102,MATCH(Species!H$2,'Round  (5)'!$B$2:$AM$2,0),0),0)+IFERROR(VLOOKUP($B11,'Round  (6)'!$B$2:$AM$102,MATCH(Species!H$2,'Round  (6)'!$B$2:$AM$2,0),0),0)+IFERROR(VLOOKUP($B11,'Round  (7)'!$B$2:$AM$102,MATCH(Species!H$2,'Round  (7)'!$B$2:$AM$2,0),0),0)+IFERROR(VLOOKUP($B11,'Round  (8)'!$B$2:$AM$102,MATCH(Species!H$2,'Round  (8)'!$B$2:$AM$2,0),0),0)+IFERROR(VLOOKUP($B11,'Round  (9)'!$B$2:$AM$102,MATCH(Species!H$2,'Round  (9)'!$B$2:$AM$2,0),0),0)+IFERROR(VLOOKUP($B11,'Round  (10)'!$B$2:$U$102,MATCH(Species!H$2,'Round  (10)'!$B$2:$U$2,0),0),0)+IFERROR(VLOOKUP($B11,'Round  (11)'!$B$2:$AB$102,MATCH(Species!H$2,'Round  (11)'!$B$2:$AB$2,0),0),0)+IFERROR(VLOOKUP($B11,'Round  (12)'!$B$2:$Y$100,MATCH(Species!H$2,'Round  (12)'!$B$2:$Y$2,0),0),0)</f>
        <v>3</v>
      </c>
      <c r="I11" s="480">
        <f>IFERROR(VLOOKUP($B11,'Round 1'!$B$2:$AM$102,MATCH(Species!I$2,'Round 1'!$B$2:$AM$2,0),0),0)+IFERROR(VLOOKUP($B11,'Round  (2)'!$B$2:$AM$102,MATCH(Species!I$2,'Round  (2)'!$B$2:$AM$2,0),0),0)+IFERROR(VLOOKUP($B11,'Round  (3)'!$B$2:$AM$102,MATCH(Species!I$2,'Round  (3)'!$B$2:$AM$2,0),0),0)+IFERROR(VLOOKUP($B11,'Round (4)'!$B$2:$AM$102,MATCH(Species!I$2,'Round (4)'!$B$2:$AM$2,0),0),0)+IFERROR(VLOOKUP($B11,'Round  (5)'!$B$2:$AM$102,MATCH(Species!I$2,'Round  (5)'!$B$2:$AM$2,0),0),0)+IFERROR(VLOOKUP($B11,'Round  (6)'!$B$2:$AM$102,MATCH(Species!I$2,'Round  (6)'!$B$2:$AM$2,0),0),0)+IFERROR(VLOOKUP($B11,'Round  (7)'!$B$2:$AM$102,MATCH(Species!I$2,'Round  (7)'!$B$2:$AM$2,0),0),0)+IFERROR(VLOOKUP($B11,'Round  (8)'!$B$2:$AM$102,MATCH(Species!I$2,'Round  (8)'!$B$2:$AM$2,0),0),0)+IFERROR(VLOOKUP($B11,'Round  (9)'!$B$2:$AM$102,MATCH(Species!I$2,'Round  (9)'!$B$2:$AM$2,0),0),0)+IFERROR(VLOOKUP($B11,'Round  (10)'!$B$2:$U$102,MATCH(Species!I$2,'Round  (10)'!$B$2:$U$2,0),0),0)+IFERROR(VLOOKUP($B11,'Round  (11)'!$B$2:$AB$102,MATCH(Species!I$2,'Round  (11)'!$B$2:$AB$2,0),0),0)+IFERROR(VLOOKUP($B11,'Round  (12)'!$B$2:$Y$100,MATCH(Species!I$2,'Round  (12)'!$B$2:$Y$2,0),0),0)</f>
        <v>0</v>
      </c>
      <c r="J11" s="480">
        <f>IFERROR(VLOOKUP($B11,'Round 1'!$B$2:$AM$102,MATCH(Species!J$2,'Round 1'!$B$2:$AM$2,0),0),0)+IFERROR(VLOOKUP($B11,'Round  (2)'!$B$2:$AM$102,MATCH(Species!J$2,'Round  (2)'!$B$2:$AM$2,0),0),0)+IFERROR(VLOOKUP($B11,'Round  (3)'!$B$2:$AM$102,MATCH(Species!J$2,'Round  (3)'!$B$2:$AM$2,0),0),0)+IFERROR(VLOOKUP($B11,'Round (4)'!$B$2:$AM$102,MATCH(Species!J$2,'Round (4)'!$B$2:$AM$2,0),0),0)+IFERROR(VLOOKUP($B11,'Round  (5)'!$B$2:$AM$102,MATCH(Species!J$2,'Round  (5)'!$B$2:$AM$2,0),0),0)+IFERROR(VLOOKUP($B11,'Round  (6)'!$B$2:$AM$102,MATCH(Species!J$2,'Round  (6)'!$B$2:$AM$2,0),0),0)+IFERROR(VLOOKUP($B11,'Round  (7)'!$B$2:$AM$102,MATCH(Species!J$2,'Round  (7)'!$B$2:$AM$2,0),0),0)+IFERROR(VLOOKUP($B11,'Round  (8)'!$B$2:$AM$102,MATCH(Species!J$2,'Round  (8)'!$B$2:$AM$2,0),0),0)+IFERROR(VLOOKUP($B11,'Round  (9)'!$B$2:$AM$102,MATCH(Species!J$2,'Round  (9)'!$B$2:$AM$2,0),0),0)+IFERROR(VLOOKUP($B11,'Round  (10)'!$B$2:$U$102,MATCH(Species!J$2,'Round  (10)'!$B$2:$U$2,0),0),0)+IFERROR(VLOOKUP($B11,'Round  (11)'!$B$2:$AB$102,MATCH(Species!J$2,'Round  (11)'!$B$2:$AB$2,0),0),0)+IFERROR(VLOOKUP($B11,'Round  (12)'!$B$2:$Y$100,MATCH(Species!J$2,'Round  (12)'!$B$2:$Y$2,0),0),0)</f>
        <v>0</v>
      </c>
      <c r="K11" s="480">
        <f>IFERROR(VLOOKUP($B11,'Round 1'!$B$2:$AM$102,MATCH(Species!K$2,'Round 1'!$B$2:$AM$2,0),0),0)+IFERROR(VLOOKUP($B11,'Round  (2)'!$B$2:$AM$102,MATCH(Species!K$2,'Round  (2)'!$B$2:$AM$2,0),0),0)+IFERROR(VLOOKUP($B11,'Round  (3)'!$B$2:$AM$102,MATCH(Species!K$2,'Round  (3)'!$B$2:$AM$2,0),0),0)+IFERROR(VLOOKUP($B11,'Round (4)'!$B$2:$AM$102,MATCH(Species!K$2,'Round (4)'!$B$2:$AM$2,0),0),0)+IFERROR(VLOOKUP($B11,'Round  (5)'!$B$2:$AM$102,MATCH(Species!K$2,'Round  (5)'!$B$2:$AM$2,0),0),0)+IFERROR(VLOOKUP($B11,'Round  (6)'!$B$2:$AM$102,MATCH(Species!K$2,'Round  (6)'!$B$2:$AM$2,0),0),0)+IFERROR(VLOOKUP($B11,'Round  (7)'!$B$2:$AM$102,MATCH(Species!K$2,'Round  (7)'!$B$2:$AM$2,0),0),0)+IFERROR(VLOOKUP($B11,'Round  (8)'!$B$2:$AM$102,MATCH(Species!K$2,'Round  (8)'!$B$2:$AM$2,0),0),0)+IFERROR(VLOOKUP($B11,'Round  (9)'!$B$2:$AM$102,MATCH(Species!K$2,'Round  (9)'!$B$2:$AM$2,0),0),0)+IFERROR(VLOOKUP($B11,'Round  (10)'!$B$2:$U$102,MATCH(Species!K$2,'Round  (10)'!$B$2:$U$2,0),0),0)+IFERROR(VLOOKUP($B11,'Round  (11)'!$B$2:$AB$102,MATCH(Species!K$2,'Round  (11)'!$B$2:$AB$2,0),0),0)+IFERROR(VLOOKUP($B11,'Round  (12)'!$B$2:$Y$100,MATCH(Species!K$2,'Round  (12)'!$B$2:$Y$2,0),0),0)</f>
        <v>0</v>
      </c>
      <c r="L11" s="480">
        <f>IFERROR(VLOOKUP($B11,'Round 1'!$B$2:$AM$102,MATCH(Species!L$2,'Round 1'!$B$2:$AM$2,0),0),0)+IFERROR(VLOOKUP($B11,'Round  (2)'!$B$2:$AM$102,MATCH(Species!L$2,'Round  (2)'!$B$2:$AM$2,0),0),0)+IFERROR(VLOOKUP($B11,'Round  (3)'!$B$2:$AM$102,MATCH(Species!L$2,'Round  (3)'!$B$2:$AM$2,0),0),0)+IFERROR(VLOOKUP($B11,'Round (4)'!$B$2:$AM$102,MATCH(Species!L$2,'Round (4)'!$B$2:$AM$2,0),0),0)+IFERROR(VLOOKUP($B11,'Round  (5)'!$B$2:$AM$102,MATCH(Species!L$2,'Round  (5)'!$B$2:$AM$2,0),0),0)+IFERROR(VLOOKUP($B11,'Round  (6)'!$B$2:$AM$102,MATCH(Species!L$2,'Round  (6)'!$B$2:$AM$2,0),0),0)+IFERROR(VLOOKUP($B11,'Round  (7)'!$B$2:$AM$102,MATCH(Species!L$2,'Round  (7)'!$B$2:$AM$2,0),0),0)+IFERROR(VLOOKUP($B11,'Round  (8)'!$B$2:$AM$102,MATCH(Species!L$2,'Round  (8)'!$B$2:$AM$2,0),0),0)+IFERROR(VLOOKUP($B11,'Round  (9)'!$B$2:$AM$102,MATCH(Species!L$2,'Round  (9)'!$B$2:$AM$2,0),0),0)+IFERROR(VLOOKUP($B11,'Round  (10)'!$B$2:$U$102,MATCH(Species!L$2,'Round  (10)'!$B$2:$U$2,0),0),0)+IFERROR(VLOOKUP($B11,'Round  (11)'!$B$2:$AB$102,MATCH(Species!L$2,'Round  (11)'!$B$2:$AB$2,0),0),0)+IFERROR(VLOOKUP($B11,'Round  (12)'!$B$2:$Y$100,MATCH(Species!L$2,'Round  (12)'!$B$2:$Y$2,0),0),0)</f>
        <v>24</v>
      </c>
      <c r="M11" s="480">
        <f>IFERROR(VLOOKUP($B11,'Round 1'!$B$2:$AM$102,MATCH(Species!M$2,'Round 1'!$B$2:$AM$2,0),0),0)+IFERROR(VLOOKUP($B11,'Round  (2)'!$B$2:$AM$102,MATCH(Species!M$2,'Round  (2)'!$B$2:$AM$2,0),0),0)+IFERROR(VLOOKUP($B11,'Round  (3)'!$B$2:$AM$102,MATCH(Species!M$2,'Round  (3)'!$B$2:$AM$2,0),0),0)+IFERROR(VLOOKUP($B11,'Round (4)'!$B$2:$AM$102,MATCH(Species!M$2,'Round (4)'!$B$2:$AM$2,0),0),0)+IFERROR(VLOOKUP($B11,'Round  (5)'!$B$2:$AM$102,MATCH(Species!M$2,'Round  (5)'!$B$2:$AM$2,0),0),0)+IFERROR(VLOOKUP($B11,'Round  (6)'!$B$2:$AM$102,MATCH(Species!M$2,'Round  (6)'!$B$2:$AM$2,0),0),0)+IFERROR(VLOOKUP($B11,'Round  (7)'!$B$2:$AM$102,MATCH(Species!M$2,'Round  (7)'!$B$2:$AM$2,0),0),0)+IFERROR(VLOOKUP($B11,'Round  (8)'!$B$2:$AM$102,MATCH(Species!M$2,'Round  (8)'!$B$2:$AM$2,0),0),0)+IFERROR(VLOOKUP($B11,'Round  (9)'!$B$2:$AM$102,MATCH(Species!M$2,'Round  (9)'!$B$2:$AM$2,0),0),0)+IFERROR(VLOOKUP($B11,'Round  (10)'!$B$2:$U$102,MATCH(Species!M$2,'Round  (10)'!$B$2:$U$2,0),0),0)+IFERROR(VLOOKUP($B11,'Round  (11)'!$B$2:$AB$102,MATCH(Species!M$2,'Round  (11)'!$B$2:$AB$2,0),0),0)+IFERROR(VLOOKUP($B11,'Round  (12)'!$B$2:$Y$100,MATCH(Species!M$2,'Round  (12)'!$B$2:$Y$2,0),0),0)</f>
        <v>1</v>
      </c>
      <c r="N11" s="480">
        <f>IFERROR(VLOOKUP($B11,'Round 1'!$B$2:$AM$102,MATCH(Species!N$2,'Round 1'!$B$2:$AM$2,0),0),0)+IFERROR(VLOOKUP($B11,'Round  (2)'!$B$2:$AM$102,MATCH(Species!N$2,'Round  (2)'!$B$2:$AM$2,0),0),0)+IFERROR(VLOOKUP($B11,'Round  (3)'!$B$2:$AM$102,MATCH(Species!N$2,'Round  (3)'!$B$2:$AM$2,0),0),0)+IFERROR(VLOOKUP($B11,'Round (4)'!$B$2:$AM$102,MATCH(Species!N$2,'Round (4)'!$B$2:$AM$2,0),0),0)+IFERROR(VLOOKUP($B11,'Round  (5)'!$B$2:$AM$102,MATCH(Species!N$2,'Round  (5)'!$B$2:$AM$2,0),0),0)+IFERROR(VLOOKUP($B11,'Round  (6)'!$B$2:$AM$102,MATCH(Species!N$2,'Round  (6)'!$B$2:$AM$2,0),0),0)+IFERROR(VLOOKUP($B11,'Round  (7)'!$B$2:$AM$102,MATCH(Species!N$2,'Round  (7)'!$B$2:$AM$2,0),0),0)+IFERROR(VLOOKUP($B11,'Round  (8)'!$B$2:$AM$102,MATCH(Species!N$2,'Round  (8)'!$B$2:$AM$2,0),0),0)+IFERROR(VLOOKUP($B11,'Round  (9)'!$B$2:$AM$102,MATCH(Species!N$2,'Round  (9)'!$B$2:$AM$2,0),0),0)+IFERROR(VLOOKUP($B11,'Round  (10)'!$B$2:$U$102,MATCH(Species!N$2,'Round  (10)'!$B$2:$U$2,0),0),0)+IFERROR(VLOOKUP($B11,'Round  (11)'!$B$2:$AB$102,MATCH(Species!N$2,'Round  (11)'!$B$2:$AB$2,0),0),0)+IFERROR(VLOOKUP($B11,'Round  (12)'!$B$2:$Y$100,MATCH(Species!N$2,'Round  (12)'!$B$2:$Y$2,0),0),0)</f>
        <v>10</v>
      </c>
      <c r="O11" s="480">
        <f>IFERROR(VLOOKUP($B11,'Round 1'!$B$2:$AM$102,MATCH(Species!O$2,'Round 1'!$B$2:$AM$2,0),0),0)+IFERROR(VLOOKUP($B11,'Round  (2)'!$B$2:$AM$102,MATCH(Species!O$2,'Round  (2)'!$B$2:$AM$2,0),0),0)+IFERROR(VLOOKUP($B11,'Round  (3)'!$B$2:$AM$102,MATCH(Species!O$2,'Round  (3)'!$B$2:$AM$2,0),0),0)+IFERROR(VLOOKUP($B11,'Round (4)'!$B$2:$AM$102,MATCH(Species!O$2,'Round (4)'!$B$2:$AM$2,0),0),0)+IFERROR(VLOOKUP($B11,'Round  (5)'!$B$2:$AM$102,MATCH(Species!O$2,'Round  (5)'!$B$2:$AM$2,0),0),0)+IFERROR(VLOOKUP($B11,'Round  (6)'!$B$2:$AM$102,MATCH(Species!O$2,'Round  (6)'!$B$2:$AM$2,0),0),0)+IFERROR(VLOOKUP($B11,'Round  (7)'!$B$2:$AM$102,MATCH(Species!O$2,'Round  (7)'!$B$2:$AM$2,0),0),0)+IFERROR(VLOOKUP($B11,'Round  (8)'!$B$2:$AM$102,MATCH(Species!O$2,'Round  (8)'!$B$2:$AM$2,0),0),0)+IFERROR(VLOOKUP($B11,'Round  (9)'!$B$2:$AM$102,MATCH(Species!O$2,'Round  (9)'!$B$2:$AM$2,0),0),0)+IFERROR(VLOOKUP($B11,'Round  (10)'!$B$2:$U$102,MATCH(Species!O$2,'Round  (10)'!$B$2:$U$2,0),0),0)+IFERROR(VLOOKUP($B11,'Round  (11)'!$B$2:$AB$102,MATCH(Species!O$2,'Round  (11)'!$B$2:$AB$2,0),0),0)+IFERROR(VLOOKUP($B11,'Round  (12)'!$B$2:$Y$100,MATCH(Species!O$2,'Round  (12)'!$B$2:$Y$2,0),0),0)</f>
        <v>1</v>
      </c>
      <c r="P11" s="480">
        <f>IFERROR(VLOOKUP($B11,'Round 1'!$B$2:$AM$102,MATCH(Species!P$2,'Round 1'!$B$2:$AM$2,0),0),0)+IFERROR(VLOOKUP($B11,'Round  (2)'!$B$2:$AM$102,MATCH(Species!P$2,'Round  (2)'!$B$2:$AM$2,0),0),0)+IFERROR(VLOOKUP($B11,'Round  (3)'!$B$2:$AM$102,MATCH(Species!P$2,'Round  (3)'!$B$2:$AM$2,0),0),0)+IFERROR(VLOOKUP($B11,'Round (4)'!$B$2:$AM$102,MATCH(Species!P$2,'Round (4)'!$B$2:$AM$2,0),0),0)+IFERROR(VLOOKUP($B11,'Round  (5)'!$B$2:$AM$102,MATCH(Species!P$2,'Round  (5)'!$B$2:$AM$2,0),0),0)+IFERROR(VLOOKUP($B11,'Round  (6)'!$B$2:$AM$102,MATCH(Species!P$2,'Round  (6)'!$B$2:$AM$2,0),0),0)+IFERROR(VLOOKUP($B11,'Round  (7)'!$B$2:$AM$102,MATCH(Species!P$2,'Round  (7)'!$B$2:$AM$2,0),0),0)+IFERROR(VLOOKUP($B11,'Round  (8)'!$B$2:$AM$102,MATCH(Species!P$2,'Round  (8)'!$B$2:$AM$2,0),0),0)+IFERROR(VLOOKUP($B11,'Round  (9)'!$B$2:$AM$102,MATCH(Species!P$2,'Round  (9)'!$B$2:$AM$2,0),0),0)+IFERROR(VLOOKUP($B11,'Round  (10)'!$B$2:$U$102,MATCH(Species!P$2,'Round  (10)'!$B$2:$U$2,0),0),0)+IFERROR(VLOOKUP($B11,'Round  (11)'!$B$2:$AB$102,MATCH(Species!P$2,'Round  (11)'!$B$2:$AB$2,0),0),0)+IFERROR(VLOOKUP($B11,'Round  (12)'!$B$2:$Y$100,MATCH(Species!P$2,'Round  (12)'!$B$2:$Y$2,0),0),0)</f>
        <v>0</v>
      </c>
      <c r="Q11" s="480">
        <f>IFERROR(VLOOKUP($B11,'Round 1'!$B$2:$AM$102,MATCH(Species!Q$2,'Round 1'!$B$2:$AM$2,0),0),0)+IFERROR(VLOOKUP($B11,'Round  (2)'!$B$2:$AM$102,MATCH(Species!Q$2,'Round  (2)'!$B$2:$AM$2,0),0),0)+IFERROR(VLOOKUP($B11,'Round  (3)'!$B$2:$AM$102,MATCH(Species!Q$2,'Round  (3)'!$B$2:$AM$2,0),0),0)+IFERROR(VLOOKUP($B11,'Round (4)'!$B$2:$AM$102,MATCH(Species!Q$2,'Round (4)'!$B$2:$AM$2,0),0),0)+IFERROR(VLOOKUP($B11,'Round  (5)'!$B$2:$AM$102,MATCH(Species!Q$2,'Round  (5)'!$B$2:$AM$2,0),0),0)+IFERROR(VLOOKUP($B11,'Round  (6)'!$B$2:$AM$102,MATCH(Species!Q$2,'Round  (6)'!$B$2:$AM$2,0),0),0)+IFERROR(VLOOKUP($B11,'Round  (7)'!$B$2:$AM$102,MATCH(Species!Q$2,'Round  (7)'!$B$2:$AM$2,0),0),0)+IFERROR(VLOOKUP($B11,'Round  (8)'!$B$2:$AM$102,MATCH(Species!Q$2,'Round  (8)'!$B$2:$AM$2,0),0),0)+IFERROR(VLOOKUP($B11,'Round  (9)'!$B$2:$AM$102,MATCH(Species!Q$2,'Round  (9)'!$B$2:$AM$2,0),0),0)+IFERROR(VLOOKUP($B11,'Round  (10)'!$B$2:$U$102,MATCH(Species!Q$2,'Round  (10)'!$B$2:$U$2,0),0),0)+IFERROR(VLOOKUP($B11,'Round  (11)'!$B$2:$AB$102,MATCH(Species!Q$2,'Round  (11)'!$B$2:$AB$2,0),0),0)+IFERROR(VLOOKUP($B11,'Round  (12)'!$B$2:$Y$100,MATCH(Species!Q$2,'Round  (12)'!$B$2:$Y$2,0),0),0)</f>
        <v>1</v>
      </c>
      <c r="R11" s="480">
        <f>IFERROR(VLOOKUP($B11,'Round 1'!$B$2:$AM$102,MATCH(Species!R$2,'Round 1'!$B$2:$AM$2,0),0),0)+IFERROR(VLOOKUP($B11,'Round  (2)'!$B$2:$AM$102,MATCH(Species!R$2,'Round  (2)'!$B$2:$AM$2,0),0),0)+IFERROR(VLOOKUP($B11,'Round  (3)'!$B$2:$AM$102,MATCH(Species!R$2,'Round  (3)'!$B$2:$AM$2,0),0),0)+IFERROR(VLOOKUP($B11,'Round (4)'!$B$2:$AM$102,MATCH(Species!R$2,'Round (4)'!$B$2:$AM$2,0),0),0)+IFERROR(VLOOKUP($B11,'Round  (5)'!$B$2:$AM$102,MATCH(Species!R$2,'Round  (5)'!$B$2:$AM$2,0),0),0)+IFERROR(VLOOKUP($B11,'Round  (6)'!$B$2:$AM$102,MATCH(Species!R$2,'Round  (6)'!$B$2:$AM$2,0),0),0)+IFERROR(VLOOKUP($B11,'Round  (7)'!$B$2:$AM$102,MATCH(Species!R$2,'Round  (7)'!$B$2:$AM$2,0),0),0)+IFERROR(VLOOKUP($B11,'Round  (8)'!$B$2:$AM$102,MATCH(Species!R$2,'Round  (8)'!$B$2:$AM$2,0),0),0)+IFERROR(VLOOKUP($B11,'Round  (9)'!$B$2:$AM$102,MATCH(Species!R$2,'Round  (9)'!$B$2:$AM$2,0),0),0)+IFERROR(VLOOKUP($B11,'Round  (10)'!$B$2:$U$102,MATCH(Species!R$2,'Round  (10)'!$B$2:$U$2,0),0),0)+IFERROR(VLOOKUP($B11,'Round  (11)'!$B$2:$AB$102,MATCH(Species!R$2,'Round  (11)'!$B$2:$AB$2,0),0),0)+IFERROR(VLOOKUP($B11,'Round  (12)'!$B$2:$Y$100,MATCH(Species!R$2,'Round  (12)'!$B$2:$Y$2,0),0),0)</f>
        <v>0</v>
      </c>
      <c r="S11" s="480">
        <f>IFERROR(VLOOKUP($B11,'Round 1'!$B$2:$AM$102,MATCH(Species!S$2,'Round 1'!$B$2:$AM$2,0),0),0)+IFERROR(VLOOKUP($B11,'Round  (2)'!$B$2:$AM$102,MATCH(Species!S$2,'Round  (2)'!$B$2:$AM$2,0),0),0)+IFERROR(VLOOKUP($B11,'Round  (3)'!$B$2:$AM$102,MATCH(Species!S$2,'Round  (3)'!$B$2:$AM$2,0),0),0)+IFERROR(VLOOKUP($B11,'Round (4)'!$B$2:$AM$102,MATCH(Species!S$2,'Round (4)'!$B$2:$AM$2,0),0),0)+IFERROR(VLOOKUP($B11,'Round  (5)'!$B$2:$AM$102,MATCH(Species!S$2,'Round  (5)'!$B$2:$AM$2,0),0),0)+IFERROR(VLOOKUP($B11,'Round  (6)'!$B$2:$AM$102,MATCH(Species!S$2,'Round  (6)'!$B$2:$AM$2,0),0),0)+IFERROR(VLOOKUP($B11,'Round  (7)'!$B$2:$AM$102,MATCH(Species!S$2,'Round  (7)'!$B$2:$AM$2,0),0),0)+IFERROR(VLOOKUP($B11,'Round  (8)'!$B$2:$AM$102,MATCH(Species!S$2,'Round  (8)'!$B$2:$AM$2,0),0),0)+IFERROR(VLOOKUP($B11,'Round  (9)'!$B$2:$AM$102,MATCH(Species!S$2,'Round  (9)'!$B$2:$AM$2,0),0),0)+IFERROR(VLOOKUP($B11,'Round  (10)'!$B$2:$U$102,MATCH(Species!S$2,'Round  (10)'!$B$2:$U$2,0),0),0)+IFERROR(VLOOKUP($B11,'Round  (11)'!$B$2:$AB$102,MATCH(Species!S$2,'Round  (11)'!$B$2:$AB$2,0),0),0)+IFERROR(VLOOKUP($B11,'Round  (12)'!$B$2:$Y$100,MATCH(Species!S$2,'Round  (12)'!$B$2:$Y$2,0),0),0)</f>
        <v>0</v>
      </c>
      <c r="T11" s="480">
        <f>IFERROR(VLOOKUP($B11,'Round 1'!$B$2:$AM$102,MATCH(Species!T$2,'Round 1'!$B$2:$AM$2,0),0),0)+IFERROR(VLOOKUP($B11,'Round  (2)'!$B$2:$AM$102,MATCH(Species!T$2,'Round  (2)'!$B$2:$AM$2,0),0),0)+IFERROR(VLOOKUP($B11,'Round  (3)'!$B$2:$AM$102,MATCH(Species!T$2,'Round  (3)'!$B$2:$AM$2,0),0),0)+IFERROR(VLOOKUP($B11,'Round (4)'!$B$2:$AM$102,MATCH(Species!T$2,'Round (4)'!$B$2:$AM$2,0),0),0)+IFERROR(VLOOKUP($B11,'Round  (5)'!$B$2:$AM$102,MATCH(Species!T$2,'Round  (5)'!$B$2:$AM$2,0),0),0)+IFERROR(VLOOKUP($B11,'Round  (6)'!$B$2:$AM$102,MATCH(Species!T$2,'Round  (6)'!$B$2:$AM$2,0),0),0)+IFERROR(VLOOKUP($B11,'Round  (7)'!$B$2:$AM$102,MATCH(Species!T$2,'Round  (7)'!$B$2:$AM$2,0),0),0)+IFERROR(VLOOKUP($B11,'Round  (8)'!$B$2:$AM$102,MATCH(Species!T$2,'Round  (8)'!$B$2:$AM$2,0),0),0)+IFERROR(VLOOKUP($B11,'Round  (9)'!$B$2:$AM$102,MATCH(Species!T$2,'Round  (9)'!$B$2:$AM$2,0),0),0)+IFERROR(VLOOKUP($B11,'Round  (10)'!$B$2:$U$102,MATCH(Species!T$2,'Round  (10)'!$B$2:$U$2,0),0),0)+IFERROR(VLOOKUP($B11,'Round  (11)'!$B$2:$AB$102,MATCH(Species!T$2,'Round  (11)'!$B$2:$AB$2,0),0),0)+IFERROR(VLOOKUP($B11,'Round  (12)'!$B$2:$Y$100,MATCH(Species!T$2,'Round  (12)'!$B$2:$Y$2,0),0),0)</f>
        <v>0</v>
      </c>
      <c r="U11" s="480">
        <f>IFERROR(VLOOKUP($B11,'Round 1'!$B$2:$AM$102,MATCH(Species!U$2,'Round 1'!$B$2:$AM$2,0),0),0)+IFERROR(VLOOKUP($B11,'Round  (2)'!$B$2:$AM$102,MATCH(Species!U$2,'Round  (2)'!$B$2:$AM$2,0),0),0)+IFERROR(VLOOKUP($B11,'Round  (3)'!$B$2:$AM$102,MATCH(Species!U$2,'Round  (3)'!$B$2:$AM$2,0),0),0)+IFERROR(VLOOKUP($B11,'Round (4)'!$B$2:$AM$102,MATCH(Species!U$2,'Round (4)'!$B$2:$AM$2,0),0),0)+IFERROR(VLOOKUP($B11,'Round  (5)'!$B$2:$AM$102,MATCH(Species!U$2,'Round  (5)'!$B$2:$AM$2,0),0),0)+IFERROR(VLOOKUP($B11,'Round  (6)'!$B$2:$AM$102,MATCH(Species!U$2,'Round  (6)'!$B$2:$AM$2,0),0),0)+IFERROR(VLOOKUP($B11,'Round  (7)'!$B$2:$AM$102,MATCH(Species!U$2,'Round  (7)'!$B$2:$AM$2,0),0),0)+IFERROR(VLOOKUP($B11,'Round  (8)'!$B$2:$AM$102,MATCH(Species!U$2,'Round  (8)'!$B$2:$AM$2,0),0),0)+IFERROR(VLOOKUP($B11,'Round  (9)'!$B$2:$AM$102,MATCH(Species!U$2,'Round  (9)'!$B$2:$AM$2,0),0),0)+IFERROR(VLOOKUP($B11,'Round  (10)'!$B$2:$U$102,MATCH(Species!U$2,'Round  (10)'!$B$2:$U$2,0),0),0)+IFERROR(VLOOKUP($B11,'Round  (11)'!$B$2:$AB$102,MATCH(Species!U$2,'Round  (11)'!$B$2:$AB$2,0),0),0)+IFERROR(VLOOKUP($B11,'Round  (12)'!$B$2:$Y$100,MATCH(Species!U$2,'Round  (12)'!$B$2:$Y$2,0),0),0)</f>
        <v>2</v>
      </c>
      <c r="V11" s="480">
        <f>IFERROR(VLOOKUP($B11,'Round 1'!$B$2:$AM$102,MATCH(Species!V$2,'Round 1'!$B$2:$AM$2,0),0),0)+IFERROR(VLOOKUP($B11,'Round  (2)'!$B$2:$AM$102,MATCH(Species!V$2,'Round  (2)'!$B$2:$AM$2,0),0),0)+IFERROR(VLOOKUP($B11,'Round  (3)'!$B$2:$AM$102,MATCH(Species!V$2,'Round  (3)'!$B$2:$AM$2,0),0),0)+IFERROR(VLOOKUP($B11,'Round (4)'!$B$2:$AM$102,MATCH(Species!V$2,'Round (4)'!$B$2:$AM$2,0),0),0)+IFERROR(VLOOKUP($B11,'Round  (5)'!$B$2:$AM$102,MATCH(Species!V$2,'Round  (5)'!$B$2:$AM$2,0),0),0)+IFERROR(VLOOKUP($B11,'Round  (6)'!$B$2:$AM$102,MATCH(Species!V$2,'Round  (6)'!$B$2:$AM$2,0),0),0)+IFERROR(VLOOKUP($B11,'Round  (7)'!$B$2:$AM$102,MATCH(Species!V$2,'Round  (7)'!$B$2:$AM$2,0),0),0)+IFERROR(VLOOKUP($B11,'Round  (8)'!$B$2:$AM$102,MATCH(Species!V$2,'Round  (8)'!$B$2:$AM$2,0),0),0)+IFERROR(VLOOKUP($B11,'Round  (9)'!$B$2:$AM$102,MATCH(Species!V$2,'Round  (9)'!$B$2:$AM$2,0),0),0)+IFERROR(VLOOKUP($B11,'Round  (10)'!$B$2:$U$102,MATCH(Species!V$2,'Round  (10)'!$B$2:$U$2,0),0),0)+IFERROR(VLOOKUP($B11,'Round  (11)'!$B$2:$AB$102,MATCH(Species!V$2,'Round  (11)'!$B$2:$AB$2,0),0),0)+IFERROR(VLOOKUP($B11,'Round  (12)'!$B$2:$Y$100,MATCH(Species!V$2,'Round  (12)'!$B$2:$Y$2,0),0),0)</f>
        <v>0</v>
      </c>
      <c r="W11" s="480">
        <f>IFERROR(VLOOKUP($B11,'Round 1'!$B$2:$AM$102,MATCH(Species!W$2,'Round 1'!$B$2:$AM$2,0),0),0)+IFERROR(VLOOKUP($B11,'Round  (2)'!$B$2:$AM$102,MATCH(Species!W$2,'Round  (2)'!$B$2:$AM$2,0),0),0)+IFERROR(VLOOKUP($B11,'Round  (3)'!$B$2:$AM$102,MATCH(Species!W$2,'Round  (3)'!$B$2:$AM$2,0),0),0)+IFERROR(VLOOKUP($B11,'Round (4)'!$B$2:$AM$102,MATCH(Species!W$2,'Round (4)'!$B$2:$AM$2,0),0),0)+IFERROR(VLOOKUP($B11,'Round  (5)'!$B$2:$AM$102,MATCH(Species!W$2,'Round  (5)'!$B$2:$AM$2,0),0),0)+IFERROR(VLOOKUP($B11,'Round  (6)'!$B$2:$AM$102,MATCH(Species!W$2,'Round  (6)'!$B$2:$AM$2,0),0),0)+IFERROR(VLOOKUP($B11,'Round  (7)'!$B$2:$AM$102,MATCH(Species!W$2,'Round  (7)'!$B$2:$AM$2,0),0),0)+IFERROR(VLOOKUP($B11,'Round  (8)'!$B$2:$AM$102,MATCH(Species!W$2,'Round  (8)'!$B$2:$AM$2,0),0),0)+IFERROR(VLOOKUP($B11,'Round  (9)'!$B$2:$AM$102,MATCH(Species!W$2,'Round  (9)'!$B$2:$AM$2,0),0),0)+IFERROR(VLOOKUP($B11,'Round  (10)'!$B$2:$U$102,MATCH(Species!W$2,'Round  (10)'!$B$2:$U$2,0),0),0)+IFERROR(VLOOKUP($B11,'Round  (11)'!$B$2:$AB$102,MATCH(Species!W$2,'Round  (11)'!$B$2:$AB$2,0),0),0)+IFERROR(VLOOKUP($B11,'Round  (12)'!$B$2:$Y$100,MATCH(Species!W$2,'Round  (12)'!$B$2:$Y$2,0),0),0)</f>
        <v>0</v>
      </c>
      <c r="X11" s="480">
        <f>IFERROR(VLOOKUP($B11,'Round 1'!$B$2:$AM$102,MATCH(Species!X$2,'Round 1'!$B$2:$AM$2,0),0),0)+IFERROR(VLOOKUP($B11,'Round  (2)'!$B$2:$AM$102,MATCH(Species!X$2,'Round  (2)'!$B$2:$AM$2,0),0),0)+IFERROR(VLOOKUP($B11,'Round  (3)'!$B$2:$AM$102,MATCH(Species!X$2,'Round  (3)'!$B$2:$AM$2,0),0),0)+IFERROR(VLOOKUP($B11,'Round (4)'!$B$2:$AM$102,MATCH(Species!X$2,'Round (4)'!$B$2:$AM$2,0),0),0)+IFERROR(VLOOKUP($B11,'Round  (5)'!$B$2:$AM$102,MATCH(Species!X$2,'Round  (5)'!$B$2:$AM$2,0),0),0)+IFERROR(VLOOKUP($B11,'Round  (6)'!$B$2:$AM$102,MATCH(Species!X$2,'Round  (6)'!$B$2:$AM$2,0),0),0)+IFERROR(VLOOKUP($B11,'Round  (7)'!$B$2:$AM$102,MATCH(Species!X$2,'Round  (7)'!$B$2:$AM$2,0),0),0)+IFERROR(VLOOKUP($B11,'Round  (8)'!$B$2:$AM$102,MATCH(Species!X$2,'Round  (8)'!$B$2:$AM$2,0),0),0)+IFERROR(VLOOKUP($B11,'Round  (9)'!$B$2:$AM$102,MATCH(Species!X$2,'Round  (9)'!$B$2:$AM$2,0),0),0)+IFERROR(VLOOKUP($B11,'Round  (10)'!$B$2:$U$102,MATCH(Species!X$2,'Round  (10)'!$B$2:$U$2,0),0),0)+IFERROR(VLOOKUP($B11,'Round  (11)'!$B$2:$AB$102,MATCH(Species!X$2,'Round  (11)'!$B$2:$AB$2,0),0),0)+IFERROR(VLOOKUP($B11,'Round  (12)'!$B$2:$Y$100,MATCH(Species!X$2,'Round  (12)'!$B$2:$Y$2,0),0),0)</f>
        <v>0</v>
      </c>
      <c r="Y11" s="480">
        <f>IFERROR(VLOOKUP($B11,'Round 1'!$B$2:$AM$102,MATCH(Species!Y$2,'Round 1'!$B$2:$AM$2,0),0),0)+IFERROR(VLOOKUP($B11,'Round  (2)'!$B$2:$AM$102,MATCH(Species!Y$2,'Round  (2)'!$B$2:$AM$2,0),0),0)+IFERROR(VLOOKUP($B11,'Round  (3)'!$B$2:$AM$102,MATCH(Species!Y$2,'Round  (3)'!$B$2:$AM$2,0),0),0)+IFERROR(VLOOKUP($B11,'Round (4)'!$B$2:$AM$102,MATCH(Species!Y$2,'Round (4)'!$B$2:$AM$2,0),0),0)+IFERROR(VLOOKUP($B11,'Round  (5)'!$B$2:$AM$102,MATCH(Species!Y$2,'Round  (5)'!$B$2:$AM$2,0),0),0)+IFERROR(VLOOKUP($B11,'Round  (6)'!$B$2:$AM$102,MATCH(Species!Y$2,'Round  (6)'!$B$2:$AM$2,0),0),0)+IFERROR(VLOOKUP($B11,'Round  (7)'!$B$2:$AM$102,MATCH(Species!Y$2,'Round  (7)'!$B$2:$AM$2,0),0),0)+IFERROR(VLOOKUP($B11,'Round  (8)'!$B$2:$AM$102,MATCH(Species!Y$2,'Round  (8)'!$B$2:$AM$2,0),0),0)+IFERROR(VLOOKUP($B11,'Round  (9)'!$B$2:$AM$102,MATCH(Species!Y$2,'Round  (9)'!$B$2:$AM$2,0),0),0)+IFERROR(VLOOKUP($B11,'Round  (10)'!$B$2:$U$102,MATCH(Species!Y$2,'Round  (10)'!$B$2:$U$2,0),0),0)+IFERROR(VLOOKUP($B11,'Round  (11)'!$B$2:$AB$102,MATCH(Species!Y$2,'Round  (11)'!$B$2:$AB$2,0),0),0)+IFERROR(VLOOKUP($B11,'Round  (12)'!$B$2:$Y$100,MATCH(Species!Y$2,'Round  (12)'!$B$2:$Y$2,0),0),0)</f>
        <v>0</v>
      </c>
      <c r="Z11" s="480">
        <f>IFERROR(VLOOKUP($B11,'Round 1'!$B$2:$AM$102,MATCH(Species!Z$2,'Round 1'!$B$2:$AM$2,0),0),0)+IFERROR(VLOOKUP($B11,'Round  (2)'!$B$2:$AM$102,MATCH(Species!Z$2,'Round  (2)'!$B$2:$AM$2,0),0),0)+IFERROR(VLOOKUP($B11,'Round  (3)'!$B$2:$AM$102,MATCH(Species!Z$2,'Round  (3)'!$B$2:$AM$2,0),0),0)+IFERROR(VLOOKUP($B11,'Round (4)'!$B$2:$AM$102,MATCH(Species!Z$2,'Round (4)'!$B$2:$AM$2,0),0),0)+IFERROR(VLOOKUP($B11,'Round  (5)'!$B$2:$AM$102,MATCH(Species!Z$2,'Round  (5)'!$B$2:$AM$2,0),0),0)+IFERROR(VLOOKUP($B11,'Round  (6)'!$B$2:$AM$102,MATCH(Species!Z$2,'Round  (6)'!$B$2:$AM$2,0),0),0)+IFERROR(VLOOKUP($B11,'Round  (7)'!$B$2:$AM$102,MATCH(Species!Z$2,'Round  (7)'!$B$2:$AM$2,0),0),0)+IFERROR(VLOOKUP($B11,'Round  (8)'!$B$2:$AM$102,MATCH(Species!Z$2,'Round  (8)'!$B$2:$AM$2,0),0),0)+IFERROR(VLOOKUP($B11,'Round  (9)'!$B$2:$AM$102,MATCH(Species!Z$2,'Round  (9)'!$B$2:$AM$2,0),0),0)+IFERROR(VLOOKUP($B11,'Round  (10)'!$B$2:$U$102,MATCH(Species!Z$2,'Round  (10)'!$B$2:$U$2,0),0),0)+IFERROR(VLOOKUP($B11,'Round  (11)'!$B$2:$AB$102,MATCH(Species!Z$2,'Round  (11)'!$B$2:$AB$2,0),0),0)+IFERROR(VLOOKUP($B11,'Round  (12)'!$B$2:$Y$100,MATCH(Species!Z$2,'Round  (12)'!$B$2:$Y$2,0),0),0)</f>
        <v>0</v>
      </c>
      <c r="AA11" s="480">
        <f>IFERROR(VLOOKUP($B11,'Round 1'!$B$2:$AM$102,MATCH(Species!AA$2,'Round 1'!$B$2:$AM$2,0),0),0)+IFERROR(VLOOKUP($B11,'Round  (2)'!$B$2:$AM$102,MATCH(Species!AA$2,'Round  (2)'!$B$2:$AM$2,0),0),0)+IFERROR(VLOOKUP($B11,'Round  (3)'!$B$2:$AM$102,MATCH(Species!AA$2,'Round  (3)'!$B$2:$AM$2,0),0),0)+IFERROR(VLOOKUP($B11,'Round (4)'!$B$2:$AM$102,MATCH(Species!AA$2,'Round (4)'!$B$2:$AM$2,0),0),0)+IFERROR(VLOOKUP($B11,'Round  (5)'!$B$2:$AM$102,MATCH(Species!AA$2,'Round  (5)'!$B$2:$AM$2,0),0),0)+IFERROR(VLOOKUP($B11,'Round  (6)'!$B$2:$AM$102,MATCH(Species!AA$2,'Round  (6)'!$B$2:$AM$2,0),0),0)+IFERROR(VLOOKUP($B11,'Round  (7)'!$B$2:$AM$102,MATCH(Species!AA$2,'Round  (7)'!$B$2:$AM$2,0),0),0)+IFERROR(VLOOKUP($B11,'Round  (8)'!$B$2:$AM$102,MATCH(Species!AA$2,'Round  (8)'!$B$2:$AM$2,0),0),0)+IFERROR(VLOOKUP($B11,'Round  (9)'!$B$2:$AM$102,MATCH(Species!AA$2,'Round  (9)'!$B$2:$AM$2,0),0),0)+IFERROR(VLOOKUP($B11,'Round  (10)'!$B$2:$U$102,MATCH(Species!AA$2,'Round  (10)'!$B$2:$U$2,0),0),0)+IFERROR(VLOOKUP($B11,'Round  (11)'!$B$2:$AB$102,MATCH(Species!AA$2,'Round  (11)'!$B$2:$AB$2,0),0),0)+IFERROR(VLOOKUP($B11,'Round  (12)'!$B$2:$Y$100,MATCH(Species!AA$2,'Round  (12)'!$B$2:$Y$2,0),0),0)</f>
        <v>0</v>
      </c>
      <c r="AB11" s="480">
        <f>IFERROR(VLOOKUP($B11,'Round 1'!$B$2:$AM$102,MATCH(Species!AB$2,'Round 1'!$B$2:$AM$2,0),0),0)+IFERROR(VLOOKUP($B11,'Round  (2)'!$B$2:$AM$102,MATCH(Species!AB$2,'Round  (2)'!$B$2:$AM$2,0),0),0)+IFERROR(VLOOKUP($B11,'Round  (3)'!$B$2:$AM$102,MATCH(Species!AB$2,'Round  (3)'!$B$2:$AM$2,0),0),0)+IFERROR(VLOOKUP($B11,'Round (4)'!$B$2:$AM$102,MATCH(Species!AB$2,'Round (4)'!$B$2:$AM$2,0),0),0)+IFERROR(VLOOKUP($B11,'Round  (5)'!$B$2:$AM$102,MATCH(Species!AB$2,'Round  (5)'!$B$2:$AM$2,0),0),0)+IFERROR(VLOOKUP($B11,'Round  (6)'!$B$2:$AM$102,MATCH(Species!AB$2,'Round  (6)'!$B$2:$AM$2,0),0),0)+IFERROR(VLOOKUP($B11,'Round  (7)'!$B$2:$AM$102,MATCH(Species!AB$2,'Round  (7)'!$B$2:$AM$2,0),0),0)+IFERROR(VLOOKUP($B11,'Round  (8)'!$B$2:$AM$102,MATCH(Species!AB$2,'Round  (8)'!$B$2:$AM$2,0),0),0)+IFERROR(VLOOKUP($B11,'Round  (9)'!$B$2:$AM$102,MATCH(Species!AB$2,'Round  (9)'!$B$2:$AM$2,0),0),0)+IFERROR(VLOOKUP($B11,'Round  (10)'!$B$2:$U$102,MATCH(Species!AB$2,'Round  (10)'!$B$2:$U$2,0),0),0)+IFERROR(VLOOKUP($B11,'Round  (11)'!$B$2:$AB$102,MATCH(Species!AB$2,'Round  (11)'!$B$2:$AB$2,0),0),0)+IFERROR(VLOOKUP($B11,'Round  (12)'!$B$2:$Y$100,MATCH(Species!AB$2,'Round  (12)'!$B$2:$Y$2,0),0),0)</f>
        <v>0</v>
      </c>
      <c r="AC11" s="480">
        <f>IFERROR(VLOOKUP($B11,'Round 1'!$B$2:$AM$102,MATCH(Species!AC$2,'Round 1'!$B$2:$AM$2,0),0),0)+IFERROR(VLOOKUP($B11,'Round  (2)'!$B$2:$AM$102,MATCH(Species!AC$2,'Round  (2)'!$B$2:$AM$2,0),0),0)+IFERROR(VLOOKUP($B11,'Round  (3)'!$B$2:$AM$102,MATCH(Species!AC$2,'Round  (3)'!$B$2:$AM$2,0),0),0)+IFERROR(VLOOKUP($B11,'Round (4)'!$B$2:$AM$102,MATCH(Species!AC$2,'Round (4)'!$B$2:$AM$2,0),0),0)+IFERROR(VLOOKUP($B11,'Round  (5)'!$B$2:$AM$102,MATCH(Species!AC$2,'Round  (5)'!$B$2:$AM$2,0),0),0)+IFERROR(VLOOKUP($B11,'Round  (6)'!$B$2:$AM$102,MATCH(Species!AC$2,'Round  (6)'!$B$2:$AM$2,0),0),0)+IFERROR(VLOOKUP($B11,'Round  (7)'!$B$2:$AM$102,MATCH(Species!AC$2,'Round  (7)'!$B$2:$AM$2,0),0),0)+IFERROR(VLOOKUP($B11,'Round  (8)'!$B$2:$AM$102,MATCH(Species!AC$2,'Round  (8)'!$B$2:$AM$2,0),0),0)+IFERROR(VLOOKUP($B11,'Round  (9)'!$B$2:$AM$102,MATCH(Species!AC$2,'Round  (9)'!$B$2:$AM$2,0),0),0)+IFERROR(VLOOKUP($B11,'Round  (10)'!$B$2:$U$102,MATCH(Species!AC$2,'Round  (10)'!$B$2:$U$2,0),0),0)+IFERROR(VLOOKUP($B11,'Round  (11)'!$B$2:$AB$102,MATCH(Species!AC$2,'Round  (11)'!$B$2:$AB$2,0),0),0)+IFERROR(VLOOKUP($B11,'Round  (12)'!$B$2:$Y$100,MATCH(Species!AC$2,'Round  (12)'!$B$2:$Y$2,0),0),0)</f>
        <v>3</v>
      </c>
      <c r="AD11" s="480">
        <f>IFERROR(VLOOKUP($B11,'Round 1'!$B$2:$AM$102,MATCH(Species!AD$2,'Round 1'!$B$2:$AM$2,0),0),0)+IFERROR(VLOOKUP($B11,'Round  (2)'!$B$2:$AM$102,MATCH(Species!AD$2,'Round  (2)'!$B$2:$AM$2,0),0),0)+IFERROR(VLOOKUP($B11,'Round  (3)'!$B$2:$AM$102,MATCH(Species!AD$2,'Round  (3)'!$B$2:$AM$2,0),0),0)+IFERROR(VLOOKUP($B11,'Round (4)'!$B$2:$AM$102,MATCH(Species!AD$2,'Round (4)'!$B$2:$AM$2,0),0),0)+IFERROR(VLOOKUP($B11,'Round  (5)'!$B$2:$AM$102,MATCH(Species!AD$2,'Round  (5)'!$B$2:$AM$2,0),0),0)+IFERROR(VLOOKUP($B11,'Round  (6)'!$B$2:$AM$102,MATCH(Species!AD$2,'Round  (6)'!$B$2:$AM$2,0),0),0)+IFERROR(VLOOKUP($B11,'Round  (7)'!$B$2:$AM$102,MATCH(Species!AD$2,'Round  (7)'!$B$2:$AM$2,0),0),0)+IFERROR(VLOOKUP($B11,'Round  (8)'!$B$2:$AM$102,MATCH(Species!AD$2,'Round  (8)'!$B$2:$AM$2,0),0),0)+IFERROR(VLOOKUP($B11,'Round  (9)'!$B$2:$AM$102,MATCH(Species!AD$2,'Round  (9)'!$B$2:$AM$2,0),0),0)+IFERROR(VLOOKUP($B11,'Round  (10)'!$B$2:$U$102,MATCH(Species!AD$2,'Round  (10)'!$B$2:$U$2,0),0),0)+IFERROR(VLOOKUP($B11,'Round  (11)'!$B$2:$AB$102,MATCH(Species!AD$2,'Round  (11)'!$B$2:$AB$2,0),0),0)+IFERROR(VLOOKUP($B11,'Round  (12)'!$B$2:$Y$100,MATCH(Species!AD$2,'Round  (12)'!$B$2:$Y$2,0),0),0)</f>
        <v>0</v>
      </c>
      <c r="AE11" s="480">
        <f>IFERROR(VLOOKUP($B11,'Round 1'!$B$2:$AM$102,MATCH(Species!AE$2,'Round 1'!$B$2:$AM$2,0),0),0)+IFERROR(VLOOKUP($B11,'Round  (2)'!$B$2:$AM$102,MATCH(Species!AE$2,'Round  (2)'!$B$2:$AM$2,0),0),0)+IFERROR(VLOOKUP($B11,'Round  (3)'!$B$2:$AM$102,MATCH(Species!AE$2,'Round  (3)'!$B$2:$AM$2,0),0),0)+IFERROR(VLOOKUP($B11,'Round (4)'!$B$2:$AM$102,MATCH(Species!AE$2,'Round (4)'!$B$2:$AM$2,0),0),0)+IFERROR(VLOOKUP($B11,'Round  (5)'!$B$2:$AM$102,MATCH(Species!AE$2,'Round  (5)'!$B$2:$AM$2,0),0),0)+IFERROR(VLOOKUP($B11,'Round  (6)'!$B$2:$AM$102,MATCH(Species!AE$2,'Round  (6)'!$B$2:$AM$2,0),0),0)+IFERROR(VLOOKUP($B11,'Round  (7)'!$B$2:$AM$102,MATCH(Species!AE$2,'Round  (7)'!$B$2:$AM$2,0),0),0)+IFERROR(VLOOKUP($B11,'Round  (8)'!$B$2:$AM$102,MATCH(Species!AE$2,'Round  (8)'!$B$2:$AM$2,0),0),0)+IFERROR(VLOOKUP($B11,'Round  (9)'!$B$2:$AM$102,MATCH(Species!AE$2,'Round  (9)'!$B$2:$AM$2,0),0),0)+IFERROR(VLOOKUP($B11,'Round  (10)'!$B$2:$U$102,MATCH(Species!AE$2,'Round  (10)'!$B$2:$U$2,0),0),0)+IFERROR(VLOOKUP($B11,'Round  (11)'!$B$2:$AB$102,MATCH(Species!AE$2,'Round  (11)'!$B$2:$AB$2,0),0),0)+IFERROR(VLOOKUP($B11,'Round  (12)'!$B$2:$Y$100,MATCH(Species!AE$2,'Round  (12)'!$B$2:$Y$2,0),0),0)</f>
        <v>0</v>
      </c>
      <c r="AF11" s="480">
        <f>IFERROR(VLOOKUP($B11,'Round 1'!$B$2:$AM$102,MATCH(Species!AF$2,'Round 1'!$B$2:$AM$2,0),0),0)+IFERROR(VLOOKUP($B11,'Round  (2)'!$B$2:$AM$102,MATCH(Species!AF$2,'Round  (2)'!$B$2:$AM$2,0),0),0)+IFERROR(VLOOKUP($B11,'Round  (3)'!$B$2:$AM$102,MATCH(Species!AF$2,'Round  (3)'!$B$2:$AM$2,0),0),0)+IFERROR(VLOOKUP($B11,'Round (4)'!$B$2:$AM$102,MATCH(Species!AF$2,'Round (4)'!$B$2:$AM$2,0),0),0)+IFERROR(VLOOKUP($B11,'Round  (5)'!$B$2:$AM$102,MATCH(Species!AF$2,'Round  (5)'!$B$2:$AM$2,0),0),0)+IFERROR(VLOOKUP($B11,'Round  (6)'!$B$2:$AM$102,MATCH(Species!AF$2,'Round  (6)'!$B$2:$AM$2,0),0),0)+IFERROR(VLOOKUP($B11,'Round  (7)'!$B$2:$AM$102,MATCH(Species!AF$2,'Round  (7)'!$B$2:$AM$2,0),0),0)+IFERROR(VLOOKUP($B11,'Round  (8)'!$B$2:$AM$102,MATCH(Species!AF$2,'Round  (8)'!$B$2:$AM$2,0),0),0)+IFERROR(VLOOKUP($B11,'Round  (9)'!$B$2:$AM$102,MATCH(Species!AF$2,'Round  (9)'!$B$2:$AM$2,0),0),0)+IFERROR(VLOOKUP($B11,'Round  (10)'!$B$2:$U$102,MATCH(Species!AF$2,'Round  (10)'!$B$2:$U$2,0),0),0)+IFERROR(VLOOKUP($B11,'Round  (11)'!$B$2:$AB$102,MATCH(Species!AF$2,'Round  (11)'!$B$2:$AB$2,0),0),0)+IFERROR(VLOOKUP($B11,'Round  (12)'!$B$2:$Y$100,MATCH(Species!AF$2,'Round  (12)'!$B$2:$Y$2,0),0),0)</f>
        <v>0</v>
      </c>
      <c r="AG11" s="480">
        <f>IFERROR(VLOOKUP($B11,'Round 1'!$B$2:$AM$102,MATCH(Species!AG$2,'Round 1'!$B$2:$AM$2,0),0),0)+IFERROR(VLOOKUP($B11,'Round  (2)'!$B$2:$AM$102,MATCH(Species!AG$2,'Round  (2)'!$B$2:$AM$2,0),0),0)+IFERROR(VLOOKUP($B11,'Round  (3)'!$B$2:$AM$102,MATCH(Species!AG$2,'Round  (3)'!$B$2:$AM$2,0),0),0)+IFERROR(VLOOKUP($B11,'Round (4)'!$B$2:$AM$102,MATCH(Species!AG$2,'Round (4)'!$B$2:$AM$2,0),0),0)+IFERROR(VLOOKUP($B11,'Round  (5)'!$B$2:$AM$102,MATCH(Species!AG$2,'Round  (5)'!$B$2:$AM$2,0),0),0)+IFERROR(VLOOKUP($B11,'Round  (6)'!$B$2:$AM$102,MATCH(Species!AG$2,'Round  (6)'!$B$2:$AM$2,0),0),0)+IFERROR(VLOOKUP($B11,'Round  (7)'!$B$2:$AM$102,MATCH(Species!AG$2,'Round  (7)'!$B$2:$AM$2,0),0),0)+IFERROR(VLOOKUP($B11,'Round  (8)'!$B$2:$AM$102,MATCH(Species!AG$2,'Round  (8)'!$B$2:$AM$2,0),0),0)+IFERROR(VLOOKUP($B11,'Round  (9)'!$B$2:$AM$102,MATCH(Species!AG$2,'Round  (9)'!$B$2:$AM$2,0),0),0)+IFERROR(VLOOKUP($B11,'Round  (10)'!$B$2:$U$102,MATCH(Species!AG$2,'Round  (10)'!$B$2:$U$2,0),0),0)+IFERROR(VLOOKUP($B11,'Round  (11)'!$B$2:$AB$102,MATCH(Species!AG$2,'Round  (11)'!$B$2:$AB$2,0),0),0)+IFERROR(VLOOKUP($B11,'Round  (12)'!$B$2:$Y$100,MATCH(Species!AG$2,'Round  (12)'!$B$2:$Y$2,0),0),0)</f>
        <v>0</v>
      </c>
      <c r="AH11" s="480">
        <f>IFERROR(VLOOKUP($B11,'Round 1'!$B$2:$AM$102,MATCH(Species!AH$2,'Round 1'!$B$2:$AM$2,0),0),0)+IFERROR(VLOOKUP($B11,'Round  (2)'!$B$2:$AM$102,MATCH(Species!AH$2,'Round  (2)'!$B$2:$AM$2,0),0),0)+IFERROR(VLOOKUP($B11,'Round  (3)'!$B$2:$AM$102,MATCH(Species!AH$2,'Round  (3)'!$B$2:$AM$2,0),0),0)+IFERROR(VLOOKUP($B11,'Round (4)'!$B$2:$AM$102,MATCH(Species!AH$2,'Round (4)'!$B$2:$AM$2,0),0),0)+IFERROR(VLOOKUP($B11,'Round  (5)'!$B$2:$AM$102,MATCH(Species!AH$2,'Round  (5)'!$B$2:$AM$2,0),0),0)+IFERROR(VLOOKUP($B11,'Round  (6)'!$B$2:$AM$102,MATCH(Species!AH$2,'Round  (6)'!$B$2:$AM$2,0),0),0)+IFERROR(VLOOKUP($B11,'Round  (7)'!$B$2:$AM$102,MATCH(Species!AH$2,'Round  (7)'!$B$2:$AM$2,0),0),0)+IFERROR(VLOOKUP($B11,'Round  (8)'!$B$2:$AM$102,MATCH(Species!AH$2,'Round  (8)'!$B$2:$AM$2,0),0),0)+IFERROR(VLOOKUP($B11,'Round  (9)'!$B$2:$AM$102,MATCH(Species!AH$2,'Round  (9)'!$B$2:$AM$2,0),0),0)+IFERROR(VLOOKUP($B11,'Round  (10)'!$B$2:$U$102,MATCH(Species!AH$2,'Round  (10)'!$B$2:$U$2,0),0),0)+IFERROR(VLOOKUP($B11,'Round  (11)'!$B$2:$AB$102,MATCH(Species!AH$2,'Round  (11)'!$B$2:$AB$2,0),0),0)+IFERROR(VLOOKUP($B11,'Round  (12)'!$B$2:$Y$100,MATCH(Species!AH$2,'Round  (12)'!$B$2:$Y$2,0),0),0)</f>
        <v>0</v>
      </c>
      <c r="AI11" s="480">
        <f>IFERROR(VLOOKUP($B11,'Round 1'!$B$2:$AM$102,MATCH(Species!AI$2,'Round 1'!$B$2:$AM$2,0),0),0)+IFERROR(VLOOKUP($B11,'Round  (2)'!$B$2:$AM$102,MATCH(Species!AI$2,'Round  (2)'!$B$2:$AM$2,0),0),0)+IFERROR(VLOOKUP($B11,'Round  (3)'!$B$2:$AM$102,MATCH(Species!AI$2,'Round  (3)'!$B$2:$AM$2,0),0),0)+IFERROR(VLOOKUP($B11,'Round (4)'!$B$2:$AM$102,MATCH(Species!AI$2,'Round (4)'!$B$2:$AM$2,0),0),0)+IFERROR(VLOOKUP($B11,'Round  (5)'!$B$2:$AM$102,MATCH(Species!AI$2,'Round  (5)'!$B$2:$AM$2,0),0),0)+IFERROR(VLOOKUP($B11,'Round  (6)'!$B$2:$AM$102,MATCH(Species!AI$2,'Round  (6)'!$B$2:$AM$2,0),0),0)+IFERROR(VLOOKUP($B11,'Round  (7)'!$B$2:$AM$102,MATCH(Species!AI$2,'Round  (7)'!$B$2:$AM$2,0),0),0)+IFERROR(VLOOKUP($B11,'Round  (8)'!$B$2:$AM$102,MATCH(Species!AI$2,'Round  (8)'!$B$2:$AM$2,0),0),0)+IFERROR(VLOOKUP($B11,'Round  (9)'!$B$2:$AM$102,MATCH(Species!AI$2,'Round  (9)'!$B$2:$AM$2,0),0),0)+IFERROR(VLOOKUP($B11,'Round  (10)'!$B$2:$U$102,MATCH(Species!AI$2,'Round  (10)'!$B$2:$U$2,0),0),0)+IFERROR(VLOOKUP($B11,'Round  (11)'!$B$2:$AB$102,MATCH(Species!AI$2,'Round  (11)'!$B$2:$AB$2,0),0),0)+IFERROR(VLOOKUP($B11,'Round  (12)'!$B$2:$Y$100,MATCH(Species!AI$2,'Round  (12)'!$B$2:$Y$2,0),0),0)</f>
        <v>0</v>
      </c>
      <c r="AJ11" s="480">
        <f>IFERROR(VLOOKUP($B11,'Round 1'!$B$2:$AM$102,MATCH(Species!AJ$2,'Round 1'!$B$2:$AM$2,0),0),0)+IFERROR(VLOOKUP($B11,'Round  (2)'!$B$2:$AM$102,MATCH(Species!AJ$2,'Round  (2)'!$B$2:$AM$2,0),0),0)+IFERROR(VLOOKUP($B11,'Round  (3)'!$B$2:$AM$102,MATCH(Species!AJ$2,'Round  (3)'!$B$2:$AM$2,0),0),0)+IFERROR(VLOOKUP($B11,'Round (4)'!$B$2:$AM$102,MATCH(Species!AJ$2,'Round (4)'!$B$2:$AM$2,0),0),0)+IFERROR(VLOOKUP($B11,'Round  (5)'!$B$2:$AM$102,MATCH(Species!AJ$2,'Round  (5)'!$B$2:$AM$2,0),0),0)+IFERROR(VLOOKUP($B11,'Round  (6)'!$B$2:$AM$102,MATCH(Species!AJ$2,'Round  (6)'!$B$2:$AM$2,0),0),0)+IFERROR(VLOOKUP($B11,'Round  (7)'!$B$2:$AM$102,MATCH(Species!AJ$2,'Round  (7)'!$B$2:$AM$2,0),0),0)+IFERROR(VLOOKUP($B11,'Round  (8)'!$B$2:$AM$102,MATCH(Species!AJ$2,'Round  (8)'!$B$2:$AM$2,0),0),0)+IFERROR(VLOOKUP($B11,'Round  (9)'!$B$2:$AM$102,MATCH(Species!AJ$2,'Round  (9)'!$B$2:$AM$2,0),0),0)+IFERROR(VLOOKUP($B11,'Round  (10)'!$B$2:$U$102,MATCH(Species!AJ$2,'Round  (10)'!$B$2:$U$2,0),0),0)+IFERROR(VLOOKUP($B11,'Round  (11)'!$B$2:$AB$102,MATCH(Species!AJ$2,'Round  (11)'!$B$2:$AB$2,0),0),0)+IFERROR(VLOOKUP($B11,'Round  (12)'!$B$2:$Y$100,MATCH(Species!AJ$2,'Round  (12)'!$B$2:$Y$2,0),0),0)</f>
        <v>0</v>
      </c>
      <c r="AT11" t="s">
        <v>131</v>
      </c>
    </row>
    <row r="12" spans="1:46" x14ac:dyDescent="0.3">
      <c r="A12" s="186">
        <v>9</v>
      </c>
      <c r="B12" s="326" t="s">
        <v>108</v>
      </c>
      <c r="C12" s="66" t="str">
        <f>IFERROR(VLOOKUP(B12,IND!$B$3:$E$66,4,0),"NM")</f>
        <v>M</v>
      </c>
      <c r="D12" s="51">
        <f t="shared" si="1"/>
        <v>10</v>
      </c>
      <c r="E12" s="342">
        <f t="shared" si="2"/>
        <v>79</v>
      </c>
      <c r="F12" s="480">
        <f>IFERROR(VLOOKUP($B12,'Round 1'!$B$2:$AM$102,MATCH(Species!F$2,'Round 1'!$B$2:$AM$2,0),0),0)+IFERROR(VLOOKUP($B12,'Round  (2)'!$B$2:$AM$102,MATCH(Species!F$2,'Round  (2)'!$B$2:$AM$2,0),0),0)+IFERROR(VLOOKUP($B12,'Round  (3)'!$B$2:$AM$102,MATCH(Species!F$2,'Round  (3)'!$B$2:$AM$2,0),0),0)+IFERROR(VLOOKUP($B12,'Round (4)'!$B$2:$AM$102,MATCH(Species!F$2,'Round (4)'!$B$2:$AM$2,0),0),0)+IFERROR(VLOOKUP($B12,'Round  (5)'!$B$2:$AM$102,MATCH(Species!F$2,'Round  (5)'!$B$2:$AM$2,0),0),0)+IFERROR(VLOOKUP($B12,'Round  (6)'!$B$2:$AM$102,MATCH(Species!F$2,'Round  (6)'!$B$2:$AM$2,0),0),0)+IFERROR(VLOOKUP($B12,'Round  (7)'!$B$2:$AM$102,MATCH(Species!F$2,'Round  (7)'!$B$2:$AM$2,0),0),0)+IFERROR(VLOOKUP($B12,'Round  (8)'!$B$2:$AM$102,MATCH(Species!F$2,'Round  (8)'!$B$2:$AM$2,0),0),0)+IFERROR(VLOOKUP($B12,'Round  (9)'!$B$2:$AM$102,MATCH(Species!F$2,'Round  (9)'!$B$2:$AM$2,0),0),0)+IFERROR(VLOOKUP($B12,'Round  (10)'!$B$2:$U$102,MATCH(Species!F$2,'Round  (10)'!$B$2:$U$2,0),0),0)+IFERROR(VLOOKUP($B12,'Round  (11)'!$B$2:$AB$102,MATCH(Species!F$2,'Round  (11)'!$B$2:$AB$2,0),0),0)+IFERROR(VLOOKUP($B12,'Round  (12)'!$B$2:$Y$100,MATCH(Species!F$2,'Round  (12)'!$B$2:$Y$2,0),0),0)</f>
        <v>31</v>
      </c>
      <c r="G12" s="480">
        <f>IFERROR(VLOOKUP($B12,'Round 1'!$B$2:$AM$102,MATCH(Species!G$2,'Round 1'!$B$2:$AM$2,0),0),0)+IFERROR(VLOOKUP($B12,'Round  (2)'!$B$2:$AM$102,MATCH(Species!G$2,'Round  (2)'!$B$2:$AM$2,0),0),0)+IFERROR(VLOOKUP($B12,'Round  (3)'!$B$2:$AM$102,MATCH(Species!G$2,'Round  (3)'!$B$2:$AM$2,0),0),0)+IFERROR(VLOOKUP($B12,'Round (4)'!$B$2:$AM$102,MATCH(Species!G$2,'Round (4)'!$B$2:$AM$2,0),0),0)+IFERROR(VLOOKUP($B12,'Round  (5)'!$B$2:$AM$102,MATCH(Species!G$2,'Round  (5)'!$B$2:$AM$2,0),0),0)+IFERROR(VLOOKUP($B12,'Round  (6)'!$B$2:$AM$102,MATCH(Species!G$2,'Round  (6)'!$B$2:$AM$2,0),0),0)+IFERROR(VLOOKUP($B12,'Round  (7)'!$B$2:$AM$102,MATCH(Species!G$2,'Round  (7)'!$B$2:$AM$2,0),0),0)+IFERROR(VLOOKUP($B12,'Round  (8)'!$B$2:$AM$102,MATCH(Species!G$2,'Round  (8)'!$B$2:$AM$2,0),0),0)+IFERROR(VLOOKUP($B12,'Round  (9)'!$B$2:$AM$102,MATCH(Species!G$2,'Round  (9)'!$B$2:$AM$2,0),0),0)+IFERROR(VLOOKUP($B12,'Round  (10)'!$B$2:$U$102,MATCH(Species!G$2,'Round  (10)'!$B$2:$U$2,0),0),0)+IFERROR(VLOOKUP($B12,'Round  (11)'!$B$2:$AB$102,MATCH(Species!G$2,'Round  (11)'!$B$2:$AB$2,0),0),0)+IFERROR(VLOOKUP($B12,'Round  (12)'!$B$2:$Y$100,MATCH(Species!G$2,'Round  (12)'!$B$2:$Y$2,0),0),0)</f>
        <v>12</v>
      </c>
      <c r="H12" s="480">
        <f>IFERROR(VLOOKUP($B12,'Round 1'!$B$2:$AM$102,MATCH(Species!H$2,'Round 1'!$B$2:$AM$2,0),0),0)+IFERROR(VLOOKUP($B12,'Round  (2)'!$B$2:$AM$102,MATCH(Species!H$2,'Round  (2)'!$B$2:$AM$2,0),0),0)+IFERROR(VLOOKUP($B12,'Round  (3)'!$B$2:$AM$102,MATCH(Species!H$2,'Round  (3)'!$B$2:$AM$2,0),0),0)+IFERROR(VLOOKUP($B12,'Round (4)'!$B$2:$AM$102,MATCH(Species!H$2,'Round (4)'!$B$2:$AM$2,0),0),0)+IFERROR(VLOOKUP($B12,'Round  (5)'!$B$2:$AM$102,MATCH(Species!H$2,'Round  (5)'!$B$2:$AM$2,0),0),0)+IFERROR(VLOOKUP($B12,'Round  (6)'!$B$2:$AM$102,MATCH(Species!H$2,'Round  (6)'!$B$2:$AM$2,0),0),0)+IFERROR(VLOOKUP($B12,'Round  (7)'!$B$2:$AM$102,MATCH(Species!H$2,'Round  (7)'!$B$2:$AM$2,0),0),0)+IFERROR(VLOOKUP($B12,'Round  (8)'!$B$2:$AM$102,MATCH(Species!H$2,'Round  (8)'!$B$2:$AM$2,0),0),0)+IFERROR(VLOOKUP($B12,'Round  (9)'!$B$2:$AM$102,MATCH(Species!H$2,'Round  (9)'!$B$2:$AM$2,0),0),0)+IFERROR(VLOOKUP($B12,'Round  (10)'!$B$2:$U$102,MATCH(Species!H$2,'Round  (10)'!$B$2:$U$2,0),0),0)+IFERROR(VLOOKUP($B12,'Round  (11)'!$B$2:$AB$102,MATCH(Species!H$2,'Round  (11)'!$B$2:$AB$2,0),0),0)+IFERROR(VLOOKUP($B12,'Round  (12)'!$B$2:$Y$100,MATCH(Species!H$2,'Round  (12)'!$B$2:$Y$2,0),0),0)</f>
        <v>0</v>
      </c>
      <c r="I12" s="480">
        <f>IFERROR(VLOOKUP($B12,'Round 1'!$B$2:$AM$102,MATCH(Species!I$2,'Round 1'!$B$2:$AM$2,0),0),0)+IFERROR(VLOOKUP($B12,'Round  (2)'!$B$2:$AM$102,MATCH(Species!I$2,'Round  (2)'!$B$2:$AM$2,0),0),0)+IFERROR(VLOOKUP($B12,'Round  (3)'!$B$2:$AM$102,MATCH(Species!I$2,'Round  (3)'!$B$2:$AM$2,0),0),0)+IFERROR(VLOOKUP($B12,'Round (4)'!$B$2:$AM$102,MATCH(Species!I$2,'Round (4)'!$B$2:$AM$2,0),0),0)+IFERROR(VLOOKUP($B12,'Round  (5)'!$B$2:$AM$102,MATCH(Species!I$2,'Round  (5)'!$B$2:$AM$2,0),0),0)+IFERROR(VLOOKUP($B12,'Round  (6)'!$B$2:$AM$102,MATCH(Species!I$2,'Round  (6)'!$B$2:$AM$2,0),0),0)+IFERROR(VLOOKUP($B12,'Round  (7)'!$B$2:$AM$102,MATCH(Species!I$2,'Round  (7)'!$B$2:$AM$2,0),0),0)+IFERROR(VLOOKUP($B12,'Round  (8)'!$B$2:$AM$102,MATCH(Species!I$2,'Round  (8)'!$B$2:$AM$2,0),0),0)+IFERROR(VLOOKUP($B12,'Round  (9)'!$B$2:$AM$102,MATCH(Species!I$2,'Round  (9)'!$B$2:$AM$2,0),0),0)+IFERROR(VLOOKUP($B12,'Round  (10)'!$B$2:$U$102,MATCH(Species!I$2,'Round  (10)'!$B$2:$U$2,0),0),0)+IFERROR(VLOOKUP($B12,'Round  (11)'!$B$2:$AB$102,MATCH(Species!I$2,'Round  (11)'!$B$2:$AB$2,0),0),0)+IFERROR(VLOOKUP($B12,'Round  (12)'!$B$2:$Y$100,MATCH(Species!I$2,'Round  (12)'!$B$2:$Y$2,0),0),0)</f>
        <v>0</v>
      </c>
      <c r="J12" s="480">
        <f>IFERROR(VLOOKUP($B12,'Round 1'!$B$2:$AM$102,MATCH(Species!J$2,'Round 1'!$B$2:$AM$2,0),0),0)+IFERROR(VLOOKUP($B12,'Round  (2)'!$B$2:$AM$102,MATCH(Species!J$2,'Round  (2)'!$B$2:$AM$2,0),0),0)+IFERROR(VLOOKUP($B12,'Round  (3)'!$B$2:$AM$102,MATCH(Species!J$2,'Round  (3)'!$B$2:$AM$2,0),0),0)+IFERROR(VLOOKUP($B12,'Round (4)'!$B$2:$AM$102,MATCH(Species!J$2,'Round (4)'!$B$2:$AM$2,0),0),0)+IFERROR(VLOOKUP($B12,'Round  (5)'!$B$2:$AM$102,MATCH(Species!J$2,'Round  (5)'!$B$2:$AM$2,0),0),0)+IFERROR(VLOOKUP($B12,'Round  (6)'!$B$2:$AM$102,MATCH(Species!J$2,'Round  (6)'!$B$2:$AM$2,0),0),0)+IFERROR(VLOOKUP($B12,'Round  (7)'!$B$2:$AM$102,MATCH(Species!J$2,'Round  (7)'!$B$2:$AM$2,0),0),0)+IFERROR(VLOOKUP($B12,'Round  (8)'!$B$2:$AM$102,MATCH(Species!J$2,'Round  (8)'!$B$2:$AM$2,0),0),0)+IFERROR(VLOOKUP($B12,'Round  (9)'!$B$2:$AM$102,MATCH(Species!J$2,'Round  (9)'!$B$2:$AM$2,0),0),0)+IFERROR(VLOOKUP($B12,'Round  (10)'!$B$2:$U$102,MATCH(Species!J$2,'Round  (10)'!$B$2:$U$2,0),0),0)+IFERROR(VLOOKUP($B12,'Round  (11)'!$B$2:$AB$102,MATCH(Species!J$2,'Round  (11)'!$B$2:$AB$2,0),0),0)+IFERROR(VLOOKUP($B12,'Round  (12)'!$B$2:$Y$100,MATCH(Species!J$2,'Round  (12)'!$B$2:$Y$2,0),0),0)</f>
        <v>0</v>
      </c>
      <c r="K12" s="480">
        <f>IFERROR(VLOOKUP($B12,'Round 1'!$B$2:$AM$102,MATCH(Species!K$2,'Round 1'!$B$2:$AM$2,0),0),0)+IFERROR(VLOOKUP($B12,'Round  (2)'!$B$2:$AM$102,MATCH(Species!K$2,'Round  (2)'!$B$2:$AM$2,0),0),0)+IFERROR(VLOOKUP($B12,'Round  (3)'!$B$2:$AM$102,MATCH(Species!K$2,'Round  (3)'!$B$2:$AM$2,0),0),0)+IFERROR(VLOOKUP($B12,'Round (4)'!$B$2:$AM$102,MATCH(Species!K$2,'Round (4)'!$B$2:$AM$2,0),0),0)+IFERROR(VLOOKUP($B12,'Round  (5)'!$B$2:$AM$102,MATCH(Species!K$2,'Round  (5)'!$B$2:$AM$2,0),0),0)+IFERROR(VLOOKUP($B12,'Round  (6)'!$B$2:$AM$102,MATCH(Species!K$2,'Round  (6)'!$B$2:$AM$2,0),0),0)+IFERROR(VLOOKUP($B12,'Round  (7)'!$B$2:$AM$102,MATCH(Species!K$2,'Round  (7)'!$B$2:$AM$2,0),0),0)+IFERROR(VLOOKUP($B12,'Round  (8)'!$B$2:$AM$102,MATCH(Species!K$2,'Round  (8)'!$B$2:$AM$2,0),0),0)+IFERROR(VLOOKUP($B12,'Round  (9)'!$B$2:$AM$102,MATCH(Species!K$2,'Round  (9)'!$B$2:$AM$2,0),0),0)+IFERROR(VLOOKUP($B12,'Round  (10)'!$B$2:$U$102,MATCH(Species!K$2,'Round  (10)'!$B$2:$U$2,0),0),0)+IFERROR(VLOOKUP($B12,'Round  (11)'!$B$2:$AB$102,MATCH(Species!K$2,'Round  (11)'!$B$2:$AB$2,0),0),0)+IFERROR(VLOOKUP($B12,'Round  (12)'!$B$2:$Y$100,MATCH(Species!K$2,'Round  (12)'!$B$2:$Y$2,0),0),0)</f>
        <v>2</v>
      </c>
      <c r="L12" s="480">
        <f>IFERROR(VLOOKUP($B12,'Round 1'!$B$2:$AM$102,MATCH(Species!L$2,'Round 1'!$B$2:$AM$2,0),0),0)+IFERROR(VLOOKUP($B12,'Round  (2)'!$B$2:$AM$102,MATCH(Species!L$2,'Round  (2)'!$B$2:$AM$2,0),0),0)+IFERROR(VLOOKUP($B12,'Round  (3)'!$B$2:$AM$102,MATCH(Species!L$2,'Round  (3)'!$B$2:$AM$2,0),0),0)+IFERROR(VLOOKUP($B12,'Round (4)'!$B$2:$AM$102,MATCH(Species!L$2,'Round (4)'!$B$2:$AM$2,0),0),0)+IFERROR(VLOOKUP($B12,'Round  (5)'!$B$2:$AM$102,MATCH(Species!L$2,'Round  (5)'!$B$2:$AM$2,0),0),0)+IFERROR(VLOOKUP($B12,'Round  (6)'!$B$2:$AM$102,MATCH(Species!L$2,'Round  (6)'!$B$2:$AM$2,0),0),0)+IFERROR(VLOOKUP($B12,'Round  (7)'!$B$2:$AM$102,MATCH(Species!L$2,'Round  (7)'!$B$2:$AM$2,0),0),0)+IFERROR(VLOOKUP($B12,'Round  (8)'!$B$2:$AM$102,MATCH(Species!L$2,'Round  (8)'!$B$2:$AM$2,0),0),0)+IFERROR(VLOOKUP($B12,'Round  (9)'!$B$2:$AM$102,MATCH(Species!L$2,'Round  (9)'!$B$2:$AM$2,0),0),0)+IFERROR(VLOOKUP($B12,'Round  (10)'!$B$2:$U$102,MATCH(Species!L$2,'Round  (10)'!$B$2:$U$2,0),0),0)+IFERROR(VLOOKUP($B12,'Round  (11)'!$B$2:$AB$102,MATCH(Species!L$2,'Round  (11)'!$B$2:$AB$2,0),0),0)+IFERROR(VLOOKUP($B12,'Round  (12)'!$B$2:$Y$100,MATCH(Species!L$2,'Round  (12)'!$B$2:$Y$2,0),0),0)</f>
        <v>14</v>
      </c>
      <c r="M12" s="480">
        <f>IFERROR(VLOOKUP($B12,'Round 1'!$B$2:$AM$102,MATCH(Species!M$2,'Round 1'!$B$2:$AM$2,0),0),0)+IFERROR(VLOOKUP($B12,'Round  (2)'!$B$2:$AM$102,MATCH(Species!M$2,'Round  (2)'!$B$2:$AM$2,0),0),0)+IFERROR(VLOOKUP($B12,'Round  (3)'!$B$2:$AM$102,MATCH(Species!M$2,'Round  (3)'!$B$2:$AM$2,0),0),0)+IFERROR(VLOOKUP($B12,'Round (4)'!$B$2:$AM$102,MATCH(Species!M$2,'Round (4)'!$B$2:$AM$2,0),0),0)+IFERROR(VLOOKUP($B12,'Round  (5)'!$B$2:$AM$102,MATCH(Species!M$2,'Round  (5)'!$B$2:$AM$2,0),0),0)+IFERROR(VLOOKUP($B12,'Round  (6)'!$B$2:$AM$102,MATCH(Species!M$2,'Round  (6)'!$B$2:$AM$2,0),0),0)+IFERROR(VLOOKUP($B12,'Round  (7)'!$B$2:$AM$102,MATCH(Species!M$2,'Round  (7)'!$B$2:$AM$2,0),0),0)+IFERROR(VLOOKUP($B12,'Round  (8)'!$B$2:$AM$102,MATCH(Species!M$2,'Round  (8)'!$B$2:$AM$2,0),0),0)+IFERROR(VLOOKUP($B12,'Round  (9)'!$B$2:$AM$102,MATCH(Species!M$2,'Round  (9)'!$B$2:$AM$2,0),0),0)+IFERROR(VLOOKUP($B12,'Round  (10)'!$B$2:$U$102,MATCH(Species!M$2,'Round  (10)'!$B$2:$U$2,0),0),0)+IFERROR(VLOOKUP($B12,'Round  (11)'!$B$2:$AB$102,MATCH(Species!M$2,'Round  (11)'!$B$2:$AB$2,0),0),0)+IFERROR(VLOOKUP($B12,'Round  (12)'!$B$2:$Y$100,MATCH(Species!M$2,'Round  (12)'!$B$2:$Y$2,0),0),0)</f>
        <v>0</v>
      </c>
      <c r="N12" s="480">
        <f>IFERROR(VLOOKUP($B12,'Round 1'!$B$2:$AM$102,MATCH(Species!N$2,'Round 1'!$B$2:$AM$2,0),0),0)+IFERROR(VLOOKUP($B12,'Round  (2)'!$B$2:$AM$102,MATCH(Species!N$2,'Round  (2)'!$B$2:$AM$2,0),0),0)+IFERROR(VLOOKUP($B12,'Round  (3)'!$B$2:$AM$102,MATCH(Species!N$2,'Round  (3)'!$B$2:$AM$2,0),0),0)+IFERROR(VLOOKUP($B12,'Round (4)'!$B$2:$AM$102,MATCH(Species!N$2,'Round (4)'!$B$2:$AM$2,0),0),0)+IFERROR(VLOOKUP($B12,'Round  (5)'!$B$2:$AM$102,MATCH(Species!N$2,'Round  (5)'!$B$2:$AM$2,0),0),0)+IFERROR(VLOOKUP($B12,'Round  (6)'!$B$2:$AM$102,MATCH(Species!N$2,'Round  (6)'!$B$2:$AM$2,0),0),0)+IFERROR(VLOOKUP($B12,'Round  (7)'!$B$2:$AM$102,MATCH(Species!N$2,'Round  (7)'!$B$2:$AM$2,0),0),0)+IFERROR(VLOOKUP($B12,'Round  (8)'!$B$2:$AM$102,MATCH(Species!N$2,'Round  (8)'!$B$2:$AM$2,0),0),0)+IFERROR(VLOOKUP($B12,'Round  (9)'!$B$2:$AM$102,MATCH(Species!N$2,'Round  (9)'!$B$2:$AM$2,0),0),0)+IFERROR(VLOOKUP($B12,'Round  (10)'!$B$2:$U$102,MATCH(Species!N$2,'Round  (10)'!$B$2:$U$2,0),0),0)+IFERROR(VLOOKUP($B12,'Round  (11)'!$B$2:$AB$102,MATCH(Species!N$2,'Round  (11)'!$B$2:$AB$2,0),0),0)+IFERROR(VLOOKUP($B12,'Round  (12)'!$B$2:$Y$100,MATCH(Species!N$2,'Round  (12)'!$B$2:$Y$2,0),0),0)</f>
        <v>5</v>
      </c>
      <c r="O12" s="480">
        <f>IFERROR(VLOOKUP($B12,'Round 1'!$B$2:$AM$102,MATCH(Species!O$2,'Round 1'!$B$2:$AM$2,0),0),0)+IFERROR(VLOOKUP($B12,'Round  (2)'!$B$2:$AM$102,MATCH(Species!O$2,'Round  (2)'!$B$2:$AM$2,0),0),0)+IFERROR(VLOOKUP($B12,'Round  (3)'!$B$2:$AM$102,MATCH(Species!O$2,'Round  (3)'!$B$2:$AM$2,0),0),0)+IFERROR(VLOOKUP($B12,'Round (4)'!$B$2:$AM$102,MATCH(Species!O$2,'Round (4)'!$B$2:$AM$2,0),0),0)+IFERROR(VLOOKUP($B12,'Round  (5)'!$B$2:$AM$102,MATCH(Species!O$2,'Round  (5)'!$B$2:$AM$2,0),0),0)+IFERROR(VLOOKUP($B12,'Round  (6)'!$B$2:$AM$102,MATCH(Species!O$2,'Round  (6)'!$B$2:$AM$2,0),0),0)+IFERROR(VLOOKUP($B12,'Round  (7)'!$B$2:$AM$102,MATCH(Species!O$2,'Round  (7)'!$B$2:$AM$2,0),0),0)+IFERROR(VLOOKUP($B12,'Round  (8)'!$B$2:$AM$102,MATCH(Species!O$2,'Round  (8)'!$B$2:$AM$2,0),0),0)+IFERROR(VLOOKUP($B12,'Round  (9)'!$B$2:$AM$102,MATCH(Species!O$2,'Round  (9)'!$B$2:$AM$2,0),0),0)+IFERROR(VLOOKUP($B12,'Round  (10)'!$B$2:$U$102,MATCH(Species!O$2,'Round  (10)'!$B$2:$U$2,0),0),0)+IFERROR(VLOOKUP($B12,'Round  (11)'!$B$2:$AB$102,MATCH(Species!O$2,'Round  (11)'!$B$2:$AB$2,0),0),0)+IFERROR(VLOOKUP($B12,'Round  (12)'!$B$2:$Y$100,MATCH(Species!O$2,'Round  (12)'!$B$2:$Y$2,0),0),0)</f>
        <v>0</v>
      </c>
      <c r="P12" s="480">
        <f>IFERROR(VLOOKUP($B12,'Round 1'!$B$2:$AM$102,MATCH(Species!P$2,'Round 1'!$B$2:$AM$2,0),0),0)+IFERROR(VLOOKUP($B12,'Round  (2)'!$B$2:$AM$102,MATCH(Species!P$2,'Round  (2)'!$B$2:$AM$2,0),0),0)+IFERROR(VLOOKUP($B12,'Round  (3)'!$B$2:$AM$102,MATCH(Species!P$2,'Round  (3)'!$B$2:$AM$2,0),0),0)+IFERROR(VLOOKUP($B12,'Round (4)'!$B$2:$AM$102,MATCH(Species!P$2,'Round (4)'!$B$2:$AM$2,0),0),0)+IFERROR(VLOOKUP($B12,'Round  (5)'!$B$2:$AM$102,MATCH(Species!P$2,'Round  (5)'!$B$2:$AM$2,0),0),0)+IFERROR(VLOOKUP($B12,'Round  (6)'!$B$2:$AM$102,MATCH(Species!P$2,'Round  (6)'!$B$2:$AM$2,0),0),0)+IFERROR(VLOOKUP($B12,'Round  (7)'!$B$2:$AM$102,MATCH(Species!P$2,'Round  (7)'!$B$2:$AM$2,0),0),0)+IFERROR(VLOOKUP($B12,'Round  (8)'!$B$2:$AM$102,MATCH(Species!P$2,'Round  (8)'!$B$2:$AM$2,0),0),0)+IFERROR(VLOOKUP($B12,'Round  (9)'!$B$2:$AM$102,MATCH(Species!P$2,'Round  (9)'!$B$2:$AM$2,0),0),0)+IFERROR(VLOOKUP($B12,'Round  (10)'!$B$2:$U$102,MATCH(Species!P$2,'Round  (10)'!$B$2:$U$2,0),0),0)+IFERROR(VLOOKUP($B12,'Round  (11)'!$B$2:$AB$102,MATCH(Species!P$2,'Round  (11)'!$B$2:$AB$2,0),0),0)+IFERROR(VLOOKUP($B12,'Round  (12)'!$B$2:$Y$100,MATCH(Species!P$2,'Round  (12)'!$B$2:$Y$2,0),0),0)</f>
        <v>1</v>
      </c>
      <c r="Q12" s="480">
        <f>IFERROR(VLOOKUP($B12,'Round 1'!$B$2:$AM$102,MATCH(Species!Q$2,'Round 1'!$B$2:$AM$2,0),0),0)+IFERROR(VLOOKUP($B12,'Round  (2)'!$B$2:$AM$102,MATCH(Species!Q$2,'Round  (2)'!$B$2:$AM$2,0),0),0)+IFERROR(VLOOKUP($B12,'Round  (3)'!$B$2:$AM$102,MATCH(Species!Q$2,'Round  (3)'!$B$2:$AM$2,0),0),0)+IFERROR(VLOOKUP($B12,'Round (4)'!$B$2:$AM$102,MATCH(Species!Q$2,'Round (4)'!$B$2:$AM$2,0),0),0)+IFERROR(VLOOKUP($B12,'Round  (5)'!$B$2:$AM$102,MATCH(Species!Q$2,'Round  (5)'!$B$2:$AM$2,0),0),0)+IFERROR(VLOOKUP($B12,'Round  (6)'!$B$2:$AM$102,MATCH(Species!Q$2,'Round  (6)'!$B$2:$AM$2,0),0),0)+IFERROR(VLOOKUP($B12,'Round  (7)'!$B$2:$AM$102,MATCH(Species!Q$2,'Round  (7)'!$B$2:$AM$2,0),0),0)+IFERROR(VLOOKUP($B12,'Round  (8)'!$B$2:$AM$102,MATCH(Species!Q$2,'Round  (8)'!$B$2:$AM$2,0),0),0)+IFERROR(VLOOKUP($B12,'Round  (9)'!$B$2:$AM$102,MATCH(Species!Q$2,'Round  (9)'!$B$2:$AM$2,0),0),0)+IFERROR(VLOOKUP($B12,'Round  (10)'!$B$2:$U$102,MATCH(Species!Q$2,'Round  (10)'!$B$2:$U$2,0),0),0)+IFERROR(VLOOKUP($B12,'Round  (11)'!$B$2:$AB$102,MATCH(Species!Q$2,'Round  (11)'!$B$2:$AB$2,0),0),0)+IFERROR(VLOOKUP($B12,'Round  (12)'!$B$2:$Y$100,MATCH(Species!Q$2,'Round  (12)'!$B$2:$Y$2,0),0),0)</f>
        <v>4</v>
      </c>
      <c r="R12" s="480">
        <f>IFERROR(VLOOKUP($B12,'Round 1'!$B$2:$AM$102,MATCH(Species!R$2,'Round 1'!$B$2:$AM$2,0),0),0)+IFERROR(VLOOKUP($B12,'Round  (2)'!$B$2:$AM$102,MATCH(Species!R$2,'Round  (2)'!$B$2:$AM$2,0),0),0)+IFERROR(VLOOKUP($B12,'Round  (3)'!$B$2:$AM$102,MATCH(Species!R$2,'Round  (3)'!$B$2:$AM$2,0),0),0)+IFERROR(VLOOKUP($B12,'Round (4)'!$B$2:$AM$102,MATCH(Species!R$2,'Round (4)'!$B$2:$AM$2,0),0),0)+IFERROR(VLOOKUP($B12,'Round  (5)'!$B$2:$AM$102,MATCH(Species!R$2,'Round  (5)'!$B$2:$AM$2,0),0),0)+IFERROR(VLOOKUP($B12,'Round  (6)'!$B$2:$AM$102,MATCH(Species!R$2,'Round  (6)'!$B$2:$AM$2,0),0),0)+IFERROR(VLOOKUP($B12,'Round  (7)'!$B$2:$AM$102,MATCH(Species!R$2,'Round  (7)'!$B$2:$AM$2,0),0),0)+IFERROR(VLOOKUP($B12,'Round  (8)'!$B$2:$AM$102,MATCH(Species!R$2,'Round  (8)'!$B$2:$AM$2,0),0),0)+IFERROR(VLOOKUP($B12,'Round  (9)'!$B$2:$AM$102,MATCH(Species!R$2,'Round  (9)'!$B$2:$AM$2,0),0),0)+IFERROR(VLOOKUP($B12,'Round  (10)'!$B$2:$U$102,MATCH(Species!R$2,'Round  (10)'!$B$2:$U$2,0),0),0)+IFERROR(VLOOKUP($B12,'Round  (11)'!$B$2:$AB$102,MATCH(Species!R$2,'Round  (11)'!$B$2:$AB$2,0),0),0)+IFERROR(VLOOKUP($B12,'Round  (12)'!$B$2:$Y$100,MATCH(Species!R$2,'Round  (12)'!$B$2:$Y$2,0),0),0)</f>
        <v>0</v>
      </c>
      <c r="S12" s="480">
        <f>IFERROR(VLOOKUP($B12,'Round 1'!$B$2:$AM$102,MATCH(Species!S$2,'Round 1'!$B$2:$AM$2,0),0),0)+IFERROR(VLOOKUP($B12,'Round  (2)'!$B$2:$AM$102,MATCH(Species!S$2,'Round  (2)'!$B$2:$AM$2,0),0),0)+IFERROR(VLOOKUP($B12,'Round  (3)'!$B$2:$AM$102,MATCH(Species!S$2,'Round  (3)'!$B$2:$AM$2,0),0),0)+IFERROR(VLOOKUP($B12,'Round (4)'!$B$2:$AM$102,MATCH(Species!S$2,'Round (4)'!$B$2:$AM$2,0),0),0)+IFERROR(VLOOKUP($B12,'Round  (5)'!$B$2:$AM$102,MATCH(Species!S$2,'Round  (5)'!$B$2:$AM$2,0),0),0)+IFERROR(VLOOKUP($B12,'Round  (6)'!$B$2:$AM$102,MATCH(Species!S$2,'Round  (6)'!$B$2:$AM$2,0),0),0)+IFERROR(VLOOKUP($B12,'Round  (7)'!$B$2:$AM$102,MATCH(Species!S$2,'Round  (7)'!$B$2:$AM$2,0),0),0)+IFERROR(VLOOKUP($B12,'Round  (8)'!$B$2:$AM$102,MATCH(Species!S$2,'Round  (8)'!$B$2:$AM$2,0),0),0)+IFERROR(VLOOKUP($B12,'Round  (9)'!$B$2:$AM$102,MATCH(Species!S$2,'Round  (9)'!$B$2:$AM$2,0),0),0)+IFERROR(VLOOKUP($B12,'Round  (10)'!$B$2:$U$102,MATCH(Species!S$2,'Round  (10)'!$B$2:$U$2,0),0),0)+IFERROR(VLOOKUP($B12,'Round  (11)'!$B$2:$AB$102,MATCH(Species!S$2,'Round  (11)'!$B$2:$AB$2,0),0),0)+IFERROR(VLOOKUP($B12,'Round  (12)'!$B$2:$Y$100,MATCH(Species!S$2,'Round  (12)'!$B$2:$Y$2,0),0),0)</f>
        <v>0</v>
      </c>
      <c r="T12" s="480">
        <f>IFERROR(VLOOKUP($B12,'Round 1'!$B$2:$AM$102,MATCH(Species!T$2,'Round 1'!$B$2:$AM$2,0),0),0)+IFERROR(VLOOKUP($B12,'Round  (2)'!$B$2:$AM$102,MATCH(Species!T$2,'Round  (2)'!$B$2:$AM$2,0),0),0)+IFERROR(VLOOKUP($B12,'Round  (3)'!$B$2:$AM$102,MATCH(Species!T$2,'Round  (3)'!$B$2:$AM$2,0),0),0)+IFERROR(VLOOKUP($B12,'Round (4)'!$B$2:$AM$102,MATCH(Species!T$2,'Round (4)'!$B$2:$AM$2,0),0),0)+IFERROR(VLOOKUP($B12,'Round  (5)'!$B$2:$AM$102,MATCH(Species!T$2,'Round  (5)'!$B$2:$AM$2,0),0),0)+IFERROR(VLOOKUP($B12,'Round  (6)'!$B$2:$AM$102,MATCH(Species!T$2,'Round  (6)'!$B$2:$AM$2,0),0),0)+IFERROR(VLOOKUP($B12,'Round  (7)'!$B$2:$AM$102,MATCH(Species!T$2,'Round  (7)'!$B$2:$AM$2,0),0),0)+IFERROR(VLOOKUP($B12,'Round  (8)'!$B$2:$AM$102,MATCH(Species!T$2,'Round  (8)'!$B$2:$AM$2,0),0),0)+IFERROR(VLOOKUP($B12,'Round  (9)'!$B$2:$AM$102,MATCH(Species!T$2,'Round  (9)'!$B$2:$AM$2,0),0),0)+IFERROR(VLOOKUP($B12,'Round  (10)'!$B$2:$U$102,MATCH(Species!T$2,'Round  (10)'!$B$2:$U$2,0),0),0)+IFERROR(VLOOKUP($B12,'Round  (11)'!$B$2:$AB$102,MATCH(Species!T$2,'Round  (11)'!$B$2:$AB$2,0),0),0)+IFERROR(VLOOKUP($B12,'Round  (12)'!$B$2:$Y$100,MATCH(Species!T$2,'Round  (12)'!$B$2:$Y$2,0),0),0)</f>
        <v>0</v>
      </c>
      <c r="U12" s="480">
        <f>IFERROR(VLOOKUP($B12,'Round 1'!$B$2:$AM$102,MATCH(Species!U$2,'Round 1'!$B$2:$AM$2,0),0),0)+IFERROR(VLOOKUP($B12,'Round  (2)'!$B$2:$AM$102,MATCH(Species!U$2,'Round  (2)'!$B$2:$AM$2,0),0),0)+IFERROR(VLOOKUP($B12,'Round  (3)'!$B$2:$AM$102,MATCH(Species!U$2,'Round  (3)'!$B$2:$AM$2,0),0),0)+IFERROR(VLOOKUP($B12,'Round (4)'!$B$2:$AM$102,MATCH(Species!U$2,'Round (4)'!$B$2:$AM$2,0),0),0)+IFERROR(VLOOKUP($B12,'Round  (5)'!$B$2:$AM$102,MATCH(Species!U$2,'Round  (5)'!$B$2:$AM$2,0),0),0)+IFERROR(VLOOKUP($B12,'Round  (6)'!$B$2:$AM$102,MATCH(Species!U$2,'Round  (6)'!$B$2:$AM$2,0),0),0)+IFERROR(VLOOKUP($B12,'Round  (7)'!$B$2:$AM$102,MATCH(Species!U$2,'Round  (7)'!$B$2:$AM$2,0),0),0)+IFERROR(VLOOKUP($B12,'Round  (8)'!$B$2:$AM$102,MATCH(Species!U$2,'Round  (8)'!$B$2:$AM$2,0),0),0)+IFERROR(VLOOKUP($B12,'Round  (9)'!$B$2:$AM$102,MATCH(Species!U$2,'Round  (9)'!$B$2:$AM$2,0),0),0)+IFERROR(VLOOKUP($B12,'Round  (10)'!$B$2:$U$102,MATCH(Species!U$2,'Round  (10)'!$B$2:$U$2,0),0),0)+IFERROR(VLOOKUP($B12,'Round  (11)'!$B$2:$AB$102,MATCH(Species!U$2,'Round  (11)'!$B$2:$AB$2,0),0),0)+IFERROR(VLOOKUP($B12,'Round  (12)'!$B$2:$Y$100,MATCH(Species!U$2,'Round  (12)'!$B$2:$Y$2,0),0),0)</f>
        <v>2</v>
      </c>
      <c r="V12" s="480">
        <f>IFERROR(VLOOKUP($B12,'Round 1'!$B$2:$AM$102,MATCH(Species!V$2,'Round 1'!$B$2:$AM$2,0),0),0)+IFERROR(VLOOKUP($B12,'Round  (2)'!$B$2:$AM$102,MATCH(Species!V$2,'Round  (2)'!$B$2:$AM$2,0),0),0)+IFERROR(VLOOKUP($B12,'Round  (3)'!$B$2:$AM$102,MATCH(Species!V$2,'Round  (3)'!$B$2:$AM$2,0),0),0)+IFERROR(VLOOKUP($B12,'Round (4)'!$B$2:$AM$102,MATCH(Species!V$2,'Round (4)'!$B$2:$AM$2,0),0),0)+IFERROR(VLOOKUP($B12,'Round  (5)'!$B$2:$AM$102,MATCH(Species!V$2,'Round  (5)'!$B$2:$AM$2,0),0),0)+IFERROR(VLOOKUP($B12,'Round  (6)'!$B$2:$AM$102,MATCH(Species!V$2,'Round  (6)'!$B$2:$AM$2,0),0),0)+IFERROR(VLOOKUP($B12,'Round  (7)'!$B$2:$AM$102,MATCH(Species!V$2,'Round  (7)'!$B$2:$AM$2,0),0),0)+IFERROR(VLOOKUP($B12,'Round  (8)'!$B$2:$AM$102,MATCH(Species!V$2,'Round  (8)'!$B$2:$AM$2,0),0),0)+IFERROR(VLOOKUP($B12,'Round  (9)'!$B$2:$AM$102,MATCH(Species!V$2,'Round  (9)'!$B$2:$AM$2,0),0),0)+IFERROR(VLOOKUP($B12,'Round  (10)'!$B$2:$U$102,MATCH(Species!V$2,'Round  (10)'!$B$2:$U$2,0),0),0)+IFERROR(VLOOKUP($B12,'Round  (11)'!$B$2:$AB$102,MATCH(Species!V$2,'Round  (11)'!$B$2:$AB$2,0),0),0)+IFERROR(VLOOKUP($B12,'Round  (12)'!$B$2:$Y$100,MATCH(Species!V$2,'Round  (12)'!$B$2:$Y$2,0),0),0)</f>
        <v>0</v>
      </c>
      <c r="W12" s="480">
        <f>IFERROR(VLOOKUP($B12,'Round 1'!$B$2:$AM$102,MATCH(Species!W$2,'Round 1'!$B$2:$AM$2,0),0),0)+IFERROR(VLOOKUP($B12,'Round  (2)'!$B$2:$AM$102,MATCH(Species!W$2,'Round  (2)'!$B$2:$AM$2,0),0),0)+IFERROR(VLOOKUP($B12,'Round  (3)'!$B$2:$AM$102,MATCH(Species!W$2,'Round  (3)'!$B$2:$AM$2,0),0),0)+IFERROR(VLOOKUP($B12,'Round (4)'!$B$2:$AM$102,MATCH(Species!W$2,'Round (4)'!$B$2:$AM$2,0),0),0)+IFERROR(VLOOKUP($B12,'Round  (5)'!$B$2:$AM$102,MATCH(Species!W$2,'Round  (5)'!$B$2:$AM$2,0),0),0)+IFERROR(VLOOKUP($B12,'Round  (6)'!$B$2:$AM$102,MATCH(Species!W$2,'Round  (6)'!$B$2:$AM$2,0),0),0)+IFERROR(VLOOKUP($B12,'Round  (7)'!$B$2:$AM$102,MATCH(Species!W$2,'Round  (7)'!$B$2:$AM$2,0),0),0)+IFERROR(VLOOKUP($B12,'Round  (8)'!$B$2:$AM$102,MATCH(Species!W$2,'Round  (8)'!$B$2:$AM$2,0),0),0)+IFERROR(VLOOKUP($B12,'Round  (9)'!$B$2:$AM$102,MATCH(Species!W$2,'Round  (9)'!$B$2:$AM$2,0),0),0)+IFERROR(VLOOKUP($B12,'Round  (10)'!$B$2:$U$102,MATCH(Species!W$2,'Round  (10)'!$B$2:$U$2,0),0),0)+IFERROR(VLOOKUP($B12,'Round  (11)'!$B$2:$AB$102,MATCH(Species!W$2,'Round  (11)'!$B$2:$AB$2,0),0),0)+IFERROR(VLOOKUP($B12,'Round  (12)'!$B$2:$Y$100,MATCH(Species!W$2,'Round  (12)'!$B$2:$Y$2,0),0),0)</f>
        <v>0</v>
      </c>
      <c r="X12" s="480">
        <f>IFERROR(VLOOKUP($B12,'Round 1'!$B$2:$AM$102,MATCH(Species!X$2,'Round 1'!$B$2:$AM$2,0),0),0)+IFERROR(VLOOKUP($B12,'Round  (2)'!$B$2:$AM$102,MATCH(Species!X$2,'Round  (2)'!$B$2:$AM$2,0),0),0)+IFERROR(VLOOKUP($B12,'Round  (3)'!$B$2:$AM$102,MATCH(Species!X$2,'Round  (3)'!$B$2:$AM$2,0),0),0)+IFERROR(VLOOKUP($B12,'Round (4)'!$B$2:$AM$102,MATCH(Species!X$2,'Round (4)'!$B$2:$AM$2,0),0),0)+IFERROR(VLOOKUP($B12,'Round  (5)'!$B$2:$AM$102,MATCH(Species!X$2,'Round  (5)'!$B$2:$AM$2,0),0),0)+IFERROR(VLOOKUP($B12,'Round  (6)'!$B$2:$AM$102,MATCH(Species!X$2,'Round  (6)'!$B$2:$AM$2,0),0),0)+IFERROR(VLOOKUP($B12,'Round  (7)'!$B$2:$AM$102,MATCH(Species!X$2,'Round  (7)'!$B$2:$AM$2,0),0),0)+IFERROR(VLOOKUP($B12,'Round  (8)'!$B$2:$AM$102,MATCH(Species!X$2,'Round  (8)'!$B$2:$AM$2,0),0),0)+IFERROR(VLOOKUP($B12,'Round  (9)'!$B$2:$AM$102,MATCH(Species!X$2,'Round  (9)'!$B$2:$AM$2,0),0),0)+IFERROR(VLOOKUP($B12,'Round  (10)'!$B$2:$U$102,MATCH(Species!X$2,'Round  (10)'!$B$2:$U$2,0),0),0)+IFERROR(VLOOKUP($B12,'Round  (11)'!$B$2:$AB$102,MATCH(Species!X$2,'Round  (11)'!$B$2:$AB$2,0),0),0)+IFERROR(VLOOKUP($B12,'Round  (12)'!$B$2:$Y$100,MATCH(Species!X$2,'Round  (12)'!$B$2:$Y$2,0),0),0)</f>
        <v>0</v>
      </c>
      <c r="Y12" s="480">
        <f>IFERROR(VLOOKUP($B12,'Round 1'!$B$2:$AM$102,MATCH(Species!Y$2,'Round 1'!$B$2:$AM$2,0),0),0)+IFERROR(VLOOKUP($B12,'Round  (2)'!$B$2:$AM$102,MATCH(Species!Y$2,'Round  (2)'!$B$2:$AM$2,0),0),0)+IFERROR(VLOOKUP($B12,'Round  (3)'!$B$2:$AM$102,MATCH(Species!Y$2,'Round  (3)'!$B$2:$AM$2,0),0),0)+IFERROR(VLOOKUP($B12,'Round (4)'!$B$2:$AM$102,MATCH(Species!Y$2,'Round (4)'!$B$2:$AM$2,0),0),0)+IFERROR(VLOOKUP($B12,'Round  (5)'!$B$2:$AM$102,MATCH(Species!Y$2,'Round  (5)'!$B$2:$AM$2,0),0),0)+IFERROR(VLOOKUP($B12,'Round  (6)'!$B$2:$AM$102,MATCH(Species!Y$2,'Round  (6)'!$B$2:$AM$2,0),0),0)+IFERROR(VLOOKUP($B12,'Round  (7)'!$B$2:$AM$102,MATCH(Species!Y$2,'Round  (7)'!$B$2:$AM$2,0),0),0)+IFERROR(VLOOKUP($B12,'Round  (8)'!$B$2:$AM$102,MATCH(Species!Y$2,'Round  (8)'!$B$2:$AM$2,0),0),0)+IFERROR(VLOOKUP($B12,'Round  (9)'!$B$2:$AM$102,MATCH(Species!Y$2,'Round  (9)'!$B$2:$AM$2,0),0),0)+IFERROR(VLOOKUP($B12,'Round  (10)'!$B$2:$U$102,MATCH(Species!Y$2,'Round  (10)'!$B$2:$U$2,0),0),0)+IFERROR(VLOOKUP($B12,'Round  (11)'!$B$2:$AB$102,MATCH(Species!Y$2,'Round  (11)'!$B$2:$AB$2,0),0),0)+IFERROR(VLOOKUP($B12,'Round  (12)'!$B$2:$Y$100,MATCH(Species!Y$2,'Round  (12)'!$B$2:$Y$2,0),0),0)</f>
        <v>0</v>
      </c>
      <c r="Z12" s="480">
        <f>IFERROR(VLOOKUP($B12,'Round 1'!$B$2:$AM$102,MATCH(Species!Z$2,'Round 1'!$B$2:$AM$2,0),0),0)+IFERROR(VLOOKUP($B12,'Round  (2)'!$B$2:$AM$102,MATCH(Species!Z$2,'Round  (2)'!$B$2:$AM$2,0),0),0)+IFERROR(VLOOKUP($B12,'Round  (3)'!$B$2:$AM$102,MATCH(Species!Z$2,'Round  (3)'!$B$2:$AM$2,0),0),0)+IFERROR(VLOOKUP($B12,'Round (4)'!$B$2:$AM$102,MATCH(Species!Z$2,'Round (4)'!$B$2:$AM$2,0),0),0)+IFERROR(VLOOKUP($B12,'Round  (5)'!$B$2:$AM$102,MATCH(Species!Z$2,'Round  (5)'!$B$2:$AM$2,0),0),0)+IFERROR(VLOOKUP($B12,'Round  (6)'!$B$2:$AM$102,MATCH(Species!Z$2,'Round  (6)'!$B$2:$AM$2,0),0),0)+IFERROR(VLOOKUP($B12,'Round  (7)'!$B$2:$AM$102,MATCH(Species!Z$2,'Round  (7)'!$B$2:$AM$2,0),0),0)+IFERROR(VLOOKUP($B12,'Round  (8)'!$B$2:$AM$102,MATCH(Species!Z$2,'Round  (8)'!$B$2:$AM$2,0),0),0)+IFERROR(VLOOKUP($B12,'Round  (9)'!$B$2:$AM$102,MATCH(Species!Z$2,'Round  (9)'!$B$2:$AM$2,0),0),0)+IFERROR(VLOOKUP($B12,'Round  (10)'!$B$2:$U$102,MATCH(Species!Z$2,'Round  (10)'!$B$2:$U$2,0),0),0)+IFERROR(VLOOKUP($B12,'Round  (11)'!$B$2:$AB$102,MATCH(Species!Z$2,'Round  (11)'!$B$2:$AB$2,0),0),0)+IFERROR(VLOOKUP($B12,'Round  (12)'!$B$2:$Y$100,MATCH(Species!Z$2,'Round  (12)'!$B$2:$Y$2,0),0),0)</f>
        <v>0</v>
      </c>
      <c r="AA12" s="480">
        <f>IFERROR(VLOOKUP($B12,'Round 1'!$B$2:$AM$102,MATCH(Species!AA$2,'Round 1'!$B$2:$AM$2,0),0),0)+IFERROR(VLOOKUP($B12,'Round  (2)'!$B$2:$AM$102,MATCH(Species!AA$2,'Round  (2)'!$B$2:$AM$2,0),0),0)+IFERROR(VLOOKUP($B12,'Round  (3)'!$B$2:$AM$102,MATCH(Species!AA$2,'Round  (3)'!$B$2:$AM$2,0),0),0)+IFERROR(VLOOKUP($B12,'Round (4)'!$B$2:$AM$102,MATCH(Species!AA$2,'Round (4)'!$B$2:$AM$2,0),0),0)+IFERROR(VLOOKUP($B12,'Round  (5)'!$B$2:$AM$102,MATCH(Species!AA$2,'Round  (5)'!$B$2:$AM$2,0),0),0)+IFERROR(VLOOKUP($B12,'Round  (6)'!$B$2:$AM$102,MATCH(Species!AA$2,'Round  (6)'!$B$2:$AM$2,0),0),0)+IFERROR(VLOOKUP($B12,'Round  (7)'!$B$2:$AM$102,MATCH(Species!AA$2,'Round  (7)'!$B$2:$AM$2,0),0),0)+IFERROR(VLOOKUP($B12,'Round  (8)'!$B$2:$AM$102,MATCH(Species!AA$2,'Round  (8)'!$B$2:$AM$2,0),0),0)+IFERROR(VLOOKUP($B12,'Round  (9)'!$B$2:$AM$102,MATCH(Species!AA$2,'Round  (9)'!$B$2:$AM$2,0),0),0)+IFERROR(VLOOKUP($B12,'Round  (10)'!$B$2:$U$102,MATCH(Species!AA$2,'Round  (10)'!$B$2:$U$2,0),0),0)+IFERROR(VLOOKUP($B12,'Round  (11)'!$B$2:$AB$102,MATCH(Species!AA$2,'Round  (11)'!$B$2:$AB$2,0),0),0)+IFERROR(VLOOKUP($B12,'Round  (12)'!$B$2:$Y$100,MATCH(Species!AA$2,'Round  (12)'!$B$2:$Y$2,0),0),0)</f>
        <v>0</v>
      </c>
      <c r="AB12" s="480">
        <f>IFERROR(VLOOKUP($B12,'Round 1'!$B$2:$AM$102,MATCH(Species!AB$2,'Round 1'!$B$2:$AM$2,0),0),0)+IFERROR(VLOOKUP($B12,'Round  (2)'!$B$2:$AM$102,MATCH(Species!AB$2,'Round  (2)'!$B$2:$AM$2,0),0),0)+IFERROR(VLOOKUP($B12,'Round  (3)'!$B$2:$AM$102,MATCH(Species!AB$2,'Round  (3)'!$B$2:$AM$2,0),0),0)+IFERROR(VLOOKUP($B12,'Round (4)'!$B$2:$AM$102,MATCH(Species!AB$2,'Round (4)'!$B$2:$AM$2,0),0),0)+IFERROR(VLOOKUP($B12,'Round  (5)'!$B$2:$AM$102,MATCH(Species!AB$2,'Round  (5)'!$B$2:$AM$2,0),0),0)+IFERROR(VLOOKUP($B12,'Round  (6)'!$B$2:$AM$102,MATCH(Species!AB$2,'Round  (6)'!$B$2:$AM$2,0),0),0)+IFERROR(VLOOKUP($B12,'Round  (7)'!$B$2:$AM$102,MATCH(Species!AB$2,'Round  (7)'!$B$2:$AM$2,0),0),0)+IFERROR(VLOOKUP($B12,'Round  (8)'!$B$2:$AM$102,MATCH(Species!AB$2,'Round  (8)'!$B$2:$AM$2,0),0),0)+IFERROR(VLOOKUP($B12,'Round  (9)'!$B$2:$AM$102,MATCH(Species!AB$2,'Round  (9)'!$B$2:$AM$2,0),0),0)+IFERROR(VLOOKUP($B12,'Round  (10)'!$B$2:$U$102,MATCH(Species!AB$2,'Round  (10)'!$B$2:$U$2,0),0),0)+IFERROR(VLOOKUP($B12,'Round  (11)'!$B$2:$AB$102,MATCH(Species!AB$2,'Round  (11)'!$B$2:$AB$2,0),0),0)+IFERROR(VLOOKUP($B12,'Round  (12)'!$B$2:$Y$100,MATCH(Species!AB$2,'Round  (12)'!$B$2:$Y$2,0),0),0)</f>
        <v>0</v>
      </c>
      <c r="AC12" s="480">
        <f>IFERROR(VLOOKUP($B12,'Round 1'!$B$2:$AM$102,MATCH(Species!AC$2,'Round 1'!$B$2:$AM$2,0),0),0)+IFERROR(VLOOKUP($B12,'Round  (2)'!$B$2:$AM$102,MATCH(Species!AC$2,'Round  (2)'!$B$2:$AM$2,0),0),0)+IFERROR(VLOOKUP($B12,'Round  (3)'!$B$2:$AM$102,MATCH(Species!AC$2,'Round  (3)'!$B$2:$AM$2,0),0),0)+IFERROR(VLOOKUP($B12,'Round (4)'!$B$2:$AM$102,MATCH(Species!AC$2,'Round (4)'!$B$2:$AM$2,0),0),0)+IFERROR(VLOOKUP($B12,'Round  (5)'!$B$2:$AM$102,MATCH(Species!AC$2,'Round  (5)'!$B$2:$AM$2,0),0),0)+IFERROR(VLOOKUP($B12,'Round  (6)'!$B$2:$AM$102,MATCH(Species!AC$2,'Round  (6)'!$B$2:$AM$2,0),0),0)+IFERROR(VLOOKUP($B12,'Round  (7)'!$B$2:$AM$102,MATCH(Species!AC$2,'Round  (7)'!$B$2:$AM$2,0),0),0)+IFERROR(VLOOKUP($B12,'Round  (8)'!$B$2:$AM$102,MATCH(Species!AC$2,'Round  (8)'!$B$2:$AM$2,0),0),0)+IFERROR(VLOOKUP($B12,'Round  (9)'!$B$2:$AM$102,MATCH(Species!AC$2,'Round  (9)'!$B$2:$AM$2,0),0),0)+IFERROR(VLOOKUP($B12,'Round  (10)'!$B$2:$U$102,MATCH(Species!AC$2,'Round  (10)'!$B$2:$U$2,0),0),0)+IFERROR(VLOOKUP($B12,'Round  (11)'!$B$2:$AB$102,MATCH(Species!AC$2,'Round  (11)'!$B$2:$AB$2,0),0),0)+IFERROR(VLOOKUP($B12,'Round  (12)'!$B$2:$Y$100,MATCH(Species!AC$2,'Round  (12)'!$B$2:$Y$2,0),0),0)</f>
        <v>4</v>
      </c>
      <c r="AD12" s="480">
        <f>IFERROR(VLOOKUP($B12,'Round 1'!$B$2:$AM$102,MATCH(Species!AD$2,'Round 1'!$B$2:$AM$2,0),0),0)+IFERROR(VLOOKUP($B12,'Round  (2)'!$B$2:$AM$102,MATCH(Species!AD$2,'Round  (2)'!$B$2:$AM$2,0),0),0)+IFERROR(VLOOKUP($B12,'Round  (3)'!$B$2:$AM$102,MATCH(Species!AD$2,'Round  (3)'!$B$2:$AM$2,0),0),0)+IFERROR(VLOOKUP($B12,'Round (4)'!$B$2:$AM$102,MATCH(Species!AD$2,'Round (4)'!$B$2:$AM$2,0),0),0)+IFERROR(VLOOKUP($B12,'Round  (5)'!$B$2:$AM$102,MATCH(Species!AD$2,'Round  (5)'!$B$2:$AM$2,0),0),0)+IFERROR(VLOOKUP($B12,'Round  (6)'!$B$2:$AM$102,MATCH(Species!AD$2,'Round  (6)'!$B$2:$AM$2,0),0),0)+IFERROR(VLOOKUP($B12,'Round  (7)'!$B$2:$AM$102,MATCH(Species!AD$2,'Round  (7)'!$B$2:$AM$2,0),0),0)+IFERROR(VLOOKUP($B12,'Round  (8)'!$B$2:$AM$102,MATCH(Species!AD$2,'Round  (8)'!$B$2:$AM$2,0),0),0)+IFERROR(VLOOKUP($B12,'Round  (9)'!$B$2:$AM$102,MATCH(Species!AD$2,'Round  (9)'!$B$2:$AM$2,0),0),0)+IFERROR(VLOOKUP($B12,'Round  (10)'!$B$2:$U$102,MATCH(Species!AD$2,'Round  (10)'!$B$2:$U$2,0),0),0)+IFERROR(VLOOKUP($B12,'Round  (11)'!$B$2:$AB$102,MATCH(Species!AD$2,'Round  (11)'!$B$2:$AB$2,0),0),0)+IFERROR(VLOOKUP($B12,'Round  (12)'!$B$2:$Y$100,MATCH(Species!AD$2,'Round  (12)'!$B$2:$Y$2,0),0),0)</f>
        <v>4</v>
      </c>
      <c r="AE12" s="480">
        <f>IFERROR(VLOOKUP($B12,'Round 1'!$B$2:$AM$102,MATCH(Species!AE$2,'Round 1'!$B$2:$AM$2,0),0),0)+IFERROR(VLOOKUP($B12,'Round  (2)'!$B$2:$AM$102,MATCH(Species!AE$2,'Round  (2)'!$B$2:$AM$2,0),0),0)+IFERROR(VLOOKUP($B12,'Round  (3)'!$B$2:$AM$102,MATCH(Species!AE$2,'Round  (3)'!$B$2:$AM$2,0),0),0)+IFERROR(VLOOKUP($B12,'Round (4)'!$B$2:$AM$102,MATCH(Species!AE$2,'Round (4)'!$B$2:$AM$2,0),0),0)+IFERROR(VLOOKUP($B12,'Round  (5)'!$B$2:$AM$102,MATCH(Species!AE$2,'Round  (5)'!$B$2:$AM$2,0),0),0)+IFERROR(VLOOKUP($B12,'Round  (6)'!$B$2:$AM$102,MATCH(Species!AE$2,'Round  (6)'!$B$2:$AM$2,0),0),0)+IFERROR(VLOOKUP($B12,'Round  (7)'!$B$2:$AM$102,MATCH(Species!AE$2,'Round  (7)'!$B$2:$AM$2,0),0),0)+IFERROR(VLOOKUP($B12,'Round  (8)'!$B$2:$AM$102,MATCH(Species!AE$2,'Round  (8)'!$B$2:$AM$2,0),0),0)+IFERROR(VLOOKUP($B12,'Round  (9)'!$B$2:$AM$102,MATCH(Species!AE$2,'Round  (9)'!$B$2:$AM$2,0),0),0)+IFERROR(VLOOKUP($B12,'Round  (10)'!$B$2:$U$102,MATCH(Species!AE$2,'Round  (10)'!$B$2:$U$2,0),0),0)+IFERROR(VLOOKUP($B12,'Round  (11)'!$B$2:$AB$102,MATCH(Species!AE$2,'Round  (11)'!$B$2:$AB$2,0),0),0)+IFERROR(VLOOKUP($B12,'Round  (12)'!$B$2:$Y$100,MATCH(Species!AE$2,'Round  (12)'!$B$2:$Y$2,0),0),0)</f>
        <v>0</v>
      </c>
      <c r="AF12" s="480">
        <f>IFERROR(VLOOKUP($B12,'Round 1'!$B$2:$AM$102,MATCH(Species!AF$2,'Round 1'!$B$2:$AM$2,0),0),0)+IFERROR(VLOOKUP($B12,'Round  (2)'!$B$2:$AM$102,MATCH(Species!AF$2,'Round  (2)'!$B$2:$AM$2,0),0),0)+IFERROR(VLOOKUP($B12,'Round  (3)'!$B$2:$AM$102,MATCH(Species!AF$2,'Round  (3)'!$B$2:$AM$2,0),0),0)+IFERROR(VLOOKUP($B12,'Round (4)'!$B$2:$AM$102,MATCH(Species!AF$2,'Round (4)'!$B$2:$AM$2,0),0),0)+IFERROR(VLOOKUP($B12,'Round  (5)'!$B$2:$AM$102,MATCH(Species!AF$2,'Round  (5)'!$B$2:$AM$2,0),0),0)+IFERROR(VLOOKUP($B12,'Round  (6)'!$B$2:$AM$102,MATCH(Species!AF$2,'Round  (6)'!$B$2:$AM$2,0),0),0)+IFERROR(VLOOKUP($B12,'Round  (7)'!$B$2:$AM$102,MATCH(Species!AF$2,'Round  (7)'!$B$2:$AM$2,0),0),0)+IFERROR(VLOOKUP($B12,'Round  (8)'!$B$2:$AM$102,MATCH(Species!AF$2,'Round  (8)'!$B$2:$AM$2,0),0),0)+IFERROR(VLOOKUP($B12,'Round  (9)'!$B$2:$AM$102,MATCH(Species!AF$2,'Round  (9)'!$B$2:$AM$2,0),0),0)+IFERROR(VLOOKUP($B12,'Round  (10)'!$B$2:$U$102,MATCH(Species!AF$2,'Round  (10)'!$B$2:$U$2,0),0),0)+IFERROR(VLOOKUP($B12,'Round  (11)'!$B$2:$AB$102,MATCH(Species!AF$2,'Round  (11)'!$B$2:$AB$2,0),0),0)+IFERROR(VLOOKUP($B12,'Round  (12)'!$B$2:$Y$100,MATCH(Species!AF$2,'Round  (12)'!$B$2:$Y$2,0),0),0)</f>
        <v>0</v>
      </c>
      <c r="AG12" s="480">
        <f>IFERROR(VLOOKUP($B12,'Round 1'!$B$2:$AM$102,MATCH(Species!AG$2,'Round 1'!$B$2:$AM$2,0),0),0)+IFERROR(VLOOKUP($B12,'Round  (2)'!$B$2:$AM$102,MATCH(Species!AG$2,'Round  (2)'!$B$2:$AM$2,0),0),0)+IFERROR(VLOOKUP($B12,'Round  (3)'!$B$2:$AM$102,MATCH(Species!AG$2,'Round  (3)'!$B$2:$AM$2,0),0),0)+IFERROR(VLOOKUP($B12,'Round (4)'!$B$2:$AM$102,MATCH(Species!AG$2,'Round (4)'!$B$2:$AM$2,0),0),0)+IFERROR(VLOOKUP($B12,'Round  (5)'!$B$2:$AM$102,MATCH(Species!AG$2,'Round  (5)'!$B$2:$AM$2,0),0),0)+IFERROR(VLOOKUP($B12,'Round  (6)'!$B$2:$AM$102,MATCH(Species!AG$2,'Round  (6)'!$B$2:$AM$2,0),0),0)+IFERROR(VLOOKUP($B12,'Round  (7)'!$B$2:$AM$102,MATCH(Species!AG$2,'Round  (7)'!$B$2:$AM$2,0),0),0)+IFERROR(VLOOKUP($B12,'Round  (8)'!$B$2:$AM$102,MATCH(Species!AG$2,'Round  (8)'!$B$2:$AM$2,0),0),0)+IFERROR(VLOOKUP($B12,'Round  (9)'!$B$2:$AM$102,MATCH(Species!AG$2,'Round  (9)'!$B$2:$AM$2,0),0),0)+IFERROR(VLOOKUP($B12,'Round  (10)'!$B$2:$U$102,MATCH(Species!AG$2,'Round  (10)'!$B$2:$U$2,0),0),0)+IFERROR(VLOOKUP($B12,'Round  (11)'!$B$2:$AB$102,MATCH(Species!AG$2,'Round  (11)'!$B$2:$AB$2,0),0),0)+IFERROR(VLOOKUP($B12,'Round  (12)'!$B$2:$Y$100,MATCH(Species!AG$2,'Round  (12)'!$B$2:$Y$2,0),0),0)</f>
        <v>0</v>
      </c>
      <c r="AH12" s="480">
        <f>IFERROR(VLOOKUP($B12,'Round 1'!$B$2:$AM$102,MATCH(Species!AH$2,'Round 1'!$B$2:$AM$2,0),0),0)+IFERROR(VLOOKUP($B12,'Round  (2)'!$B$2:$AM$102,MATCH(Species!AH$2,'Round  (2)'!$B$2:$AM$2,0),0),0)+IFERROR(VLOOKUP($B12,'Round  (3)'!$B$2:$AM$102,MATCH(Species!AH$2,'Round  (3)'!$B$2:$AM$2,0),0),0)+IFERROR(VLOOKUP($B12,'Round (4)'!$B$2:$AM$102,MATCH(Species!AH$2,'Round (4)'!$B$2:$AM$2,0),0),0)+IFERROR(VLOOKUP($B12,'Round  (5)'!$B$2:$AM$102,MATCH(Species!AH$2,'Round  (5)'!$B$2:$AM$2,0),0),0)+IFERROR(VLOOKUP($B12,'Round  (6)'!$B$2:$AM$102,MATCH(Species!AH$2,'Round  (6)'!$B$2:$AM$2,0),0),0)+IFERROR(VLOOKUP($B12,'Round  (7)'!$B$2:$AM$102,MATCH(Species!AH$2,'Round  (7)'!$B$2:$AM$2,0),0),0)+IFERROR(VLOOKUP($B12,'Round  (8)'!$B$2:$AM$102,MATCH(Species!AH$2,'Round  (8)'!$B$2:$AM$2,0),0),0)+IFERROR(VLOOKUP($B12,'Round  (9)'!$B$2:$AM$102,MATCH(Species!AH$2,'Round  (9)'!$B$2:$AM$2,0),0),0)+IFERROR(VLOOKUP($B12,'Round  (10)'!$B$2:$U$102,MATCH(Species!AH$2,'Round  (10)'!$B$2:$U$2,0),0),0)+IFERROR(VLOOKUP($B12,'Round  (11)'!$B$2:$AB$102,MATCH(Species!AH$2,'Round  (11)'!$B$2:$AB$2,0),0),0)+IFERROR(VLOOKUP($B12,'Round  (12)'!$B$2:$Y$100,MATCH(Species!AH$2,'Round  (12)'!$B$2:$Y$2,0),0),0)</f>
        <v>0</v>
      </c>
      <c r="AI12" s="480">
        <f>IFERROR(VLOOKUP($B12,'Round 1'!$B$2:$AM$102,MATCH(Species!AI$2,'Round 1'!$B$2:$AM$2,0),0),0)+IFERROR(VLOOKUP($B12,'Round  (2)'!$B$2:$AM$102,MATCH(Species!AI$2,'Round  (2)'!$B$2:$AM$2,0),0),0)+IFERROR(VLOOKUP($B12,'Round  (3)'!$B$2:$AM$102,MATCH(Species!AI$2,'Round  (3)'!$B$2:$AM$2,0),0),0)+IFERROR(VLOOKUP($B12,'Round (4)'!$B$2:$AM$102,MATCH(Species!AI$2,'Round (4)'!$B$2:$AM$2,0),0),0)+IFERROR(VLOOKUP($B12,'Round  (5)'!$B$2:$AM$102,MATCH(Species!AI$2,'Round  (5)'!$B$2:$AM$2,0),0),0)+IFERROR(VLOOKUP($B12,'Round  (6)'!$B$2:$AM$102,MATCH(Species!AI$2,'Round  (6)'!$B$2:$AM$2,0),0),0)+IFERROR(VLOOKUP($B12,'Round  (7)'!$B$2:$AM$102,MATCH(Species!AI$2,'Round  (7)'!$B$2:$AM$2,0),0),0)+IFERROR(VLOOKUP($B12,'Round  (8)'!$B$2:$AM$102,MATCH(Species!AI$2,'Round  (8)'!$B$2:$AM$2,0),0),0)+IFERROR(VLOOKUP($B12,'Round  (9)'!$B$2:$AM$102,MATCH(Species!AI$2,'Round  (9)'!$B$2:$AM$2,0),0),0)+IFERROR(VLOOKUP($B12,'Round  (10)'!$B$2:$U$102,MATCH(Species!AI$2,'Round  (10)'!$B$2:$U$2,0),0),0)+IFERROR(VLOOKUP($B12,'Round  (11)'!$B$2:$AB$102,MATCH(Species!AI$2,'Round  (11)'!$B$2:$AB$2,0),0),0)+IFERROR(VLOOKUP($B12,'Round  (12)'!$B$2:$Y$100,MATCH(Species!AI$2,'Round  (12)'!$B$2:$Y$2,0),0),0)</f>
        <v>0</v>
      </c>
      <c r="AJ12" s="480">
        <f>IFERROR(VLOOKUP($B12,'Round 1'!$B$2:$AM$102,MATCH(Species!AJ$2,'Round 1'!$B$2:$AM$2,0),0),0)+IFERROR(VLOOKUP($B12,'Round  (2)'!$B$2:$AM$102,MATCH(Species!AJ$2,'Round  (2)'!$B$2:$AM$2,0),0),0)+IFERROR(VLOOKUP($B12,'Round  (3)'!$B$2:$AM$102,MATCH(Species!AJ$2,'Round  (3)'!$B$2:$AM$2,0),0),0)+IFERROR(VLOOKUP($B12,'Round (4)'!$B$2:$AM$102,MATCH(Species!AJ$2,'Round (4)'!$B$2:$AM$2,0),0),0)+IFERROR(VLOOKUP($B12,'Round  (5)'!$B$2:$AM$102,MATCH(Species!AJ$2,'Round  (5)'!$B$2:$AM$2,0),0),0)+IFERROR(VLOOKUP($B12,'Round  (6)'!$B$2:$AM$102,MATCH(Species!AJ$2,'Round  (6)'!$B$2:$AM$2,0),0),0)+IFERROR(VLOOKUP($B12,'Round  (7)'!$B$2:$AM$102,MATCH(Species!AJ$2,'Round  (7)'!$B$2:$AM$2,0),0),0)+IFERROR(VLOOKUP($B12,'Round  (8)'!$B$2:$AM$102,MATCH(Species!AJ$2,'Round  (8)'!$B$2:$AM$2,0),0),0)+IFERROR(VLOOKUP($B12,'Round  (9)'!$B$2:$AM$102,MATCH(Species!AJ$2,'Round  (9)'!$B$2:$AM$2,0),0),0)+IFERROR(VLOOKUP($B12,'Round  (10)'!$B$2:$U$102,MATCH(Species!AJ$2,'Round  (10)'!$B$2:$U$2,0),0),0)+IFERROR(VLOOKUP($B12,'Round  (11)'!$B$2:$AB$102,MATCH(Species!AJ$2,'Round  (11)'!$B$2:$AB$2,0),0),0)+IFERROR(VLOOKUP($B12,'Round  (12)'!$B$2:$Y$100,MATCH(Species!AJ$2,'Round  (12)'!$B$2:$Y$2,0),0),0)</f>
        <v>0</v>
      </c>
      <c r="AT12" t="s">
        <v>157</v>
      </c>
    </row>
    <row r="13" spans="1:46" x14ac:dyDescent="0.3">
      <c r="A13" s="186">
        <v>10</v>
      </c>
      <c r="B13" s="326" t="s">
        <v>159</v>
      </c>
      <c r="C13" s="66" t="str">
        <f>IFERROR(VLOOKUP(B13,IND!$B$3:$E$66,4,0),"NM")</f>
        <v>M</v>
      </c>
      <c r="D13" s="51">
        <f t="shared" si="1"/>
        <v>11</v>
      </c>
      <c r="E13" s="342">
        <f t="shared" si="2"/>
        <v>71</v>
      </c>
      <c r="F13" s="480">
        <f>IFERROR(VLOOKUP($B13,'Round 1'!$B$2:$AM$102,MATCH(Species!F$2,'Round 1'!$B$2:$AM$2,0),0),0)+IFERROR(VLOOKUP($B13,'Round  (2)'!$B$2:$AM$102,MATCH(Species!F$2,'Round  (2)'!$B$2:$AM$2,0),0),0)+IFERROR(VLOOKUP($B13,'Round  (3)'!$B$2:$AM$102,MATCH(Species!F$2,'Round  (3)'!$B$2:$AM$2,0),0),0)+IFERROR(VLOOKUP($B13,'Round (4)'!$B$2:$AM$102,MATCH(Species!F$2,'Round (4)'!$B$2:$AM$2,0),0),0)+IFERROR(VLOOKUP($B13,'Round  (5)'!$B$2:$AM$102,MATCH(Species!F$2,'Round  (5)'!$B$2:$AM$2,0),0),0)+IFERROR(VLOOKUP($B13,'Round  (6)'!$B$2:$AM$102,MATCH(Species!F$2,'Round  (6)'!$B$2:$AM$2,0),0),0)+IFERROR(VLOOKUP($B13,'Round  (7)'!$B$2:$AM$102,MATCH(Species!F$2,'Round  (7)'!$B$2:$AM$2,0),0),0)+IFERROR(VLOOKUP($B13,'Round  (8)'!$B$2:$AM$102,MATCH(Species!F$2,'Round  (8)'!$B$2:$AM$2,0),0),0)+IFERROR(VLOOKUP($B13,'Round  (9)'!$B$2:$AM$102,MATCH(Species!F$2,'Round  (9)'!$B$2:$AM$2,0),0),0)+IFERROR(VLOOKUP($B13,'Round  (10)'!$B$2:$U$102,MATCH(Species!F$2,'Round  (10)'!$B$2:$U$2,0),0),0)+IFERROR(VLOOKUP($B13,'Round  (11)'!$B$2:$AB$102,MATCH(Species!F$2,'Round  (11)'!$B$2:$AB$2,0),0),0)+IFERROR(VLOOKUP($B13,'Round  (12)'!$B$2:$Y$100,MATCH(Species!F$2,'Round  (12)'!$B$2:$Y$2,0),0),0)</f>
        <v>43</v>
      </c>
      <c r="G13" s="480">
        <f>IFERROR(VLOOKUP($B13,'Round 1'!$B$2:$AM$102,MATCH(Species!G$2,'Round 1'!$B$2:$AM$2,0),0),0)+IFERROR(VLOOKUP($B13,'Round  (2)'!$B$2:$AM$102,MATCH(Species!G$2,'Round  (2)'!$B$2:$AM$2,0),0),0)+IFERROR(VLOOKUP($B13,'Round  (3)'!$B$2:$AM$102,MATCH(Species!G$2,'Round  (3)'!$B$2:$AM$2,0),0),0)+IFERROR(VLOOKUP($B13,'Round (4)'!$B$2:$AM$102,MATCH(Species!G$2,'Round (4)'!$B$2:$AM$2,0),0),0)+IFERROR(VLOOKUP($B13,'Round  (5)'!$B$2:$AM$102,MATCH(Species!G$2,'Round  (5)'!$B$2:$AM$2,0),0),0)+IFERROR(VLOOKUP($B13,'Round  (6)'!$B$2:$AM$102,MATCH(Species!G$2,'Round  (6)'!$B$2:$AM$2,0),0),0)+IFERROR(VLOOKUP($B13,'Round  (7)'!$B$2:$AM$102,MATCH(Species!G$2,'Round  (7)'!$B$2:$AM$2,0),0),0)+IFERROR(VLOOKUP($B13,'Round  (8)'!$B$2:$AM$102,MATCH(Species!G$2,'Round  (8)'!$B$2:$AM$2,0),0),0)+IFERROR(VLOOKUP($B13,'Round  (9)'!$B$2:$AM$102,MATCH(Species!G$2,'Round  (9)'!$B$2:$AM$2,0),0),0)+IFERROR(VLOOKUP($B13,'Round  (10)'!$B$2:$U$102,MATCH(Species!G$2,'Round  (10)'!$B$2:$U$2,0),0),0)+IFERROR(VLOOKUP($B13,'Round  (11)'!$B$2:$AB$102,MATCH(Species!G$2,'Round  (11)'!$B$2:$AB$2,0),0),0)+IFERROR(VLOOKUP($B13,'Round  (12)'!$B$2:$Y$100,MATCH(Species!G$2,'Round  (12)'!$B$2:$Y$2,0),0),0)</f>
        <v>1</v>
      </c>
      <c r="H13" s="480">
        <f>IFERROR(VLOOKUP($B13,'Round 1'!$B$2:$AM$102,MATCH(Species!H$2,'Round 1'!$B$2:$AM$2,0),0),0)+IFERROR(VLOOKUP($B13,'Round  (2)'!$B$2:$AM$102,MATCH(Species!H$2,'Round  (2)'!$B$2:$AM$2,0),0),0)+IFERROR(VLOOKUP($B13,'Round  (3)'!$B$2:$AM$102,MATCH(Species!H$2,'Round  (3)'!$B$2:$AM$2,0),0),0)+IFERROR(VLOOKUP($B13,'Round (4)'!$B$2:$AM$102,MATCH(Species!H$2,'Round (4)'!$B$2:$AM$2,0),0),0)+IFERROR(VLOOKUP($B13,'Round  (5)'!$B$2:$AM$102,MATCH(Species!H$2,'Round  (5)'!$B$2:$AM$2,0),0),0)+IFERROR(VLOOKUP($B13,'Round  (6)'!$B$2:$AM$102,MATCH(Species!H$2,'Round  (6)'!$B$2:$AM$2,0),0),0)+IFERROR(VLOOKUP($B13,'Round  (7)'!$B$2:$AM$102,MATCH(Species!H$2,'Round  (7)'!$B$2:$AM$2,0),0),0)+IFERROR(VLOOKUP($B13,'Round  (8)'!$B$2:$AM$102,MATCH(Species!H$2,'Round  (8)'!$B$2:$AM$2,0),0),0)+IFERROR(VLOOKUP($B13,'Round  (9)'!$B$2:$AM$102,MATCH(Species!H$2,'Round  (9)'!$B$2:$AM$2,0),0),0)+IFERROR(VLOOKUP($B13,'Round  (10)'!$B$2:$U$102,MATCH(Species!H$2,'Round  (10)'!$B$2:$U$2,0),0),0)+IFERROR(VLOOKUP($B13,'Round  (11)'!$B$2:$AB$102,MATCH(Species!H$2,'Round  (11)'!$B$2:$AB$2,0),0),0)+IFERROR(VLOOKUP($B13,'Round  (12)'!$B$2:$Y$100,MATCH(Species!H$2,'Round  (12)'!$B$2:$Y$2,0),0),0)</f>
        <v>1</v>
      </c>
      <c r="I13" s="480">
        <f>IFERROR(VLOOKUP($B13,'Round 1'!$B$2:$AM$102,MATCH(Species!I$2,'Round 1'!$B$2:$AM$2,0),0),0)+IFERROR(VLOOKUP($B13,'Round  (2)'!$B$2:$AM$102,MATCH(Species!I$2,'Round  (2)'!$B$2:$AM$2,0),0),0)+IFERROR(VLOOKUP($B13,'Round  (3)'!$B$2:$AM$102,MATCH(Species!I$2,'Round  (3)'!$B$2:$AM$2,0),0),0)+IFERROR(VLOOKUP($B13,'Round (4)'!$B$2:$AM$102,MATCH(Species!I$2,'Round (4)'!$B$2:$AM$2,0),0),0)+IFERROR(VLOOKUP($B13,'Round  (5)'!$B$2:$AM$102,MATCH(Species!I$2,'Round  (5)'!$B$2:$AM$2,0),0),0)+IFERROR(VLOOKUP($B13,'Round  (6)'!$B$2:$AM$102,MATCH(Species!I$2,'Round  (6)'!$B$2:$AM$2,0),0),0)+IFERROR(VLOOKUP($B13,'Round  (7)'!$B$2:$AM$102,MATCH(Species!I$2,'Round  (7)'!$B$2:$AM$2,0),0),0)+IFERROR(VLOOKUP($B13,'Round  (8)'!$B$2:$AM$102,MATCH(Species!I$2,'Round  (8)'!$B$2:$AM$2,0),0),0)+IFERROR(VLOOKUP($B13,'Round  (9)'!$B$2:$AM$102,MATCH(Species!I$2,'Round  (9)'!$B$2:$AM$2,0),0),0)+IFERROR(VLOOKUP($B13,'Round  (10)'!$B$2:$U$102,MATCH(Species!I$2,'Round  (10)'!$B$2:$U$2,0),0),0)+IFERROR(VLOOKUP($B13,'Round  (11)'!$B$2:$AB$102,MATCH(Species!I$2,'Round  (11)'!$B$2:$AB$2,0),0),0)+IFERROR(VLOOKUP($B13,'Round  (12)'!$B$2:$Y$100,MATCH(Species!I$2,'Round  (12)'!$B$2:$Y$2,0),0),0)</f>
        <v>0</v>
      </c>
      <c r="J13" s="480">
        <f>IFERROR(VLOOKUP($B13,'Round 1'!$B$2:$AM$102,MATCH(Species!J$2,'Round 1'!$B$2:$AM$2,0),0),0)+IFERROR(VLOOKUP($B13,'Round  (2)'!$B$2:$AM$102,MATCH(Species!J$2,'Round  (2)'!$B$2:$AM$2,0),0),0)+IFERROR(VLOOKUP($B13,'Round  (3)'!$B$2:$AM$102,MATCH(Species!J$2,'Round  (3)'!$B$2:$AM$2,0),0),0)+IFERROR(VLOOKUP($B13,'Round (4)'!$B$2:$AM$102,MATCH(Species!J$2,'Round (4)'!$B$2:$AM$2,0),0),0)+IFERROR(VLOOKUP($B13,'Round  (5)'!$B$2:$AM$102,MATCH(Species!J$2,'Round  (5)'!$B$2:$AM$2,0),0),0)+IFERROR(VLOOKUP($B13,'Round  (6)'!$B$2:$AM$102,MATCH(Species!J$2,'Round  (6)'!$B$2:$AM$2,0),0),0)+IFERROR(VLOOKUP($B13,'Round  (7)'!$B$2:$AM$102,MATCH(Species!J$2,'Round  (7)'!$B$2:$AM$2,0),0),0)+IFERROR(VLOOKUP($B13,'Round  (8)'!$B$2:$AM$102,MATCH(Species!J$2,'Round  (8)'!$B$2:$AM$2,0),0),0)+IFERROR(VLOOKUP($B13,'Round  (9)'!$B$2:$AM$102,MATCH(Species!J$2,'Round  (9)'!$B$2:$AM$2,0),0),0)+IFERROR(VLOOKUP($B13,'Round  (10)'!$B$2:$U$102,MATCH(Species!J$2,'Round  (10)'!$B$2:$U$2,0),0),0)+IFERROR(VLOOKUP($B13,'Round  (11)'!$B$2:$AB$102,MATCH(Species!J$2,'Round  (11)'!$B$2:$AB$2,0),0),0)+IFERROR(VLOOKUP($B13,'Round  (12)'!$B$2:$Y$100,MATCH(Species!J$2,'Round  (12)'!$B$2:$Y$2,0),0),0)</f>
        <v>0</v>
      </c>
      <c r="K13" s="480">
        <f>IFERROR(VLOOKUP($B13,'Round 1'!$B$2:$AM$102,MATCH(Species!K$2,'Round 1'!$B$2:$AM$2,0),0),0)+IFERROR(VLOOKUP($B13,'Round  (2)'!$B$2:$AM$102,MATCH(Species!K$2,'Round  (2)'!$B$2:$AM$2,0),0),0)+IFERROR(VLOOKUP($B13,'Round  (3)'!$B$2:$AM$102,MATCH(Species!K$2,'Round  (3)'!$B$2:$AM$2,0),0),0)+IFERROR(VLOOKUP($B13,'Round (4)'!$B$2:$AM$102,MATCH(Species!K$2,'Round (4)'!$B$2:$AM$2,0),0),0)+IFERROR(VLOOKUP($B13,'Round  (5)'!$B$2:$AM$102,MATCH(Species!K$2,'Round  (5)'!$B$2:$AM$2,0),0),0)+IFERROR(VLOOKUP($B13,'Round  (6)'!$B$2:$AM$102,MATCH(Species!K$2,'Round  (6)'!$B$2:$AM$2,0),0),0)+IFERROR(VLOOKUP($B13,'Round  (7)'!$B$2:$AM$102,MATCH(Species!K$2,'Round  (7)'!$B$2:$AM$2,0),0),0)+IFERROR(VLOOKUP($B13,'Round  (8)'!$B$2:$AM$102,MATCH(Species!K$2,'Round  (8)'!$B$2:$AM$2,0),0),0)+IFERROR(VLOOKUP($B13,'Round  (9)'!$B$2:$AM$102,MATCH(Species!K$2,'Round  (9)'!$B$2:$AM$2,0),0),0)+IFERROR(VLOOKUP($B13,'Round  (10)'!$B$2:$U$102,MATCH(Species!K$2,'Round  (10)'!$B$2:$U$2,0),0),0)+IFERROR(VLOOKUP($B13,'Round  (11)'!$B$2:$AB$102,MATCH(Species!K$2,'Round  (11)'!$B$2:$AB$2,0),0),0)+IFERROR(VLOOKUP($B13,'Round  (12)'!$B$2:$Y$100,MATCH(Species!K$2,'Round  (12)'!$B$2:$Y$2,0),0),0)</f>
        <v>1</v>
      </c>
      <c r="L13" s="480">
        <f>IFERROR(VLOOKUP($B13,'Round 1'!$B$2:$AM$102,MATCH(Species!L$2,'Round 1'!$B$2:$AM$2,0),0),0)+IFERROR(VLOOKUP($B13,'Round  (2)'!$B$2:$AM$102,MATCH(Species!L$2,'Round  (2)'!$B$2:$AM$2,0),0),0)+IFERROR(VLOOKUP($B13,'Round  (3)'!$B$2:$AM$102,MATCH(Species!L$2,'Round  (3)'!$B$2:$AM$2,0),0),0)+IFERROR(VLOOKUP($B13,'Round (4)'!$B$2:$AM$102,MATCH(Species!L$2,'Round (4)'!$B$2:$AM$2,0),0),0)+IFERROR(VLOOKUP($B13,'Round  (5)'!$B$2:$AM$102,MATCH(Species!L$2,'Round  (5)'!$B$2:$AM$2,0),0),0)+IFERROR(VLOOKUP($B13,'Round  (6)'!$B$2:$AM$102,MATCH(Species!L$2,'Round  (6)'!$B$2:$AM$2,0),0),0)+IFERROR(VLOOKUP($B13,'Round  (7)'!$B$2:$AM$102,MATCH(Species!L$2,'Round  (7)'!$B$2:$AM$2,0),0),0)+IFERROR(VLOOKUP($B13,'Round  (8)'!$B$2:$AM$102,MATCH(Species!L$2,'Round  (8)'!$B$2:$AM$2,0),0),0)+IFERROR(VLOOKUP($B13,'Round  (9)'!$B$2:$AM$102,MATCH(Species!L$2,'Round  (9)'!$B$2:$AM$2,0),0),0)+IFERROR(VLOOKUP($B13,'Round  (10)'!$B$2:$U$102,MATCH(Species!L$2,'Round  (10)'!$B$2:$U$2,0),0),0)+IFERROR(VLOOKUP($B13,'Round  (11)'!$B$2:$AB$102,MATCH(Species!L$2,'Round  (11)'!$B$2:$AB$2,0),0),0)+IFERROR(VLOOKUP($B13,'Round  (12)'!$B$2:$Y$100,MATCH(Species!L$2,'Round  (12)'!$B$2:$Y$2,0),0),0)</f>
        <v>6</v>
      </c>
      <c r="M13" s="480">
        <f>IFERROR(VLOOKUP($B13,'Round 1'!$B$2:$AM$102,MATCH(Species!M$2,'Round 1'!$B$2:$AM$2,0),0),0)+IFERROR(VLOOKUP($B13,'Round  (2)'!$B$2:$AM$102,MATCH(Species!M$2,'Round  (2)'!$B$2:$AM$2,0),0),0)+IFERROR(VLOOKUP($B13,'Round  (3)'!$B$2:$AM$102,MATCH(Species!M$2,'Round  (3)'!$B$2:$AM$2,0),0),0)+IFERROR(VLOOKUP($B13,'Round (4)'!$B$2:$AM$102,MATCH(Species!M$2,'Round (4)'!$B$2:$AM$2,0),0),0)+IFERROR(VLOOKUP($B13,'Round  (5)'!$B$2:$AM$102,MATCH(Species!M$2,'Round  (5)'!$B$2:$AM$2,0),0),0)+IFERROR(VLOOKUP($B13,'Round  (6)'!$B$2:$AM$102,MATCH(Species!M$2,'Round  (6)'!$B$2:$AM$2,0),0),0)+IFERROR(VLOOKUP($B13,'Round  (7)'!$B$2:$AM$102,MATCH(Species!M$2,'Round  (7)'!$B$2:$AM$2,0),0),0)+IFERROR(VLOOKUP($B13,'Round  (8)'!$B$2:$AM$102,MATCH(Species!M$2,'Round  (8)'!$B$2:$AM$2,0),0),0)+IFERROR(VLOOKUP($B13,'Round  (9)'!$B$2:$AM$102,MATCH(Species!M$2,'Round  (9)'!$B$2:$AM$2,0),0),0)+IFERROR(VLOOKUP($B13,'Round  (10)'!$B$2:$U$102,MATCH(Species!M$2,'Round  (10)'!$B$2:$U$2,0),0),0)+IFERROR(VLOOKUP($B13,'Round  (11)'!$B$2:$AB$102,MATCH(Species!M$2,'Round  (11)'!$B$2:$AB$2,0),0),0)+IFERROR(VLOOKUP($B13,'Round  (12)'!$B$2:$Y$100,MATCH(Species!M$2,'Round  (12)'!$B$2:$Y$2,0),0),0)</f>
        <v>0</v>
      </c>
      <c r="N13" s="480">
        <f>IFERROR(VLOOKUP($B13,'Round 1'!$B$2:$AM$102,MATCH(Species!N$2,'Round 1'!$B$2:$AM$2,0),0),0)+IFERROR(VLOOKUP($B13,'Round  (2)'!$B$2:$AM$102,MATCH(Species!N$2,'Round  (2)'!$B$2:$AM$2,0),0),0)+IFERROR(VLOOKUP($B13,'Round  (3)'!$B$2:$AM$102,MATCH(Species!N$2,'Round  (3)'!$B$2:$AM$2,0),0),0)+IFERROR(VLOOKUP($B13,'Round (4)'!$B$2:$AM$102,MATCH(Species!N$2,'Round (4)'!$B$2:$AM$2,0),0),0)+IFERROR(VLOOKUP($B13,'Round  (5)'!$B$2:$AM$102,MATCH(Species!N$2,'Round  (5)'!$B$2:$AM$2,0),0),0)+IFERROR(VLOOKUP($B13,'Round  (6)'!$B$2:$AM$102,MATCH(Species!N$2,'Round  (6)'!$B$2:$AM$2,0),0),0)+IFERROR(VLOOKUP($B13,'Round  (7)'!$B$2:$AM$102,MATCH(Species!N$2,'Round  (7)'!$B$2:$AM$2,0),0),0)+IFERROR(VLOOKUP($B13,'Round  (8)'!$B$2:$AM$102,MATCH(Species!N$2,'Round  (8)'!$B$2:$AM$2,0),0),0)+IFERROR(VLOOKUP($B13,'Round  (9)'!$B$2:$AM$102,MATCH(Species!N$2,'Round  (9)'!$B$2:$AM$2,0),0),0)+IFERROR(VLOOKUP($B13,'Round  (10)'!$B$2:$U$102,MATCH(Species!N$2,'Round  (10)'!$B$2:$U$2,0),0),0)+IFERROR(VLOOKUP($B13,'Round  (11)'!$B$2:$AB$102,MATCH(Species!N$2,'Round  (11)'!$B$2:$AB$2,0),0),0)+IFERROR(VLOOKUP($B13,'Round  (12)'!$B$2:$Y$100,MATCH(Species!N$2,'Round  (12)'!$B$2:$Y$2,0),0),0)</f>
        <v>7</v>
      </c>
      <c r="O13" s="480">
        <f>IFERROR(VLOOKUP($B13,'Round 1'!$B$2:$AM$102,MATCH(Species!O$2,'Round 1'!$B$2:$AM$2,0),0),0)+IFERROR(VLOOKUP($B13,'Round  (2)'!$B$2:$AM$102,MATCH(Species!O$2,'Round  (2)'!$B$2:$AM$2,0),0),0)+IFERROR(VLOOKUP($B13,'Round  (3)'!$B$2:$AM$102,MATCH(Species!O$2,'Round  (3)'!$B$2:$AM$2,0),0),0)+IFERROR(VLOOKUP($B13,'Round (4)'!$B$2:$AM$102,MATCH(Species!O$2,'Round (4)'!$B$2:$AM$2,0),0),0)+IFERROR(VLOOKUP($B13,'Round  (5)'!$B$2:$AM$102,MATCH(Species!O$2,'Round  (5)'!$B$2:$AM$2,0),0),0)+IFERROR(VLOOKUP($B13,'Round  (6)'!$B$2:$AM$102,MATCH(Species!O$2,'Round  (6)'!$B$2:$AM$2,0),0),0)+IFERROR(VLOOKUP($B13,'Round  (7)'!$B$2:$AM$102,MATCH(Species!O$2,'Round  (7)'!$B$2:$AM$2,0),0),0)+IFERROR(VLOOKUP($B13,'Round  (8)'!$B$2:$AM$102,MATCH(Species!O$2,'Round  (8)'!$B$2:$AM$2,0),0),0)+IFERROR(VLOOKUP($B13,'Round  (9)'!$B$2:$AM$102,MATCH(Species!O$2,'Round  (9)'!$B$2:$AM$2,0),0),0)+IFERROR(VLOOKUP($B13,'Round  (10)'!$B$2:$U$102,MATCH(Species!O$2,'Round  (10)'!$B$2:$U$2,0),0),0)+IFERROR(VLOOKUP($B13,'Round  (11)'!$B$2:$AB$102,MATCH(Species!O$2,'Round  (11)'!$B$2:$AB$2,0),0),0)+IFERROR(VLOOKUP($B13,'Round  (12)'!$B$2:$Y$100,MATCH(Species!O$2,'Round  (12)'!$B$2:$Y$2,0),0),0)</f>
        <v>1</v>
      </c>
      <c r="P13" s="480">
        <f>IFERROR(VLOOKUP($B13,'Round 1'!$B$2:$AM$102,MATCH(Species!P$2,'Round 1'!$B$2:$AM$2,0),0),0)+IFERROR(VLOOKUP($B13,'Round  (2)'!$B$2:$AM$102,MATCH(Species!P$2,'Round  (2)'!$B$2:$AM$2,0),0),0)+IFERROR(VLOOKUP($B13,'Round  (3)'!$B$2:$AM$102,MATCH(Species!P$2,'Round  (3)'!$B$2:$AM$2,0),0),0)+IFERROR(VLOOKUP($B13,'Round (4)'!$B$2:$AM$102,MATCH(Species!P$2,'Round (4)'!$B$2:$AM$2,0),0),0)+IFERROR(VLOOKUP($B13,'Round  (5)'!$B$2:$AM$102,MATCH(Species!P$2,'Round  (5)'!$B$2:$AM$2,0),0),0)+IFERROR(VLOOKUP($B13,'Round  (6)'!$B$2:$AM$102,MATCH(Species!P$2,'Round  (6)'!$B$2:$AM$2,0),0),0)+IFERROR(VLOOKUP($B13,'Round  (7)'!$B$2:$AM$102,MATCH(Species!P$2,'Round  (7)'!$B$2:$AM$2,0),0),0)+IFERROR(VLOOKUP($B13,'Round  (8)'!$B$2:$AM$102,MATCH(Species!P$2,'Round  (8)'!$B$2:$AM$2,0),0),0)+IFERROR(VLOOKUP($B13,'Round  (9)'!$B$2:$AM$102,MATCH(Species!P$2,'Round  (9)'!$B$2:$AM$2,0),0),0)+IFERROR(VLOOKUP($B13,'Round  (10)'!$B$2:$U$102,MATCH(Species!P$2,'Round  (10)'!$B$2:$U$2,0),0),0)+IFERROR(VLOOKUP($B13,'Round  (11)'!$B$2:$AB$102,MATCH(Species!P$2,'Round  (11)'!$B$2:$AB$2,0),0),0)+IFERROR(VLOOKUP($B13,'Round  (12)'!$B$2:$Y$100,MATCH(Species!P$2,'Round  (12)'!$B$2:$Y$2,0),0),0)</f>
        <v>0</v>
      </c>
      <c r="Q13" s="480">
        <f>IFERROR(VLOOKUP($B13,'Round 1'!$B$2:$AM$102,MATCH(Species!Q$2,'Round 1'!$B$2:$AM$2,0),0),0)+IFERROR(VLOOKUP($B13,'Round  (2)'!$B$2:$AM$102,MATCH(Species!Q$2,'Round  (2)'!$B$2:$AM$2,0),0),0)+IFERROR(VLOOKUP($B13,'Round  (3)'!$B$2:$AM$102,MATCH(Species!Q$2,'Round  (3)'!$B$2:$AM$2,0),0),0)+IFERROR(VLOOKUP($B13,'Round (4)'!$B$2:$AM$102,MATCH(Species!Q$2,'Round (4)'!$B$2:$AM$2,0),0),0)+IFERROR(VLOOKUP($B13,'Round  (5)'!$B$2:$AM$102,MATCH(Species!Q$2,'Round  (5)'!$B$2:$AM$2,0),0),0)+IFERROR(VLOOKUP($B13,'Round  (6)'!$B$2:$AM$102,MATCH(Species!Q$2,'Round  (6)'!$B$2:$AM$2,0),0),0)+IFERROR(VLOOKUP($B13,'Round  (7)'!$B$2:$AM$102,MATCH(Species!Q$2,'Round  (7)'!$B$2:$AM$2,0),0),0)+IFERROR(VLOOKUP($B13,'Round  (8)'!$B$2:$AM$102,MATCH(Species!Q$2,'Round  (8)'!$B$2:$AM$2,0),0),0)+IFERROR(VLOOKUP($B13,'Round  (9)'!$B$2:$AM$102,MATCH(Species!Q$2,'Round  (9)'!$B$2:$AM$2,0),0),0)+IFERROR(VLOOKUP($B13,'Round  (10)'!$B$2:$U$102,MATCH(Species!Q$2,'Round  (10)'!$B$2:$U$2,0),0),0)+IFERROR(VLOOKUP($B13,'Round  (11)'!$B$2:$AB$102,MATCH(Species!Q$2,'Round  (11)'!$B$2:$AB$2,0),0),0)+IFERROR(VLOOKUP($B13,'Round  (12)'!$B$2:$Y$100,MATCH(Species!Q$2,'Round  (12)'!$B$2:$Y$2,0),0),0)</f>
        <v>3</v>
      </c>
      <c r="R13" s="480">
        <f>IFERROR(VLOOKUP($B13,'Round 1'!$B$2:$AM$102,MATCH(Species!R$2,'Round 1'!$B$2:$AM$2,0),0),0)+IFERROR(VLOOKUP($B13,'Round  (2)'!$B$2:$AM$102,MATCH(Species!R$2,'Round  (2)'!$B$2:$AM$2,0),0),0)+IFERROR(VLOOKUP($B13,'Round  (3)'!$B$2:$AM$102,MATCH(Species!R$2,'Round  (3)'!$B$2:$AM$2,0),0),0)+IFERROR(VLOOKUP($B13,'Round (4)'!$B$2:$AM$102,MATCH(Species!R$2,'Round (4)'!$B$2:$AM$2,0),0),0)+IFERROR(VLOOKUP($B13,'Round  (5)'!$B$2:$AM$102,MATCH(Species!R$2,'Round  (5)'!$B$2:$AM$2,0),0),0)+IFERROR(VLOOKUP($B13,'Round  (6)'!$B$2:$AM$102,MATCH(Species!R$2,'Round  (6)'!$B$2:$AM$2,0),0),0)+IFERROR(VLOOKUP($B13,'Round  (7)'!$B$2:$AM$102,MATCH(Species!R$2,'Round  (7)'!$B$2:$AM$2,0),0),0)+IFERROR(VLOOKUP($B13,'Round  (8)'!$B$2:$AM$102,MATCH(Species!R$2,'Round  (8)'!$B$2:$AM$2,0),0),0)+IFERROR(VLOOKUP($B13,'Round  (9)'!$B$2:$AM$102,MATCH(Species!R$2,'Round  (9)'!$B$2:$AM$2,0),0),0)+IFERROR(VLOOKUP($B13,'Round  (10)'!$B$2:$U$102,MATCH(Species!R$2,'Round  (10)'!$B$2:$U$2,0),0),0)+IFERROR(VLOOKUP($B13,'Round  (11)'!$B$2:$AB$102,MATCH(Species!R$2,'Round  (11)'!$B$2:$AB$2,0),0),0)+IFERROR(VLOOKUP($B13,'Round  (12)'!$B$2:$Y$100,MATCH(Species!R$2,'Round  (12)'!$B$2:$Y$2,0),0),0)</f>
        <v>0</v>
      </c>
      <c r="S13" s="480">
        <f>IFERROR(VLOOKUP($B13,'Round 1'!$B$2:$AM$102,MATCH(Species!S$2,'Round 1'!$B$2:$AM$2,0),0),0)+IFERROR(VLOOKUP($B13,'Round  (2)'!$B$2:$AM$102,MATCH(Species!S$2,'Round  (2)'!$B$2:$AM$2,0),0),0)+IFERROR(VLOOKUP($B13,'Round  (3)'!$B$2:$AM$102,MATCH(Species!S$2,'Round  (3)'!$B$2:$AM$2,0),0),0)+IFERROR(VLOOKUP($B13,'Round (4)'!$B$2:$AM$102,MATCH(Species!S$2,'Round (4)'!$B$2:$AM$2,0),0),0)+IFERROR(VLOOKUP($B13,'Round  (5)'!$B$2:$AM$102,MATCH(Species!S$2,'Round  (5)'!$B$2:$AM$2,0),0),0)+IFERROR(VLOOKUP($B13,'Round  (6)'!$B$2:$AM$102,MATCH(Species!S$2,'Round  (6)'!$B$2:$AM$2,0),0),0)+IFERROR(VLOOKUP($B13,'Round  (7)'!$B$2:$AM$102,MATCH(Species!S$2,'Round  (7)'!$B$2:$AM$2,0),0),0)+IFERROR(VLOOKUP($B13,'Round  (8)'!$B$2:$AM$102,MATCH(Species!S$2,'Round  (8)'!$B$2:$AM$2,0),0),0)+IFERROR(VLOOKUP($B13,'Round  (9)'!$B$2:$AM$102,MATCH(Species!S$2,'Round  (9)'!$B$2:$AM$2,0),0),0)+IFERROR(VLOOKUP($B13,'Round  (10)'!$B$2:$U$102,MATCH(Species!S$2,'Round  (10)'!$B$2:$U$2,0),0),0)+IFERROR(VLOOKUP($B13,'Round  (11)'!$B$2:$AB$102,MATCH(Species!S$2,'Round  (11)'!$B$2:$AB$2,0),0),0)+IFERROR(VLOOKUP($B13,'Round  (12)'!$B$2:$Y$100,MATCH(Species!S$2,'Round  (12)'!$B$2:$Y$2,0),0),0)</f>
        <v>0</v>
      </c>
      <c r="T13" s="480">
        <f>IFERROR(VLOOKUP($B13,'Round 1'!$B$2:$AM$102,MATCH(Species!T$2,'Round 1'!$B$2:$AM$2,0),0),0)+IFERROR(VLOOKUP($B13,'Round  (2)'!$B$2:$AM$102,MATCH(Species!T$2,'Round  (2)'!$B$2:$AM$2,0),0),0)+IFERROR(VLOOKUP($B13,'Round  (3)'!$B$2:$AM$102,MATCH(Species!T$2,'Round  (3)'!$B$2:$AM$2,0),0),0)+IFERROR(VLOOKUP($B13,'Round (4)'!$B$2:$AM$102,MATCH(Species!T$2,'Round (4)'!$B$2:$AM$2,0),0),0)+IFERROR(VLOOKUP($B13,'Round  (5)'!$B$2:$AM$102,MATCH(Species!T$2,'Round  (5)'!$B$2:$AM$2,0),0),0)+IFERROR(VLOOKUP($B13,'Round  (6)'!$B$2:$AM$102,MATCH(Species!T$2,'Round  (6)'!$B$2:$AM$2,0),0),0)+IFERROR(VLOOKUP($B13,'Round  (7)'!$B$2:$AM$102,MATCH(Species!T$2,'Round  (7)'!$B$2:$AM$2,0),0),0)+IFERROR(VLOOKUP($B13,'Round  (8)'!$B$2:$AM$102,MATCH(Species!T$2,'Round  (8)'!$B$2:$AM$2,0),0),0)+IFERROR(VLOOKUP($B13,'Round  (9)'!$B$2:$AM$102,MATCH(Species!T$2,'Round  (9)'!$B$2:$AM$2,0),0),0)+IFERROR(VLOOKUP($B13,'Round  (10)'!$B$2:$U$102,MATCH(Species!T$2,'Round  (10)'!$B$2:$U$2,0),0),0)+IFERROR(VLOOKUP($B13,'Round  (11)'!$B$2:$AB$102,MATCH(Species!T$2,'Round  (11)'!$B$2:$AB$2,0),0),0)+IFERROR(VLOOKUP($B13,'Round  (12)'!$B$2:$Y$100,MATCH(Species!T$2,'Round  (12)'!$B$2:$Y$2,0),0),0)</f>
        <v>0</v>
      </c>
      <c r="U13" s="480">
        <f>IFERROR(VLOOKUP($B13,'Round 1'!$B$2:$AM$102,MATCH(Species!U$2,'Round 1'!$B$2:$AM$2,0),0),0)+IFERROR(VLOOKUP($B13,'Round  (2)'!$B$2:$AM$102,MATCH(Species!U$2,'Round  (2)'!$B$2:$AM$2,0),0),0)+IFERROR(VLOOKUP($B13,'Round  (3)'!$B$2:$AM$102,MATCH(Species!U$2,'Round  (3)'!$B$2:$AM$2,0),0),0)+IFERROR(VLOOKUP($B13,'Round (4)'!$B$2:$AM$102,MATCH(Species!U$2,'Round (4)'!$B$2:$AM$2,0),0),0)+IFERROR(VLOOKUP($B13,'Round  (5)'!$B$2:$AM$102,MATCH(Species!U$2,'Round  (5)'!$B$2:$AM$2,0),0),0)+IFERROR(VLOOKUP($B13,'Round  (6)'!$B$2:$AM$102,MATCH(Species!U$2,'Round  (6)'!$B$2:$AM$2,0),0),0)+IFERROR(VLOOKUP($B13,'Round  (7)'!$B$2:$AM$102,MATCH(Species!U$2,'Round  (7)'!$B$2:$AM$2,0),0),0)+IFERROR(VLOOKUP($B13,'Round  (8)'!$B$2:$AM$102,MATCH(Species!U$2,'Round  (8)'!$B$2:$AM$2,0),0),0)+IFERROR(VLOOKUP($B13,'Round  (9)'!$B$2:$AM$102,MATCH(Species!U$2,'Round  (9)'!$B$2:$AM$2,0),0),0)+IFERROR(VLOOKUP($B13,'Round  (10)'!$B$2:$U$102,MATCH(Species!U$2,'Round  (10)'!$B$2:$U$2,0),0),0)+IFERROR(VLOOKUP($B13,'Round  (11)'!$B$2:$AB$102,MATCH(Species!U$2,'Round  (11)'!$B$2:$AB$2,0),0),0)+IFERROR(VLOOKUP($B13,'Round  (12)'!$B$2:$Y$100,MATCH(Species!U$2,'Round  (12)'!$B$2:$Y$2,0),0),0)</f>
        <v>0</v>
      </c>
      <c r="V13" s="480">
        <f>IFERROR(VLOOKUP($B13,'Round 1'!$B$2:$AM$102,MATCH(Species!V$2,'Round 1'!$B$2:$AM$2,0),0),0)+IFERROR(VLOOKUP($B13,'Round  (2)'!$B$2:$AM$102,MATCH(Species!V$2,'Round  (2)'!$B$2:$AM$2,0),0),0)+IFERROR(VLOOKUP($B13,'Round  (3)'!$B$2:$AM$102,MATCH(Species!V$2,'Round  (3)'!$B$2:$AM$2,0),0),0)+IFERROR(VLOOKUP($B13,'Round (4)'!$B$2:$AM$102,MATCH(Species!V$2,'Round (4)'!$B$2:$AM$2,0),0),0)+IFERROR(VLOOKUP($B13,'Round  (5)'!$B$2:$AM$102,MATCH(Species!V$2,'Round  (5)'!$B$2:$AM$2,0),0),0)+IFERROR(VLOOKUP($B13,'Round  (6)'!$B$2:$AM$102,MATCH(Species!V$2,'Round  (6)'!$B$2:$AM$2,0),0),0)+IFERROR(VLOOKUP($B13,'Round  (7)'!$B$2:$AM$102,MATCH(Species!V$2,'Round  (7)'!$B$2:$AM$2,0),0),0)+IFERROR(VLOOKUP($B13,'Round  (8)'!$B$2:$AM$102,MATCH(Species!V$2,'Round  (8)'!$B$2:$AM$2,0),0),0)+IFERROR(VLOOKUP($B13,'Round  (9)'!$B$2:$AM$102,MATCH(Species!V$2,'Round  (9)'!$B$2:$AM$2,0),0),0)+IFERROR(VLOOKUP($B13,'Round  (10)'!$B$2:$U$102,MATCH(Species!V$2,'Round  (10)'!$B$2:$U$2,0),0),0)+IFERROR(VLOOKUP($B13,'Round  (11)'!$B$2:$AB$102,MATCH(Species!V$2,'Round  (11)'!$B$2:$AB$2,0),0),0)+IFERROR(VLOOKUP($B13,'Round  (12)'!$B$2:$Y$100,MATCH(Species!V$2,'Round  (12)'!$B$2:$Y$2,0),0),0)</f>
        <v>1</v>
      </c>
      <c r="W13" s="480">
        <f>IFERROR(VLOOKUP($B13,'Round 1'!$B$2:$AM$102,MATCH(Species!W$2,'Round 1'!$B$2:$AM$2,0),0),0)+IFERROR(VLOOKUP($B13,'Round  (2)'!$B$2:$AM$102,MATCH(Species!W$2,'Round  (2)'!$B$2:$AM$2,0),0),0)+IFERROR(VLOOKUP($B13,'Round  (3)'!$B$2:$AM$102,MATCH(Species!W$2,'Round  (3)'!$B$2:$AM$2,0),0),0)+IFERROR(VLOOKUP($B13,'Round (4)'!$B$2:$AM$102,MATCH(Species!W$2,'Round (4)'!$B$2:$AM$2,0),0),0)+IFERROR(VLOOKUP($B13,'Round  (5)'!$B$2:$AM$102,MATCH(Species!W$2,'Round  (5)'!$B$2:$AM$2,0),0),0)+IFERROR(VLOOKUP($B13,'Round  (6)'!$B$2:$AM$102,MATCH(Species!W$2,'Round  (6)'!$B$2:$AM$2,0),0),0)+IFERROR(VLOOKUP($B13,'Round  (7)'!$B$2:$AM$102,MATCH(Species!W$2,'Round  (7)'!$B$2:$AM$2,0),0),0)+IFERROR(VLOOKUP($B13,'Round  (8)'!$B$2:$AM$102,MATCH(Species!W$2,'Round  (8)'!$B$2:$AM$2,0),0),0)+IFERROR(VLOOKUP($B13,'Round  (9)'!$B$2:$AM$102,MATCH(Species!W$2,'Round  (9)'!$B$2:$AM$2,0),0),0)+IFERROR(VLOOKUP($B13,'Round  (10)'!$B$2:$U$102,MATCH(Species!W$2,'Round  (10)'!$B$2:$U$2,0),0),0)+IFERROR(VLOOKUP($B13,'Round  (11)'!$B$2:$AB$102,MATCH(Species!W$2,'Round  (11)'!$B$2:$AB$2,0),0),0)+IFERROR(VLOOKUP($B13,'Round  (12)'!$B$2:$Y$100,MATCH(Species!W$2,'Round  (12)'!$B$2:$Y$2,0),0),0)</f>
        <v>0</v>
      </c>
      <c r="X13" s="480">
        <f>IFERROR(VLOOKUP($B13,'Round 1'!$B$2:$AM$102,MATCH(Species!X$2,'Round 1'!$B$2:$AM$2,0),0),0)+IFERROR(VLOOKUP($B13,'Round  (2)'!$B$2:$AM$102,MATCH(Species!X$2,'Round  (2)'!$B$2:$AM$2,0),0),0)+IFERROR(VLOOKUP($B13,'Round  (3)'!$B$2:$AM$102,MATCH(Species!X$2,'Round  (3)'!$B$2:$AM$2,0),0),0)+IFERROR(VLOOKUP($B13,'Round (4)'!$B$2:$AM$102,MATCH(Species!X$2,'Round (4)'!$B$2:$AM$2,0),0),0)+IFERROR(VLOOKUP($B13,'Round  (5)'!$B$2:$AM$102,MATCH(Species!X$2,'Round  (5)'!$B$2:$AM$2,0),0),0)+IFERROR(VLOOKUP($B13,'Round  (6)'!$B$2:$AM$102,MATCH(Species!X$2,'Round  (6)'!$B$2:$AM$2,0),0),0)+IFERROR(VLOOKUP($B13,'Round  (7)'!$B$2:$AM$102,MATCH(Species!X$2,'Round  (7)'!$B$2:$AM$2,0),0),0)+IFERROR(VLOOKUP($B13,'Round  (8)'!$B$2:$AM$102,MATCH(Species!X$2,'Round  (8)'!$B$2:$AM$2,0),0),0)+IFERROR(VLOOKUP($B13,'Round  (9)'!$B$2:$AM$102,MATCH(Species!X$2,'Round  (9)'!$B$2:$AM$2,0),0),0)+IFERROR(VLOOKUP($B13,'Round  (10)'!$B$2:$U$102,MATCH(Species!X$2,'Round  (10)'!$B$2:$U$2,0),0),0)+IFERROR(VLOOKUP($B13,'Round  (11)'!$B$2:$AB$102,MATCH(Species!X$2,'Round  (11)'!$B$2:$AB$2,0),0),0)+IFERROR(VLOOKUP($B13,'Round  (12)'!$B$2:$Y$100,MATCH(Species!X$2,'Round  (12)'!$B$2:$Y$2,0),0),0)</f>
        <v>0</v>
      </c>
      <c r="Y13" s="480">
        <f>IFERROR(VLOOKUP($B13,'Round 1'!$B$2:$AM$102,MATCH(Species!Y$2,'Round 1'!$B$2:$AM$2,0),0),0)+IFERROR(VLOOKUP($B13,'Round  (2)'!$B$2:$AM$102,MATCH(Species!Y$2,'Round  (2)'!$B$2:$AM$2,0),0),0)+IFERROR(VLOOKUP($B13,'Round  (3)'!$B$2:$AM$102,MATCH(Species!Y$2,'Round  (3)'!$B$2:$AM$2,0),0),0)+IFERROR(VLOOKUP($B13,'Round (4)'!$B$2:$AM$102,MATCH(Species!Y$2,'Round (4)'!$B$2:$AM$2,0),0),0)+IFERROR(VLOOKUP($B13,'Round  (5)'!$B$2:$AM$102,MATCH(Species!Y$2,'Round  (5)'!$B$2:$AM$2,0),0),0)+IFERROR(VLOOKUP($B13,'Round  (6)'!$B$2:$AM$102,MATCH(Species!Y$2,'Round  (6)'!$B$2:$AM$2,0),0),0)+IFERROR(VLOOKUP($B13,'Round  (7)'!$B$2:$AM$102,MATCH(Species!Y$2,'Round  (7)'!$B$2:$AM$2,0),0),0)+IFERROR(VLOOKUP($B13,'Round  (8)'!$B$2:$AM$102,MATCH(Species!Y$2,'Round  (8)'!$B$2:$AM$2,0),0),0)+IFERROR(VLOOKUP($B13,'Round  (9)'!$B$2:$AM$102,MATCH(Species!Y$2,'Round  (9)'!$B$2:$AM$2,0),0),0)+IFERROR(VLOOKUP($B13,'Round  (10)'!$B$2:$U$102,MATCH(Species!Y$2,'Round  (10)'!$B$2:$U$2,0),0),0)+IFERROR(VLOOKUP($B13,'Round  (11)'!$B$2:$AB$102,MATCH(Species!Y$2,'Round  (11)'!$B$2:$AB$2,0),0),0)+IFERROR(VLOOKUP($B13,'Round  (12)'!$B$2:$Y$100,MATCH(Species!Y$2,'Round  (12)'!$B$2:$Y$2,0),0),0)</f>
        <v>0</v>
      </c>
      <c r="Z13" s="480">
        <f>IFERROR(VLOOKUP($B13,'Round 1'!$B$2:$AM$102,MATCH(Species!Z$2,'Round 1'!$B$2:$AM$2,0),0),0)+IFERROR(VLOOKUP($B13,'Round  (2)'!$B$2:$AM$102,MATCH(Species!Z$2,'Round  (2)'!$B$2:$AM$2,0),0),0)+IFERROR(VLOOKUP($B13,'Round  (3)'!$B$2:$AM$102,MATCH(Species!Z$2,'Round  (3)'!$B$2:$AM$2,0),0),0)+IFERROR(VLOOKUP($B13,'Round (4)'!$B$2:$AM$102,MATCH(Species!Z$2,'Round (4)'!$B$2:$AM$2,0),0),0)+IFERROR(VLOOKUP($B13,'Round  (5)'!$B$2:$AM$102,MATCH(Species!Z$2,'Round  (5)'!$B$2:$AM$2,0),0),0)+IFERROR(VLOOKUP($B13,'Round  (6)'!$B$2:$AM$102,MATCH(Species!Z$2,'Round  (6)'!$B$2:$AM$2,0),0),0)+IFERROR(VLOOKUP($B13,'Round  (7)'!$B$2:$AM$102,MATCH(Species!Z$2,'Round  (7)'!$B$2:$AM$2,0),0),0)+IFERROR(VLOOKUP($B13,'Round  (8)'!$B$2:$AM$102,MATCH(Species!Z$2,'Round  (8)'!$B$2:$AM$2,0),0),0)+IFERROR(VLOOKUP($B13,'Round  (9)'!$B$2:$AM$102,MATCH(Species!Z$2,'Round  (9)'!$B$2:$AM$2,0),0),0)+IFERROR(VLOOKUP($B13,'Round  (10)'!$B$2:$U$102,MATCH(Species!Z$2,'Round  (10)'!$B$2:$U$2,0),0),0)+IFERROR(VLOOKUP($B13,'Round  (11)'!$B$2:$AB$102,MATCH(Species!Z$2,'Round  (11)'!$B$2:$AB$2,0),0),0)+IFERROR(VLOOKUP($B13,'Round  (12)'!$B$2:$Y$100,MATCH(Species!Z$2,'Round  (12)'!$B$2:$Y$2,0),0),0)</f>
        <v>0</v>
      </c>
      <c r="AA13" s="480">
        <f>IFERROR(VLOOKUP($B13,'Round 1'!$B$2:$AM$102,MATCH(Species!AA$2,'Round 1'!$B$2:$AM$2,0),0),0)+IFERROR(VLOOKUP($B13,'Round  (2)'!$B$2:$AM$102,MATCH(Species!AA$2,'Round  (2)'!$B$2:$AM$2,0),0),0)+IFERROR(VLOOKUP($B13,'Round  (3)'!$B$2:$AM$102,MATCH(Species!AA$2,'Round  (3)'!$B$2:$AM$2,0),0),0)+IFERROR(VLOOKUP($B13,'Round (4)'!$B$2:$AM$102,MATCH(Species!AA$2,'Round (4)'!$B$2:$AM$2,0),0),0)+IFERROR(VLOOKUP($B13,'Round  (5)'!$B$2:$AM$102,MATCH(Species!AA$2,'Round  (5)'!$B$2:$AM$2,0),0),0)+IFERROR(VLOOKUP($B13,'Round  (6)'!$B$2:$AM$102,MATCH(Species!AA$2,'Round  (6)'!$B$2:$AM$2,0),0),0)+IFERROR(VLOOKUP($B13,'Round  (7)'!$B$2:$AM$102,MATCH(Species!AA$2,'Round  (7)'!$B$2:$AM$2,0),0),0)+IFERROR(VLOOKUP($B13,'Round  (8)'!$B$2:$AM$102,MATCH(Species!AA$2,'Round  (8)'!$B$2:$AM$2,0),0),0)+IFERROR(VLOOKUP($B13,'Round  (9)'!$B$2:$AM$102,MATCH(Species!AA$2,'Round  (9)'!$B$2:$AM$2,0),0),0)+IFERROR(VLOOKUP($B13,'Round  (10)'!$B$2:$U$102,MATCH(Species!AA$2,'Round  (10)'!$B$2:$U$2,0),0),0)+IFERROR(VLOOKUP($B13,'Round  (11)'!$B$2:$AB$102,MATCH(Species!AA$2,'Round  (11)'!$B$2:$AB$2,0),0),0)+IFERROR(VLOOKUP($B13,'Round  (12)'!$B$2:$Y$100,MATCH(Species!AA$2,'Round  (12)'!$B$2:$Y$2,0),0),0)</f>
        <v>0</v>
      </c>
      <c r="AB13" s="480">
        <f>IFERROR(VLOOKUP($B13,'Round 1'!$B$2:$AM$102,MATCH(Species!AB$2,'Round 1'!$B$2:$AM$2,0),0),0)+IFERROR(VLOOKUP($B13,'Round  (2)'!$B$2:$AM$102,MATCH(Species!AB$2,'Round  (2)'!$B$2:$AM$2,0),0),0)+IFERROR(VLOOKUP($B13,'Round  (3)'!$B$2:$AM$102,MATCH(Species!AB$2,'Round  (3)'!$B$2:$AM$2,0),0),0)+IFERROR(VLOOKUP($B13,'Round (4)'!$B$2:$AM$102,MATCH(Species!AB$2,'Round (4)'!$B$2:$AM$2,0),0),0)+IFERROR(VLOOKUP($B13,'Round  (5)'!$B$2:$AM$102,MATCH(Species!AB$2,'Round  (5)'!$B$2:$AM$2,0),0),0)+IFERROR(VLOOKUP($B13,'Round  (6)'!$B$2:$AM$102,MATCH(Species!AB$2,'Round  (6)'!$B$2:$AM$2,0),0),0)+IFERROR(VLOOKUP($B13,'Round  (7)'!$B$2:$AM$102,MATCH(Species!AB$2,'Round  (7)'!$B$2:$AM$2,0),0),0)+IFERROR(VLOOKUP($B13,'Round  (8)'!$B$2:$AM$102,MATCH(Species!AB$2,'Round  (8)'!$B$2:$AM$2,0),0),0)+IFERROR(VLOOKUP($B13,'Round  (9)'!$B$2:$AM$102,MATCH(Species!AB$2,'Round  (9)'!$B$2:$AM$2,0),0),0)+IFERROR(VLOOKUP($B13,'Round  (10)'!$B$2:$U$102,MATCH(Species!AB$2,'Round  (10)'!$B$2:$U$2,0),0),0)+IFERROR(VLOOKUP($B13,'Round  (11)'!$B$2:$AB$102,MATCH(Species!AB$2,'Round  (11)'!$B$2:$AB$2,0),0),0)+IFERROR(VLOOKUP($B13,'Round  (12)'!$B$2:$Y$100,MATCH(Species!AB$2,'Round  (12)'!$B$2:$Y$2,0),0),0)</f>
        <v>0</v>
      </c>
      <c r="AC13" s="480">
        <f>IFERROR(VLOOKUP($B13,'Round 1'!$B$2:$AM$102,MATCH(Species!AC$2,'Round 1'!$B$2:$AM$2,0),0),0)+IFERROR(VLOOKUP($B13,'Round  (2)'!$B$2:$AM$102,MATCH(Species!AC$2,'Round  (2)'!$B$2:$AM$2,0),0),0)+IFERROR(VLOOKUP($B13,'Round  (3)'!$B$2:$AM$102,MATCH(Species!AC$2,'Round  (3)'!$B$2:$AM$2,0),0),0)+IFERROR(VLOOKUP($B13,'Round (4)'!$B$2:$AM$102,MATCH(Species!AC$2,'Round (4)'!$B$2:$AM$2,0),0),0)+IFERROR(VLOOKUP($B13,'Round  (5)'!$B$2:$AM$102,MATCH(Species!AC$2,'Round  (5)'!$B$2:$AM$2,0),0),0)+IFERROR(VLOOKUP($B13,'Round  (6)'!$B$2:$AM$102,MATCH(Species!AC$2,'Round  (6)'!$B$2:$AM$2,0),0),0)+IFERROR(VLOOKUP($B13,'Round  (7)'!$B$2:$AM$102,MATCH(Species!AC$2,'Round  (7)'!$B$2:$AM$2,0),0),0)+IFERROR(VLOOKUP($B13,'Round  (8)'!$B$2:$AM$102,MATCH(Species!AC$2,'Round  (8)'!$B$2:$AM$2,0),0),0)+IFERROR(VLOOKUP($B13,'Round  (9)'!$B$2:$AM$102,MATCH(Species!AC$2,'Round  (9)'!$B$2:$AM$2,0),0),0)+IFERROR(VLOOKUP($B13,'Round  (10)'!$B$2:$U$102,MATCH(Species!AC$2,'Round  (10)'!$B$2:$U$2,0),0),0)+IFERROR(VLOOKUP($B13,'Round  (11)'!$B$2:$AB$102,MATCH(Species!AC$2,'Round  (11)'!$B$2:$AB$2,0),0),0)+IFERROR(VLOOKUP($B13,'Round  (12)'!$B$2:$Y$100,MATCH(Species!AC$2,'Round  (12)'!$B$2:$Y$2,0),0),0)</f>
        <v>5</v>
      </c>
      <c r="AD13" s="480">
        <f>IFERROR(VLOOKUP($B13,'Round 1'!$B$2:$AM$102,MATCH(Species!AD$2,'Round 1'!$B$2:$AM$2,0),0),0)+IFERROR(VLOOKUP($B13,'Round  (2)'!$B$2:$AM$102,MATCH(Species!AD$2,'Round  (2)'!$B$2:$AM$2,0),0),0)+IFERROR(VLOOKUP($B13,'Round  (3)'!$B$2:$AM$102,MATCH(Species!AD$2,'Round  (3)'!$B$2:$AM$2,0),0),0)+IFERROR(VLOOKUP($B13,'Round (4)'!$B$2:$AM$102,MATCH(Species!AD$2,'Round (4)'!$B$2:$AM$2,0),0),0)+IFERROR(VLOOKUP($B13,'Round  (5)'!$B$2:$AM$102,MATCH(Species!AD$2,'Round  (5)'!$B$2:$AM$2,0),0),0)+IFERROR(VLOOKUP($B13,'Round  (6)'!$B$2:$AM$102,MATCH(Species!AD$2,'Round  (6)'!$B$2:$AM$2,0),0),0)+IFERROR(VLOOKUP($B13,'Round  (7)'!$B$2:$AM$102,MATCH(Species!AD$2,'Round  (7)'!$B$2:$AM$2,0),0),0)+IFERROR(VLOOKUP($B13,'Round  (8)'!$B$2:$AM$102,MATCH(Species!AD$2,'Round  (8)'!$B$2:$AM$2,0),0),0)+IFERROR(VLOOKUP($B13,'Round  (9)'!$B$2:$AM$102,MATCH(Species!AD$2,'Round  (9)'!$B$2:$AM$2,0),0),0)+IFERROR(VLOOKUP($B13,'Round  (10)'!$B$2:$U$102,MATCH(Species!AD$2,'Round  (10)'!$B$2:$U$2,0),0),0)+IFERROR(VLOOKUP($B13,'Round  (11)'!$B$2:$AB$102,MATCH(Species!AD$2,'Round  (11)'!$B$2:$AB$2,0),0),0)+IFERROR(VLOOKUP($B13,'Round  (12)'!$B$2:$Y$100,MATCH(Species!AD$2,'Round  (12)'!$B$2:$Y$2,0),0),0)</f>
        <v>2</v>
      </c>
      <c r="AE13" s="480">
        <f>IFERROR(VLOOKUP($B13,'Round 1'!$B$2:$AM$102,MATCH(Species!AE$2,'Round 1'!$B$2:$AM$2,0),0),0)+IFERROR(VLOOKUP($B13,'Round  (2)'!$B$2:$AM$102,MATCH(Species!AE$2,'Round  (2)'!$B$2:$AM$2,0),0),0)+IFERROR(VLOOKUP($B13,'Round  (3)'!$B$2:$AM$102,MATCH(Species!AE$2,'Round  (3)'!$B$2:$AM$2,0),0),0)+IFERROR(VLOOKUP($B13,'Round (4)'!$B$2:$AM$102,MATCH(Species!AE$2,'Round (4)'!$B$2:$AM$2,0),0),0)+IFERROR(VLOOKUP($B13,'Round  (5)'!$B$2:$AM$102,MATCH(Species!AE$2,'Round  (5)'!$B$2:$AM$2,0),0),0)+IFERROR(VLOOKUP($B13,'Round  (6)'!$B$2:$AM$102,MATCH(Species!AE$2,'Round  (6)'!$B$2:$AM$2,0),0),0)+IFERROR(VLOOKUP($B13,'Round  (7)'!$B$2:$AM$102,MATCH(Species!AE$2,'Round  (7)'!$B$2:$AM$2,0),0),0)+IFERROR(VLOOKUP($B13,'Round  (8)'!$B$2:$AM$102,MATCH(Species!AE$2,'Round  (8)'!$B$2:$AM$2,0),0),0)+IFERROR(VLOOKUP($B13,'Round  (9)'!$B$2:$AM$102,MATCH(Species!AE$2,'Round  (9)'!$B$2:$AM$2,0),0),0)+IFERROR(VLOOKUP($B13,'Round  (10)'!$B$2:$U$102,MATCH(Species!AE$2,'Round  (10)'!$B$2:$U$2,0),0),0)+IFERROR(VLOOKUP($B13,'Round  (11)'!$B$2:$AB$102,MATCH(Species!AE$2,'Round  (11)'!$B$2:$AB$2,0),0),0)+IFERROR(VLOOKUP($B13,'Round  (12)'!$B$2:$Y$100,MATCH(Species!AE$2,'Round  (12)'!$B$2:$Y$2,0),0),0)</f>
        <v>0</v>
      </c>
      <c r="AF13" s="480">
        <f>IFERROR(VLOOKUP($B13,'Round 1'!$B$2:$AM$102,MATCH(Species!AF$2,'Round 1'!$B$2:$AM$2,0),0),0)+IFERROR(VLOOKUP($B13,'Round  (2)'!$B$2:$AM$102,MATCH(Species!AF$2,'Round  (2)'!$B$2:$AM$2,0),0),0)+IFERROR(VLOOKUP($B13,'Round  (3)'!$B$2:$AM$102,MATCH(Species!AF$2,'Round  (3)'!$B$2:$AM$2,0),0),0)+IFERROR(VLOOKUP($B13,'Round (4)'!$B$2:$AM$102,MATCH(Species!AF$2,'Round (4)'!$B$2:$AM$2,0),0),0)+IFERROR(VLOOKUP($B13,'Round  (5)'!$B$2:$AM$102,MATCH(Species!AF$2,'Round  (5)'!$B$2:$AM$2,0),0),0)+IFERROR(VLOOKUP($B13,'Round  (6)'!$B$2:$AM$102,MATCH(Species!AF$2,'Round  (6)'!$B$2:$AM$2,0),0),0)+IFERROR(VLOOKUP($B13,'Round  (7)'!$B$2:$AM$102,MATCH(Species!AF$2,'Round  (7)'!$B$2:$AM$2,0),0),0)+IFERROR(VLOOKUP($B13,'Round  (8)'!$B$2:$AM$102,MATCH(Species!AF$2,'Round  (8)'!$B$2:$AM$2,0),0),0)+IFERROR(VLOOKUP($B13,'Round  (9)'!$B$2:$AM$102,MATCH(Species!AF$2,'Round  (9)'!$B$2:$AM$2,0),0),0)+IFERROR(VLOOKUP($B13,'Round  (10)'!$B$2:$U$102,MATCH(Species!AF$2,'Round  (10)'!$B$2:$U$2,0),0),0)+IFERROR(VLOOKUP($B13,'Round  (11)'!$B$2:$AB$102,MATCH(Species!AF$2,'Round  (11)'!$B$2:$AB$2,0),0),0)+IFERROR(VLOOKUP($B13,'Round  (12)'!$B$2:$Y$100,MATCH(Species!AF$2,'Round  (12)'!$B$2:$Y$2,0),0),0)</f>
        <v>0</v>
      </c>
      <c r="AG13" s="480">
        <f>IFERROR(VLOOKUP($B13,'Round 1'!$B$2:$AM$102,MATCH(Species!AG$2,'Round 1'!$B$2:$AM$2,0),0),0)+IFERROR(VLOOKUP($B13,'Round  (2)'!$B$2:$AM$102,MATCH(Species!AG$2,'Round  (2)'!$B$2:$AM$2,0),0),0)+IFERROR(VLOOKUP($B13,'Round  (3)'!$B$2:$AM$102,MATCH(Species!AG$2,'Round  (3)'!$B$2:$AM$2,0),0),0)+IFERROR(VLOOKUP($B13,'Round (4)'!$B$2:$AM$102,MATCH(Species!AG$2,'Round (4)'!$B$2:$AM$2,0),0),0)+IFERROR(VLOOKUP($B13,'Round  (5)'!$B$2:$AM$102,MATCH(Species!AG$2,'Round  (5)'!$B$2:$AM$2,0),0),0)+IFERROR(VLOOKUP($B13,'Round  (6)'!$B$2:$AM$102,MATCH(Species!AG$2,'Round  (6)'!$B$2:$AM$2,0),0),0)+IFERROR(VLOOKUP($B13,'Round  (7)'!$B$2:$AM$102,MATCH(Species!AG$2,'Round  (7)'!$B$2:$AM$2,0),0),0)+IFERROR(VLOOKUP($B13,'Round  (8)'!$B$2:$AM$102,MATCH(Species!AG$2,'Round  (8)'!$B$2:$AM$2,0),0),0)+IFERROR(VLOOKUP($B13,'Round  (9)'!$B$2:$AM$102,MATCH(Species!AG$2,'Round  (9)'!$B$2:$AM$2,0),0),0)+IFERROR(VLOOKUP($B13,'Round  (10)'!$B$2:$U$102,MATCH(Species!AG$2,'Round  (10)'!$B$2:$U$2,0),0),0)+IFERROR(VLOOKUP($B13,'Round  (11)'!$B$2:$AB$102,MATCH(Species!AG$2,'Round  (11)'!$B$2:$AB$2,0),0),0)+IFERROR(VLOOKUP($B13,'Round  (12)'!$B$2:$Y$100,MATCH(Species!AG$2,'Round  (12)'!$B$2:$Y$2,0),0),0)</f>
        <v>0</v>
      </c>
      <c r="AH13" s="480">
        <f>IFERROR(VLOOKUP($B13,'Round 1'!$B$2:$AM$102,MATCH(Species!AH$2,'Round 1'!$B$2:$AM$2,0),0),0)+IFERROR(VLOOKUP($B13,'Round  (2)'!$B$2:$AM$102,MATCH(Species!AH$2,'Round  (2)'!$B$2:$AM$2,0),0),0)+IFERROR(VLOOKUP($B13,'Round  (3)'!$B$2:$AM$102,MATCH(Species!AH$2,'Round  (3)'!$B$2:$AM$2,0),0),0)+IFERROR(VLOOKUP($B13,'Round (4)'!$B$2:$AM$102,MATCH(Species!AH$2,'Round (4)'!$B$2:$AM$2,0),0),0)+IFERROR(VLOOKUP($B13,'Round  (5)'!$B$2:$AM$102,MATCH(Species!AH$2,'Round  (5)'!$B$2:$AM$2,0),0),0)+IFERROR(VLOOKUP($B13,'Round  (6)'!$B$2:$AM$102,MATCH(Species!AH$2,'Round  (6)'!$B$2:$AM$2,0),0),0)+IFERROR(VLOOKUP($B13,'Round  (7)'!$B$2:$AM$102,MATCH(Species!AH$2,'Round  (7)'!$B$2:$AM$2,0),0),0)+IFERROR(VLOOKUP($B13,'Round  (8)'!$B$2:$AM$102,MATCH(Species!AH$2,'Round  (8)'!$B$2:$AM$2,0),0),0)+IFERROR(VLOOKUP($B13,'Round  (9)'!$B$2:$AM$102,MATCH(Species!AH$2,'Round  (9)'!$B$2:$AM$2,0),0),0)+IFERROR(VLOOKUP($B13,'Round  (10)'!$B$2:$U$102,MATCH(Species!AH$2,'Round  (10)'!$B$2:$U$2,0),0),0)+IFERROR(VLOOKUP($B13,'Round  (11)'!$B$2:$AB$102,MATCH(Species!AH$2,'Round  (11)'!$B$2:$AB$2,0),0),0)+IFERROR(VLOOKUP($B13,'Round  (12)'!$B$2:$Y$100,MATCH(Species!AH$2,'Round  (12)'!$B$2:$Y$2,0),0),0)</f>
        <v>0</v>
      </c>
      <c r="AI13" s="480">
        <f>IFERROR(VLOOKUP($B13,'Round 1'!$B$2:$AM$102,MATCH(Species!AI$2,'Round 1'!$B$2:$AM$2,0),0),0)+IFERROR(VLOOKUP($B13,'Round  (2)'!$B$2:$AM$102,MATCH(Species!AI$2,'Round  (2)'!$B$2:$AM$2,0),0),0)+IFERROR(VLOOKUP($B13,'Round  (3)'!$B$2:$AM$102,MATCH(Species!AI$2,'Round  (3)'!$B$2:$AM$2,0),0),0)+IFERROR(VLOOKUP($B13,'Round (4)'!$B$2:$AM$102,MATCH(Species!AI$2,'Round (4)'!$B$2:$AM$2,0),0),0)+IFERROR(VLOOKUP($B13,'Round  (5)'!$B$2:$AM$102,MATCH(Species!AI$2,'Round  (5)'!$B$2:$AM$2,0),0),0)+IFERROR(VLOOKUP($B13,'Round  (6)'!$B$2:$AM$102,MATCH(Species!AI$2,'Round  (6)'!$B$2:$AM$2,0),0),0)+IFERROR(VLOOKUP($B13,'Round  (7)'!$B$2:$AM$102,MATCH(Species!AI$2,'Round  (7)'!$B$2:$AM$2,0),0),0)+IFERROR(VLOOKUP($B13,'Round  (8)'!$B$2:$AM$102,MATCH(Species!AI$2,'Round  (8)'!$B$2:$AM$2,0),0),0)+IFERROR(VLOOKUP($B13,'Round  (9)'!$B$2:$AM$102,MATCH(Species!AI$2,'Round  (9)'!$B$2:$AM$2,0),0),0)+IFERROR(VLOOKUP($B13,'Round  (10)'!$B$2:$U$102,MATCH(Species!AI$2,'Round  (10)'!$B$2:$U$2,0),0),0)+IFERROR(VLOOKUP($B13,'Round  (11)'!$B$2:$AB$102,MATCH(Species!AI$2,'Round  (11)'!$B$2:$AB$2,0),0),0)+IFERROR(VLOOKUP($B13,'Round  (12)'!$B$2:$Y$100,MATCH(Species!AI$2,'Round  (12)'!$B$2:$Y$2,0),0),0)</f>
        <v>0</v>
      </c>
      <c r="AJ13" s="480">
        <f>IFERROR(VLOOKUP($B13,'Round 1'!$B$2:$AM$102,MATCH(Species!AJ$2,'Round 1'!$B$2:$AM$2,0),0),0)+IFERROR(VLOOKUP($B13,'Round  (2)'!$B$2:$AM$102,MATCH(Species!AJ$2,'Round  (2)'!$B$2:$AM$2,0),0),0)+IFERROR(VLOOKUP($B13,'Round  (3)'!$B$2:$AM$102,MATCH(Species!AJ$2,'Round  (3)'!$B$2:$AM$2,0),0),0)+IFERROR(VLOOKUP($B13,'Round (4)'!$B$2:$AM$102,MATCH(Species!AJ$2,'Round (4)'!$B$2:$AM$2,0),0),0)+IFERROR(VLOOKUP($B13,'Round  (5)'!$B$2:$AM$102,MATCH(Species!AJ$2,'Round  (5)'!$B$2:$AM$2,0),0),0)+IFERROR(VLOOKUP($B13,'Round  (6)'!$B$2:$AM$102,MATCH(Species!AJ$2,'Round  (6)'!$B$2:$AM$2,0),0),0)+IFERROR(VLOOKUP($B13,'Round  (7)'!$B$2:$AM$102,MATCH(Species!AJ$2,'Round  (7)'!$B$2:$AM$2,0),0),0)+IFERROR(VLOOKUP($B13,'Round  (8)'!$B$2:$AM$102,MATCH(Species!AJ$2,'Round  (8)'!$B$2:$AM$2,0),0),0)+IFERROR(VLOOKUP($B13,'Round  (9)'!$B$2:$AM$102,MATCH(Species!AJ$2,'Round  (9)'!$B$2:$AM$2,0),0),0)+IFERROR(VLOOKUP($B13,'Round  (10)'!$B$2:$U$102,MATCH(Species!AJ$2,'Round  (10)'!$B$2:$U$2,0),0),0)+IFERROR(VLOOKUP($B13,'Round  (11)'!$B$2:$AB$102,MATCH(Species!AJ$2,'Round  (11)'!$B$2:$AB$2,0),0),0)+IFERROR(VLOOKUP($B13,'Round  (12)'!$B$2:$Y$100,MATCH(Species!AJ$2,'Round  (12)'!$B$2:$Y$2,0),0),0)</f>
        <v>0</v>
      </c>
      <c r="AT13" t="s">
        <v>141</v>
      </c>
    </row>
    <row r="14" spans="1:46" x14ac:dyDescent="0.3">
      <c r="A14" s="186">
        <v>11</v>
      </c>
      <c r="B14" s="326" t="s">
        <v>48</v>
      </c>
      <c r="C14" s="66" t="str">
        <f>IFERROR(VLOOKUP(B14,IND!$B$3:$E$66,4,0),"NM")</f>
        <v>M</v>
      </c>
      <c r="D14" s="51">
        <f t="shared" si="1"/>
        <v>11</v>
      </c>
      <c r="E14" s="342">
        <f t="shared" si="2"/>
        <v>129</v>
      </c>
      <c r="F14" s="480">
        <f>IFERROR(VLOOKUP($B14,'Round 1'!$B$2:$AM$102,MATCH(Species!F$2,'Round 1'!$B$2:$AM$2,0),0),0)+IFERROR(VLOOKUP($B14,'Round  (2)'!$B$2:$AM$102,MATCH(Species!F$2,'Round  (2)'!$B$2:$AM$2,0),0),0)+IFERROR(VLOOKUP($B14,'Round  (3)'!$B$2:$AM$102,MATCH(Species!F$2,'Round  (3)'!$B$2:$AM$2,0),0),0)+IFERROR(VLOOKUP($B14,'Round (4)'!$B$2:$AM$102,MATCH(Species!F$2,'Round (4)'!$B$2:$AM$2,0),0),0)+IFERROR(VLOOKUP($B14,'Round  (5)'!$B$2:$AM$102,MATCH(Species!F$2,'Round  (5)'!$B$2:$AM$2,0),0),0)+IFERROR(VLOOKUP($B14,'Round  (6)'!$B$2:$AM$102,MATCH(Species!F$2,'Round  (6)'!$B$2:$AM$2,0),0),0)+IFERROR(VLOOKUP($B14,'Round  (7)'!$B$2:$AM$102,MATCH(Species!F$2,'Round  (7)'!$B$2:$AM$2,0),0),0)+IFERROR(VLOOKUP($B14,'Round  (8)'!$B$2:$AM$102,MATCH(Species!F$2,'Round  (8)'!$B$2:$AM$2,0),0),0)+IFERROR(VLOOKUP($B14,'Round  (9)'!$B$2:$AM$102,MATCH(Species!F$2,'Round  (9)'!$B$2:$AM$2,0),0),0)+IFERROR(VLOOKUP($B14,'Round  (10)'!$B$2:$U$102,MATCH(Species!F$2,'Round  (10)'!$B$2:$U$2,0),0),0)+IFERROR(VLOOKUP($B14,'Round  (11)'!$B$2:$AB$102,MATCH(Species!F$2,'Round  (11)'!$B$2:$AB$2,0),0),0)+IFERROR(VLOOKUP($B14,'Round  (12)'!$B$2:$Y$100,MATCH(Species!F$2,'Round  (12)'!$B$2:$Y$2,0),0),0)</f>
        <v>37</v>
      </c>
      <c r="G14" s="480">
        <f>IFERROR(VLOOKUP($B14,'Round 1'!$B$2:$AM$102,MATCH(Species!G$2,'Round 1'!$B$2:$AM$2,0),0),0)+IFERROR(VLOOKUP($B14,'Round  (2)'!$B$2:$AM$102,MATCH(Species!G$2,'Round  (2)'!$B$2:$AM$2,0),0),0)+IFERROR(VLOOKUP($B14,'Round  (3)'!$B$2:$AM$102,MATCH(Species!G$2,'Round  (3)'!$B$2:$AM$2,0),0),0)+IFERROR(VLOOKUP($B14,'Round (4)'!$B$2:$AM$102,MATCH(Species!G$2,'Round (4)'!$B$2:$AM$2,0),0),0)+IFERROR(VLOOKUP($B14,'Round  (5)'!$B$2:$AM$102,MATCH(Species!G$2,'Round  (5)'!$B$2:$AM$2,0),0),0)+IFERROR(VLOOKUP($B14,'Round  (6)'!$B$2:$AM$102,MATCH(Species!G$2,'Round  (6)'!$B$2:$AM$2,0),0),0)+IFERROR(VLOOKUP($B14,'Round  (7)'!$B$2:$AM$102,MATCH(Species!G$2,'Round  (7)'!$B$2:$AM$2,0),0),0)+IFERROR(VLOOKUP($B14,'Round  (8)'!$B$2:$AM$102,MATCH(Species!G$2,'Round  (8)'!$B$2:$AM$2,0),0),0)+IFERROR(VLOOKUP($B14,'Round  (9)'!$B$2:$AM$102,MATCH(Species!G$2,'Round  (9)'!$B$2:$AM$2,0),0),0)+IFERROR(VLOOKUP($B14,'Round  (10)'!$B$2:$U$102,MATCH(Species!G$2,'Round  (10)'!$B$2:$U$2,0),0),0)+IFERROR(VLOOKUP($B14,'Round  (11)'!$B$2:$AB$102,MATCH(Species!G$2,'Round  (11)'!$B$2:$AB$2,0),0),0)+IFERROR(VLOOKUP($B14,'Round  (12)'!$B$2:$Y$100,MATCH(Species!G$2,'Round  (12)'!$B$2:$Y$2,0),0),0)</f>
        <v>8</v>
      </c>
      <c r="H14" s="480">
        <f>IFERROR(VLOOKUP($B14,'Round 1'!$B$2:$AM$102,MATCH(Species!H$2,'Round 1'!$B$2:$AM$2,0),0),0)+IFERROR(VLOOKUP($B14,'Round  (2)'!$B$2:$AM$102,MATCH(Species!H$2,'Round  (2)'!$B$2:$AM$2,0),0),0)+IFERROR(VLOOKUP($B14,'Round  (3)'!$B$2:$AM$102,MATCH(Species!H$2,'Round  (3)'!$B$2:$AM$2,0),0),0)+IFERROR(VLOOKUP($B14,'Round (4)'!$B$2:$AM$102,MATCH(Species!H$2,'Round (4)'!$B$2:$AM$2,0),0),0)+IFERROR(VLOOKUP($B14,'Round  (5)'!$B$2:$AM$102,MATCH(Species!H$2,'Round  (5)'!$B$2:$AM$2,0),0),0)+IFERROR(VLOOKUP($B14,'Round  (6)'!$B$2:$AM$102,MATCH(Species!H$2,'Round  (6)'!$B$2:$AM$2,0),0),0)+IFERROR(VLOOKUP($B14,'Round  (7)'!$B$2:$AM$102,MATCH(Species!H$2,'Round  (7)'!$B$2:$AM$2,0),0),0)+IFERROR(VLOOKUP($B14,'Round  (8)'!$B$2:$AM$102,MATCH(Species!H$2,'Round  (8)'!$B$2:$AM$2,0),0),0)+IFERROR(VLOOKUP($B14,'Round  (9)'!$B$2:$AM$102,MATCH(Species!H$2,'Round  (9)'!$B$2:$AM$2,0),0),0)+IFERROR(VLOOKUP($B14,'Round  (10)'!$B$2:$U$102,MATCH(Species!H$2,'Round  (10)'!$B$2:$U$2,0),0),0)+IFERROR(VLOOKUP($B14,'Round  (11)'!$B$2:$AB$102,MATCH(Species!H$2,'Round  (11)'!$B$2:$AB$2,0),0),0)+IFERROR(VLOOKUP($B14,'Round  (12)'!$B$2:$Y$100,MATCH(Species!H$2,'Round  (12)'!$B$2:$Y$2,0),0),0)</f>
        <v>1</v>
      </c>
      <c r="I14" s="480">
        <f>IFERROR(VLOOKUP($B14,'Round 1'!$B$2:$AM$102,MATCH(Species!I$2,'Round 1'!$B$2:$AM$2,0),0),0)+IFERROR(VLOOKUP($B14,'Round  (2)'!$B$2:$AM$102,MATCH(Species!I$2,'Round  (2)'!$B$2:$AM$2,0),0),0)+IFERROR(VLOOKUP($B14,'Round  (3)'!$B$2:$AM$102,MATCH(Species!I$2,'Round  (3)'!$B$2:$AM$2,0),0),0)+IFERROR(VLOOKUP($B14,'Round (4)'!$B$2:$AM$102,MATCH(Species!I$2,'Round (4)'!$B$2:$AM$2,0),0),0)+IFERROR(VLOOKUP($B14,'Round  (5)'!$B$2:$AM$102,MATCH(Species!I$2,'Round  (5)'!$B$2:$AM$2,0),0),0)+IFERROR(VLOOKUP($B14,'Round  (6)'!$B$2:$AM$102,MATCH(Species!I$2,'Round  (6)'!$B$2:$AM$2,0),0),0)+IFERROR(VLOOKUP($B14,'Round  (7)'!$B$2:$AM$102,MATCH(Species!I$2,'Round  (7)'!$B$2:$AM$2,0),0),0)+IFERROR(VLOOKUP($B14,'Round  (8)'!$B$2:$AM$102,MATCH(Species!I$2,'Round  (8)'!$B$2:$AM$2,0),0),0)+IFERROR(VLOOKUP($B14,'Round  (9)'!$B$2:$AM$102,MATCH(Species!I$2,'Round  (9)'!$B$2:$AM$2,0),0),0)+IFERROR(VLOOKUP($B14,'Round  (10)'!$B$2:$U$102,MATCH(Species!I$2,'Round  (10)'!$B$2:$U$2,0),0),0)+IFERROR(VLOOKUP($B14,'Round  (11)'!$B$2:$AB$102,MATCH(Species!I$2,'Round  (11)'!$B$2:$AB$2,0),0),0)+IFERROR(VLOOKUP($B14,'Round  (12)'!$B$2:$Y$100,MATCH(Species!I$2,'Round  (12)'!$B$2:$Y$2,0),0),0)</f>
        <v>0</v>
      </c>
      <c r="J14" s="480">
        <f>IFERROR(VLOOKUP($B14,'Round 1'!$B$2:$AM$102,MATCH(Species!J$2,'Round 1'!$B$2:$AM$2,0),0),0)+IFERROR(VLOOKUP($B14,'Round  (2)'!$B$2:$AM$102,MATCH(Species!J$2,'Round  (2)'!$B$2:$AM$2,0),0),0)+IFERROR(VLOOKUP($B14,'Round  (3)'!$B$2:$AM$102,MATCH(Species!J$2,'Round  (3)'!$B$2:$AM$2,0),0),0)+IFERROR(VLOOKUP($B14,'Round (4)'!$B$2:$AM$102,MATCH(Species!J$2,'Round (4)'!$B$2:$AM$2,0),0),0)+IFERROR(VLOOKUP($B14,'Round  (5)'!$B$2:$AM$102,MATCH(Species!J$2,'Round  (5)'!$B$2:$AM$2,0),0),0)+IFERROR(VLOOKUP($B14,'Round  (6)'!$B$2:$AM$102,MATCH(Species!J$2,'Round  (6)'!$B$2:$AM$2,0),0),0)+IFERROR(VLOOKUP($B14,'Round  (7)'!$B$2:$AM$102,MATCH(Species!J$2,'Round  (7)'!$B$2:$AM$2,0),0),0)+IFERROR(VLOOKUP($B14,'Round  (8)'!$B$2:$AM$102,MATCH(Species!J$2,'Round  (8)'!$B$2:$AM$2,0),0),0)+IFERROR(VLOOKUP($B14,'Round  (9)'!$B$2:$AM$102,MATCH(Species!J$2,'Round  (9)'!$B$2:$AM$2,0),0),0)+IFERROR(VLOOKUP($B14,'Round  (10)'!$B$2:$U$102,MATCH(Species!J$2,'Round  (10)'!$B$2:$U$2,0),0),0)+IFERROR(VLOOKUP($B14,'Round  (11)'!$B$2:$AB$102,MATCH(Species!J$2,'Round  (11)'!$B$2:$AB$2,0),0),0)+IFERROR(VLOOKUP($B14,'Round  (12)'!$B$2:$Y$100,MATCH(Species!J$2,'Round  (12)'!$B$2:$Y$2,0),0),0)</f>
        <v>0</v>
      </c>
      <c r="K14" s="480">
        <f>IFERROR(VLOOKUP($B14,'Round 1'!$B$2:$AM$102,MATCH(Species!K$2,'Round 1'!$B$2:$AM$2,0),0),0)+IFERROR(VLOOKUP($B14,'Round  (2)'!$B$2:$AM$102,MATCH(Species!K$2,'Round  (2)'!$B$2:$AM$2,0),0),0)+IFERROR(VLOOKUP($B14,'Round  (3)'!$B$2:$AM$102,MATCH(Species!K$2,'Round  (3)'!$B$2:$AM$2,0),0),0)+IFERROR(VLOOKUP($B14,'Round (4)'!$B$2:$AM$102,MATCH(Species!K$2,'Round (4)'!$B$2:$AM$2,0),0),0)+IFERROR(VLOOKUP($B14,'Round  (5)'!$B$2:$AM$102,MATCH(Species!K$2,'Round  (5)'!$B$2:$AM$2,0),0),0)+IFERROR(VLOOKUP($B14,'Round  (6)'!$B$2:$AM$102,MATCH(Species!K$2,'Round  (6)'!$B$2:$AM$2,0),0),0)+IFERROR(VLOOKUP($B14,'Round  (7)'!$B$2:$AM$102,MATCH(Species!K$2,'Round  (7)'!$B$2:$AM$2,0),0),0)+IFERROR(VLOOKUP($B14,'Round  (8)'!$B$2:$AM$102,MATCH(Species!K$2,'Round  (8)'!$B$2:$AM$2,0),0),0)+IFERROR(VLOOKUP($B14,'Round  (9)'!$B$2:$AM$102,MATCH(Species!K$2,'Round  (9)'!$B$2:$AM$2,0),0),0)+IFERROR(VLOOKUP($B14,'Round  (10)'!$B$2:$U$102,MATCH(Species!K$2,'Round  (10)'!$B$2:$U$2,0),0),0)+IFERROR(VLOOKUP($B14,'Round  (11)'!$B$2:$AB$102,MATCH(Species!K$2,'Round  (11)'!$B$2:$AB$2,0),0),0)+IFERROR(VLOOKUP($B14,'Round  (12)'!$B$2:$Y$100,MATCH(Species!K$2,'Round  (12)'!$B$2:$Y$2,0),0),0)</f>
        <v>0</v>
      </c>
      <c r="L14" s="480">
        <f>IFERROR(VLOOKUP($B14,'Round 1'!$B$2:$AM$102,MATCH(Species!L$2,'Round 1'!$B$2:$AM$2,0),0),0)+IFERROR(VLOOKUP($B14,'Round  (2)'!$B$2:$AM$102,MATCH(Species!L$2,'Round  (2)'!$B$2:$AM$2,0),0),0)+IFERROR(VLOOKUP($B14,'Round  (3)'!$B$2:$AM$102,MATCH(Species!L$2,'Round  (3)'!$B$2:$AM$2,0),0),0)+IFERROR(VLOOKUP($B14,'Round (4)'!$B$2:$AM$102,MATCH(Species!L$2,'Round (4)'!$B$2:$AM$2,0),0),0)+IFERROR(VLOOKUP($B14,'Round  (5)'!$B$2:$AM$102,MATCH(Species!L$2,'Round  (5)'!$B$2:$AM$2,0),0),0)+IFERROR(VLOOKUP($B14,'Round  (6)'!$B$2:$AM$102,MATCH(Species!L$2,'Round  (6)'!$B$2:$AM$2,0),0),0)+IFERROR(VLOOKUP($B14,'Round  (7)'!$B$2:$AM$102,MATCH(Species!L$2,'Round  (7)'!$B$2:$AM$2,0),0),0)+IFERROR(VLOOKUP($B14,'Round  (8)'!$B$2:$AM$102,MATCH(Species!L$2,'Round  (8)'!$B$2:$AM$2,0),0),0)+IFERROR(VLOOKUP($B14,'Round  (9)'!$B$2:$AM$102,MATCH(Species!L$2,'Round  (9)'!$B$2:$AM$2,0),0),0)+IFERROR(VLOOKUP($B14,'Round  (10)'!$B$2:$U$102,MATCH(Species!L$2,'Round  (10)'!$B$2:$U$2,0),0),0)+IFERROR(VLOOKUP($B14,'Round  (11)'!$B$2:$AB$102,MATCH(Species!L$2,'Round  (11)'!$B$2:$AB$2,0),0),0)+IFERROR(VLOOKUP($B14,'Round  (12)'!$B$2:$Y$100,MATCH(Species!L$2,'Round  (12)'!$B$2:$Y$2,0),0),0)</f>
        <v>29</v>
      </c>
      <c r="M14" s="480">
        <f>IFERROR(VLOOKUP($B14,'Round 1'!$B$2:$AM$102,MATCH(Species!M$2,'Round 1'!$B$2:$AM$2,0),0),0)+IFERROR(VLOOKUP($B14,'Round  (2)'!$B$2:$AM$102,MATCH(Species!M$2,'Round  (2)'!$B$2:$AM$2,0),0),0)+IFERROR(VLOOKUP($B14,'Round  (3)'!$B$2:$AM$102,MATCH(Species!M$2,'Round  (3)'!$B$2:$AM$2,0),0),0)+IFERROR(VLOOKUP($B14,'Round (4)'!$B$2:$AM$102,MATCH(Species!M$2,'Round (4)'!$B$2:$AM$2,0),0),0)+IFERROR(VLOOKUP($B14,'Round  (5)'!$B$2:$AM$102,MATCH(Species!M$2,'Round  (5)'!$B$2:$AM$2,0),0),0)+IFERROR(VLOOKUP($B14,'Round  (6)'!$B$2:$AM$102,MATCH(Species!M$2,'Round  (6)'!$B$2:$AM$2,0),0),0)+IFERROR(VLOOKUP($B14,'Round  (7)'!$B$2:$AM$102,MATCH(Species!M$2,'Round  (7)'!$B$2:$AM$2,0),0),0)+IFERROR(VLOOKUP($B14,'Round  (8)'!$B$2:$AM$102,MATCH(Species!M$2,'Round  (8)'!$B$2:$AM$2,0),0),0)+IFERROR(VLOOKUP($B14,'Round  (9)'!$B$2:$AM$102,MATCH(Species!M$2,'Round  (9)'!$B$2:$AM$2,0),0),0)+IFERROR(VLOOKUP($B14,'Round  (10)'!$B$2:$U$102,MATCH(Species!M$2,'Round  (10)'!$B$2:$U$2,0),0),0)+IFERROR(VLOOKUP($B14,'Round  (11)'!$B$2:$AB$102,MATCH(Species!M$2,'Round  (11)'!$B$2:$AB$2,0),0),0)+IFERROR(VLOOKUP($B14,'Round  (12)'!$B$2:$Y$100,MATCH(Species!M$2,'Round  (12)'!$B$2:$Y$2,0),0),0)</f>
        <v>0</v>
      </c>
      <c r="N14" s="480">
        <f>IFERROR(VLOOKUP($B14,'Round 1'!$B$2:$AM$102,MATCH(Species!N$2,'Round 1'!$B$2:$AM$2,0),0),0)+IFERROR(VLOOKUP($B14,'Round  (2)'!$B$2:$AM$102,MATCH(Species!N$2,'Round  (2)'!$B$2:$AM$2,0),0),0)+IFERROR(VLOOKUP($B14,'Round  (3)'!$B$2:$AM$102,MATCH(Species!N$2,'Round  (3)'!$B$2:$AM$2,0),0),0)+IFERROR(VLOOKUP($B14,'Round (4)'!$B$2:$AM$102,MATCH(Species!N$2,'Round (4)'!$B$2:$AM$2,0),0),0)+IFERROR(VLOOKUP($B14,'Round  (5)'!$B$2:$AM$102,MATCH(Species!N$2,'Round  (5)'!$B$2:$AM$2,0),0),0)+IFERROR(VLOOKUP($B14,'Round  (6)'!$B$2:$AM$102,MATCH(Species!N$2,'Round  (6)'!$B$2:$AM$2,0),0),0)+IFERROR(VLOOKUP($B14,'Round  (7)'!$B$2:$AM$102,MATCH(Species!N$2,'Round  (7)'!$B$2:$AM$2,0),0),0)+IFERROR(VLOOKUP($B14,'Round  (8)'!$B$2:$AM$102,MATCH(Species!N$2,'Round  (8)'!$B$2:$AM$2,0),0),0)+IFERROR(VLOOKUP($B14,'Round  (9)'!$B$2:$AM$102,MATCH(Species!N$2,'Round  (9)'!$B$2:$AM$2,0),0),0)+IFERROR(VLOOKUP($B14,'Round  (10)'!$B$2:$U$102,MATCH(Species!N$2,'Round  (10)'!$B$2:$U$2,0),0),0)+IFERROR(VLOOKUP($B14,'Round  (11)'!$B$2:$AB$102,MATCH(Species!N$2,'Round  (11)'!$B$2:$AB$2,0),0),0)+IFERROR(VLOOKUP($B14,'Round  (12)'!$B$2:$Y$100,MATCH(Species!N$2,'Round  (12)'!$B$2:$Y$2,0),0),0)</f>
        <v>16</v>
      </c>
      <c r="O14" s="480">
        <f>IFERROR(VLOOKUP($B14,'Round 1'!$B$2:$AM$102,MATCH(Species!O$2,'Round 1'!$B$2:$AM$2,0),0),0)+IFERROR(VLOOKUP($B14,'Round  (2)'!$B$2:$AM$102,MATCH(Species!O$2,'Round  (2)'!$B$2:$AM$2,0),0),0)+IFERROR(VLOOKUP($B14,'Round  (3)'!$B$2:$AM$102,MATCH(Species!O$2,'Round  (3)'!$B$2:$AM$2,0),0),0)+IFERROR(VLOOKUP($B14,'Round (4)'!$B$2:$AM$102,MATCH(Species!O$2,'Round (4)'!$B$2:$AM$2,0),0),0)+IFERROR(VLOOKUP($B14,'Round  (5)'!$B$2:$AM$102,MATCH(Species!O$2,'Round  (5)'!$B$2:$AM$2,0),0),0)+IFERROR(VLOOKUP($B14,'Round  (6)'!$B$2:$AM$102,MATCH(Species!O$2,'Round  (6)'!$B$2:$AM$2,0),0),0)+IFERROR(VLOOKUP($B14,'Round  (7)'!$B$2:$AM$102,MATCH(Species!O$2,'Round  (7)'!$B$2:$AM$2,0),0),0)+IFERROR(VLOOKUP($B14,'Round  (8)'!$B$2:$AM$102,MATCH(Species!O$2,'Round  (8)'!$B$2:$AM$2,0),0),0)+IFERROR(VLOOKUP($B14,'Round  (9)'!$B$2:$AM$102,MATCH(Species!O$2,'Round  (9)'!$B$2:$AM$2,0),0),0)+IFERROR(VLOOKUP($B14,'Round  (10)'!$B$2:$U$102,MATCH(Species!O$2,'Round  (10)'!$B$2:$U$2,0),0),0)+IFERROR(VLOOKUP($B14,'Round  (11)'!$B$2:$AB$102,MATCH(Species!O$2,'Round  (11)'!$B$2:$AB$2,0),0),0)+IFERROR(VLOOKUP($B14,'Round  (12)'!$B$2:$Y$100,MATCH(Species!O$2,'Round  (12)'!$B$2:$Y$2,0),0),0)</f>
        <v>4</v>
      </c>
      <c r="P14" s="480">
        <f>IFERROR(VLOOKUP($B14,'Round 1'!$B$2:$AM$102,MATCH(Species!P$2,'Round 1'!$B$2:$AM$2,0),0),0)+IFERROR(VLOOKUP($B14,'Round  (2)'!$B$2:$AM$102,MATCH(Species!P$2,'Round  (2)'!$B$2:$AM$2,0),0),0)+IFERROR(VLOOKUP($B14,'Round  (3)'!$B$2:$AM$102,MATCH(Species!P$2,'Round  (3)'!$B$2:$AM$2,0),0),0)+IFERROR(VLOOKUP($B14,'Round (4)'!$B$2:$AM$102,MATCH(Species!P$2,'Round (4)'!$B$2:$AM$2,0),0),0)+IFERROR(VLOOKUP($B14,'Round  (5)'!$B$2:$AM$102,MATCH(Species!P$2,'Round  (5)'!$B$2:$AM$2,0),0),0)+IFERROR(VLOOKUP($B14,'Round  (6)'!$B$2:$AM$102,MATCH(Species!P$2,'Round  (6)'!$B$2:$AM$2,0),0),0)+IFERROR(VLOOKUP($B14,'Round  (7)'!$B$2:$AM$102,MATCH(Species!P$2,'Round  (7)'!$B$2:$AM$2,0),0),0)+IFERROR(VLOOKUP($B14,'Round  (8)'!$B$2:$AM$102,MATCH(Species!P$2,'Round  (8)'!$B$2:$AM$2,0),0),0)+IFERROR(VLOOKUP($B14,'Round  (9)'!$B$2:$AM$102,MATCH(Species!P$2,'Round  (9)'!$B$2:$AM$2,0),0),0)+IFERROR(VLOOKUP($B14,'Round  (10)'!$B$2:$U$102,MATCH(Species!P$2,'Round  (10)'!$B$2:$U$2,0),0),0)+IFERROR(VLOOKUP($B14,'Round  (11)'!$B$2:$AB$102,MATCH(Species!P$2,'Round  (11)'!$B$2:$AB$2,0),0),0)+IFERROR(VLOOKUP($B14,'Round  (12)'!$B$2:$Y$100,MATCH(Species!P$2,'Round  (12)'!$B$2:$Y$2,0),0),0)</f>
        <v>0</v>
      </c>
      <c r="Q14" s="480">
        <f>IFERROR(VLOOKUP($B14,'Round 1'!$B$2:$AM$102,MATCH(Species!Q$2,'Round 1'!$B$2:$AM$2,0),0),0)+IFERROR(VLOOKUP($B14,'Round  (2)'!$B$2:$AM$102,MATCH(Species!Q$2,'Round  (2)'!$B$2:$AM$2,0),0),0)+IFERROR(VLOOKUP($B14,'Round  (3)'!$B$2:$AM$102,MATCH(Species!Q$2,'Round  (3)'!$B$2:$AM$2,0),0),0)+IFERROR(VLOOKUP($B14,'Round (4)'!$B$2:$AM$102,MATCH(Species!Q$2,'Round (4)'!$B$2:$AM$2,0),0),0)+IFERROR(VLOOKUP($B14,'Round  (5)'!$B$2:$AM$102,MATCH(Species!Q$2,'Round  (5)'!$B$2:$AM$2,0),0),0)+IFERROR(VLOOKUP($B14,'Round  (6)'!$B$2:$AM$102,MATCH(Species!Q$2,'Round  (6)'!$B$2:$AM$2,0),0),0)+IFERROR(VLOOKUP($B14,'Round  (7)'!$B$2:$AM$102,MATCH(Species!Q$2,'Round  (7)'!$B$2:$AM$2,0),0),0)+IFERROR(VLOOKUP($B14,'Round  (8)'!$B$2:$AM$102,MATCH(Species!Q$2,'Round  (8)'!$B$2:$AM$2,0),0),0)+IFERROR(VLOOKUP($B14,'Round  (9)'!$B$2:$AM$102,MATCH(Species!Q$2,'Round  (9)'!$B$2:$AM$2,0),0),0)+IFERROR(VLOOKUP($B14,'Round  (10)'!$B$2:$U$102,MATCH(Species!Q$2,'Round  (10)'!$B$2:$U$2,0),0),0)+IFERROR(VLOOKUP($B14,'Round  (11)'!$B$2:$AB$102,MATCH(Species!Q$2,'Round  (11)'!$B$2:$AB$2,0),0),0)+IFERROR(VLOOKUP($B14,'Round  (12)'!$B$2:$Y$100,MATCH(Species!Q$2,'Round  (12)'!$B$2:$Y$2,0),0),0)</f>
        <v>12</v>
      </c>
      <c r="R14" s="480">
        <f>IFERROR(VLOOKUP($B14,'Round 1'!$B$2:$AM$102,MATCH(Species!R$2,'Round 1'!$B$2:$AM$2,0),0),0)+IFERROR(VLOOKUP($B14,'Round  (2)'!$B$2:$AM$102,MATCH(Species!R$2,'Round  (2)'!$B$2:$AM$2,0),0),0)+IFERROR(VLOOKUP($B14,'Round  (3)'!$B$2:$AM$102,MATCH(Species!R$2,'Round  (3)'!$B$2:$AM$2,0),0),0)+IFERROR(VLOOKUP($B14,'Round (4)'!$B$2:$AM$102,MATCH(Species!R$2,'Round (4)'!$B$2:$AM$2,0),0),0)+IFERROR(VLOOKUP($B14,'Round  (5)'!$B$2:$AM$102,MATCH(Species!R$2,'Round  (5)'!$B$2:$AM$2,0),0),0)+IFERROR(VLOOKUP($B14,'Round  (6)'!$B$2:$AM$102,MATCH(Species!R$2,'Round  (6)'!$B$2:$AM$2,0),0),0)+IFERROR(VLOOKUP($B14,'Round  (7)'!$B$2:$AM$102,MATCH(Species!R$2,'Round  (7)'!$B$2:$AM$2,0),0),0)+IFERROR(VLOOKUP($B14,'Round  (8)'!$B$2:$AM$102,MATCH(Species!R$2,'Round  (8)'!$B$2:$AM$2,0),0),0)+IFERROR(VLOOKUP($B14,'Round  (9)'!$B$2:$AM$102,MATCH(Species!R$2,'Round  (9)'!$B$2:$AM$2,0),0),0)+IFERROR(VLOOKUP($B14,'Round  (10)'!$B$2:$U$102,MATCH(Species!R$2,'Round  (10)'!$B$2:$U$2,0),0),0)+IFERROR(VLOOKUP($B14,'Round  (11)'!$B$2:$AB$102,MATCH(Species!R$2,'Round  (11)'!$B$2:$AB$2,0),0),0)+IFERROR(VLOOKUP($B14,'Round  (12)'!$B$2:$Y$100,MATCH(Species!R$2,'Round  (12)'!$B$2:$Y$2,0),0),0)</f>
        <v>0</v>
      </c>
      <c r="S14" s="480">
        <f>IFERROR(VLOOKUP($B14,'Round 1'!$B$2:$AM$102,MATCH(Species!S$2,'Round 1'!$B$2:$AM$2,0),0),0)+IFERROR(VLOOKUP($B14,'Round  (2)'!$B$2:$AM$102,MATCH(Species!S$2,'Round  (2)'!$B$2:$AM$2,0),0),0)+IFERROR(VLOOKUP($B14,'Round  (3)'!$B$2:$AM$102,MATCH(Species!S$2,'Round  (3)'!$B$2:$AM$2,0),0),0)+IFERROR(VLOOKUP($B14,'Round (4)'!$B$2:$AM$102,MATCH(Species!S$2,'Round (4)'!$B$2:$AM$2,0),0),0)+IFERROR(VLOOKUP($B14,'Round  (5)'!$B$2:$AM$102,MATCH(Species!S$2,'Round  (5)'!$B$2:$AM$2,0),0),0)+IFERROR(VLOOKUP($B14,'Round  (6)'!$B$2:$AM$102,MATCH(Species!S$2,'Round  (6)'!$B$2:$AM$2,0),0),0)+IFERROR(VLOOKUP($B14,'Round  (7)'!$B$2:$AM$102,MATCH(Species!S$2,'Round  (7)'!$B$2:$AM$2,0),0),0)+IFERROR(VLOOKUP($B14,'Round  (8)'!$B$2:$AM$102,MATCH(Species!S$2,'Round  (8)'!$B$2:$AM$2,0),0),0)+IFERROR(VLOOKUP($B14,'Round  (9)'!$B$2:$AM$102,MATCH(Species!S$2,'Round  (9)'!$B$2:$AM$2,0),0),0)+IFERROR(VLOOKUP($B14,'Round  (10)'!$B$2:$U$102,MATCH(Species!S$2,'Round  (10)'!$B$2:$U$2,0),0),0)+IFERROR(VLOOKUP($B14,'Round  (11)'!$B$2:$AB$102,MATCH(Species!S$2,'Round  (11)'!$B$2:$AB$2,0),0),0)+IFERROR(VLOOKUP($B14,'Round  (12)'!$B$2:$Y$100,MATCH(Species!S$2,'Round  (12)'!$B$2:$Y$2,0),0),0)</f>
        <v>0</v>
      </c>
      <c r="T14" s="480">
        <f>IFERROR(VLOOKUP($B14,'Round 1'!$B$2:$AM$102,MATCH(Species!T$2,'Round 1'!$B$2:$AM$2,0),0),0)+IFERROR(VLOOKUP($B14,'Round  (2)'!$B$2:$AM$102,MATCH(Species!T$2,'Round  (2)'!$B$2:$AM$2,0),0),0)+IFERROR(VLOOKUP($B14,'Round  (3)'!$B$2:$AM$102,MATCH(Species!T$2,'Round  (3)'!$B$2:$AM$2,0),0),0)+IFERROR(VLOOKUP($B14,'Round (4)'!$B$2:$AM$102,MATCH(Species!T$2,'Round (4)'!$B$2:$AM$2,0),0),0)+IFERROR(VLOOKUP($B14,'Round  (5)'!$B$2:$AM$102,MATCH(Species!T$2,'Round  (5)'!$B$2:$AM$2,0),0),0)+IFERROR(VLOOKUP($B14,'Round  (6)'!$B$2:$AM$102,MATCH(Species!T$2,'Round  (6)'!$B$2:$AM$2,0),0),0)+IFERROR(VLOOKUP($B14,'Round  (7)'!$B$2:$AM$102,MATCH(Species!T$2,'Round  (7)'!$B$2:$AM$2,0),0),0)+IFERROR(VLOOKUP($B14,'Round  (8)'!$B$2:$AM$102,MATCH(Species!T$2,'Round  (8)'!$B$2:$AM$2,0),0),0)+IFERROR(VLOOKUP($B14,'Round  (9)'!$B$2:$AM$102,MATCH(Species!T$2,'Round  (9)'!$B$2:$AM$2,0),0),0)+IFERROR(VLOOKUP($B14,'Round  (10)'!$B$2:$U$102,MATCH(Species!T$2,'Round  (10)'!$B$2:$U$2,0),0),0)+IFERROR(VLOOKUP($B14,'Round  (11)'!$B$2:$AB$102,MATCH(Species!T$2,'Round  (11)'!$B$2:$AB$2,0),0),0)+IFERROR(VLOOKUP($B14,'Round  (12)'!$B$2:$Y$100,MATCH(Species!T$2,'Round  (12)'!$B$2:$Y$2,0),0),0)</f>
        <v>0</v>
      </c>
      <c r="U14" s="480">
        <f>IFERROR(VLOOKUP($B14,'Round 1'!$B$2:$AM$102,MATCH(Species!U$2,'Round 1'!$B$2:$AM$2,0),0),0)+IFERROR(VLOOKUP($B14,'Round  (2)'!$B$2:$AM$102,MATCH(Species!U$2,'Round  (2)'!$B$2:$AM$2,0),0),0)+IFERROR(VLOOKUP($B14,'Round  (3)'!$B$2:$AM$102,MATCH(Species!U$2,'Round  (3)'!$B$2:$AM$2,0),0),0)+IFERROR(VLOOKUP($B14,'Round (4)'!$B$2:$AM$102,MATCH(Species!U$2,'Round (4)'!$B$2:$AM$2,0),0),0)+IFERROR(VLOOKUP($B14,'Round  (5)'!$B$2:$AM$102,MATCH(Species!U$2,'Round  (5)'!$B$2:$AM$2,0),0),0)+IFERROR(VLOOKUP($B14,'Round  (6)'!$B$2:$AM$102,MATCH(Species!U$2,'Round  (6)'!$B$2:$AM$2,0),0),0)+IFERROR(VLOOKUP($B14,'Round  (7)'!$B$2:$AM$102,MATCH(Species!U$2,'Round  (7)'!$B$2:$AM$2,0),0),0)+IFERROR(VLOOKUP($B14,'Round  (8)'!$B$2:$AM$102,MATCH(Species!U$2,'Round  (8)'!$B$2:$AM$2,0),0),0)+IFERROR(VLOOKUP($B14,'Round  (9)'!$B$2:$AM$102,MATCH(Species!U$2,'Round  (9)'!$B$2:$AM$2,0),0),0)+IFERROR(VLOOKUP($B14,'Round  (10)'!$B$2:$U$102,MATCH(Species!U$2,'Round  (10)'!$B$2:$U$2,0),0),0)+IFERROR(VLOOKUP($B14,'Round  (11)'!$B$2:$AB$102,MATCH(Species!U$2,'Round  (11)'!$B$2:$AB$2,0),0),0)+IFERROR(VLOOKUP($B14,'Round  (12)'!$B$2:$Y$100,MATCH(Species!U$2,'Round  (12)'!$B$2:$Y$2,0),0),0)</f>
        <v>11</v>
      </c>
      <c r="V14" s="480">
        <f>IFERROR(VLOOKUP($B14,'Round 1'!$B$2:$AM$102,MATCH(Species!V$2,'Round 1'!$B$2:$AM$2,0),0),0)+IFERROR(VLOOKUP($B14,'Round  (2)'!$B$2:$AM$102,MATCH(Species!V$2,'Round  (2)'!$B$2:$AM$2,0),0),0)+IFERROR(VLOOKUP($B14,'Round  (3)'!$B$2:$AM$102,MATCH(Species!V$2,'Round  (3)'!$B$2:$AM$2,0),0),0)+IFERROR(VLOOKUP($B14,'Round (4)'!$B$2:$AM$102,MATCH(Species!V$2,'Round (4)'!$B$2:$AM$2,0),0),0)+IFERROR(VLOOKUP($B14,'Round  (5)'!$B$2:$AM$102,MATCH(Species!V$2,'Round  (5)'!$B$2:$AM$2,0),0),0)+IFERROR(VLOOKUP($B14,'Round  (6)'!$B$2:$AM$102,MATCH(Species!V$2,'Round  (6)'!$B$2:$AM$2,0),0),0)+IFERROR(VLOOKUP($B14,'Round  (7)'!$B$2:$AM$102,MATCH(Species!V$2,'Round  (7)'!$B$2:$AM$2,0),0),0)+IFERROR(VLOOKUP($B14,'Round  (8)'!$B$2:$AM$102,MATCH(Species!V$2,'Round  (8)'!$B$2:$AM$2,0),0),0)+IFERROR(VLOOKUP($B14,'Round  (9)'!$B$2:$AM$102,MATCH(Species!V$2,'Round  (9)'!$B$2:$AM$2,0),0),0)+IFERROR(VLOOKUP($B14,'Round  (10)'!$B$2:$U$102,MATCH(Species!V$2,'Round  (10)'!$B$2:$U$2,0),0),0)+IFERROR(VLOOKUP($B14,'Round  (11)'!$B$2:$AB$102,MATCH(Species!V$2,'Round  (11)'!$B$2:$AB$2,0),0),0)+IFERROR(VLOOKUP($B14,'Round  (12)'!$B$2:$Y$100,MATCH(Species!V$2,'Round  (12)'!$B$2:$Y$2,0),0),0)</f>
        <v>1</v>
      </c>
      <c r="W14" s="480">
        <f>IFERROR(VLOOKUP($B14,'Round 1'!$B$2:$AM$102,MATCH(Species!W$2,'Round 1'!$B$2:$AM$2,0),0),0)+IFERROR(VLOOKUP($B14,'Round  (2)'!$B$2:$AM$102,MATCH(Species!W$2,'Round  (2)'!$B$2:$AM$2,0),0),0)+IFERROR(VLOOKUP($B14,'Round  (3)'!$B$2:$AM$102,MATCH(Species!W$2,'Round  (3)'!$B$2:$AM$2,0),0),0)+IFERROR(VLOOKUP($B14,'Round (4)'!$B$2:$AM$102,MATCH(Species!W$2,'Round (4)'!$B$2:$AM$2,0),0),0)+IFERROR(VLOOKUP($B14,'Round  (5)'!$B$2:$AM$102,MATCH(Species!W$2,'Round  (5)'!$B$2:$AM$2,0),0),0)+IFERROR(VLOOKUP($B14,'Round  (6)'!$B$2:$AM$102,MATCH(Species!W$2,'Round  (6)'!$B$2:$AM$2,0),0),0)+IFERROR(VLOOKUP($B14,'Round  (7)'!$B$2:$AM$102,MATCH(Species!W$2,'Round  (7)'!$B$2:$AM$2,0),0),0)+IFERROR(VLOOKUP($B14,'Round  (8)'!$B$2:$AM$102,MATCH(Species!W$2,'Round  (8)'!$B$2:$AM$2,0),0),0)+IFERROR(VLOOKUP($B14,'Round  (9)'!$B$2:$AM$102,MATCH(Species!W$2,'Round  (9)'!$B$2:$AM$2,0),0),0)+IFERROR(VLOOKUP($B14,'Round  (10)'!$B$2:$U$102,MATCH(Species!W$2,'Round  (10)'!$B$2:$U$2,0),0),0)+IFERROR(VLOOKUP($B14,'Round  (11)'!$B$2:$AB$102,MATCH(Species!W$2,'Round  (11)'!$B$2:$AB$2,0),0),0)+IFERROR(VLOOKUP($B14,'Round  (12)'!$B$2:$Y$100,MATCH(Species!W$2,'Round  (12)'!$B$2:$Y$2,0),0),0)</f>
        <v>0</v>
      </c>
      <c r="X14" s="480">
        <f>IFERROR(VLOOKUP($B14,'Round 1'!$B$2:$AM$102,MATCH(Species!X$2,'Round 1'!$B$2:$AM$2,0),0),0)+IFERROR(VLOOKUP($B14,'Round  (2)'!$B$2:$AM$102,MATCH(Species!X$2,'Round  (2)'!$B$2:$AM$2,0),0),0)+IFERROR(VLOOKUP($B14,'Round  (3)'!$B$2:$AM$102,MATCH(Species!X$2,'Round  (3)'!$B$2:$AM$2,0),0),0)+IFERROR(VLOOKUP($B14,'Round (4)'!$B$2:$AM$102,MATCH(Species!X$2,'Round (4)'!$B$2:$AM$2,0),0),0)+IFERROR(VLOOKUP($B14,'Round  (5)'!$B$2:$AM$102,MATCH(Species!X$2,'Round  (5)'!$B$2:$AM$2,0),0),0)+IFERROR(VLOOKUP($B14,'Round  (6)'!$B$2:$AM$102,MATCH(Species!X$2,'Round  (6)'!$B$2:$AM$2,0),0),0)+IFERROR(VLOOKUP($B14,'Round  (7)'!$B$2:$AM$102,MATCH(Species!X$2,'Round  (7)'!$B$2:$AM$2,0),0),0)+IFERROR(VLOOKUP($B14,'Round  (8)'!$B$2:$AM$102,MATCH(Species!X$2,'Round  (8)'!$B$2:$AM$2,0),0),0)+IFERROR(VLOOKUP($B14,'Round  (9)'!$B$2:$AM$102,MATCH(Species!X$2,'Round  (9)'!$B$2:$AM$2,0),0),0)+IFERROR(VLOOKUP($B14,'Round  (10)'!$B$2:$U$102,MATCH(Species!X$2,'Round  (10)'!$B$2:$U$2,0),0),0)+IFERROR(VLOOKUP($B14,'Round  (11)'!$B$2:$AB$102,MATCH(Species!X$2,'Round  (11)'!$B$2:$AB$2,0),0),0)+IFERROR(VLOOKUP($B14,'Round  (12)'!$B$2:$Y$100,MATCH(Species!X$2,'Round  (12)'!$B$2:$Y$2,0),0),0)</f>
        <v>0</v>
      </c>
      <c r="Y14" s="480">
        <f>IFERROR(VLOOKUP($B14,'Round 1'!$B$2:$AM$102,MATCH(Species!Y$2,'Round 1'!$B$2:$AM$2,0),0),0)+IFERROR(VLOOKUP($B14,'Round  (2)'!$B$2:$AM$102,MATCH(Species!Y$2,'Round  (2)'!$B$2:$AM$2,0),0),0)+IFERROR(VLOOKUP($B14,'Round  (3)'!$B$2:$AM$102,MATCH(Species!Y$2,'Round  (3)'!$B$2:$AM$2,0),0),0)+IFERROR(VLOOKUP($B14,'Round (4)'!$B$2:$AM$102,MATCH(Species!Y$2,'Round (4)'!$B$2:$AM$2,0),0),0)+IFERROR(VLOOKUP($B14,'Round  (5)'!$B$2:$AM$102,MATCH(Species!Y$2,'Round  (5)'!$B$2:$AM$2,0),0),0)+IFERROR(VLOOKUP($B14,'Round  (6)'!$B$2:$AM$102,MATCH(Species!Y$2,'Round  (6)'!$B$2:$AM$2,0),0),0)+IFERROR(VLOOKUP($B14,'Round  (7)'!$B$2:$AM$102,MATCH(Species!Y$2,'Round  (7)'!$B$2:$AM$2,0),0),0)+IFERROR(VLOOKUP($B14,'Round  (8)'!$B$2:$AM$102,MATCH(Species!Y$2,'Round  (8)'!$B$2:$AM$2,0),0),0)+IFERROR(VLOOKUP($B14,'Round  (9)'!$B$2:$AM$102,MATCH(Species!Y$2,'Round  (9)'!$B$2:$AM$2,0),0),0)+IFERROR(VLOOKUP($B14,'Round  (10)'!$B$2:$U$102,MATCH(Species!Y$2,'Round  (10)'!$B$2:$U$2,0),0),0)+IFERROR(VLOOKUP($B14,'Round  (11)'!$B$2:$AB$102,MATCH(Species!Y$2,'Round  (11)'!$B$2:$AB$2,0),0),0)+IFERROR(VLOOKUP($B14,'Round  (12)'!$B$2:$Y$100,MATCH(Species!Y$2,'Round  (12)'!$B$2:$Y$2,0),0),0)</f>
        <v>0</v>
      </c>
      <c r="Z14" s="480">
        <f>IFERROR(VLOOKUP($B14,'Round 1'!$B$2:$AM$102,MATCH(Species!Z$2,'Round 1'!$B$2:$AM$2,0),0),0)+IFERROR(VLOOKUP($B14,'Round  (2)'!$B$2:$AM$102,MATCH(Species!Z$2,'Round  (2)'!$B$2:$AM$2,0),0),0)+IFERROR(VLOOKUP($B14,'Round  (3)'!$B$2:$AM$102,MATCH(Species!Z$2,'Round  (3)'!$B$2:$AM$2,0),0),0)+IFERROR(VLOOKUP($B14,'Round (4)'!$B$2:$AM$102,MATCH(Species!Z$2,'Round (4)'!$B$2:$AM$2,0),0),0)+IFERROR(VLOOKUP($B14,'Round  (5)'!$B$2:$AM$102,MATCH(Species!Z$2,'Round  (5)'!$B$2:$AM$2,0),0),0)+IFERROR(VLOOKUP($B14,'Round  (6)'!$B$2:$AM$102,MATCH(Species!Z$2,'Round  (6)'!$B$2:$AM$2,0),0),0)+IFERROR(VLOOKUP($B14,'Round  (7)'!$B$2:$AM$102,MATCH(Species!Z$2,'Round  (7)'!$B$2:$AM$2,0),0),0)+IFERROR(VLOOKUP($B14,'Round  (8)'!$B$2:$AM$102,MATCH(Species!Z$2,'Round  (8)'!$B$2:$AM$2,0),0),0)+IFERROR(VLOOKUP($B14,'Round  (9)'!$B$2:$AM$102,MATCH(Species!Z$2,'Round  (9)'!$B$2:$AM$2,0),0),0)+IFERROR(VLOOKUP($B14,'Round  (10)'!$B$2:$U$102,MATCH(Species!Z$2,'Round  (10)'!$B$2:$U$2,0),0),0)+IFERROR(VLOOKUP($B14,'Round  (11)'!$B$2:$AB$102,MATCH(Species!Z$2,'Round  (11)'!$B$2:$AB$2,0),0),0)+IFERROR(VLOOKUP($B14,'Round  (12)'!$B$2:$Y$100,MATCH(Species!Z$2,'Round  (12)'!$B$2:$Y$2,0),0),0)</f>
        <v>0</v>
      </c>
      <c r="AA14" s="480">
        <f>IFERROR(VLOOKUP($B14,'Round 1'!$B$2:$AM$102,MATCH(Species!AA$2,'Round 1'!$B$2:$AM$2,0),0),0)+IFERROR(VLOOKUP($B14,'Round  (2)'!$B$2:$AM$102,MATCH(Species!AA$2,'Round  (2)'!$B$2:$AM$2,0),0),0)+IFERROR(VLOOKUP($B14,'Round  (3)'!$B$2:$AM$102,MATCH(Species!AA$2,'Round  (3)'!$B$2:$AM$2,0),0),0)+IFERROR(VLOOKUP($B14,'Round (4)'!$B$2:$AM$102,MATCH(Species!AA$2,'Round (4)'!$B$2:$AM$2,0),0),0)+IFERROR(VLOOKUP($B14,'Round  (5)'!$B$2:$AM$102,MATCH(Species!AA$2,'Round  (5)'!$B$2:$AM$2,0),0),0)+IFERROR(VLOOKUP($B14,'Round  (6)'!$B$2:$AM$102,MATCH(Species!AA$2,'Round  (6)'!$B$2:$AM$2,0),0),0)+IFERROR(VLOOKUP($B14,'Round  (7)'!$B$2:$AM$102,MATCH(Species!AA$2,'Round  (7)'!$B$2:$AM$2,0),0),0)+IFERROR(VLOOKUP($B14,'Round  (8)'!$B$2:$AM$102,MATCH(Species!AA$2,'Round  (8)'!$B$2:$AM$2,0),0),0)+IFERROR(VLOOKUP($B14,'Round  (9)'!$B$2:$AM$102,MATCH(Species!AA$2,'Round  (9)'!$B$2:$AM$2,0),0),0)+IFERROR(VLOOKUP($B14,'Round  (10)'!$B$2:$U$102,MATCH(Species!AA$2,'Round  (10)'!$B$2:$U$2,0),0),0)+IFERROR(VLOOKUP($B14,'Round  (11)'!$B$2:$AB$102,MATCH(Species!AA$2,'Round  (11)'!$B$2:$AB$2,0),0),0)+IFERROR(VLOOKUP($B14,'Round  (12)'!$B$2:$Y$100,MATCH(Species!AA$2,'Round  (12)'!$B$2:$Y$2,0),0),0)</f>
        <v>0</v>
      </c>
      <c r="AB14" s="480">
        <f>IFERROR(VLOOKUP($B14,'Round 1'!$B$2:$AM$102,MATCH(Species!AB$2,'Round 1'!$B$2:$AM$2,0),0),0)+IFERROR(VLOOKUP($B14,'Round  (2)'!$B$2:$AM$102,MATCH(Species!AB$2,'Round  (2)'!$B$2:$AM$2,0),0),0)+IFERROR(VLOOKUP($B14,'Round  (3)'!$B$2:$AM$102,MATCH(Species!AB$2,'Round  (3)'!$B$2:$AM$2,0),0),0)+IFERROR(VLOOKUP($B14,'Round (4)'!$B$2:$AM$102,MATCH(Species!AB$2,'Round (4)'!$B$2:$AM$2,0),0),0)+IFERROR(VLOOKUP($B14,'Round  (5)'!$B$2:$AM$102,MATCH(Species!AB$2,'Round  (5)'!$B$2:$AM$2,0),0),0)+IFERROR(VLOOKUP($B14,'Round  (6)'!$B$2:$AM$102,MATCH(Species!AB$2,'Round  (6)'!$B$2:$AM$2,0),0),0)+IFERROR(VLOOKUP($B14,'Round  (7)'!$B$2:$AM$102,MATCH(Species!AB$2,'Round  (7)'!$B$2:$AM$2,0),0),0)+IFERROR(VLOOKUP($B14,'Round  (8)'!$B$2:$AM$102,MATCH(Species!AB$2,'Round  (8)'!$B$2:$AM$2,0),0),0)+IFERROR(VLOOKUP($B14,'Round  (9)'!$B$2:$AM$102,MATCH(Species!AB$2,'Round  (9)'!$B$2:$AM$2,0),0),0)+IFERROR(VLOOKUP($B14,'Round  (10)'!$B$2:$U$102,MATCH(Species!AB$2,'Round  (10)'!$B$2:$U$2,0),0),0)+IFERROR(VLOOKUP($B14,'Round  (11)'!$B$2:$AB$102,MATCH(Species!AB$2,'Round  (11)'!$B$2:$AB$2,0),0),0)+IFERROR(VLOOKUP($B14,'Round  (12)'!$B$2:$Y$100,MATCH(Species!AB$2,'Round  (12)'!$B$2:$Y$2,0),0),0)</f>
        <v>0</v>
      </c>
      <c r="AC14" s="480">
        <f>IFERROR(VLOOKUP($B14,'Round 1'!$B$2:$AM$102,MATCH(Species!AC$2,'Round 1'!$B$2:$AM$2,0),0),0)+IFERROR(VLOOKUP($B14,'Round  (2)'!$B$2:$AM$102,MATCH(Species!AC$2,'Round  (2)'!$B$2:$AM$2,0),0),0)+IFERROR(VLOOKUP($B14,'Round  (3)'!$B$2:$AM$102,MATCH(Species!AC$2,'Round  (3)'!$B$2:$AM$2,0),0),0)+IFERROR(VLOOKUP($B14,'Round (4)'!$B$2:$AM$102,MATCH(Species!AC$2,'Round (4)'!$B$2:$AM$2,0),0),0)+IFERROR(VLOOKUP($B14,'Round  (5)'!$B$2:$AM$102,MATCH(Species!AC$2,'Round  (5)'!$B$2:$AM$2,0),0),0)+IFERROR(VLOOKUP($B14,'Round  (6)'!$B$2:$AM$102,MATCH(Species!AC$2,'Round  (6)'!$B$2:$AM$2,0),0),0)+IFERROR(VLOOKUP($B14,'Round  (7)'!$B$2:$AM$102,MATCH(Species!AC$2,'Round  (7)'!$B$2:$AM$2,0),0),0)+IFERROR(VLOOKUP($B14,'Round  (8)'!$B$2:$AM$102,MATCH(Species!AC$2,'Round  (8)'!$B$2:$AM$2,0),0),0)+IFERROR(VLOOKUP($B14,'Round  (9)'!$B$2:$AM$102,MATCH(Species!AC$2,'Round  (9)'!$B$2:$AM$2,0),0),0)+IFERROR(VLOOKUP($B14,'Round  (10)'!$B$2:$U$102,MATCH(Species!AC$2,'Round  (10)'!$B$2:$U$2,0),0),0)+IFERROR(VLOOKUP($B14,'Round  (11)'!$B$2:$AB$102,MATCH(Species!AC$2,'Round  (11)'!$B$2:$AB$2,0),0),0)+IFERROR(VLOOKUP($B14,'Round  (12)'!$B$2:$Y$100,MATCH(Species!AC$2,'Round  (12)'!$B$2:$Y$2,0),0),0)</f>
        <v>5</v>
      </c>
      <c r="AD14" s="480">
        <f>IFERROR(VLOOKUP($B14,'Round 1'!$B$2:$AM$102,MATCH(Species!AD$2,'Round 1'!$B$2:$AM$2,0),0),0)+IFERROR(VLOOKUP($B14,'Round  (2)'!$B$2:$AM$102,MATCH(Species!AD$2,'Round  (2)'!$B$2:$AM$2,0),0),0)+IFERROR(VLOOKUP($B14,'Round  (3)'!$B$2:$AM$102,MATCH(Species!AD$2,'Round  (3)'!$B$2:$AM$2,0),0),0)+IFERROR(VLOOKUP($B14,'Round (4)'!$B$2:$AM$102,MATCH(Species!AD$2,'Round (4)'!$B$2:$AM$2,0),0),0)+IFERROR(VLOOKUP($B14,'Round  (5)'!$B$2:$AM$102,MATCH(Species!AD$2,'Round  (5)'!$B$2:$AM$2,0),0),0)+IFERROR(VLOOKUP($B14,'Round  (6)'!$B$2:$AM$102,MATCH(Species!AD$2,'Round  (6)'!$B$2:$AM$2,0),0),0)+IFERROR(VLOOKUP($B14,'Round  (7)'!$B$2:$AM$102,MATCH(Species!AD$2,'Round  (7)'!$B$2:$AM$2,0),0),0)+IFERROR(VLOOKUP($B14,'Round  (8)'!$B$2:$AM$102,MATCH(Species!AD$2,'Round  (8)'!$B$2:$AM$2,0),0),0)+IFERROR(VLOOKUP($B14,'Round  (9)'!$B$2:$AM$102,MATCH(Species!AD$2,'Round  (9)'!$B$2:$AM$2,0),0),0)+IFERROR(VLOOKUP($B14,'Round  (10)'!$B$2:$U$102,MATCH(Species!AD$2,'Round  (10)'!$B$2:$U$2,0),0),0)+IFERROR(VLOOKUP($B14,'Round  (11)'!$B$2:$AB$102,MATCH(Species!AD$2,'Round  (11)'!$B$2:$AB$2,0),0),0)+IFERROR(VLOOKUP($B14,'Round  (12)'!$B$2:$Y$100,MATCH(Species!AD$2,'Round  (12)'!$B$2:$Y$2,0),0),0)</f>
        <v>5</v>
      </c>
      <c r="AE14" s="480">
        <f>IFERROR(VLOOKUP($B14,'Round 1'!$B$2:$AM$102,MATCH(Species!AE$2,'Round 1'!$B$2:$AM$2,0),0),0)+IFERROR(VLOOKUP($B14,'Round  (2)'!$B$2:$AM$102,MATCH(Species!AE$2,'Round  (2)'!$B$2:$AM$2,0),0),0)+IFERROR(VLOOKUP($B14,'Round  (3)'!$B$2:$AM$102,MATCH(Species!AE$2,'Round  (3)'!$B$2:$AM$2,0),0),0)+IFERROR(VLOOKUP($B14,'Round (4)'!$B$2:$AM$102,MATCH(Species!AE$2,'Round (4)'!$B$2:$AM$2,0),0),0)+IFERROR(VLOOKUP($B14,'Round  (5)'!$B$2:$AM$102,MATCH(Species!AE$2,'Round  (5)'!$B$2:$AM$2,0),0),0)+IFERROR(VLOOKUP($B14,'Round  (6)'!$B$2:$AM$102,MATCH(Species!AE$2,'Round  (6)'!$B$2:$AM$2,0),0),0)+IFERROR(VLOOKUP($B14,'Round  (7)'!$B$2:$AM$102,MATCH(Species!AE$2,'Round  (7)'!$B$2:$AM$2,0),0),0)+IFERROR(VLOOKUP($B14,'Round  (8)'!$B$2:$AM$102,MATCH(Species!AE$2,'Round  (8)'!$B$2:$AM$2,0),0),0)+IFERROR(VLOOKUP($B14,'Round  (9)'!$B$2:$AM$102,MATCH(Species!AE$2,'Round  (9)'!$B$2:$AM$2,0),0),0)+IFERROR(VLOOKUP($B14,'Round  (10)'!$B$2:$U$102,MATCH(Species!AE$2,'Round  (10)'!$B$2:$U$2,0),0),0)+IFERROR(VLOOKUP($B14,'Round  (11)'!$B$2:$AB$102,MATCH(Species!AE$2,'Round  (11)'!$B$2:$AB$2,0),0),0)+IFERROR(VLOOKUP($B14,'Round  (12)'!$B$2:$Y$100,MATCH(Species!AE$2,'Round  (12)'!$B$2:$Y$2,0),0),0)</f>
        <v>0</v>
      </c>
      <c r="AF14" s="480">
        <f>IFERROR(VLOOKUP($B14,'Round 1'!$B$2:$AM$102,MATCH(Species!AF$2,'Round 1'!$B$2:$AM$2,0),0),0)+IFERROR(VLOOKUP($B14,'Round  (2)'!$B$2:$AM$102,MATCH(Species!AF$2,'Round  (2)'!$B$2:$AM$2,0),0),0)+IFERROR(VLOOKUP($B14,'Round  (3)'!$B$2:$AM$102,MATCH(Species!AF$2,'Round  (3)'!$B$2:$AM$2,0),0),0)+IFERROR(VLOOKUP($B14,'Round (4)'!$B$2:$AM$102,MATCH(Species!AF$2,'Round (4)'!$B$2:$AM$2,0),0),0)+IFERROR(VLOOKUP($B14,'Round  (5)'!$B$2:$AM$102,MATCH(Species!AF$2,'Round  (5)'!$B$2:$AM$2,0),0),0)+IFERROR(VLOOKUP($B14,'Round  (6)'!$B$2:$AM$102,MATCH(Species!AF$2,'Round  (6)'!$B$2:$AM$2,0),0),0)+IFERROR(VLOOKUP($B14,'Round  (7)'!$B$2:$AM$102,MATCH(Species!AF$2,'Round  (7)'!$B$2:$AM$2,0),0),0)+IFERROR(VLOOKUP($B14,'Round  (8)'!$B$2:$AM$102,MATCH(Species!AF$2,'Round  (8)'!$B$2:$AM$2,0),0),0)+IFERROR(VLOOKUP($B14,'Round  (9)'!$B$2:$AM$102,MATCH(Species!AF$2,'Round  (9)'!$B$2:$AM$2,0),0),0)+IFERROR(VLOOKUP($B14,'Round  (10)'!$B$2:$U$102,MATCH(Species!AF$2,'Round  (10)'!$B$2:$U$2,0),0),0)+IFERROR(VLOOKUP($B14,'Round  (11)'!$B$2:$AB$102,MATCH(Species!AF$2,'Round  (11)'!$B$2:$AB$2,0),0),0)+IFERROR(VLOOKUP($B14,'Round  (12)'!$B$2:$Y$100,MATCH(Species!AF$2,'Round  (12)'!$B$2:$Y$2,0),0),0)</f>
        <v>0</v>
      </c>
      <c r="AG14" s="480">
        <f>IFERROR(VLOOKUP($B14,'Round 1'!$B$2:$AM$102,MATCH(Species!AG$2,'Round 1'!$B$2:$AM$2,0),0),0)+IFERROR(VLOOKUP($B14,'Round  (2)'!$B$2:$AM$102,MATCH(Species!AG$2,'Round  (2)'!$B$2:$AM$2,0),0),0)+IFERROR(VLOOKUP($B14,'Round  (3)'!$B$2:$AM$102,MATCH(Species!AG$2,'Round  (3)'!$B$2:$AM$2,0),0),0)+IFERROR(VLOOKUP($B14,'Round (4)'!$B$2:$AM$102,MATCH(Species!AG$2,'Round (4)'!$B$2:$AM$2,0),0),0)+IFERROR(VLOOKUP($B14,'Round  (5)'!$B$2:$AM$102,MATCH(Species!AG$2,'Round  (5)'!$B$2:$AM$2,0),0),0)+IFERROR(VLOOKUP($B14,'Round  (6)'!$B$2:$AM$102,MATCH(Species!AG$2,'Round  (6)'!$B$2:$AM$2,0),0),0)+IFERROR(VLOOKUP($B14,'Round  (7)'!$B$2:$AM$102,MATCH(Species!AG$2,'Round  (7)'!$B$2:$AM$2,0),0),0)+IFERROR(VLOOKUP($B14,'Round  (8)'!$B$2:$AM$102,MATCH(Species!AG$2,'Round  (8)'!$B$2:$AM$2,0),0),0)+IFERROR(VLOOKUP($B14,'Round  (9)'!$B$2:$AM$102,MATCH(Species!AG$2,'Round  (9)'!$B$2:$AM$2,0),0),0)+IFERROR(VLOOKUP($B14,'Round  (10)'!$B$2:$U$102,MATCH(Species!AG$2,'Round  (10)'!$B$2:$U$2,0),0),0)+IFERROR(VLOOKUP($B14,'Round  (11)'!$B$2:$AB$102,MATCH(Species!AG$2,'Round  (11)'!$B$2:$AB$2,0),0),0)+IFERROR(VLOOKUP($B14,'Round  (12)'!$B$2:$Y$100,MATCH(Species!AG$2,'Round  (12)'!$B$2:$Y$2,0),0),0)</f>
        <v>0</v>
      </c>
      <c r="AH14" s="480">
        <f>IFERROR(VLOOKUP($B14,'Round 1'!$B$2:$AM$102,MATCH(Species!AH$2,'Round 1'!$B$2:$AM$2,0),0),0)+IFERROR(VLOOKUP($B14,'Round  (2)'!$B$2:$AM$102,MATCH(Species!AH$2,'Round  (2)'!$B$2:$AM$2,0),0),0)+IFERROR(VLOOKUP($B14,'Round  (3)'!$B$2:$AM$102,MATCH(Species!AH$2,'Round  (3)'!$B$2:$AM$2,0),0),0)+IFERROR(VLOOKUP($B14,'Round (4)'!$B$2:$AM$102,MATCH(Species!AH$2,'Round (4)'!$B$2:$AM$2,0),0),0)+IFERROR(VLOOKUP($B14,'Round  (5)'!$B$2:$AM$102,MATCH(Species!AH$2,'Round  (5)'!$B$2:$AM$2,0),0),0)+IFERROR(VLOOKUP($B14,'Round  (6)'!$B$2:$AM$102,MATCH(Species!AH$2,'Round  (6)'!$B$2:$AM$2,0),0),0)+IFERROR(VLOOKUP($B14,'Round  (7)'!$B$2:$AM$102,MATCH(Species!AH$2,'Round  (7)'!$B$2:$AM$2,0),0),0)+IFERROR(VLOOKUP($B14,'Round  (8)'!$B$2:$AM$102,MATCH(Species!AH$2,'Round  (8)'!$B$2:$AM$2,0),0),0)+IFERROR(VLOOKUP($B14,'Round  (9)'!$B$2:$AM$102,MATCH(Species!AH$2,'Round  (9)'!$B$2:$AM$2,0),0),0)+IFERROR(VLOOKUP($B14,'Round  (10)'!$B$2:$U$102,MATCH(Species!AH$2,'Round  (10)'!$B$2:$U$2,0),0),0)+IFERROR(VLOOKUP($B14,'Round  (11)'!$B$2:$AB$102,MATCH(Species!AH$2,'Round  (11)'!$B$2:$AB$2,0),0),0)+IFERROR(VLOOKUP($B14,'Round  (12)'!$B$2:$Y$100,MATCH(Species!AH$2,'Round  (12)'!$B$2:$Y$2,0),0),0)</f>
        <v>0</v>
      </c>
      <c r="AI14" s="480">
        <f>IFERROR(VLOOKUP($B14,'Round 1'!$B$2:$AM$102,MATCH(Species!AI$2,'Round 1'!$B$2:$AM$2,0),0),0)+IFERROR(VLOOKUP($B14,'Round  (2)'!$B$2:$AM$102,MATCH(Species!AI$2,'Round  (2)'!$B$2:$AM$2,0),0),0)+IFERROR(VLOOKUP($B14,'Round  (3)'!$B$2:$AM$102,MATCH(Species!AI$2,'Round  (3)'!$B$2:$AM$2,0),0),0)+IFERROR(VLOOKUP($B14,'Round (4)'!$B$2:$AM$102,MATCH(Species!AI$2,'Round (4)'!$B$2:$AM$2,0),0),0)+IFERROR(VLOOKUP($B14,'Round  (5)'!$B$2:$AM$102,MATCH(Species!AI$2,'Round  (5)'!$B$2:$AM$2,0),0),0)+IFERROR(VLOOKUP($B14,'Round  (6)'!$B$2:$AM$102,MATCH(Species!AI$2,'Round  (6)'!$B$2:$AM$2,0),0),0)+IFERROR(VLOOKUP($B14,'Round  (7)'!$B$2:$AM$102,MATCH(Species!AI$2,'Round  (7)'!$B$2:$AM$2,0),0),0)+IFERROR(VLOOKUP($B14,'Round  (8)'!$B$2:$AM$102,MATCH(Species!AI$2,'Round  (8)'!$B$2:$AM$2,0),0),0)+IFERROR(VLOOKUP($B14,'Round  (9)'!$B$2:$AM$102,MATCH(Species!AI$2,'Round  (9)'!$B$2:$AM$2,0),0),0)+IFERROR(VLOOKUP($B14,'Round  (10)'!$B$2:$U$102,MATCH(Species!AI$2,'Round  (10)'!$B$2:$U$2,0),0),0)+IFERROR(VLOOKUP($B14,'Round  (11)'!$B$2:$AB$102,MATCH(Species!AI$2,'Round  (11)'!$B$2:$AB$2,0),0),0)+IFERROR(VLOOKUP($B14,'Round  (12)'!$B$2:$Y$100,MATCH(Species!AI$2,'Round  (12)'!$B$2:$Y$2,0),0),0)</f>
        <v>0</v>
      </c>
      <c r="AJ14" s="480">
        <f>IFERROR(VLOOKUP($B14,'Round 1'!$B$2:$AM$102,MATCH(Species!AJ$2,'Round 1'!$B$2:$AM$2,0),0),0)+IFERROR(VLOOKUP($B14,'Round  (2)'!$B$2:$AM$102,MATCH(Species!AJ$2,'Round  (2)'!$B$2:$AM$2,0),0),0)+IFERROR(VLOOKUP($B14,'Round  (3)'!$B$2:$AM$102,MATCH(Species!AJ$2,'Round  (3)'!$B$2:$AM$2,0),0),0)+IFERROR(VLOOKUP($B14,'Round (4)'!$B$2:$AM$102,MATCH(Species!AJ$2,'Round (4)'!$B$2:$AM$2,0),0),0)+IFERROR(VLOOKUP($B14,'Round  (5)'!$B$2:$AM$102,MATCH(Species!AJ$2,'Round  (5)'!$B$2:$AM$2,0),0),0)+IFERROR(VLOOKUP($B14,'Round  (6)'!$B$2:$AM$102,MATCH(Species!AJ$2,'Round  (6)'!$B$2:$AM$2,0),0),0)+IFERROR(VLOOKUP($B14,'Round  (7)'!$B$2:$AM$102,MATCH(Species!AJ$2,'Round  (7)'!$B$2:$AM$2,0),0),0)+IFERROR(VLOOKUP($B14,'Round  (8)'!$B$2:$AM$102,MATCH(Species!AJ$2,'Round  (8)'!$B$2:$AM$2,0),0),0)+IFERROR(VLOOKUP($B14,'Round  (9)'!$B$2:$AM$102,MATCH(Species!AJ$2,'Round  (9)'!$B$2:$AM$2,0),0),0)+IFERROR(VLOOKUP($B14,'Round  (10)'!$B$2:$U$102,MATCH(Species!AJ$2,'Round  (10)'!$B$2:$U$2,0),0),0)+IFERROR(VLOOKUP($B14,'Round  (11)'!$B$2:$AB$102,MATCH(Species!AJ$2,'Round  (11)'!$B$2:$AB$2,0),0),0)+IFERROR(VLOOKUP($B14,'Round  (12)'!$B$2:$Y$100,MATCH(Species!AJ$2,'Round  (12)'!$B$2:$Y$2,0),0),0)</f>
        <v>0</v>
      </c>
      <c r="AT14" t="s">
        <v>160</v>
      </c>
    </row>
    <row r="15" spans="1:46" x14ac:dyDescent="0.3">
      <c r="A15" s="186">
        <v>12</v>
      </c>
      <c r="B15" s="326" t="s">
        <v>33</v>
      </c>
      <c r="C15" s="66" t="str">
        <f>IFERROR(VLOOKUP(B15,IND!$B$3:$E$66,4,0),"NM")</f>
        <v>M</v>
      </c>
      <c r="D15" s="51">
        <f t="shared" si="1"/>
        <v>11</v>
      </c>
      <c r="E15" s="342">
        <f t="shared" si="2"/>
        <v>48</v>
      </c>
      <c r="F15" s="480">
        <f>IFERROR(VLOOKUP($B15,'Round 1'!$B$2:$AM$102,MATCH(Species!F$2,'Round 1'!$B$2:$AM$2,0),0),0)+IFERROR(VLOOKUP($B15,'Round  (2)'!$B$2:$AM$102,MATCH(Species!F$2,'Round  (2)'!$B$2:$AM$2,0),0),0)+IFERROR(VLOOKUP($B15,'Round  (3)'!$B$2:$AM$102,MATCH(Species!F$2,'Round  (3)'!$B$2:$AM$2,0),0),0)+IFERROR(VLOOKUP($B15,'Round (4)'!$B$2:$AM$102,MATCH(Species!F$2,'Round (4)'!$B$2:$AM$2,0),0),0)+IFERROR(VLOOKUP($B15,'Round  (5)'!$B$2:$AM$102,MATCH(Species!F$2,'Round  (5)'!$B$2:$AM$2,0),0),0)+IFERROR(VLOOKUP($B15,'Round  (6)'!$B$2:$AM$102,MATCH(Species!F$2,'Round  (6)'!$B$2:$AM$2,0),0),0)+IFERROR(VLOOKUP($B15,'Round  (7)'!$B$2:$AM$102,MATCH(Species!F$2,'Round  (7)'!$B$2:$AM$2,0),0),0)+IFERROR(VLOOKUP($B15,'Round  (8)'!$B$2:$AM$102,MATCH(Species!F$2,'Round  (8)'!$B$2:$AM$2,0),0),0)+IFERROR(VLOOKUP($B15,'Round  (9)'!$B$2:$AM$102,MATCH(Species!F$2,'Round  (9)'!$B$2:$AM$2,0),0),0)+IFERROR(VLOOKUP($B15,'Round  (10)'!$B$2:$U$102,MATCH(Species!F$2,'Round  (10)'!$B$2:$U$2,0),0),0)+IFERROR(VLOOKUP($B15,'Round  (11)'!$B$2:$AB$102,MATCH(Species!F$2,'Round  (11)'!$B$2:$AB$2,0),0),0)+IFERROR(VLOOKUP($B15,'Round  (12)'!$B$2:$Y$100,MATCH(Species!F$2,'Round  (12)'!$B$2:$Y$2,0),0),0)</f>
        <v>24</v>
      </c>
      <c r="G15" s="480">
        <f>IFERROR(VLOOKUP($B15,'Round 1'!$B$2:$AM$102,MATCH(Species!G$2,'Round 1'!$B$2:$AM$2,0),0),0)+IFERROR(VLOOKUP($B15,'Round  (2)'!$B$2:$AM$102,MATCH(Species!G$2,'Round  (2)'!$B$2:$AM$2,0),0),0)+IFERROR(VLOOKUP($B15,'Round  (3)'!$B$2:$AM$102,MATCH(Species!G$2,'Round  (3)'!$B$2:$AM$2,0),0),0)+IFERROR(VLOOKUP($B15,'Round (4)'!$B$2:$AM$102,MATCH(Species!G$2,'Round (4)'!$B$2:$AM$2,0),0),0)+IFERROR(VLOOKUP($B15,'Round  (5)'!$B$2:$AM$102,MATCH(Species!G$2,'Round  (5)'!$B$2:$AM$2,0),0),0)+IFERROR(VLOOKUP($B15,'Round  (6)'!$B$2:$AM$102,MATCH(Species!G$2,'Round  (6)'!$B$2:$AM$2,0),0),0)+IFERROR(VLOOKUP($B15,'Round  (7)'!$B$2:$AM$102,MATCH(Species!G$2,'Round  (7)'!$B$2:$AM$2,0),0),0)+IFERROR(VLOOKUP($B15,'Round  (8)'!$B$2:$AM$102,MATCH(Species!G$2,'Round  (8)'!$B$2:$AM$2,0),0),0)+IFERROR(VLOOKUP($B15,'Round  (9)'!$B$2:$AM$102,MATCH(Species!G$2,'Round  (9)'!$B$2:$AM$2,0),0),0)+IFERROR(VLOOKUP($B15,'Round  (10)'!$B$2:$U$102,MATCH(Species!G$2,'Round  (10)'!$B$2:$U$2,0),0),0)+IFERROR(VLOOKUP($B15,'Round  (11)'!$B$2:$AB$102,MATCH(Species!G$2,'Round  (11)'!$B$2:$AB$2,0),0),0)+IFERROR(VLOOKUP($B15,'Round  (12)'!$B$2:$Y$100,MATCH(Species!G$2,'Round  (12)'!$B$2:$Y$2,0),0),0)</f>
        <v>1</v>
      </c>
      <c r="H15" s="480">
        <f>IFERROR(VLOOKUP($B15,'Round 1'!$B$2:$AM$102,MATCH(Species!H$2,'Round 1'!$B$2:$AM$2,0),0),0)+IFERROR(VLOOKUP($B15,'Round  (2)'!$B$2:$AM$102,MATCH(Species!H$2,'Round  (2)'!$B$2:$AM$2,0),0),0)+IFERROR(VLOOKUP($B15,'Round  (3)'!$B$2:$AM$102,MATCH(Species!H$2,'Round  (3)'!$B$2:$AM$2,0),0),0)+IFERROR(VLOOKUP($B15,'Round (4)'!$B$2:$AM$102,MATCH(Species!H$2,'Round (4)'!$B$2:$AM$2,0),0),0)+IFERROR(VLOOKUP($B15,'Round  (5)'!$B$2:$AM$102,MATCH(Species!H$2,'Round  (5)'!$B$2:$AM$2,0),0),0)+IFERROR(VLOOKUP($B15,'Round  (6)'!$B$2:$AM$102,MATCH(Species!H$2,'Round  (6)'!$B$2:$AM$2,0),0),0)+IFERROR(VLOOKUP($B15,'Round  (7)'!$B$2:$AM$102,MATCH(Species!H$2,'Round  (7)'!$B$2:$AM$2,0),0),0)+IFERROR(VLOOKUP($B15,'Round  (8)'!$B$2:$AM$102,MATCH(Species!H$2,'Round  (8)'!$B$2:$AM$2,0),0),0)+IFERROR(VLOOKUP($B15,'Round  (9)'!$B$2:$AM$102,MATCH(Species!H$2,'Round  (9)'!$B$2:$AM$2,0),0),0)+IFERROR(VLOOKUP($B15,'Round  (10)'!$B$2:$U$102,MATCH(Species!H$2,'Round  (10)'!$B$2:$U$2,0),0),0)+IFERROR(VLOOKUP($B15,'Round  (11)'!$B$2:$AB$102,MATCH(Species!H$2,'Round  (11)'!$B$2:$AB$2,0),0),0)+IFERROR(VLOOKUP($B15,'Round  (12)'!$B$2:$Y$100,MATCH(Species!H$2,'Round  (12)'!$B$2:$Y$2,0),0),0)</f>
        <v>0</v>
      </c>
      <c r="I15" s="480">
        <f>IFERROR(VLOOKUP($B15,'Round 1'!$B$2:$AM$102,MATCH(Species!I$2,'Round 1'!$B$2:$AM$2,0),0),0)+IFERROR(VLOOKUP($B15,'Round  (2)'!$B$2:$AM$102,MATCH(Species!I$2,'Round  (2)'!$B$2:$AM$2,0),0),0)+IFERROR(VLOOKUP($B15,'Round  (3)'!$B$2:$AM$102,MATCH(Species!I$2,'Round  (3)'!$B$2:$AM$2,0),0),0)+IFERROR(VLOOKUP($B15,'Round (4)'!$B$2:$AM$102,MATCH(Species!I$2,'Round (4)'!$B$2:$AM$2,0),0),0)+IFERROR(VLOOKUP($B15,'Round  (5)'!$B$2:$AM$102,MATCH(Species!I$2,'Round  (5)'!$B$2:$AM$2,0),0),0)+IFERROR(VLOOKUP($B15,'Round  (6)'!$B$2:$AM$102,MATCH(Species!I$2,'Round  (6)'!$B$2:$AM$2,0),0),0)+IFERROR(VLOOKUP($B15,'Round  (7)'!$B$2:$AM$102,MATCH(Species!I$2,'Round  (7)'!$B$2:$AM$2,0),0),0)+IFERROR(VLOOKUP($B15,'Round  (8)'!$B$2:$AM$102,MATCH(Species!I$2,'Round  (8)'!$B$2:$AM$2,0),0),0)+IFERROR(VLOOKUP($B15,'Round  (9)'!$B$2:$AM$102,MATCH(Species!I$2,'Round  (9)'!$B$2:$AM$2,0),0),0)+IFERROR(VLOOKUP($B15,'Round  (10)'!$B$2:$U$102,MATCH(Species!I$2,'Round  (10)'!$B$2:$U$2,0),0),0)+IFERROR(VLOOKUP($B15,'Round  (11)'!$B$2:$AB$102,MATCH(Species!I$2,'Round  (11)'!$B$2:$AB$2,0),0),0)+IFERROR(VLOOKUP($B15,'Round  (12)'!$B$2:$Y$100,MATCH(Species!I$2,'Round  (12)'!$B$2:$Y$2,0),0),0)</f>
        <v>0</v>
      </c>
      <c r="J15" s="480">
        <f>IFERROR(VLOOKUP($B15,'Round 1'!$B$2:$AM$102,MATCH(Species!J$2,'Round 1'!$B$2:$AM$2,0),0),0)+IFERROR(VLOOKUP($B15,'Round  (2)'!$B$2:$AM$102,MATCH(Species!J$2,'Round  (2)'!$B$2:$AM$2,0),0),0)+IFERROR(VLOOKUP($B15,'Round  (3)'!$B$2:$AM$102,MATCH(Species!J$2,'Round  (3)'!$B$2:$AM$2,0),0),0)+IFERROR(VLOOKUP($B15,'Round (4)'!$B$2:$AM$102,MATCH(Species!J$2,'Round (4)'!$B$2:$AM$2,0),0),0)+IFERROR(VLOOKUP($B15,'Round  (5)'!$B$2:$AM$102,MATCH(Species!J$2,'Round  (5)'!$B$2:$AM$2,0),0),0)+IFERROR(VLOOKUP($B15,'Round  (6)'!$B$2:$AM$102,MATCH(Species!J$2,'Round  (6)'!$B$2:$AM$2,0),0),0)+IFERROR(VLOOKUP($B15,'Round  (7)'!$B$2:$AM$102,MATCH(Species!J$2,'Round  (7)'!$B$2:$AM$2,0),0),0)+IFERROR(VLOOKUP($B15,'Round  (8)'!$B$2:$AM$102,MATCH(Species!J$2,'Round  (8)'!$B$2:$AM$2,0),0),0)+IFERROR(VLOOKUP($B15,'Round  (9)'!$B$2:$AM$102,MATCH(Species!J$2,'Round  (9)'!$B$2:$AM$2,0),0),0)+IFERROR(VLOOKUP($B15,'Round  (10)'!$B$2:$U$102,MATCH(Species!J$2,'Round  (10)'!$B$2:$U$2,0),0),0)+IFERROR(VLOOKUP($B15,'Round  (11)'!$B$2:$AB$102,MATCH(Species!J$2,'Round  (11)'!$B$2:$AB$2,0),0),0)+IFERROR(VLOOKUP($B15,'Round  (12)'!$B$2:$Y$100,MATCH(Species!J$2,'Round  (12)'!$B$2:$Y$2,0),0),0)</f>
        <v>0</v>
      </c>
      <c r="K15" s="480">
        <f>IFERROR(VLOOKUP($B15,'Round 1'!$B$2:$AM$102,MATCH(Species!K$2,'Round 1'!$B$2:$AM$2,0),0),0)+IFERROR(VLOOKUP($B15,'Round  (2)'!$B$2:$AM$102,MATCH(Species!K$2,'Round  (2)'!$B$2:$AM$2,0),0),0)+IFERROR(VLOOKUP($B15,'Round  (3)'!$B$2:$AM$102,MATCH(Species!K$2,'Round  (3)'!$B$2:$AM$2,0),0),0)+IFERROR(VLOOKUP($B15,'Round (4)'!$B$2:$AM$102,MATCH(Species!K$2,'Round (4)'!$B$2:$AM$2,0),0),0)+IFERROR(VLOOKUP($B15,'Round  (5)'!$B$2:$AM$102,MATCH(Species!K$2,'Round  (5)'!$B$2:$AM$2,0),0),0)+IFERROR(VLOOKUP($B15,'Round  (6)'!$B$2:$AM$102,MATCH(Species!K$2,'Round  (6)'!$B$2:$AM$2,0),0),0)+IFERROR(VLOOKUP($B15,'Round  (7)'!$B$2:$AM$102,MATCH(Species!K$2,'Round  (7)'!$B$2:$AM$2,0),0),0)+IFERROR(VLOOKUP($B15,'Round  (8)'!$B$2:$AM$102,MATCH(Species!K$2,'Round  (8)'!$B$2:$AM$2,0),0),0)+IFERROR(VLOOKUP($B15,'Round  (9)'!$B$2:$AM$102,MATCH(Species!K$2,'Round  (9)'!$B$2:$AM$2,0),0),0)+IFERROR(VLOOKUP($B15,'Round  (10)'!$B$2:$U$102,MATCH(Species!K$2,'Round  (10)'!$B$2:$U$2,0),0),0)+IFERROR(VLOOKUP($B15,'Round  (11)'!$B$2:$AB$102,MATCH(Species!K$2,'Round  (11)'!$B$2:$AB$2,0),0),0)+IFERROR(VLOOKUP($B15,'Round  (12)'!$B$2:$Y$100,MATCH(Species!K$2,'Round  (12)'!$B$2:$Y$2,0),0),0)</f>
        <v>0</v>
      </c>
      <c r="L15" s="480">
        <f>IFERROR(VLOOKUP($B15,'Round 1'!$B$2:$AM$102,MATCH(Species!L$2,'Round 1'!$B$2:$AM$2,0),0),0)+IFERROR(VLOOKUP($B15,'Round  (2)'!$B$2:$AM$102,MATCH(Species!L$2,'Round  (2)'!$B$2:$AM$2,0),0),0)+IFERROR(VLOOKUP($B15,'Round  (3)'!$B$2:$AM$102,MATCH(Species!L$2,'Round  (3)'!$B$2:$AM$2,0),0),0)+IFERROR(VLOOKUP($B15,'Round (4)'!$B$2:$AM$102,MATCH(Species!L$2,'Round (4)'!$B$2:$AM$2,0),0),0)+IFERROR(VLOOKUP($B15,'Round  (5)'!$B$2:$AM$102,MATCH(Species!L$2,'Round  (5)'!$B$2:$AM$2,0),0),0)+IFERROR(VLOOKUP($B15,'Round  (6)'!$B$2:$AM$102,MATCH(Species!L$2,'Round  (6)'!$B$2:$AM$2,0),0),0)+IFERROR(VLOOKUP($B15,'Round  (7)'!$B$2:$AM$102,MATCH(Species!L$2,'Round  (7)'!$B$2:$AM$2,0),0),0)+IFERROR(VLOOKUP($B15,'Round  (8)'!$B$2:$AM$102,MATCH(Species!L$2,'Round  (8)'!$B$2:$AM$2,0),0),0)+IFERROR(VLOOKUP($B15,'Round  (9)'!$B$2:$AM$102,MATCH(Species!L$2,'Round  (9)'!$B$2:$AM$2,0),0),0)+IFERROR(VLOOKUP($B15,'Round  (10)'!$B$2:$U$102,MATCH(Species!L$2,'Round  (10)'!$B$2:$U$2,0),0),0)+IFERROR(VLOOKUP($B15,'Round  (11)'!$B$2:$AB$102,MATCH(Species!L$2,'Round  (11)'!$B$2:$AB$2,0),0),0)+IFERROR(VLOOKUP($B15,'Round  (12)'!$B$2:$Y$100,MATCH(Species!L$2,'Round  (12)'!$B$2:$Y$2,0),0),0)</f>
        <v>6</v>
      </c>
      <c r="M15" s="480">
        <f>IFERROR(VLOOKUP($B15,'Round 1'!$B$2:$AM$102,MATCH(Species!M$2,'Round 1'!$B$2:$AM$2,0),0),0)+IFERROR(VLOOKUP($B15,'Round  (2)'!$B$2:$AM$102,MATCH(Species!M$2,'Round  (2)'!$B$2:$AM$2,0),0),0)+IFERROR(VLOOKUP($B15,'Round  (3)'!$B$2:$AM$102,MATCH(Species!M$2,'Round  (3)'!$B$2:$AM$2,0),0),0)+IFERROR(VLOOKUP($B15,'Round (4)'!$B$2:$AM$102,MATCH(Species!M$2,'Round (4)'!$B$2:$AM$2,0),0),0)+IFERROR(VLOOKUP($B15,'Round  (5)'!$B$2:$AM$102,MATCH(Species!M$2,'Round  (5)'!$B$2:$AM$2,0),0),0)+IFERROR(VLOOKUP($B15,'Round  (6)'!$B$2:$AM$102,MATCH(Species!M$2,'Round  (6)'!$B$2:$AM$2,0),0),0)+IFERROR(VLOOKUP($B15,'Round  (7)'!$B$2:$AM$102,MATCH(Species!M$2,'Round  (7)'!$B$2:$AM$2,0),0),0)+IFERROR(VLOOKUP($B15,'Round  (8)'!$B$2:$AM$102,MATCH(Species!M$2,'Round  (8)'!$B$2:$AM$2,0),0),0)+IFERROR(VLOOKUP($B15,'Round  (9)'!$B$2:$AM$102,MATCH(Species!M$2,'Round  (9)'!$B$2:$AM$2,0),0),0)+IFERROR(VLOOKUP($B15,'Round  (10)'!$B$2:$U$102,MATCH(Species!M$2,'Round  (10)'!$B$2:$U$2,0),0),0)+IFERROR(VLOOKUP($B15,'Round  (11)'!$B$2:$AB$102,MATCH(Species!M$2,'Round  (11)'!$B$2:$AB$2,0),0),0)+IFERROR(VLOOKUP($B15,'Round  (12)'!$B$2:$Y$100,MATCH(Species!M$2,'Round  (12)'!$B$2:$Y$2,0),0),0)</f>
        <v>1</v>
      </c>
      <c r="N15" s="480">
        <f>IFERROR(VLOOKUP($B15,'Round 1'!$B$2:$AM$102,MATCH(Species!N$2,'Round 1'!$B$2:$AM$2,0),0),0)+IFERROR(VLOOKUP($B15,'Round  (2)'!$B$2:$AM$102,MATCH(Species!N$2,'Round  (2)'!$B$2:$AM$2,0),0),0)+IFERROR(VLOOKUP($B15,'Round  (3)'!$B$2:$AM$102,MATCH(Species!N$2,'Round  (3)'!$B$2:$AM$2,0),0),0)+IFERROR(VLOOKUP($B15,'Round (4)'!$B$2:$AM$102,MATCH(Species!N$2,'Round (4)'!$B$2:$AM$2,0),0),0)+IFERROR(VLOOKUP($B15,'Round  (5)'!$B$2:$AM$102,MATCH(Species!N$2,'Round  (5)'!$B$2:$AM$2,0),0),0)+IFERROR(VLOOKUP($B15,'Round  (6)'!$B$2:$AM$102,MATCH(Species!N$2,'Round  (6)'!$B$2:$AM$2,0),0),0)+IFERROR(VLOOKUP($B15,'Round  (7)'!$B$2:$AM$102,MATCH(Species!N$2,'Round  (7)'!$B$2:$AM$2,0),0),0)+IFERROR(VLOOKUP($B15,'Round  (8)'!$B$2:$AM$102,MATCH(Species!N$2,'Round  (8)'!$B$2:$AM$2,0),0),0)+IFERROR(VLOOKUP($B15,'Round  (9)'!$B$2:$AM$102,MATCH(Species!N$2,'Round  (9)'!$B$2:$AM$2,0),0),0)+IFERROR(VLOOKUP($B15,'Round  (10)'!$B$2:$U$102,MATCH(Species!N$2,'Round  (10)'!$B$2:$U$2,0),0),0)+IFERROR(VLOOKUP($B15,'Round  (11)'!$B$2:$AB$102,MATCH(Species!N$2,'Round  (11)'!$B$2:$AB$2,0),0),0)+IFERROR(VLOOKUP($B15,'Round  (12)'!$B$2:$Y$100,MATCH(Species!N$2,'Round  (12)'!$B$2:$Y$2,0),0),0)</f>
        <v>7</v>
      </c>
      <c r="O15" s="480">
        <f>IFERROR(VLOOKUP($B15,'Round 1'!$B$2:$AM$102,MATCH(Species!O$2,'Round 1'!$B$2:$AM$2,0),0),0)+IFERROR(VLOOKUP($B15,'Round  (2)'!$B$2:$AM$102,MATCH(Species!O$2,'Round  (2)'!$B$2:$AM$2,0),0),0)+IFERROR(VLOOKUP($B15,'Round  (3)'!$B$2:$AM$102,MATCH(Species!O$2,'Round  (3)'!$B$2:$AM$2,0),0),0)+IFERROR(VLOOKUP($B15,'Round (4)'!$B$2:$AM$102,MATCH(Species!O$2,'Round (4)'!$B$2:$AM$2,0),0),0)+IFERROR(VLOOKUP($B15,'Round  (5)'!$B$2:$AM$102,MATCH(Species!O$2,'Round  (5)'!$B$2:$AM$2,0),0),0)+IFERROR(VLOOKUP($B15,'Round  (6)'!$B$2:$AM$102,MATCH(Species!O$2,'Round  (6)'!$B$2:$AM$2,0),0),0)+IFERROR(VLOOKUP($B15,'Round  (7)'!$B$2:$AM$102,MATCH(Species!O$2,'Round  (7)'!$B$2:$AM$2,0),0),0)+IFERROR(VLOOKUP($B15,'Round  (8)'!$B$2:$AM$102,MATCH(Species!O$2,'Round  (8)'!$B$2:$AM$2,0),0),0)+IFERROR(VLOOKUP($B15,'Round  (9)'!$B$2:$AM$102,MATCH(Species!O$2,'Round  (9)'!$B$2:$AM$2,0),0),0)+IFERROR(VLOOKUP($B15,'Round  (10)'!$B$2:$U$102,MATCH(Species!O$2,'Round  (10)'!$B$2:$U$2,0),0),0)+IFERROR(VLOOKUP($B15,'Round  (11)'!$B$2:$AB$102,MATCH(Species!O$2,'Round  (11)'!$B$2:$AB$2,0),0),0)+IFERROR(VLOOKUP($B15,'Round  (12)'!$B$2:$Y$100,MATCH(Species!O$2,'Round  (12)'!$B$2:$Y$2,0),0),0)</f>
        <v>0</v>
      </c>
      <c r="P15" s="480">
        <f>IFERROR(VLOOKUP($B15,'Round 1'!$B$2:$AM$102,MATCH(Species!P$2,'Round 1'!$B$2:$AM$2,0),0),0)+IFERROR(VLOOKUP($B15,'Round  (2)'!$B$2:$AM$102,MATCH(Species!P$2,'Round  (2)'!$B$2:$AM$2,0),0),0)+IFERROR(VLOOKUP($B15,'Round  (3)'!$B$2:$AM$102,MATCH(Species!P$2,'Round  (3)'!$B$2:$AM$2,0),0),0)+IFERROR(VLOOKUP($B15,'Round (4)'!$B$2:$AM$102,MATCH(Species!P$2,'Round (4)'!$B$2:$AM$2,0),0),0)+IFERROR(VLOOKUP($B15,'Round  (5)'!$B$2:$AM$102,MATCH(Species!P$2,'Round  (5)'!$B$2:$AM$2,0),0),0)+IFERROR(VLOOKUP($B15,'Round  (6)'!$B$2:$AM$102,MATCH(Species!P$2,'Round  (6)'!$B$2:$AM$2,0),0),0)+IFERROR(VLOOKUP($B15,'Round  (7)'!$B$2:$AM$102,MATCH(Species!P$2,'Round  (7)'!$B$2:$AM$2,0),0),0)+IFERROR(VLOOKUP($B15,'Round  (8)'!$B$2:$AM$102,MATCH(Species!P$2,'Round  (8)'!$B$2:$AM$2,0),0),0)+IFERROR(VLOOKUP($B15,'Round  (9)'!$B$2:$AM$102,MATCH(Species!P$2,'Round  (9)'!$B$2:$AM$2,0),0),0)+IFERROR(VLOOKUP($B15,'Round  (10)'!$B$2:$U$102,MATCH(Species!P$2,'Round  (10)'!$B$2:$U$2,0),0),0)+IFERROR(VLOOKUP($B15,'Round  (11)'!$B$2:$AB$102,MATCH(Species!P$2,'Round  (11)'!$B$2:$AB$2,0),0),0)+IFERROR(VLOOKUP($B15,'Round  (12)'!$B$2:$Y$100,MATCH(Species!P$2,'Round  (12)'!$B$2:$Y$2,0),0),0)</f>
        <v>0</v>
      </c>
      <c r="Q15" s="480">
        <f>IFERROR(VLOOKUP($B15,'Round 1'!$B$2:$AM$102,MATCH(Species!Q$2,'Round 1'!$B$2:$AM$2,0),0),0)+IFERROR(VLOOKUP($B15,'Round  (2)'!$B$2:$AM$102,MATCH(Species!Q$2,'Round  (2)'!$B$2:$AM$2,0),0),0)+IFERROR(VLOOKUP($B15,'Round  (3)'!$B$2:$AM$102,MATCH(Species!Q$2,'Round  (3)'!$B$2:$AM$2,0),0),0)+IFERROR(VLOOKUP($B15,'Round (4)'!$B$2:$AM$102,MATCH(Species!Q$2,'Round (4)'!$B$2:$AM$2,0),0),0)+IFERROR(VLOOKUP($B15,'Round  (5)'!$B$2:$AM$102,MATCH(Species!Q$2,'Round  (5)'!$B$2:$AM$2,0),0),0)+IFERROR(VLOOKUP($B15,'Round  (6)'!$B$2:$AM$102,MATCH(Species!Q$2,'Round  (6)'!$B$2:$AM$2,0),0),0)+IFERROR(VLOOKUP($B15,'Round  (7)'!$B$2:$AM$102,MATCH(Species!Q$2,'Round  (7)'!$B$2:$AM$2,0),0),0)+IFERROR(VLOOKUP($B15,'Round  (8)'!$B$2:$AM$102,MATCH(Species!Q$2,'Round  (8)'!$B$2:$AM$2,0),0),0)+IFERROR(VLOOKUP($B15,'Round  (9)'!$B$2:$AM$102,MATCH(Species!Q$2,'Round  (9)'!$B$2:$AM$2,0),0),0)+IFERROR(VLOOKUP($B15,'Round  (10)'!$B$2:$U$102,MATCH(Species!Q$2,'Round  (10)'!$B$2:$U$2,0),0),0)+IFERROR(VLOOKUP($B15,'Round  (11)'!$B$2:$AB$102,MATCH(Species!Q$2,'Round  (11)'!$B$2:$AB$2,0),0),0)+IFERROR(VLOOKUP($B15,'Round  (12)'!$B$2:$Y$100,MATCH(Species!Q$2,'Round  (12)'!$B$2:$Y$2,0),0),0)</f>
        <v>0</v>
      </c>
      <c r="R15" s="480">
        <f>IFERROR(VLOOKUP($B15,'Round 1'!$B$2:$AM$102,MATCH(Species!R$2,'Round 1'!$B$2:$AM$2,0),0),0)+IFERROR(VLOOKUP($B15,'Round  (2)'!$B$2:$AM$102,MATCH(Species!R$2,'Round  (2)'!$B$2:$AM$2,0),0),0)+IFERROR(VLOOKUP($B15,'Round  (3)'!$B$2:$AM$102,MATCH(Species!R$2,'Round  (3)'!$B$2:$AM$2,0),0),0)+IFERROR(VLOOKUP($B15,'Round (4)'!$B$2:$AM$102,MATCH(Species!R$2,'Round (4)'!$B$2:$AM$2,0),0),0)+IFERROR(VLOOKUP($B15,'Round  (5)'!$B$2:$AM$102,MATCH(Species!R$2,'Round  (5)'!$B$2:$AM$2,0),0),0)+IFERROR(VLOOKUP($B15,'Round  (6)'!$B$2:$AM$102,MATCH(Species!R$2,'Round  (6)'!$B$2:$AM$2,0),0),0)+IFERROR(VLOOKUP($B15,'Round  (7)'!$B$2:$AM$102,MATCH(Species!R$2,'Round  (7)'!$B$2:$AM$2,0),0),0)+IFERROR(VLOOKUP($B15,'Round  (8)'!$B$2:$AM$102,MATCH(Species!R$2,'Round  (8)'!$B$2:$AM$2,0),0),0)+IFERROR(VLOOKUP($B15,'Round  (9)'!$B$2:$AM$102,MATCH(Species!R$2,'Round  (9)'!$B$2:$AM$2,0),0),0)+IFERROR(VLOOKUP($B15,'Round  (10)'!$B$2:$U$102,MATCH(Species!R$2,'Round  (10)'!$B$2:$U$2,0),0),0)+IFERROR(VLOOKUP($B15,'Round  (11)'!$B$2:$AB$102,MATCH(Species!R$2,'Round  (11)'!$B$2:$AB$2,0),0),0)+IFERROR(VLOOKUP($B15,'Round  (12)'!$B$2:$Y$100,MATCH(Species!R$2,'Round  (12)'!$B$2:$Y$2,0),0),0)</f>
        <v>0</v>
      </c>
      <c r="S15" s="480">
        <f>IFERROR(VLOOKUP($B15,'Round 1'!$B$2:$AM$102,MATCH(Species!S$2,'Round 1'!$B$2:$AM$2,0),0),0)+IFERROR(VLOOKUP($B15,'Round  (2)'!$B$2:$AM$102,MATCH(Species!S$2,'Round  (2)'!$B$2:$AM$2,0),0),0)+IFERROR(VLOOKUP($B15,'Round  (3)'!$B$2:$AM$102,MATCH(Species!S$2,'Round  (3)'!$B$2:$AM$2,0),0),0)+IFERROR(VLOOKUP($B15,'Round (4)'!$B$2:$AM$102,MATCH(Species!S$2,'Round (4)'!$B$2:$AM$2,0),0),0)+IFERROR(VLOOKUP($B15,'Round  (5)'!$B$2:$AM$102,MATCH(Species!S$2,'Round  (5)'!$B$2:$AM$2,0),0),0)+IFERROR(VLOOKUP($B15,'Round  (6)'!$B$2:$AM$102,MATCH(Species!S$2,'Round  (6)'!$B$2:$AM$2,0),0),0)+IFERROR(VLOOKUP($B15,'Round  (7)'!$B$2:$AM$102,MATCH(Species!S$2,'Round  (7)'!$B$2:$AM$2,0),0),0)+IFERROR(VLOOKUP($B15,'Round  (8)'!$B$2:$AM$102,MATCH(Species!S$2,'Round  (8)'!$B$2:$AM$2,0),0),0)+IFERROR(VLOOKUP($B15,'Round  (9)'!$B$2:$AM$102,MATCH(Species!S$2,'Round  (9)'!$B$2:$AM$2,0),0),0)+IFERROR(VLOOKUP($B15,'Round  (10)'!$B$2:$U$102,MATCH(Species!S$2,'Round  (10)'!$B$2:$U$2,0),0),0)+IFERROR(VLOOKUP($B15,'Round  (11)'!$B$2:$AB$102,MATCH(Species!S$2,'Round  (11)'!$B$2:$AB$2,0),0),0)+IFERROR(VLOOKUP($B15,'Round  (12)'!$B$2:$Y$100,MATCH(Species!S$2,'Round  (12)'!$B$2:$Y$2,0),0),0)</f>
        <v>0</v>
      </c>
      <c r="T15" s="480">
        <f>IFERROR(VLOOKUP($B15,'Round 1'!$B$2:$AM$102,MATCH(Species!T$2,'Round 1'!$B$2:$AM$2,0),0),0)+IFERROR(VLOOKUP($B15,'Round  (2)'!$B$2:$AM$102,MATCH(Species!T$2,'Round  (2)'!$B$2:$AM$2,0),0),0)+IFERROR(VLOOKUP($B15,'Round  (3)'!$B$2:$AM$102,MATCH(Species!T$2,'Round  (3)'!$B$2:$AM$2,0),0),0)+IFERROR(VLOOKUP($B15,'Round (4)'!$B$2:$AM$102,MATCH(Species!T$2,'Round (4)'!$B$2:$AM$2,0),0),0)+IFERROR(VLOOKUP($B15,'Round  (5)'!$B$2:$AM$102,MATCH(Species!T$2,'Round  (5)'!$B$2:$AM$2,0),0),0)+IFERROR(VLOOKUP($B15,'Round  (6)'!$B$2:$AM$102,MATCH(Species!T$2,'Round  (6)'!$B$2:$AM$2,0),0),0)+IFERROR(VLOOKUP($B15,'Round  (7)'!$B$2:$AM$102,MATCH(Species!T$2,'Round  (7)'!$B$2:$AM$2,0),0),0)+IFERROR(VLOOKUP($B15,'Round  (8)'!$B$2:$AM$102,MATCH(Species!T$2,'Round  (8)'!$B$2:$AM$2,0),0),0)+IFERROR(VLOOKUP($B15,'Round  (9)'!$B$2:$AM$102,MATCH(Species!T$2,'Round  (9)'!$B$2:$AM$2,0),0),0)+IFERROR(VLOOKUP($B15,'Round  (10)'!$B$2:$U$102,MATCH(Species!T$2,'Round  (10)'!$B$2:$U$2,0),0),0)+IFERROR(VLOOKUP($B15,'Round  (11)'!$B$2:$AB$102,MATCH(Species!T$2,'Round  (11)'!$B$2:$AB$2,0),0),0)+IFERROR(VLOOKUP($B15,'Round  (12)'!$B$2:$Y$100,MATCH(Species!T$2,'Round  (12)'!$B$2:$Y$2,0),0),0)</f>
        <v>0</v>
      </c>
      <c r="U15" s="480">
        <f>IFERROR(VLOOKUP($B15,'Round 1'!$B$2:$AM$102,MATCH(Species!U$2,'Round 1'!$B$2:$AM$2,0),0),0)+IFERROR(VLOOKUP($B15,'Round  (2)'!$B$2:$AM$102,MATCH(Species!U$2,'Round  (2)'!$B$2:$AM$2,0),0),0)+IFERROR(VLOOKUP($B15,'Round  (3)'!$B$2:$AM$102,MATCH(Species!U$2,'Round  (3)'!$B$2:$AM$2,0),0),0)+IFERROR(VLOOKUP($B15,'Round (4)'!$B$2:$AM$102,MATCH(Species!U$2,'Round (4)'!$B$2:$AM$2,0),0),0)+IFERROR(VLOOKUP($B15,'Round  (5)'!$B$2:$AM$102,MATCH(Species!U$2,'Round  (5)'!$B$2:$AM$2,0),0),0)+IFERROR(VLOOKUP($B15,'Round  (6)'!$B$2:$AM$102,MATCH(Species!U$2,'Round  (6)'!$B$2:$AM$2,0),0),0)+IFERROR(VLOOKUP($B15,'Round  (7)'!$B$2:$AM$102,MATCH(Species!U$2,'Round  (7)'!$B$2:$AM$2,0),0),0)+IFERROR(VLOOKUP($B15,'Round  (8)'!$B$2:$AM$102,MATCH(Species!U$2,'Round  (8)'!$B$2:$AM$2,0),0),0)+IFERROR(VLOOKUP($B15,'Round  (9)'!$B$2:$AM$102,MATCH(Species!U$2,'Round  (9)'!$B$2:$AM$2,0),0),0)+IFERROR(VLOOKUP($B15,'Round  (10)'!$B$2:$U$102,MATCH(Species!U$2,'Round  (10)'!$B$2:$U$2,0),0),0)+IFERROR(VLOOKUP($B15,'Round  (11)'!$B$2:$AB$102,MATCH(Species!U$2,'Round  (11)'!$B$2:$AB$2,0),0),0)+IFERROR(VLOOKUP($B15,'Round  (12)'!$B$2:$Y$100,MATCH(Species!U$2,'Round  (12)'!$B$2:$Y$2,0),0),0)</f>
        <v>1</v>
      </c>
      <c r="V15" s="480">
        <f>IFERROR(VLOOKUP($B15,'Round 1'!$B$2:$AM$102,MATCH(Species!V$2,'Round 1'!$B$2:$AM$2,0),0),0)+IFERROR(VLOOKUP($B15,'Round  (2)'!$B$2:$AM$102,MATCH(Species!V$2,'Round  (2)'!$B$2:$AM$2,0),0),0)+IFERROR(VLOOKUP($B15,'Round  (3)'!$B$2:$AM$102,MATCH(Species!V$2,'Round  (3)'!$B$2:$AM$2,0),0),0)+IFERROR(VLOOKUP($B15,'Round (4)'!$B$2:$AM$102,MATCH(Species!V$2,'Round (4)'!$B$2:$AM$2,0),0),0)+IFERROR(VLOOKUP($B15,'Round  (5)'!$B$2:$AM$102,MATCH(Species!V$2,'Round  (5)'!$B$2:$AM$2,0),0),0)+IFERROR(VLOOKUP($B15,'Round  (6)'!$B$2:$AM$102,MATCH(Species!V$2,'Round  (6)'!$B$2:$AM$2,0),0),0)+IFERROR(VLOOKUP($B15,'Round  (7)'!$B$2:$AM$102,MATCH(Species!V$2,'Round  (7)'!$B$2:$AM$2,0),0),0)+IFERROR(VLOOKUP($B15,'Round  (8)'!$B$2:$AM$102,MATCH(Species!V$2,'Round  (8)'!$B$2:$AM$2,0),0),0)+IFERROR(VLOOKUP($B15,'Round  (9)'!$B$2:$AM$102,MATCH(Species!V$2,'Round  (9)'!$B$2:$AM$2,0),0),0)+IFERROR(VLOOKUP($B15,'Round  (10)'!$B$2:$U$102,MATCH(Species!V$2,'Round  (10)'!$B$2:$U$2,0),0),0)+IFERROR(VLOOKUP($B15,'Round  (11)'!$B$2:$AB$102,MATCH(Species!V$2,'Round  (11)'!$B$2:$AB$2,0),0),0)+IFERROR(VLOOKUP($B15,'Round  (12)'!$B$2:$Y$100,MATCH(Species!V$2,'Round  (12)'!$B$2:$Y$2,0),0),0)</f>
        <v>0</v>
      </c>
      <c r="W15" s="480">
        <f>IFERROR(VLOOKUP($B15,'Round 1'!$B$2:$AM$102,MATCH(Species!W$2,'Round 1'!$B$2:$AM$2,0),0),0)+IFERROR(VLOOKUP($B15,'Round  (2)'!$B$2:$AM$102,MATCH(Species!W$2,'Round  (2)'!$B$2:$AM$2,0),0),0)+IFERROR(VLOOKUP($B15,'Round  (3)'!$B$2:$AM$102,MATCH(Species!W$2,'Round  (3)'!$B$2:$AM$2,0),0),0)+IFERROR(VLOOKUP($B15,'Round (4)'!$B$2:$AM$102,MATCH(Species!W$2,'Round (4)'!$B$2:$AM$2,0),0),0)+IFERROR(VLOOKUP($B15,'Round  (5)'!$B$2:$AM$102,MATCH(Species!W$2,'Round  (5)'!$B$2:$AM$2,0),0),0)+IFERROR(VLOOKUP($B15,'Round  (6)'!$B$2:$AM$102,MATCH(Species!W$2,'Round  (6)'!$B$2:$AM$2,0),0),0)+IFERROR(VLOOKUP($B15,'Round  (7)'!$B$2:$AM$102,MATCH(Species!W$2,'Round  (7)'!$B$2:$AM$2,0),0),0)+IFERROR(VLOOKUP($B15,'Round  (8)'!$B$2:$AM$102,MATCH(Species!W$2,'Round  (8)'!$B$2:$AM$2,0),0),0)+IFERROR(VLOOKUP($B15,'Round  (9)'!$B$2:$AM$102,MATCH(Species!W$2,'Round  (9)'!$B$2:$AM$2,0),0),0)+IFERROR(VLOOKUP($B15,'Round  (10)'!$B$2:$U$102,MATCH(Species!W$2,'Round  (10)'!$B$2:$U$2,0),0),0)+IFERROR(VLOOKUP($B15,'Round  (11)'!$B$2:$AB$102,MATCH(Species!W$2,'Round  (11)'!$B$2:$AB$2,0),0),0)+IFERROR(VLOOKUP($B15,'Round  (12)'!$B$2:$Y$100,MATCH(Species!W$2,'Round  (12)'!$B$2:$Y$2,0),0),0)</f>
        <v>4</v>
      </c>
      <c r="X15" s="480">
        <f>IFERROR(VLOOKUP($B15,'Round 1'!$B$2:$AM$102,MATCH(Species!X$2,'Round 1'!$B$2:$AM$2,0),0),0)+IFERROR(VLOOKUP($B15,'Round  (2)'!$B$2:$AM$102,MATCH(Species!X$2,'Round  (2)'!$B$2:$AM$2,0),0),0)+IFERROR(VLOOKUP($B15,'Round  (3)'!$B$2:$AM$102,MATCH(Species!X$2,'Round  (3)'!$B$2:$AM$2,0),0),0)+IFERROR(VLOOKUP($B15,'Round (4)'!$B$2:$AM$102,MATCH(Species!X$2,'Round (4)'!$B$2:$AM$2,0),0),0)+IFERROR(VLOOKUP($B15,'Round  (5)'!$B$2:$AM$102,MATCH(Species!X$2,'Round  (5)'!$B$2:$AM$2,0),0),0)+IFERROR(VLOOKUP($B15,'Round  (6)'!$B$2:$AM$102,MATCH(Species!X$2,'Round  (6)'!$B$2:$AM$2,0),0),0)+IFERROR(VLOOKUP($B15,'Round  (7)'!$B$2:$AM$102,MATCH(Species!X$2,'Round  (7)'!$B$2:$AM$2,0),0),0)+IFERROR(VLOOKUP($B15,'Round  (8)'!$B$2:$AM$102,MATCH(Species!X$2,'Round  (8)'!$B$2:$AM$2,0),0),0)+IFERROR(VLOOKUP($B15,'Round  (9)'!$B$2:$AM$102,MATCH(Species!X$2,'Round  (9)'!$B$2:$AM$2,0),0),0)+IFERROR(VLOOKUP($B15,'Round  (10)'!$B$2:$U$102,MATCH(Species!X$2,'Round  (10)'!$B$2:$U$2,0),0),0)+IFERROR(VLOOKUP($B15,'Round  (11)'!$B$2:$AB$102,MATCH(Species!X$2,'Round  (11)'!$B$2:$AB$2,0),0),0)+IFERROR(VLOOKUP($B15,'Round  (12)'!$B$2:$Y$100,MATCH(Species!X$2,'Round  (12)'!$B$2:$Y$2,0),0),0)</f>
        <v>1</v>
      </c>
      <c r="Y15" s="480">
        <f>IFERROR(VLOOKUP($B15,'Round 1'!$B$2:$AM$102,MATCH(Species!Y$2,'Round 1'!$B$2:$AM$2,0),0),0)+IFERROR(VLOOKUP($B15,'Round  (2)'!$B$2:$AM$102,MATCH(Species!Y$2,'Round  (2)'!$B$2:$AM$2,0),0),0)+IFERROR(VLOOKUP($B15,'Round  (3)'!$B$2:$AM$102,MATCH(Species!Y$2,'Round  (3)'!$B$2:$AM$2,0),0),0)+IFERROR(VLOOKUP($B15,'Round (4)'!$B$2:$AM$102,MATCH(Species!Y$2,'Round (4)'!$B$2:$AM$2,0),0),0)+IFERROR(VLOOKUP($B15,'Round  (5)'!$B$2:$AM$102,MATCH(Species!Y$2,'Round  (5)'!$B$2:$AM$2,0),0),0)+IFERROR(VLOOKUP($B15,'Round  (6)'!$B$2:$AM$102,MATCH(Species!Y$2,'Round  (6)'!$B$2:$AM$2,0),0),0)+IFERROR(VLOOKUP($B15,'Round  (7)'!$B$2:$AM$102,MATCH(Species!Y$2,'Round  (7)'!$B$2:$AM$2,0),0),0)+IFERROR(VLOOKUP($B15,'Round  (8)'!$B$2:$AM$102,MATCH(Species!Y$2,'Round  (8)'!$B$2:$AM$2,0),0),0)+IFERROR(VLOOKUP($B15,'Round  (9)'!$B$2:$AM$102,MATCH(Species!Y$2,'Round  (9)'!$B$2:$AM$2,0),0),0)+IFERROR(VLOOKUP($B15,'Round  (10)'!$B$2:$U$102,MATCH(Species!Y$2,'Round  (10)'!$B$2:$U$2,0),0),0)+IFERROR(VLOOKUP($B15,'Round  (11)'!$B$2:$AB$102,MATCH(Species!Y$2,'Round  (11)'!$B$2:$AB$2,0),0),0)+IFERROR(VLOOKUP($B15,'Round  (12)'!$B$2:$Y$100,MATCH(Species!Y$2,'Round  (12)'!$B$2:$Y$2,0),0),0)</f>
        <v>0</v>
      </c>
      <c r="Z15" s="480">
        <f>IFERROR(VLOOKUP($B15,'Round 1'!$B$2:$AM$102,MATCH(Species!Z$2,'Round 1'!$B$2:$AM$2,0),0),0)+IFERROR(VLOOKUP($B15,'Round  (2)'!$B$2:$AM$102,MATCH(Species!Z$2,'Round  (2)'!$B$2:$AM$2,0),0),0)+IFERROR(VLOOKUP($B15,'Round  (3)'!$B$2:$AM$102,MATCH(Species!Z$2,'Round  (3)'!$B$2:$AM$2,0),0),0)+IFERROR(VLOOKUP($B15,'Round (4)'!$B$2:$AM$102,MATCH(Species!Z$2,'Round (4)'!$B$2:$AM$2,0),0),0)+IFERROR(VLOOKUP($B15,'Round  (5)'!$B$2:$AM$102,MATCH(Species!Z$2,'Round  (5)'!$B$2:$AM$2,0),0),0)+IFERROR(VLOOKUP($B15,'Round  (6)'!$B$2:$AM$102,MATCH(Species!Z$2,'Round  (6)'!$B$2:$AM$2,0),0),0)+IFERROR(VLOOKUP($B15,'Round  (7)'!$B$2:$AM$102,MATCH(Species!Z$2,'Round  (7)'!$B$2:$AM$2,0),0),0)+IFERROR(VLOOKUP($B15,'Round  (8)'!$B$2:$AM$102,MATCH(Species!Z$2,'Round  (8)'!$B$2:$AM$2,0),0),0)+IFERROR(VLOOKUP($B15,'Round  (9)'!$B$2:$AM$102,MATCH(Species!Z$2,'Round  (9)'!$B$2:$AM$2,0),0),0)+IFERROR(VLOOKUP($B15,'Round  (10)'!$B$2:$U$102,MATCH(Species!Z$2,'Round  (10)'!$B$2:$U$2,0),0),0)+IFERROR(VLOOKUP($B15,'Round  (11)'!$B$2:$AB$102,MATCH(Species!Z$2,'Round  (11)'!$B$2:$AB$2,0),0),0)+IFERROR(VLOOKUP($B15,'Round  (12)'!$B$2:$Y$100,MATCH(Species!Z$2,'Round  (12)'!$B$2:$Y$2,0),0),0)</f>
        <v>0</v>
      </c>
      <c r="AA15" s="480">
        <f>IFERROR(VLOOKUP($B15,'Round 1'!$B$2:$AM$102,MATCH(Species!AA$2,'Round 1'!$B$2:$AM$2,0),0),0)+IFERROR(VLOOKUP($B15,'Round  (2)'!$B$2:$AM$102,MATCH(Species!AA$2,'Round  (2)'!$B$2:$AM$2,0),0),0)+IFERROR(VLOOKUP($B15,'Round  (3)'!$B$2:$AM$102,MATCH(Species!AA$2,'Round  (3)'!$B$2:$AM$2,0),0),0)+IFERROR(VLOOKUP($B15,'Round (4)'!$B$2:$AM$102,MATCH(Species!AA$2,'Round (4)'!$B$2:$AM$2,0),0),0)+IFERROR(VLOOKUP($B15,'Round  (5)'!$B$2:$AM$102,MATCH(Species!AA$2,'Round  (5)'!$B$2:$AM$2,0),0),0)+IFERROR(VLOOKUP($B15,'Round  (6)'!$B$2:$AM$102,MATCH(Species!AA$2,'Round  (6)'!$B$2:$AM$2,0),0),0)+IFERROR(VLOOKUP($B15,'Round  (7)'!$B$2:$AM$102,MATCH(Species!AA$2,'Round  (7)'!$B$2:$AM$2,0),0),0)+IFERROR(VLOOKUP($B15,'Round  (8)'!$B$2:$AM$102,MATCH(Species!AA$2,'Round  (8)'!$B$2:$AM$2,0),0),0)+IFERROR(VLOOKUP($B15,'Round  (9)'!$B$2:$AM$102,MATCH(Species!AA$2,'Round  (9)'!$B$2:$AM$2,0),0),0)+IFERROR(VLOOKUP($B15,'Round  (10)'!$B$2:$U$102,MATCH(Species!AA$2,'Round  (10)'!$B$2:$U$2,0),0),0)+IFERROR(VLOOKUP($B15,'Round  (11)'!$B$2:$AB$102,MATCH(Species!AA$2,'Round  (11)'!$B$2:$AB$2,0),0),0)+IFERROR(VLOOKUP($B15,'Round  (12)'!$B$2:$Y$100,MATCH(Species!AA$2,'Round  (12)'!$B$2:$Y$2,0),0),0)</f>
        <v>0</v>
      </c>
      <c r="AB15" s="480">
        <f>IFERROR(VLOOKUP($B15,'Round 1'!$B$2:$AM$102,MATCH(Species!AB$2,'Round 1'!$B$2:$AM$2,0),0),0)+IFERROR(VLOOKUP($B15,'Round  (2)'!$B$2:$AM$102,MATCH(Species!AB$2,'Round  (2)'!$B$2:$AM$2,0),0),0)+IFERROR(VLOOKUP($B15,'Round  (3)'!$B$2:$AM$102,MATCH(Species!AB$2,'Round  (3)'!$B$2:$AM$2,0),0),0)+IFERROR(VLOOKUP($B15,'Round (4)'!$B$2:$AM$102,MATCH(Species!AB$2,'Round (4)'!$B$2:$AM$2,0),0),0)+IFERROR(VLOOKUP($B15,'Round  (5)'!$B$2:$AM$102,MATCH(Species!AB$2,'Round  (5)'!$B$2:$AM$2,0),0),0)+IFERROR(VLOOKUP($B15,'Round  (6)'!$B$2:$AM$102,MATCH(Species!AB$2,'Round  (6)'!$B$2:$AM$2,0),0),0)+IFERROR(VLOOKUP($B15,'Round  (7)'!$B$2:$AM$102,MATCH(Species!AB$2,'Round  (7)'!$B$2:$AM$2,0),0),0)+IFERROR(VLOOKUP($B15,'Round  (8)'!$B$2:$AM$102,MATCH(Species!AB$2,'Round  (8)'!$B$2:$AM$2,0),0),0)+IFERROR(VLOOKUP($B15,'Round  (9)'!$B$2:$AM$102,MATCH(Species!AB$2,'Round  (9)'!$B$2:$AM$2,0),0),0)+IFERROR(VLOOKUP($B15,'Round  (10)'!$B$2:$U$102,MATCH(Species!AB$2,'Round  (10)'!$B$2:$U$2,0),0),0)+IFERROR(VLOOKUP($B15,'Round  (11)'!$B$2:$AB$102,MATCH(Species!AB$2,'Round  (11)'!$B$2:$AB$2,0),0),0)+IFERROR(VLOOKUP($B15,'Round  (12)'!$B$2:$Y$100,MATCH(Species!AB$2,'Round  (12)'!$B$2:$Y$2,0),0),0)</f>
        <v>0</v>
      </c>
      <c r="AC15" s="480">
        <f>IFERROR(VLOOKUP($B15,'Round 1'!$B$2:$AM$102,MATCH(Species!AC$2,'Round 1'!$B$2:$AM$2,0),0),0)+IFERROR(VLOOKUP($B15,'Round  (2)'!$B$2:$AM$102,MATCH(Species!AC$2,'Round  (2)'!$B$2:$AM$2,0),0),0)+IFERROR(VLOOKUP($B15,'Round  (3)'!$B$2:$AM$102,MATCH(Species!AC$2,'Round  (3)'!$B$2:$AM$2,0),0),0)+IFERROR(VLOOKUP($B15,'Round (4)'!$B$2:$AM$102,MATCH(Species!AC$2,'Round (4)'!$B$2:$AM$2,0),0),0)+IFERROR(VLOOKUP($B15,'Round  (5)'!$B$2:$AM$102,MATCH(Species!AC$2,'Round  (5)'!$B$2:$AM$2,0),0),0)+IFERROR(VLOOKUP($B15,'Round  (6)'!$B$2:$AM$102,MATCH(Species!AC$2,'Round  (6)'!$B$2:$AM$2,0),0),0)+IFERROR(VLOOKUP($B15,'Round  (7)'!$B$2:$AM$102,MATCH(Species!AC$2,'Round  (7)'!$B$2:$AM$2,0),0),0)+IFERROR(VLOOKUP($B15,'Round  (8)'!$B$2:$AM$102,MATCH(Species!AC$2,'Round  (8)'!$B$2:$AM$2,0),0),0)+IFERROR(VLOOKUP($B15,'Round  (9)'!$B$2:$AM$102,MATCH(Species!AC$2,'Round  (9)'!$B$2:$AM$2,0),0),0)+IFERROR(VLOOKUP($B15,'Round  (10)'!$B$2:$U$102,MATCH(Species!AC$2,'Round  (10)'!$B$2:$U$2,0),0),0)+IFERROR(VLOOKUP($B15,'Round  (11)'!$B$2:$AB$102,MATCH(Species!AC$2,'Round  (11)'!$B$2:$AB$2,0),0),0)+IFERROR(VLOOKUP($B15,'Round  (12)'!$B$2:$Y$100,MATCH(Species!AC$2,'Round  (12)'!$B$2:$Y$2,0),0),0)</f>
        <v>1</v>
      </c>
      <c r="AD15" s="480">
        <f>IFERROR(VLOOKUP($B15,'Round 1'!$B$2:$AM$102,MATCH(Species!AD$2,'Round 1'!$B$2:$AM$2,0),0),0)+IFERROR(VLOOKUP($B15,'Round  (2)'!$B$2:$AM$102,MATCH(Species!AD$2,'Round  (2)'!$B$2:$AM$2,0),0),0)+IFERROR(VLOOKUP($B15,'Round  (3)'!$B$2:$AM$102,MATCH(Species!AD$2,'Round  (3)'!$B$2:$AM$2,0),0),0)+IFERROR(VLOOKUP($B15,'Round (4)'!$B$2:$AM$102,MATCH(Species!AD$2,'Round (4)'!$B$2:$AM$2,0),0),0)+IFERROR(VLOOKUP($B15,'Round  (5)'!$B$2:$AM$102,MATCH(Species!AD$2,'Round  (5)'!$B$2:$AM$2,0),0),0)+IFERROR(VLOOKUP($B15,'Round  (6)'!$B$2:$AM$102,MATCH(Species!AD$2,'Round  (6)'!$B$2:$AM$2,0),0),0)+IFERROR(VLOOKUP($B15,'Round  (7)'!$B$2:$AM$102,MATCH(Species!AD$2,'Round  (7)'!$B$2:$AM$2,0),0),0)+IFERROR(VLOOKUP($B15,'Round  (8)'!$B$2:$AM$102,MATCH(Species!AD$2,'Round  (8)'!$B$2:$AM$2,0),0),0)+IFERROR(VLOOKUP($B15,'Round  (9)'!$B$2:$AM$102,MATCH(Species!AD$2,'Round  (9)'!$B$2:$AM$2,0),0),0)+IFERROR(VLOOKUP($B15,'Round  (10)'!$B$2:$U$102,MATCH(Species!AD$2,'Round  (10)'!$B$2:$U$2,0),0),0)+IFERROR(VLOOKUP($B15,'Round  (11)'!$B$2:$AB$102,MATCH(Species!AD$2,'Round  (11)'!$B$2:$AB$2,0),0),0)+IFERROR(VLOOKUP($B15,'Round  (12)'!$B$2:$Y$100,MATCH(Species!AD$2,'Round  (12)'!$B$2:$Y$2,0),0),0)</f>
        <v>1</v>
      </c>
      <c r="AE15" s="480">
        <f>IFERROR(VLOOKUP($B15,'Round 1'!$B$2:$AM$102,MATCH(Species!AE$2,'Round 1'!$B$2:$AM$2,0),0),0)+IFERROR(VLOOKUP($B15,'Round  (2)'!$B$2:$AM$102,MATCH(Species!AE$2,'Round  (2)'!$B$2:$AM$2,0),0),0)+IFERROR(VLOOKUP($B15,'Round  (3)'!$B$2:$AM$102,MATCH(Species!AE$2,'Round  (3)'!$B$2:$AM$2,0),0),0)+IFERROR(VLOOKUP($B15,'Round (4)'!$B$2:$AM$102,MATCH(Species!AE$2,'Round (4)'!$B$2:$AM$2,0),0),0)+IFERROR(VLOOKUP($B15,'Round  (5)'!$B$2:$AM$102,MATCH(Species!AE$2,'Round  (5)'!$B$2:$AM$2,0),0),0)+IFERROR(VLOOKUP($B15,'Round  (6)'!$B$2:$AM$102,MATCH(Species!AE$2,'Round  (6)'!$B$2:$AM$2,0),0),0)+IFERROR(VLOOKUP($B15,'Round  (7)'!$B$2:$AM$102,MATCH(Species!AE$2,'Round  (7)'!$B$2:$AM$2,0),0),0)+IFERROR(VLOOKUP($B15,'Round  (8)'!$B$2:$AM$102,MATCH(Species!AE$2,'Round  (8)'!$B$2:$AM$2,0),0),0)+IFERROR(VLOOKUP($B15,'Round  (9)'!$B$2:$AM$102,MATCH(Species!AE$2,'Round  (9)'!$B$2:$AM$2,0),0),0)+IFERROR(VLOOKUP($B15,'Round  (10)'!$B$2:$U$102,MATCH(Species!AE$2,'Round  (10)'!$B$2:$U$2,0),0),0)+IFERROR(VLOOKUP($B15,'Round  (11)'!$B$2:$AB$102,MATCH(Species!AE$2,'Round  (11)'!$B$2:$AB$2,0),0),0)+IFERROR(VLOOKUP($B15,'Round  (12)'!$B$2:$Y$100,MATCH(Species!AE$2,'Round  (12)'!$B$2:$Y$2,0),0),0)</f>
        <v>0</v>
      </c>
      <c r="AF15" s="480">
        <f>IFERROR(VLOOKUP($B15,'Round 1'!$B$2:$AM$102,MATCH(Species!AF$2,'Round 1'!$B$2:$AM$2,0),0),0)+IFERROR(VLOOKUP($B15,'Round  (2)'!$B$2:$AM$102,MATCH(Species!AF$2,'Round  (2)'!$B$2:$AM$2,0),0),0)+IFERROR(VLOOKUP($B15,'Round  (3)'!$B$2:$AM$102,MATCH(Species!AF$2,'Round  (3)'!$B$2:$AM$2,0),0),0)+IFERROR(VLOOKUP($B15,'Round (4)'!$B$2:$AM$102,MATCH(Species!AF$2,'Round (4)'!$B$2:$AM$2,0),0),0)+IFERROR(VLOOKUP($B15,'Round  (5)'!$B$2:$AM$102,MATCH(Species!AF$2,'Round  (5)'!$B$2:$AM$2,0),0),0)+IFERROR(VLOOKUP($B15,'Round  (6)'!$B$2:$AM$102,MATCH(Species!AF$2,'Round  (6)'!$B$2:$AM$2,0),0),0)+IFERROR(VLOOKUP($B15,'Round  (7)'!$B$2:$AM$102,MATCH(Species!AF$2,'Round  (7)'!$B$2:$AM$2,0),0),0)+IFERROR(VLOOKUP($B15,'Round  (8)'!$B$2:$AM$102,MATCH(Species!AF$2,'Round  (8)'!$B$2:$AM$2,0),0),0)+IFERROR(VLOOKUP($B15,'Round  (9)'!$B$2:$AM$102,MATCH(Species!AF$2,'Round  (9)'!$B$2:$AM$2,0),0),0)+IFERROR(VLOOKUP($B15,'Round  (10)'!$B$2:$U$102,MATCH(Species!AF$2,'Round  (10)'!$B$2:$U$2,0),0),0)+IFERROR(VLOOKUP($B15,'Round  (11)'!$B$2:$AB$102,MATCH(Species!AF$2,'Round  (11)'!$B$2:$AB$2,0),0),0)+IFERROR(VLOOKUP($B15,'Round  (12)'!$B$2:$Y$100,MATCH(Species!AF$2,'Round  (12)'!$B$2:$Y$2,0),0),0)</f>
        <v>0</v>
      </c>
      <c r="AG15" s="480">
        <f>IFERROR(VLOOKUP($B15,'Round 1'!$B$2:$AM$102,MATCH(Species!AG$2,'Round 1'!$B$2:$AM$2,0),0),0)+IFERROR(VLOOKUP($B15,'Round  (2)'!$B$2:$AM$102,MATCH(Species!AG$2,'Round  (2)'!$B$2:$AM$2,0),0),0)+IFERROR(VLOOKUP($B15,'Round  (3)'!$B$2:$AM$102,MATCH(Species!AG$2,'Round  (3)'!$B$2:$AM$2,0),0),0)+IFERROR(VLOOKUP($B15,'Round (4)'!$B$2:$AM$102,MATCH(Species!AG$2,'Round (4)'!$B$2:$AM$2,0),0),0)+IFERROR(VLOOKUP($B15,'Round  (5)'!$B$2:$AM$102,MATCH(Species!AG$2,'Round  (5)'!$B$2:$AM$2,0),0),0)+IFERROR(VLOOKUP($B15,'Round  (6)'!$B$2:$AM$102,MATCH(Species!AG$2,'Round  (6)'!$B$2:$AM$2,0),0),0)+IFERROR(VLOOKUP($B15,'Round  (7)'!$B$2:$AM$102,MATCH(Species!AG$2,'Round  (7)'!$B$2:$AM$2,0),0),0)+IFERROR(VLOOKUP($B15,'Round  (8)'!$B$2:$AM$102,MATCH(Species!AG$2,'Round  (8)'!$B$2:$AM$2,0),0),0)+IFERROR(VLOOKUP($B15,'Round  (9)'!$B$2:$AM$102,MATCH(Species!AG$2,'Round  (9)'!$B$2:$AM$2,0),0),0)+IFERROR(VLOOKUP($B15,'Round  (10)'!$B$2:$U$102,MATCH(Species!AG$2,'Round  (10)'!$B$2:$U$2,0),0),0)+IFERROR(VLOOKUP($B15,'Round  (11)'!$B$2:$AB$102,MATCH(Species!AG$2,'Round  (11)'!$B$2:$AB$2,0),0),0)+IFERROR(VLOOKUP($B15,'Round  (12)'!$B$2:$Y$100,MATCH(Species!AG$2,'Round  (12)'!$B$2:$Y$2,0),0),0)</f>
        <v>1</v>
      </c>
      <c r="AH15" s="480">
        <f>IFERROR(VLOOKUP($B15,'Round 1'!$B$2:$AM$102,MATCH(Species!AH$2,'Round 1'!$B$2:$AM$2,0),0),0)+IFERROR(VLOOKUP($B15,'Round  (2)'!$B$2:$AM$102,MATCH(Species!AH$2,'Round  (2)'!$B$2:$AM$2,0),0),0)+IFERROR(VLOOKUP($B15,'Round  (3)'!$B$2:$AM$102,MATCH(Species!AH$2,'Round  (3)'!$B$2:$AM$2,0),0),0)+IFERROR(VLOOKUP($B15,'Round (4)'!$B$2:$AM$102,MATCH(Species!AH$2,'Round (4)'!$B$2:$AM$2,0),0),0)+IFERROR(VLOOKUP($B15,'Round  (5)'!$B$2:$AM$102,MATCH(Species!AH$2,'Round  (5)'!$B$2:$AM$2,0),0),0)+IFERROR(VLOOKUP($B15,'Round  (6)'!$B$2:$AM$102,MATCH(Species!AH$2,'Round  (6)'!$B$2:$AM$2,0),0),0)+IFERROR(VLOOKUP($B15,'Round  (7)'!$B$2:$AM$102,MATCH(Species!AH$2,'Round  (7)'!$B$2:$AM$2,0),0),0)+IFERROR(VLOOKUP($B15,'Round  (8)'!$B$2:$AM$102,MATCH(Species!AH$2,'Round  (8)'!$B$2:$AM$2,0),0),0)+IFERROR(VLOOKUP($B15,'Round  (9)'!$B$2:$AM$102,MATCH(Species!AH$2,'Round  (9)'!$B$2:$AM$2,0),0),0)+IFERROR(VLOOKUP($B15,'Round  (10)'!$B$2:$U$102,MATCH(Species!AH$2,'Round  (10)'!$B$2:$U$2,0),0),0)+IFERROR(VLOOKUP($B15,'Round  (11)'!$B$2:$AB$102,MATCH(Species!AH$2,'Round  (11)'!$B$2:$AB$2,0),0),0)+IFERROR(VLOOKUP($B15,'Round  (12)'!$B$2:$Y$100,MATCH(Species!AH$2,'Round  (12)'!$B$2:$Y$2,0),0),0)</f>
        <v>0</v>
      </c>
      <c r="AI15" s="480">
        <f>IFERROR(VLOOKUP($B15,'Round 1'!$B$2:$AM$102,MATCH(Species!AI$2,'Round 1'!$B$2:$AM$2,0),0),0)+IFERROR(VLOOKUP($B15,'Round  (2)'!$B$2:$AM$102,MATCH(Species!AI$2,'Round  (2)'!$B$2:$AM$2,0),0),0)+IFERROR(VLOOKUP($B15,'Round  (3)'!$B$2:$AM$102,MATCH(Species!AI$2,'Round  (3)'!$B$2:$AM$2,0),0),0)+IFERROR(VLOOKUP($B15,'Round (4)'!$B$2:$AM$102,MATCH(Species!AI$2,'Round (4)'!$B$2:$AM$2,0),0),0)+IFERROR(VLOOKUP($B15,'Round  (5)'!$B$2:$AM$102,MATCH(Species!AI$2,'Round  (5)'!$B$2:$AM$2,0),0),0)+IFERROR(VLOOKUP($B15,'Round  (6)'!$B$2:$AM$102,MATCH(Species!AI$2,'Round  (6)'!$B$2:$AM$2,0),0),0)+IFERROR(VLOOKUP($B15,'Round  (7)'!$B$2:$AM$102,MATCH(Species!AI$2,'Round  (7)'!$B$2:$AM$2,0),0),0)+IFERROR(VLOOKUP($B15,'Round  (8)'!$B$2:$AM$102,MATCH(Species!AI$2,'Round  (8)'!$B$2:$AM$2,0),0),0)+IFERROR(VLOOKUP($B15,'Round  (9)'!$B$2:$AM$102,MATCH(Species!AI$2,'Round  (9)'!$B$2:$AM$2,0),0),0)+IFERROR(VLOOKUP($B15,'Round  (10)'!$B$2:$U$102,MATCH(Species!AI$2,'Round  (10)'!$B$2:$U$2,0),0),0)+IFERROR(VLOOKUP($B15,'Round  (11)'!$B$2:$AB$102,MATCH(Species!AI$2,'Round  (11)'!$B$2:$AB$2,0),0),0)+IFERROR(VLOOKUP($B15,'Round  (12)'!$B$2:$Y$100,MATCH(Species!AI$2,'Round  (12)'!$B$2:$Y$2,0),0),0)</f>
        <v>0</v>
      </c>
      <c r="AJ15" s="480">
        <f>IFERROR(VLOOKUP($B15,'Round 1'!$B$2:$AM$102,MATCH(Species!AJ$2,'Round 1'!$B$2:$AM$2,0),0),0)+IFERROR(VLOOKUP($B15,'Round  (2)'!$B$2:$AM$102,MATCH(Species!AJ$2,'Round  (2)'!$B$2:$AM$2,0),0),0)+IFERROR(VLOOKUP($B15,'Round  (3)'!$B$2:$AM$102,MATCH(Species!AJ$2,'Round  (3)'!$B$2:$AM$2,0),0),0)+IFERROR(VLOOKUP($B15,'Round (4)'!$B$2:$AM$102,MATCH(Species!AJ$2,'Round (4)'!$B$2:$AM$2,0),0),0)+IFERROR(VLOOKUP($B15,'Round  (5)'!$B$2:$AM$102,MATCH(Species!AJ$2,'Round  (5)'!$B$2:$AM$2,0),0),0)+IFERROR(VLOOKUP($B15,'Round  (6)'!$B$2:$AM$102,MATCH(Species!AJ$2,'Round  (6)'!$B$2:$AM$2,0),0),0)+IFERROR(VLOOKUP($B15,'Round  (7)'!$B$2:$AM$102,MATCH(Species!AJ$2,'Round  (7)'!$B$2:$AM$2,0),0),0)+IFERROR(VLOOKUP($B15,'Round  (8)'!$B$2:$AM$102,MATCH(Species!AJ$2,'Round  (8)'!$B$2:$AM$2,0),0),0)+IFERROR(VLOOKUP($B15,'Round  (9)'!$B$2:$AM$102,MATCH(Species!AJ$2,'Round  (9)'!$B$2:$AM$2,0),0),0)+IFERROR(VLOOKUP($B15,'Round  (10)'!$B$2:$U$102,MATCH(Species!AJ$2,'Round  (10)'!$B$2:$U$2,0),0),0)+IFERROR(VLOOKUP($B15,'Round  (11)'!$B$2:$AB$102,MATCH(Species!AJ$2,'Round  (11)'!$B$2:$AB$2,0),0),0)+IFERROR(VLOOKUP($B15,'Round  (12)'!$B$2:$Y$100,MATCH(Species!AJ$2,'Round  (12)'!$B$2:$Y$2,0),0),0)</f>
        <v>0</v>
      </c>
      <c r="AT15" t="s">
        <v>147</v>
      </c>
    </row>
    <row r="16" spans="1:46" x14ac:dyDescent="0.3">
      <c r="A16" s="186">
        <v>13</v>
      </c>
      <c r="B16" s="326" t="s">
        <v>59</v>
      </c>
      <c r="C16" s="66" t="str">
        <f>IFERROR(VLOOKUP(B25,IND!$B$3:$E$66,4,0),"NM")</f>
        <v>M</v>
      </c>
      <c r="D16" s="51">
        <f t="shared" si="1"/>
        <v>11</v>
      </c>
      <c r="E16" s="342">
        <f t="shared" si="2"/>
        <v>81</v>
      </c>
      <c r="F16" s="480">
        <f>IFERROR(VLOOKUP($B16,'Round 1'!$B$2:$AM$102,MATCH(Species!F$2,'Round 1'!$B$2:$AM$2,0),0),0)+IFERROR(VLOOKUP($B16,'Round  (2)'!$B$2:$AM$102,MATCH(Species!F$2,'Round  (2)'!$B$2:$AM$2,0),0),0)+IFERROR(VLOOKUP($B16,'Round  (3)'!$B$2:$AM$102,MATCH(Species!F$2,'Round  (3)'!$B$2:$AM$2,0),0),0)+IFERROR(VLOOKUP($B16,'Round (4)'!$B$2:$AM$102,MATCH(Species!F$2,'Round (4)'!$B$2:$AM$2,0),0),0)+IFERROR(VLOOKUP($B16,'Round  (5)'!$B$2:$AM$102,MATCH(Species!F$2,'Round  (5)'!$B$2:$AM$2,0),0),0)+IFERROR(VLOOKUP($B16,'Round  (6)'!$B$2:$AM$102,MATCH(Species!F$2,'Round  (6)'!$B$2:$AM$2,0),0),0)+IFERROR(VLOOKUP($B16,'Round  (7)'!$B$2:$AM$102,MATCH(Species!F$2,'Round  (7)'!$B$2:$AM$2,0),0),0)+IFERROR(VLOOKUP($B16,'Round  (8)'!$B$2:$AM$102,MATCH(Species!F$2,'Round  (8)'!$B$2:$AM$2,0),0),0)+IFERROR(VLOOKUP($B16,'Round  (9)'!$B$2:$AM$102,MATCH(Species!F$2,'Round  (9)'!$B$2:$AM$2,0),0),0)+IFERROR(VLOOKUP($B16,'Round  (10)'!$B$2:$U$102,MATCH(Species!F$2,'Round  (10)'!$B$2:$U$2,0),0),0)+IFERROR(VLOOKUP($B16,'Round  (11)'!$B$2:$AB$102,MATCH(Species!F$2,'Round  (11)'!$B$2:$AB$2,0),0),0)+IFERROR(VLOOKUP($B16,'Round  (12)'!$B$2:$Y$100,MATCH(Species!F$2,'Round  (12)'!$B$2:$Y$2,0),0),0)</f>
        <v>35</v>
      </c>
      <c r="G16" s="480">
        <f>IFERROR(VLOOKUP($B16,'Round 1'!$B$2:$AM$102,MATCH(Species!G$2,'Round 1'!$B$2:$AM$2,0),0),0)+IFERROR(VLOOKUP($B16,'Round  (2)'!$B$2:$AM$102,MATCH(Species!G$2,'Round  (2)'!$B$2:$AM$2,0),0),0)+IFERROR(VLOOKUP($B16,'Round  (3)'!$B$2:$AM$102,MATCH(Species!G$2,'Round  (3)'!$B$2:$AM$2,0),0),0)+IFERROR(VLOOKUP($B16,'Round (4)'!$B$2:$AM$102,MATCH(Species!G$2,'Round (4)'!$B$2:$AM$2,0),0),0)+IFERROR(VLOOKUP($B16,'Round  (5)'!$B$2:$AM$102,MATCH(Species!G$2,'Round  (5)'!$B$2:$AM$2,0),0),0)+IFERROR(VLOOKUP($B16,'Round  (6)'!$B$2:$AM$102,MATCH(Species!G$2,'Round  (6)'!$B$2:$AM$2,0),0),0)+IFERROR(VLOOKUP($B16,'Round  (7)'!$B$2:$AM$102,MATCH(Species!G$2,'Round  (7)'!$B$2:$AM$2,0),0),0)+IFERROR(VLOOKUP($B16,'Round  (8)'!$B$2:$AM$102,MATCH(Species!G$2,'Round  (8)'!$B$2:$AM$2,0),0),0)+IFERROR(VLOOKUP($B16,'Round  (9)'!$B$2:$AM$102,MATCH(Species!G$2,'Round  (9)'!$B$2:$AM$2,0),0),0)+IFERROR(VLOOKUP($B16,'Round  (10)'!$B$2:$U$102,MATCH(Species!G$2,'Round  (10)'!$B$2:$U$2,0),0),0)+IFERROR(VLOOKUP($B16,'Round  (11)'!$B$2:$AB$102,MATCH(Species!G$2,'Round  (11)'!$B$2:$AB$2,0),0),0)+IFERROR(VLOOKUP($B16,'Round  (12)'!$B$2:$Y$100,MATCH(Species!G$2,'Round  (12)'!$B$2:$Y$2,0),0),0)</f>
        <v>2</v>
      </c>
      <c r="H16" s="480">
        <f>IFERROR(VLOOKUP($B16,'Round 1'!$B$2:$AM$102,MATCH(Species!H$2,'Round 1'!$B$2:$AM$2,0),0),0)+IFERROR(VLOOKUP($B16,'Round  (2)'!$B$2:$AM$102,MATCH(Species!H$2,'Round  (2)'!$B$2:$AM$2,0),0),0)+IFERROR(VLOOKUP($B16,'Round  (3)'!$B$2:$AM$102,MATCH(Species!H$2,'Round  (3)'!$B$2:$AM$2,0),0),0)+IFERROR(VLOOKUP($B16,'Round (4)'!$B$2:$AM$102,MATCH(Species!H$2,'Round (4)'!$B$2:$AM$2,0),0),0)+IFERROR(VLOOKUP($B16,'Round  (5)'!$B$2:$AM$102,MATCH(Species!H$2,'Round  (5)'!$B$2:$AM$2,0),0),0)+IFERROR(VLOOKUP($B16,'Round  (6)'!$B$2:$AM$102,MATCH(Species!H$2,'Round  (6)'!$B$2:$AM$2,0),0),0)+IFERROR(VLOOKUP($B16,'Round  (7)'!$B$2:$AM$102,MATCH(Species!H$2,'Round  (7)'!$B$2:$AM$2,0),0),0)+IFERROR(VLOOKUP($B16,'Round  (8)'!$B$2:$AM$102,MATCH(Species!H$2,'Round  (8)'!$B$2:$AM$2,0),0),0)+IFERROR(VLOOKUP($B16,'Round  (9)'!$B$2:$AM$102,MATCH(Species!H$2,'Round  (9)'!$B$2:$AM$2,0),0),0)+IFERROR(VLOOKUP($B16,'Round  (10)'!$B$2:$U$102,MATCH(Species!H$2,'Round  (10)'!$B$2:$U$2,0),0),0)+IFERROR(VLOOKUP($B16,'Round  (11)'!$B$2:$AB$102,MATCH(Species!H$2,'Round  (11)'!$B$2:$AB$2,0),0),0)+IFERROR(VLOOKUP($B16,'Round  (12)'!$B$2:$Y$100,MATCH(Species!H$2,'Round  (12)'!$B$2:$Y$2,0),0),0)</f>
        <v>1</v>
      </c>
      <c r="I16" s="480">
        <f>IFERROR(VLOOKUP($B16,'Round 1'!$B$2:$AM$102,MATCH(Species!I$2,'Round 1'!$B$2:$AM$2,0),0),0)+IFERROR(VLOOKUP($B16,'Round  (2)'!$B$2:$AM$102,MATCH(Species!I$2,'Round  (2)'!$B$2:$AM$2,0),0),0)+IFERROR(VLOOKUP($B16,'Round  (3)'!$B$2:$AM$102,MATCH(Species!I$2,'Round  (3)'!$B$2:$AM$2,0),0),0)+IFERROR(VLOOKUP($B16,'Round (4)'!$B$2:$AM$102,MATCH(Species!I$2,'Round (4)'!$B$2:$AM$2,0),0),0)+IFERROR(VLOOKUP($B16,'Round  (5)'!$B$2:$AM$102,MATCH(Species!I$2,'Round  (5)'!$B$2:$AM$2,0),0),0)+IFERROR(VLOOKUP($B16,'Round  (6)'!$B$2:$AM$102,MATCH(Species!I$2,'Round  (6)'!$B$2:$AM$2,0),0),0)+IFERROR(VLOOKUP($B16,'Round  (7)'!$B$2:$AM$102,MATCH(Species!I$2,'Round  (7)'!$B$2:$AM$2,0),0),0)+IFERROR(VLOOKUP($B16,'Round  (8)'!$B$2:$AM$102,MATCH(Species!I$2,'Round  (8)'!$B$2:$AM$2,0),0),0)+IFERROR(VLOOKUP($B16,'Round  (9)'!$B$2:$AM$102,MATCH(Species!I$2,'Round  (9)'!$B$2:$AM$2,0),0),0)+IFERROR(VLOOKUP($B16,'Round  (10)'!$B$2:$U$102,MATCH(Species!I$2,'Round  (10)'!$B$2:$U$2,0),0),0)+IFERROR(VLOOKUP($B16,'Round  (11)'!$B$2:$AB$102,MATCH(Species!I$2,'Round  (11)'!$B$2:$AB$2,0),0),0)+IFERROR(VLOOKUP($B16,'Round  (12)'!$B$2:$Y$100,MATCH(Species!I$2,'Round  (12)'!$B$2:$Y$2,0),0),0)</f>
        <v>0</v>
      </c>
      <c r="J16" s="480">
        <f>IFERROR(VLOOKUP($B16,'Round 1'!$B$2:$AM$102,MATCH(Species!J$2,'Round 1'!$B$2:$AM$2,0),0),0)+IFERROR(VLOOKUP($B16,'Round  (2)'!$B$2:$AM$102,MATCH(Species!J$2,'Round  (2)'!$B$2:$AM$2,0),0),0)+IFERROR(VLOOKUP($B16,'Round  (3)'!$B$2:$AM$102,MATCH(Species!J$2,'Round  (3)'!$B$2:$AM$2,0),0),0)+IFERROR(VLOOKUP($B16,'Round (4)'!$B$2:$AM$102,MATCH(Species!J$2,'Round (4)'!$B$2:$AM$2,0),0),0)+IFERROR(VLOOKUP($B16,'Round  (5)'!$B$2:$AM$102,MATCH(Species!J$2,'Round  (5)'!$B$2:$AM$2,0),0),0)+IFERROR(VLOOKUP($B16,'Round  (6)'!$B$2:$AM$102,MATCH(Species!J$2,'Round  (6)'!$B$2:$AM$2,0),0),0)+IFERROR(VLOOKUP($B16,'Round  (7)'!$B$2:$AM$102,MATCH(Species!J$2,'Round  (7)'!$B$2:$AM$2,0),0),0)+IFERROR(VLOOKUP($B16,'Round  (8)'!$B$2:$AM$102,MATCH(Species!J$2,'Round  (8)'!$B$2:$AM$2,0),0),0)+IFERROR(VLOOKUP($B16,'Round  (9)'!$B$2:$AM$102,MATCH(Species!J$2,'Round  (9)'!$B$2:$AM$2,0),0),0)+IFERROR(VLOOKUP($B16,'Round  (10)'!$B$2:$U$102,MATCH(Species!J$2,'Round  (10)'!$B$2:$U$2,0),0),0)+IFERROR(VLOOKUP($B16,'Round  (11)'!$B$2:$AB$102,MATCH(Species!J$2,'Round  (11)'!$B$2:$AB$2,0),0),0)+IFERROR(VLOOKUP($B16,'Round  (12)'!$B$2:$Y$100,MATCH(Species!J$2,'Round  (12)'!$B$2:$Y$2,0),0),0)</f>
        <v>0</v>
      </c>
      <c r="K16" s="480">
        <f>IFERROR(VLOOKUP($B16,'Round 1'!$B$2:$AM$102,MATCH(Species!K$2,'Round 1'!$B$2:$AM$2,0),0),0)+IFERROR(VLOOKUP($B16,'Round  (2)'!$B$2:$AM$102,MATCH(Species!K$2,'Round  (2)'!$B$2:$AM$2,0),0),0)+IFERROR(VLOOKUP($B16,'Round  (3)'!$B$2:$AM$102,MATCH(Species!K$2,'Round  (3)'!$B$2:$AM$2,0),0),0)+IFERROR(VLOOKUP($B16,'Round (4)'!$B$2:$AM$102,MATCH(Species!K$2,'Round (4)'!$B$2:$AM$2,0),0),0)+IFERROR(VLOOKUP($B16,'Round  (5)'!$B$2:$AM$102,MATCH(Species!K$2,'Round  (5)'!$B$2:$AM$2,0),0),0)+IFERROR(VLOOKUP($B16,'Round  (6)'!$B$2:$AM$102,MATCH(Species!K$2,'Round  (6)'!$B$2:$AM$2,0),0),0)+IFERROR(VLOOKUP($B16,'Round  (7)'!$B$2:$AM$102,MATCH(Species!K$2,'Round  (7)'!$B$2:$AM$2,0),0),0)+IFERROR(VLOOKUP($B16,'Round  (8)'!$B$2:$AM$102,MATCH(Species!K$2,'Round  (8)'!$B$2:$AM$2,0),0),0)+IFERROR(VLOOKUP($B16,'Round  (9)'!$B$2:$AM$102,MATCH(Species!K$2,'Round  (9)'!$B$2:$AM$2,0),0),0)+IFERROR(VLOOKUP($B16,'Round  (10)'!$B$2:$U$102,MATCH(Species!K$2,'Round  (10)'!$B$2:$U$2,0),0),0)+IFERROR(VLOOKUP($B16,'Round  (11)'!$B$2:$AB$102,MATCH(Species!K$2,'Round  (11)'!$B$2:$AB$2,0),0),0)+IFERROR(VLOOKUP($B16,'Round  (12)'!$B$2:$Y$100,MATCH(Species!K$2,'Round  (12)'!$B$2:$Y$2,0),0),0)</f>
        <v>2</v>
      </c>
      <c r="L16" s="480">
        <f>IFERROR(VLOOKUP($B16,'Round 1'!$B$2:$AM$102,MATCH(Species!L$2,'Round 1'!$B$2:$AM$2,0),0),0)+IFERROR(VLOOKUP($B16,'Round  (2)'!$B$2:$AM$102,MATCH(Species!L$2,'Round  (2)'!$B$2:$AM$2,0),0),0)+IFERROR(VLOOKUP($B16,'Round  (3)'!$B$2:$AM$102,MATCH(Species!L$2,'Round  (3)'!$B$2:$AM$2,0),0),0)+IFERROR(VLOOKUP($B16,'Round (4)'!$B$2:$AM$102,MATCH(Species!L$2,'Round (4)'!$B$2:$AM$2,0),0),0)+IFERROR(VLOOKUP($B16,'Round  (5)'!$B$2:$AM$102,MATCH(Species!L$2,'Round  (5)'!$B$2:$AM$2,0),0),0)+IFERROR(VLOOKUP($B16,'Round  (6)'!$B$2:$AM$102,MATCH(Species!L$2,'Round  (6)'!$B$2:$AM$2,0),0),0)+IFERROR(VLOOKUP($B16,'Round  (7)'!$B$2:$AM$102,MATCH(Species!L$2,'Round  (7)'!$B$2:$AM$2,0),0),0)+IFERROR(VLOOKUP($B16,'Round  (8)'!$B$2:$AM$102,MATCH(Species!L$2,'Round  (8)'!$B$2:$AM$2,0),0),0)+IFERROR(VLOOKUP($B16,'Round  (9)'!$B$2:$AM$102,MATCH(Species!L$2,'Round  (9)'!$B$2:$AM$2,0),0),0)+IFERROR(VLOOKUP($B16,'Round  (10)'!$B$2:$U$102,MATCH(Species!L$2,'Round  (10)'!$B$2:$U$2,0),0),0)+IFERROR(VLOOKUP($B16,'Round  (11)'!$B$2:$AB$102,MATCH(Species!L$2,'Round  (11)'!$B$2:$AB$2,0),0),0)+IFERROR(VLOOKUP($B16,'Round  (12)'!$B$2:$Y$100,MATCH(Species!L$2,'Round  (12)'!$B$2:$Y$2,0),0),0)</f>
        <v>15</v>
      </c>
      <c r="M16" s="480">
        <f>IFERROR(VLOOKUP($B16,'Round 1'!$B$2:$AM$102,MATCH(Species!M$2,'Round 1'!$B$2:$AM$2,0),0),0)+IFERROR(VLOOKUP($B16,'Round  (2)'!$B$2:$AM$102,MATCH(Species!M$2,'Round  (2)'!$B$2:$AM$2,0),0),0)+IFERROR(VLOOKUP($B16,'Round  (3)'!$B$2:$AM$102,MATCH(Species!M$2,'Round  (3)'!$B$2:$AM$2,0),0),0)+IFERROR(VLOOKUP($B16,'Round (4)'!$B$2:$AM$102,MATCH(Species!M$2,'Round (4)'!$B$2:$AM$2,0),0),0)+IFERROR(VLOOKUP($B16,'Round  (5)'!$B$2:$AM$102,MATCH(Species!M$2,'Round  (5)'!$B$2:$AM$2,0),0),0)+IFERROR(VLOOKUP($B16,'Round  (6)'!$B$2:$AM$102,MATCH(Species!M$2,'Round  (6)'!$B$2:$AM$2,0),0),0)+IFERROR(VLOOKUP($B16,'Round  (7)'!$B$2:$AM$102,MATCH(Species!M$2,'Round  (7)'!$B$2:$AM$2,0),0),0)+IFERROR(VLOOKUP($B16,'Round  (8)'!$B$2:$AM$102,MATCH(Species!M$2,'Round  (8)'!$B$2:$AM$2,0),0),0)+IFERROR(VLOOKUP($B16,'Round  (9)'!$B$2:$AM$102,MATCH(Species!M$2,'Round  (9)'!$B$2:$AM$2,0),0),0)+IFERROR(VLOOKUP($B16,'Round  (10)'!$B$2:$U$102,MATCH(Species!M$2,'Round  (10)'!$B$2:$U$2,0),0),0)+IFERROR(VLOOKUP($B16,'Round  (11)'!$B$2:$AB$102,MATCH(Species!M$2,'Round  (11)'!$B$2:$AB$2,0),0),0)+IFERROR(VLOOKUP($B16,'Round  (12)'!$B$2:$Y$100,MATCH(Species!M$2,'Round  (12)'!$B$2:$Y$2,0),0),0)</f>
        <v>0</v>
      </c>
      <c r="N16" s="480">
        <f>IFERROR(VLOOKUP($B16,'Round 1'!$B$2:$AM$102,MATCH(Species!N$2,'Round 1'!$B$2:$AM$2,0),0),0)+IFERROR(VLOOKUP($B16,'Round  (2)'!$B$2:$AM$102,MATCH(Species!N$2,'Round  (2)'!$B$2:$AM$2,0),0),0)+IFERROR(VLOOKUP($B16,'Round  (3)'!$B$2:$AM$102,MATCH(Species!N$2,'Round  (3)'!$B$2:$AM$2,0),0),0)+IFERROR(VLOOKUP($B16,'Round (4)'!$B$2:$AM$102,MATCH(Species!N$2,'Round (4)'!$B$2:$AM$2,0),0),0)+IFERROR(VLOOKUP($B16,'Round  (5)'!$B$2:$AM$102,MATCH(Species!N$2,'Round  (5)'!$B$2:$AM$2,0),0),0)+IFERROR(VLOOKUP($B16,'Round  (6)'!$B$2:$AM$102,MATCH(Species!N$2,'Round  (6)'!$B$2:$AM$2,0),0),0)+IFERROR(VLOOKUP($B16,'Round  (7)'!$B$2:$AM$102,MATCH(Species!N$2,'Round  (7)'!$B$2:$AM$2,0),0),0)+IFERROR(VLOOKUP($B16,'Round  (8)'!$B$2:$AM$102,MATCH(Species!N$2,'Round  (8)'!$B$2:$AM$2,0),0),0)+IFERROR(VLOOKUP($B16,'Round  (9)'!$B$2:$AM$102,MATCH(Species!N$2,'Round  (9)'!$B$2:$AM$2,0),0),0)+IFERROR(VLOOKUP($B16,'Round  (10)'!$B$2:$U$102,MATCH(Species!N$2,'Round  (10)'!$B$2:$U$2,0),0),0)+IFERROR(VLOOKUP($B16,'Round  (11)'!$B$2:$AB$102,MATCH(Species!N$2,'Round  (11)'!$B$2:$AB$2,0),0),0)+IFERROR(VLOOKUP($B16,'Round  (12)'!$B$2:$Y$100,MATCH(Species!N$2,'Round  (12)'!$B$2:$Y$2,0),0),0)</f>
        <v>11</v>
      </c>
      <c r="O16" s="480">
        <f>IFERROR(VLOOKUP($B16,'Round 1'!$B$2:$AM$102,MATCH(Species!O$2,'Round 1'!$B$2:$AM$2,0),0),0)+IFERROR(VLOOKUP($B16,'Round  (2)'!$B$2:$AM$102,MATCH(Species!O$2,'Round  (2)'!$B$2:$AM$2,0),0),0)+IFERROR(VLOOKUP($B16,'Round  (3)'!$B$2:$AM$102,MATCH(Species!O$2,'Round  (3)'!$B$2:$AM$2,0),0),0)+IFERROR(VLOOKUP($B16,'Round (4)'!$B$2:$AM$102,MATCH(Species!O$2,'Round (4)'!$B$2:$AM$2,0),0),0)+IFERROR(VLOOKUP($B16,'Round  (5)'!$B$2:$AM$102,MATCH(Species!O$2,'Round  (5)'!$B$2:$AM$2,0),0),0)+IFERROR(VLOOKUP($B16,'Round  (6)'!$B$2:$AM$102,MATCH(Species!O$2,'Round  (6)'!$B$2:$AM$2,0),0),0)+IFERROR(VLOOKUP($B16,'Round  (7)'!$B$2:$AM$102,MATCH(Species!O$2,'Round  (7)'!$B$2:$AM$2,0),0),0)+IFERROR(VLOOKUP($B16,'Round  (8)'!$B$2:$AM$102,MATCH(Species!O$2,'Round  (8)'!$B$2:$AM$2,0),0),0)+IFERROR(VLOOKUP($B16,'Round  (9)'!$B$2:$AM$102,MATCH(Species!O$2,'Round  (9)'!$B$2:$AM$2,0),0),0)+IFERROR(VLOOKUP($B16,'Round  (10)'!$B$2:$U$102,MATCH(Species!O$2,'Round  (10)'!$B$2:$U$2,0),0),0)+IFERROR(VLOOKUP($B16,'Round  (11)'!$B$2:$AB$102,MATCH(Species!O$2,'Round  (11)'!$B$2:$AB$2,0),0),0)+IFERROR(VLOOKUP($B16,'Round  (12)'!$B$2:$Y$100,MATCH(Species!O$2,'Round  (12)'!$B$2:$Y$2,0),0),0)</f>
        <v>3</v>
      </c>
      <c r="P16" s="480">
        <f>IFERROR(VLOOKUP($B16,'Round 1'!$B$2:$AM$102,MATCH(Species!P$2,'Round 1'!$B$2:$AM$2,0),0),0)+IFERROR(VLOOKUP($B16,'Round  (2)'!$B$2:$AM$102,MATCH(Species!P$2,'Round  (2)'!$B$2:$AM$2,0),0),0)+IFERROR(VLOOKUP($B16,'Round  (3)'!$B$2:$AM$102,MATCH(Species!P$2,'Round  (3)'!$B$2:$AM$2,0),0),0)+IFERROR(VLOOKUP($B16,'Round (4)'!$B$2:$AM$102,MATCH(Species!P$2,'Round (4)'!$B$2:$AM$2,0),0),0)+IFERROR(VLOOKUP($B16,'Round  (5)'!$B$2:$AM$102,MATCH(Species!P$2,'Round  (5)'!$B$2:$AM$2,0),0),0)+IFERROR(VLOOKUP($B16,'Round  (6)'!$B$2:$AM$102,MATCH(Species!P$2,'Round  (6)'!$B$2:$AM$2,0),0),0)+IFERROR(VLOOKUP($B16,'Round  (7)'!$B$2:$AM$102,MATCH(Species!P$2,'Round  (7)'!$B$2:$AM$2,0),0),0)+IFERROR(VLOOKUP($B16,'Round  (8)'!$B$2:$AM$102,MATCH(Species!P$2,'Round  (8)'!$B$2:$AM$2,0),0),0)+IFERROR(VLOOKUP($B16,'Round  (9)'!$B$2:$AM$102,MATCH(Species!P$2,'Round  (9)'!$B$2:$AM$2,0),0),0)+IFERROR(VLOOKUP($B16,'Round  (10)'!$B$2:$U$102,MATCH(Species!P$2,'Round  (10)'!$B$2:$U$2,0),0),0)+IFERROR(VLOOKUP($B16,'Round  (11)'!$B$2:$AB$102,MATCH(Species!P$2,'Round  (11)'!$B$2:$AB$2,0),0),0)+IFERROR(VLOOKUP($B16,'Round  (12)'!$B$2:$Y$100,MATCH(Species!P$2,'Round  (12)'!$B$2:$Y$2,0),0),0)</f>
        <v>0</v>
      </c>
      <c r="Q16" s="480">
        <f>IFERROR(VLOOKUP($B16,'Round 1'!$B$2:$AM$102,MATCH(Species!Q$2,'Round 1'!$B$2:$AM$2,0),0),0)+IFERROR(VLOOKUP($B16,'Round  (2)'!$B$2:$AM$102,MATCH(Species!Q$2,'Round  (2)'!$B$2:$AM$2,0),0),0)+IFERROR(VLOOKUP($B16,'Round  (3)'!$B$2:$AM$102,MATCH(Species!Q$2,'Round  (3)'!$B$2:$AM$2,0),0),0)+IFERROR(VLOOKUP($B16,'Round (4)'!$B$2:$AM$102,MATCH(Species!Q$2,'Round (4)'!$B$2:$AM$2,0),0),0)+IFERROR(VLOOKUP($B16,'Round  (5)'!$B$2:$AM$102,MATCH(Species!Q$2,'Round  (5)'!$B$2:$AM$2,0),0),0)+IFERROR(VLOOKUP($B16,'Round  (6)'!$B$2:$AM$102,MATCH(Species!Q$2,'Round  (6)'!$B$2:$AM$2,0),0),0)+IFERROR(VLOOKUP($B16,'Round  (7)'!$B$2:$AM$102,MATCH(Species!Q$2,'Round  (7)'!$B$2:$AM$2,0),0),0)+IFERROR(VLOOKUP($B16,'Round  (8)'!$B$2:$AM$102,MATCH(Species!Q$2,'Round  (8)'!$B$2:$AM$2,0),0),0)+IFERROR(VLOOKUP($B16,'Round  (9)'!$B$2:$AM$102,MATCH(Species!Q$2,'Round  (9)'!$B$2:$AM$2,0),0),0)+IFERROR(VLOOKUP($B16,'Round  (10)'!$B$2:$U$102,MATCH(Species!Q$2,'Round  (10)'!$B$2:$U$2,0),0),0)+IFERROR(VLOOKUP($B16,'Round  (11)'!$B$2:$AB$102,MATCH(Species!Q$2,'Round  (11)'!$B$2:$AB$2,0),0),0)+IFERROR(VLOOKUP($B16,'Round  (12)'!$B$2:$Y$100,MATCH(Species!Q$2,'Round  (12)'!$B$2:$Y$2,0),0),0)</f>
        <v>5</v>
      </c>
      <c r="R16" s="480">
        <f>IFERROR(VLOOKUP($B16,'Round 1'!$B$2:$AM$102,MATCH(Species!R$2,'Round 1'!$B$2:$AM$2,0),0),0)+IFERROR(VLOOKUP($B16,'Round  (2)'!$B$2:$AM$102,MATCH(Species!R$2,'Round  (2)'!$B$2:$AM$2,0),0),0)+IFERROR(VLOOKUP($B16,'Round  (3)'!$B$2:$AM$102,MATCH(Species!R$2,'Round  (3)'!$B$2:$AM$2,0),0),0)+IFERROR(VLOOKUP($B16,'Round (4)'!$B$2:$AM$102,MATCH(Species!R$2,'Round (4)'!$B$2:$AM$2,0),0),0)+IFERROR(VLOOKUP($B16,'Round  (5)'!$B$2:$AM$102,MATCH(Species!R$2,'Round  (5)'!$B$2:$AM$2,0),0),0)+IFERROR(VLOOKUP($B16,'Round  (6)'!$B$2:$AM$102,MATCH(Species!R$2,'Round  (6)'!$B$2:$AM$2,0),0),0)+IFERROR(VLOOKUP($B16,'Round  (7)'!$B$2:$AM$102,MATCH(Species!R$2,'Round  (7)'!$B$2:$AM$2,0),0),0)+IFERROR(VLOOKUP($B16,'Round  (8)'!$B$2:$AM$102,MATCH(Species!R$2,'Round  (8)'!$B$2:$AM$2,0),0),0)+IFERROR(VLOOKUP($B16,'Round  (9)'!$B$2:$AM$102,MATCH(Species!R$2,'Round  (9)'!$B$2:$AM$2,0),0),0)+IFERROR(VLOOKUP($B16,'Round  (10)'!$B$2:$U$102,MATCH(Species!R$2,'Round  (10)'!$B$2:$U$2,0),0),0)+IFERROR(VLOOKUP($B16,'Round  (11)'!$B$2:$AB$102,MATCH(Species!R$2,'Round  (11)'!$B$2:$AB$2,0),0),0)+IFERROR(VLOOKUP($B16,'Round  (12)'!$B$2:$Y$100,MATCH(Species!R$2,'Round  (12)'!$B$2:$Y$2,0),0),0)</f>
        <v>0</v>
      </c>
      <c r="S16" s="480">
        <f>IFERROR(VLOOKUP($B16,'Round 1'!$B$2:$AM$102,MATCH(Species!S$2,'Round 1'!$B$2:$AM$2,0),0),0)+IFERROR(VLOOKUP($B16,'Round  (2)'!$B$2:$AM$102,MATCH(Species!S$2,'Round  (2)'!$B$2:$AM$2,0),0),0)+IFERROR(VLOOKUP($B16,'Round  (3)'!$B$2:$AM$102,MATCH(Species!S$2,'Round  (3)'!$B$2:$AM$2,0),0),0)+IFERROR(VLOOKUP($B16,'Round (4)'!$B$2:$AM$102,MATCH(Species!S$2,'Round (4)'!$B$2:$AM$2,0),0),0)+IFERROR(VLOOKUP($B16,'Round  (5)'!$B$2:$AM$102,MATCH(Species!S$2,'Round  (5)'!$B$2:$AM$2,0),0),0)+IFERROR(VLOOKUP($B16,'Round  (6)'!$B$2:$AM$102,MATCH(Species!S$2,'Round  (6)'!$B$2:$AM$2,0),0),0)+IFERROR(VLOOKUP($B16,'Round  (7)'!$B$2:$AM$102,MATCH(Species!S$2,'Round  (7)'!$B$2:$AM$2,0),0),0)+IFERROR(VLOOKUP($B16,'Round  (8)'!$B$2:$AM$102,MATCH(Species!S$2,'Round  (8)'!$B$2:$AM$2,0),0),0)+IFERROR(VLOOKUP($B16,'Round  (9)'!$B$2:$AM$102,MATCH(Species!S$2,'Round  (9)'!$B$2:$AM$2,0),0),0)+IFERROR(VLOOKUP($B16,'Round  (10)'!$B$2:$U$102,MATCH(Species!S$2,'Round  (10)'!$B$2:$U$2,0),0),0)+IFERROR(VLOOKUP($B16,'Round  (11)'!$B$2:$AB$102,MATCH(Species!S$2,'Round  (11)'!$B$2:$AB$2,0),0),0)+IFERROR(VLOOKUP($B16,'Round  (12)'!$B$2:$Y$100,MATCH(Species!S$2,'Round  (12)'!$B$2:$Y$2,0),0),0)</f>
        <v>0</v>
      </c>
      <c r="T16" s="480">
        <f>IFERROR(VLOOKUP($B16,'Round 1'!$B$2:$AM$102,MATCH(Species!T$2,'Round 1'!$B$2:$AM$2,0),0),0)+IFERROR(VLOOKUP($B16,'Round  (2)'!$B$2:$AM$102,MATCH(Species!T$2,'Round  (2)'!$B$2:$AM$2,0),0),0)+IFERROR(VLOOKUP($B16,'Round  (3)'!$B$2:$AM$102,MATCH(Species!T$2,'Round  (3)'!$B$2:$AM$2,0),0),0)+IFERROR(VLOOKUP($B16,'Round (4)'!$B$2:$AM$102,MATCH(Species!T$2,'Round (4)'!$B$2:$AM$2,0),0),0)+IFERROR(VLOOKUP($B16,'Round  (5)'!$B$2:$AM$102,MATCH(Species!T$2,'Round  (5)'!$B$2:$AM$2,0),0),0)+IFERROR(VLOOKUP($B16,'Round  (6)'!$B$2:$AM$102,MATCH(Species!T$2,'Round  (6)'!$B$2:$AM$2,0),0),0)+IFERROR(VLOOKUP($B16,'Round  (7)'!$B$2:$AM$102,MATCH(Species!T$2,'Round  (7)'!$B$2:$AM$2,0),0),0)+IFERROR(VLOOKUP($B16,'Round  (8)'!$B$2:$AM$102,MATCH(Species!T$2,'Round  (8)'!$B$2:$AM$2,0),0),0)+IFERROR(VLOOKUP($B16,'Round  (9)'!$B$2:$AM$102,MATCH(Species!T$2,'Round  (9)'!$B$2:$AM$2,0),0),0)+IFERROR(VLOOKUP($B16,'Round  (10)'!$B$2:$U$102,MATCH(Species!T$2,'Round  (10)'!$B$2:$U$2,0),0),0)+IFERROR(VLOOKUP($B16,'Round  (11)'!$B$2:$AB$102,MATCH(Species!T$2,'Round  (11)'!$B$2:$AB$2,0),0),0)+IFERROR(VLOOKUP($B16,'Round  (12)'!$B$2:$Y$100,MATCH(Species!T$2,'Round  (12)'!$B$2:$Y$2,0),0),0)</f>
        <v>0</v>
      </c>
      <c r="U16" s="480">
        <f>IFERROR(VLOOKUP($B16,'Round 1'!$B$2:$AM$102,MATCH(Species!U$2,'Round 1'!$B$2:$AM$2,0),0),0)+IFERROR(VLOOKUP($B16,'Round  (2)'!$B$2:$AM$102,MATCH(Species!U$2,'Round  (2)'!$B$2:$AM$2,0),0),0)+IFERROR(VLOOKUP($B16,'Round  (3)'!$B$2:$AM$102,MATCH(Species!U$2,'Round  (3)'!$B$2:$AM$2,0),0),0)+IFERROR(VLOOKUP($B16,'Round (4)'!$B$2:$AM$102,MATCH(Species!U$2,'Round (4)'!$B$2:$AM$2,0),0),0)+IFERROR(VLOOKUP($B16,'Round  (5)'!$B$2:$AM$102,MATCH(Species!U$2,'Round  (5)'!$B$2:$AM$2,0),0),0)+IFERROR(VLOOKUP($B16,'Round  (6)'!$B$2:$AM$102,MATCH(Species!U$2,'Round  (6)'!$B$2:$AM$2,0),0),0)+IFERROR(VLOOKUP($B16,'Round  (7)'!$B$2:$AM$102,MATCH(Species!U$2,'Round  (7)'!$B$2:$AM$2,0),0),0)+IFERROR(VLOOKUP($B16,'Round  (8)'!$B$2:$AM$102,MATCH(Species!U$2,'Round  (8)'!$B$2:$AM$2,0),0),0)+IFERROR(VLOOKUP($B16,'Round  (9)'!$B$2:$AM$102,MATCH(Species!U$2,'Round  (9)'!$B$2:$AM$2,0),0),0)+IFERROR(VLOOKUP($B16,'Round  (10)'!$B$2:$U$102,MATCH(Species!U$2,'Round  (10)'!$B$2:$U$2,0),0),0)+IFERROR(VLOOKUP($B16,'Round  (11)'!$B$2:$AB$102,MATCH(Species!U$2,'Round  (11)'!$B$2:$AB$2,0),0),0)+IFERROR(VLOOKUP($B16,'Round  (12)'!$B$2:$Y$100,MATCH(Species!U$2,'Round  (12)'!$B$2:$Y$2,0),0),0)</f>
        <v>0</v>
      </c>
      <c r="V16" s="480">
        <f>IFERROR(VLOOKUP($B16,'Round 1'!$B$2:$AM$102,MATCH(Species!V$2,'Round 1'!$B$2:$AM$2,0),0),0)+IFERROR(VLOOKUP($B16,'Round  (2)'!$B$2:$AM$102,MATCH(Species!V$2,'Round  (2)'!$B$2:$AM$2,0),0),0)+IFERROR(VLOOKUP($B16,'Round  (3)'!$B$2:$AM$102,MATCH(Species!V$2,'Round  (3)'!$B$2:$AM$2,0),0),0)+IFERROR(VLOOKUP($B16,'Round (4)'!$B$2:$AM$102,MATCH(Species!V$2,'Round (4)'!$B$2:$AM$2,0),0),0)+IFERROR(VLOOKUP($B16,'Round  (5)'!$B$2:$AM$102,MATCH(Species!V$2,'Round  (5)'!$B$2:$AM$2,0),0),0)+IFERROR(VLOOKUP($B16,'Round  (6)'!$B$2:$AM$102,MATCH(Species!V$2,'Round  (6)'!$B$2:$AM$2,0),0),0)+IFERROR(VLOOKUP($B16,'Round  (7)'!$B$2:$AM$102,MATCH(Species!V$2,'Round  (7)'!$B$2:$AM$2,0),0),0)+IFERROR(VLOOKUP($B16,'Round  (8)'!$B$2:$AM$102,MATCH(Species!V$2,'Round  (8)'!$B$2:$AM$2,0),0),0)+IFERROR(VLOOKUP($B16,'Round  (9)'!$B$2:$AM$102,MATCH(Species!V$2,'Round  (9)'!$B$2:$AM$2,0),0),0)+IFERROR(VLOOKUP($B16,'Round  (10)'!$B$2:$U$102,MATCH(Species!V$2,'Round  (10)'!$B$2:$U$2,0),0),0)+IFERROR(VLOOKUP($B16,'Round  (11)'!$B$2:$AB$102,MATCH(Species!V$2,'Round  (11)'!$B$2:$AB$2,0),0),0)+IFERROR(VLOOKUP($B16,'Round  (12)'!$B$2:$Y$100,MATCH(Species!V$2,'Round  (12)'!$B$2:$Y$2,0),0),0)</f>
        <v>3</v>
      </c>
      <c r="W16" s="480">
        <f>IFERROR(VLOOKUP($B16,'Round 1'!$B$2:$AM$102,MATCH(Species!W$2,'Round 1'!$B$2:$AM$2,0),0),0)+IFERROR(VLOOKUP($B16,'Round  (2)'!$B$2:$AM$102,MATCH(Species!W$2,'Round  (2)'!$B$2:$AM$2,0),0),0)+IFERROR(VLOOKUP($B16,'Round  (3)'!$B$2:$AM$102,MATCH(Species!W$2,'Round  (3)'!$B$2:$AM$2,0),0),0)+IFERROR(VLOOKUP($B16,'Round (4)'!$B$2:$AM$102,MATCH(Species!W$2,'Round (4)'!$B$2:$AM$2,0),0),0)+IFERROR(VLOOKUP($B16,'Round  (5)'!$B$2:$AM$102,MATCH(Species!W$2,'Round  (5)'!$B$2:$AM$2,0),0),0)+IFERROR(VLOOKUP($B16,'Round  (6)'!$B$2:$AM$102,MATCH(Species!W$2,'Round  (6)'!$B$2:$AM$2,0),0),0)+IFERROR(VLOOKUP($B16,'Round  (7)'!$B$2:$AM$102,MATCH(Species!W$2,'Round  (7)'!$B$2:$AM$2,0),0),0)+IFERROR(VLOOKUP($B16,'Round  (8)'!$B$2:$AM$102,MATCH(Species!W$2,'Round  (8)'!$B$2:$AM$2,0),0),0)+IFERROR(VLOOKUP($B16,'Round  (9)'!$B$2:$AM$102,MATCH(Species!W$2,'Round  (9)'!$B$2:$AM$2,0),0),0)+IFERROR(VLOOKUP($B16,'Round  (10)'!$B$2:$U$102,MATCH(Species!W$2,'Round  (10)'!$B$2:$U$2,0),0),0)+IFERROR(VLOOKUP($B16,'Round  (11)'!$B$2:$AB$102,MATCH(Species!W$2,'Round  (11)'!$B$2:$AB$2,0),0),0)+IFERROR(VLOOKUP($B16,'Round  (12)'!$B$2:$Y$100,MATCH(Species!W$2,'Round  (12)'!$B$2:$Y$2,0),0),0)</f>
        <v>0</v>
      </c>
      <c r="X16" s="480">
        <f>IFERROR(VLOOKUP($B16,'Round 1'!$B$2:$AM$102,MATCH(Species!X$2,'Round 1'!$B$2:$AM$2,0),0),0)+IFERROR(VLOOKUP($B16,'Round  (2)'!$B$2:$AM$102,MATCH(Species!X$2,'Round  (2)'!$B$2:$AM$2,0),0),0)+IFERROR(VLOOKUP($B16,'Round  (3)'!$B$2:$AM$102,MATCH(Species!X$2,'Round  (3)'!$B$2:$AM$2,0),0),0)+IFERROR(VLOOKUP($B16,'Round (4)'!$B$2:$AM$102,MATCH(Species!X$2,'Round (4)'!$B$2:$AM$2,0),0),0)+IFERROR(VLOOKUP($B16,'Round  (5)'!$B$2:$AM$102,MATCH(Species!X$2,'Round  (5)'!$B$2:$AM$2,0),0),0)+IFERROR(VLOOKUP($B16,'Round  (6)'!$B$2:$AM$102,MATCH(Species!X$2,'Round  (6)'!$B$2:$AM$2,0),0),0)+IFERROR(VLOOKUP($B16,'Round  (7)'!$B$2:$AM$102,MATCH(Species!X$2,'Round  (7)'!$B$2:$AM$2,0),0),0)+IFERROR(VLOOKUP($B16,'Round  (8)'!$B$2:$AM$102,MATCH(Species!X$2,'Round  (8)'!$B$2:$AM$2,0),0),0)+IFERROR(VLOOKUP($B16,'Round  (9)'!$B$2:$AM$102,MATCH(Species!X$2,'Round  (9)'!$B$2:$AM$2,0),0),0)+IFERROR(VLOOKUP($B16,'Round  (10)'!$B$2:$U$102,MATCH(Species!X$2,'Round  (10)'!$B$2:$U$2,0),0),0)+IFERROR(VLOOKUP($B16,'Round  (11)'!$B$2:$AB$102,MATCH(Species!X$2,'Round  (11)'!$B$2:$AB$2,0),0),0)+IFERROR(VLOOKUP($B16,'Round  (12)'!$B$2:$Y$100,MATCH(Species!X$2,'Round  (12)'!$B$2:$Y$2,0),0),0)</f>
        <v>0</v>
      </c>
      <c r="Y16" s="480">
        <f>IFERROR(VLOOKUP($B16,'Round 1'!$B$2:$AM$102,MATCH(Species!Y$2,'Round 1'!$B$2:$AM$2,0),0),0)+IFERROR(VLOOKUP($B16,'Round  (2)'!$B$2:$AM$102,MATCH(Species!Y$2,'Round  (2)'!$B$2:$AM$2,0),0),0)+IFERROR(VLOOKUP($B16,'Round  (3)'!$B$2:$AM$102,MATCH(Species!Y$2,'Round  (3)'!$B$2:$AM$2,0),0),0)+IFERROR(VLOOKUP($B16,'Round (4)'!$B$2:$AM$102,MATCH(Species!Y$2,'Round (4)'!$B$2:$AM$2,0),0),0)+IFERROR(VLOOKUP($B16,'Round  (5)'!$B$2:$AM$102,MATCH(Species!Y$2,'Round  (5)'!$B$2:$AM$2,0),0),0)+IFERROR(VLOOKUP($B16,'Round  (6)'!$B$2:$AM$102,MATCH(Species!Y$2,'Round  (6)'!$B$2:$AM$2,0),0),0)+IFERROR(VLOOKUP($B16,'Round  (7)'!$B$2:$AM$102,MATCH(Species!Y$2,'Round  (7)'!$B$2:$AM$2,0),0),0)+IFERROR(VLOOKUP($B16,'Round  (8)'!$B$2:$AM$102,MATCH(Species!Y$2,'Round  (8)'!$B$2:$AM$2,0),0),0)+IFERROR(VLOOKUP($B16,'Round  (9)'!$B$2:$AM$102,MATCH(Species!Y$2,'Round  (9)'!$B$2:$AM$2,0),0),0)+IFERROR(VLOOKUP($B16,'Round  (10)'!$B$2:$U$102,MATCH(Species!Y$2,'Round  (10)'!$B$2:$U$2,0),0),0)+IFERROR(VLOOKUP($B16,'Round  (11)'!$B$2:$AB$102,MATCH(Species!Y$2,'Round  (11)'!$B$2:$AB$2,0),0),0)+IFERROR(VLOOKUP($B16,'Round  (12)'!$B$2:$Y$100,MATCH(Species!Y$2,'Round  (12)'!$B$2:$Y$2,0),0),0)</f>
        <v>0</v>
      </c>
      <c r="Z16" s="480">
        <f>IFERROR(VLOOKUP($B16,'Round 1'!$B$2:$AM$102,MATCH(Species!Z$2,'Round 1'!$B$2:$AM$2,0),0),0)+IFERROR(VLOOKUP($B16,'Round  (2)'!$B$2:$AM$102,MATCH(Species!Z$2,'Round  (2)'!$B$2:$AM$2,0),0),0)+IFERROR(VLOOKUP($B16,'Round  (3)'!$B$2:$AM$102,MATCH(Species!Z$2,'Round  (3)'!$B$2:$AM$2,0),0),0)+IFERROR(VLOOKUP($B16,'Round (4)'!$B$2:$AM$102,MATCH(Species!Z$2,'Round (4)'!$B$2:$AM$2,0),0),0)+IFERROR(VLOOKUP($B16,'Round  (5)'!$B$2:$AM$102,MATCH(Species!Z$2,'Round  (5)'!$B$2:$AM$2,0),0),0)+IFERROR(VLOOKUP($B16,'Round  (6)'!$B$2:$AM$102,MATCH(Species!Z$2,'Round  (6)'!$B$2:$AM$2,0),0),0)+IFERROR(VLOOKUP($B16,'Round  (7)'!$B$2:$AM$102,MATCH(Species!Z$2,'Round  (7)'!$B$2:$AM$2,0),0),0)+IFERROR(VLOOKUP($B16,'Round  (8)'!$B$2:$AM$102,MATCH(Species!Z$2,'Round  (8)'!$B$2:$AM$2,0),0),0)+IFERROR(VLOOKUP($B16,'Round  (9)'!$B$2:$AM$102,MATCH(Species!Z$2,'Round  (9)'!$B$2:$AM$2,0),0),0)+IFERROR(VLOOKUP($B16,'Round  (10)'!$B$2:$U$102,MATCH(Species!Z$2,'Round  (10)'!$B$2:$U$2,0),0),0)+IFERROR(VLOOKUP($B16,'Round  (11)'!$B$2:$AB$102,MATCH(Species!Z$2,'Round  (11)'!$B$2:$AB$2,0),0),0)+IFERROR(VLOOKUP($B16,'Round  (12)'!$B$2:$Y$100,MATCH(Species!Z$2,'Round  (12)'!$B$2:$Y$2,0),0),0)</f>
        <v>0</v>
      </c>
      <c r="AA16" s="480">
        <f>IFERROR(VLOOKUP($B16,'Round 1'!$B$2:$AM$102,MATCH(Species!AA$2,'Round 1'!$B$2:$AM$2,0),0),0)+IFERROR(VLOOKUP($B16,'Round  (2)'!$B$2:$AM$102,MATCH(Species!AA$2,'Round  (2)'!$B$2:$AM$2,0),0),0)+IFERROR(VLOOKUP($B16,'Round  (3)'!$B$2:$AM$102,MATCH(Species!AA$2,'Round  (3)'!$B$2:$AM$2,0),0),0)+IFERROR(VLOOKUP($B16,'Round (4)'!$B$2:$AM$102,MATCH(Species!AA$2,'Round (4)'!$B$2:$AM$2,0),0),0)+IFERROR(VLOOKUP($B16,'Round  (5)'!$B$2:$AM$102,MATCH(Species!AA$2,'Round  (5)'!$B$2:$AM$2,0),0),0)+IFERROR(VLOOKUP($B16,'Round  (6)'!$B$2:$AM$102,MATCH(Species!AA$2,'Round  (6)'!$B$2:$AM$2,0),0),0)+IFERROR(VLOOKUP($B16,'Round  (7)'!$B$2:$AM$102,MATCH(Species!AA$2,'Round  (7)'!$B$2:$AM$2,0),0),0)+IFERROR(VLOOKUP($B16,'Round  (8)'!$B$2:$AM$102,MATCH(Species!AA$2,'Round  (8)'!$B$2:$AM$2,0),0),0)+IFERROR(VLOOKUP($B16,'Round  (9)'!$B$2:$AM$102,MATCH(Species!AA$2,'Round  (9)'!$B$2:$AM$2,0),0),0)+IFERROR(VLOOKUP($B16,'Round  (10)'!$B$2:$U$102,MATCH(Species!AA$2,'Round  (10)'!$B$2:$U$2,0),0),0)+IFERROR(VLOOKUP($B16,'Round  (11)'!$B$2:$AB$102,MATCH(Species!AA$2,'Round  (11)'!$B$2:$AB$2,0),0),0)+IFERROR(VLOOKUP($B16,'Round  (12)'!$B$2:$Y$100,MATCH(Species!AA$2,'Round  (12)'!$B$2:$Y$2,0),0),0)</f>
        <v>0</v>
      </c>
      <c r="AB16" s="480">
        <f>IFERROR(VLOOKUP($B16,'Round 1'!$B$2:$AM$102,MATCH(Species!AB$2,'Round 1'!$B$2:$AM$2,0),0),0)+IFERROR(VLOOKUP($B16,'Round  (2)'!$B$2:$AM$102,MATCH(Species!AB$2,'Round  (2)'!$B$2:$AM$2,0),0),0)+IFERROR(VLOOKUP($B16,'Round  (3)'!$B$2:$AM$102,MATCH(Species!AB$2,'Round  (3)'!$B$2:$AM$2,0),0),0)+IFERROR(VLOOKUP($B16,'Round (4)'!$B$2:$AM$102,MATCH(Species!AB$2,'Round (4)'!$B$2:$AM$2,0),0),0)+IFERROR(VLOOKUP($B16,'Round  (5)'!$B$2:$AM$102,MATCH(Species!AB$2,'Round  (5)'!$B$2:$AM$2,0),0),0)+IFERROR(VLOOKUP($B16,'Round  (6)'!$B$2:$AM$102,MATCH(Species!AB$2,'Round  (6)'!$B$2:$AM$2,0),0),0)+IFERROR(VLOOKUP($B16,'Round  (7)'!$B$2:$AM$102,MATCH(Species!AB$2,'Round  (7)'!$B$2:$AM$2,0),0),0)+IFERROR(VLOOKUP($B16,'Round  (8)'!$B$2:$AM$102,MATCH(Species!AB$2,'Round  (8)'!$B$2:$AM$2,0),0),0)+IFERROR(VLOOKUP($B16,'Round  (9)'!$B$2:$AM$102,MATCH(Species!AB$2,'Round  (9)'!$B$2:$AM$2,0),0),0)+IFERROR(VLOOKUP($B16,'Round  (10)'!$B$2:$U$102,MATCH(Species!AB$2,'Round  (10)'!$B$2:$U$2,0),0),0)+IFERROR(VLOOKUP($B16,'Round  (11)'!$B$2:$AB$102,MATCH(Species!AB$2,'Round  (11)'!$B$2:$AB$2,0),0),0)+IFERROR(VLOOKUP($B16,'Round  (12)'!$B$2:$Y$100,MATCH(Species!AB$2,'Round  (12)'!$B$2:$Y$2,0),0),0)</f>
        <v>0</v>
      </c>
      <c r="AC16" s="480">
        <f>IFERROR(VLOOKUP($B16,'Round 1'!$B$2:$AM$102,MATCH(Species!AC$2,'Round 1'!$B$2:$AM$2,0),0),0)+IFERROR(VLOOKUP($B16,'Round  (2)'!$B$2:$AM$102,MATCH(Species!AC$2,'Round  (2)'!$B$2:$AM$2,0),0),0)+IFERROR(VLOOKUP($B16,'Round  (3)'!$B$2:$AM$102,MATCH(Species!AC$2,'Round  (3)'!$B$2:$AM$2,0),0),0)+IFERROR(VLOOKUP($B16,'Round (4)'!$B$2:$AM$102,MATCH(Species!AC$2,'Round (4)'!$B$2:$AM$2,0),0),0)+IFERROR(VLOOKUP($B16,'Round  (5)'!$B$2:$AM$102,MATCH(Species!AC$2,'Round  (5)'!$B$2:$AM$2,0),0),0)+IFERROR(VLOOKUP($B16,'Round  (6)'!$B$2:$AM$102,MATCH(Species!AC$2,'Round  (6)'!$B$2:$AM$2,0),0),0)+IFERROR(VLOOKUP($B16,'Round  (7)'!$B$2:$AM$102,MATCH(Species!AC$2,'Round  (7)'!$B$2:$AM$2,0),0),0)+IFERROR(VLOOKUP($B16,'Round  (8)'!$B$2:$AM$102,MATCH(Species!AC$2,'Round  (8)'!$B$2:$AM$2,0),0),0)+IFERROR(VLOOKUP($B16,'Round  (9)'!$B$2:$AM$102,MATCH(Species!AC$2,'Round  (9)'!$B$2:$AM$2,0),0),0)+IFERROR(VLOOKUP($B16,'Round  (10)'!$B$2:$U$102,MATCH(Species!AC$2,'Round  (10)'!$B$2:$U$2,0),0),0)+IFERROR(VLOOKUP($B16,'Round  (11)'!$B$2:$AB$102,MATCH(Species!AC$2,'Round  (11)'!$B$2:$AB$2,0),0),0)+IFERROR(VLOOKUP($B16,'Round  (12)'!$B$2:$Y$100,MATCH(Species!AC$2,'Round  (12)'!$B$2:$Y$2,0),0),0)</f>
        <v>0</v>
      </c>
      <c r="AD16" s="480">
        <f>IFERROR(VLOOKUP($B16,'Round 1'!$B$2:$AM$102,MATCH(Species!AD$2,'Round 1'!$B$2:$AM$2,0),0),0)+IFERROR(VLOOKUP($B16,'Round  (2)'!$B$2:$AM$102,MATCH(Species!AD$2,'Round  (2)'!$B$2:$AM$2,0),0),0)+IFERROR(VLOOKUP($B16,'Round  (3)'!$B$2:$AM$102,MATCH(Species!AD$2,'Round  (3)'!$B$2:$AM$2,0),0),0)+IFERROR(VLOOKUP($B16,'Round (4)'!$B$2:$AM$102,MATCH(Species!AD$2,'Round (4)'!$B$2:$AM$2,0),0),0)+IFERROR(VLOOKUP($B16,'Round  (5)'!$B$2:$AM$102,MATCH(Species!AD$2,'Round  (5)'!$B$2:$AM$2,0),0),0)+IFERROR(VLOOKUP($B16,'Round  (6)'!$B$2:$AM$102,MATCH(Species!AD$2,'Round  (6)'!$B$2:$AM$2,0),0),0)+IFERROR(VLOOKUP($B16,'Round  (7)'!$B$2:$AM$102,MATCH(Species!AD$2,'Round  (7)'!$B$2:$AM$2,0),0),0)+IFERROR(VLOOKUP($B16,'Round  (8)'!$B$2:$AM$102,MATCH(Species!AD$2,'Round  (8)'!$B$2:$AM$2,0),0),0)+IFERROR(VLOOKUP($B16,'Round  (9)'!$B$2:$AM$102,MATCH(Species!AD$2,'Round  (9)'!$B$2:$AM$2,0),0),0)+IFERROR(VLOOKUP($B16,'Round  (10)'!$B$2:$U$102,MATCH(Species!AD$2,'Round  (10)'!$B$2:$U$2,0),0),0)+IFERROR(VLOOKUP($B16,'Round  (11)'!$B$2:$AB$102,MATCH(Species!AD$2,'Round  (11)'!$B$2:$AB$2,0),0),0)+IFERROR(VLOOKUP($B16,'Round  (12)'!$B$2:$Y$100,MATCH(Species!AD$2,'Round  (12)'!$B$2:$Y$2,0),0),0)</f>
        <v>2</v>
      </c>
      <c r="AE16" s="480">
        <f>IFERROR(VLOOKUP($B16,'Round 1'!$B$2:$AM$102,MATCH(Species!AE$2,'Round 1'!$B$2:$AM$2,0),0),0)+IFERROR(VLOOKUP($B16,'Round  (2)'!$B$2:$AM$102,MATCH(Species!AE$2,'Round  (2)'!$B$2:$AM$2,0),0),0)+IFERROR(VLOOKUP($B16,'Round  (3)'!$B$2:$AM$102,MATCH(Species!AE$2,'Round  (3)'!$B$2:$AM$2,0),0),0)+IFERROR(VLOOKUP($B16,'Round (4)'!$B$2:$AM$102,MATCH(Species!AE$2,'Round (4)'!$B$2:$AM$2,0),0),0)+IFERROR(VLOOKUP($B16,'Round  (5)'!$B$2:$AM$102,MATCH(Species!AE$2,'Round  (5)'!$B$2:$AM$2,0),0),0)+IFERROR(VLOOKUP($B16,'Round  (6)'!$B$2:$AM$102,MATCH(Species!AE$2,'Round  (6)'!$B$2:$AM$2,0),0),0)+IFERROR(VLOOKUP($B16,'Round  (7)'!$B$2:$AM$102,MATCH(Species!AE$2,'Round  (7)'!$B$2:$AM$2,0),0),0)+IFERROR(VLOOKUP($B16,'Round  (8)'!$B$2:$AM$102,MATCH(Species!AE$2,'Round  (8)'!$B$2:$AM$2,0),0),0)+IFERROR(VLOOKUP($B16,'Round  (9)'!$B$2:$AM$102,MATCH(Species!AE$2,'Round  (9)'!$B$2:$AM$2,0),0),0)+IFERROR(VLOOKUP($B16,'Round  (10)'!$B$2:$U$102,MATCH(Species!AE$2,'Round  (10)'!$B$2:$U$2,0),0),0)+IFERROR(VLOOKUP($B16,'Round  (11)'!$B$2:$AB$102,MATCH(Species!AE$2,'Round  (11)'!$B$2:$AB$2,0),0),0)+IFERROR(VLOOKUP($B16,'Round  (12)'!$B$2:$Y$100,MATCH(Species!AE$2,'Round  (12)'!$B$2:$Y$2,0),0),0)</f>
        <v>2</v>
      </c>
      <c r="AF16" s="480">
        <f>IFERROR(VLOOKUP($B16,'Round 1'!$B$2:$AM$102,MATCH(Species!AF$2,'Round 1'!$B$2:$AM$2,0),0),0)+IFERROR(VLOOKUP($B16,'Round  (2)'!$B$2:$AM$102,MATCH(Species!AF$2,'Round  (2)'!$B$2:$AM$2,0),0),0)+IFERROR(VLOOKUP($B16,'Round  (3)'!$B$2:$AM$102,MATCH(Species!AF$2,'Round  (3)'!$B$2:$AM$2,0),0),0)+IFERROR(VLOOKUP($B16,'Round (4)'!$B$2:$AM$102,MATCH(Species!AF$2,'Round (4)'!$B$2:$AM$2,0),0),0)+IFERROR(VLOOKUP($B16,'Round  (5)'!$B$2:$AM$102,MATCH(Species!AF$2,'Round  (5)'!$B$2:$AM$2,0),0),0)+IFERROR(VLOOKUP($B16,'Round  (6)'!$B$2:$AM$102,MATCH(Species!AF$2,'Round  (6)'!$B$2:$AM$2,0),0),0)+IFERROR(VLOOKUP($B16,'Round  (7)'!$B$2:$AM$102,MATCH(Species!AF$2,'Round  (7)'!$B$2:$AM$2,0),0),0)+IFERROR(VLOOKUP($B16,'Round  (8)'!$B$2:$AM$102,MATCH(Species!AF$2,'Round  (8)'!$B$2:$AM$2,0),0),0)+IFERROR(VLOOKUP($B16,'Round  (9)'!$B$2:$AM$102,MATCH(Species!AF$2,'Round  (9)'!$B$2:$AM$2,0),0),0)+IFERROR(VLOOKUP($B16,'Round  (10)'!$B$2:$U$102,MATCH(Species!AF$2,'Round  (10)'!$B$2:$U$2,0),0),0)+IFERROR(VLOOKUP($B16,'Round  (11)'!$B$2:$AB$102,MATCH(Species!AF$2,'Round  (11)'!$B$2:$AB$2,0),0),0)+IFERROR(VLOOKUP($B16,'Round  (12)'!$B$2:$Y$100,MATCH(Species!AF$2,'Round  (12)'!$B$2:$Y$2,0),0),0)</f>
        <v>0</v>
      </c>
      <c r="AG16" s="480">
        <f>IFERROR(VLOOKUP($B16,'Round 1'!$B$2:$AM$102,MATCH(Species!AG$2,'Round 1'!$B$2:$AM$2,0),0),0)+IFERROR(VLOOKUP($B16,'Round  (2)'!$B$2:$AM$102,MATCH(Species!AG$2,'Round  (2)'!$B$2:$AM$2,0),0),0)+IFERROR(VLOOKUP($B16,'Round  (3)'!$B$2:$AM$102,MATCH(Species!AG$2,'Round  (3)'!$B$2:$AM$2,0),0),0)+IFERROR(VLOOKUP($B16,'Round (4)'!$B$2:$AM$102,MATCH(Species!AG$2,'Round (4)'!$B$2:$AM$2,0),0),0)+IFERROR(VLOOKUP($B16,'Round  (5)'!$B$2:$AM$102,MATCH(Species!AG$2,'Round  (5)'!$B$2:$AM$2,0),0),0)+IFERROR(VLOOKUP($B16,'Round  (6)'!$B$2:$AM$102,MATCH(Species!AG$2,'Round  (6)'!$B$2:$AM$2,0),0),0)+IFERROR(VLOOKUP($B16,'Round  (7)'!$B$2:$AM$102,MATCH(Species!AG$2,'Round  (7)'!$B$2:$AM$2,0),0),0)+IFERROR(VLOOKUP($B16,'Round  (8)'!$B$2:$AM$102,MATCH(Species!AG$2,'Round  (8)'!$B$2:$AM$2,0),0),0)+IFERROR(VLOOKUP($B16,'Round  (9)'!$B$2:$AM$102,MATCH(Species!AG$2,'Round  (9)'!$B$2:$AM$2,0),0),0)+IFERROR(VLOOKUP($B16,'Round  (10)'!$B$2:$U$102,MATCH(Species!AG$2,'Round  (10)'!$B$2:$U$2,0),0),0)+IFERROR(VLOOKUP($B16,'Round  (11)'!$B$2:$AB$102,MATCH(Species!AG$2,'Round  (11)'!$B$2:$AB$2,0),0),0)+IFERROR(VLOOKUP($B16,'Round  (12)'!$B$2:$Y$100,MATCH(Species!AG$2,'Round  (12)'!$B$2:$Y$2,0),0),0)</f>
        <v>0</v>
      </c>
      <c r="AH16" s="480">
        <f>IFERROR(VLOOKUP($B16,'Round 1'!$B$2:$AM$102,MATCH(Species!AH$2,'Round 1'!$B$2:$AM$2,0),0),0)+IFERROR(VLOOKUP($B16,'Round  (2)'!$B$2:$AM$102,MATCH(Species!AH$2,'Round  (2)'!$B$2:$AM$2,0),0),0)+IFERROR(VLOOKUP($B16,'Round  (3)'!$B$2:$AM$102,MATCH(Species!AH$2,'Round  (3)'!$B$2:$AM$2,0),0),0)+IFERROR(VLOOKUP($B16,'Round (4)'!$B$2:$AM$102,MATCH(Species!AH$2,'Round (4)'!$B$2:$AM$2,0),0),0)+IFERROR(VLOOKUP($B16,'Round  (5)'!$B$2:$AM$102,MATCH(Species!AH$2,'Round  (5)'!$B$2:$AM$2,0),0),0)+IFERROR(VLOOKUP($B16,'Round  (6)'!$B$2:$AM$102,MATCH(Species!AH$2,'Round  (6)'!$B$2:$AM$2,0),0),0)+IFERROR(VLOOKUP($B16,'Round  (7)'!$B$2:$AM$102,MATCH(Species!AH$2,'Round  (7)'!$B$2:$AM$2,0),0),0)+IFERROR(VLOOKUP($B16,'Round  (8)'!$B$2:$AM$102,MATCH(Species!AH$2,'Round  (8)'!$B$2:$AM$2,0),0),0)+IFERROR(VLOOKUP($B16,'Round  (9)'!$B$2:$AM$102,MATCH(Species!AH$2,'Round  (9)'!$B$2:$AM$2,0),0),0)+IFERROR(VLOOKUP($B16,'Round  (10)'!$B$2:$U$102,MATCH(Species!AH$2,'Round  (10)'!$B$2:$U$2,0),0),0)+IFERROR(VLOOKUP($B16,'Round  (11)'!$B$2:$AB$102,MATCH(Species!AH$2,'Round  (11)'!$B$2:$AB$2,0),0),0)+IFERROR(VLOOKUP($B16,'Round  (12)'!$B$2:$Y$100,MATCH(Species!AH$2,'Round  (12)'!$B$2:$Y$2,0),0),0)</f>
        <v>0</v>
      </c>
      <c r="AI16" s="480">
        <f>IFERROR(VLOOKUP($B16,'Round 1'!$B$2:$AM$102,MATCH(Species!AI$2,'Round 1'!$B$2:$AM$2,0),0),0)+IFERROR(VLOOKUP($B16,'Round  (2)'!$B$2:$AM$102,MATCH(Species!AI$2,'Round  (2)'!$B$2:$AM$2,0),0),0)+IFERROR(VLOOKUP($B16,'Round  (3)'!$B$2:$AM$102,MATCH(Species!AI$2,'Round  (3)'!$B$2:$AM$2,0),0),0)+IFERROR(VLOOKUP($B16,'Round (4)'!$B$2:$AM$102,MATCH(Species!AI$2,'Round (4)'!$B$2:$AM$2,0),0),0)+IFERROR(VLOOKUP($B16,'Round  (5)'!$B$2:$AM$102,MATCH(Species!AI$2,'Round  (5)'!$B$2:$AM$2,0),0),0)+IFERROR(VLOOKUP($B16,'Round  (6)'!$B$2:$AM$102,MATCH(Species!AI$2,'Round  (6)'!$B$2:$AM$2,0),0),0)+IFERROR(VLOOKUP($B16,'Round  (7)'!$B$2:$AM$102,MATCH(Species!AI$2,'Round  (7)'!$B$2:$AM$2,0),0),0)+IFERROR(VLOOKUP($B16,'Round  (8)'!$B$2:$AM$102,MATCH(Species!AI$2,'Round  (8)'!$B$2:$AM$2,0),0),0)+IFERROR(VLOOKUP($B16,'Round  (9)'!$B$2:$AM$102,MATCH(Species!AI$2,'Round  (9)'!$B$2:$AM$2,0),0),0)+IFERROR(VLOOKUP($B16,'Round  (10)'!$B$2:$U$102,MATCH(Species!AI$2,'Round  (10)'!$B$2:$U$2,0),0),0)+IFERROR(VLOOKUP($B16,'Round  (11)'!$B$2:$AB$102,MATCH(Species!AI$2,'Round  (11)'!$B$2:$AB$2,0),0),0)+IFERROR(VLOOKUP($B16,'Round  (12)'!$B$2:$Y$100,MATCH(Species!AI$2,'Round  (12)'!$B$2:$Y$2,0),0),0)</f>
        <v>0</v>
      </c>
      <c r="AJ16" s="480">
        <f>IFERROR(VLOOKUP($B16,'Round 1'!$B$2:$AM$102,MATCH(Species!AJ$2,'Round 1'!$B$2:$AM$2,0),0),0)+IFERROR(VLOOKUP($B16,'Round  (2)'!$B$2:$AM$102,MATCH(Species!AJ$2,'Round  (2)'!$B$2:$AM$2,0),0),0)+IFERROR(VLOOKUP($B16,'Round  (3)'!$B$2:$AM$102,MATCH(Species!AJ$2,'Round  (3)'!$B$2:$AM$2,0),0),0)+IFERROR(VLOOKUP($B16,'Round (4)'!$B$2:$AM$102,MATCH(Species!AJ$2,'Round (4)'!$B$2:$AM$2,0),0),0)+IFERROR(VLOOKUP($B16,'Round  (5)'!$B$2:$AM$102,MATCH(Species!AJ$2,'Round  (5)'!$B$2:$AM$2,0),0),0)+IFERROR(VLOOKUP($B16,'Round  (6)'!$B$2:$AM$102,MATCH(Species!AJ$2,'Round  (6)'!$B$2:$AM$2,0),0),0)+IFERROR(VLOOKUP($B16,'Round  (7)'!$B$2:$AM$102,MATCH(Species!AJ$2,'Round  (7)'!$B$2:$AM$2,0),0),0)+IFERROR(VLOOKUP($B16,'Round  (8)'!$B$2:$AM$102,MATCH(Species!AJ$2,'Round  (8)'!$B$2:$AM$2,0),0),0)+IFERROR(VLOOKUP($B16,'Round  (9)'!$B$2:$AM$102,MATCH(Species!AJ$2,'Round  (9)'!$B$2:$AM$2,0),0),0)+IFERROR(VLOOKUP($B16,'Round  (10)'!$B$2:$U$102,MATCH(Species!AJ$2,'Round  (10)'!$B$2:$U$2,0),0),0)+IFERROR(VLOOKUP($B16,'Round  (11)'!$B$2:$AB$102,MATCH(Species!AJ$2,'Round  (11)'!$B$2:$AB$2,0),0),0)+IFERROR(VLOOKUP($B16,'Round  (12)'!$B$2:$Y$100,MATCH(Species!AJ$2,'Round  (12)'!$B$2:$Y$2,0),0),0)</f>
        <v>0</v>
      </c>
      <c r="AT16" t="s">
        <v>162</v>
      </c>
    </row>
    <row r="17" spans="1:46" x14ac:dyDescent="0.3">
      <c r="A17" s="186">
        <v>14</v>
      </c>
      <c r="B17" s="326" t="s">
        <v>117</v>
      </c>
      <c r="C17" s="66" t="str">
        <f>IFERROR(VLOOKUP(B27,IND!$B$3:$E$66,4,0),"NM")</f>
        <v>M</v>
      </c>
      <c r="D17" s="51">
        <f t="shared" si="1"/>
        <v>9</v>
      </c>
      <c r="E17" s="342">
        <f t="shared" si="2"/>
        <v>33</v>
      </c>
      <c r="F17" s="480">
        <f>IFERROR(VLOOKUP($B17,'Round 1'!$B$2:$AM$102,MATCH(Species!F$2,'Round 1'!$B$2:$AM$2,0),0),0)+IFERROR(VLOOKUP($B17,'Round  (2)'!$B$2:$AM$102,MATCH(Species!F$2,'Round  (2)'!$B$2:$AM$2,0),0),0)+IFERROR(VLOOKUP($B17,'Round  (3)'!$B$2:$AM$102,MATCH(Species!F$2,'Round  (3)'!$B$2:$AM$2,0),0),0)+IFERROR(VLOOKUP($B17,'Round (4)'!$B$2:$AM$102,MATCH(Species!F$2,'Round (4)'!$B$2:$AM$2,0),0),0)+IFERROR(VLOOKUP($B17,'Round  (5)'!$B$2:$AM$102,MATCH(Species!F$2,'Round  (5)'!$B$2:$AM$2,0),0),0)+IFERROR(VLOOKUP($B17,'Round  (6)'!$B$2:$AM$102,MATCH(Species!F$2,'Round  (6)'!$B$2:$AM$2,0),0),0)+IFERROR(VLOOKUP($B17,'Round  (7)'!$B$2:$AM$102,MATCH(Species!F$2,'Round  (7)'!$B$2:$AM$2,0),0),0)+IFERROR(VLOOKUP($B17,'Round  (8)'!$B$2:$AM$102,MATCH(Species!F$2,'Round  (8)'!$B$2:$AM$2,0),0),0)+IFERROR(VLOOKUP($B17,'Round  (9)'!$B$2:$AM$102,MATCH(Species!F$2,'Round  (9)'!$B$2:$AM$2,0),0),0)+IFERROR(VLOOKUP($B17,'Round  (10)'!$B$2:$U$102,MATCH(Species!F$2,'Round  (10)'!$B$2:$U$2,0),0),0)+IFERROR(VLOOKUP($B17,'Round  (11)'!$B$2:$AB$102,MATCH(Species!F$2,'Round  (11)'!$B$2:$AB$2,0),0),0)+IFERROR(VLOOKUP($B17,'Round  (12)'!$B$2:$Y$100,MATCH(Species!F$2,'Round  (12)'!$B$2:$Y$2,0),0),0)</f>
        <v>11</v>
      </c>
      <c r="G17" s="480">
        <f>IFERROR(VLOOKUP($B17,'Round 1'!$B$2:$AM$102,MATCH(Species!G$2,'Round 1'!$B$2:$AM$2,0),0),0)+IFERROR(VLOOKUP($B17,'Round  (2)'!$B$2:$AM$102,MATCH(Species!G$2,'Round  (2)'!$B$2:$AM$2,0),0),0)+IFERROR(VLOOKUP($B17,'Round  (3)'!$B$2:$AM$102,MATCH(Species!G$2,'Round  (3)'!$B$2:$AM$2,0),0),0)+IFERROR(VLOOKUP($B17,'Round (4)'!$B$2:$AM$102,MATCH(Species!G$2,'Round (4)'!$B$2:$AM$2,0),0),0)+IFERROR(VLOOKUP($B17,'Round  (5)'!$B$2:$AM$102,MATCH(Species!G$2,'Round  (5)'!$B$2:$AM$2,0),0),0)+IFERROR(VLOOKUP($B17,'Round  (6)'!$B$2:$AM$102,MATCH(Species!G$2,'Round  (6)'!$B$2:$AM$2,0),0),0)+IFERROR(VLOOKUP($B17,'Round  (7)'!$B$2:$AM$102,MATCH(Species!G$2,'Round  (7)'!$B$2:$AM$2,0),0),0)+IFERROR(VLOOKUP($B17,'Round  (8)'!$B$2:$AM$102,MATCH(Species!G$2,'Round  (8)'!$B$2:$AM$2,0),0),0)+IFERROR(VLOOKUP($B17,'Round  (9)'!$B$2:$AM$102,MATCH(Species!G$2,'Round  (9)'!$B$2:$AM$2,0),0),0)+IFERROR(VLOOKUP($B17,'Round  (10)'!$B$2:$U$102,MATCH(Species!G$2,'Round  (10)'!$B$2:$U$2,0),0),0)+IFERROR(VLOOKUP($B17,'Round  (11)'!$B$2:$AB$102,MATCH(Species!G$2,'Round  (11)'!$B$2:$AB$2,0),0),0)+IFERROR(VLOOKUP($B17,'Round  (12)'!$B$2:$Y$100,MATCH(Species!G$2,'Round  (12)'!$B$2:$Y$2,0),0),0)</f>
        <v>2</v>
      </c>
      <c r="H17" s="480">
        <f>IFERROR(VLOOKUP($B17,'Round 1'!$B$2:$AM$102,MATCH(Species!H$2,'Round 1'!$B$2:$AM$2,0),0),0)+IFERROR(VLOOKUP($B17,'Round  (2)'!$B$2:$AM$102,MATCH(Species!H$2,'Round  (2)'!$B$2:$AM$2,0),0),0)+IFERROR(VLOOKUP($B17,'Round  (3)'!$B$2:$AM$102,MATCH(Species!H$2,'Round  (3)'!$B$2:$AM$2,0),0),0)+IFERROR(VLOOKUP($B17,'Round (4)'!$B$2:$AM$102,MATCH(Species!H$2,'Round (4)'!$B$2:$AM$2,0),0),0)+IFERROR(VLOOKUP($B17,'Round  (5)'!$B$2:$AM$102,MATCH(Species!H$2,'Round  (5)'!$B$2:$AM$2,0),0),0)+IFERROR(VLOOKUP($B17,'Round  (6)'!$B$2:$AM$102,MATCH(Species!H$2,'Round  (6)'!$B$2:$AM$2,0),0),0)+IFERROR(VLOOKUP($B17,'Round  (7)'!$B$2:$AM$102,MATCH(Species!H$2,'Round  (7)'!$B$2:$AM$2,0),0),0)+IFERROR(VLOOKUP($B17,'Round  (8)'!$B$2:$AM$102,MATCH(Species!H$2,'Round  (8)'!$B$2:$AM$2,0),0),0)+IFERROR(VLOOKUP($B17,'Round  (9)'!$B$2:$AM$102,MATCH(Species!H$2,'Round  (9)'!$B$2:$AM$2,0),0),0)+IFERROR(VLOOKUP($B17,'Round  (10)'!$B$2:$U$102,MATCH(Species!H$2,'Round  (10)'!$B$2:$U$2,0),0),0)+IFERROR(VLOOKUP($B17,'Round  (11)'!$B$2:$AB$102,MATCH(Species!H$2,'Round  (11)'!$B$2:$AB$2,0),0),0)+IFERROR(VLOOKUP($B17,'Round  (12)'!$B$2:$Y$100,MATCH(Species!H$2,'Round  (12)'!$B$2:$Y$2,0),0),0)</f>
        <v>0</v>
      </c>
      <c r="I17" s="480">
        <f>IFERROR(VLOOKUP($B17,'Round 1'!$B$2:$AM$102,MATCH(Species!I$2,'Round 1'!$B$2:$AM$2,0),0),0)+IFERROR(VLOOKUP($B17,'Round  (2)'!$B$2:$AM$102,MATCH(Species!I$2,'Round  (2)'!$B$2:$AM$2,0),0),0)+IFERROR(VLOOKUP($B17,'Round  (3)'!$B$2:$AM$102,MATCH(Species!I$2,'Round  (3)'!$B$2:$AM$2,0),0),0)+IFERROR(VLOOKUP($B17,'Round (4)'!$B$2:$AM$102,MATCH(Species!I$2,'Round (4)'!$B$2:$AM$2,0),0),0)+IFERROR(VLOOKUP($B17,'Round  (5)'!$B$2:$AM$102,MATCH(Species!I$2,'Round  (5)'!$B$2:$AM$2,0),0),0)+IFERROR(VLOOKUP($B17,'Round  (6)'!$B$2:$AM$102,MATCH(Species!I$2,'Round  (6)'!$B$2:$AM$2,0),0),0)+IFERROR(VLOOKUP($B17,'Round  (7)'!$B$2:$AM$102,MATCH(Species!I$2,'Round  (7)'!$B$2:$AM$2,0),0),0)+IFERROR(VLOOKUP($B17,'Round  (8)'!$B$2:$AM$102,MATCH(Species!I$2,'Round  (8)'!$B$2:$AM$2,0),0),0)+IFERROR(VLOOKUP($B17,'Round  (9)'!$B$2:$AM$102,MATCH(Species!I$2,'Round  (9)'!$B$2:$AM$2,0),0),0)+IFERROR(VLOOKUP($B17,'Round  (10)'!$B$2:$U$102,MATCH(Species!I$2,'Round  (10)'!$B$2:$U$2,0),0),0)+IFERROR(VLOOKUP($B17,'Round  (11)'!$B$2:$AB$102,MATCH(Species!I$2,'Round  (11)'!$B$2:$AB$2,0),0),0)+IFERROR(VLOOKUP($B17,'Round  (12)'!$B$2:$Y$100,MATCH(Species!I$2,'Round  (12)'!$B$2:$Y$2,0),0),0)</f>
        <v>0</v>
      </c>
      <c r="J17" s="480">
        <f>IFERROR(VLOOKUP($B17,'Round 1'!$B$2:$AM$102,MATCH(Species!J$2,'Round 1'!$B$2:$AM$2,0),0),0)+IFERROR(VLOOKUP($B17,'Round  (2)'!$B$2:$AM$102,MATCH(Species!J$2,'Round  (2)'!$B$2:$AM$2,0),0),0)+IFERROR(VLOOKUP($B17,'Round  (3)'!$B$2:$AM$102,MATCH(Species!J$2,'Round  (3)'!$B$2:$AM$2,0),0),0)+IFERROR(VLOOKUP($B17,'Round (4)'!$B$2:$AM$102,MATCH(Species!J$2,'Round (4)'!$B$2:$AM$2,0),0),0)+IFERROR(VLOOKUP($B17,'Round  (5)'!$B$2:$AM$102,MATCH(Species!J$2,'Round  (5)'!$B$2:$AM$2,0),0),0)+IFERROR(VLOOKUP($B17,'Round  (6)'!$B$2:$AM$102,MATCH(Species!J$2,'Round  (6)'!$B$2:$AM$2,0),0),0)+IFERROR(VLOOKUP($B17,'Round  (7)'!$B$2:$AM$102,MATCH(Species!J$2,'Round  (7)'!$B$2:$AM$2,0),0),0)+IFERROR(VLOOKUP($B17,'Round  (8)'!$B$2:$AM$102,MATCH(Species!J$2,'Round  (8)'!$B$2:$AM$2,0),0),0)+IFERROR(VLOOKUP($B17,'Round  (9)'!$B$2:$AM$102,MATCH(Species!J$2,'Round  (9)'!$B$2:$AM$2,0),0),0)+IFERROR(VLOOKUP($B17,'Round  (10)'!$B$2:$U$102,MATCH(Species!J$2,'Round  (10)'!$B$2:$U$2,0),0),0)+IFERROR(VLOOKUP($B17,'Round  (11)'!$B$2:$AB$102,MATCH(Species!J$2,'Round  (11)'!$B$2:$AB$2,0),0),0)+IFERROR(VLOOKUP($B17,'Round  (12)'!$B$2:$Y$100,MATCH(Species!J$2,'Round  (12)'!$B$2:$Y$2,0),0),0)</f>
        <v>0</v>
      </c>
      <c r="K17" s="480">
        <f>IFERROR(VLOOKUP($B17,'Round 1'!$B$2:$AM$102,MATCH(Species!K$2,'Round 1'!$B$2:$AM$2,0),0),0)+IFERROR(VLOOKUP($B17,'Round  (2)'!$B$2:$AM$102,MATCH(Species!K$2,'Round  (2)'!$B$2:$AM$2,0),0),0)+IFERROR(VLOOKUP($B17,'Round  (3)'!$B$2:$AM$102,MATCH(Species!K$2,'Round  (3)'!$B$2:$AM$2,0),0),0)+IFERROR(VLOOKUP($B17,'Round (4)'!$B$2:$AM$102,MATCH(Species!K$2,'Round (4)'!$B$2:$AM$2,0),0),0)+IFERROR(VLOOKUP($B17,'Round  (5)'!$B$2:$AM$102,MATCH(Species!K$2,'Round  (5)'!$B$2:$AM$2,0),0),0)+IFERROR(VLOOKUP($B17,'Round  (6)'!$B$2:$AM$102,MATCH(Species!K$2,'Round  (6)'!$B$2:$AM$2,0),0),0)+IFERROR(VLOOKUP($B17,'Round  (7)'!$B$2:$AM$102,MATCH(Species!K$2,'Round  (7)'!$B$2:$AM$2,0),0),0)+IFERROR(VLOOKUP($B17,'Round  (8)'!$B$2:$AM$102,MATCH(Species!K$2,'Round  (8)'!$B$2:$AM$2,0),0),0)+IFERROR(VLOOKUP($B17,'Round  (9)'!$B$2:$AM$102,MATCH(Species!K$2,'Round  (9)'!$B$2:$AM$2,0),0),0)+IFERROR(VLOOKUP($B17,'Round  (10)'!$B$2:$U$102,MATCH(Species!K$2,'Round  (10)'!$B$2:$U$2,0),0),0)+IFERROR(VLOOKUP($B17,'Round  (11)'!$B$2:$AB$102,MATCH(Species!K$2,'Round  (11)'!$B$2:$AB$2,0),0),0)+IFERROR(VLOOKUP($B17,'Round  (12)'!$B$2:$Y$100,MATCH(Species!K$2,'Round  (12)'!$B$2:$Y$2,0),0),0)</f>
        <v>0</v>
      </c>
      <c r="L17" s="480">
        <f>IFERROR(VLOOKUP($B17,'Round 1'!$B$2:$AM$102,MATCH(Species!L$2,'Round 1'!$B$2:$AM$2,0),0),0)+IFERROR(VLOOKUP($B17,'Round  (2)'!$B$2:$AM$102,MATCH(Species!L$2,'Round  (2)'!$B$2:$AM$2,0),0),0)+IFERROR(VLOOKUP($B17,'Round  (3)'!$B$2:$AM$102,MATCH(Species!L$2,'Round  (3)'!$B$2:$AM$2,0),0),0)+IFERROR(VLOOKUP($B17,'Round (4)'!$B$2:$AM$102,MATCH(Species!L$2,'Round (4)'!$B$2:$AM$2,0),0),0)+IFERROR(VLOOKUP($B17,'Round  (5)'!$B$2:$AM$102,MATCH(Species!L$2,'Round  (5)'!$B$2:$AM$2,0),0),0)+IFERROR(VLOOKUP($B17,'Round  (6)'!$B$2:$AM$102,MATCH(Species!L$2,'Round  (6)'!$B$2:$AM$2,0),0),0)+IFERROR(VLOOKUP($B17,'Round  (7)'!$B$2:$AM$102,MATCH(Species!L$2,'Round  (7)'!$B$2:$AM$2,0),0),0)+IFERROR(VLOOKUP($B17,'Round  (8)'!$B$2:$AM$102,MATCH(Species!L$2,'Round  (8)'!$B$2:$AM$2,0),0),0)+IFERROR(VLOOKUP($B17,'Round  (9)'!$B$2:$AM$102,MATCH(Species!L$2,'Round  (9)'!$B$2:$AM$2,0),0),0)+IFERROR(VLOOKUP($B17,'Round  (10)'!$B$2:$U$102,MATCH(Species!L$2,'Round  (10)'!$B$2:$U$2,0),0),0)+IFERROR(VLOOKUP($B17,'Round  (11)'!$B$2:$AB$102,MATCH(Species!L$2,'Round  (11)'!$B$2:$AB$2,0),0),0)+IFERROR(VLOOKUP($B17,'Round  (12)'!$B$2:$Y$100,MATCH(Species!L$2,'Round  (12)'!$B$2:$Y$2,0),0),0)</f>
        <v>5</v>
      </c>
      <c r="M17" s="480">
        <f>IFERROR(VLOOKUP($B17,'Round 1'!$B$2:$AM$102,MATCH(Species!M$2,'Round 1'!$B$2:$AM$2,0),0),0)+IFERROR(VLOOKUP($B17,'Round  (2)'!$B$2:$AM$102,MATCH(Species!M$2,'Round  (2)'!$B$2:$AM$2,0),0),0)+IFERROR(VLOOKUP($B17,'Round  (3)'!$B$2:$AM$102,MATCH(Species!M$2,'Round  (3)'!$B$2:$AM$2,0),0),0)+IFERROR(VLOOKUP($B17,'Round (4)'!$B$2:$AM$102,MATCH(Species!M$2,'Round (4)'!$B$2:$AM$2,0),0),0)+IFERROR(VLOOKUP($B17,'Round  (5)'!$B$2:$AM$102,MATCH(Species!M$2,'Round  (5)'!$B$2:$AM$2,0),0),0)+IFERROR(VLOOKUP($B17,'Round  (6)'!$B$2:$AM$102,MATCH(Species!M$2,'Round  (6)'!$B$2:$AM$2,0),0),0)+IFERROR(VLOOKUP($B17,'Round  (7)'!$B$2:$AM$102,MATCH(Species!M$2,'Round  (7)'!$B$2:$AM$2,0),0),0)+IFERROR(VLOOKUP($B17,'Round  (8)'!$B$2:$AM$102,MATCH(Species!M$2,'Round  (8)'!$B$2:$AM$2,0),0),0)+IFERROR(VLOOKUP($B17,'Round  (9)'!$B$2:$AM$102,MATCH(Species!M$2,'Round  (9)'!$B$2:$AM$2,0),0),0)+IFERROR(VLOOKUP($B17,'Round  (10)'!$B$2:$U$102,MATCH(Species!M$2,'Round  (10)'!$B$2:$U$2,0),0),0)+IFERROR(VLOOKUP($B17,'Round  (11)'!$B$2:$AB$102,MATCH(Species!M$2,'Round  (11)'!$B$2:$AB$2,0),0),0)+IFERROR(VLOOKUP($B17,'Round  (12)'!$B$2:$Y$100,MATCH(Species!M$2,'Round  (12)'!$B$2:$Y$2,0),0),0)</f>
        <v>1</v>
      </c>
      <c r="N17" s="480">
        <f>IFERROR(VLOOKUP($B17,'Round 1'!$B$2:$AM$102,MATCH(Species!N$2,'Round 1'!$B$2:$AM$2,0),0),0)+IFERROR(VLOOKUP($B17,'Round  (2)'!$B$2:$AM$102,MATCH(Species!N$2,'Round  (2)'!$B$2:$AM$2,0),0),0)+IFERROR(VLOOKUP($B17,'Round  (3)'!$B$2:$AM$102,MATCH(Species!N$2,'Round  (3)'!$B$2:$AM$2,0),0),0)+IFERROR(VLOOKUP($B17,'Round (4)'!$B$2:$AM$102,MATCH(Species!N$2,'Round (4)'!$B$2:$AM$2,0),0),0)+IFERROR(VLOOKUP($B17,'Round  (5)'!$B$2:$AM$102,MATCH(Species!N$2,'Round  (5)'!$B$2:$AM$2,0),0),0)+IFERROR(VLOOKUP($B17,'Round  (6)'!$B$2:$AM$102,MATCH(Species!N$2,'Round  (6)'!$B$2:$AM$2,0),0),0)+IFERROR(VLOOKUP($B17,'Round  (7)'!$B$2:$AM$102,MATCH(Species!N$2,'Round  (7)'!$B$2:$AM$2,0),0),0)+IFERROR(VLOOKUP($B17,'Round  (8)'!$B$2:$AM$102,MATCH(Species!N$2,'Round  (8)'!$B$2:$AM$2,0),0),0)+IFERROR(VLOOKUP($B17,'Round  (9)'!$B$2:$AM$102,MATCH(Species!N$2,'Round  (9)'!$B$2:$AM$2,0),0),0)+IFERROR(VLOOKUP($B17,'Round  (10)'!$B$2:$U$102,MATCH(Species!N$2,'Round  (10)'!$B$2:$U$2,0),0),0)+IFERROR(VLOOKUP($B17,'Round  (11)'!$B$2:$AB$102,MATCH(Species!N$2,'Round  (11)'!$B$2:$AB$2,0),0),0)+IFERROR(VLOOKUP($B17,'Round  (12)'!$B$2:$Y$100,MATCH(Species!N$2,'Round  (12)'!$B$2:$Y$2,0),0),0)</f>
        <v>2</v>
      </c>
      <c r="O17" s="480">
        <f>IFERROR(VLOOKUP($B17,'Round 1'!$B$2:$AM$102,MATCH(Species!O$2,'Round 1'!$B$2:$AM$2,0),0),0)+IFERROR(VLOOKUP($B17,'Round  (2)'!$B$2:$AM$102,MATCH(Species!O$2,'Round  (2)'!$B$2:$AM$2,0),0),0)+IFERROR(VLOOKUP($B17,'Round  (3)'!$B$2:$AM$102,MATCH(Species!O$2,'Round  (3)'!$B$2:$AM$2,0),0),0)+IFERROR(VLOOKUP($B17,'Round (4)'!$B$2:$AM$102,MATCH(Species!O$2,'Round (4)'!$B$2:$AM$2,0),0),0)+IFERROR(VLOOKUP($B17,'Round  (5)'!$B$2:$AM$102,MATCH(Species!O$2,'Round  (5)'!$B$2:$AM$2,0),0),0)+IFERROR(VLOOKUP($B17,'Round  (6)'!$B$2:$AM$102,MATCH(Species!O$2,'Round  (6)'!$B$2:$AM$2,0),0),0)+IFERROR(VLOOKUP($B17,'Round  (7)'!$B$2:$AM$102,MATCH(Species!O$2,'Round  (7)'!$B$2:$AM$2,0),0),0)+IFERROR(VLOOKUP($B17,'Round  (8)'!$B$2:$AM$102,MATCH(Species!O$2,'Round  (8)'!$B$2:$AM$2,0),0),0)+IFERROR(VLOOKUP($B17,'Round  (9)'!$B$2:$AM$102,MATCH(Species!O$2,'Round  (9)'!$B$2:$AM$2,0),0),0)+IFERROR(VLOOKUP($B17,'Round  (10)'!$B$2:$U$102,MATCH(Species!O$2,'Round  (10)'!$B$2:$U$2,0),0),0)+IFERROR(VLOOKUP($B17,'Round  (11)'!$B$2:$AB$102,MATCH(Species!O$2,'Round  (11)'!$B$2:$AB$2,0),0),0)+IFERROR(VLOOKUP($B17,'Round  (12)'!$B$2:$Y$100,MATCH(Species!O$2,'Round  (12)'!$B$2:$Y$2,0),0),0)</f>
        <v>0</v>
      </c>
      <c r="P17" s="480">
        <f>IFERROR(VLOOKUP($B17,'Round 1'!$B$2:$AM$102,MATCH(Species!P$2,'Round 1'!$B$2:$AM$2,0),0),0)+IFERROR(VLOOKUP($B17,'Round  (2)'!$B$2:$AM$102,MATCH(Species!P$2,'Round  (2)'!$B$2:$AM$2,0),0),0)+IFERROR(VLOOKUP($B17,'Round  (3)'!$B$2:$AM$102,MATCH(Species!P$2,'Round  (3)'!$B$2:$AM$2,0),0),0)+IFERROR(VLOOKUP($B17,'Round (4)'!$B$2:$AM$102,MATCH(Species!P$2,'Round (4)'!$B$2:$AM$2,0),0),0)+IFERROR(VLOOKUP($B17,'Round  (5)'!$B$2:$AM$102,MATCH(Species!P$2,'Round  (5)'!$B$2:$AM$2,0),0),0)+IFERROR(VLOOKUP($B17,'Round  (6)'!$B$2:$AM$102,MATCH(Species!P$2,'Round  (6)'!$B$2:$AM$2,0),0),0)+IFERROR(VLOOKUP($B17,'Round  (7)'!$B$2:$AM$102,MATCH(Species!P$2,'Round  (7)'!$B$2:$AM$2,0),0),0)+IFERROR(VLOOKUP($B17,'Round  (8)'!$B$2:$AM$102,MATCH(Species!P$2,'Round  (8)'!$B$2:$AM$2,0),0),0)+IFERROR(VLOOKUP($B17,'Round  (9)'!$B$2:$AM$102,MATCH(Species!P$2,'Round  (9)'!$B$2:$AM$2,0),0),0)+IFERROR(VLOOKUP($B17,'Round  (10)'!$B$2:$U$102,MATCH(Species!P$2,'Round  (10)'!$B$2:$U$2,0),0),0)+IFERROR(VLOOKUP($B17,'Round  (11)'!$B$2:$AB$102,MATCH(Species!P$2,'Round  (11)'!$B$2:$AB$2,0),0),0)+IFERROR(VLOOKUP($B17,'Round  (12)'!$B$2:$Y$100,MATCH(Species!P$2,'Round  (12)'!$B$2:$Y$2,0),0),0)</f>
        <v>1</v>
      </c>
      <c r="Q17" s="480">
        <f>IFERROR(VLOOKUP($B17,'Round 1'!$B$2:$AM$102,MATCH(Species!Q$2,'Round 1'!$B$2:$AM$2,0),0),0)+IFERROR(VLOOKUP($B17,'Round  (2)'!$B$2:$AM$102,MATCH(Species!Q$2,'Round  (2)'!$B$2:$AM$2,0),0),0)+IFERROR(VLOOKUP($B17,'Round  (3)'!$B$2:$AM$102,MATCH(Species!Q$2,'Round  (3)'!$B$2:$AM$2,0),0),0)+IFERROR(VLOOKUP($B17,'Round (4)'!$B$2:$AM$102,MATCH(Species!Q$2,'Round (4)'!$B$2:$AM$2,0),0),0)+IFERROR(VLOOKUP($B17,'Round  (5)'!$B$2:$AM$102,MATCH(Species!Q$2,'Round  (5)'!$B$2:$AM$2,0),0),0)+IFERROR(VLOOKUP($B17,'Round  (6)'!$B$2:$AM$102,MATCH(Species!Q$2,'Round  (6)'!$B$2:$AM$2,0),0),0)+IFERROR(VLOOKUP($B17,'Round  (7)'!$B$2:$AM$102,MATCH(Species!Q$2,'Round  (7)'!$B$2:$AM$2,0),0),0)+IFERROR(VLOOKUP($B17,'Round  (8)'!$B$2:$AM$102,MATCH(Species!Q$2,'Round  (8)'!$B$2:$AM$2,0),0),0)+IFERROR(VLOOKUP($B17,'Round  (9)'!$B$2:$AM$102,MATCH(Species!Q$2,'Round  (9)'!$B$2:$AM$2,0),0),0)+IFERROR(VLOOKUP($B17,'Round  (10)'!$B$2:$U$102,MATCH(Species!Q$2,'Round  (10)'!$B$2:$U$2,0),0),0)+IFERROR(VLOOKUP($B17,'Round  (11)'!$B$2:$AB$102,MATCH(Species!Q$2,'Round  (11)'!$B$2:$AB$2,0),0),0)+IFERROR(VLOOKUP($B17,'Round  (12)'!$B$2:$Y$100,MATCH(Species!Q$2,'Round  (12)'!$B$2:$Y$2,0),0),0)</f>
        <v>8</v>
      </c>
      <c r="R17" s="480">
        <f>IFERROR(VLOOKUP($B17,'Round 1'!$B$2:$AM$102,MATCH(Species!R$2,'Round 1'!$B$2:$AM$2,0),0),0)+IFERROR(VLOOKUP($B17,'Round  (2)'!$B$2:$AM$102,MATCH(Species!R$2,'Round  (2)'!$B$2:$AM$2,0),0),0)+IFERROR(VLOOKUP($B17,'Round  (3)'!$B$2:$AM$102,MATCH(Species!R$2,'Round  (3)'!$B$2:$AM$2,0),0),0)+IFERROR(VLOOKUP($B17,'Round (4)'!$B$2:$AM$102,MATCH(Species!R$2,'Round (4)'!$B$2:$AM$2,0),0),0)+IFERROR(VLOOKUP($B17,'Round  (5)'!$B$2:$AM$102,MATCH(Species!R$2,'Round  (5)'!$B$2:$AM$2,0),0),0)+IFERROR(VLOOKUP($B17,'Round  (6)'!$B$2:$AM$102,MATCH(Species!R$2,'Round  (6)'!$B$2:$AM$2,0),0),0)+IFERROR(VLOOKUP($B17,'Round  (7)'!$B$2:$AM$102,MATCH(Species!R$2,'Round  (7)'!$B$2:$AM$2,0),0),0)+IFERROR(VLOOKUP($B17,'Round  (8)'!$B$2:$AM$102,MATCH(Species!R$2,'Round  (8)'!$B$2:$AM$2,0),0),0)+IFERROR(VLOOKUP($B17,'Round  (9)'!$B$2:$AM$102,MATCH(Species!R$2,'Round  (9)'!$B$2:$AM$2,0),0),0)+IFERROR(VLOOKUP($B17,'Round  (10)'!$B$2:$U$102,MATCH(Species!R$2,'Round  (10)'!$B$2:$U$2,0),0),0)+IFERROR(VLOOKUP($B17,'Round  (11)'!$B$2:$AB$102,MATCH(Species!R$2,'Round  (11)'!$B$2:$AB$2,0),0),0)+IFERROR(VLOOKUP($B17,'Round  (12)'!$B$2:$Y$100,MATCH(Species!R$2,'Round  (12)'!$B$2:$Y$2,0),0),0)</f>
        <v>0</v>
      </c>
      <c r="S17" s="480">
        <f>IFERROR(VLOOKUP($B17,'Round 1'!$B$2:$AM$102,MATCH(Species!S$2,'Round 1'!$B$2:$AM$2,0),0),0)+IFERROR(VLOOKUP($B17,'Round  (2)'!$B$2:$AM$102,MATCH(Species!S$2,'Round  (2)'!$B$2:$AM$2,0),0),0)+IFERROR(VLOOKUP($B17,'Round  (3)'!$B$2:$AM$102,MATCH(Species!S$2,'Round  (3)'!$B$2:$AM$2,0),0),0)+IFERROR(VLOOKUP($B17,'Round (4)'!$B$2:$AM$102,MATCH(Species!S$2,'Round (4)'!$B$2:$AM$2,0),0),0)+IFERROR(VLOOKUP($B17,'Round  (5)'!$B$2:$AM$102,MATCH(Species!S$2,'Round  (5)'!$B$2:$AM$2,0),0),0)+IFERROR(VLOOKUP($B17,'Round  (6)'!$B$2:$AM$102,MATCH(Species!S$2,'Round  (6)'!$B$2:$AM$2,0),0),0)+IFERROR(VLOOKUP($B17,'Round  (7)'!$B$2:$AM$102,MATCH(Species!S$2,'Round  (7)'!$B$2:$AM$2,0),0),0)+IFERROR(VLOOKUP($B17,'Round  (8)'!$B$2:$AM$102,MATCH(Species!S$2,'Round  (8)'!$B$2:$AM$2,0),0),0)+IFERROR(VLOOKUP($B17,'Round  (9)'!$B$2:$AM$102,MATCH(Species!S$2,'Round  (9)'!$B$2:$AM$2,0),0),0)+IFERROR(VLOOKUP($B17,'Round  (10)'!$B$2:$U$102,MATCH(Species!S$2,'Round  (10)'!$B$2:$U$2,0),0),0)+IFERROR(VLOOKUP($B17,'Round  (11)'!$B$2:$AB$102,MATCH(Species!S$2,'Round  (11)'!$B$2:$AB$2,0),0),0)+IFERROR(VLOOKUP($B17,'Round  (12)'!$B$2:$Y$100,MATCH(Species!S$2,'Round  (12)'!$B$2:$Y$2,0),0),0)</f>
        <v>0</v>
      </c>
      <c r="T17" s="480">
        <f>IFERROR(VLOOKUP($B17,'Round 1'!$B$2:$AM$102,MATCH(Species!T$2,'Round 1'!$B$2:$AM$2,0),0),0)+IFERROR(VLOOKUP($B17,'Round  (2)'!$B$2:$AM$102,MATCH(Species!T$2,'Round  (2)'!$B$2:$AM$2,0),0),0)+IFERROR(VLOOKUP($B17,'Round  (3)'!$B$2:$AM$102,MATCH(Species!T$2,'Round  (3)'!$B$2:$AM$2,0),0),0)+IFERROR(VLOOKUP($B17,'Round (4)'!$B$2:$AM$102,MATCH(Species!T$2,'Round (4)'!$B$2:$AM$2,0),0),0)+IFERROR(VLOOKUP($B17,'Round  (5)'!$B$2:$AM$102,MATCH(Species!T$2,'Round  (5)'!$B$2:$AM$2,0),0),0)+IFERROR(VLOOKUP($B17,'Round  (6)'!$B$2:$AM$102,MATCH(Species!T$2,'Round  (6)'!$B$2:$AM$2,0),0),0)+IFERROR(VLOOKUP($B17,'Round  (7)'!$B$2:$AM$102,MATCH(Species!T$2,'Round  (7)'!$B$2:$AM$2,0),0),0)+IFERROR(VLOOKUP($B17,'Round  (8)'!$B$2:$AM$102,MATCH(Species!T$2,'Round  (8)'!$B$2:$AM$2,0),0),0)+IFERROR(VLOOKUP($B17,'Round  (9)'!$B$2:$AM$102,MATCH(Species!T$2,'Round  (9)'!$B$2:$AM$2,0),0),0)+IFERROR(VLOOKUP($B17,'Round  (10)'!$B$2:$U$102,MATCH(Species!T$2,'Round  (10)'!$B$2:$U$2,0),0),0)+IFERROR(VLOOKUP($B17,'Round  (11)'!$B$2:$AB$102,MATCH(Species!T$2,'Round  (11)'!$B$2:$AB$2,0),0),0)+IFERROR(VLOOKUP($B17,'Round  (12)'!$B$2:$Y$100,MATCH(Species!T$2,'Round  (12)'!$B$2:$Y$2,0),0),0)</f>
        <v>0</v>
      </c>
      <c r="U17" s="480">
        <f>IFERROR(VLOOKUP($B17,'Round 1'!$B$2:$AM$102,MATCH(Species!U$2,'Round 1'!$B$2:$AM$2,0),0),0)+IFERROR(VLOOKUP($B17,'Round  (2)'!$B$2:$AM$102,MATCH(Species!U$2,'Round  (2)'!$B$2:$AM$2,0),0),0)+IFERROR(VLOOKUP($B17,'Round  (3)'!$B$2:$AM$102,MATCH(Species!U$2,'Round  (3)'!$B$2:$AM$2,0),0),0)+IFERROR(VLOOKUP($B17,'Round (4)'!$B$2:$AM$102,MATCH(Species!U$2,'Round (4)'!$B$2:$AM$2,0),0),0)+IFERROR(VLOOKUP($B17,'Round  (5)'!$B$2:$AM$102,MATCH(Species!U$2,'Round  (5)'!$B$2:$AM$2,0),0),0)+IFERROR(VLOOKUP($B17,'Round  (6)'!$B$2:$AM$102,MATCH(Species!U$2,'Round  (6)'!$B$2:$AM$2,0),0),0)+IFERROR(VLOOKUP($B17,'Round  (7)'!$B$2:$AM$102,MATCH(Species!U$2,'Round  (7)'!$B$2:$AM$2,0),0),0)+IFERROR(VLOOKUP($B17,'Round  (8)'!$B$2:$AM$102,MATCH(Species!U$2,'Round  (8)'!$B$2:$AM$2,0),0),0)+IFERROR(VLOOKUP($B17,'Round  (9)'!$B$2:$AM$102,MATCH(Species!U$2,'Round  (9)'!$B$2:$AM$2,0),0),0)+IFERROR(VLOOKUP($B17,'Round  (10)'!$B$2:$U$102,MATCH(Species!U$2,'Round  (10)'!$B$2:$U$2,0),0),0)+IFERROR(VLOOKUP($B17,'Round  (11)'!$B$2:$AB$102,MATCH(Species!U$2,'Round  (11)'!$B$2:$AB$2,0),0),0)+IFERROR(VLOOKUP($B17,'Round  (12)'!$B$2:$Y$100,MATCH(Species!U$2,'Round  (12)'!$B$2:$Y$2,0),0),0)</f>
        <v>0</v>
      </c>
      <c r="V17" s="480">
        <f>IFERROR(VLOOKUP($B17,'Round 1'!$B$2:$AM$102,MATCH(Species!V$2,'Round 1'!$B$2:$AM$2,0),0),0)+IFERROR(VLOOKUP($B17,'Round  (2)'!$B$2:$AM$102,MATCH(Species!V$2,'Round  (2)'!$B$2:$AM$2,0),0),0)+IFERROR(VLOOKUP($B17,'Round  (3)'!$B$2:$AM$102,MATCH(Species!V$2,'Round  (3)'!$B$2:$AM$2,0),0),0)+IFERROR(VLOOKUP($B17,'Round (4)'!$B$2:$AM$102,MATCH(Species!V$2,'Round (4)'!$B$2:$AM$2,0),0),0)+IFERROR(VLOOKUP($B17,'Round  (5)'!$B$2:$AM$102,MATCH(Species!V$2,'Round  (5)'!$B$2:$AM$2,0),0),0)+IFERROR(VLOOKUP($B17,'Round  (6)'!$B$2:$AM$102,MATCH(Species!V$2,'Round  (6)'!$B$2:$AM$2,0),0),0)+IFERROR(VLOOKUP($B17,'Round  (7)'!$B$2:$AM$102,MATCH(Species!V$2,'Round  (7)'!$B$2:$AM$2,0),0),0)+IFERROR(VLOOKUP($B17,'Round  (8)'!$B$2:$AM$102,MATCH(Species!V$2,'Round  (8)'!$B$2:$AM$2,0),0),0)+IFERROR(VLOOKUP($B17,'Round  (9)'!$B$2:$AM$102,MATCH(Species!V$2,'Round  (9)'!$B$2:$AM$2,0),0),0)+IFERROR(VLOOKUP($B17,'Round  (10)'!$B$2:$U$102,MATCH(Species!V$2,'Round  (10)'!$B$2:$U$2,0),0),0)+IFERROR(VLOOKUP($B17,'Round  (11)'!$B$2:$AB$102,MATCH(Species!V$2,'Round  (11)'!$B$2:$AB$2,0),0),0)+IFERROR(VLOOKUP($B17,'Round  (12)'!$B$2:$Y$100,MATCH(Species!V$2,'Round  (12)'!$B$2:$Y$2,0),0),0)</f>
        <v>0</v>
      </c>
      <c r="W17" s="480">
        <f>IFERROR(VLOOKUP($B17,'Round 1'!$B$2:$AM$102,MATCH(Species!W$2,'Round 1'!$B$2:$AM$2,0),0),0)+IFERROR(VLOOKUP($B17,'Round  (2)'!$B$2:$AM$102,MATCH(Species!W$2,'Round  (2)'!$B$2:$AM$2,0),0),0)+IFERROR(VLOOKUP($B17,'Round  (3)'!$B$2:$AM$102,MATCH(Species!W$2,'Round  (3)'!$B$2:$AM$2,0),0),0)+IFERROR(VLOOKUP($B17,'Round (4)'!$B$2:$AM$102,MATCH(Species!W$2,'Round (4)'!$B$2:$AM$2,0),0),0)+IFERROR(VLOOKUP($B17,'Round  (5)'!$B$2:$AM$102,MATCH(Species!W$2,'Round  (5)'!$B$2:$AM$2,0),0),0)+IFERROR(VLOOKUP($B17,'Round  (6)'!$B$2:$AM$102,MATCH(Species!W$2,'Round  (6)'!$B$2:$AM$2,0),0),0)+IFERROR(VLOOKUP($B17,'Round  (7)'!$B$2:$AM$102,MATCH(Species!W$2,'Round  (7)'!$B$2:$AM$2,0),0),0)+IFERROR(VLOOKUP($B17,'Round  (8)'!$B$2:$AM$102,MATCH(Species!W$2,'Round  (8)'!$B$2:$AM$2,0),0),0)+IFERROR(VLOOKUP($B17,'Round  (9)'!$B$2:$AM$102,MATCH(Species!W$2,'Round  (9)'!$B$2:$AM$2,0),0),0)+IFERROR(VLOOKUP($B17,'Round  (10)'!$B$2:$U$102,MATCH(Species!W$2,'Round  (10)'!$B$2:$U$2,0),0),0)+IFERROR(VLOOKUP($B17,'Round  (11)'!$B$2:$AB$102,MATCH(Species!W$2,'Round  (11)'!$B$2:$AB$2,0),0),0)+IFERROR(VLOOKUP($B17,'Round  (12)'!$B$2:$Y$100,MATCH(Species!W$2,'Round  (12)'!$B$2:$Y$2,0),0),0)</f>
        <v>1</v>
      </c>
      <c r="X17" s="480">
        <f>IFERROR(VLOOKUP($B17,'Round 1'!$B$2:$AM$102,MATCH(Species!X$2,'Round 1'!$B$2:$AM$2,0),0),0)+IFERROR(VLOOKUP($B17,'Round  (2)'!$B$2:$AM$102,MATCH(Species!X$2,'Round  (2)'!$B$2:$AM$2,0),0),0)+IFERROR(VLOOKUP($B17,'Round  (3)'!$B$2:$AM$102,MATCH(Species!X$2,'Round  (3)'!$B$2:$AM$2,0),0),0)+IFERROR(VLOOKUP($B17,'Round (4)'!$B$2:$AM$102,MATCH(Species!X$2,'Round (4)'!$B$2:$AM$2,0),0),0)+IFERROR(VLOOKUP($B17,'Round  (5)'!$B$2:$AM$102,MATCH(Species!X$2,'Round  (5)'!$B$2:$AM$2,0),0),0)+IFERROR(VLOOKUP($B17,'Round  (6)'!$B$2:$AM$102,MATCH(Species!X$2,'Round  (6)'!$B$2:$AM$2,0),0),0)+IFERROR(VLOOKUP($B17,'Round  (7)'!$B$2:$AM$102,MATCH(Species!X$2,'Round  (7)'!$B$2:$AM$2,0),0),0)+IFERROR(VLOOKUP($B17,'Round  (8)'!$B$2:$AM$102,MATCH(Species!X$2,'Round  (8)'!$B$2:$AM$2,0),0),0)+IFERROR(VLOOKUP($B17,'Round  (9)'!$B$2:$AM$102,MATCH(Species!X$2,'Round  (9)'!$B$2:$AM$2,0),0),0)+IFERROR(VLOOKUP($B17,'Round  (10)'!$B$2:$U$102,MATCH(Species!X$2,'Round  (10)'!$B$2:$U$2,0),0),0)+IFERROR(VLOOKUP($B17,'Round  (11)'!$B$2:$AB$102,MATCH(Species!X$2,'Round  (11)'!$B$2:$AB$2,0),0),0)+IFERROR(VLOOKUP($B17,'Round  (12)'!$B$2:$Y$100,MATCH(Species!X$2,'Round  (12)'!$B$2:$Y$2,0),0),0)</f>
        <v>0</v>
      </c>
      <c r="Y17" s="480">
        <f>IFERROR(VLOOKUP($B17,'Round 1'!$B$2:$AM$102,MATCH(Species!Y$2,'Round 1'!$B$2:$AM$2,0),0),0)+IFERROR(VLOOKUP($B17,'Round  (2)'!$B$2:$AM$102,MATCH(Species!Y$2,'Round  (2)'!$B$2:$AM$2,0),0),0)+IFERROR(VLOOKUP($B17,'Round  (3)'!$B$2:$AM$102,MATCH(Species!Y$2,'Round  (3)'!$B$2:$AM$2,0),0),0)+IFERROR(VLOOKUP($B17,'Round (4)'!$B$2:$AM$102,MATCH(Species!Y$2,'Round (4)'!$B$2:$AM$2,0),0),0)+IFERROR(VLOOKUP($B17,'Round  (5)'!$B$2:$AM$102,MATCH(Species!Y$2,'Round  (5)'!$B$2:$AM$2,0),0),0)+IFERROR(VLOOKUP($B17,'Round  (6)'!$B$2:$AM$102,MATCH(Species!Y$2,'Round  (6)'!$B$2:$AM$2,0),0),0)+IFERROR(VLOOKUP($B17,'Round  (7)'!$B$2:$AM$102,MATCH(Species!Y$2,'Round  (7)'!$B$2:$AM$2,0),0),0)+IFERROR(VLOOKUP($B17,'Round  (8)'!$B$2:$AM$102,MATCH(Species!Y$2,'Round  (8)'!$B$2:$AM$2,0),0),0)+IFERROR(VLOOKUP($B17,'Round  (9)'!$B$2:$AM$102,MATCH(Species!Y$2,'Round  (9)'!$B$2:$AM$2,0),0),0)+IFERROR(VLOOKUP($B17,'Round  (10)'!$B$2:$U$102,MATCH(Species!Y$2,'Round  (10)'!$B$2:$U$2,0),0),0)+IFERROR(VLOOKUP($B17,'Round  (11)'!$B$2:$AB$102,MATCH(Species!Y$2,'Round  (11)'!$B$2:$AB$2,0),0),0)+IFERROR(VLOOKUP($B17,'Round  (12)'!$B$2:$Y$100,MATCH(Species!Y$2,'Round  (12)'!$B$2:$Y$2,0),0),0)</f>
        <v>0</v>
      </c>
      <c r="Z17" s="480">
        <f>IFERROR(VLOOKUP($B17,'Round 1'!$B$2:$AM$102,MATCH(Species!Z$2,'Round 1'!$B$2:$AM$2,0),0),0)+IFERROR(VLOOKUP($B17,'Round  (2)'!$B$2:$AM$102,MATCH(Species!Z$2,'Round  (2)'!$B$2:$AM$2,0),0),0)+IFERROR(VLOOKUP($B17,'Round  (3)'!$B$2:$AM$102,MATCH(Species!Z$2,'Round  (3)'!$B$2:$AM$2,0),0),0)+IFERROR(VLOOKUP($B17,'Round (4)'!$B$2:$AM$102,MATCH(Species!Z$2,'Round (4)'!$B$2:$AM$2,0),0),0)+IFERROR(VLOOKUP($B17,'Round  (5)'!$B$2:$AM$102,MATCH(Species!Z$2,'Round  (5)'!$B$2:$AM$2,0),0),0)+IFERROR(VLOOKUP($B17,'Round  (6)'!$B$2:$AM$102,MATCH(Species!Z$2,'Round  (6)'!$B$2:$AM$2,0),0),0)+IFERROR(VLOOKUP($B17,'Round  (7)'!$B$2:$AM$102,MATCH(Species!Z$2,'Round  (7)'!$B$2:$AM$2,0),0),0)+IFERROR(VLOOKUP($B17,'Round  (8)'!$B$2:$AM$102,MATCH(Species!Z$2,'Round  (8)'!$B$2:$AM$2,0),0),0)+IFERROR(VLOOKUP($B17,'Round  (9)'!$B$2:$AM$102,MATCH(Species!Z$2,'Round  (9)'!$B$2:$AM$2,0),0),0)+IFERROR(VLOOKUP($B17,'Round  (10)'!$B$2:$U$102,MATCH(Species!Z$2,'Round  (10)'!$B$2:$U$2,0),0),0)+IFERROR(VLOOKUP($B17,'Round  (11)'!$B$2:$AB$102,MATCH(Species!Z$2,'Round  (11)'!$B$2:$AB$2,0),0),0)+IFERROR(VLOOKUP($B17,'Round  (12)'!$B$2:$Y$100,MATCH(Species!Z$2,'Round  (12)'!$B$2:$Y$2,0),0),0)</f>
        <v>0</v>
      </c>
      <c r="AA17" s="480">
        <f>IFERROR(VLOOKUP($B17,'Round 1'!$B$2:$AM$102,MATCH(Species!AA$2,'Round 1'!$B$2:$AM$2,0),0),0)+IFERROR(VLOOKUP($B17,'Round  (2)'!$B$2:$AM$102,MATCH(Species!AA$2,'Round  (2)'!$B$2:$AM$2,0),0),0)+IFERROR(VLOOKUP($B17,'Round  (3)'!$B$2:$AM$102,MATCH(Species!AA$2,'Round  (3)'!$B$2:$AM$2,0),0),0)+IFERROR(VLOOKUP($B17,'Round (4)'!$B$2:$AM$102,MATCH(Species!AA$2,'Round (4)'!$B$2:$AM$2,0),0),0)+IFERROR(VLOOKUP($B17,'Round  (5)'!$B$2:$AM$102,MATCH(Species!AA$2,'Round  (5)'!$B$2:$AM$2,0),0),0)+IFERROR(VLOOKUP($B17,'Round  (6)'!$B$2:$AM$102,MATCH(Species!AA$2,'Round  (6)'!$B$2:$AM$2,0),0),0)+IFERROR(VLOOKUP($B17,'Round  (7)'!$B$2:$AM$102,MATCH(Species!AA$2,'Round  (7)'!$B$2:$AM$2,0),0),0)+IFERROR(VLOOKUP($B17,'Round  (8)'!$B$2:$AM$102,MATCH(Species!AA$2,'Round  (8)'!$B$2:$AM$2,0),0),0)+IFERROR(VLOOKUP($B17,'Round  (9)'!$B$2:$AM$102,MATCH(Species!AA$2,'Round  (9)'!$B$2:$AM$2,0),0),0)+IFERROR(VLOOKUP($B17,'Round  (10)'!$B$2:$U$102,MATCH(Species!AA$2,'Round  (10)'!$B$2:$U$2,0),0),0)+IFERROR(VLOOKUP($B17,'Round  (11)'!$B$2:$AB$102,MATCH(Species!AA$2,'Round  (11)'!$B$2:$AB$2,0),0),0)+IFERROR(VLOOKUP($B17,'Round  (12)'!$B$2:$Y$100,MATCH(Species!AA$2,'Round  (12)'!$B$2:$Y$2,0),0),0)</f>
        <v>0</v>
      </c>
      <c r="AB17" s="480">
        <f>IFERROR(VLOOKUP($B17,'Round 1'!$B$2:$AM$102,MATCH(Species!AB$2,'Round 1'!$B$2:$AM$2,0),0),0)+IFERROR(VLOOKUP($B17,'Round  (2)'!$B$2:$AM$102,MATCH(Species!AB$2,'Round  (2)'!$B$2:$AM$2,0),0),0)+IFERROR(VLOOKUP($B17,'Round  (3)'!$B$2:$AM$102,MATCH(Species!AB$2,'Round  (3)'!$B$2:$AM$2,0),0),0)+IFERROR(VLOOKUP($B17,'Round (4)'!$B$2:$AM$102,MATCH(Species!AB$2,'Round (4)'!$B$2:$AM$2,0),0),0)+IFERROR(VLOOKUP($B17,'Round  (5)'!$B$2:$AM$102,MATCH(Species!AB$2,'Round  (5)'!$B$2:$AM$2,0),0),0)+IFERROR(VLOOKUP($B17,'Round  (6)'!$B$2:$AM$102,MATCH(Species!AB$2,'Round  (6)'!$B$2:$AM$2,0),0),0)+IFERROR(VLOOKUP($B17,'Round  (7)'!$B$2:$AM$102,MATCH(Species!AB$2,'Round  (7)'!$B$2:$AM$2,0),0),0)+IFERROR(VLOOKUP($B17,'Round  (8)'!$B$2:$AM$102,MATCH(Species!AB$2,'Round  (8)'!$B$2:$AM$2,0),0),0)+IFERROR(VLOOKUP($B17,'Round  (9)'!$B$2:$AM$102,MATCH(Species!AB$2,'Round  (9)'!$B$2:$AM$2,0),0),0)+IFERROR(VLOOKUP($B17,'Round  (10)'!$B$2:$U$102,MATCH(Species!AB$2,'Round  (10)'!$B$2:$U$2,0),0),0)+IFERROR(VLOOKUP($B17,'Round  (11)'!$B$2:$AB$102,MATCH(Species!AB$2,'Round  (11)'!$B$2:$AB$2,0),0),0)+IFERROR(VLOOKUP($B17,'Round  (12)'!$B$2:$Y$100,MATCH(Species!AB$2,'Round  (12)'!$B$2:$Y$2,0),0),0)</f>
        <v>0</v>
      </c>
      <c r="AC17" s="480">
        <f>IFERROR(VLOOKUP($B17,'Round 1'!$B$2:$AM$102,MATCH(Species!AC$2,'Round 1'!$B$2:$AM$2,0),0),0)+IFERROR(VLOOKUP($B17,'Round  (2)'!$B$2:$AM$102,MATCH(Species!AC$2,'Round  (2)'!$B$2:$AM$2,0),0),0)+IFERROR(VLOOKUP($B17,'Round  (3)'!$B$2:$AM$102,MATCH(Species!AC$2,'Round  (3)'!$B$2:$AM$2,0),0),0)+IFERROR(VLOOKUP($B17,'Round (4)'!$B$2:$AM$102,MATCH(Species!AC$2,'Round (4)'!$B$2:$AM$2,0),0),0)+IFERROR(VLOOKUP($B17,'Round  (5)'!$B$2:$AM$102,MATCH(Species!AC$2,'Round  (5)'!$B$2:$AM$2,0),0),0)+IFERROR(VLOOKUP($B17,'Round  (6)'!$B$2:$AM$102,MATCH(Species!AC$2,'Round  (6)'!$B$2:$AM$2,0),0),0)+IFERROR(VLOOKUP($B17,'Round  (7)'!$B$2:$AM$102,MATCH(Species!AC$2,'Round  (7)'!$B$2:$AM$2,0),0),0)+IFERROR(VLOOKUP($B17,'Round  (8)'!$B$2:$AM$102,MATCH(Species!AC$2,'Round  (8)'!$B$2:$AM$2,0),0),0)+IFERROR(VLOOKUP($B17,'Round  (9)'!$B$2:$AM$102,MATCH(Species!AC$2,'Round  (9)'!$B$2:$AM$2,0),0),0)+IFERROR(VLOOKUP($B17,'Round  (10)'!$B$2:$U$102,MATCH(Species!AC$2,'Round  (10)'!$B$2:$U$2,0),0),0)+IFERROR(VLOOKUP($B17,'Round  (11)'!$B$2:$AB$102,MATCH(Species!AC$2,'Round  (11)'!$B$2:$AB$2,0),0),0)+IFERROR(VLOOKUP($B17,'Round  (12)'!$B$2:$Y$100,MATCH(Species!AC$2,'Round  (12)'!$B$2:$Y$2,0),0),0)</f>
        <v>2</v>
      </c>
      <c r="AD17" s="480">
        <f>IFERROR(VLOOKUP($B17,'Round 1'!$B$2:$AM$102,MATCH(Species!AD$2,'Round 1'!$B$2:$AM$2,0),0),0)+IFERROR(VLOOKUP($B17,'Round  (2)'!$B$2:$AM$102,MATCH(Species!AD$2,'Round  (2)'!$B$2:$AM$2,0),0),0)+IFERROR(VLOOKUP($B17,'Round  (3)'!$B$2:$AM$102,MATCH(Species!AD$2,'Round  (3)'!$B$2:$AM$2,0),0),0)+IFERROR(VLOOKUP($B17,'Round (4)'!$B$2:$AM$102,MATCH(Species!AD$2,'Round (4)'!$B$2:$AM$2,0),0),0)+IFERROR(VLOOKUP($B17,'Round  (5)'!$B$2:$AM$102,MATCH(Species!AD$2,'Round  (5)'!$B$2:$AM$2,0),0),0)+IFERROR(VLOOKUP($B17,'Round  (6)'!$B$2:$AM$102,MATCH(Species!AD$2,'Round  (6)'!$B$2:$AM$2,0),0),0)+IFERROR(VLOOKUP($B17,'Round  (7)'!$B$2:$AM$102,MATCH(Species!AD$2,'Round  (7)'!$B$2:$AM$2,0),0),0)+IFERROR(VLOOKUP($B17,'Round  (8)'!$B$2:$AM$102,MATCH(Species!AD$2,'Round  (8)'!$B$2:$AM$2,0),0),0)+IFERROR(VLOOKUP($B17,'Round  (9)'!$B$2:$AM$102,MATCH(Species!AD$2,'Round  (9)'!$B$2:$AM$2,0),0),0)+IFERROR(VLOOKUP($B17,'Round  (10)'!$B$2:$U$102,MATCH(Species!AD$2,'Round  (10)'!$B$2:$U$2,0),0),0)+IFERROR(VLOOKUP($B17,'Round  (11)'!$B$2:$AB$102,MATCH(Species!AD$2,'Round  (11)'!$B$2:$AB$2,0),0),0)+IFERROR(VLOOKUP($B17,'Round  (12)'!$B$2:$Y$100,MATCH(Species!AD$2,'Round  (12)'!$B$2:$Y$2,0),0),0)</f>
        <v>0</v>
      </c>
      <c r="AE17" s="480">
        <f>IFERROR(VLOOKUP($B17,'Round 1'!$B$2:$AM$102,MATCH(Species!AE$2,'Round 1'!$B$2:$AM$2,0),0),0)+IFERROR(VLOOKUP($B17,'Round  (2)'!$B$2:$AM$102,MATCH(Species!AE$2,'Round  (2)'!$B$2:$AM$2,0),0),0)+IFERROR(VLOOKUP($B17,'Round  (3)'!$B$2:$AM$102,MATCH(Species!AE$2,'Round  (3)'!$B$2:$AM$2,0),0),0)+IFERROR(VLOOKUP($B17,'Round (4)'!$B$2:$AM$102,MATCH(Species!AE$2,'Round (4)'!$B$2:$AM$2,0),0),0)+IFERROR(VLOOKUP($B17,'Round  (5)'!$B$2:$AM$102,MATCH(Species!AE$2,'Round  (5)'!$B$2:$AM$2,0),0),0)+IFERROR(VLOOKUP($B17,'Round  (6)'!$B$2:$AM$102,MATCH(Species!AE$2,'Round  (6)'!$B$2:$AM$2,0),0),0)+IFERROR(VLOOKUP($B17,'Round  (7)'!$B$2:$AM$102,MATCH(Species!AE$2,'Round  (7)'!$B$2:$AM$2,0),0),0)+IFERROR(VLOOKUP($B17,'Round  (8)'!$B$2:$AM$102,MATCH(Species!AE$2,'Round  (8)'!$B$2:$AM$2,0),0),0)+IFERROR(VLOOKUP($B17,'Round  (9)'!$B$2:$AM$102,MATCH(Species!AE$2,'Round  (9)'!$B$2:$AM$2,0),0),0)+IFERROR(VLOOKUP($B17,'Round  (10)'!$B$2:$U$102,MATCH(Species!AE$2,'Round  (10)'!$B$2:$U$2,0),0),0)+IFERROR(VLOOKUP($B17,'Round  (11)'!$B$2:$AB$102,MATCH(Species!AE$2,'Round  (11)'!$B$2:$AB$2,0),0),0)+IFERROR(VLOOKUP($B17,'Round  (12)'!$B$2:$Y$100,MATCH(Species!AE$2,'Round  (12)'!$B$2:$Y$2,0),0),0)</f>
        <v>0</v>
      </c>
      <c r="AF17" s="480">
        <f>IFERROR(VLOOKUP($B17,'Round 1'!$B$2:$AM$102,MATCH(Species!AF$2,'Round 1'!$B$2:$AM$2,0),0),0)+IFERROR(VLOOKUP($B17,'Round  (2)'!$B$2:$AM$102,MATCH(Species!AF$2,'Round  (2)'!$B$2:$AM$2,0),0),0)+IFERROR(VLOOKUP($B17,'Round  (3)'!$B$2:$AM$102,MATCH(Species!AF$2,'Round  (3)'!$B$2:$AM$2,0),0),0)+IFERROR(VLOOKUP($B17,'Round (4)'!$B$2:$AM$102,MATCH(Species!AF$2,'Round (4)'!$B$2:$AM$2,0),0),0)+IFERROR(VLOOKUP($B17,'Round  (5)'!$B$2:$AM$102,MATCH(Species!AF$2,'Round  (5)'!$B$2:$AM$2,0),0),0)+IFERROR(VLOOKUP($B17,'Round  (6)'!$B$2:$AM$102,MATCH(Species!AF$2,'Round  (6)'!$B$2:$AM$2,0),0),0)+IFERROR(VLOOKUP($B17,'Round  (7)'!$B$2:$AM$102,MATCH(Species!AF$2,'Round  (7)'!$B$2:$AM$2,0),0),0)+IFERROR(VLOOKUP($B17,'Round  (8)'!$B$2:$AM$102,MATCH(Species!AF$2,'Round  (8)'!$B$2:$AM$2,0),0),0)+IFERROR(VLOOKUP($B17,'Round  (9)'!$B$2:$AM$102,MATCH(Species!AF$2,'Round  (9)'!$B$2:$AM$2,0),0),0)+IFERROR(VLOOKUP($B17,'Round  (10)'!$B$2:$U$102,MATCH(Species!AF$2,'Round  (10)'!$B$2:$U$2,0),0),0)+IFERROR(VLOOKUP($B17,'Round  (11)'!$B$2:$AB$102,MATCH(Species!AF$2,'Round  (11)'!$B$2:$AB$2,0),0),0)+IFERROR(VLOOKUP($B17,'Round  (12)'!$B$2:$Y$100,MATCH(Species!AF$2,'Round  (12)'!$B$2:$Y$2,0),0),0)</f>
        <v>0</v>
      </c>
      <c r="AG17" s="480">
        <f>IFERROR(VLOOKUP($B17,'Round 1'!$B$2:$AM$102,MATCH(Species!AG$2,'Round 1'!$B$2:$AM$2,0),0),0)+IFERROR(VLOOKUP($B17,'Round  (2)'!$B$2:$AM$102,MATCH(Species!AG$2,'Round  (2)'!$B$2:$AM$2,0),0),0)+IFERROR(VLOOKUP($B17,'Round  (3)'!$B$2:$AM$102,MATCH(Species!AG$2,'Round  (3)'!$B$2:$AM$2,0),0),0)+IFERROR(VLOOKUP($B17,'Round (4)'!$B$2:$AM$102,MATCH(Species!AG$2,'Round (4)'!$B$2:$AM$2,0),0),0)+IFERROR(VLOOKUP($B17,'Round  (5)'!$B$2:$AM$102,MATCH(Species!AG$2,'Round  (5)'!$B$2:$AM$2,0),0),0)+IFERROR(VLOOKUP($B17,'Round  (6)'!$B$2:$AM$102,MATCH(Species!AG$2,'Round  (6)'!$B$2:$AM$2,0),0),0)+IFERROR(VLOOKUP($B17,'Round  (7)'!$B$2:$AM$102,MATCH(Species!AG$2,'Round  (7)'!$B$2:$AM$2,0),0),0)+IFERROR(VLOOKUP($B17,'Round  (8)'!$B$2:$AM$102,MATCH(Species!AG$2,'Round  (8)'!$B$2:$AM$2,0),0),0)+IFERROR(VLOOKUP($B17,'Round  (9)'!$B$2:$AM$102,MATCH(Species!AG$2,'Round  (9)'!$B$2:$AM$2,0),0),0)+IFERROR(VLOOKUP($B17,'Round  (10)'!$B$2:$U$102,MATCH(Species!AG$2,'Round  (10)'!$B$2:$U$2,0),0),0)+IFERROR(VLOOKUP($B17,'Round  (11)'!$B$2:$AB$102,MATCH(Species!AG$2,'Round  (11)'!$B$2:$AB$2,0),0),0)+IFERROR(VLOOKUP($B17,'Round  (12)'!$B$2:$Y$100,MATCH(Species!AG$2,'Round  (12)'!$B$2:$Y$2,0),0),0)</f>
        <v>0</v>
      </c>
      <c r="AH17" s="480">
        <f>IFERROR(VLOOKUP($B17,'Round 1'!$B$2:$AM$102,MATCH(Species!AH$2,'Round 1'!$B$2:$AM$2,0),0),0)+IFERROR(VLOOKUP($B17,'Round  (2)'!$B$2:$AM$102,MATCH(Species!AH$2,'Round  (2)'!$B$2:$AM$2,0),0),0)+IFERROR(VLOOKUP($B17,'Round  (3)'!$B$2:$AM$102,MATCH(Species!AH$2,'Round  (3)'!$B$2:$AM$2,0),0),0)+IFERROR(VLOOKUP($B17,'Round (4)'!$B$2:$AM$102,MATCH(Species!AH$2,'Round (4)'!$B$2:$AM$2,0),0),0)+IFERROR(VLOOKUP($B17,'Round  (5)'!$B$2:$AM$102,MATCH(Species!AH$2,'Round  (5)'!$B$2:$AM$2,0),0),0)+IFERROR(VLOOKUP($B17,'Round  (6)'!$B$2:$AM$102,MATCH(Species!AH$2,'Round  (6)'!$B$2:$AM$2,0),0),0)+IFERROR(VLOOKUP($B17,'Round  (7)'!$B$2:$AM$102,MATCH(Species!AH$2,'Round  (7)'!$B$2:$AM$2,0),0),0)+IFERROR(VLOOKUP($B17,'Round  (8)'!$B$2:$AM$102,MATCH(Species!AH$2,'Round  (8)'!$B$2:$AM$2,0),0),0)+IFERROR(VLOOKUP($B17,'Round  (9)'!$B$2:$AM$102,MATCH(Species!AH$2,'Round  (9)'!$B$2:$AM$2,0),0),0)+IFERROR(VLOOKUP($B17,'Round  (10)'!$B$2:$U$102,MATCH(Species!AH$2,'Round  (10)'!$B$2:$U$2,0),0),0)+IFERROR(VLOOKUP($B17,'Round  (11)'!$B$2:$AB$102,MATCH(Species!AH$2,'Round  (11)'!$B$2:$AB$2,0),0),0)+IFERROR(VLOOKUP($B17,'Round  (12)'!$B$2:$Y$100,MATCH(Species!AH$2,'Round  (12)'!$B$2:$Y$2,0),0),0)</f>
        <v>0</v>
      </c>
      <c r="AI17" s="480">
        <f>IFERROR(VLOOKUP($B17,'Round 1'!$B$2:$AM$102,MATCH(Species!AI$2,'Round 1'!$B$2:$AM$2,0),0),0)+IFERROR(VLOOKUP($B17,'Round  (2)'!$B$2:$AM$102,MATCH(Species!AI$2,'Round  (2)'!$B$2:$AM$2,0),0),0)+IFERROR(VLOOKUP($B17,'Round  (3)'!$B$2:$AM$102,MATCH(Species!AI$2,'Round  (3)'!$B$2:$AM$2,0),0),0)+IFERROR(VLOOKUP($B17,'Round (4)'!$B$2:$AM$102,MATCH(Species!AI$2,'Round (4)'!$B$2:$AM$2,0),0),0)+IFERROR(VLOOKUP($B17,'Round  (5)'!$B$2:$AM$102,MATCH(Species!AI$2,'Round  (5)'!$B$2:$AM$2,0),0),0)+IFERROR(VLOOKUP($B17,'Round  (6)'!$B$2:$AM$102,MATCH(Species!AI$2,'Round  (6)'!$B$2:$AM$2,0),0),0)+IFERROR(VLOOKUP($B17,'Round  (7)'!$B$2:$AM$102,MATCH(Species!AI$2,'Round  (7)'!$B$2:$AM$2,0),0),0)+IFERROR(VLOOKUP($B17,'Round  (8)'!$B$2:$AM$102,MATCH(Species!AI$2,'Round  (8)'!$B$2:$AM$2,0),0),0)+IFERROR(VLOOKUP($B17,'Round  (9)'!$B$2:$AM$102,MATCH(Species!AI$2,'Round  (9)'!$B$2:$AM$2,0),0),0)+IFERROR(VLOOKUP($B17,'Round  (10)'!$B$2:$U$102,MATCH(Species!AI$2,'Round  (10)'!$B$2:$U$2,0),0),0)+IFERROR(VLOOKUP($B17,'Round  (11)'!$B$2:$AB$102,MATCH(Species!AI$2,'Round  (11)'!$B$2:$AB$2,0),0),0)+IFERROR(VLOOKUP($B17,'Round  (12)'!$B$2:$Y$100,MATCH(Species!AI$2,'Round  (12)'!$B$2:$Y$2,0),0),0)</f>
        <v>0</v>
      </c>
      <c r="AJ17" s="480">
        <f>IFERROR(VLOOKUP($B17,'Round 1'!$B$2:$AM$102,MATCH(Species!AJ$2,'Round 1'!$B$2:$AM$2,0),0),0)+IFERROR(VLOOKUP($B17,'Round  (2)'!$B$2:$AM$102,MATCH(Species!AJ$2,'Round  (2)'!$B$2:$AM$2,0),0),0)+IFERROR(VLOOKUP($B17,'Round  (3)'!$B$2:$AM$102,MATCH(Species!AJ$2,'Round  (3)'!$B$2:$AM$2,0),0),0)+IFERROR(VLOOKUP($B17,'Round (4)'!$B$2:$AM$102,MATCH(Species!AJ$2,'Round (4)'!$B$2:$AM$2,0),0),0)+IFERROR(VLOOKUP($B17,'Round  (5)'!$B$2:$AM$102,MATCH(Species!AJ$2,'Round  (5)'!$B$2:$AM$2,0),0),0)+IFERROR(VLOOKUP($B17,'Round  (6)'!$B$2:$AM$102,MATCH(Species!AJ$2,'Round  (6)'!$B$2:$AM$2,0),0),0)+IFERROR(VLOOKUP($B17,'Round  (7)'!$B$2:$AM$102,MATCH(Species!AJ$2,'Round  (7)'!$B$2:$AM$2,0),0),0)+IFERROR(VLOOKUP($B17,'Round  (8)'!$B$2:$AM$102,MATCH(Species!AJ$2,'Round  (8)'!$B$2:$AM$2,0),0),0)+IFERROR(VLOOKUP($B17,'Round  (9)'!$B$2:$AM$102,MATCH(Species!AJ$2,'Round  (9)'!$B$2:$AM$2,0),0),0)+IFERROR(VLOOKUP($B17,'Round  (10)'!$B$2:$U$102,MATCH(Species!AJ$2,'Round  (10)'!$B$2:$U$2,0),0),0)+IFERROR(VLOOKUP($B17,'Round  (11)'!$B$2:$AB$102,MATCH(Species!AJ$2,'Round  (11)'!$B$2:$AB$2,0),0),0)+IFERROR(VLOOKUP($B17,'Round  (12)'!$B$2:$Y$100,MATCH(Species!AJ$2,'Round  (12)'!$B$2:$Y$2,0),0),0)</f>
        <v>0</v>
      </c>
      <c r="AT17" t="s">
        <v>138</v>
      </c>
    </row>
    <row r="18" spans="1:46" x14ac:dyDescent="0.3">
      <c r="A18" s="186">
        <v>15</v>
      </c>
      <c r="B18" s="326" t="s">
        <v>155</v>
      </c>
      <c r="C18" s="66" t="str">
        <f>IFERROR(VLOOKUP(B19,IND!$B$3:$E$66,4,0),"NM")</f>
        <v>M</v>
      </c>
      <c r="D18" s="51">
        <f t="shared" si="1"/>
        <v>9</v>
      </c>
      <c r="E18" s="342">
        <f t="shared" si="2"/>
        <v>79</v>
      </c>
      <c r="F18" s="480">
        <f>IFERROR(VLOOKUP($B18,'Round 1'!$B$2:$AM$102,MATCH(Species!F$2,'Round 1'!$B$2:$AM$2,0),0),0)+IFERROR(VLOOKUP($B18,'Round  (2)'!$B$2:$AM$102,MATCH(Species!F$2,'Round  (2)'!$B$2:$AM$2,0),0),0)+IFERROR(VLOOKUP($B18,'Round  (3)'!$B$2:$AM$102,MATCH(Species!F$2,'Round  (3)'!$B$2:$AM$2,0),0),0)+IFERROR(VLOOKUP($B18,'Round (4)'!$B$2:$AM$102,MATCH(Species!F$2,'Round (4)'!$B$2:$AM$2,0),0),0)+IFERROR(VLOOKUP($B18,'Round  (5)'!$B$2:$AM$102,MATCH(Species!F$2,'Round  (5)'!$B$2:$AM$2,0),0),0)+IFERROR(VLOOKUP($B18,'Round  (6)'!$B$2:$AM$102,MATCH(Species!F$2,'Round  (6)'!$B$2:$AM$2,0),0),0)+IFERROR(VLOOKUP($B18,'Round  (7)'!$B$2:$AM$102,MATCH(Species!F$2,'Round  (7)'!$B$2:$AM$2,0),0),0)+IFERROR(VLOOKUP($B18,'Round  (8)'!$B$2:$AM$102,MATCH(Species!F$2,'Round  (8)'!$B$2:$AM$2,0),0),0)+IFERROR(VLOOKUP($B18,'Round  (9)'!$B$2:$AM$102,MATCH(Species!F$2,'Round  (9)'!$B$2:$AM$2,0),0),0)+IFERROR(VLOOKUP($B18,'Round  (10)'!$B$2:$U$102,MATCH(Species!F$2,'Round  (10)'!$B$2:$U$2,0),0),0)+IFERROR(VLOOKUP($B18,'Round  (11)'!$B$2:$AB$102,MATCH(Species!F$2,'Round  (11)'!$B$2:$AB$2,0),0),0)+IFERROR(VLOOKUP($B18,'Round  (12)'!$B$2:$Y$100,MATCH(Species!F$2,'Round  (12)'!$B$2:$Y$2,0),0),0)</f>
        <v>37</v>
      </c>
      <c r="G18" s="480">
        <f>IFERROR(VLOOKUP($B18,'Round 1'!$B$2:$AM$102,MATCH(Species!G$2,'Round 1'!$B$2:$AM$2,0),0),0)+IFERROR(VLOOKUP($B18,'Round  (2)'!$B$2:$AM$102,MATCH(Species!G$2,'Round  (2)'!$B$2:$AM$2,0),0),0)+IFERROR(VLOOKUP($B18,'Round  (3)'!$B$2:$AM$102,MATCH(Species!G$2,'Round  (3)'!$B$2:$AM$2,0),0),0)+IFERROR(VLOOKUP($B18,'Round (4)'!$B$2:$AM$102,MATCH(Species!G$2,'Round (4)'!$B$2:$AM$2,0),0),0)+IFERROR(VLOOKUP($B18,'Round  (5)'!$B$2:$AM$102,MATCH(Species!G$2,'Round  (5)'!$B$2:$AM$2,0),0),0)+IFERROR(VLOOKUP($B18,'Round  (6)'!$B$2:$AM$102,MATCH(Species!G$2,'Round  (6)'!$B$2:$AM$2,0),0),0)+IFERROR(VLOOKUP($B18,'Round  (7)'!$B$2:$AM$102,MATCH(Species!G$2,'Round  (7)'!$B$2:$AM$2,0),0),0)+IFERROR(VLOOKUP($B18,'Round  (8)'!$B$2:$AM$102,MATCH(Species!G$2,'Round  (8)'!$B$2:$AM$2,0),0),0)+IFERROR(VLOOKUP($B18,'Round  (9)'!$B$2:$AM$102,MATCH(Species!G$2,'Round  (9)'!$B$2:$AM$2,0),0),0)+IFERROR(VLOOKUP($B18,'Round  (10)'!$B$2:$U$102,MATCH(Species!G$2,'Round  (10)'!$B$2:$U$2,0),0),0)+IFERROR(VLOOKUP($B18,'Round  (11)'!$B$2:$AB$102,MATCH(Species!G$2,'Round  (11)'!$B$2:$AB$2,0),0),0)+IFERROR(VLOOKUP($B18,'Round  (12)'!$B$2:$Y$100,MATCH(Species!G$2,'Round  (12)'!$B$2:$Y$2,0),0),0)</f>
        <v>8</v>
      </c>
      <c r="H18" s="480">
        <f>IFERROR(VLOOKUP($B18,'Round 1'!$B$2:$AM$102,MATCH(Species!H$2,'Round 1'!$B$2:$AM$2,0),0),0)+IFERROR(VLOOKUP($B18,'Round  (2)'!$B$2:$AM$102,MATCH(Species!H$2,'Round  (2)'!$B$2:$AM$2,0),0),0)+IFERROR(VLOOKUP($B18,'Round  (3)'!$B$2:$AM$102,MATCH(Species!H$2,'Round  (3)'!$B$2:$AM$2,0),0),0)+IFERROR(VLOOKUP($B18,'Round (4)'!$B$2:$AM$102,MATCH(Species!H$2,'Round (4)'!$B$2:$AM$2,0),0),0)+IFERROR(VLOOKUP($B18,'Round  (5)'!$B$2:$AM$102,MATCH(Species!H$2,'Round  (5)'!$B$2:$AM$2,0),0),0)+IFERROR(VLOOKUP($B18,'Round  (6)'!$B$2:$AM$102,MATCH(Species!H$2,'Round  (6)'!$B$2:$AM$2,0),0),0)+IFERROR(VLOOKUP($B18,'Round  (7)'!$B$2:$AM$102,MATCH(Species!H$2,'Round  (7)'!$B$2:$AM$2,0),0),0)+IFERROR(VLOOKUP($B18,'Round  (8)'!$B$2:$AM$102,MATCH(Species!H$2,'Round  (8)'!$B$2:$AM$2,0),0),0)+IFERROR(VLOOKUP($B18,'Round  (9)'!$B$2:$AM$102,MATCH(Species!H$2,'Round  (9)'!$B$2:$AM$2,0),0),0)+IFERROR(VLOOKUP($B18,'Round  (10)'!$B$2:$U$102,MATCH(Species!H$2,'Round  (10)'!$B$2:$U$2,0),0),0)+IFERROR(VLOOKUP($B18,'Round  (11)'!$B$2:$AB$102,MATCH(Species!H$2,'Round  (11)'!$B$2:$AB$2,0),0),0)+IFERROR(VLOOKUP($B18,'Round  (12)'!$B$2:$Y$100,MATCH(Species!H$2,'Round  (12)'!$B$2:$Y$2,0),0),0)</f>
        <v>0</v>
      </c>
      <c r="I18" s="480">
        <f>IFERROR(VLOOKUP($B18,'Round 1'!$B$2:$AM$102,MATCH(Species!I$2,'Round 1'!$B$2:$AM$2,0),0),0)+IFERROR(VLOOKUP($B18,'Round  (2)'!$B$2:$AM$102,MATCH(Species!I$2,'Round  (2)'!$B$2:$AM$2,0),0),0)+IFERROR(VLOOKUP($B18,'Round  (3)'!$B$2:$AM$102,MATCH(Species!I$2,'Round  (3)'!$B$2:$AM$2,0),0),0)+IFERROR(VLOOKUP($B18,'Round (4)'!$B$2:$AM$102,MATCH(Species!I$2,'Round (4)'!$B$2:$AM$2,0),0),0)+IFERROR(VLOOKUP($B18,'Round  (5)'!$B$2:$AM$102,MATCH(Species!I$2,'Round  (5)'!$B$2:$AM$2,0),0),0)+IFERROR(VLOOKUP($B18,'Round  (6)'!$B$2:$AM$102,MATCH(Species!I$2,'Round  (6)'!$B$2:$AM$2,0),0),0)+IFERROR(VLOOKUP($B18,'Round  (7)'!$B$2:$AM$102,MATCH(Species!I$2,'Round  (7)'!$B$2:$AM$2,0),0),0)+IFERROR(VLOOKUP($B18,'Round  (8)'!$B$2:$AM$102,MATCH(Species!I$2,'Round  (8)'!$B$2:$AM$2,0),0),0)+IFERROR(VLOOKUP($B18,'Round  (9)'!$B$2:$AM$102,MATCH(Species!I$2,'Round  (9)'!$B$2:$AM$2,0),0),0)+IFERROR(VLOOKUP($B18,'Round  (10)'!$B$2:$U$102,MATCH(Species!I$2,'Round  (10)'!$B$2:$U$2,0),0),0)+IFERROR(VLOOKUP($B18,'Round  (11)'!$B$2:$AB$102,MATCH(Species!I$2,'Round  (11)'!$B$2:$AB$2,0),0),0)+IFERROR(VLOOKUP($B18,'Round  (12)'!$B$2:$Y$100,MATCH(Species!I$2,'Round  (12)'!$B$2:$Y$2,0),0),0)</f>
        <v>0</v>
      </c>
      <c r="J18" s="480">
        <f>IFERROR(VLOOKUP($B18,'Round 1'!$B$2:$AM$102,MATCH(Species!J$2,'Round 1'!$B$2:$AM$2,0),0),0)+IFERROR(VLOOKUP($B18,'Round  (2)'!$B$2:$AM$102,MATCH(Species!J$2,'Round  (2)'!$B$2:$AM$2,0),0),0)+IFERROR(VLOOKUP($B18,'Round  (3)'!$B$2:$AM$102,MATCH(Species!J$2,'Round  (3)'!$B$2:$AM$2,0),0),0)+IFERROR(VLOOKUP($B18,'Round (4)'!$B$2:$AM$102,MATCH(Species!J$2,'Round (4)'!$B$2:$AM$2,0),0),0)+IFERROR(VLOOKUP($B18,'Round  (5)'!$B$2:$AM$102,MATCH(Species!J$2,'Round  (5)'!$B$2:$AM$2,0),0),0)+IFERROR(VLOOKUP($B18,'Round  (6)'!$B$2:$AM$102,MATCH(Species!J$2,'Round  (6)'!$B$2:$AM$2,0),0),0)+IFERROR(VLOOKUP($B18,'Round  (7)'!$B$2:$AM$102,MATCH(Species!J$2,'Round  (7)'!$B$2:$AM$2,0),0),0)+IFERROR(VLOOKUP($B18,'Round  (8)'!$B$2:$AM$102,MATCH(Species!J$2,'Round  (8)'!$B$2:$AM$2,0),0),0)+IFERROR(VLOOKUP($B18,'Round  (9)'!$B$2:$AM$102,MATCH(Species!J$2,'Round  (9)'!$B$2:$AM$2,0),0),0)+IFERROR(VLOOKUP($B18,'Round  (10)'!$B$2:$U$102,MATCH(Species!J$2,'Round  (10)'!$B$2:$U$2,0),0),0)+IFERROR(VLOOKUP($B18,'Round  (11)'!$B$2:$AB$102,MATCH(Species!J$2,'Round  (11)'!$B$2:$AB$2,0),0),0)+IFERROR(VLOOKUP($B18,'Round  (12)'!$B$2:$Y$100,MATCH(Species!J$2,'Round  (12)'!$B$2:$Y$2,0),0),0)</f>
        <v>0</v>
      </c>
      <c r="K18" s="480">
        <f>IFERROR(VLOOKUP($B18,'Round 1'!$B$2:$AM$102,MATCH(Species!K$2,'Round 1'!$B$2:$AM$2,0),0),0)+IFERROR(VLOOKUP($B18,'Round  (2)'!$B$2:$AM$102,MATCH(Species!K$2,'Round  (2)'!$B$2:$AM$2,0),0),0)+IFERROR(VLOOKUP($B18,'Round  (3)'!$B$2:$AM$102,MATCH(Species!K$2,'Round  (3)'!$B$2:$AM$2,0),0),0)+IFERROR(VLOOKUP($B18,'Round (4)'!$B$2:$AM$102,MATCH(Species!K$2,'Round (4)'!$B$2:$AM$2,0),0),0)+IFERROR(VLOOKUP($B18,'Round  (5)'!$B$2:$AM$102,MATCH(Species!K$2,'Round  (5)'!$B$2:$AM$2,0),0),0)+IFERROR(VLOOKUP($B18,'Round  (6)'!$B$2:$AM$102,MATCH(Species!K$2,'Round  (6)'!$B$2:$AM$2,0),0),0)+IFERROR(VLOOKUP($B18,'Round  (7)'!$B$2:$AM$102,MATCH(Species!K$2,'Round  (7)'!$B$2:$AM$2,0),0),0)+IFERROR(VLOOKUP($B18,'Round  (8)'!$B$2:$AM$102,MATCH(Species!K$2,'Round  (8)'!$B$2:$AM$2,0),0),0)+IFERROR(VLOOKUP($B18,'Round  (9)'!$B$2:$AM$102,MATCH(Species!K$2,'Round  (9)'!$B$2:$AM$2,0),0),0)+IFERROR(VLOOKUP($B18,'Round  (10)'!$B$2:$U$102,MATCH(Species!K$2,'Round  (10)'!$B$2:$U$2,0),0),0)+IFERROR(VLOOKUP($B18,'Round  (11)'!$B$2:$AB$102,MATCH(Species!K$2,'Round  (11)'!$B$2:$AB$2,0),0),0)+IFERROR(VLOOKUP($B18,'Round  (12)'!$B$2:$Y$100,MATCH(Species!K$2,'Round  (12)'!$B$2:$Y$2,0),0),0)</f>
        <v>0</v>
      </c>
      <c r="L18" s="480">
        <f>IFERROR(VLOOKUP($B18,'Round 1'!$B$2:$AM$102,MATCH(Species!L$2,'Round 1'!$B$2:$AM$2,0),0),0)+IFERROR(VLOOKUP($B18,'Round  (2)'!$B$2:$AM$102,MATCH(Species!L$2,'Round  (2)'!$B$2:$AM$2,0),0),0)+IFERROR(VLOOKUP($B18,'Round  (3)'!$B$2:$AM$102,MATCH(Species!L$2,'Round  (3)'!$B$2:$AM$2,0),0),0)+IFERROR(VLOOKUP($B18,'Round (4)'!$B$2:$AM$102,MATCH(Species!L$2,'Round (4)'!$B$2:$AM$2,0),0),0)+IFERROR(VLOOKUP($B18,'Round  (5)'!$B$2:$AM$102,MATCH(Species!L$2,'Round  (5)'!$B$2:$AM$2,0),0),0)+IFERROR(VLOOKUP($B18,'Round  (6)'!$B$2:$AM$102,MATCH(Species!L$2,'Round  (6)'!$B$2:$AM$2,0),0),0)+IFERROR(VLOOKUP($B18,'Round  (7)'!$B$2:$AM$102,MATCH(Species!L$2,'Round  (7)'!$B$2:$AM$2,0),0),0)+IFERROR(VLOOKUP($B18,'Round  (8)'!$B$2:$AM$102,MATCH(Species!L$2,'Round  (8)'!$B$2:$AM$2,0),0),0)+IFERROR(VLOOKUP($B18,'Round  (9)'!$B$2:$AM$102,MATCH(Species!L$2,'Round  (9)'!$B$2:$AM$2,0),0),0)+IFERROR(VLOOKUP($B18,'Round  (10)'!$B$2:$U$102,MATCH(Species!L$2,'Round  (10)'!$B$2:$U$2,0),0),0)+IFERROR(VLOOKUP($B18,'Round  (11)'!$B$2:$AB$102,MATCH(Species!L$2,'Round  (11)'!$B$2:$AB$2,0),0),0)+IFERROR(VLOOKUP($B18,'Round  (12)'!$B$2:$Y$100,MATCH(Species!L$2,'Round  (12)'!$B$2:$Y$2,0),0),0)</f>
        <v>15</v>
      </c>
      <c r="M18" s="480">
        <f>IFERROR(VLOOKUP($B18,'Round 1'!$B$2:$AM$102,MATCH(Species!M$2,'Round 1'!$B$2:$AM$2,0),0),0)+IFERROR(VLOOKUP($B18,'Round  (2)'!$B$2:$AM$102,MATCH(Species!M$2,'Round  (2)'!$B$2:$AM$2,0),0),0)+IFERROR(VLOOKUP($B18,'Round  (3)'!$B$2:$AM$102,MATCH(Species!M$2,'Round  (3)'!$B$2:$AM$2,0),0),0)+IFERROR(VLOOKUP($B18,'Round (4)'!$B$2:$AM$102,MATCH(Species!M$2,'Round (4)'!$B$2:$AM$2,0),0),0)+IFERROR(VLOOKUP($B18,'Round  (5)'!$B$2:$AM$102,MATCH(Species!M$2,'Round  (5)'!$B$2:$AM$2,0),0),0)+IFERROR(VLOOKUP($B18,'Round  (6)'!$B$2:$AM$102,MATCH(Species!M$2,'Round  (6)'!$B$2:$AM$2,0),0),0)+IFERROR(VLOOKUP($B18,'Round  (7)'!$B$2:$AM$102,MATCH(Species!M$2,'Round  (7)'!$B$2:$AM$2,0),0),0)+IFERROR(VLOOKUP($B18,'Round  (8)'!$B$2:$AM$102,MATCH(Species!M$2,'Round  (8)'!$B$2:$AM$2,0),0),0)+IFERROR(VLOOKUP($B18,'Round  (9)'!$B$2:$AM$102,MATCH(Species!M$2,'Round  (9)'!$B$2:$AM$2,0),0),0)+IFERROR(VLOOKUP($B18,'Round  (10)'!$B$2:$U$102,MATCH(Species!M$2,'Round  (10)'!$B$2:$U$2,0),0),0)+IFERROR(VLOOKUP($B18,'Round  (11)'!$B$2:$AB$102,MATCH(Species!M$2,'Round  (11)'!$B$2:$AB$2,0),0),0)+IFERROR(VLOOKUP($B18,'Round  (12)'!$B$2:$Y$100,MATCH(Species!M$2,'Round  (12)'!$B$2:$Y$2,0),0),0)</f>
        <v>1</v>
      </c>
      <c r="N18" s="480">
        <f>IFERROR(VLOOKUP($B18,'Round 1'!$B$2:$AM$102,MATCH(Species!N$2,'Round 1'!$B$2:$AM$2,0),0),0)+IFERROR(VLOOKUP($B18,'Round  (2)'!$B$2:$AM$102,MATCH(Species!N$2,'Round  (2)'!$B$2:$AM$2,0),0),0)+IFERROR(VLOOKUP($B18,'Round  (3)'!$B$2:$AM$102,MATCH(Species!N$2,'Round  (3)'!$B$2:$AM$2,0),0),0)+IFERROR(VLOOKUP($B18,'Round (4)'!$B$2:$AM$102,MATCH(Species!N$2,'Round (4)'!$B$2:$AM$2,0),0),0)+IFERROR(VLOOKUP($B18,'Round  (5)'!$B$2:$AM$102,MATCH(Species!N$2,'Round  (5)'!$B$2:$AM$2,0),0),0)+IFERROR(VLOOKUP($B18,'Round  (6)'!$B$2:$AM$102,MATCH(Species!N$2,'Round  (6)'!$B$2:$AM$2,0),0),0)+IFERROR(VLOOKUP($B18,'Round  (7)'!$B$2:$AM$102,MATCH(Species!N$2,'Round  (7)'!$B$2:$AM$2,0),0),0)+IFERROR(VLOOKUP($B18,'Round  (8)'!$B$2:$AM$102,MATCH(Species!N$2,'Round  (8)'!$B$2:$AM$2,0),0),0)+IFERROR(VLOOKUP($B18,'Round  (9)'!$B$2:$AM$102,MATCH(Species!N$2,'Round  (9)'!$B$2:$AM$2,0),0),0)+IFERROR(VLOOKUP($B18,'Round  (10)'!$B$2:$U$102,MATCH(Species!N$2,'Round  (10)'!$B$2:$U$2,0),0),0)+IFERROR(VLOOKUP($B18,'Round  (11)'!$B$2:$AB$102,MATCH(Species!N$2,'Round  (11)'!$B$2:$AB$2,0),0),0)+IFERROR(VLOOKUP($B18,'Round  (12)'!$B$2:$Y$100,MATCH(Species!N$2,'Round  (12)'!$B$2:$Y$2,0),0),0)</f>
        <v>5</v>
      </c>
      <c r="O18" s="480">
        <f>IFERROR(VLOOKUP($B18,'Round 1'!$B$2:$AM$102,MATCH(Species!O$2,'Round 1'!$B$2:$AM$2,0),0),0)+IFERROR(VLOOKUP($B18,'Round  (2)'!$B$2:$AM$102,MATCH(Species!O$2,'Round  (2)'!$B$2:$AM$2,0),0),0)+IFERROR(VLOOKUP($B18,'Round  (3)'!$B$2:$AM$102,MATCH(Species!O$2,'Round  (3)'!$B$2:$AM$2,0),0),0)+IFERROR(VLOOKUP($B18,'Round (4)'!$B$2:$AM$102,MATCH(Species!O$2,'Round (4)'!$B$2:$AM$2,0),0),0)+IFERROR(VLOOKUP($B18,'Round  (5)'!$B$2:$AM$102,MATCH(Species!O$2,'Round  (5)'!$B$2:$AM$2,0),0),0)+IFERROR(VLOOKUP($B18,'Round  (6)'!$B$2:$AM$102,MATCH(Species!O$2,'Round  (6)'!$B$2:$AM$2,0),0),0)+IFERROR(VLOOKUP($B18,'Round  (7)'!$B$2:$AM$102,MATCH(Species!O$2,'Round  (7)'!$B$2:$AM$2,0),0),0)+IFERROR(VLOOKUP($B18,'Round  (8)'!$B$2:$AM$102,MATCH(Species!O$2,'Round  (8)'!$B$2:$AM$2,0),0),0)+IFERROR(VLOOKUP($B18,'Round  (9)'!$B$2:$AM$102,MATCH(Species!O$2,'Round  (9)'!$B$2:$AM$2,0),0),0)+IFERROR(VLOOKUP($B18,'Round  (10)'!$B$2:$U$102,MATCH(Species!O$2,'Round  (10)'!$B$2:$U$2,0),0),0)+IFERROR(VLOOKUP($B18,'Round  (11)'!$B$2:$AB$102,MATCH(Species!O$2,'Round  (11)'!$B$2:$AB$2,0),0),0)+IFERROR(VLOOKUP($B18,'Round  (12)'!$B$2:$Y$100,MATCH(Species!O$2,'Round  (12)'!$B$2:$Y$2,0),0),0)</f>
        <v>0</v>
      </c>
      <c r="P18" s="480">
        <f>IFERROR(VLOOKUP($B18,'Round 1'!$B$2:$AM$102,MATCH(Species!P$2,'Round 1'!$B$2:$AM$2,0),0),0)+IFERROR(VLOOKUP($B18,'Round  (2)'!$B$2:$AM$102,MATCH(Species!P$2,'Round  (2)'!$B$2:$AM$2,0),0),0)+IFERROR(VLOOKUP($B18,'Round  (3)'!$B$2:$AM$102,MATCH(Species!P$2,'Round  (3)'!$B$2:$AM$2,0),0),0)+IFERROR(VLOOKUP($B18,'Round (4)'!$B$2:$AM$102,MATCH(Species!P$2,'Round (4)'!$B$2:$AM$2,0),0),0)+IFERROR(VLOOKUP($B18,'Round  (5)'!$B$2:$AM$102,MATCH(Species!P$2,'Round  (5)'!$B$2:$AM$2,0),0),0)+IFERROR(VLOOKUP($B18,'Round  (6)'!$B$2:$AM$102,MATCH(Species!P$2,'Round  (6)'!$B$2:$AM$2,0),0),0)+IFERROR(VLOOKUP($B18,'Round  (7)'!$B$2:$AM$102,MATCH(Species!P$2,'Round  (7)'!$B$2:$AM$2,0),0),0)+IFERROR(VLOOKUP($B18,'Round  (8)'!$B$2:$AM$102,MATCH(Species!P$2,'Round  (8)'!$B$2:$AM$2,0),0),0)+IFERROR(VLOOKUP($B18,'Round  (9)'!$B$2:$AM$102,MATCH(Species!P$2,'Round  (9)'!$B$2:$AM$2,0),0),0)+IFERROR(VLOOKUP($B18,'Round  (10)'!$B$2:$U$102,MATCH(Species!P$2,'Round  (10)'!$B$2:$U$2,0),0),0)+IFERROR(VLOOKUP($B18,'Round  (11)'!$B$2:$AB$102,MATCH(Species!P$2,'Round  (11)'!$B$2:$AB$2,0),0),0)+IFERROR(VLOOKUP($B18,'Round  (12)'!$B$2:$Y$100,MATCH(Species!P$2,'Round  (12)'!$B$2:$Y$2,0),0),0)</f>
        <v>1</v>
      </c>
      <c r="Q18" s="480">
        <f>IFERROR(VLOOKUP($B18,'Round 1'!$B$2:$AM$102,MATCH(Species!Q$2,'Round 1'!$B$2:$AM$2,0),0),0)+IFERROR(VLOOKUP($B18,'Round  (2)'!$B$2:$AM$102,MATCH(Species!Q$2,'Round  (2)'!$B$2:$AM$2,0),0),0)+IFERROR(VLOOKUP($B18,'Round  (3)'!$B$2:$AM$102,MATCH(Species!Q$2,'Round  (3)'!$B$2:$AM$2,0),0),0)+IFERROR(VLOOKUP($B18,'Round (4)'!$B$2:$AM$102,MATCH(Species!Q$2,'Round (4)'!$B$2:$AM$2,0),0),0)+IFERROR(VLOOKUP($B18,'Round  (5)'!$B$2:$AM$102,MATCH(Species!Q$2,'Round  (5)'!$B$2:$AM$2,0),0),0)+IFERROR(VLOOKUP($B18,'Round  (6)'!$B$2:$AM$102,MATCH(Species!Q$2,'Round  (6)'!$B$2:$AM$2,0),0),0)+IFERROR(VLOOKUP($B18,'Round  (7)'!$B$2:$AM$102,MATCH(Species!Q$2,'Round  (7)'!$B$2:$AM$2,0),0),0)+IFERROR(VLOOKUP($B18,'Round  (8)'!$B$2:$AM$102,MATCH(Species!Q$2,'Round  (8)'!$B$2:$AM$2,0),0),0)+IFERROR(VLOOKUP($B18,'Round  (9)'!$B$2:$AM$102,MATCH(Species!Q$2,'Round  (9)'!$B$2:$AM$2,0),0),0)+IFERROR(VLOOKUP($B18,'Round  (10)'!$B$2:$U$102,MATCH(Species!Q$2,'Round  (10)'!$B$2:$U$2,0),0),0)+IFERROR(VLOOKUP($B18,'Round  (11)'!$B$2:$AB$102,MATCH(Species!Q$2,'Round  (11)'!$B$2:$AB$2,0),0),0)+IFERROR(VLOOKUP($B18,'Round  (12)'!$B$2:$Y$100,MATCH(Species!Q$2,'Round  (12)'!$B$2:$Y$2,0),0),0)</f>
        <v>9</v>
      </c>
      <c r="R18" s="480">
        <f>IFERROR(VLOOKUP($B18,'Round 1'!$B$2:$AM$102,MATCH(Species!R$2,'Round 1'!$B$2:$AM$2,0),0),0)+IFERROR(VLOOKUP($B18,'Round  (2)'!$B$2:$AM$102,MATCH(Species!R$2,'Round  (2)'!$B$2:$AM$2,0),0),0)+IFERROR(VLOOKUP($B18,'Round  (3)'!$B$2:$AM$102,MATCH(Species!R$2,'Round  (3)'!$B$2:$AM$2,0),0),0)+IFERROR(VLOOKUP($B18,'Round (4)'!$B$2:$AM$102,MATCH(Species!R$2,'Round (4)'!$B$2:$AM$2,0),0),0)+IFERROR(VLOOKUP($B18,'Round  (5)'!$B$2:$AM$102,MATCH(Species!R$2,'Round  (5)'!$B$2:$AM$2,0),0),0)+IFERROR(VLOOKUP($B18,'Round  (6)'!$B$2:$AM$102,MATCH(Species!R$2,'Round  (6)'!$B$2:$AM$2,0),0),0)+IFERROR(VLOOKUP($B18,'Round  (7)'!$B$2:$AM$102,MATCH(Species!R$2,'Round  (7)'!$B$2:$AM$2,0),0),0)+IFERROR(VLOOKUP($B18,'Round  (8)'!$B$2:$AM$102,MATCH(Species!R$2,'Round  (8)'!$B$2:$AM$2,0),0),0)+IFERROR(VLOOKUP($B18,'Round  (9)'!$B$2:$AM$102,MATCH(Species!R$2,'Round  (9)'!$B$2:$AM$2,0),0),0)+IFERROR(VLOOKUP($B18,'Round  (10)'!$B$2:$U$102,MATCH(Species!R$2,'Round  (10)'!$B$2:$U$2,0),0),0)+IFERROR(VLOOKUP($B18,'Round  (11)'!$B$2:$AB$102,MATCH(Species!R$2,'Round  (11)'!$B$2:$AB$2,0),0),0)+IFERROR(VLOOKUP($B18,'Round  (12)'!$B$2:$Y$100,MATCH(Species!R$2,'Round  (12)'!$B$2:$Y$2,0),0),0)</f>
        <v>0</v>
      </c>
      <c r="S18" s="480">
        <f>IFERROR(VLOOKUP($B18,'Round 1'!$B$2:$AM$102,MATCH(Species!S$2,'Round 1'!$B$2:$AM$2,0),0),0)+IFERROR(VLOOKUP($B18,'Round  (2)'!$B$2:$AM$102,MATCH(Species!S$2,'Round  (2)'!$B$2:$AM$2,0),0),0)+IFERROR(VLOOKUP($B18,'Round  (3)'!$B$2:$AM$102,MATCH(Species!S$2,'Round  (3)'!$B$2:$AM$2,0),0),0)+IFERROR(VLOOKUP($B18,'Round (4)'!$B$2:$AM$102,MATCH(Species!S$2,'Round (4)'!$B$2:$AM$2,0),0),0)+IFERROR(VLOOKUP($B18,'Round  (5)'!$B$2:$AM$102,MATCH(Species!S$2,'Round  (5)'!$B$2:$AM$2,0),0),0)+IFERROR(VLOOKUP($B18,'Round  (6)'!$B$2:$AM$102,MATCH(Species!S$2,'Round  (6)'!$B$2:$AM$2,0),0),0)+IFERROR(VLOOKUP($B18,'Round  (7)'!$B$2:$AM$102,MATCH(Species!S$2,'Round  (7)'!$B$2:$AM$2,0),0),0)+IFERROR(VLOOKUP($B18,'Round  (8)'!$B$2:$AM$102,MATCH(Species!S$2,'Round  (8)'!$B$2:$AM$2,0),0),0)+IFERROR(VLOOKUP($B18,'Round  (9)'!$B$2:$AM$102,MATCH(Species!S$2,'Round  (9)'!$B$2:$AM$2,0),0),0)+IFERROR(VLOOKUP($B18,'Round  (10)'!$B$2:$U$102,MATCH(Species!S$2,'Round  (10)'!$B$2:$U$2,0),0),0)+IFERROR(VLOOKUP($B18,'Round  (11)'!$B$2:$AB$102,MATCH(Species!S$2,'Round  (11)'!$B$2:$AB$2,0),0),0)+IFERROR(VLOOKUP($B18,'Round  (12)'!$B$2:$Y$100,MATCH(Species!S$2,'Round  (12)'!$B$2:$Y$2,0),0),0)</f>
        <v>0</v>
      </c>
      <c r="T18" s="480">
        <f>IFERROR(VLOOKUP($B18,'Round 1'!$B$2:$AM$102,MATCH(Species!T$2,'Round 1'!$B$2:$AM$2,0),0),0)+IFERROR(VLOOKUP($B18,'Round  (2)'!$B$2:$AM$102,MATCH(Species!T$2,'Round  (2)'!$B$2:$AM$2,0),0),0)+IFERROR(VLOOKUP($B18,'Round  (3)'!$B$2:$AM$102,MATCH(Species!T$2,'Round  (3)'!$B$2:$AM$2,0),0),0)+IFERROR(VLOOKUP($B18,'Round (4)'!$B$2:$AM$102,MATCH(Species!T$2,'Round (4)'!$B$2:$AM$2,0),0),0)+IFERROR(VLOOKUP($B18,'Round  (5)'!$B$2:$AM$102,MATCH(Species!T$2,'Round  (5)'!$B$2:$AM$2,0),0),0)+IFERROR(VLOOKUP($B18,'Round  (6)'!$B$2:$AM$102,MATCH(Species!T$2,'Round  (6)'!$B$2:$AM$2,0),0),0)+IFERROR(VLOOKUP($B18,'Round  (7)'!$B$2:$AM$102,MATCH(Species!T$2,'Round  (7)'!$B$2:$AM$2,0),0),0)+IFERROR(VLOOKUP($B18,'Round  (8)'!$B$2:$AM$102,MATCH(Species!T$2,'Round  (8)'!$B$2:$AM$2,0),0),0)+IFERROR(VLOOKUP($B18,'Round  (9)'!$B$2:$AM$102,MATCH(Species!T$2,'Round  (9)'!$B$2:$AM$2,0),0),0)+IFERROR(VLOOKUP($B18,'Round  (10)'!$B$2:$U$102,MATCH(Species!T$2,'Round  (10)'!$B$2:$U$2,0),0),0)+IFERROR(VLOOKUP($B18,'Round  (11)'!$B$2:$AB$102,MATCH(Species!T$2,'Round  (11)'!$B$2:$AB$2,0),0),0)+IFERROR(VLOOKUP($B18,'Round  (12)'!$B$2:$Y$100,MATCH(Species!T$2,'Round  (12)'!$B$2:$Y$2,0),0),0)</f>
        <v>0</v>
      </c>
      <c r="U18" s="480">
        <f>IFERROR(VLOOKUP($B18,'Round 1'!$B$2:$AM$102,MATCH(Species!U$2,'Round 1'!$B$2:$AM$2,0),0),0)+IFERROR(VLOOKUP($B18,'Round  (2)'!$B$2:$AM$102,MATCH(Species!U$2,'Round  (2)'!$B$2:$AM$2,0),0),0)+IFERROR(VLOOKUP($B18,'Round  (3)'!$B$2:$AM$102,MATCH(Species!U$2,'Round  (3)'!$B$2:$AM$2,0),0),0)+IFERROR(VLOOKUP($B18,'Round (4)'!$B$2:$AM$102,MATCH(Species!U$2,'Round (4)'!$B$2:$AM$2,0),0),0)+IFERROR(VLOOKUP($B18,'Round  (5)'!$B$2:$AM$102,MATCH(Species!U$2,'Round  (5)'!$B$2:$AM$2,0),0),0)+IFERROR(VLOOKUP($B18,'Round  (6)'!$B$2:$AM$102,MATCH(Species!U$2,'Round  (6)'!$B$2:$AM$2,0),0),0)+IFERROR(VLOOKUP($B18,'Round  (7)'!$B$2:$AM$102,MATCH(Species!U$2,'Round  (7)'!$B$2:$AM$2,0),0),0)+IFERROR(VLOOKUP($B18,'Round  (8)'!$B$2:$AM$102,MATCH(Species!U$2,'Round  (8)'!$B$2:$AM$2,0),0),0)+IFERROR(VLOOKUP($B18,'Round  (9)'!$B$2:$AM$102,MATCH(Species!U$2,'Round  (9)'!$B$2:$AM$2,0),0),0)+IFERROR(VLOOKUP($B18,'Round  (10)'!$B$2:$U$102,MATCH(Species!U$2,'Round  (10)'!$B$2:$U$2,0),0),0)+IFERROR(VLOOKUP($B18,'Round  (11)'!$B$2:$AB$102,MATCH(Species!U$2,'Round  (11)'!$B$2:$AB$2,0),0),0)+IFERROR(VLOOKUP($B18,'Round  (12)'!$B$2:$Y$100,MATCH(Species!U$2,'Round  (12)'!$B$2:$Y$2,0),0),0)</f>
        <v>2</v>
      </c>
      <c r="V18" s="480">
        <f>IFERROR(VLOOKUP($B18,'Round 1'!$B$2:$AM$102,MATCH(Species!V$2,'Round 1'!$B$2:$AM$2,0),0),0)+IFERROR(VLOOKUP($B18,'Round  (2)'!$B$2:$AM$102,MATCH(Species!V$2,'Round  (2)'!$B$2:$AM$2,0),0),0)+IFERROR(VLOOKUP($B18,'Round  (3)'!$B$2:$AM$102,MATCH(Species!V$2,'Round  (3)'!$B$2:$AM$2,0),0),0)+IFERROR(VLOOKUP($B18,'Round (4)'!$B$2:$AM$102,MATCH(Species!V$2,'Round (4)'!$B$2:$AM$2,0),0),0)+IFERROR(VLOOKUP($B18,'Round  (5)'!$B$2:$AM$102,MATCH(Species!V$2,'Round  (5)'!$B$2:$AM$2,0),0),0)+IFERROR(VLOOKUP($B18,'Round  (6)'!$B$2:$AM$102,MATCH(Species!V$2,'Round  (6)'!$B$2:$AM$2,0),0),0)+IFERROR(VLOOKUP($B18,'Round  (7)'!$B$2:$AM$102,MATCH(Species!V$2,'Round  (7)'!$B$2:$AM$2,0),0),0)+IFERROR(VLOOKUP($B18,'Round  (8)'!$B$2:$AM$102,MATCH(Species!V$2,'Round  (8)'!$B$2:$AM$2,0),0),0)+IFERROR(VLOOKUP($B18,'Round  (9)'!$B$2:$AM$102,MATCH(Species!V$2,'Round  (9)'!$B$2:$AM$2,0),0),0)+IFERROR(VLOOKUP($B18,'Round  (10)'!$B$2:$U$102,MATCH(Species!V$2,'Round  (10)'!$B$2:$U$2,0),0),0)+IFERROR(VLOOKUP($B18,'Round  (11)'!$B$2:$AB$102,MATCH(Species!V$2,'Round  (11)'!$B$2:$AB$2,0),0),0)+IFERROR(VLOOKUP($B18,'Round  (12)'!$B$2:$Y$100,MATCH(Species!V$2,'Round  (12)'!$B$2:$Y$2,0),0),0)</f>
        <v>0</v>
      </c>
      <c r="W18" s="480">
        <f>IFERROR(VLOOKUP($B18,'Round 1'!$B$2:$AM$102,MATCH(Species!W$2,'Round 1'!$B$2:$AM$2,0),0),0)+IFERROR(VLOOKUP($B18,'Round  (2)'!$B$2:$AM$102,MATCH(Species!W$2,'Round  (2)'!$B$2:$AM$2,0),0),0)+IFERROR(VLOOKUP($B18,'Round  (3)'!$B$2:$AM$102,MATCH(Species!W$2,'Round  (3)'!$B$2:$AM$2,0),0),0)+IFERROR(VLOOKUP($B18,'Round (4)'!$B$2:$AM$102,MATCH(Species!W$2,'Round (4)'!$B$2:$AM$2,0),0),0)+IFERROR(VLOOKUP($B18,'Round  (5)'!$B$2:$AM$102,MATCH(Species!W$2,'Round  (5)'!$B$2:$AM$2,0),0),0)+IFERROR(VLOOKUP($B18,'Round  (6)'!$B$2:$AM$102,MATCH(Species!W$2,'Round  (6)'!$B$2:$AM$2,0),0),0)+IFERROR(VLOOKUP($B18,'Round  (7)'!$B$2:$AM$102,MATCH(Species!W$2,'Round  (7)'!$B$2:$AM$2,0),0),0)+IFERROR(VLOOKUP($B18,'Round  (8)'!$B$2:$AM$102,MATCH(Species!W$2,'Round  (8)'!$B$2:$AM$2,0),0),0)+IFERROR(VLOOKUP($B18,'Round  (9)'!$B$2:$AM$102,MATCH(Species!W$2,'Round  (9)'!$B$2:$AM$2,0),0),0)+IFERROR(VLOOKUP($B18,'Round  (10)'!$B$2:$U$102,MATCH(Species!W$2,'Round  (10)'!$B$2:$U$2,0),0),0)+IFERROR(VLOOKUP($B18,'Round  (11)'!$B$2:$AB$102,MATCH(Species!W$2,'Round  (11)'!$B$2:$AB$2,0),0),0)+IFERROR(VLOOKUP($B18,'Round  (12)'!$B$2:$Y$100,MATCH(Species!W$2,'Round  (12)'!$B$2:$Y$2,0),0),0)</f>
        <v>0</v>
      </c>
      <c r="X18" s="480">
        <f>IFERROR(VLOOKUP($B18,'Round 1'!$B$2:$AM$102,MATCH(Species!X$2,'Round 1'!$B$2:$AM$2,0),0),0)+IFERROR(VLOOKUP($B18,'Round  (2)'!$B$2:$AM$102,MATCH(Species!X$2,'Round  (2)'!$B$2:$AM$2,0),0),0)+IFERROR(VLOOKUP($B18,'Round  (3)'!$B$2:$AM$102,MATCH(Species!X$2,'Round  (3)'!$B$2:$AM$2,0),0),0)+IFERROR(VLOOKUP($B18,'Round (4)'!$B$2:$AM$102,MATCH(Species!X$2,'Round (4)'!$B$2:$AM$2,0),0),0)+IFERROR(VLOOKUP($B18,'Round  (5)'!$B$2:$AM$102,MATCH(Species!X$2,'Round  (5)'!$B$2:$AM$2,0),0),0)+IFERROR(VLOOKUP($B18,'Round  (6)'!$B$2:$AM$102,MATCH(Species!X$2,'Round  (6)'!$B$2:$AM$2,0),0),0)+IFERROR(VLOOKUP($B18,'Round  (7)'!$B$2:$AM$102,MATCH(Species!X$2,'Round  (7)'!$B$2:$AM$2,0),0),0)+IFERROR(VLOOKUP($B18,'Round  (8)'!$B$2:$AM$102,MATCH(Species!X$2,'Round  (8)'!$B$2:$AM$2,0),0),0)+IFERROR(VLOOKUP($B18,'Round  (9)'!$B$2:$AM$102,MATCH(Species!X$2,'Round  (9)'!$B$2:$AM$2,0),0),0)+IFERROR(VLOOKUP($B18,'Round  (10)'!$B$2:$U$102,MATCH(Species!X$2,'Round  (10)'!$B$2:$U$2,0),0),0)+IFERROR(VLOOKUP($B18,'Round  (11)'!$B$2:$AB$102,MATCH(Species!X$2,'Round  (11)'!$B$2:$AB$2,0),0),0)+IFERROR(VLOOKUP($B18,'Round  (12)'!$B$2:$Y$100,MATCH(Species!X$2,'Round  (12)'!$B$2:$Y$2,0),0),0)</f>
        <v>0</v>
      </c>
      <c r="Y18" s="480">
        <f>IFERROR(VLOOKUP($B18,'Round 1'!$B$2:$AM$102,MATCH(Species!Y$2,'Round 1'!$B$2:$AM$2,0),0),0)+IFERROR(VLOOKUP($B18,'Round  (2)'!$B$2:$AM$102,MATCH(Species!Y$2,'Round  (2)'!$B$2:$AM$2,0),0),0)+IFERROR(VLOOKUP($B18,'Round  (3)'!$B$2:$AM$102,MATCH(Species!Y$2,'Round  (3)'!$B$2:$AM$2,0),0),0)+IFERROR(VLOOKUP($B18,'Round (4)'!$B$2:$AM$102,MATCH(Species!Y$2,'Round (4)'!$B$2:$AM$2,0),0),0)+IFERROR(VLOOKUP($B18,'Round  (5)'!$B$2:$AM$102,MATCH(Species!Y$2,'Round  (5)'!$B$2:$AM$2,0),0),0)+IFERROR(VLOOKUP($B18,'Round  (6)'!$B$2:$AM$102,MATCH(Species!Y$2,'Round  (6)'!$B$2:$AM$2,0),0),0)+IFERROR(VLOOKUP($B18,'Round  (7)'!$B$2:$AM$102,MATCH(Species!Y$2,'Round  (7)'!$B$2:$AM$2,0),0),0)+IFERROR(VLOOKUP($B18,'Round  (8)'!$B$2:$AM$102,MATCH(Species!Y$2,'Round  (8)'!$B$2:$AM$2,0),0),0)+IFERROR(VLOOKUP($B18,'Round  (9)'!$B$2:$AM$102,MATCH(Species!Y$2,'Round  (9)'!$B$2:$AM$2,0),0),0)+IFERROR(VLOOKUP($B18,'Round  (10)'!$B$2:$U$102,MATCH(Species!Y$2,'Round  (10)'!$B$2:$U$2,0),0),0)+IFERROR(VLOOKUP($B18,'Round  (11)'!$B$2:$AB$102,MATCH(Species!Y$2,'Round  (11)'!$B$2:$AB$2,0),0),0)+IFERROR(VLOOKUP($B18,'Round  (12)'!$B$2:$Y$100,MATCH(Species!Y$2,'Round  (12)'!$B$2:$Y$2,0),0),0)</f>
        <v>0</v>
      </c>
      <c r="Z18" s="480">
        <f>IFERROR(VLOOKUP($B18,'Round 1'!$B$2:$AM$102,MATCH(Species!Z$2,'Round 1'!$B$2:$AM$2,0),0),0)+IFERROR(VLOOKUP($B18,'Round  (2)'!$B$2:$AM$102,MATCH(Species!Z$2,'Round  (2)'!$B$2:$AM$2,0),0),0)+IFERROR(VLOOKUP($B18,'Round  (3)'!$B$2:$AM$102,MATCH(Species!Z$2,'Round  (3)'!$B$2:$AM$2,0),0),0)+IFERROR(VLOOKUP($B18,'Round (4)'!$B$2:$AM$102,MATCH(Species!Z$2,'Round (4)'!$B$2:$AM$2,0),0),0)+IFERROR(VLOOKUP($B18,'Round  (5)'!$B$2:$AM$102,MATCH(Species!Z$2,'Round  (5)'!$B$2:$AM$2,0),0),0)+IFERROR(VLOOKUP($B18,'Round  (6)'!$B$2:$AM$102,MATCH(Species!Z$2,'Round  (6)'!$B$2:$AM$2,0),0),0)+IFERROR(VLOOKUP($B18,'Round  (7)'!$B$2:$AM$102,MATCH(Species!Z$2,'Round  (7)'!$B$2:$AM$2,0),0),0)+IFERROR(VLOOKUP($B18,'Round  (8)'!$B$2:$AM$102,MATCH(Species!Z$2,'Round  (8)'!$B$2:$AM$2,0),0),0)+IFERROR(VLOOKUP($B18,'Round  (9)'!$B$2:$AM$102,MATCH(Species!Z$2,'Round  (9)'!$B$2:$AM$2,0),0),0)+IFERROR(VLOOKUP($B18,'Round  (10)'!$B$2:$U$102,MATCH(Species!Z$2,'Round  (10)'!$B$2:$U$2,0),0),0)+IFERROR(VLOOKUP($B18,'Round  (11)'!$B$2:$AB$102,MATCH(Species!Z$2,'Round  (11)'!$B$2:$AB$2,0),0),0)+IFERROR(VLOOKUP($B18,'Round  (12)'!$B$2:$Y$100,MATCH(Species!Z$2,'Round  (12)'!$B$2:$Y$2,0),0),0)</f>
        <v>0</v>
      </c>
      <c r="AA18" s="480">
        <f>IFERROR(VLOOKUP($B18,'Round 1'!$B$2:$AM$102,MATCH(Species!AA$2,'Round 1'!$B$2:$AM$2,0),0),0)+IFERROR(VLOOKUP($B18,'Round  (2)'!$B$2:$AM$102,MATCH(Species!AA$2,'Round  (2)'!$B$2:$AM$2,0),0),0)+IFERROR(VLOOKUP($B18,'Round  (3)'!$B$2:$AM$102,MATCH(Species!AA$2,'Round  (3)'!$B$2:$AM$2,0),0),0)+IFERROR(VLOOKUP($B18,'Round (4)'!$B$2:$AM$102,MATCH(Species!AA$2,'Round (4)'!$B$2:$AM$2,0),0),0)+IFERROR(VLOOKUP($B18,'Round  (5)'!$B$2:$AM$102,MATCH(Species!AA$2,'Round  (5)'!$B$2:$AM$2,0),0),0)+IFERROR(VLOOKUP($B18,'Round  (6)'!$B$2:$AM$102,MATCH(Species!AA$2,'Round  (6)'!$B$2:$AM$2,0),0),0)+IFERROR(VLOOKUP($B18,'Round  (7)'!$B$2:$AM$102,MATCH(Species!AA$2,'Round  (7)'!$B$2:$AM$2,0),0),0)+IFERROR(VLOOKUP($B18,'Round  (8)'!$B$2:$AM$102,MATCH(Species!AA$2,'Round  (8)'!$B$2:$AM$2,0),0),0)+IFERROR(VLOOKUP($B18,'Round  (9)'!$B$2:$AM$102,MATCH(Species!AA$2,'Round  (9)'!$B$2:$AM$2,0),0),0)+IFERROR(VLOOKUP($B18,'Round  (10)'!$B$2:$U$102,MATCH(Species!AA$2,'Round  (10)'!$B$2:$U$2,0),0),0)+IFERROR(VLOOKUP($B18,'Round  (11)'!$B$2:$AB$102,MATCH(Species!AA$2,'Round  (11)'!$B$2:$AB$2,0),0),0)+IFERROR(VLOOKUP($B18,'Round  (12)'!$B$2:$Y$100,MATCH(Species!AA$2,'Round  (12)'!$B$2:$Y$2,0),0),0)</f>
        <v>0</v>
      </c>
      <c r="AB18" s="480">
        <f>IFERROR(VLOOKUP($B18,'Round 1'!$B$2:$AM$102,MATCH(Species!AB$2,'Round 1'!$B$2:$AM$2,0),0),0)+IFERROR(VLOOKUP($B18,'Round  (2)'!$B$2:$AM$102,MATCH(Species!AB$2,'Round  (2)'!$B$2:$AM$2,0),0),0)+IFERROR(VLOOKUP($B18,'Round  (3)'!$B$2:$AM$102,MATCH(Species!AB$2,'Round  (3)'!$B$2:$AM$2,0),0),0)+IFERROR(VLOOKUP($B18,'Round (4)'!$B$2:$AM$102,MATCH(Species!AB$2,'Round (4)'!$B$2:$AM$2,0),0),0)+IFERROR(VLOOKUP($B18,'Round  (5)'!$B$2:$AM$102,MATCH(Species!AB$2,'Round  (5)'!$B$2:$AM$2,0),0),0)+IFERROR(VLOOKUP($B18,'Round  (6)'!$B$2:$AM$102,MATCH(Species!AB$2,'Round  (6)'!$B$2:$AM$2,0),0),0)+IFERROR(VLOOKUP($B18,'Round  (7)'!$B$2:$AM$102,MATCH(Species!AB$2,'Round  (7)'!$B$2:$AM$2,0),0),0)+IFERROR(VLOOKUP($B18,'Round  (8)'!$B$2:$AM$102,MATCH(Species!AB$2,'Round  (8)'!$B$2:$AM$2,0),0),0)+IFERROR(VLOOKUP($B18,'Round  (9)'!$B$2:$AM$102,MATCH(Species!AB$2,'Round  (9)'!$B$2:$AM$2,0),0),0)+IFERROR(VLOOKUP($B18,'Round  (10)'!$B$2:$U$102,MATCH(Species!AB$2,'Round  (10)'!$B$2:$U$2,0),0),0)+IFERROR(VLOOKUP($B18,'Round  (11)'!$B$2:$AB$102,MATCH(Species!AB$2,'Round  (11)'!$B$2:$AB$2,0),0),0)+IFERROR(VLOOKUP($B18,'Round  (12)'!$B$2:$Y$100,MATCH(Species!AB$2,'Round  (12)'!$B$2:$Y$2,0),0),0)</f>
        <v>0</v>
      </c>
      <c r="AC18" s="480">
        <f>IFERROR(VLOOKUP($B18,'Round 1'!$B$2:$AM$102,MATCH(Species!AC$2,'Round 1'!$B$2:$AM$2,0),0),0)+IFERROR(VLOOKUP($B18,'Round  (2)'!$B$2:$AM$102,MATCH(Species!AC$2,'Round  (2)'!$B$2:$AM$2,0),0),0)+IFERROR(VLOOKUP($B18,'Round  (3)'!$B$2:$AM$102,MATCH(Species!AC$2,'Round  (3)'!$B$2:$AM$2,0),0),0)+IFERROR(VLOOKUP($B18,'Round (4)'!$B$2:$AM$102,MATCH(Species!AC$2,'Round (4)'!$B$2:$AM$2,0),0),0)+IFERROR(VLOOKUP($B18,'Round  (5)'!$B$2:$AM$102,MATCH(Species!AC$2,'Round  (5)'!$B$2:$AM$2,0),0),0)+IFERROR(VLOOKUP($B18,'Round  (6)'!$B$2:$AM$102,MATCH(Species!AC$2,'Round  (6)'!$B$2:$AM$2,0),0),0)+IFERROR(VLOOKUP($B18,'Round  (7)'!$B$2:$AM$102,MATCH(Species!AC$2,'Round  (7)'!$B$2:$AM$2,0),0),0)+IFERROR(VLOOKUP($B18,'Round  (8)'!$B$2:$AM$102,MATCH(Species!AC$2,'Round  (8)'!$B$2:$AM$2,0),0),0)+IFERROR(VLOOKUP($B18,'Round  (9)'!$B$2:$AM$102,MATCH(Species!AC$2,'Round  (9)'!$B$2:$AM$2,0),0),0)+IFERROR(VLOOKUP($B18,'Round  (10)'!$B$2:$U$102,MATCH(Species!AC$2,'Round  (10)'!$B$2:$U$2,0),0),0)+IFERROR(VLOOKUP($B18,'Round  (11)'!$B$2:$AB$102,MATCH(Species!AC$2,'Round  (11)'!$B$2:$AB$2,0),0),0)+IFERROR(VLOOKUP($B18,'Round  (12)'!$B$2:$Y$100,MATCH(Species!AC$2,'Round  (12)'!$B$2:$Y$2,0),0),0)</f>
        <v>0</v>
      </c>
      <c r="AD18" s="480">
        <f>IFERROR(VLOOKUP($B18,'Round 1'!$B$2:$AM$102,MATCH(Species!AD$2,'Round 1'!$B$2:$AM$2,0),0),0)+IFERROR(VLOOKUP($B18,'Round  (2)'!$B$2:$AM$102,MATCH(Species!AD$2,'Round  (2)'!$B$2:$AM$2,0),0),0)+IFERROR(VLOOKUP($B18,'Round  (3)'!$B$2:$AM$102,MATCH(Species!AD$2,'Round  (3)'!$B$2:$AM$2,0),0),0)+IFERROR(VLOOKUP($B18,'Round (4)'!$B$2:$AM$102,MATCH(Species!AD$2,'Round (4)'!$B$2:$AM$2,0),0),0)+IFERROR(VLOOKUP($B18,'Round  (5)'!$B$2:$AM$102,MATCH(Species!AD$2,'Round  (5)'!$B$2:$AM$2,0),0),0)+IFERROR(VLOOKUP($B18,'Round  (6)'!$B$2:$AM$102,MATCH(Species!AD$2,'Round  (6)'!$B$2:$AM$2,0),0),0)+IFERROR(VLOOKUP($B18,'Round  (7)'!$B$2:$AM$102,MATCH(Species!AD$2,'Round  (7)'!$B$2:$AM$2,0),0),0)+IFERROR(VLOOKUP($B18,'Round  (8)'!$B$2:$AM$102,MATCH(Species!AD$2,'Round  (8)'!$B$2:$AM$2,0),0),0)+IFERROR(VLOOKUP($B18,'Round  (9)'!$B$2:$AM$102,MATCH(Species!AD$2,'Round  (9)'!$B$2:$AM$2,0),0),0)+IFERROR(VLOOKUP($B18,'Round  (10)'!$B$2:$U$102,MATCH(Species!AD$2,'Round  (10)'!$B$2:$U$2,0),0),0)+IFERROR(VLOOKUP($B18,'Round  (11)'!$B$2:$AB$102,MATCH(Species!AD$2,'Round  (11)'!$B$2:$AB$2,0),0),0)+IFERROR(VLOOKUP($B18,'Round  (12)'!$B$2:$Y$100,MATCH(Species!AD$2,'Round  (12)'!$B$2:$Y$2,0),0),0)</f>
        <v>1</v>
      </c>
      <c r="AE18" s="480">
        <f>IFERROR(VLOOKUP($B18,'Round 1'!$B$2:$AM$102,MATCH(Species!AE$2,'Round 1'!$B$2:$AM$2,0),0),0)+IFERROR(VLOOKUP($B18,'Round  (2)'!$B$2:$AM$102,MATCH(Species!AE$2,'Round  (2)'!$B$2:$AM$2,0),0),0)+IFERROR(VLOOKUP($B18,'Round  (3)'!$B$2:$AM$102,MATCH(Species!AE$2,'Round  (3)'!$B$2:$AM$2,0),0),0)+IFERROR(VLOOKUP($B18,'Round (4)'!$B$2:$AM$102,MATCH(Species!AE$2,'Round (4)'!$B$2:$AM$2,0),0),0)+IFERROR(VLOOKUP($B18,'Round  (5)'!$B$2:$AM$102,MATCH(Species!AE$2,'Round  (5)'!$B$2:$AM$2,0),0),0)+IFERROR(VLOOKUP($B18,'Round  (6)'!$B$2:$AM$102,MATCH(Species!AE$2,'Round  (6)'!$B$2:$AM$2,0),0),0)+IFERROR(VLOOKUP($B18,'Round  (7)'!$B$2:$AM$102,MATCH(Species!AE$2,'Round  (7)'!$B$2:$AM$2,0),0),0)+IFERROR(VLOOKUP($B18,'Round  (8)'!$B$2:$AM$102,MATCH(Species!AE$2,'Round  (8)'!$B$2:$AM$2,0),0),0)+IFERROR(VLOOKUP($B18,'Round  (9)'!$B$2:$AM$102,MATCH(Species!AE$2,'Round  (9)'!$B$2:$AM$2,0),0),0)+IFERROR(VLOOKUP($B18,'Round  (10)'!$B$2:$U$102,MATCH(Species!AE$2,'Round  (10)'!$B$2:$U$2,0),0),0)+IFERROR(VLOOKUP($B18,'Round  (11)'!$B$2:$AB$102,MATCH(Species!AE$2,'Round  (11)'!$B$2:$AB$2,0),0),0)+IFERROR(VLOOKUP($B18,'Round  (12)'!$B$2:$Y$100,MATCH(Species!AE$2,'Round  (12)'!$B$2:$Y$2,0),0),0)</f>
        <v>0</v>
      </c>
      <c r="AF18" s="480">
        <f>IFERROR(VLOOKUP($B18,'Round 1'!$B$2:$AM$102,MATCH(Species!AF$2,'Round 1'!$B$2:$AM$2,0),0),0)+IFERROR(VLOOKUP($B18,'Round  (2)'!$B$2:$AM$102,MATCH(Species!AF$2,'Round  (2)'!$B$2:$AM$2,0),0),0)+IFERROR(VLOOKUP($B18,'Round  (3)'!$B$2:$AM$102,MATCH(Species!AF$2,'Round  (3)'!$B$2:$AM$2,0),0),0)+IFERROR(VLOOKUP($B18,'Round (4)'!$B$2:$AM$102,MATCH(Species!AF$2,'Round (4)'!$B$2:$AM$2,0),0),0)+IFERROR(VLOOKUP($B18,'Round  (5)'!$B$2:$AM$102,MATCH(Species!AF$2,'Round  (5)'!$B$2:$AM$2,0),0),0)+IFERROR(VLOOKUP($B18,'Round  (6)'!$B$2:$AM$102,MATCH(Species!AF$2,'Round  (6)'!$B$2:$AM$2,0),0),0)+IFERROR(VLOOKUP($B18,'Round  (7)'!$B$2:$AM$102,MATCH(Species!AF$2,'Round  (7)'!$B$2:$AM$2,0),0),0)+IFERROR(VLOOKUP($B18,'Round  (8)'!$B$2:$AM$102,MATCH(Species!AF$2,'Round  (8)'!$B$2:$AM$2,0),0),0)+IFERROR(VLOOKUP($B18,'Round  (9)'!$B$2:$AM$102,MATCH(Species!AF$2,'Round  (9)'!$B$2:$AM$2,0),0),0)+IFERROR(VLOOKUP($B18,'Round  (10)'!$B$2:$U$102,MATCH(Species!AF$2,'Round  (10)'!$B$2:$U$2,0),0),0)+IFERROR(VLOOKUP($B18,'Round  (11)'!$B$2:$AB$102,MATCH(Species!AF$2,'Round  (11)'!$B$2:$AB$2,0),0),0)+IFERROR(VLOOKUP($B18,'Round  (12)'!$B$2:$Y$100,MATCH(Species!AF$2,'Round  (12)'!$B$2:$Y$2,0),0),0)</f>
        <v>0</v>
      </c>
      <c r="AG18" s="480">
        <f>IFERROR(VLOOKUP($B18,'Round 1'!$B$2:$AM$102,MATCH(Species!AG$2,'Round 1'!$B$2:$AM$2,0),0),0)+IFERROR(VLOOKUP($B18,'Round  (2)'!$B$2:$AM$102,MATCH(Species!AG$2,'Round  (2)'!$B$2:$AM$2,0),0),0)+IFERROR(VLOOKUP($B18,'Round  (3)'!$B$2:$AM$102,MATCH(Species!AG$2,'Round  (3)'!$B$2:$AM$2,0),0),0)+IFERROR(VLOOKUP($B18,'Round (4)'!$B$2:$AM$102,MATCH(Species!AG$2,'Round (4)'!$B$2:$AM$2,0),0),0)+IFERROR(VLOOKUP($B18,'Round  (5)'!$B$2:$AM$102,MATCH(Species!AG$2,'Round  (5)'!$B$2:$AM$2,0),0),0)+IFERROR(VLOOKUP($B18,'Round  (6)'!$B$2:$AM$102,MATCH(Species!AG$2,'Round  (6)'!$B$2:$AM$2,0),0),0)+IFERROR(VLOOKUP($B18,'Round  (7)'!$B$2:$AM$102,MATCH(Species!AG$2,'Round  (7)'!$B$2:$AM$2,0),0),0)+IFERROR(VLOOKUP($B18,'Round  (8)'!$B$2:$AM$102,MATCH(Species!AG$2,'Round  (8)'!$B$2:$AM$2,0),0),0)+IFERROR(VLOOKUP($B18,'Round  (9)'!$B$2:$AM$102,MATCH(Species!AG$2,'Round  (9)'!$B$2:$AM$2,0),0),0)+IFERROR(VLOOKUP($B18,'Round  (10)'!$B$2:$U$102,MATCH(Species!AG$2,'Round  (10)'!$B$2:$U$2,0),0),0)+IFERROR(VLOOKUP($B18,'Round  (11)'!$B$2:$AB$102,MATCH(Species!AG$2,'Round  (11)'!$B$2:$AB$2,0),0),0)+IFERROR(VLOOKUP($B18,'Round  (12)'!$B$2:$Y$100,MATCH(Species!AG$2,'Round  (12)'!$B$2:$Y$2,0),0),0)</f>
        <v>0</v>
      </c>
      <c r="AH18" s="480">
        <f>IFERROR(VLOOKUP($B18,'Round 1'!$B$2:$AM$102,MATCH(Species!AH$2,'Round 1'!$B$2:$AM$2,0),0),0)+IFERROR(VLOOKUP($B18,'Round  (2)'!$B$2:$AM$102,MATCH(Species!AH$2,'Round  (2)'!$B$2:$AM$2,0),0),0)+IFERROR(VLOOKUP($B18,'Round  (3)'!$B$2:$AM$102,MATCH(Species!AH$2,'Round  (3)'!$B$2:$AM$2,0),0),0)+IFERROR(VLOOKUP($B18,'Round (4)'!$B$2:$AM$102,MATCH(Species!AH$2,'Round (4)'!$B$2:$AM$2,0),0),0)+IFERROR(VLOOKUP($B18,'Round  (5)'!$B$2:$AM$102,MATCH(Species!AH$2,'Round  (5)'!$B$2:$AM$2,0),0),0)+IFERROR(VLOOKUP($B18,'Round  (6)'!$B$2:$AM$102,MATCH(Species!AH$2,'Round  (6)'!$B$2:$AM$2,0),0),0)+IFERROR(VLOOKUP($B18,'Round  (7)'!$B$2:$AM$102,MATCH(Species!AH$2,'Round  (7)'!$B$2:$AM$2,0),0),0)+IFERROR(VLOOKUP($B18,'Round  (8)'!$B$2:$AM$102,MATCH(Species!AH$2,'Round  (8)'!$B$2:$AM$2,0),0),0)+IFERROR(VLOOKUP($B18,'Round  (9)'!$B$2:$AM$102,MATCH(Species!AH$2,'Round  (9)'!$B$2:$AM$2,0),0),0)+IFERROR(VLOOKUP($B18,'Round  (10)'!$B$2:$U$102,MATCH(Species!AH$2,'Round  (10)'!$B$2:$U$2,0),0),0)+IFERROR(VLOOKUP($B18,'Round  (11)'!$B$2:$AB$102,MATCH(Species!AH$2,'Round  (11)'!$B$2:$AB$2,0),0),0)+IFERROR(VLOOKUP($B18,'Round  (12)'!$B$2:$Y$100,MATCH(Species!AH$2,'Round  (12)'!$B$2:$Y$2,0),0),0)</f>
        <v>0</v>
      </c>
      <c r="AI18" s="480">
        <f>IFERROR(VLOOKUP($B18,'Round 1'!$B$2:$AM$102,MATCH(Species!AI$2,'Round 1'!$B$2:$AM$2,0),0),0)+IFERROR(VLOOKUP($B18,'Round  (2)'!$B$2:$AM$102,MATCH(Species!AI$2,'Round  (2)'!$B$2:$AM$2,0),0),0)+IFERROR(VLOOKUP($B18,'Round  (3)'!$B$2:$AM$102,MATCH(Species!AI$2,'Round  (3)'!$B$2:$AM$2,0),0),0)+IFERROR(VLOOKUP($B18,'Round (4)'!$B$2:$AM$102,MATCH(Species!AI$2,'Round (4)'!$B$2:$AM$2,0),0),0)+IFERROR(VLOOKUP($B18,'Round  (5)'!$B$2:$AM$102,MATCH(Species!AI$2,'Round  (5)'!$B$2:$AM$2,0),0),0)+IFERROR(VLOOKUP($B18,'Round  (6)'!$B$2:$AM$102,MATCH(Species!AI$2,'Round  (6)'!$B$2:$AM$2,0),0),0)+IFERROR(VLOOKUP($B18,'Round  (7)'!$B$2:$AM$102,MATCH(Species!AI$2,'Round  (7)'!$B$2:$AM$2,0),0),0)+IFERROR(VLOOKUP($B18,'Round  (8)'!$B$2:$AM$102,MATCH(Species!AI$2,'Round  (8)'!$B$2:$AM$2,0),0),0)+IFERROR(VLOOKUP($B18,'Round  (9)'!$B$2:$AM$102,MATCH(Species!AI$2,'Round  (9)'!$B$2:$AM$2,0),0),0)+IFERROR(VLOOKUP($B18,'Round  (10)'!$B$2:$U$102,MATCH(Species!AI$2,'Round  (10)'!$B$2:$U$2,0),0),0)+IFERROR(VLOOKUP($B18,'Round  (11)'!$B$2:$AB$102,MATCH(Species!AI$2,'Round  (11)'!$B$2:$AB$2,0),0),0)+IFERROR(VLOOKUP($B18,'Round  (12)'!$B$2:$Y$100,MATCH(Species!AI$2,'Round  (12)'!$B$2:$Y$2,0),0),0)</f>
        <v>0</v>
      </c>
      <c r="AJ18" s="480">
        <f>IFERROR(VLOOKUP($B18,'Round 1'!$B$2:$AM$102,MATCH(Species!AJ$2,'Round 1'!$B$2:$AM$2,0),0),0)+IFERROR(VLOOKUP($B18,'Round  (2)'!$B$2:$AM$102,MATCH(Species!AJ$2,'Round  (2)'!$B$2:$AM$2,0),0),0)+IFERROR(VLOOKUP($B18,'Round  (3)'!$B$2:$AM$102,MATCH(Species!AJ$2,'Round  (3)'!$B$2:$AM$2,0),0),0)+IFERROR(VLOOKUP($B18,'Round (4)'!$B$2:$AM$102,MATCH(Species!AJ$2,'Round (4)'!$B$2:$AM$2,0),0),0)+IFERROR(VLOOKUP($B18,'Round  (5)'!$B$2:$AM$102,MATCH(Species!AJ$2,'Round  (5)'!$B$2:$AM$2,0),0),0)+IFERROR(VLOOKUP($B18,'Round  (6)'!$B$2:$AM$102,MATCH(Species!AJ$2,'Round  (6)'!$B$2:$AM$2,0),0),0)+IFERROR(VLOOKUP($B18,'Round  (7)'!$B$2:$AM$102,MATCH(Species!AJ$2,'Round  (7)'!$B$2:$AM$2,0),0),0)+IFERROR(VLOOKUP($B18,'Round  (8)'!$B$2:$AM$102,MATCH(Species!AJ$2,'Round  (8)'!$B$2:$AM$2,0),0),0)+IFERROR(VLOOKUP($B18,'Round  (9)'!$B$2:$AM$102,MATCH(Species!AJ$2,'Round  (9)'!$B$2:$AM$2,0),0),0)+IFERROR(VLOOKUP($B18,'Round  (10)'!$B$2:$U$102,MATCH(Species!AJ$2,'Round  (10)'!$B$2:$U$2,0),0),0)+IFERROR(VLOOKUP($B18,'Round  (11)'!$B$2:$AB$102,MATCH(Species!AJ$2,'Round  (11)'!$B$2:$AB$2,0),0),0)+IFERROR(VLOOKUP($B18,'Round  (12)'!$B$2:$Y$100,MATCH(Species!AJ$2,'Round  (12)'!$B$2:$Y$2,0),0),0)</f>
        <v>0</v>
      </c>
      <c r="AT18" t="s">
        <v>164</v>
      </c>
    </row>
    <row r="19" spans="1:46" x14ac:dyDescent="0.3">
      <c r="A19" s="186">
        <v>16</v>
      </c>
      <c r="B19" s="326" t="s">
        <v>161</v>
      </c>
      <c r="C19" s="66" t="str">
        <f>IFERROR(VLOOKUP(B19,IND!$B$3:$E$66,4,0),"NM")</f>
        <v>M</v>
      </c>
      <c r="D19" s="51">
        <f t="shared" si="1"/>
        <v>9</v>
      </c>
      <c r="E19" s="342">
        <f t="shared" si="2"/>
        <v>50</v>
      </c>
      <c r="F19" s="480">
        <f>IFERROR(VLOOKUP($B19,'Round 1'!$B$2:$AM$102,MATCH(Species!F$2,'Round 1'!$B$2:$AM$2,0),0),0)+IFERROR(VLOOKUP($B19,'Round  (2)'!$B$2:$AM$102,MATCH(Species!F$2,'Round  (2)'!$B$2:$AM$2,0),0),0)+IFERROR(VLOOKUP($B19,'Round  (3)'!$B$2:$AM$102,MATCH(Species!F$2,'Round  (3)'!$B$2:$AM$2,0),0),0)+IFERROR(VLOOKUP($B19,'Round (4)'!$B$2:$AM$102,MATCH(Species!F$2,'Round (4)'!$B$2:$AM$2,0),0),0)+IFERROR(VLOOKUP($B19,'Round  (5)'!$B$2:$AM$102,MATCH(Species!F$2,'Round  (5)'!$B$2:$AM$2,0),0),0)+IFERROR(VLOOKUP($B19,'Round  (6)'!$B$2:$AM$102,MATCH(Species!F$2,'Round  (6)'!$B$2:$AM$2,0),0),0)+IFERROR(VLOOKUP($B19,'Round  (7)'!$B$2:$AM$102,MATCH(Species!F$2,'Round  (7)'!$B$2:$AM$2,0),0),0)+IFERROR(VLOOKUP($B19,'Round  (8)'!$B$2:$AM$102,MATCH(Species!F$2,'Round  (8)'!$B$2:$AM$2,0),0),0)+IFERROR(VLOOKUP($B19,'Round  (9)'!$B$2:$AM$102,MATCH(Species!F$2,'Round  (9)'!$B$2:$AM$2,0),0),0)+IFERROR(VLOOKUP($B19,'Round  (10)'!$B$2:$U$102,MATCH(Species!F$2,'Round  (10)'!$B$2:$U$2,0),0),0)+IFERROR(VLOOKUP($B19,'Round  (11)'!$B$2:$AB$102,MATCH(Species!F$2,'Round  (11)'!$B$2:$AB$2,0),0),0)+IFERROR(VLOOKUP($B19,'Round  (12)'!$B$2:$Y$100,MATCH(Species!F$2,'Round  (12)'!$B$2:$Y$2,0),0),0)</f>
        <v>18</v>
      </c>
      <c r="G19" s="480">
        <f>IFERROR(VLOOKUP($B19,'Round 1'!$B$2:$AM$102,MATCH(Species!G$2,'Round 1'!$B$2:$AM$2,0),0),0)+IFERROR(VLOOKUP($B19,'Round  (2)'!$B$2:$AM$102,MATCH(Species!G$2,'Round  (2)'!$B$2:$AM$2,0),0),0)+IFERROR(VLOOKUP($B19,'Round  (3)'!$B$2:$AM$102,MATCH(Species!G$2,'Round  (3)'!$B$2:$AM$2,0),0),0)+IFERROR(VLOOKUP($B19,'Round (4)'!$B$2:$AM$102,MATCH(Species!G$2,'Round (4)'!$B$2:$AM$2,0),0),0)+IFERROR(VLOOKUP($B19,'Round  (5)'!$B$2:$AM$102,MATCH(Species!G$2,'Round  (5)'!$B$2:$AM$2,0),0),0)+IFERROR(VLOOKUP($B19,'Round  (6)'!$B$2:$AM$102,MATCH(Species!G$2,'Round  (6)'!$B$2:$AM$2,0),0),0)+IFERROR(VLOOKUP($B19,'Round  (7)'!$B$2:$AM$102,MATCH(Species!G$2,'Round  (7)'!$B$2:$AM$2,0),0),0)+IFERROR(VLOOKUP($B19,'Round  (8)'!$B$2:$AM$102,MATCH(Species!G$2,'Round  (8)'!$B$2:$AM$2,0),0),0)+IFERROR(VLOOKUP($B19,'Round  (9)'!$B$2:$AM$102,MATCH(Species!G$2,'Round  (9)'!$B$2:$AM$2,0),0),0)+IFERROR(VLOOKUP($B19,'Round  (10)'!$B$2:$U$102,MATCH(Species!G$2,'Round  (10)'!$B$2:$U$2,0),0),0)+IFERROR(VLOOKUP($B19,'Round  (11)'!$B$2:$AB$102,MATCH(Species!G$2,'Round  (11)'!$B$2:$AB$2,0),0),0)+IFERROR(VLOOKUP($B19,'Round  (12)'!$B$2:$Y$100,MATCH(Species!G$2,'Round  (12)'!$B$2:$Y$2,0),0),0)</f>
        <v>3</v>
      </c>
      <c r="H19" s="480">
        <f>IFERROR(VLOOKUP($B19,'Round 1'!$B$2:$AM$102,MATCH(Species!H$2,'Round 1'!$B$2:$AM$2,0),0),0)+IFERROR(VLOOKUP($B19,'Round  (2)'!$B$2:$AM$102,MATCH(Species!H$2,'Round  (2)'!$B$2:$AM$2,0),0),0)+IFERROR(VLOOKUP($B19,'Round  (3)'!$B$2:$AM$102,MATCH(Species!H$2,'Round  (3)'!$B$2:$AM$2,0),0),0)+IFERROR(VLOOKUP($B19,'Round (4)'!$B$2:$AM$102,MATCH(Species!H$2,'Round (4)'!$B$2:$AM$2,0),0),0)+IFERROR(VLOOKUP($B19,'Round  (5)'!$B$2:$AM$102,MATCH(Species!H$2,'Round  (5)'!$B$2:$AM$2,0),0),0)+IFERROR(VLOOKUP($B19,'Round  (6)'!$B$2:$AM$102,MATCH(Species!H$2,'Round  (6)'!$B$2:$AM$2,0),0),0)+IFERROR(VLOOKUP($B19,'Round  (7)'!$B$2:$AM$102,MATCH(Species!H$2,'Round  (7)'!$B$2:$AM$2,0),0),0)+IFERROR(VLOOKUP($B19,'Round  (8)'!$B$2:$AM$102,MATCH(Species!H$2,'Round  (8)'!$B$2:$AM$2,0),0),0)+IFERROR(VLOOKUP($B19,'Round  (9)'!$B$2:$AM$102,MATCH(Species!H$2,'Round  (9)'!$B$2:$AM$2,0),0),0)+IFERROR(VLOOKUP($B19,'Round  (10)'!$B$2:$U$102,MATCH(Species!H$2,'Round  (10)'!$B$2:$U$2,0),0),0)+IFERROR(VLOOKUP($B19,'Round  (11)'!$B$2:$AB$102,MATCH(Species!H$2,'Round  (11)'!$B$2:$AB$2,0),0),0)+IFERROR(VLOOKUP($B19,'Round  (12)'!$B$2:$Y$100,MATCH(Species!H$2,'Round  (12)'!$B$2:$Y$2,0),0),0)</f>
        <v>0</v>
      </c>
      <c r="I19" s="480">
        <f>IFERROR(VLOOKUP($B19,'Round 1'!$B$2:$AM$102,MATCH(Species!I$2,'Round 1'!$B$2:$AM$2,0),0),0)+IFERROR(VLOOKUP($B19,'Round  (2)'!$B$2:$AM$102,MATCH(Species!I$2,'Round  (2)'!$B$2:$AM$2,0),0),0)+IFERROR(VLOOKUP($B19,'Round  (3)'!$B$2:$AM$102,MATCH(Species!I$2,'Round  (3)'!$B$2:$AM$2,0),0),0)+IFERROR(VLOOKUP($B19,'Round (4)'!$B$2:$AM$102,MATCH(Species!I$2,'Round (4)'!$B$2:$AM$2,0),0),0)+IFERROR(VLOOKUP($B19,'Round  (5)'!$B$2:$AM$102,MATCH(Species!I$2,'Round  (5)'!$B$2:$AM$2,0),0),0)+IFERROR(VLOOKUP($B19,'Round  (6)'!$B$2:$AM$102,MATCH(Species!I$2,'Round  (6)'!$B$2:$AM$2,0),0),0)+IFERROR(VLOOKUP($B19,'Round  (7)'!$B$2:$AM$102,MATCH(Species!I$2,'Round  (7)'!$B$2:$AM$2,0),0),0)+IFERROR(VLOOKUP($B19,'Round  (8)'!$B$2:$AM$102,MATCH(Species!I$2,'Round  (8)'!$B$2:$AM$2,0),0),0)+IFERROR(VLOOKUP($B19,'Round  (9)'!$B$2:$AM$102,MATCH(Species!I$2,'Round  (9)'!$B$2:$AM$2,0),0),0)+IFERROR(VLOOKUP($B19,'Round  (10)'!$B$2:$U$102,MATCH(Species!I$2,'Round  (10)'!$B$2:$U$2,0),0),0)+IFERROR(VLOOKUP($B19,'Round  (11)'!$B$2:$AB$102,MATCH(Species!I$2,'Round  (11)'!$B$2:$AB$2,0),0),0)+IFERROR(VLOOKUP($B19,'Round  (12)'!$B$2:$Y$100,MATCH(Species!I$2,'Round  (12)'!$B$2:$Y$2,0),0),0)</f>
        <v>0</v>
      </c>
      <c r="J19" s="480">
        <f>IFERROR(VLOOKUP($B19,'Round 1'!$B$2:$AM$102,MATCH(Species!J$2,'Round 1'!$B$2:$AM$2,0),0),0)+IFERROR(VLOOKUP($B19,'Round  (2)'!$B$2:$AM$102,MATCH(Species!J$2,'Round  (2)'!$B$2:$AM$2,0),0),0)+IFERROR(VLOOKUP($B19,'Round  (3)'!$B$2:$AM$102,MATCH(Species!J$2,'Round  (3)'!$B$2:$AM$2,0),0),0)+IFERROR(VLOOKUP($B19,'Round (4)'!$B$2:$AM$102,MATCH(Species!J$2,'Round (4)'!$B$2:$AM$2,0),0),0)+IFERROR(VLOOKUP($B19,'Round  (5)'!$B$2:$AM$102,MATCH(Species!J$2,'Round  (5)'!$B$2:$AM$2,0),0),0)+IFERROR(VLOOKUP($B19,'Round  (6)'!$B$2:$AM$102,MATCH(Species!J$2,'Round  (6)'!$B$2:$AM$2,0),0),0)+IFERROR(VLOOKUP($B19,'Round  (7)'!$B$2:$AM$102,MATCH(Species!J$2,'Round  (7)'!$B$2:$AM$2,0),0),0)+IFERROR(VLOOKUP($B19,'Round  (8)'!$B$2:$AM$102,MATCH(Species!J$2,'Round  (8)'!$B$2:$AM$2,0),0),0)+IFERROR(VLOOKUP($B19,'Round  (9)'!$B$2:$AM$102,MATCH(Species!J$2,'Round  (9)'!$B$2:$AM$2,0),0),0)+IFERROR(VLOOKUP($B19,'Round  (10)'!$B$2:$U$102,MATCH(Species!J$2,'Round  (10)'!$B$2:$U$2,0),0),0)+IFERROR(VLOOKUP($B19,'Round  (11)'!$B$2:$AB$102,MATCH(Species!J$2,'Round  (11)'!$B$2:$AB$2,0),0),0)+IFERROR(VLOOKUP($B19,'Round  (12)'!$B$2:$Y$100,MATCH(Species!J$2,'Round  (12)'!$B$2:$Y$2,0),0),0)</f>
        <v>0</v>
      </c>
      <c r="K19" s="480">
        <f>IFERROR(VLOOKUP($B19,'Round 1'!$B$2:$AM$102,MATCH(Species!K$2,'Round 1'!$B$2:$AM$2,0),0),0)+IFERROR(VLOOKUP($B19,'Round  (2)'!$B$2:$AM$102,MATCH(Species!K$2,'Round  (2)'!$B$2:$AM$2,0),0),0)+IFERROR(VLOOKUP($B19,'Round  (3)'!$B$2:$AM$102,MATCH(Species!K$2,'Round  (3)'!$B$2:$AM$2,0),0),0)+IFERROR(VLOOKUP($B19,'Round (4)'!$B$2:$AM$102,MATCH(Species!K$2,'Round (4)'!$B$2:$AM$2,0),0),0)+IFERROR(VLOOKUP($B19,'Round  (5)'!$B$2:$AM$102,MATCH(Species!K$2,'Round  (5)'!$B$2:$AM$2,0),0),0)+IFERROR(VLOOKUP($B19,'Round  (6)'!$B$2:$AM$102,MATCH(Species!K$2,'Round  (6)'!$B$2:$AM$2,0),0),0)+IFERROR(VLOOKUP($B19,'Round  (7)'!$B$2:$AM$102,MATCH(Species!K$2,'Round  (7)'!$B$2:$AM$2,0),0),0)+IFERROR(VLOOKUP($B19,'Round  (8)'!$B$2:$AM$102,MATCH(Species!K$2,'Round  (8)'!$B$2:$AM$2,0),0),0)+IFERROR(VLOOKUP($B19,'Round  (9)'!$B$2:$AM$102,MATCH(Species!K$2,'Round  (9)'!$B$2:$AM$2,0),0),0)+IFERROR(VLOOKUP($B19,'Round  (10)'!$B$2:$U$102,MATCH(Species!K$2,'Round  (10)'!$B$2:$U$2,0),0),0)+IFERROR(VLOOKUP($B19,'Round  (11)'!$B$2:$AB$102,MATCH(Species!K$2,'Round  (11)'!$B$2:$AB$2,0),0),0)+IFERROR(VLOOKUP($B19,'Round  (12)'!$B$2:$Y$100,MATCH(Species!K$2,'Round  (12)'!$B$2:$Y$2,0),0),0)</f>
        <v>0</v>
      </c>
      <c r="L19" s="480">
        <f>IFERROR(VLOOKUP($B19,'Round 1'!$B$2:$AM$102,MATCH(Species!L$2,'Round 1'!$B$2:$AM$2,0),0),0)+IFERROR(VLOOKUP($B19,'Round  (2)'!$B$2:$AM$102,MATCH(Species!L$2,'Round  (2)'!$B$2:$AM$2,0),0),0)+IFERROR(VLOOKUP($B19,'Round  (3)'!$B$2:$AM$102,MATCH(Species!L$2,'Round  (3)'!$B$2:$AM$2,0),0),0)+IFERROR(VLOOKUP($B19,'Round (4)'!$B$2:$AM$102,MATCH(Species!L$2,'Round (4)'!$B$2:$AM$2,0),0),0)+IFERROR(VLOOKUP($B19,'Round  (5)'!$B$2:$AM$102,MATCH(Species!L$2,'Round  (5)'!$B$2:$AM$2,0),0),0)+IFERROR(VLOOKUP($B19,'Round  (6)'!$B$2:$AM$102,MATCH(Species!L$2,'Round  (6)'!$B$2:$AM$2,0),0),0)+IFERROR(VLOOKUP($B19,'Round  (7)'!$B$2:$AM$102,MATCH(Species!L$2,'Round  (7)'!$B$2:$AM$2,0),0),0)+IFERROR(VLOOKUP($B19,'Round  (8)'!$B$2:$AM$102,MATCH(Species!L$2,'Round  (8)'!$B$2:$AM$2,0),0),0)+IFERROR(VLOOKUP($B19,'Round  (9)'!$B$2:$AM$102,MATCH(Species!L$2,'Round  (9)'!$B$2:$AM$2,0),0),0)+IFERROR(VLOOKUP($B19,'Round  (10)'!$B$2:$U$102,MATCH(Species!L$2,'Round  (10)'!$B$2:$U$2,0),0),0)+IFERROR(VLOOKUP($B19,'Round  (11)'!$B$2:$AB$102,MATCH(Species!L$2,'Round  (11)'!$B$2:$AB$2,0),0),0)+IFERROR(VLOOKUP($B19,'Round  (12)'!$B$2:$Y$100,MATCH(Species!L$2,'Round  (12)'!$B$2:$Y$2,0),0),0)</f>
        <v>12</v>
      </c>
      <c r="M19" s="480">
        <f>IFERROR(VLOOKUP($B19,'Round 1'!$B$2:$AM$102,MATCH(Species!M$2,'Round 1'!$B$2:$AM$2,0),0),0)+IFERROR(VLOOKUP($B19,'Round  (2)'!$B$2:$AM$102,MATCH(Species!M$2,'Round  (2)'!$B$2:$AM$2,0),0),0)+IFERROR(VLOOKUP($B19,'Round  (3)'!$B$2:$AM$102,MATCH(Species!M$2,'Round  (3)'!$B$2:$AM$2,0),0),0)+IFERROR(VLOOKUP($B19,'Round (4)'!$B$2:$AM$102,MATCH(Species!M$2,'Round (4)'!$B$2:$AM$2,0),0),0)+IFERROR(VLOOKUP($B19,'Round  (5)'!$B$2:$AM$102,MATCH(Species!M$2,'Round  (5)'!$B$2:$AM$2,0),0),0)+IFERROR(VLOOKUP($B19,'Round  (6)'!$B$2:$AM$102,MATCH(Species!M$2,'Round  (6)'!$B$2:$AM$2,0),0),0)+IFERROR(VLOOKUP($B19,'Round  (7)'!$B$2:$AM$102,MATCH(Species!M$2,'Round  (7)'!$B$2:$AM$2,0),0),0)+IFERROR(VLOOKUP($B19,'Round  (8)'!$B$2:$AM$102,MATCH(Species!M$2,'Round  (8)'!$B$2:$AM$2,0),0),0)+IFERROR(VLOOKUP($B19,'Round  (9)'!$B$2:$AM$102,MATCH(Species!M$2,'Round  (9)'!$B$2:$AM$2,0),0),0)+IFERROR(VLOOKUP($B19,'Round  (10)'!$B$2:$U$102,MATCH(Species!M$2,'Round  (10)'!$B$2:$U$2,0),0),0)+IFERROR(VLOOKUP($B19,'Round  (11)'!$B$2:$AB$102,MATCH(Species!M$2,'Round  (11)'!$B$2:$AB$2,0),0),0)+IFERROR(VLOOKUP($B19,'Round  (12)'!$B$2:$Y$100,MATCH(Species!M$2,'Round  (12)'!$B$2:$Y$2,0),0),0)</f>
        <v>0</v>
      </c>
      <c r="N19" s="480">
        <f>IFERROR(VLOOKUP($B19,'Round 1'!$B$2:$AM$102,MATCH(Species!N$2,'Round 1'!$B$2:$AM$2,0),0),0)+IFERROR(VLOOKUP($B19,'Round  (2)'!$B$2:$AM$102,MATCH(Species!N$2,'Round  (2)'!$B$2:$AM$2,0),0),0)+IFERROR(VLOOKUP($B19,'Round  (3)'!$B$2:$AM$102,MATCH(Species!N$2,'Round  (3)'!$B$2:$AM$2,0),0),0)+IFERROR(VLOOKUP($B19,'Round (4)'!$B$2:$AM$102,MATCH(Species!N$2,'Round (4)'!$B$2:$AM$2,0),0),0)+IFERROR(VLOOKUP($B19,'Round  (5)'!$B$2:$AM$102,MATCH(Species!N$2,'Round  (5)'!$B$2:$AM$2,0),0),0)+IFERROR(VLOOKUP($B19,'Round  (6)'!$B$2:$AM$102,MATCH(Species!N$2,'Round  (6)'!$B$2:$AM$2,0),0),0)+IFERROR(VLOOKUP($B19,'Round  (7)'!$B$2:$AM$102,MATCH(Species!N$2,'Round  (7)'!$B$2:$AM$2,0),0),0)+IFERROR(VLOOKUP($B19,'Round  (8)'!$B$2:$AM$102,MATCH(Species!N$2,'Round  (8)'!$B$2:$AM$2,0),0),0)+IFERROR(VLOOKUP($B19,'Round  (9)'!$B$2:$AM$102,MATCH(Species!N$2,'Round  (9)'!$B$2:$AM$2,0),0),0)+IFERROR(VLOOKUP($B19,'Round  (10)'!$B$2:$U$102,MATCH(Species!N$2,'Round  (10)'!$B$2:$U$2,0),0),0)+IFERROR(VLOOKUP($B19,'Round  (11)'!$B$2:$AB$102,MATCH(Species!N$2,'Round  (11)'!$B$2:$AB$2,0),0),0)+IFERROR(VLOOKUP($B19,'Round  (12)'!$B$2:$Y$100,MATCH(Species!N$2,'Round  (12)'!$B$2:$Y$2,0),0),0)</f>
        <v>4</v>
      </c>
      <c r="O19" s="480">
        <f>IFERROR(VLOOKUP($B19,'Round 1'!$B$2:$AM$102,MATCH(Species!O$2,'Round 1'!$B$2:$AM$2,0),0),0)+IFERROR(VLOOKUP($B19,'Round  (2)'!$B$2:$AM$102,MATCH(Species!O$2,'Round  (2)'!$B$2:$AM$2,0),0),0)+IFERROR(VLOOKUP($B19,'Round  (3)'!$B$2:$AM$102,MATCH(Species!O$2,'Round  (3)'!$B$2:$AM$2,0),0),0)+IFERROR(VLOOKUP($B19,'Round (4)'!$B$2:$AM$102,MATCH(Species!O$2,'Round (4)'!$B$2:$AM$2,0),0),0)+IFERROR(VLOOKUP($B19,'Round  (5)'!$B$2:$AM$102,MATCH(Species!O$2,'Round  (5)'!$B$2:$AM$2,0),0),0)+IFERROR(VLOOKUP($B19,'Round  (6)'!$B$2:$AM$102,MATCH(Species!O$2,'Round  (6)'!$B$2:$AM$2,0),0),0)+IFERROR(VLOOKUP($B19,'Round  (7)'!$B$2:$AM$102,MATCH(Species!O$2,'Round  (7)'!$B$2:$AM$2,0),0),0)+IFERROR(VLOOKUP($B19,'Round  (8)'!$B$2:$AM$102,MATCH(Species!O$2,'Round  (8)'!$B$2:$AM$2,0),0),0)+IFERROR(VLOOKUP($B19,'Round  (9)'!$B$2:$AM$102,MATCH(Species!O$2,'Round  (9)'!$B$2:$AM$2,0),0),0)+IFERROR(VLOOKUP($B19,'Round  (10)'!$B$2:$U$102,MATCH(Species!O$2,'Round  (10)'!$B$2:$U$2,0),0),0)+IFERROR(VLOOKUP($B19,'Round  (11)'!$B$2:$AB$102,MATCH(Species!O$2,'Round  (11)'!$B$2:$AB$2,0),0),0)+IFERROR(VLOOKUP($B19,'Round  (12)'!$B$2:$Y$100,MATCH(Species!O$2,'Round  (12)'!$B$2:$Y$2,0),0),0)</f>
        <v>6</v>
      </c>
      <c r="P19" s="480">
        <f>IFERROR(VLOOKUP($B19,'Round 1'!$B$2:$AM$102,MATCH(Species!P$2,'Round 1'!$B$2:$AM$2,0),0),0)+IFERROR(VLOOKUP($B19,'Round  (2)'!$B$2:$AM$102,MATCH(Species!P$2,'Round  (2)'!$B$2:$AM$2,0),0),0)+IFERROR(VLOOKUP($B19,'Round  (3)'!$B$2:$AM$102,MATCH(Species!P$2,'Round  (3)'!$B$2:$AM$2,0),0),0)+IFERROR(VLOOKUP($B19,'Round (4)'!$B$2:$AM$102,MATCH(Species!P$2,'Round (4)'!$B$2:$AM$2,0),0),0)+IFERROR(VLOOKUP($B19,'Round  (5)'!$B$2:$AM$102,MATCH(Species!P$2,'Round  (5)'!$B$2:$AM$2,0),0),0)+IFERROR(VLOOKUP($B19,'Round  (6)'!$B$2:$AM$102,MATCH(Species!P$2,'Round  (6)'!$B$2:$AM$2,0),0),0)+IFERROR(VLOOKUP($B19,'Round  (7)'!$B$2:$AM$102,MATCH(Species!P$2,'Round  (7)'!$B$2:$AM$2,0),0),0)+IFERROR(VLOOKUP($B19,'Round  (8)'!$B$2:$AM$102,MATCH(Species!P$2,'Round  (8)'!$B$2:$AM$2,0),0),0)+IFERROR(VLOOKUP($B19,'Round  (9)'!$B$2:$AM$102,MATCH(Species!P$2,'Round  (9)'!$B$2:$AM$2,0),0),0)+IFERROR(VLOOKUP($B19,'Round  (10)'!$B$2:$U$102,MATCH(Species!P$2,'Round  (10)'!$B$2:$U$2,0),0),0)+IFERROR(VLOOKUP($B19,'Round  (11)'!$B$2:$AB$102,MATCH(Species!P$2,'Round  (11)'!$B$2:$AB$2,0),0),0)+IFERROR(VLOOKUP($B19,'Round  (12)'!$B$2:$Y$100,MATCH(Species!P$2,'Round  (12)'!$B$2:$Y$2,0),0),0)</f>
        <v>0</v>
      </c>
      <c r="Q19" s="480">
        <f>IFERROR(VLOOKUP($B19,'Round 1'!$B$2:$AM$102,MATCH(Species!Q$2,'Round 1'!$B$2:$AM$2,0),0),0)+IFERROR(VLOOKUP($B19,'Round  (2)'!$B$2:$AM$102,MATCH(Species!Q$2,'Round  (2)'!$B$2:$AM$2,0),0),0)+IFERROR(VLOOKUP($B19,'Round  (3)'!$B$2:$AM$102,MATCH(Species!Q$2,'Round  (3)'!$B$2:$AM$2,0),0),0)+IFERROR(VLOOKUP($B19,'Round (4)'!$B$2:$AM$102,MATCH(Species!Q$2,'Round (4)'!$B$2:$AM$2,0),0),0)+IFERROR(VLOOKUP($B19,'Round  (5)'!$B$2:$AM$102,MATCH(Species!Q$2,'Round  (5)'!$B$2:$AM$2,0),0),0)+IFERROR(VLOOKUP($B19,'Round  (6)'!$B$2:$AM$102,MATCH(Species!Q$2,'Round  (6)'!$B$2:$AM$2,0),0),0)+IFERROR(VLOOKUP($B19,'Round  (7)'!$B$2:$AM$102,MATCH(Species!Q$2,'Round  (7)'!$B$2:$AM$2,0),0),0)+IFERROR(VLOOKUP($B19,'Round  (8)'!$B$2:$AM$102,MATCH(Species!Q$2,'Round  (8)'!$B$2:$AM$2,0),0),0)+IFERROR(VLOOKUP($B19,'Round  (9)'!$B$2:$AM$102,MATCH(Species!Q$2,'Round  (9)'!$B$2:$AM$2,0),0),0)+IFERROR(VLOOKUP($B19,'Round  (10)'!$B$2:$U$102,MATCH(Species!Q$2,'Round  (10)'!$B$2:$U$2,0),0),0)+IFERROR(VLOOKUP($B19,'Round  (11)'!$B$2:$AB$102,MATCH(Species!Q$2,'Round  (11)'!$B$2:$AB$2,0),0),0)+IFERROR(VLOOKUP($B19,'Round  (12)'!$B$2:$Y$100,MATCH(Species!Q$2,'Round  (12)'!$B$2:$Y$2,0),0),0)</f>
        <v>3</v>
      </c>
      <c r="R19" s="480">
        <f>IFERROR(VLOOKUP($B19,'Round 1'!$B$2:$AM$102,MATCH(Species!R$2,'Round 1'!$B$2:$AM$2,0),0),0)+IFERROR(VLOOKUP($B19,'Round  (2)'!$B$2:$AM$102,MATCH(Species!R$2,'Round  (2)'!$B$2:$AM$2,0),0),0)+IFERROR(VLOOKUP($B19,'Round  (3)'!$B$2:$AM$102,MATCH(Species!R$2,'Round  (3)'!$B$2:$AM$2,0),0),0)+IFERROR(VLOOKUP($B19,'Round (4)'!$B$2:$AM$102,MATCH(Species!R$2,'Round (4)'!$B$2:$AM$2,0),0),0)+IFERROR(VLOOKUP($B19,'Round  (5)'!$B$2:$AM$102,MATCH(Species!R$2,'Round  (5)'!$B$2:$AM$2,0),0),0)+IFERROR(VLOOKUP($B19,'Round  (6)'!$B$2:$AM$102,MATCH(Species!R$2,'Round  (6)'!$B$2:$AM$2,0),0),0)+IFERROR(VLOOKUP($B19,'Round  (7)'!$B$2:$AM$102,MATCH(Species!R$2,'Round  (7)'!$B$2:$AM$2,0),0),0)+IFERROR(VLOOKUP($B19,'Round  (8)'!$B$2:$AM$102,MATCH(Species!R$2,'Round  (8)'!$B$2:$AM$2,0),0),0)+IFERROR(VLOOKUP($B19,'Round  (9)'!$B$2:$AM$102,MATCH(Species!R$2,'Round  (9)'!$B$2:$AM$2,0),0),0)+IFERROR(VLOOKUP($B19,'Round  (10)'!$B$2:$U$102,MATCH(Species!R$2,'Round  (10)'!$B$2:$U$2,0),0),0)+IFERROR(VLOOKUP($B19,'Round  (11)'!$B$2:$AB$102,MATCH(Species!R$2,'Round  (11)'!$B$2:$AB$2,0),0),0)+IFERROR(VLOOKUP($B19,'Round  (12)'!$B$2:$Y$100,MATCH(Species!R$2,'Round  (12)'!$B$2:$Y$2,0),0),0)</f>
        <v>0</v>
      </c>
      <c r="S19" s="480">
        <f>IFERROR(VLOOKUP($B19,'Round 1'!$B$2:$AM$102,MATCH(Species!S$2,'Round 1'!$B$2:$AM$2,0),0),0)+IFERROR(VLOOKUP($B19,'Round  (2)'!$B$2:$AM$102,MATCH(Species!S$2,'Round  (2)'!$B$2:$AM$2,0),0),0)+IFERROR(VLOOKUP($B19,'Round  (3)'!$B$2:$AM$102,MATCH(Species!S$2,'Round  (3)'!$B$2:$AM$2,0),0),0)+IFERROR(VLOOKUP($B19,'Round (4)'!$B$2:$AM$102,MATCH(Species!S$2,'Round (4)'!$B$2:$AM$2,0),0),0)+IFERROR(VLOOKUP($B19,'Round  (5)'!$B$2:$AM$102,MATCH(Species!S$2,'Round  (5)'!$B$2:$AM$2,0),0),0)+IFERROR(VLOOKUP($B19,'Round  (6)'!$B$2:$AM$102,MATCH(Species!S$2,'Round  (6)'!$B$2:$AM$2,0),0),0)+IFERROR(VLOOKUP($B19,'Round  (7)'!$B$2:$AM$102,MATCH(Species!S$2,'Round  (7)'!$B$2:$AM$2,0),0),0)+IFERROR(VLOOKUP($B19,'Round  (8)'!$B$2:$AM$102,MATCH(Species!S$2,'Round  (8)'!$B$2:$AM$2,0),0),0)+IFERROR(VLOOKUP($B19,'Round  (9)'!$B$2:$AM$102,MATCH(Species!S$2,'Round  (9)'!$B$2:$AM$2,0),0),0)+IFERROR(VLOOKUP($B19,'Round  (10)'!$B$2:$U$102,MATCH(Species!S$2,'Round  (10)'!$B$2:$U$2,0),0),0)+IFERROR(VLOOKUP($B19,'Round  (11)'!$B$2:$AB$102,MATCH(Species!S$2,'Round  (11)'!$B$2:$AB$2,0),0),0)+IFERROR(VLOOKUP($B19,'Round  (12)'!$B$2:$Y$100,MATCH(Species!S$2,'Round  (12)'!$B$2:$Y$2,0),0),0)</f>
        <v>0</v>
      </c>
      <c r="T19" s="480">
        <f>IFERROR(VLOOKUP($B19,'Round 1'!$B$2:$AM$102,MATCH(Species!T$2,'Round 1'!$B$2:$AM$2,0),0),0)+IFERROR(VLOOKUP($B19,'Round  (2)'!$B$2:$AM$102,MATCH(Species!T$2,'Round  (2)'!$B$2:$AM$2,0),0),0)+IFERROR(VLOOKUP($B19,'Round  (3)'!$B$2:$AM$102,MATCH(Species!T$2,'Round  (3)'!$B$2:$AM$2,0),0),0)+IFERROR(VLOOKUP($B19,'Round (4)'!$B$2:$AM$102,MATCH(Species!T$2,'Round (4)'!$B$2:$AM$2,0),0),0)+IFERROR(VLOOKUP($B19,'Round  (5)'!$B$2:$AM$102,MATCH(Species!T$2,'Round  (5)'!$B$2:$AM$2,0),0),0)+IFERROR(VLOOKUP($B19,'Round  (6)'!$B$2:$AM$102,MATCH(Species!T$2,'Round  (6)'!$B$2:$AM$2,0),0),0)+IFERROR(VLOOKUP($B19,'Round  (7)'!$B$2:$AM$102,MATCH(Species!T$2,'Round  (7)'!$B$2:$AM$2,0),0),0)+IFERROR(VLOOKUP($B19,'Round  (8)'!$B$2:$AM$102,MATCH(Species!T$2,'Round  (8)'!$B$2:$AM$2,0),0),0)+IFERROR(VLOOKUP($B19,'Round  (9)'!$B$2:$AM$102,MATCH(Species!T$2,'Round  (9)'!$B$2:$AM$2,0),0),0)+IFERROR(VLOOKUP($B19,'Round  (10)'!$B$2:$U$102,MATCH(Species!T$2,'Round  (10)'!$B$2:$U$2,0),0),0)+IFERROR(VLOOKUP($B19,'Round  (11)'!$B$2:$AB$102,MATCH(Species!T$2,'Round  (11)'!$B$2:$AB$2,0),0),0)+IFERROR(VLOOKUP($B19,'Round  (12)'!$B$2:$Y$100,MATCH(Species!T$2,'Round  (12)'!$B$2:$Y$2,0),0),0)</f>
        <v>0</v>
      </c>
      <c r="U19" s="480">
        <f>IFERROR(VLOOKUP($B19,'Round 1'!$B$2:$AM$102,MATCH(Species!U$2,'Round 1'!$B$2:$AM$2,0),0),0)+IFERROR(VLOOKUP($B19,'Round  (2)'!$B$2:$AM$102,MATCH(Species!U$2,'Round  (2)'!$B$2:$AM$2,0),0),0)+IFERROR(VLOOKUP($B19,'Round  (3)'!$B$2:$AM$102,MATCH(Species!U$2,'Round  (3)'!$B$2:$AM$2,0),0),0)+IFERROR(VLOOKUP($B19,'Round (4)'!$B$2:$AM$102,MATCH(Species!U$2,'Round (4)'!$B$2:$AM$2,0),0),0)+IFERROR(VLOOKUP($B19,'Round  (5)'!$B$2:$AM$102,MATCH(Species!U$2,'Round  (5)'!$B$2:$AM$2,0),0),0)+IFERROR(VLOOKUP($B19,'Round  (6)'!$B$2:$AM$102,MATCH(Species!U$2,'Round  (6)'!$B$2:$AM$2,0),0),0)+IFERROR(VLOOKUP($B19,'Round  (7)'!$B$2:$AM$102,MATCH(Species!U$2,'Round  (7)'!$B$2:$AM$2,0),0),0)+IFERROR(VLOOKUP($B19,'Round  (8)'!$B$2:$AM$102,MATCH(Species!U$2,'Round  (8)'!$B$2:$AM$2,0),0),0)+IFERROR(VLOOKUP($B19,'Round  (9)'!$B$2:$AM$102,MATCH(Species!U$2,'Round  (9)'!$B$2:$AM$2,0),0),0)+IFERROR(VLOOKUP($B19,'Round  (10)'!$B$2:$U$102,MATCH(Species!U$2,'Round  (10)'!$B$2:$U$2,0),0),0)+IFERROR(VLOOKUP($B19,'Round  (11)'!$B$2:$AB$102,MATCH(Species!U$2,'Round  (11)'!$B$2:$AB$2,0),0),0)+IFERROR(VLOOKUP($B19,'Round  (12)'!$B$2:$Y$100,MATCH(Species!U$2,'Round  (12)'!$B$2:$Y$2,0),0),0)</f>
        <v>1</v>
      </c>
      <c r="V19" s="480">
        <f>IFERROR(VLOOKUP($B19,'Round 1'!$B$2:$AM$102,MATCH(Species!V$2,'Round 1'!$B$2:$AM$2,0),0),0)+IFERROR(VLOOKUP($B19,'Round  (2)'!$B$2:$AM$102,MATCH(Species!V$2,'Round  (2)'!$B$2:$AM$2,0),0),0)+IFERROR(VLOOKUP($B19,'Round  (3)'!$B$2:$AM$102,MATCH(Species!V$2,'Round  (3)'!$B$2:$AM$2,0),0),0)+IFERROR(VLOOKUP($B19,'Round (4)'!$B$2:$AM$102,MATCH(Species!V$2,'Round (4)'!$B$2:$AM$2,0),0),0)+IFERROR(VLOOKUP($B19,'Round  (5)'!$B$2:$AM$102,MATCH(Species!V$2,'Round  (5)'!$B$2:$AM$2,0),0),0)+IFERROR(VLOOKUP($B19,'Round  (6)'!$B$2:$AM$102,MATCH(Species!V$2,'Round  (6)'!$B$2:$AM$2,0),0),0)+IFERROR(VLOOKUP($B19,'Round  (7)'!$B$2:$AM$102,MATCH(Species!V$2,'Round  (7)'!$B$2:$AM$2,0),0),0)+IFERROR(VLOOKUP($B19,'Round  (8)'!$B$2:$AM$102,MATCH(Species!V$2,'Round  (8)'!$B$2:$AM$2,0),0),0)+IFERROR(VLOOKUP($B19,'Round  (9)'!$B$2:$AM$102,MATCH(Species!V$2,'Round  (9)'!$B$2:$AM$2,0),0),0)+IFERROR(VLOOKUP($B19,'Round  (10)'!$B$2:$U$102,MATCH(Species!V$2,'Round  (10)'!$B$2:$U$2,0),0),0)+IFERROR(VLOOKUP($B19,'Round  (11)'!$B$2:$AB$102,MATCH(Species!V$2,'Round  (11)'!$B$2:$AB$2,0),0),0)+IFERROR(VLOOKUP($B19,'Round  (12)'!$B$2:$Y$100,MATCH(Species!V$2,'Round  (12)'!$B$2:$Y$2,0),0),0)</f>
        <v>0</v>
      </c>
      <c r="W19" s="480">
        <f>IFERROR(VLOOKUP($B19,'Round 1'!$B$2:$AM$102,MATCH(Species!W$2,'Round 1'!$B$2:$AM$2,0),0),0)+IFERROR(VLOOKUP($B19,'Round  (2)'!$B$2:$AM$102,MATCH(Species!W$2,'Round  (2)'!$B$2:$AM$2,0),0),0)+IFERROR(VLOOKUP($B19,'Round  (3)'!$B$2:$AM$102,MATCH(Species!W$2,'Round  (3)'!$B$2:$AM$2,0),0),0)+IFERROR(VLOOKUP($B19,'Round (4)'!$B$2:$AM$102,MATCH(Species!W$2,'Round (4)'!$B$2:$AM$2,0),0),0)+IFERROR(VLOOKUP($B19,'Round  (5)'!$B$2:$AM$102,MATCH(Species!W$2,'Round  (5)'!$B$2:$AM$2,0),0),0)+IFERROR(VLOOKUP($B19,'Round  (6)'!$B$2:$AM$102,MATCH(Species!W$2,'Round  (6)'!$B$2:$AM$2,0),0),0)+IFERROR(VLOOKUP($B19,'Round  (7)'!$B$2:$AM$102,MATCH(Species!W$2,'Round  (7)'!$B$2:$AM$2,0),0),0)+IFERROR(VLOOKUP($B19,'Round  (8)'!$B$2:$AM$102,MATCH(Species!W$2,'Round  (8)'!$B$2:$AM$2,0),0),0)+IFERROR(VLOOKUP($B19,'Round  (9)'!$B$2:$AM$102,MATCH(Species!W$2,'Round  (9)'!$B$2:$AM$2,0),0),0)+IFERROR(VLOOKUP($B19,'Round  (10)'!$B$2:$U$102,MATCH(Species!W$2,'Round  (10)'!$B$2:$U$2,0),0),0)+IFERROR(VLOOKUP($B19,'Round  (11)'!$B$2:$AB$102,MATCH(Species!W$2,'Round  (11)'!$B$2:$AB$2,0),0),0)+IFERROR(VLOOKUP($B19,'Round  (12)'!$B$2:$Y$100,MATCH(Species!W$2,'Round  (12)'!$B$2:$Y$2,0),0),0)</f>
        <v>1</v>
      </c>
      <c r="X19" s="480">
        <f>IFERROR(VLOOKUP($B19,'Round 1'!$B$2:$AM$102,MATCH(Species!X$2,'Round 1'!$B$2:$AM$2,0),0),0)+IFERROR(VLOOKUP($B19,'Round  (2)'!$B$2:$AM$102,MATCH(Species!X$2,'Round  (2)'!$B$2:$AM$2,0),0),0)+IFERROR(VLOOKUP($B19,'Round  (3)'!$B$2:$AM$102,MATCH(Species!X$2,'Round  (3)'!$B$2:$AM$2,0),0),0)+IFERROR(VLOOKUP($B19,'Round (4)'!$B$2:$AM$102,MATCH(Species!X$2,'Round (4)'!$B$2:$AM$2,0),0),0)+IFERROR(VLOOKUP($B19,'Round  (5)'!$B$2:$AM$102,MATCH(Species!X$2,'Round  (5)'!$B$2:$AM$2,0),0),0)+IFERROR(VLOOKUP($B19,'Round  (6)'!$B$2:$AM$102,MATCH(Species!X$2,'Round  (6)'!$B$2:$AM$2,0),0),0)+IFERROR(VLOOKUP($B19,'Round  (7)'!$B$2:$AM$102,MATCH(Species!X$2,'Round  (7)'!$B$2:$AM$2,0),0),0)+IFERROR(VLOOKUP($B19,'Round  (8)'!$B$2:$AM$102,MATCH(Species!X$2,'Round  (8)'!$B$2:$AM$2,0),0),0)+IFERROR(VLOOKUP($B19,'Round  (9)'!$B$2:$AM$102,MATCH(Species!X$2,'Round  (9)'!$B$2:$AM$2,0),0),0)+IFERROR(VLOOKUP($B19,'Round  (10)'!$B$2:$U$102,MATCH(Species!X$2,'Round  (10)'!$B$2:$U$2,0),0),0)+IFERROR(VLOOKUP($B19,'Round  (11)'!$B$2:$AB$102,MATCH(Species!X$2,'Round  (11)'!$B$2:$AB$2,0),0),0)+IFERROR(VLOOKUP($B19,'Round  (12)'!$B$2:$Y$100,MATCH(Species!X$2,'Round  (12)'!$B$2:$Y$2,0),0),0)</f>
        <v>0</v>
      </c>
      <c r="Y19" s="480">
        <f>IFERROR(VLOOKUP($B19,'Round 1'!$B$2:$AM$102,MATCH(Species!Y$2,'Round 1'!$B$2:$AM$2,0),0),0)+IFERROR(VLOOKUP($B19,'Round  (2)'!$B$2:$AM$102,MATCH(Species!Y$2,'Round  (2)'!$B$2:$AM$2,0),0),0)+IFERROR(VLOOKUP($B19,'Round  (3)'!$B$2:$AM$102,MATCH(Species!Y$2,'Round  (3)'!$B$2:$AM$2,0),0),0)+IFERROR(VLOOKUP($B19,'Round (4)'!$B$2:$AM$102,MATCH(Species!Y$2,'Round (4)'!$B$2:$AM$2,0),0),0)+IFERROR(VLOOKUP($B19,'Round  (5)'!$B$2:$AM$102,MATCH(Species!Y$2,'Round  (5)'!$B$2:$AM$2,0),0),0)+IFERROR(VLOOKUP($B19,'Round  (6)'!$B$2:$AM$102,MATCH(Species!Y$2,'Round  (6)'!$B$2:$AM$2,0),0),0)+IFERROR(VLOOKUP($B19,'Round  (7)'!$B$2:$AM$102,MATCH(Species!Y$2,'Round  (7)'!$B$2:$AM$2,0),0),0)+IFERROR(VLOOKUP($B19,'Round  (8)'!$B$2:$AM$102,MATCH(Species!Y$2,'Round  (8)'!$B$2:$AM$2,0),0),0)+IFERROR(VLOOKUP($B19,'Round  (9)'!$B$2:$AM$102,MATCH(Species!Y$2,'Round  (9)'!$B$2:$AM$2,0),0),0)+IFERROR(VLOOKUP($B19,'Round  (10)'!$B$2:$U$102,MATCH(Species!Y$2,'Round  (10)'!$B$2:$U$2,0),0),0)+IFERROR(VLOOKUP($B19,'Round  (11)'!$B$2:$AB$102,MATCH(Species!Y$2,'Round  (11)'!$B$2:$AB$2,0),0),0)+IFERROR(VLOOKUP($B19,'Round  (12)'!$B$2:$Y$100,MATCH(Species!Y$2,'Round  (12)'!$B$2:$Y$2,0),0),0)</f>
        <v>0</v>
      </c>
      <c r="Z19" s="480">
        <f>IFERROR(VLOOKUP($B19,'Round 1'!$B$2:$AM$102,MATCH(Species!Z$2,'Round 1'!$B$2:$AM$2,0),0),0)+IFERROR(VLOOKUP($B19,'Round  (2)'!$B$2:$AM$102,MATCH(Species!Z$2,'Round  (2)'!$B$2:$AM$2,0),0),0)+IFERROR(VLOOKUP($B19,'Round  (3)'!$B$2:$AM$102,MATCH(Species!Z$2,'Round  (3)'!$B$2:$AM$2,0),0),0)+IFERROR(VLOOKUP($B19,'Round (4)'!$B$2:$AM$102,MATCH(Species!Z$2,'Round (4)'!$B$2:$AM$2,0),0),0)+IFERROR(VLOOKUP($B19,'Round  (5)'!$B$2:$AM$102,MATCH(Species!Z$2,'Round  (5)'!$B$2:$AM$2,0),0),0)+IFERROR(VLOOKUP($B19,'Round  (6)'!$B$2:$AM$102,MATCH(Species!Z$2,'Round  (6)'!$B$2:$AM$2,0),0),0)+IFERROR(VLOOKUP($B19,'Round  (7)'!$B$2:$AM$102,MATCH(Species!Z$2,'Round  (7)'!$B$2:$AM$2,0),0),0)+IFERROR(VLOOKUP($B19,'Round  (8)'!$B$2:$AM$102,MATCH(Species!Z$2,'Round  (8)'!$B$2:$AM$2,0),0),0)+IFERROR(VLOOKUP($B19,'Round  (9)'!$B$2:$AM$102,MATCH(Species!Z$2,'Round  (9)'!$B$2:$AM$2,0),0),0)+IFERROR(VLOOKUP($B19,'Round  (10)'!$B$2:$U$102,MATCH(Species!Z$2,'Round  (10)'!$B$2:$U$2,0),0),0)+IFERROR(VLOOKUP($B19,'Round  (11)'!$B$2:$AB$102,MATCH(Species!Z$2,'Round  (11)'!$B$2:$AB$2,0),0),0)+IFERROR(VLOOKUP($B19,'Round  (12)'!$B$2:$Y$100,MATCH(Species!Z$2,'Round  (12)'!$B$2:$Y$2,0),0),0)</f>
        <v>0</v>
      </c>
      <c r="AA19" s="480">
        <f>IFERROR(VLOOKUP($B19,'Round 1'!$B$2:$AM$102,MATCH(Species!AA$2,'Round 1'!$B$2:$AM$2,0),0),0)+IFERROR(VLOOKUP($B19,'Round  (2)'!$B$2:$AM$102,MATCH(Species!AA$2,'Round  (2)'!$B$2:$AM$2,0),0),0)+IFERROR(VLOOKUP($B19,'Round  (3)'!$B$2:$AM$102,MATCH(Species!AA$2,'Round  (3)'!$B$2:$AM$2,0),0),0)+IFERROR(VLOOKUP($B19,'Round (4)'!$B$2:$AM$102,MATCH(Species!AA$2,'Round (4)'!$B$2:$AM$2,0),0),0)+IFERROR(VLOOKUP($B19,'Round  (5)'!$B$2:$AM$102,MATCH(Species!AA$2,'Round  (5)'!$B$2:$AM$2,0),0),0)+IFERROR(VLOOKUP($B19,'Round  (6)'!$B$2:$AM$102,MATCH(Species!AA$2,'Round  (6)'!$B$2:$AM$2,0),0),0)+IFERROR(VLOOKUP($B19,'Round  (7)'!$B$2:$AM$102,MATCH(Species!AA$2,'Round  (7)'!$B$2:$AM$2,0),0),0)+IFERROR(VLOOKUP($B19,'Round  (8)'!$B$2:$AM$102,MATCH(Species!AA$2,'Round  (8)'!$B$2:$AM$2,0),0),0)+IFERROR(VLOOKUP($B19,'Round  (9)'!$B$2:$AM$102,MATCH(Species!AA$2,'Round  (9)'!$B$2:$AM$2,0),0),0)+IFERROR(VLOOKUP($B19,'Round  (10)'!$B$2:$U$102,MATCH(Species!AA$2,'Round  (10)'!$B$2:$U$2,0),0),0)+IFERROR(VLOOKUP($B19,'Round  (11)'!$B$2:$AB$102,MATCH(Species!AA$2,'Round  (11)'!$B$2:$AB$2,0),0),0)+IFERROR(VLOOKUP($B19,'Round  (12)'!$B$2:$Y$100,MATCH(Species!AA$2,'Round  (12)'!$B$2:$Y$2,0),0),0)</f>
        <v>0</v>
      </c>
      <c r="AB19" s="480">
        <f>IFERROR(VLOOKUP($B19,'Round 1'!$B$2:$AM$102,MATCH(Species!AB$2,'Round 1'!$B$2:$AM$2,0),0),0)+IFERROR(VLOOKUP($B19,'Round  (2)'!$B$2:$AM$102,MATCH(Species!AB$2,'Round  (2)'!$B$2:$AM$2,0),0),0)+IFERROR(VLOOKUP($B19,'Round  (3)'!$B$2:$AM$102,MATCH(Species!AB$2,'Round  (3)'!$B$2:$AM$2,0),0),0)+IFERROR(VLOOKUP($B19,'Round (4)'!$B$2:$AM$102,MATCH(Species!AB$2,'Round (4)'!$B$2:$AM$2,0),0),0)+IFERROR(VLOOKUP($B19,'Round  (5)'!$B$2:$AM$102,MATCH(Species!AB$2,'Round  (5)'!$B$2:$AM$2,0),0),0)+IFERROR(VLOOKUP($B19,'Round  (6)'!$B$2:$AM$102,MATCH(Species!AB$2,'Round  (6)'!$B$2:$AM$2,0),0),0)+IFERROR(VLOOKUP($B19,'Round  (7)'!$B$2:$AM$102,MATCH(Species!AB$2,'Round  (7)'!$B$2:$AM$2,0),0),0)+IFERROR(VLOOKUP($B19,'Round  (8)'!$B$2:$AM$102,MATCH(Species!AB$2,'Round  (8)'!$B$2:$AM$2,0),0),0)+IFERROR(VLOOKUP($B19,'Round  (9)'!$B$2:$AM$102,MATCH(Species!AB$2,'Round  (9)'!$B$2:$AM$2,0),0),0)+IFERROR(VLOOKUP($B19,'Round  (10)'!$B$2:$U$102,MATCH(Species!AB$2,'Round  (10)'!$B$2:$U$2,0),0),0)+IFERROR(VLOOKUP($B19,'Round  (11)'!$B$2:$AB$102,MATCH(Species!AB$2,'Round  (11)'!$B$2:$AB$2,0),0),0)+IFERROR(VLOOKUP($B19,'Round  (12)'!$B$2:$Y$100,MATCH(Species!AB$2,'Round  (12)'!$B$2:$Y$2,0),0),0)</f>
        <v>0</v>
      </c>
      <c r="AC19" s="480">
        <f>IFERROR(VLOOKUP($B19,'Round 1'!$B$2:$AM$102,MATCH(Species!AC$2,'Round 1'!$B$2:$AM$2,0),0),0)+IFERROR(VLOOKUP($B19,'Round  (2)'!$B$2:$AM$102,MATCH(Species!AC$2,'Round  (2)'!$B$2:$AM$2,0),0),0)+IFERROR(VLOOKUP($B19,'Round  (3)'!$B$2:$AM$102,MATCH(Species!AC$2,'Round  (3)'!$B$2:$AM$2,0),0),0)+IFERROR(VLOOKUP($B19,'Round (4)'!$B$2:$AM$102,MATCH(Species!AC$2,'Round (4)'!$B$2:$AM$2,0),0),0)+IFERROR(VLOOKUP($B19,'Round  (5)'!$B$2:$AM$102,MATCH(Species!AC$2,'Round  (5)'!$B$2:$AM$2,0),0),0)+IFERROR(VLOOKUP($B19,'Round  (6)'!$B$2:$AM$102,MATCH(Species!AC$2,'Round  (6)'!$B$2:$AM$2,0),0),0)+IFERROR(VLOOKUP($B19,'Round  (7)'!$B$2:$AM$102,MATCH(Species!AC$2,'Round  (7)'!$B$2:$AM$2,0),0),0)+IFERROR(VLOOKUP($B19,'Round  (8)'!$B$2:$AM$102,MATCH(Species!AC$2,'Round  (8)'!$B$2:$AM$2,0),0),0)+IFERROR(VLOOKUP($B19,'Round  (9)'!$B$2:$AM$102,MATCH(Species!AC$2,'Round  (9)'!$B$2:$AM$2,0),0),0)+IFERROR(VLOOKUP($B19,'Round  (10)'!$B$2:$U$102,MATCH(Species!AC$2,'Round  (10)'!$B$2:$U$2,0),0),0)+IFERROR(VLOOKUP($B19,'Round  (11)'!$B$2:$AB$102,MATCH(Species!AC$2,'Round  (11)'!$B$2:$AB$2,0),0),0)+IFERROR(VLOOKUP($B19,'Round  (12)'!$B$2:$Y$100,MATCH(Species!AC$2,'Round  (12)'!$B$2:$Y$2,0),0),0)</f>
        <v>2</v>
      </c>
      <c r="AD19" s="480">
        <f>IFERROR(VLOOKUP($B19,'Round 1'!$B$2:$AM$102,MATCH(Species!AD$2,'Round 1'!$B$2:$AM$2,0),0),0)+IFERROR(VLOOKUP($B19,'Round  (2)'!$B$2:$AM$102,MATCH(Species!AD$2,'Round  (2)'!$B$2:$AM$2,0),0),0)+IFERROR(VLOOKUP($B19,'Round  (3)'!$B$2:$AM$102,MATCH(Species!AD$2,'Round  (3)'!$B$2:$AM$2,0),0),0)+IFERROR(VLOOKUP($B19,'Round (4)'!$B$2:$AM$102,MATCH(Species!AD$2,'Round (4)'!$B$2:$AM$2,0),0),0)+IFERROR(VLOOKUP($B19,'Round  (5)'!$B$2:$AM$102,MATCH(Species!AD$2,'Round  (5)'!$B$2:$AM$2,0),0),0)+IFERROR(VLOOKUP($B19,'Round  (6)'!$B$2:$AM$102,MATCH(Species!AD$2,'Round  (6)'!$B$2:$AM$2,0),0),0)+IFERROR(VLOOKUP($B19,'Round  (7)'!$B$2:$AM$102,MATCH(Species!AD$2,'Round  (7)'!$B$2:$AM$2,0),0),0)+IFERROR(VLOOKUP($B19,'Round  (8)'!$B$2:$AM$102,MATCH(Species!AD$2,'Round  (8)'!$B$2:$AM$2,0),0),0)+IFERROR(VLOOKUP($B19,'Round  (9)'!$B$2:$AM$102,MATCH(Species!AD$2,'Round  (9)'!$B$2:$AM$2,0),0),0)+IFERROR(VLOOKUP($B19,'Round  (10)'!$B$2:$U$102,MATCH(Species!AD$2,'Round  (10)'!$B$2:$U$2,0),0),0)+IFERROR(VLOOKUP($B19,'Round  (11)'!$B$2:$AB$102,MATCH(Species!AD$2,'Round  (11)'!$B$2:$AB$2,0),0),0)+IFERROR(VLOOKUP($B19,'Round  (12)'!$B$2:$Y$100,MATCH(Species!AD$2,'Round  (12)'!$B$2:$Y$2,0),0),0)</f>
        <v>0</v>
      </c>
      <c r="AE19" s="480">
        <f>IFERROR(VLOOKUP($B19,'Round 1'!$B$2:$AM$102,MATCH(Species!AE$2,'Round 1'!$B$2:$AM$2,0),0),0)+IFERROR(VLOOKUP($B19,'Round  (2)'!$B$2:$AM$102,MATCH(Species!AE$2,'Round  (2)'!$B$2:$AM$2,0),0),0)+IFERROR(VLOOKUP($B19,'Round  (3)'!$B$2:$AM$102,MATCH(Species!AE$2,'Round  (3)'!$B$2:$AM$2,0),0),0)+IFERROR(VLOOKUP($B19,'Round (4)'!$B$2:$AM$102,MATCH(Species!AE$2,'Round (4)'!$B$2:$AM$2,0),0),0)+IFERROR(VLOOKUP($B19,'Round  (5)'!$B$2:$AM$102,MATCH(Species!AE$2,'Round  (5)'!$B$2:$AM$2,0),0),0)+IFERROR(VLOOKUP($B19,'Round  (6)'!$B$2:$AM$102,MATCH(Species!AE$2,'Round  (6)'!$B$2:$AM$2,0),0),0)+IFERROR(VLOOKUP($B19,'Round  (7)'!$B$2:$AM$102,MATCH(Species!AE$2,'Round  (7)'!$B$2:$AM$2,0),0),0)+IFERROR(VLOOKUP($B19,'Round  (8)'!$B$2:$AM$102,MATCH(Species!AE$2,'Round  (8)'!$B$2:$AM$2,0),0),0)+IFERROR(VLOOKUP($B19,'Round  (9)'!$B$2:$AM$102,MATCH(Species!AE$2,'Round  (9)'!$B$2:$AM$2,0),0),0)+IFERROR(VLOOKUP($B19,'Round  (10)'!$B$2:$U$102,MATCH(Species!AE$2,'Round  (10)'!$B$2:$U$2,0),0),0)+IFERROR(VLOOKUP($B19,'Round  (11)'!$B$2:$AB$102,MATCH(Species!AE$2,'Round  (11)'!$B$2:$AB$2,0),0),0)+IFERROR(VLOOKUP($B19,'Round  (12)'!$B$2:$Y$100,MATCH(Species!AE$2,'Round  (12)'!$B$2:$Y$2,0),0),0)</f>
        <v>0</v>
      </c>
      <c r="AF19" s="480">
        <f>IFERROR(VLOOKUP($B19,'Round 1'!$B$2:$AM$102,MATCH(Species!AF$2,'Round 1'!$B$2:$AM$2,0),0),0)+IFERROR(VLOOKUP($B19,'Round  (2)'!$B$2:$AM$102,MATCH(Species!AF$2,'Round  (2)'!$B$2:$AM$2,0),0),0)+IFERROR(VLOOKUP($B19,'Round  (3)'!$B$2:$AM$102,MATCH(Species!AF$2,'Round  (3)'!$B$2:$AM$2,0),0),0)+IFERROR(VLOOKUP($B19,'Round (4)'!$B$2:$AM$102,MATCH(Species!AF$2,'Round (4)'!$B$2:$AM$2,0),0),0)+IFERROR(VLOOKUP($B19,'Round  (5)'!$B$2:$AM$102,MATCH(Species!AF$2,'Round  (5)'!$B$2:$AM$2,0),0),0)+IFERROR(VLOOKUP($B19,'Round  (6)'!$B$2:$AM$102,MATCH(Species!AF$2,'Round  (6)'!$B$2:$AM$2,0),0),0)+IFERROR(VLOOKUP($B19,'Round  (7)'!$B$2:$AM$102,MATCH(Species!AF$2,'Round  (7)'!$B$2:$AM$2,0),0),0)+IFERROR(VLOOKUP($B19,'Round  (8)'!$B$2:$AM$102,MATCH(Species!AF$2,'Round  (8)'!$B$2:$AM$2,0),0),0)+IFERROR(VLOOKUP($B19,'Round  (9)'!$B$2:$AM$102,MATCH(Species!AF$2,'Round  (9)'!$B$2:$AM$2,0),0),0)+IFERROR(VLOOKUP($B19,'Round  (10)'!$B$2:$U$102,MATCH(Species!AF$2,'Round  (10)'!$B$2:$U$2,0),0),0)+IFERROR(VLOOKUP($B19,'Round  (11)'!$B$2:$AB$102,MATCH(Species!AF$2,'Round  (11)'!$B$2:$AB$2,0),0),0)+IFERROR(VLOOKUP($B19,'Round  (12)'!$B$2:$Y$100,MATCH(Species!AF$2,'Round  (12)'!$B$2:$Y$2,0),0),0)</f>
        <v>0</v>
      </c>
      <c r="AG19" s="480">
        <f>IFERROR(VLOOKUP($B19,'Round 1'!$B$2:$AM$102,MATCH(Species!AG$2,'Round 1'!$B$2:$AM$2,0),0),0)+IFERROR(VLOOKUP($B19,'Round  (2)'!$B$2:$AM$102,MATCH(Species!AG$2,'Round  (2)'!$B$2:$AM$2,0),0),0)+IFERROR(VLOOKUP($B19,'Round  (3)'!$B$2:$AM$102,MATCH(Species!AG$2,'Round  (3)'!$B$2:$AM$2,0),0),0)+IFERROR(VLOOKUP($B19,'Round (4)'!$B$2:$AM$102,MATCH(Species!AG$2,'Round (4)'!$B$2:$AM$2,0),0),0)+IFERROR(VLOOKUP($B19,'Round  (5)'!$B$2:$AM$102,MATCH(Species!AG$2,'Round  (5)'!$B$2:$AM$2,0),0),0)+IFERROR(VLOOKUP($B19,'Round  (6)'!$B$2:$AM$102,MATCH(Species!AG$2,'Round  (6)'!$B$2:$AM$2,0),0),0)+IFERROR(VLOOKUP($B19,'Round  (7)'!$B$2:$AM$102,MATCH(Species!AG$2,'Round  (7)'!$B$2:$AM$2,0),0),0)+IFERROR(VLOOKUP($B19,'Round  (8)'!$B$2:$AM$102,MATCH(Species!AG$2,'Round  (8)'!$B$2:$AM$2,0),0),0)+IFERROR(VLOOKUP($B19,'Round  (9)'!$B$2:$AM$102,MATCH(Species!AG$2,'Round  (9)'!$B$2:$AM$2,0),0),0)+IFERROR(VLOOKUP($B19,'Round  (10)'!$B$2:$U$102,MATCH(Species!AG$2,'Round  (10)'!$B$2:$U$2,0),0),0)+IFERROR(VLOOKUP($B19,'Round  (11)'!$B$2:$AB$102,MATCH(Species!AG$2,'Round  (11)'!$B$2:$AB$2,0),0),0)+IFERROR(VLOOKUP($B19,'Round  (12)'!$B$2:$Y$100,MATCH(Species!AG$2,'Round  (12)'!$B$2:$Y$2,0),0),0)</f>
        <v>0</v>
      </c>
      <c r="AH19" s="480">
        <f>IFERROR(VLOOKUP($B19,'Round 1'!$B$2:$AM$102,MATCH(Species!AH$2,'Round 1'!$B$2:$AM$2,0),0),0)+IFERROR(VLOOKUP($B19,'Round  (2)'!$B$2:$AM$102,MATCH(Species!AH$2,'Round  (2)'!$B$2:$AM$2,0),0),0)+IFERROR(VLOOKUP($B19,'Round  (3)'!$B$2:$AM$102,MATCH(Species!AH$2,'Round  (3)'!$B$2:$AM$2,0),0),0)+IFERROR(VLOOKUP($B19,'Round (4)'!$B$2:$AM$102,MATCH(Species!AH$2,'Round (4)'!$B$2:$AM$2,0),0),0)+IFERROR(VLOOKUP($B19,'Round  (5)'!$B$2:$AM$102,MATCH(Species!AH$2,'Round  (5)'!$B$2:$AM$2,0),0),0)+IFERROR(VLOOKUP($B19,'Round  (6)'!$B$2:$AM$102,MATCH(Species!AH$2,'Round  (6)'!$B$2:$AM$2,0),0),0)+IFERROR(VLOOKUP($B19,'Round  (7)'!$B$2:$AM$102,MATCH(Species!AH$2,'Round  (7)'!$B$2:$AM$2,0),0),0)+IFERROR(VLOOKUP($B19,'Round  (8)'!$B$2:$AM$102,MATCH(Species!AH$2,'Round  (8)'!$B$2:$AM$2,0),0),0)+IFERROR(VLOOKUP($B19,'Round  (9)'!$B$2:$AM$102,MATCH(Species!AH$2,'Round  (9)'!$B$2:$AM$2,0),0),0)+IFERROR(VLOOKUP($B19,'Round  (10)'!$B$2:$U$102,MATCH(Species!AH$2,'Round  (10)'!$B$2:$U$2,0),0),0)+IFERROR(VLOOKUP($B19,'Round  (11)'!$B$2:$AB$102,MATCH(Species!AH$2,'Round  (11)'!$B$2:$AB$2,0),0),0)+IFERROR(VLOOKUP($B19,'Round  (12)'!$B$2:$Y$100,MATCH(Species!AH$2,'Round  (12)'!$B$2:$Y$2,0),0),0)</f>
        <v>0</v>
      </c>
      <c r="AI19" s="480">
        <f>IFERROR(VLOOKUP($B19,'Round 1'!$B$2:$AM$102,MATCH(Species!AI$2,'Round 1'!$B$2:$AM$2,0),0),0)+IFERROR(VLOOKUP($B19,'Round  (2)'!$B$2:$AM$102,MATCH(Species!AI$2,'Round  (2)'!$B$2:$AM$2,0),0),0)+IFERROR(VLOOKUP($B19,'Round  (3)'!$B$2:$AM$102,MATCH(Species!AI$2,'Round  (3)'!$B$2:$AM$2,0),0),0)+IFERROR(VLOOKUP($B19,'Round (4)'!$B$2:$AM$102,MATCH(Species!AI$2,'Round (4)'!$B$2:$AM$2,0),0),0)+IFERROR(VLOOKUP($B19,'Round  (5)'!$B$2:$AM$102,MATCH(Species!AI$2,'Round  (5)'!$B$2:$AM$2,0),0),0)+IFERROR(VLOOKUP($B19,'Round  (6)'!$B$2:$AM$102,MATCH(Species!AI$2,'Round  (6)'!$B$2:$AM$2,0),0),0)+IFERROR(VLOOKUP($B19,'Round  (7)'!$B$2:$AM$102,MATCH(Species!AI$2,'Round  (7)'!$B$2:$AM$2,0),0),0)+IFERROR(VLOOKUP($B19,'Round  (8)'!$B$2:$AM$102,MATCH(Species!AI$2,'Round  (8)'!$B$2:$AM$2,0),0),0)+IFERROR(VLOOKUP($B19,'Round  (9)'!$B$2:$AM$102,MATCH(Species!AI$2,'Round  (9)'!$B$2:$AM$2,0),0),0)+IFERROR(VLOOKUP($B19,'Round  (10)'!$B$2:$U$102,MATCH(Species!AI$2,'Round  (10)'!$B$2:$U$2,0),0),0)+IFERROR(VLOOKUP($B19,'Round  (11)'!$B$2:$AB$102,MATCH(Species!AI$2,'Round  (11)'!$B$2:$AB$2,0),0),0)+IFERROR(VLOOKUP($B19,'Round  (12)'!$B$2:$Y$100,MATCH(Species!AI$2,'Round  (12)'!$B$2:$Y$2,0),0),0)</f>
        <v>0</v>
      </c>
      <c r="AJ19" s="480">
        <f>IFERROR(VLOOKUP($B19,'Round 1'!$B$2:$AM$102,MATCH(Species!AJ$2,'Round 1'!$B$2:$AM$2,0),0),0)+IFERROR(VLOOKUP($B19,'Round  (2)'!$B$2:$AM$102,MATCH(Species!AJ$2,'Round  (2)'!$B$2:$AM$2,0),0),0)+IFERROR(VLOOKUP($B19,'Round  (3)'!$B$2:$AM$102,MATCH(Species!AJ$2,'Round  (3)'!$B$2:$AM$2,0),0),0)+IFERROR(VLOOKUP($B19,'Round (4)'!$B$2:$AM$102,MATCH(Species!AJ$2,'Round (4)'!$B$2:$AM$2,0),0),0)+IFERROR(VLOOKUP($B19,'Round  (5)'!$B$2:$AM$102,MATCH(Species!AJ$2,'Round  (5)'!$B$2:$AM$2,0),0),0)+IFERROR(VLOOKUP($B19,'Round  (6)'!$B$2:$AM$102,MATCH(Species!AJ$2,'Round  (6)'!$B$2:$AM$2,0),0),0)+IFERROR(VLOOKUP($B19,'Round  (7)'!$B$2:$AM$102,MATCH(Species!AJ$2,'Round  (7)'!$B$2:$AM$2,0),0),0)+IFERROR(VLOOKUP($B19,'Round  (8)'!$B$2:$AM$102,MATCH(Species!AJ$2,'Round  (8)'!$B$2:$AM$2,0),0),0)+IFERROR(VLOOKUP($B19,'Round  (9)'!$B$2:$AM$102,MATCH(Species!AJ$2,'Round  (9)'!$B$2:$AM$2,0),0),0)+IFERROR(VLOOKUP($B19,'Round  (10)'!$B$2:$U$102,MATCH(Species!AJ$2,'Round  (10)'!$B$2:$U$2,0),0),0)+IFERROR(VLOOKUP($B19,'Round  (11)'!$B$2:$AB$102,MATCH(Species!AJ$2,'Round  (11)'!$B$2:$AB$2,0),0),0)+IFERROR(VLOOKUP($B19,'Round  (12)'!$B$2:$Y$100,MATCH(Species!AJ$2,'Round  (12)'!$B$2:$Y$2,0),0),0)</f>
        <v>0</v>
      </c>
      <c r="AT19" t="s">
        <v>165</v>
      </c>
    </row>
    <row r="20" spans="1:46" x14ac:dyDescent="0.3">
      <c r="A20" s="186">
        <v>17</v>
      </c>
      <c r="B20" s="326" t="s">
        <v>10</v>
      </c>
      <c r="C20" s="66" t="str">
        <f>IFERROR(VLOOKUP(B20,IND!$B$3:$E$66,4,0),"NM")</f>
        <v>M</v>
      </c>
      <c r="D20" s="51">
        <f t="shared" si="1"/>
        <v>11</v>
      </c>
      <c r="E20" s="342">
        <f t="shared" si="2"/>
        <v>88</v>
      </c>
      <c r="F20" s="480">
        <f>IFERROR(VLOOKUP($B20,'Round 1'!$B$2:$AM$102,MATCH(Species!F$2,'Round 1'!$B$2:$AM$2,0),0),0)+IFERROR(VLOOKUP($B20,'Round  (2)'!$B$2:$AM$102,MATCH(Species!F$2,'Round  (2)'!$B$2:$AM$2,0),0),0)+IFERROR(VLOOKUP($B20,'Round  (3)'!$B$2:$AM$102,MATCH(Species!F$2,'Round  (3)'!$B$2:$AM$2,0),0),0)+IFERROR(VLOOKUP($B20,'Round (4)'!$B$2:$AM$102,MATCH(Species!F$2,'Round (4)'!$B$2:$AM$2,0),0),0)+IFERROR(VLOOKUP($B20,'Round  (5)'!$B$2:$AM$102,MATCH(Species!F$2,'Round  (5)'!$B$2:$AM$2,0),0),0)+IFERROR(VLOOKUP($B20,'Round  (6)'!$B$2:$AM$102,MATCH(Species!F$2,'Round  (6)'!$B$2:$AM$2,0),0),0)+IFERROR(VLOOKUP($B20,'Round  (7)'!$B$2:$AM$102,MATCH(Species!F$2,'Round  (7)'!$B$2:$AM$2,0),0),0)+IFERROR(VLOOKUP($B20,'Round  (8)'!$B$2:$AM$102,MATCH(Species!F$2,'Round  (8)'!$B$2:$AM$2,0),0),0)+IFERROR(VLOOKUP($B20,'Round  (9)'!$B$2:$AM$102,MATCH(Species!F$2,'Round  (9)'!$B$2:$AM$2,0),0),0)+IFERROR(VLOOKUP($B20,'Round  (10)'!$B$2:$U$102,MATCH(Species!F$2,'Round  (10)'!$B$2:$U$2,0),0),0)+IFERROR(VLOOKUP($B20,'Round  (11)'!$B$2:$AB$102,MATCH(Species!F$2,'Round  (11)'!$B$2:$AB$2,0),0),0)+IFERROR(VLOOKUP($B20,'Round  (12)'!$B$2:$Y$100,MATCH(Species!F$2,'Round  (12)'!$B$2:$Y$2,0),0),0)</f>
        <v>39</v>
      </c>
      <c r="G20" s="480">
        <f>IFERROR(VLOOKUP($B20,'Round 1'!$B$2:$AM$102,MATCH(Species!G$2,'Round 1'!$B$2:$AM$2,0),0),0)+IFERROR(VLOOKUP($B20,'Round  (2)'!$B$2:$AM$102,MATCH(Species!G$2,'Round  (2)'!$B$2:$AM$2,0),0),0)+IFERROR(VLOOKUP($B20,'Round  (3)'!$B$2:$AM$102,MATCH(Species!G$2,'Round  (3)'!$B$2:$AM$2,0),0),0)+IFERROR(VLOOKUP($B20,'Round (4)'!$B$2:$AM$102,MATCH(Species!G$2,'Round (4)'!$B$2:$AM$2,0),0),0)+IFERROR(VLOOKUP($B20,'Round  (5)'!$B$2:$AM$102,MATCH(Species!G$2,'Round  (5)'!$B$2:$AM$2,0),0),0)+IFERROR(VLOOKUP($B20,'Round  (6)'!$B$2:$AM$102,MATCH(Species!G$2,'Round  (6)'!$B$2:$AM$2,0),0),0)+IFERROR(VLOOKUP($B20,'Round  (7)'!$B$2:$AM$102,MATCH(Species!G$2,'Round  (7)'!$B$2:$AM$2,0),0),0)+IFERROR(VLOOKUP($B20,'Round  (8)'!$B$2:$AM$102,MATCH(Species!G$2,'Round  (8)'!$B$2:$AM$2,0),0),0)+IFERROR(VLOOKUP($B20,'Round  (9)'!$B$2:$AM$102,MATCH(Species!G$2,'Round  (9)'!$B$2:$AM$2,0),0),0)+IFERROR(VLOOKUP($B20,'Round  (10)'!$B$2:$U$102,MATCH(Species!G$2,'Round  (10)'!$B$2:$U$2,0),0),0)+IFERROR(VLOOKUP($B20,'Round  (11)'!$B$2:$AB$102,MATCH(Species!G$2,'Round  (11)'!$B$2:$AB$2,0),0),0)+IFERROR(VLOOKUP($B20,'Round  (12)'!$B$2:$Y$100,MATCH(Species!G$2,'Round  (12)'!$B$2:$Y$2,0),0),0)</f>
        <v>9</v>
      </c>
      <c r="H20" s="480">
        <f>IFERROR(VLOOKUP($B20,'Round 1'!$B$2:$AM$102,MATCH(Species!H$2,'Round 1'!$B$2:$AM$2,0),0),0)+IFERROR(VLOOKUP($B20,'Round  (2)'!$B$2:$AM$102,MATCH(Species!H$2,'Round  (2)'!$B$2:$AM$2,0),0),0)+IFERROR(VLOOKUP($B20,'Round  (3)'!$B$2:$AM$102,MATCH(Species!H$2,'Round  (3)'!$B$2:$AM$2,0),0),0)+IFERROR(VLOOKUP($B20,'Round (4)'!$B$2:$AM$102,MATCH(Species!H$2,'Round (4)'!$B$2:$AM$2,0),0),0)+IFERROR(VLOOKUP($B20,'Round  (5)'!$B$2:$AM$102,MATCH(Species!H$2,'Round  (5)'!$B$2:$AM$2,0),0),0)+IFERROR(VLOOKUP($B20,'Round  (6)'!$B$2:$AM$102,MATCH(Species!H$2,'Round  (6)'!$B$2:$AM$2,0),0),0)+IFERROR(VLOOKUP($B20,'Round  (7)'!$B$2:$AM$102,MATCH(Species!H$2,'Round  (7)'!$B$2:$AM$2,0),0),0)+IFERROR(VLOOKUP($B20,'Round  (8)'!$B$2:$AM$102,MATCH(Species!H$2,'Round  (8)'!$B$2:$AM$2,0),0),0)+IFERROR(VLOOKUP($B20,'Round  (9)'!$B$2:$AM$102,MATCH(Species!H$2,'Round  (9)'!$B$2:$AM$2,0),0),0)+IFERROR(VLOOKUP($B20,'Round  (10)'!$B$2:$U$102,MATCH(Species!H$2,'Round  (10)'!$B$2:$U$2,0),0),0)+IFERROR(VLOOKUP($B20,'Round  (11)'!$B$2:$AB$102,MATCH(Species!H$2,'Round  (11)'!$B$2:$AB$2,0),0),0)+IFERROR(VLOOKUP($B20,'Round  (12)'!$B$2:$Y$100,MATCH(Species!H$2,'Round  (12)'!$B$2:$Y$2,0),0),0)</f>
        <v>1</v>
      </c>
      <c r="I20" s="480">
        <f>IFERROR(VLOOKUP($B20,'Round 1'!$B$2:$AM$102,MATCH(Species!I$2,'Round 1'!$B$2:$AM$2,0),0),0)+IFERROR(VLOOKUP($B20,'Round  (2)'!$B$2:$AM$102,MATCH(Species!I$2,'Round  (2)'!$B$2:$AM$2,0),0),0)+IFERROR(VLOOKUP($B20,'Round  (3)'!$B$2:$AM$102,MATCH(Species!I$2,'Round  (3)'!$B$2:$AM$2,0),0),0)+IFERROR(VLOOKUP($B20,'Round (4)'!$B$2:$AM$102,MATCH(Species!I$2,'Round (4)'!$B$2:$AM$2,0),0),0)+IFERROR(VLOOKUP($B20,'Round  (5)'!$B$2:$AM$102,MATCH(Species!I$2,'Round  (5)'!$B$2:$AM$2,0),0),0)+IFERROR(VLOOKUP($B20,'Round  (6)'!$B$2:$AM$102,MATCH(Species!I$2,'Round  (6)'!$B$2:$AM$2,0),0),0)+IFERROR(VLOOKUP($B20,'Round  (7)'!$B$2:$AM$102,MATCH(Species!I$2,'Round  (7)'!$B$2:$AM$2,0),0),0)+IFERROR(VLOOKUP($B20,'Round  (8)'!$B$2:$AM$102,MATCH(Species!I$2,'Round  (8)'!$B$2:$AM$2,0),0),0)+IFERROR(VLOOKUP($B20,'Round  (9)'!$B$2:$AM$102,MATCH(Species!I$2,'Round  (9)'!$B$2:$AM$2,0),0),0)+IFERROR(VLOOKUP($B20,'Round  (10)'!$B$2:$U$102,MATCH(Species!I$2,'Round  (10)'!$B$2:$U$2,0),0),0)+IFERROR(VLOOKUP($B20,'Round  (11)'!$B$2:$AB$102,MATCH(Species!I$2,'Round  (11)'!$B$2:$AB$2,0),0),0)+IFERROR(VLOOKUP($B20,'Round  (12)'!$B$2:$Y$100,MATCH(Species!I$2,'Round  (12)'!$B$2:$Y$2,0),0),0)</f>
        <v>0</v>
      </c>
      <c r="J20" s="480">
        <f>IFERROR(VLOOKUP($B20,'Round 1'!$B$2:$AM$102,MATCH(Species!J$2,'Round 1'!$B$2:$AM$2,0),0),0)+IFERROR(VLOOKUP($B20,'Round  (2)'!$B$2:$AM$102,MATCH(Species!J$2,'Round  (2)'!$B$2:$AM$2,0),0),0)+IFERROR(VLOOKUP($B20,'Round  (3)'!$B$2:$AM$102,MATCH(Species!J$2,'Round  (3)'!$B$2:$AM$2,0),0),0)+IFERROR(VLOOKUP($B20,'Round (4)'!$B$2:$AM$102,MATCH(Species!J$2,'Round (4)'!$B$2:$AM$2,0),0),0)+IFERROR(VLOOKUP($B20,'Round  (5)'!$B$2:$AM$102,MATCH(Species!J$2,'Round  (5)'!$B$2:$AM$2,0),0),0)+IFERROR(VLOOKUP($B20,'Round  (6)'!$B$2:$AM$102,MATCH(Species!J$2,'Round  (6)'!$B$2:$AM$2,0),0),0)+IFERROR(VLOOKUP($B20,'Round  (7)'!$B$2:$AM$102,MATCH(Species!J$2,'Round  (7)'!$B$2:$AM$2,0),0),0)+IFERROR(VLOOKUP($B20,'Round  (8)'!$B$2:$AM$102,MATCH(Species!J$2,'Round  (8)'!$B$2:$AM$2,0),0),0)+IFERROR(VLOOKUP($B20,'Round  (9)'!$B$2:$AM$102,MATCH(Species!J$2,'Round  (9)'!$B$2:$AM$2,0),0),0)+IFERROR(VLOOKUP($B20,'Round  (10)'!$B$2:$U$102,MATCH(Species!J$2,'Round  (10)'!$B$2:$U$2,0),0),0)+IFERROR(VLOOKUP($B20,'Round  (11)'!$B$2:$AB$102,MATCH(Species!J$2,'Round  (11)'!$B$2:$AB$2,0),0),0)+IFERROR(VLOOKUP($B20,'Round  (12)'!$B$2:$Y$100,MATCH(Species!J$2,'Round  (12)'!$B$2:$Y$2,0),0),0)</f>
        <v>1</v>
      </c>
      <c r="K20" s="480">
        <f>IFERROR(VLOOKUP($B20,'Round 1'!$B$2:$AM$102,MATCH(Species!K$2,'Round 1'!$B$2:$AM$2,0),0),0)+IFERROR(VLOOKUP($B20,'Round  (2)'!$B$2:$AM$102,MATCH(Species!K$2,'Round  (2)'!$B$2:$AM$2,0),0),0)+IFERROR(VLOOKUP($B20,'Round  (3)'!$B$2:$AM$102,MATCH(Species!K$2,'Round  (3)'!$B$2:$AM$2,0),0),0)+IFERROR(VLOOKUP($B20,'Round (4)'!$B$2:$AM$102,MATCH(Species!K$2,'Round (4)'!$B$2:$AM$2,0),0),0)+IFERROR(VLOOKUP($B20,'Round  (5)'!$B$2:$AM$102,MATCH(Species!K$2,'Round  (5)'!$B$2:$AM$2,0),0),0)+IFERROR(VLOOKUP($B20,'Round  (6)'!$B$2:$AM$102,MATCH(Species!K$2,'Round  (6)'!$B$2:$AM$2,0),0),0)+IFERROR(VLOOKUP($B20,'Round  (7)'!$B$2:$AM$102,MATCH(Species!K$2,'Round  (7)'!$B$2:$AM$2,0),0),0)+IFERROR(VLOOKUP($B20,'Round  (8)'!$B$2:$AM$102,MATCH(Species!K$2,'Round  (8)'!$B$2:$AM$2,0),0),0)+IFERROR(VLOOKUP($B20,'Round  (9)'!$B$2:$AM$102,MATCH(Species!K$2,'Round  (9)'!$B$2:$AM$2,0),0),0)+IFERROR(VLOOKUP($B20,'Round  (10)'!$B$2:$U$102,MATCH(Species!K$2,'Round  (10)'!$B$2:$U$2,0),0),0)+IFERROR(VLOOKUP($B20,'Round  (11)'!$B$2:$AB$102,MATCH(Species!K$2,'Round  (11)'!$B$2:$AB$2,0),0),0)+IFERROR(VLOOKUP($B20,'Round  (12)'!$B$2:$Y$100,MATCH(Species!K$2,'Round  (12)'!$B$2:$Y$2,0),0),0)</f>
        <v>0</v>
      </c>
      <c r="L20" s="480">
        <f>IFERROR(VLOOKUP($B20,'Round 1'!$B$2:$AM$102,MATCH(Species!L$2,'Round 1'!$B$2:$AM$2,0),0),0)+IFERROR(VLOOKUP($B20,'Round  (2)'!$B$2:$AM$102,MATCH(Species!L$2,'Round  (2)'!$B$2:$AM$2,0),0),0)+IFERROR(VLOOKUP($B20,'Round  (3)'!$B$2:$AM$102,MATCH(Species!L$2,'Round  (3)'!$B$2:$AM$2,0),0),0)+IFERROR(VLOOKUP($B20,'Round (4)'!$B$2:$AM$102,MATCH(Species!L$2,'Round (4)'!$B$2:$AM$2,0),0),0)+IFERROR(VLOOKUP($B20,'Round  (5)'!$B$2:$AM$102,MATCH(Species!L$2,'Round  (5)'!$B$2:$AM$2,0),0),0)+IFERROR(VLOOKUP($B20,'Round  (6)'!$B$2:$AM$102,MATCH(Species!L$2,'Round  (6)'!$B$2:$AM$2,0),0),0)+IFERROR(VLOOKUP($B20,'Round  (7)'!$B$2:$AM$102,MATCH(Species!L$2,'Round  (7)'!$B$2:$AM$2,0),0),0)+IFERROR(VLOOKUP($B20,'Round  (8)'!$B$2:$AM$102,MATCH(Species!L$2,'Round  (8)'!$B$2:$AM$2,0),0),0)+IFERROR(VLOOKUP($B20,'Round  (9)'!$B$2:$AM$102,MATCH(Species!L$2,'Round  (9)'!$B$2:$AM$2,0),0),0)+IFERROR(VLOOKUP($B20,'Round  (10)'!$B$2:$U$102,MATCH(Species!L$2,'Round  (10)'!$B$2:$U$2,0),0),0)+IFERROR(VLOOKUP($B20,'Round  (11)'!$B$2:$AB$102,MATCH(Species!L$2,'Round  (11)'!$B$2:$AB$2,0),0),0)+IFERROR(VLOOKUP($B20,'Round  (12)'!$B$2:$Y$100,MATCH(Species!L$2,'Round  (12)'!$B$2:$Y$2,0),0),0)</f>
        <v>19</v>
      </c>
      <c r="M20" s="480">
        <f>IFERROR(VLOOKUP($B20,'Round 1'!$B$2:$AM$102,MATCH(Species!M$2,'Round 1'!$B$2:$AM$2,0),0),0)+IFERROR(VLOOKUP($B20,'Round  (2)'!$B$2:$AM$102,MATCH(Species!M$2,'Round  (2)'!$B$2:$AM$2,0),0),0)+IFERROR(VLOOKUP($B20,'Round  (3)'!$B$2:$AM$102,MATCH(Species!M$2,'Round  (3)'!$B$2:$AM$2,0),0),0)+IFERROR(VLOOKUP($B20,'Round (4)'!$B$2:$AM$102,MATCH(Species!M$2,'Round (4)'!$B$2:$AM$2,0),0),0)+IFERROR(VLOOKUP($B20,'Round  (5)'!$B$2:$AM$102,MATCH(Species!M$2,'Round  (5)'!$B$2:$AM$2,0),0),0)+IFERROR(VLOOKUP($B20,'Round  (6)'!$B$2:$AM$102,MATCH(Species!M$2,'Round  (6)'!$B$2:$AM$2,0),0),0)+IFERROR(VLOOKUP($B20,'Round  (7)'!$B$2:$AM$102,MATCH(Species!M$2,'Round  (7)'!$B$2:$AM$2,0),0),0)+IFERROR(VLOOKUP($B20,'Round  (8)'!$B$2:$AM$102,MATCH(Species!M$2,'Round  (8)'!$B$2:$AM$2,0),0),0)+IFERROR(VLOOKUP($B20,'Round  (9)'!$B$2:$AM$102,MATCH(Species!M$2,'Round  (9)'!$B$2:$AM$2,0),0),0)+IFERROR(VLOOKUP($B20,'Round  (10)'!$B$2:$U$102,MATCH(Species!M$2,'Round  (10)'!$B$2:$U$2,0),0),0)+IFERROR(VLOOKUP($B20,'Round  (11)'!$B$2:$AB$102,MATCH(Species!M$2,'Round  (11)'!$B$2:$AB$2,0),0),0)+IFERROR(VLOOKUP($B20,'Round  (12)'!$B$2:$Y$100,MATCH(Species!M$2,'Round  (12)'!$B$2:$Y$2,0),0),0)</f>
        <v>1</v>
      </c>
      <c r="N20" s="480">
        <f>IFERROR(VLOOKUP($B20,'Round 1'!$B$2:$AM$102,MATCH(Species!N$2,'Round 1'!$B$2:$AM$2,0),0),0)+IFERROR(VLOOKUP($B20,'Round  (2)'!$B$2:$AM$102,MATCH(Species!N$2,'Round  (2)'!$B$2:$AM$2,0),0),0)+IFERROR(VLOOKUP($B20,'Round  (3)'!$B$2:$AM$102,MATCH(Species!N$2,'Round  (3)'!$B$2:$AM$2,0),0),0)+IFERROR(VLOOKUP($B20,'Round (4)'!$B$2:$AM$102,MATCH(Species!N$2,'Round (4)'!$B$2:$AM$2,0),0),0)+IFERROR(VLOOKUP($B20,'Round  (5)'!$B$2:$AM$102,MATCH(Species!N$2,'Round  (5)'!$B$2:$AM$2,0),0),0)+IFERROR(VLOOKUP($B20,'Round  (6)'!$B$2:$AM$102,MATCH(Species!N$2,'Round  (6)'!$B$2:$AM$2,0),0),0)+IFERROR(VLOOKUP($B20,'Round  (7)'!$B$2:$AM$102,MATCH(Species!N$2,'Round  (7)'!$B$2:$AM$2,0),0),0)+IFERROR(VLOOKUP($B20,'Round  (8)'!$B$2:$AM$102,MATCH(Species!N$2,'Round  (8)'!$B$2:$AM$2,0),0),0)+IFERROR(VLOOKUP($B20,'Round  (9)'!$B$2:$AM$102,MATCH(Species!N$2,'Round  (9)'!$B$2:$AM$2,0),0),0)+IFERROR(VLOOKUP($B20,'Round  (10)'!$B$2:$U$102,MATCH(Species!N$2,'Round  (10)'!$B$2:$U$2,0),0),0)+IFERROR(VLOOKUP($B20,'Round  (11)'!$B$2:$AB$102,MATCH(Species!N$2,'Round  (11)'!$B$2:$AB$2,0),0),0)+IFERROR(VLOOKUP($B20,'Round  (12)'!$B$2:$Y$100,MATCH(Species!N$2,'Round  (12)'!$B$2:$Y$2,0),0),0)</f>
        <v>10</v>
      </c>
      <c r="O20" s="480">
        <f>IFERROR(VLOOKUP($B20,'Round 1'!$B$2:$AM$102,MATCH(Species!O$2,'Round 1'!$B$2:$AM$2,0),0),0)+IFERROR(VLOOKUP($B20,'Round  (2)'!$B$2:$AM$102,MATCH(Species!O$2,'Round  (2)'!$B$2:$AM$2,0),0),0)+IFERROR(VLOOKUP($B20,'Round  (3)'!$B$2:$AM$102,MATCH(Species!O$2,'Round  (3)'!$B$2:$AM$2,0),0),0)+IFERROR(VLOOKUP($B20,'Round (4)'!$B$2:$AM$102,MATCH(Species!O$2,'Round (4)'!$B$2:$AM$2,0),0),0)+IFERROR(VLOOKUP($B20,'Round  (5)'!$B$2:$AM$102,MATCH(Species!O$2,'Round  (5)'!$B$2:$AM$2,0),0),0)+IFERROR(VLOOKUP($B20,'Round  (6)'!$B$2:$AM$102,MATCH(Species!O$2,'Round  (6)'!$B$2:$AM$2,0),0),0)+IFERROR(VLOOKUP($B20,'Round  (7)'!$B$2:$AM$102,MATCH(Species!O$2,'Round  (7)'!$B$2:$AM$2,0),0),0)+IFERROR(VLOOKUP($B20,'Round  (8)'!$B$2:$AM$102,MATCH(Species!O$2,'Round  (8)'!$B$2:$AM$2,0),0),0)+IFERROR(VLOOKUP($B20,'Round  (9)'!$B$2:$AM$102,MATCH(Species!O$2,'Round  (9)'!$B$2:$AM$2,0),0),0)+IFERROR(VLOOKUP($B20,'Round  (10)'!$B$2:$U$102,MATCH(Species!O$2,'Round  (10)'!$B$2:$U$2,0),0),0)+IFERROR(VLOOKUP($B20,'Round  (11)'!$B$2:$AB$102,MATCH(Species!O$2,'Round  (11)'!$B$2:$AB$2,0),0),0)+IFERROR(VLOOKUP($B20,'Round  (12)'!$B$2:$Y$100,MATCH(Species!O$2,'Round  (12)'!$B$2:$Y$2,0),0),0)</f>
        <v>3</v>
      </c>
      <c r="P20" s="480">
        <f>IFERROR(VLOOKUP($B20,'Round 1'!$B$2:$AM$102,MATCH(Species!P$2,'Round 1'!$B$2:$AM$2,0),0),0)+IFERROR(VLOOKUP($B20,'Round  (2)'!$B$2:$AM$102,MATCH(Species!P$2,'Round  (2)'!$B$2:$AM$2,0),0),0)+IFERROR(VLOOKUP($B20,'Round  (3)'!$B$2:$AM$102,MATCH(Species!P$2,'Round  (3)'!$B$2:$AM$2,0),0),0)+IFERROR(VLOOKUP($B20,'Round (4)'!$B$2:$AM$102,MATCH(Species!P$2,'Round (4)'!$B$2:$AM$2,0),0),0)+IFERROR(VLOOKUP($B20,'Round  (5)'!$B$2:$AM$102,MATCH(Species!P$2,'Round  (5)'!$B$2:$AM$2,0),0),0)+IFERROR(VLOOKUP($B20,'Round  (6)'!$B$2:$AM$102,MATCH(Species!P$2,'Round  (6)'!$B$2:$AM$2,0),0),0)+IFERROR(VLOOKUP($B20,'Round  (7)'!$B$2:$AM$102,MATCH(Species!P$2,'Round  (7)'!$B$2:$AM$2,0),0),0)+IFERROR(VLOOKUP($B20,'Round  (8)'!$B$2:$AM$102,MATCH(Species!P$2,'Round  (8)'!$B$2:$AM$2,0),0),0)+IFERROR(VLOOKUP($B20,'Round  (9)'!$B$2:$AM$102,MATCH(Species!P$2,'Round  (9)'!$B$2:$AM$2,0),0),0)+IFERROR(VLOOKUP($B20,'Round  (10)'!$B$2:$U$102,MATCH(Species!P$2,'Round  (10)'!$B$2:$U$2,0),0),0)+IFERROR(VLOOKUP($B20,'Round  (11)'!$B$2:$AB$102,MATCH(Species!P$2,'Round  (11)'!$B$2:$AB$2,0),0),0)+IFERROR(VLOOKUP($B20,'Round  (12)'!$B$2:$Y$100,MATCH(Species!P$2,'Round  (12)'!$B$2:$Y$2,0),0),0)</f>
        <v>0</v>
      </c>
      <c r="Q20" s="480">
        <f>IFERROR(VLOOKUP($B20,'Round 1'!$B$2:$AM$102,MATCH(Species!Q$2,'Round 1'!$B$2:$AM$2,0),0),0)+IFERROR(VLOOKUP($B20,'Round  (2)'!$B$2:$AM$102,MATCH(Species!Q$2,'Round  (2)'!$B$2:$AM$2,0),0),0)+IFERROR(VLOOKUP($B20,'Round  (3)'!$B$2:$AM$102,MATCH(Species!Q$2,'Round  (3)'!$B$2:$AM$2,0),0),0)+IFERROR(VLOOKUP($B20,'Round (4)'!$B$2:$AM$102,MATCH(Species!Q$2,'Round (4)'!$B$2:$AM$2,0),0),0)+IFERROR(VLOOKUP($B20,'Round  (5)'!$B$2:$AM$102,MATCH(Species!Q$2,'Round  (5)'!$B$2:$AM$2,0),0),0)+IFERROR(VLOOKUP($B20,'Round  (6)'!$B$2:$AM$102,MATCH(Species!Q$2,'Round  (6)'!$B$2:$AM$2,0),0),0)+IFERROR(VLOOKUP($B20,'Round  (7)'!$B$2:$AM$102,MATCH(Species!Q$2,'Round  (7)'!$B$2:$AM$2,0),0),0)+IFERROR(VLOOKUP($B20,'Round  (8)'!$B$2:$AM$102,MATCH(Species!Q$2,'Round  (8)'!$B$2:$AM$2,0),0),0)+IFERROR(VLOOKUP($B20,'Round  (9)'!$B$2:$AM$102,MATCH(Species!Q$2,'Round  (9)'!$B$2:$AM$2,0),0),0)+IFERROR(VLOOKUP($B20,'Round  (10)'!$B$2:$U$102,MATCH(Species!Q$2,'Round  (10)'!$B$2:$U$2,0),0),0)+IFERROR(VLOOKUP($B20,'Round  (11)'!$B$2:$AB$102,MATCH(Species!Q$2,'Round  (11)'!$B$2:$AB$2,0),0),0)+IFERROR(VLOOKUP($B20,'Round  (12)'!$B$2:$Y$100,MATCH(Species!Q$2,'Round  (12)'!$B$2:$Y$2,0),0),0)</f>
        <v>1</v>
      </c>
      <c r="R20" s="480">
        <f>IFERROR(VLOOKUP($B20,'Round 1'!$B$2:$AM$102,MATCH(Species!R$2,'Round 1'!$B$2:$AM$2,0),0),0)+IFERROR(VLOOKUP($B20,'Round  (2)'!$B$2:$AM$102,MATCH(Species!R$2,'Round  (2)'!$B$2:$AM$2,0),0),0)+IFERROR(VLOOKUP($B20,'Round  (3)'!$B$2:$AM$102,MATCH(Species!R$2,'Round  (3)'!$B$2:$AM$2,0),0),0)+IFERROR(VLOOKUP($B20,'Round (4)'!$B$2:$AM$102,MATCH(Species!R$2,'Round (4)'!$B$2:$AM$2,0),0),0)+IFERROR(VLOOKUP($B20,'Round  (5)'!$B$2:$AM$102,MATCH(Species!R$2,'Round  (5)'!$B$2:$AM$2,0),0),0)+IFERROR(VLOOKUP($B20,'Round  (6)'!$B$2:$AM$102,MATCH(Species!R$2,'Round  (6)'!$B$2:$AM$2,0),0),0)+IFERROR(VLOOKUP($B20,'Round  (7)'!$B$2:$AM$102,MATCH(Species!R$2,'Round  (7)'!$B$2:$AM$2,0),0),0)+IFERROR(VLOOKUP($B20,'Round  (8)'!$B$2:$AM$102,MATCH(Species!R$2,'Round  (8)'!$B$2:$AM$2,0),0),0)+IFERROR(VLOOKUP($B20,'Round  (9)'!$B$2:$AM$102,MATCH(Species!R$2,'Round  (9)'!$B$2:$AM$2,0),0),0)+IFERROR(VLOOKUP($B20,'Round  (10)'!$B$2:$U$102,MATCH(Species!R$2,'Round  (10)'!$B$2:$U$2,0),0),0)+IFERROR(VLOOKUP($B20,'Round  (11)'!$B$2:$AB$102,MATCH(Species!R$2,'Round  (11)'!$B$2:$AB$2,0),0),0)+IFERROR(VLOOKUP($B20,'Round  (12)'!$B$2:$Y$100,MATCH(Species!R$2,'Round  (12)'!$B$2:$Y$2,0),0),0)</f>
        <v>0</v>
      </c>
      <c r="S20" s="480">
        <f>IFERROR(VLOOKUP($B20,'Round 1'!$B$2:$AM$102,MATCH(Species!S$2,'Round 1'!$B$2:$AM$2,0),0),0)+IFERROR(VLOOKUP($B20,'Round  (2)'!$B$2:$AM$102,MATCH(Species!S$2,'Round  (2)'!$B$2:$AM$2,0),0),0)+IFERROR(VLOOKUP($B20,'Round  (3)'!$B$2:$AM$102,MATCH(Species!S$2,'Round  (3)'!$B$2:$AM$2,0),0),0)+IFERROR(VLOOKUP($B20,'Round (4)'!$B$2:$AM$102,MATCH(Species!S$2,'Round (4)'!$B$2:$AM$2,0),0),0)+IFERROR(VLOOKUP($B20,'Round  (5)'!$B$2:$AM$102,MATCH(Species!S$2,'Round  (5)'!$B$2:$AM$2,0),0),0)+IFERROR(VLOOKUP($B20,'Round  (6)'!$B$2:$AM$102,MATCH(Species!S$2,'Round  (6)'!$B$2:$AM$2,0),0),0)+IFERROR(VLOOKUP($B20,'Round  (7)'!$B$2:$AM$102,MATCH(Species!S$2,'Round  (7)'!$B$2:$AM$2,0),0),0)+IFERROR(VLOOKUP($B20,'Round  (8)'!$B$2:$AM$102,MATCH(Species!S$2,'Round  (8)'!$B$2:$AM$2,0),0),0)+IFERROR(VLOOKUP($B20,'Round  (9)'!$B$2:$AM$102,MATCH(Species!S$2,'Round  (9)'!$B$2:$AM$2,0),0),0)+IFERROR(VLOOKUP($B20,'Round  (10)'!$B$2:$U$102,MATCH(Species!S$2,'Round  (10)'!$B$2:$U$2,0),0),0)+IFERROR(VLOOKUP($B20,'Round  (11)'!$B$2:$AB$102,MATCH(Species!S$2,'Round  (11)'!$B$2:$AB$2,0),0),0)+IFERROR(VLOOKUP($B20,'Round  (12)'!$B$2:$Y$100,MATCH(Species!S$2,'Round  (12)'!$B$2:$Y$2,0),0),0)</f>
        <v>0</v>
      </c>
      <c r="T20" s="480">
        <f>IFERROR(VLOOKUP($B20,'Round 1'!$B$2:$AM$102,MATCH(Species!T$2,'Round 1'!$B$2:$AM$2,0),0),0)+IFERROR(VLOOKUP($B20,'Round  (2)'!$B$2:$AM$102,MATCH(Species!T$2,'Round  (2)'!$B$2:$AM$2,0),0),0)+IFERROR(VLOOKUP($B20,'Round  (3)'!$B$2:$AM$102,MATCH(Species!T$2,'Round  (3)'!$B$2:$AM$2,0),0),0)+IFERROR(VLOOKUP($B20,'Round (4)'!$B$2:$AM$102,MATCH(Species!T$2,'Round (4)'!$B$2:$AM$2,0),0),0)+IFERROR(VLOOKUP($B20,'Round  (5)'!$B$2:$AM$102,MATCH(Species!T$2,'Round  (5)'!$B$2:$AM$2,0),0),0)+IFERROR(VLOOKUP($B20,'Round  (6)'!$B$2:$AM$102,MATCH(Species!T$2,'Round  (6)'!$B$2:$AM$2,0),0),0)+IFERROR(VLOOKUP($B20,'Round  (7)'!$B$2:$AM$102,MATCH(Species!T$2,'Round  (7)'!$B$2:$AM$2,0),0),0)+IFERROR(VLOOKUP($B20,'Round  (8)'!$B$2:$AM$102,MATCH(Species!T$2,'Round  (8)'!$B$2:$AM$2,0),0),0)+IFERROR(VLOOKUP($B20,'Round  (9)'!$B$2:$AM$102,MATCH(Species!T$2,'Round  (9)'!$B$2:$AM$2,0),0),0)+IFERROR(VLOOKUP($B20,'Round  (10)'!$B$2:$U$102,MATCH(Species!T$2,'Round  (10)'!$B$2:$U$2,0),0),0)+IFERROR(VLOOKUP($B20,'Round  (11)'!$B$2:$AB$102,MATCH(Species!T$2,'Round  (11)'!$B$2:$AB$2,0),0),0)+IFERROR(VLOOKUP($B20,'Round  (12)'!$B$2:$Y$100,MATCH(Species!T$2,'Round  (12)'!$B$2:$Y$2,0),0),0)</f>
        <v>0</v>
      </c>
      <c r="U20" s="480">
        <f>IFERROR(VLOOKUP($B20,'Round 1'!$B$2:$AM$102,MATCH(Species!U$2,'Round 1'!$B$2:$AM$2,0),0),0)+IFERROR(VLOOKUP($B20,'Round  (2)'!$B$2:$AM$102,MATCH(Species!U$2,'Round  (2)'!$B$2:$AM$2,0),0),0)+IFERROR(VLOOKUP($B20,'Round  (3)'!$B$2:$AM$102,MATCH(Species!U$2,'Round  (3)'!$B$2:$AM$2,0),0),0)+IFERROR(VLOOKUP($B20,'Round (4)'!$B$2:$AM$102,MATCH(Species!U$2,'Round (4)'!$B$2:$AM$2,0),0),0)+IFERROR(VLOOKUP($B20,'Round  (5)'!$B$2:$AM$102,MATCH(Species!U$2,'Round  (5)'!$B$2:$AM$2,0),0),0)+IFERROR(VLOOKUP($B20,'Round  (6)'!$B$2:$AM$102,MATCH(Species!U$2,'Round  (6)'!$B$2:$AM$2,0),0),0)+IFERROR(VLOOKUP($B20,'Round  (7)'!$B$2:$AM$102,MATCH(Species!U$2,'Round  (7)'!$B$2:$AM$2,0),0),0)+IFERROR(VLOOKUP($B20,'Round  (8)'!$B$2:$AM$102,MATCH(Species!U$2,'Round  (8)'!$B$2:$AM$2,0),0),0)+IFERROR(VLOOKUP($B20,'Round  (9)'!$B$2:$AM$102,MATCH(Species!U$2,'Round  (9)'!$B$2:$AM$2,0),0),0)+IFERROR(VLOOKUP($B20,'Round  (10)'!$B$2:$U$102,MATCH(Species!U$2,'Round  (10)'!$B$2:$U$2,0),0),0)+IFERROR(VLOOKUP($B20,'Round  (11)'!$B$2:$AB$102,MATCH(Species!U$2,'Round  (11)'!$B$2:$AB$2,0),0),0)+IFERROR(VLOOKUP($B20,'Round  (12)'!$B$2:$Y$100,MATCH(Species!U$2,'Round  (12)'!$B$2:$Y$2,0),0),0)</f>
        <v>3</v>
      </c>
      <c r="V20" s="480">
        <f>IFERROR(VLOOKUP($B20,'Round 1'!$B$2:$AM$102,MATCH(Species!V$2,'Round 1'!$B$2:$AM$2,0),0),0)+IFERROR(VLOOKUP($B20,'Round  (2)'!$B$2:$AM$102,MATCH(Species!V$2,'Round  (2)'!$B$2:$AM$2,0),0),0)+IFERROR(VLOOKUP($B20,'Round  (3)'!$B$2:$AM$102,MATCH(Species!V$2,'Round  (3)'!$B$2:$AM$2,0),0),0)+IFERROR(VLOOKUP($B20,'Round (4)'!$B$2:$AM$102,MATCH(Species!V$2,'Round (4)'!$B$2:$AM$2,0),0),0)+IFERROR(VLOOKUP($B20,'Round  (5)'!$B$2:$AM$102,MATCH(Species!V$2,'Round  (5)'!$B$2:$AM$2,0),0),0)+IFERROR(VLOOKUP($B20,'Round  (6)'!$B$2:$AM$102,MATCH(Species!V$2,'Round  (6)'!$B$2:$AM$2,0),0),0)+IFERROR(VLOOKUP($B20,'Round  (7)'!$B$2:$AM$102,MATCH(Species!V$2,'Round  (7)'!$B$2:$AM$2,0),0),0)+IFERROR(VLOOKUP($B20,'Round  (8)'!$B$2:$AM$102,MATCH(Species!V$2,'Round  (8)'!$B$2:$AM$2,0),0),0)+IFERROR(VLOOKUP($B20,'Round  (9)'!$B$2:$AM$102,MATCH(Species!V$2,'Round  (9)'!$B$2:$AM$2,0),0),0)+IFERROR(VLOOKUP($B20,'Round  (10)'!$B$2:$U$102,MATCH(Species!V$2,'Round  (10)'!$B$2:$U$2,0),0),0)+IFERROR(VLOOKUP($B20,'Round  (11)'!$B$2:$AB$102,MATCH(Species!V$2,'Round  (11)'!$B$2:$AB$2,0),0),0)+IFERROR(VLOOKUP($B20,'Round  (12)'!$B$2:$Y$100,MATCH(Species!V$2,'Round  (12)'!$B$2:$Y$2,0),0),0)</f>
        <v>0</v>
      </c>
      <c r="W20" s="480">
        <f>IFERROR(VLOOKUP($B20,'Round 1'!$B$2:$AM$102,MATCH(Species!W$2,'Round 1'!$B$2:$AM$2,0),0),0)+IFERROR(VLOOKUP($B20,'Round  (2)'!$B$2:$AM$102,MATCH(Species!W$2,'Round  (2)'!$B$2:$AM$2,0),0),0)+IFERROR(VLOOKUP($B20,'Round  (3)'!$B$2:$AM$102,MATCH(Species!W$2,'Round  (3)'!$B$2:$AM$2,0),0),0)+IFERROR(VLOOKUP($B20,'Round (4)'!$B$2:$AM$102,MATCH(Species!W$2,'Round (4)'!$B$2:$AM$2,0),0),0)+IFERROR(VLOOKUP($B20,'Round  (5)'!$B$2:$AM$102,MATCH(Species!W$2,'Round  (5)'!$B$2:$AM$2,0),0),0)+IFERROR(VLOOKUP($B20,'Round  (6)'!$B$2:$AM$102,MATCH(Species!W$2,'Round  (6)'!$B$2:$AM$2,0),0),0)+IFERROR(VLOOKUP($B20,'Round  (7)'!$B$2:$AM$102,MATCH(Species!W$2,'Round  (7)'!$B$2:$AM$2,0),0),0)+IFERROR(VLOOKUP($B20,'Round  (8)'!$B$2:$AM$102,MATCH(Species!W$2,'Round  (8)'!$B$2:$AM$2,0),0),0)+IFERROR(VLOOKUP($B20,'Round  (9)'!$B$2:$AM$102,MATCH(Species!W$2,'Round  (9)'!$B$2:$AM$2,0),0),0)+IFERROR(VLOOKUP($B20,'Round  (10)'!$B$2:$U$102,MATCH(Species!W$2,'Round  (10)'!$B$2:$U$2,0),0),0)+IFERROR(VLOOKUP($B20,'Round  (11)'!$B$2:$AB$102,MATCH(Species!W$2,'Round  (11)'!$B$2:$AB$2,0),0),0)+IFERROR(VLOOKUP($B20,'Round  (12)'!$B$2:$Y$100,MATCH(Species!W$2,'Round  (12)'!$B$2:$Y$2,0),0),0)</f>
        <v>1</v>
      </c>
      <c r="X20" s="480">
        <f>IFERROR(VLOOKUP($B20,'Round 1'!$B$2:$AM$102,MATCH(Species!X$2,'Round 1'!$B$2:$AM$2,0),0),0)+IFERROR(VLOOKUP($B20,'Round  (2)'!$B$2:$AM$102,MATCH(Species!X$2,'Round  (2)'!$B$2:$AM$2,0),0),0)+IFERROR(VLOOKUP($B20,'Round  (3)'!$B$2:$AM$102,MATCH(Species!X$2,'Round  (3)'!$B$2:$AM$2,0),0),0)+IFERROR(VLOOKUP($B20,'Round (4)'!$B$2:$AM$102,MATCH(Species!X$2,'Round (4)'!$B$2:$AM$2,0),0),0)+IFERROR(VLOOKUP($B20,'Round  (5)'!$B$2:$AM$102,MATCH(Species!X$2,'Round  (5)'!$B$2:$AM$2,0),0),0)+IFERROR(VLOOKUP($B20,'Round  (6)'!$B$2:$AM$102,MATCH(Species!X$2,'Round  (6)'!$B$2:$AM$2,0),0),0)+IFERROR(VLOOKUP($B20,'Round  (7)'!$B$2:$AM$102,MATCH(Species!X$2,'Round  (7)'!$B$2:$AM$2,0),0),0)+IFERROR(VLOOKUP($B20,'Round  (8)'!$B$2:$AM$102,MATCH(Species!X$2,'Round  (8)'!$B$2:$AM$2,0),0),0)+IFERROR(VLOOKUP($B20,'Round  (9)'!$B$2:$AM$102,MATCH(Species!X$2,'Round  (9)'!$B$2:$AM$2,0),0),0)+IFERROR(VLOOKUP($B20,'Round  (10)'!$B$2:$U$102,MATCH(Species!X$2,'Round  (10)'!$B$2:$U$2,0),0),0)+IFERROR(VLOOKUP($B20,'Round  (11)'!$B$2:$AB$102,MATCH(Species!X$2,'Round  (11)'!$B$2:$AB$2,0),0),0)+IFERROR(VLOOKUP($B20,'Round  (12)'!$B$2:$Y$100,MATCH(Species!X$2,'Round  (12)'!$B$2:$Y$2,0),0),0)</f>
        <v>0</v>
      </c>
      <c r="Y20" s="480">
        <f>IFERROR(VLOOKUP($B20,'Round 1'!$B$2:$AM$102,MATCH(Species!Y$2,'Round 1'!$B$2:$AM$2,0),0),0)+IFERROR(VLOOKUP($B20,'Round  (2)'!$B$2:$AM$102,MATCH(Species!Y$2,'Round  (2)'!$B$2:$AM$2,0),0),0)+IFERROR(VLOOKUP($B20,'Round  (3)'!$B$2:$AM$102,MATCH(Species!Y$2,'Round  (3)'!$B$2:$AM$2,0),0),0)+IFERROR(VLOOKUP($B20,'Round (4)'!$B$2:$AM$102,MATCH(Species!Y$2,'Round (4)'!$B$2:$AM$2,0),0),0)+IFERROR(VLOOKUP($B20,'Round  (5)'!$B$2:$AM$102,MATCH(Species!Y$2,'Round  (5)'!$B$2:$AM$2,0),0),0)+IFERROR(VLOOKUP($B20,'Round  (6)'!$B$2:$AM$102,MATCH(Species!Y$2,'Round  (6)'!$B$2:$AM$2,0),0),0)+IFERROR(VLOOKUP($B20,'Round  (7)'!$B$2:$AM$102,MATCH(Species!Y$2,'Round  (7)'!$B$2:$AM$2,0),0),0)+IFERROR(VLOOKUP($B20,'Round  (8)'!$B$2:$AM$102,MATCH(Species!Y$2,'Round  (8)'!$B$2:$AM$2,0),0),0)+IFERROR(VLOOKUP($B20,'Round  (9)'!$B$2:$AM$102,MATCH(Species!Y$2,'Round  (9)'!$B$2:$AM$2,0),0),0)+IFERROR(VLOOKUP($B20,'Round  (10)'!$B$2:$U$102,MATCH(Species!Y$2,'Round  (10)'!$B$2:$U$2,0),0),0)+IFERROR(VLOOKUP($B20,'Round  (11)'!$B$2:$AB$102,MATCH(Species!Y$2,'Round  (11)'!$B$2:$AB$2,0),0),0)+IFERROR(VLOOKUP($B20,'Round  (12)'!$B$2:$Y$100,MATCH(Species!Y$2,'Round  (12)'!$B$2:$Y$2,0),0),0)</f>
        <v>0</v>
      </c>
      <c r="Z20" s="480">
        <f>IFERROR(VLOOKUP($B20,'Round 1'!$B$2:$AM$102,MATCH(Species!Z$2,'Round 1'!$B$2:$AM$2,0),0),0)+IFERROR(VLOOKUP($B20,'Round  (2)'!$B$2:$AM$102,MATCH(Species!Z$2,'Round  (2)'!$B$2:$AM$2,0),0),0)+IFERROR(VLOOKUP($B20,'Round  (3)'!$B$2:$AM$102,MATCH(Species!Z$2,'Round  (3)'!$B$2:$AM$2,0),0),0)+IFERROR(VLOOKUP($B20,'Round (4)'!$B$2:$AM$102,MATCH(Species!Z$2,'Round (4)'!$B$2:$AM$2,0),0),0)+IFERROR(VLOOKUP($B20,'Round  (5)'!$B$2:$AM$102,MATCH(Species!Z$2,'Round  (5)'!$B$2:$AM$2,0),0),0)+IFERROR(VLOOKUP($B20,'Round  (6)'!$B$2:$AM$102,MATCH(Species!Z$2,'Round  (6)'!$B$2:$AM$2,0),0),0)+IFERROR(VLOOKUP($B20,'Round  (7)'!$B$2:$AM$102,MATCH(Species!Z$2,'Round  (7)'!$B$2:$AM$2,0),0),0)+IFERROR(VLOOKUP($B20,'Round  (8)'!$B$2:$AM$102,MATCH(Species!Z$2,'Round  (8)'!$B$2:$AM$2,0),0),0)+IFERROR(VLOOKUP($B20,'Round  (9)'!$B$2:$AM$102,MATCH(Species!Z$2,'Round  (9)'!$B$2:$AM$2,0),0),0)+IFERROR(VLOOKUP($B20,'Round  (10)'!$B$2:$U$102,MATCH(Species!Z$2,'Round  (10)'!$B$2:$U$2,0),0),0)+IFERROR(VLOOKUP($B20,'Round  (11)'!$B$2:$AB$102,MATCH(Species!Z$2,'Round  (11)'!$B$2:$AB$2,0),0),0)+IFERROR(VLOOKUP($B20,'Round  (12)'!$B$2:$Y$100,MATCH(Species!Z$2,'Round  (12)'!$B$2:$Y$2,0),0),0)</f>
        <v>0</v>
      </c>
      <c r="AA20" s="480">
        <f>IFERROR(VLOOKUP($B20,'Round 1'!$B$2:$AM$102,MATCH(Species!AA$2,'Round 1'!$B$2:$AM$2,0),0),0)+IFERROR(VLOOKUP($B20,'Round  (2)'!$B$2:$AM$102,MATCH(Species!AA$2,'Round  (2)'!$B$2:$AM$2,0),0),0)+IFERROR(VLOOKUP($B20,'Round  (3)'!$B$2:$AM$102,MATCH(Species!AA$2,'Round  (3)'!$B$2:$AM$2,0),0),0)+IFERROR(VLOOKUP($B20,'Round (4)'!$B$2:$AM$102,MATCH(Species!AA$2,'Round (4)'!$B$2:$AM$2,0),0),0)+IFERROR(VLOOKUP($B20,'Round  (5)'!$B$2:$AM$102,MATCH(Species!AA$2,'Round  (5)'!$B$2:$AM$2,0),0),0)+IFERROR(VLOOKUP($B20,'Round  (6)'!$B$2:$AM$102,MATCH(Species!AA$2,'Round  (6)'!$B$2:$AM$2,0),0),0)+IFERROR(VLOOKUP($B20,'Round  (7)'!$B$2:$AM$102,MATCH(Species!AA$2,'Round  (7)'!$B$2:$AM$2,0),0),0)+IFERROR(VLOOKUP($B20,'Round  (8)'!$B$2:$AM$102,MATCH(Species!AA$2,'Round  (8)'!$B$2:$AM$2,0),0),0)+IFERROR(VLOOKUP($B20,'Round  (9)'!$B$2:$AM$102,MATCH(Species!AA$2,'Round  (9)'!$B$2:$AM$2,0),0),0)+IFERROR(VLOOKUP($B20,'Round  (10)'!$B$2:$U$102,MATCH(Species!AA$2,'Round  (10)'!$B$2:$U$2,0),0),0)+IFERROR(VLOOKUP($B20,'Round  (11)'!$B$2:$AB$102,MATCH(Species!AA$2,'Round  (11)'!$B$2:$AB$2,0),0),0)+IFERROR(VLOOKUP($B20,'Round  (12)'!$B$2:$Y$100,MATCH(Species!AA$2,'Round  (12)'!$B$2:$Y$2,0),0),0)</f>
        <v>0</v>
      </c>
      <c r="AB20" s="480">
        <f>IFERROR(VLOOKUP($B20,'Round 1'!$B$2:$AM$102,MATCH(Species!AB$2,'Round 1'!$B$2:$AM$2,0),0),0)+IFERROR(VLOOKUP($B20,'Round  (2)'!$B$2:$AM$102,MATCH(Species!AB$2,'Round  (2)'!$B$2:$AM$2,0),0),0)+IFERROR(VLOOKUP($B20,'Round  (3)'!$B$2:$AM$102,MATCH(Species!AB$2,'Round  (3)'!$B$2:$AM$2,0),0),0)+IFERROR(VLOOKUP($B20,'Round (4)'!$B$2:$AM$102,MATCH(Species!AB$2,'Round (4)'!$B$2:$AM$2,0),0),0)+IFERROR(VLOOKUP($B20,'Round  (5)'!$B$2:$AM$102,MATCH(Species!AB$2,'Round  (5)'!$B$2:$AM$2,0),0),0)+IFERROR(VLOOKUP($B20,'Round  (6)'!$B$2:$AM$102,MATCH(Species!AB$2,'Round  (6)'!$B$2:$AM$2,0),0),0)+IFERROR(VLOOKUP($B20,'Round  (7)'!$B$2:$AM$102,MATCH(Species!AB$2,'Round  (7)'!$B$2:$AM$2,0),0),0)+IFERROR(VLOOKUP($B20,'Round  (8)'!$B$2:$AM$102,MATCH(Species!AB$2,'Round  (8)'!$B$2:$AM$2,0),0),0)+IFERROR(VLOOKUP($B20,'Round  (9)'!$B$2:$AM$102,MATCH(Species!AB$2,'Round  (9)'!$B$2:$AM$2,0),0),0)+IFERROR(VLOOKUP($B20,'Round  (10)'!$B$2:$U$102,MATCH(Species!AB$2,'Round  (10)'!$B$2:$U$2,0),0),0)+IFERROR(VLOOKUP($B20,'Round  (11)'!$B$2:$AB$102,MATCH(Species!AB$2,'Round  (11)'!$B$2:$AB$2,0),0),0)+IFERROR(VLOOKUP($B20,'Round  (12)'!$B$2:$Y$100,MATCH(Species!AB$2,'Round  (12)'!$B$2:$Y$2,0),0),0)</f>
        <v>0</v>
      </c>
      <c r="AC20" s="480">
        <f>IFERROR(VLOOKUP($B20,'Round 1'!$B$2:$AM$102,MATCH(Species!AC$2,'Round 1'!$B$2:$AM$2,0),0),0)+IFERROR(VLOOKUP($B20,'Round  (2)'!$B$2:$AM$102,MATCH(Species!AC$2,'Round  (2)'!$B$2:$AM$2,0),0),0)+IFERROR(VLOOKUP($B20,'Round  (3)'!$B$2:$AM$102,MATCH(Species!AC$2,'Round  (3)'!$B$2:$AM$2,0),0),0)+IFERROR(VLOOKUP($B20,'Round (4)'!$B$2:$AM$102,MATCH(Species!AC$2,'Round (4)'!$B$2:$AM$2,0),0),0)+IFERROR(VLOOKUP($B20,'Round  (5)'!$B$2:$AM$102,MATCH(Species!AC$2,'Round  (5)'!$B$2:$AM$2,0),0),0)+IFERROR(VLOOKUP($B20,'Round  (6)'!$B$2:$AM$102,MATCH(Species!AC$2,'Round  (6)'!$B$2:$AM$2,0),0),0)+IFERROR(VLOOKUP($B20,'Round  (7)'!$B$2:$AM$102,MATCH(Species!AC$2,'Round  (7)'!$B$2:$AM$2,0),0),0)+IFERROR(VLOOKUP($B20,'Round  (8)'!$B$2:$AM$102,MATCH(Species!AC$2,'Round  (8)'!$B$2:$AM$2,0),0),0)+IFERROR(VLOOKUP($B20,'Round  (9)'!$B$2:$AM$102,MATCH(Species!AC$2,'Round  (9)'!$B$2:$AM$2,0),0),0)+IFERROR(VLOOKUP($B20,'Round  (10)'!$B$2:$U$102,MATCH(Species!AC$2,'Round  (10)'!$B$2:$U$2,0),0),0)+IFERROR(VLOOKUP($B20,'Round  (11)'!$B$2:$AB$102,MATCH(Species!AC$2,'Round  (11)'!$B$2:$AB$2,0),0),0)+IFERROR(VLOOKUP($B20,'Round  (12)'!$B$2:$Y$100,MATCH(Species!AC$2,'Round  (12)'!$B$2:$Y$2,0),0),0)</f>
        <v>0</v>
      </c>
      <c r="AD20" s="480">
        <f>IFERROR(VLOOKUP($B20,'Round 1'!$B$2:$AM$102,MATCH(Species!AD$2,'Round 1'!$B$2:$AM$2,0),0),0)+IFERROR(VLOOKUP($B20,'Round  (2)'!$B$2:$AM$102,MATCH(Species!AD$2,'Round  (2)'!$B$2:$AM$2,0),0),0)+IFERROR(VLOOKUP($B20,'Round  (3)'!$B$2:$AM$102,MATCH(Species!AD$2,'Round  (3)'!$B$2:$AM$2,0),0),0)+IFERROR(VLOOKUP($B20,'Round (4)'!$B$2:$AM$102,MATCH(Species!AD$2,'Round (4)'!$B$2:$AM$2,0),0),0)+IFERROR(VLOOKUP($B20,'Round  (5)'!$B$2:$AM$102,MATCH(Species!AD$2,'Round  (5)'!$B$2:$AM$2,0),0),0)+IFERROR(VLOOKUP($B20,'Round  (6)'!$B$2:$AM$102,MATCH(Species!AD$2,'Round  (6)'!$B$2:$AM$2,0),0),0)+IFERROR(VLOOKUP($B20,'Round  (7)'!$B$2:$AM$102,MATCH(Species!AD$2,'Round  (7)'!$B$2:$AM$2,0),0),0)+IFERROR(VLOOKUP($B20,'Round  (8)'!$B$2:$AM$102,MATCH(Species!AD$2,'Round  (8)'!$B$2:$AM$2,0),0),0)+IFERROR(VLOOKUP($B20,'Round  (9)'!$B$2:$AM$102,MATCH(Species!AD$2,'Round  (9)'!$B$2:$AM$2,0),0),0)+IFERROR(VLOOKUP($B20,'Round  (10)'!$B$2:$U$102,MATCH(Species!AD$2,'Round  (10)'!$B$2:$U$2,0),0),0)+IFERROR(VLOOKUP($B20,'Round  (11)'!$B$2:$AB$102,MATCH(Species!AD$2,'Round  (11)'!$B$2:$AB$2,0),0),0)+IFERROR(VLOOKUP($B20,'Round  (12)'!$B$2:$Y$100,MATCH(Species!AD$2,'Round  (12)'!$B$2:$Y$2,0),0),0)</f>
        <v>0</v>
      </c>
      <c r="AE20" s="480">
        <f>IFERROR(VLOOKUP($B20,'Round 1'!$B$2:$AM$102,MATCH(Species!AE$2,'Round 1'!$B$2:$AM$2,0),0),0)+IFERROR(VLOOKUP($B20,'Round  (2)'!$B$2:$AM$102,MATCH(Species!AE$2,'Round  (2)'!$B$2:$AM$2,0),0),0)+IFERROR(VLOOKUP($B20,'Round  (3)'!$B$2:$AM$102,MATCH(Species!AE$2,'Round  (3)'!$B$2:$AM$2,0),0),0)+IFERROR(VLOOKUP($B20,'Round (4)'!$B$2:$AM$102,MATCH(Species!AE$2,'Round (4)'!$B$2:$AM$2,0),0),0)+IFERROR(VLOOKUP($B20,'Round  (5)'!$B$2:$AM$102,MATCH(Species!AE$2,'Round  (5)'!$B$2:$AM$2,0),0),0)+IFERROR(VLOOKUP($B20,'Round  (6)'!$B$2:$AM$102,MATCH(Species!AE$2,'Round  (6)'!$B$2:$AM$2,0),0),0)+IFERROR(VLOOKUP($B20,'Round  (7)'!$B$2:$AM$102,MATCH(Species!AE$2,'Round  (7)'!$B$2:$AM$2,0),0),0)+IFERROR(VLOOKUP($B20,'Round  (8)'!$B$2:$AM$102,MATCH(Species!AE$2,'Round  (8)'!$B$2:$AM$2,0),0),0)+IFERROR(VLOOKUP($B20,'Round  (9)'!$B$2:$AM$102,MATCH(Species!AE$2,'Round  (9)'!$B$2:$AM$2,0),0),0)+IFERROR(VLOOKUP($B20,'Round  (10)'!$B$2:$U$102,MATCH(Species!AE$2,'Round  (10)'!$B$2:$U$2,0),0),0)+IFERROR(VLOOKUP($B20,'Round  (11)'!$B$2:$AB$102,MATCH(Species!AE$2,'Round  (11)'!$B$2:$AB$2,0),0),0)+IFERROR(VLOOKUP($B20,'Round  (12)'!$B$2:$Y$100,MATCH(Species!AE$2,'Round  (12)'!$B$2:$Y$2,0),0),0)</f>
        <v>0</v>
      </c>
      <c r="AF20" s="480">
        <f>IFERROR(VLOOKUP($B20,'Round 1'!$B$2:$AM$102,MATCH(Species!AF$2,'Round 1'!$B$2:$AM$2,0),0),0)+IFERROR(VLOOKUP($B20,'Round  (2)'!$B$2:$AM$102,MATCH(Species!AF$2,'Round  (2)'!$B$2:$AM$2,0),0),0)+IFERROR(VLOOKUP($B20,'Round  (3)'!$B$2:$AM$102,MATCH(Species!AF$2,'Round  (3)'!$B$2:$AM$2,0),0),0)+IFERROR(VLOOKUP($B20,'Round (4)'!$B$2:$AM$102,MATCH(Species!AF$2,'Round (4)'!$B$2:$AM$2,0),0),0)+IFERROR(VLOOKUP($B20,'Round  (5)'!$B$2:$AM$102,MATCH(Species!AF$2,'Round  (5)'!$B$2:$AM$2,0),0),0)+IFERROR(VLOOKUP($B20,'Round  (6)'!$B$2:$AM$102,MATCH(Species!AF$2,'Round  (6)'!$B$2:$AM$2,0),0),0)+IFERROR(VLOOKUP($B20,'Round  (7)'!$B$2:$AM$102,MATCH(Species!AF$2,'Round  (7)'!$B$2:$AM$2,0),0),0)+IFERROR(VLOOKUP($B20,'Round  (8)'!$B$2:$AM$102,MATCH(Species!AF$2,'Round  (8)'!$B$2:$AM$2,0),0),0)+IFERROR(VLOOKUP($B20,'Round  (9)'!$B$2:$AM$102,MATCH(Species!AF$2,'Round  (9)'!$B$2:$AM$2,0),0),0)+IFERROR(VLOOKUP($B20,'Round  (10)'!$B$2:$U$102,MATCH(Species!AF$2,'Round  (10)'!$B$2:$U$2,0),0),0)+IFERROR(VLOOKUP($B20,'Round  (11)'!$B$2:$AB$102,MATCH(Species!AF$2,'Round  (11)'!$B$2:$AB$2,0),0),0)+IFERROR(VLOOKUP($B20,'Round  (12)'!$B$2:$Y$100,MATCH(Species!AF$2,'Round  (12)'!$B$2:$Y$2,0),0),0)</f>
        <v>0</v>
      </c>
      <c r="AG20" s="480">
        <f>IFERROR(VLOOKUP($B20,'Round 1'!$B$2:$AM$102,MATCH(Species!AG$2,'Round 1'!$B$2:$AM$2,0),0),0)+IFERROR(VLOOKUP($B20,'Round  (2)'!$B$2:$AM$102,MATCH(Species!AG$2,'Round  (2)'!$B$2:$AM$2,0),0),0)+IFERROR(VLOOKUP($B20,'Round  (3)'!$B$2:$AM$102,MATCH(Species!AG$2,'Round  (3)'!$B$2:$AM$2,0),0),0)+IFERROR(VLOOKUP($B20,'Round (4)'!$B$2:$AM$102,MATCH(Species!AG$2,'Round (4)'!$B$2:$AM$2,0),0),0)+IFERROR(VLOOKUP($B20,'Round  (5)'!$B$2:$AM$102,MATCH(Species!AG$2,'Round  (5)'!$B$2:$AM$2,0),0),0)+IFERROR(VLOOKUP($B20,'Round  (6)'!$B$2:$AM$102,MATCH(Species!AG$2,'Round  (6)'!$B$2:$AM$2,0),0),0)+IFERROR(VLOOKUP($B20,'Round  (7)'!$B$2:$AM$102,MATCH(Species!AG$2,'Round  (7)'!$B$2:$AM$2,0),0),0)+IFERROR(VLOOKUP($B20,'Round  (8)'!$B$2:$AM$102,MATCH(Species!AG$2,'Round  (8)'!$B$2:$AM$2,0),0),0)+IFERROR(VLOOKUP($B20,'Round  (9)'!$B$2:$AM$102,MATCH(Species!AG$2,'Round  (9)'!$B$2:$AM$2,0),0),0)+IFERROR(VLOOKUP($B20,'Round  (10)'!$B$2:$U$102,MATCH(Species!AG$2,'Round  (10)'!$B$2:$U$2,0),0),0)+IFERROR(VLOOKUP($B20,'Round  (11)'!$B$2:$AB$102,MATCH(Species!AG$2,'Round  (11)'!$B$2:$AB$2,0),0),0)+IFERROR(VLOOKUP($B20,'Round  (12)'!$B$2:$Y$100,MATCH(Species!AG$2,'Round  (12)'!$B$2:$Y$2,0),0),0)</f>
        <v>0</v>
      </c>
      <c r="AH20" s="480">
        <f>IFERROR(VLOOKUP($B20,'Round 1'!$B$2:$AM$102,MATCH(Species!AH$2,'Round 1'!$B$2:$AM$2,0),0),0)+IFERROR(VLOOKUP($B20,'Round  (2)'!$B$2:$AM$102,MATCH(Species!AH$2,'Round  (2)'!$B$2:$AM$2,0),0),0)+IFERROR(VLOOKUP($B20,'Round  (3)'!$B$2:$AM$102,MATCH(Species!AH$2,'Round  (3)'!$B$2:$AM$2,0),0),0)+IFERROR(VLOOKUP($B20,'Round (4)'!$B$2:$AM$102,MATCH(Species!AH$2,'Round (4)'!$B$2:$AM$2,0),0),0)+IFERROR(VLOOKUP($B20,'Round  (5)'!$B$2:$AM$102,MATCH(Species!AH$2,'Round  (5)'!$B$2:$AM$2,0),0),0)+IFERROR(VLOOKUP($B20,'Round  (6)'!$B$2:$AM$102,MATCH(Species!AH$2,'Round  (6)'!$B$2:$AM$2,0),0),0)+IFERROR(VLOOKUP($B20,'Round  (7)'!$B$2:$AM$102,MATCH(Species!AH$2,'Round  (7)'!$B$2:$AM$2,0),0),0)+IFERROR(VLOOKUP($B20,'Round  (8)'!$B$2:$AM$102,MATCH(Species!AH$2,'Round  (8)'!$B$2:$AM$2,0),0),0)+IFERROR(VLOOKUP($B20,'Round  (9)'!$B$2:$AM$102,MATCH(Species!AH$2,'Round  (9)'!$B$2:$AM$2,0),0),0)+IFERROR(VLOOKUP($B20,'Round  (10)'!$B$2:$U$102,MATCH(Species!AH$2,'Round  (10)'!$B$2:$U$2,0),0),0)+IFERROR(VLOOKUP($B20,'Round  (11)'!$B$2:$AB$102,MATCH(Species!AH$2,'Round  (11)'!$B$2:$AB$2,0),0),0)+IFERROR(VLOOKUP($B20,'Round  (12)'!$B$2:$Y$100,MATCH(Species!AH$2,'Round  (12)'!$B$2:$Y$2,0),0),0)</f>
        <v>0</v>
      </c>
      <c r="AI20" s="480">
        <f>IFERROR(VLOOKUP($B20,'Round 1'!$B$2:$AM$102,MATCH(Species!AI$2,'Round 1'!$B$2:$AM$2,0),0),0)+IFERROR(VLOOKUP($B20,'Round  (2)'!$B$2:$AM$102,MATCH(Species!AI$2,'Round  (2)'!$B$2:$AM$2,0),0),0)+IFERROR(VLOOKUP($B20,'Round  (3)'!$B$2:$AM$102,MATCH(Species!AI$2,'Round  (3)'!$B$2:$AM$2,0),0),0)+IFERROR(VLOOKUP($B20,'Round (4)'!$B$2:$AM$102,MATCH(Species!AI$2,'Round (4)'!$B$2:$AM$2,0),0),0)+IFERROR(VLOOKUP($B20,'Round  (5)'!$B$2:$AM$102,MATCH(Species!AI$2,'Round  (5)'!$B$2:$AM$2,0),0),0)+IFERROR(VLOOKUP($B20,'Round  (6)'!$B$2:$AM$102,MATCH(Species!AI$2,'Round  (6)'!$B$2:$AM$2,0),0),0)+IFERROR(VLOOKUP($B20,'Round  (7)'!$B$2:$AM$102,MATCH(Species!AI$2,'Round  (7)'!$B$2:$AM$2,0),0),0)+IFERROR(VLOOKUP($B20,'Round  (8)'!$B$2:$AM$102,MATCH(Species!AI$2,'Round  (8)'!$B$2:$AM$2,0),0),0)+IFERROR(VLOOKUP($B20,'Round  (9)'!$B$2:$AM$102,MATCH(Species!AI$2,'Round  (9)'!$B$2:$AM$2,0),0),0)+IFERROR(VLOOKUP($B20,'Round  (10)'!$B$2:$U$102,MATCH(Species!AI$2,'Round  (10)'!$B$2:$U$2,0),0),0)+IFERROR(VLOOKUP($B20,'Round  (11)'!$B$2:$AB$102,MATCH(Species!AI$2,'Round  (11)'!$B$2:$AB$2,0),0),0)+IFERROR(VLOOKUP($B20,'Round  (12)'!$B$2:$Y$100,MATCH(Species!AI$2,'Round  (12)'!$B$2:$Y$2,0),0),0)</f>
        <v>0</v>
      </c>
      <c r="AJ20" s="480">
        <f>IFERROR(VLOOKUP($B20,'Round 1'!$B$2:$AM$102,MATCH(Species!AJ$2,'Round 1'!$B$2:$AM$2,0),0),0)+IFERROR(VLOOKUP($B20,'Round  (2)'!$B$2:$AM$102,MATCH(Species!AJ$2,'Round  (2)'!$B$2:$AM$2,0),0),0)+IFERROR(VLOOKUP($B20,'Round  (3)'!$B$2:$AM$102,MATCH(Species!AJ$2,'Round  (3)'!$B$2:$AM$2,0),0),0)+IFERROR(VLOOKUP($B20,'Round (4)'!$B$2:$AM$102,MATCH(Species!AJ$2,'Round (4)'!$B$2:$AM$2,0),0),0)+IFERROR(VLOOKUP($B20,'Round  (5)'!$B$2:$AM$102,MATCH(Species!AJ$2,'Round  (5)'!$B$2:$AM$2,0),0),0)+IFERROR(VLOOKUP($B20,'Round  (6)'!$B$2:$AM$102,MATCH(Species!AJ$2,'Round  (6)'!$B$2:$AM$2,0),0),0)+IFERROR(VLOOKUP($B20,'Round  (7)'!$B$2:$AM$102,MATCH(Species!AJ$2,'Round  (7)'!$B$2:$AM$2,0),0),0)+IFERROR(VLOOKUP($B20,'Round  (8)'!$B$2:$AM$102,MATCH(Species!AJ$2,'Round  (8)'!$B$2:$AM$2,0),0),0)+IFERROR(VLOOKUP($B20,'Round  (9)'!$B$2:$AM$102,MATCH(Species!AJ$2,'Round  (9)'!$B$2:$AM$2,0),0),0)+IFERROR(VLOOKUP($B20,'Round  (10)'!$B$2:$U$102,MATCH(Species!AJ$2,'Round  (10)'!$B$2:$U$2,0),0),0)+IFERROR(VLOOKUP($B20,'Round  (11)'!$B$2:$AB$102,MATCH(Species!AJ$2,'Round  (11)'!$B$2:$AB$2,0),0),0)+IFERROR(VLOOKUP($B20,'Round  (12)'!$B$2:$Y$100,MATCH(Species!AJ$2,'Round  (12)'!$B$2:$Y$2,0),0),0)</f>
        <v>0</v>
      </c>
      <c r="AT20" t="s">
        <v>149</v>
      </c>
    </row>
    <row r="21" spans="1:46" x14ac:dyDescent="0.3">
      <c r="A21" s="186">
        <v>18</v>
      </c>
      <c r="B21" s="326" t="s">
        <v>247</v>
      </c>
      <c r="C21" s="66" t="str">
        <f>IFERROR(VLOOKUP(B21,IND!$B$3:$E$66,4,0),"NM")</f>
        <v>NM</v>
      </c>
      <c r="D21" s="51">
        <f t="shared" si="1"/>
        <v>10</v>
      </c>
      <c r="E21" s="342">
        <f t="shared" si="2"/>
        <v>40</v>
      </c>
      <c r="F21" s="480">
        <f>IFERROR(VLOOKUP($B21,'Round 1'!$B$2:$AM$102,MATCH(Species!F$2,'Round 1'!$B$2:$AM$2,0),0),0)+IFERROR(VLOOKUP($B21,'Round  (2)'!$B$2:$AM$102,MATCH(Species!F$2,'Round  (2)'!$B$2:$AM$2,0),0),0)+IFERROR(VLOOKUP($B21,'Round  (3)'!$B$2:$AM$102,MATCH(Species!F$2,'Round  (3)'!$B$2:$AM$2,0),0),0)+IFERROR(VLOOKUP($B21,'Round (4)'!$B$2:$AM$102,MATCH(Species!F$2,'Round (4)'!$B$2:$AM$2,0),0),0)+IFERROR(VLOOKUP($B21,'Round  (5)'!$B$2:$AM$102,MATCH(Species!F$2,'Round  (5)'!$B$2:$AM$2,0),0),0)+IFERROR(VLOOKUP($B21,'Round  (6)'!$B$2:$AM$102,MATCH(Species!F$2,'Round  (6)'!$B$2:$AM$2,0),0),0)+IFERROR(VLOOKUP($B21,'Round  (7)'!$B$2:$AM$102,MATCH(Species!F$2,'Round  (7)'!$B$2:$AM$2,0),0),0)+IFERROR(VLOOKUP($B21,'Round  (8)'!$B$2:$AM$102,MATCH(Species!F$2,'Round  (8)'!$B$2:$AM$2,0),0),0)+IFERROR(VLOOKUP($B21,'Round  (9)'!$B$2:$AM$102,MATCH(Species!F$2,'Round  (9)'!$B$2:$AM$2,0),0),0)+IFERROR(VLOOKUP($B21,'Round  (10)'!$B$2:$U$102,MATCH(Species!F$2,'Round  (10)'!$B$2:$U$2,0),0),0)+IFERROR(VLOOKUP($B21,'Round  (11)'!$B$2:$AB$102,MATCH(Species!F$2,'Round  (11)'!$B$2:$AB$2,0),0),0)+IFERROR(VLOOKUP($B21,'Round  (12)'!$B$2:$Y$100,MATCH(Species!F$2,'Round  (12)'!$B$2:$Y$2,0),0),0)</f>
        <v>12</v>
      </c>
      <c r="G21" s="480">
        <f>IFERROR(VLOOKUP($B21,'Round 1'!$B$2:$AM$102,MATCH(Species!G$2,'Round 1'!$B$2:$AM$2,0),0),0)+IFERROR(VLOOKUP($B21,'Round  (2)'!$B$2:$AM$102,MATCH(Species!G$2,'Round  (2)'!$B$2:$AM$2,0),0),0)+IFERROR(VLOOKUP($B21,'Round  (3)'!$B$2:$AM$102,MATCH(Species!G$2,'Round  (3)'!$B$2:$AM$2,0),0),0)+IFERROR(VLOOKUP($B21,'Round (4)'!$B$2:$AM$102,MATCH(Species!G$2,'Round (4)'!$B$2:$AM$2,0),0),0)+IFERROR(VLOOKUP($B21,'Round  (5)'!$B$2:$AM$102,MATCH(Species!G$2,'Round  (5)'!$B$2:$AM$2,0),0),0)+IFERROR(VLOOKUP($B21,'Round  (6)'!$B$2:$AM$102,MATCH(Species!G$2,'Round  (6)'!$B$2:$AM$2,0),0),0)+IFERROR(VLOOKUP($B21,'Round  (7)'!$B$2:$AM$102,MATCH(Species!G$2,'Round  (7)'!$B$2:$AM$2,0),0),0)+IFERROR(VLOOKUP($B21,'Round  (8)'!$B$2:$AM$102,MATCH(Species!G$2,'Round  (8)'!$B$2:$AM$2,0),0),0)+IFERROR(VLOOKUP($B21,'Round  (9)'!$B$2:$AM$102,MATCH(Species!G$2,'Round  (9)'!$B$2:$AM$2,0),0),0)+IFERROR(VLOOKUP($B21,'Round  (10)'!$B$2:$U$102,MATCH(Species!G$2,'Round  (10)'!$B$2:$U$2,0),0),0)+IFERROR(VLOOKUP($B21,'Round  (11)'!$B$2:$AB$102,MATCH(Species!G$2,'Round  (11)'!$B$2:$AB$2,0),0),0)+IFERROR(VLOOKUP($B21,'Round  (12)'!$B$2:$Y$100,MATCH(Species!G$2,'Round  (12)'!$B$2:$Y$2,0),0),0)</f>
        <v>1</v>
      </c>
      <c r="H21" s="480">
        <f>IFERROR(VLOOKUP($B21,'Round 1'!$B$2:$AM$102,MATCH(Species!H$2,'Round 1'!$B$2:$AM$2,0),0),0)+IFERROR(VLOOKUP($B21,'Round  (2)'!$B$2:$AM$102,MATCH(Species!H$2,'Round  (2)'!$B$2:$AM$2,0),0),0)+IFERROR(VLOOKUP($B21,'Round  (3)'!$B$2:$AM$102,MATCH(Species!H$2,'Round  (3)'!$B$2:$AM$2,0),0),0)+IFERROR(VLOOKUP($B21,'Round (4)'!$B$2:$AM$102,MATCH(Species!H$2,'Round (4)'!$B$2:$AM$2,0),0),0)+IFERROR(VLOOKUP($B21,'Round  (5)'!$B$2:$AM$102,MATCH(Species!H$2,'Round  (5)'!$B$2:$AM$2,0),0),0)+IFERROR(VLOOKUP($B21,'Round  (6)'!$B$2:$AM$102,MATCH(Species!H$2,'Round  (6)'!$B$2:$AM$2,0),0),0)+IFERROR(VLOOKUP($B21,'Round  (7)'!$B$2:$AM$102,MATCH(Species!H$2,'Round  (7)'!$B$2:$AM$2,0),0),0)+IFERROR(VLOOKUP($B21,'Round  (8)'!$B$2:$AM$102,MATCH(Species!H$2,'Round  (8)'!$B$2:$AM$2,0),0),0)+IFERROR(VLOOKUP($B21,'Round  (9)'!$B$2:$AM$102,MATCH(Species!H$2,'Round  (9)'!$B$2:$AM$2,0),0),0)+IFERROR(VLOOKUP($B21,'Round  (10)'!$B$2:$U$102,MATCH(Species!H$2,'Round  (10)'!$B$2:$U$2,0),0),0)+IFERROR(VLOOKUP($B21,'Round  (11)'!$B$2:$AB$102,MATCH(Species!H$2,'Round  (11)'!$B$2:$AB$2,0),0),0)+IFERROR(VLOOKUP($B21,'Round  (12)'!$B$2:$Y$100,MATCH(Species!H$2,'Round  (12)'!$B$2:$Y$2,0),0),0)</f>
        <v>0</v>
      </c>
      <c r="I21" s="480">
        <f>IFERROR(VLOOKUP($B21,'Round 1'!$B$2:$AM$102,MATCH(Species!I$2,'Round 1'!$B$2:$AM$2,0),0),0)+IFERROR(VLOOKUP($B21,'Round  (2)'!$B$2:$AM$102,MATCH(Species!I$2,'Round  (2)'!$B$2:$AM$2,0),0),0)+IFERROR(VLOOKUP($B21,'Round  (3)'!$B$2:$AM$102,MATCH(Species!I$2,'Round  (3)'!$B$2:$AM$2,0),0),0)+IFERROR(VLOOKUP($B21,'Round (4)'!$B$2:$AM$102,MATCH(Species!I$2,'Round (4)'!$B$2:$AM$2,0),0),0)+IFERROR(VLOOKUP($B21,'Round  (5)'!$B$2:$AM$102,MATCH(Species!I$2,'Round  (5)'!$B$2:$AM$2,0),0),0)+IFERROR(VLOOKUP($B21,'Round  (6)'!$B$2:$AM$102,MATCH(Species!I$2,'Round  (6)'!$B$2:$AM$2,0),0),0)+IFERROR(VLOOKUP($B21,'Round  (7)'!$B$2:$AM$102,MATCH(Species!I$2,'Round  (7)'!$B$2:$AM$2,0),0),0)+IFERROR(VLOOKUP($B21,'Round  (8)'!$B$2:$AM$102,MATCH(Species!I$2,'Round  (8)'!$B$2:$AM$2,0),0),0)+IFERROR(VLOOKUP($B21,'Round  (9)'!$B$2:$AM$102,MATCH(Species!I$2,'Round  (9)'!$B$2:$AM$2,0),0),0)+IFERROR(VLOOKUP($B21,'Round  (10)'!$B$2:$U$102,MATCH(Species!I$2,'Round  (10)'!$B$2:$U$2,0),0),0)+IFERROR(VLOOKUP($B21,'Round  (11)'!$B$2:$AB$102,MATCH(Species!I$2,'Round  (11)'!$B$2:$AB$2,0),0),0)+IFERROR(VLOOKUP($B21,'Round  (12)'!$B$2:$Y$100,MATCH(Species!I$2,'Round  (12)'!$B$2:$Y$2,0),0),0)</f>
        <v>0</v>
      </c>
      <c r="J21" s="480">
        <f>IFERROR(VLOOKUP($B21,'Round 1'!$B$2:$AM$102,MATCH(Species!J$2,'Round 1'!$B$2:$AM$2,0),0),0)+IFERROR(VLOOKUP($B21,'Round  (2)'!$B$2:$AM$102,MATCH(Species!J$2,'Round  (2)'!$B$2:$AM$2,0),0),0)+IFERROR(VLOOKUP($B21,'Round  (3)'!$B$2:$AM$102,MATCH(Species!J$2,'Round  (3)'!$B$2:$AM$2,0),0),0)+IFERROR(VLOOKUP($B21,'Round (4)'!$B$2:$AM$102,MATCH(Species!J$2,'Round (4)'!$B$2:$AM$2,0),0),0)+IFERROR(VLOOKUP($B21,'Round  (5)'!$B$2:$AM$102,MATCH(Species!J$2,'Round  (5)'!$B$2:$AM$2,0),0),0)+IFERROR(VLOOKUP($B21,'Round  (6)'!$B$2:$AM$102,MATCH(Species!J$2,'Round  (6)'!$B$2:$AM$2,0),0),0)+IFERROR(VLOOKUP($B21,'Round  (7)'!$B$2:$AM$102,MATCH(Species!J$2,'Round  (7)'!$B$2:$AM$2,0),0),0)+IFERROR(VLOOKUP($B21,'Round  (8)'!$B$2:$AM$102,MATCH(Species!J$2,'Round  (8)'!$B$2:$AM$2,0),0),0)+IFERROR(VLOOKUP($B21,'Round  (9)'!$B$2:$AM$102,MATCH(Species!J$2,'Round  (9)'!$B$2:$AM$2,0),0),0)+IFERROR(VLOOKUP($B21,'Round  (10)'!$B$2:$U$102,MATCH(Species!J$2,'Round  (10)'!$B$2:$U$2,0),0),0)+IFERROR(VLOOKUP($B21,'Round  (11)'!$B$2:$AB$102,MATCH(Species!J$2,'Round  (11)'!$B$2:$AB$2,0),0),0)+IFERROR(VLOOKUP($B21,'Round  (12)'!$B$2:$Y$100,MATCH(Species!J$2,'Round  (12)'!$B$2:$Y$2,0),0),0)</f>
        <v>0</v>
      </c>
      <c r="K21" s="480">
        <f>IFERROR(VLOOKUP($B21,'Round 1'!$B$2:$AM$102,MATCH(Species!K$2,'Round 1'!$B$2:$AM$2,0),0),0)+IFERROR(VLOOKUP($B21,'Round  (2)'!$B$2:$AM$102,MATCH(Species!K$2,'Round  (2)'!$B$2:$AM$2,0),0),0)+IFERROR(VLOOKUP($B21,'Round  (3)'!$B$2:$AM$102,MATCH(Species!K$2,'Round  (3)'!$B$2:$AM$2,0),0),0)+IFERROR(VLOOKUP($B21,'Round (4)'!$B$2:$AM$102,MATCH(Species!K$2,'Round (4)'!$B$2:$AM$2,0),0),0)+IFERROR(VLOOKUP($B21,'Round  (5)'!$B$2:$AM$102,MATCH(Species!K$2,'Round  (5)'!$B$2:$AM$2,0),0),0)+IFERROR(VLOOKUP($B21,'Round  (6)'!$B$2:$AM$102,MATCH(Species!K$2,'Round  (6)'!$B$2:$AM$2,0),0),0)+IFERROR(VLOOKUP($B21,'Round  (7)'!$B$2:$AM$102,MATCH(Species!K$2,'Round  (7)'!$B$2:$AM$2,0),0),0)+IFERROR(VLOOKUP($B21,'Round  (8)'!$B$2:$AM$102,MATCH(Species!K$2,'Round  (8)'!$B$2:$AM$2,0),0),0)+IFERROR(VLOOKUP($B21,'Round  (9)'!$B$2:$AM$102,MATCH(Species!K$2,'Round  (9)'!$B$2:$AM$2,0),0),0)+IFERROR(VLOOKUP($B21,'Round  (10)'!$B$2:$U$102,MATCH(Species!K$2,'Round  (10)'!$B$2:$U$2,0),0),0)+IFERROR(VLOOKUP($B21,'Round  (11)'!$B$2:$AB$102,MATCH(Species!K$2,'Round  (11)'!$B$2:$AB$2,0),0),0)+IFERROR(VLOOKUP($B21,'Round  (12)'!$B$2:$Y$100,MATCH(Species!K$2,'Round  (12)'!$B$2:$Y$2,0),0),0)</f>
        <v>2</v>
      </c>
      <c r="L21" s="480">
        <f>IFERROR(VLOOKUP($B21,'Round 1'!$B$2:$AM$102,MATCH(Species!L$2,'Round 1'!$B$2:$AM$2,0),0),0)+IFERROR(VLOOKUP($B21,'Round  (2)'!$B$2:$AM$102,MATCH(Species!L$2,'Round  (2)'!$B$2:$AM$2,0),0),0)+IFERROR(VLOOKUP($B21,'Round  (3)'!$B$2:$AM$102,MATCH(Species!L$2,'Round  (3)'!$B$2:$AM$2,0),0),0)+IFERROR(VLOOKUP($B21,'Round (4)'!$B$2:$AM$102,MATCH(Species!L$2,'Round (4)'!$B$2:$AM$2,0),0),0)+IFERROR(VLOOKUP($B21,'Round  (5)'!$B$2:$AM$102,MATCH(Species!L$2,'Round  (5)'!$B$2:$AM$2,0),0),0)+IFERROR(VLOOKUP($B21,'Round  (6)'!$B$2:$AM$102,MATCH(Species!L$2,'Round  (6)'!$B$2:$AM$2,0),0),0)+IFERROR(VLOOKUP($B21,'Round  (7)'!$B$2:$AM$102,MATCH(Species!L$2,'Round  (7)'!$B$2:$AM$2,0),0),0)+IFERROR(VLOOKUP($B21,'Round  (8)'!$B$2:$AM$102,MATCH(Species!L$2,'Round  (8)'!$B$2:$AM$2,0),0),0)+IFERROR(VLOOKUP($B21,'Round  (9)'!$B$2:$AM$102,MATCH(Species!L$2,'Round  (9)'!$B$2:$AM$2,0),0),0)+IFERROR(VLOOKUP($B21,'Round  (10)'!$B$2:$U$102,MATCH(Species!L$2,'Round  (10)'!$B$2:$U$2,0),0),0)+IFERROR(VLOOKUP($B21,'Round  (11)'!$B$2:$AB$102,MATCH(Species!L$2,'Round  (11)'!$B$2:$AB$2,0),0),0)+IFERROR(VLOOKUP($B21,'Round  (12)'!$B$2:$Y$100,MATCH(Species!L$2,'Round  (12)'!$B$2:$Y$2,0),0),0)</f>
        <v>3</v>
      </c>
      <c r="M21" s="480">
        <f>IFERROR(VLOOKUP($B21,'Round 1'!$B$2:$AM$102,MATCH(Species!M$2,'Round 1'!$B$2:$AM$2,0),0),0)+IFERROR(VLOOKUP($B21,'Round  (2)'!$B$2:$AM$102,MATCH(Species!M$2,'Round  (2)'!$B$2:$AM$2,0),0),0)+IFERROR(VLOOKUP($B21,'Round  (3)'!$B$2:$AM$102,MATCH(Species!M$2,'Round  (3)'!$B$2:$AM$2,0),0),0)+IFERROR(VLOOKUP($B21,'Round (4)'!$B$2:$AM$102,MATCH(Species!M$2,'Round (4)'!$B$2:$AM$2,0),0),0)+IFERROR(VLOOKUP($B21,'Round  (5)'!$B$2:$AM$102,MATCH(Species!M$2,'Round  (5)'!$B$2:$AM$2,0),0),0)+IFERROR(VLOOKUP($B21,'Round  (6)'!$B$2:$AM$102,MATCH(Species!M$2,'Round  (6)'!$B$2:$AM$2,0),0),0)+IFERROR(VLOOKUP($B21,'Round  (7)'!$B$2:$AM$102,MATCH(Species!M$2,'Round  (7)'!$B$2:$AM$2,0),0),0)+IFERROR(VLOOKUP($B21,'Round  (8)'!$B$2:$AM$102,MATCH(Species!M$2,'Round  (8)'!$B$2:$AM$2,0),0),0)+IFERROR(VLOOKUP($B21,'Round  (9)'!$B$2:$AM$102,MATCH(Species!M$2,'Round  (9)'!$B$2:$AM$2,0),0),0)+IFERROR(VLOOKUP($B21,'Round  (10)'!$B$2:$U$102,MATCH(Species!M$2,'Round  (10)'!$B$2:$U$2,0),0),0)+IFERROR(VLOOKUP($B21,'Round  (11)'!$B$2:$AB$102,MATCH(Species!M$2,'Round  (11)'!$B$2:$AB$2,0),0),0)+IFERROR(VLOOKUP($B21,'Round  (12)'!$B$2:$Y$100,MATCH(Species!M$2,'Round  (12)'!$B$2:$Y$2,0),0),0)</f>
        <v>2</v>
      </c>
      <c r="N21" s="480">
        <f>IFERROR(VLOOKUP($B21,'Round 1'!$B$2:$AM$102,MATCH(Species!N$2,'Round 1'!$B$2:$AM$2,0),0),0)+IFERROR(VLOOKUP($B21,'Round  (2)'!$B$2:$AM$102,MATCH(Species!N$2,'Round  (2)'!$B$2:$AM$2,0),0),0)+IFERROR(VLOOKUP($B21,'Round  (3)'!$B$2:$AM$102,MATCH(Species!N$2,'Round  (3)'!$B$2:$AM$2,0),0),0)+IFERROR(VLOOKUP($B21,'Round (4)'!$B$2:$AM$102,MATCH(Species!N$2,'Round (4)'!$B$2:$AM$2,0),0),0)+IFERROR(VLOOKUP($B21,'Round  (5)'!$B$2:$AM$102,MATCH(Species!N$2,'Round  (5)'!$B$2:$AM$2,0),0),0)+IFERROR(VLOOKUP($B21,'Round  (6)'!$B$2:$AM$102,MATCH(Species!N$2,'Round  (6)'!$B$2:$AM$2,0),0),0)+IFERROR(VLOOKUP($B21,'Round  (7)'!$B$2:$AM$102,MATCH(Species!N$2,'Round  (7)'!$B$2:$AM$2,0),0),0)+IFERROR(VLOOKUP($B21,'Round  (8)'!$B$2:$AM$102,MATCH(Species!N$2,'Round  (8)'!$B$2:$AM$2,0),0),0)+IFERROR(VLOOKUP($B21,'Round  (9)'!$B$2:$AM$102,MATCH(Species!N$2,'Round  (9)'!$B$2:$AM$2,0),0),0)+IFERROR(VLOOKUP($B21,'Round  (10)'!$B$2:$U$102,MATCH(Species!N$2,'Round  (10)'!$B$2:$U$2,0),0),0)+IFERROR(VLOOKUP($B21,'Round  (11)'!$B$2:$AB$102,MATCH(Species!N$2,'Round  (11)'!$B$2:$AB$2,0),0),0)+IFERROR(VLOOKUP($B21,'Round  (12)'!$B$2:$Y$100,MATCH(Species!N$2,'Round  (12)'!$B$2:$Y$2,0),0),0)</f>
        <v>12</v>
      </c>
      <c r="O21" s="480">
        <f>IFERROR(VLOOKUP($B21,'Round 1'!$B$2:$AM$102,MATCH(Species!O$2,'Round 1'!$B$2:$AM$2,0),0),0)+IFERROR(VLOOKUP($B21,'Round  (2)'!$B$2:$AM$102,MATCH(Species!O$2,'Round  (2)'!$B$2:$AM$2,0),0),0)+IFERROR(VLOOKUP($B21,'Round  (3)'!$B$2:$AM$102,MATCH(Species!O$2,'Round  (3)'!$B$2:$AM$2,0),0),0)+IFERROR(VLOOKUP($B21,'Round (4)'!$B$2:$AM$102,MATCH(Species!O$2,'Round (4)'!$B$2:$AM$2,0),0),0)+IFERROR(VLOOKUP($B21,'Round  (5)'!$B$2:$AM$102,MATCH(Species!O$2,'Round  (5)'!$B$2:$AM$2,0),0),0)+IFERROR(VLOOKUP($B21,'Round  (6)'!$B$2:$AM$102,MATCH(Species!O$2,'Round  (6)'!$B$2:$AM$2,0),0),0)+IFERROR(VLOOKUP($B21,'Round  (7)'!$B$2:$AM$102,MATCH(Species!O$2,'Round  (7)'!$B$2:$AM$2,0),0),0)+IFERROR(VLOOKUP($B21,'Round  (8)'!$B$2:$AM$102,MATCH(Species!O$2,'Round  (8)'!$B$2:$AM$2,0),0),0)+IFERROR(VLOOKUP($B21,'Round  (9)'!$B$2:$AM$102,MATCH(Species!O$2,'Round  (9)'!$B$2:$AM$2,0),0),0)+IFERROR(VLOOKUP($B21,'Round  (10)'!$B$2:$U$102,MATCH(Species!O$2,'Round  (10)'!$B$2:$U$2,0),0),0)+IFERROR(VLOOKUP($B21,'Round  (11)'!$B$2:$AB$102,MATCH(Species!O$2,'Round  (11)'!$B$2:$AB$2,0),0),0)+IFERROR(VLOOKUP($B21,'Round  (12)'!$B$2:$Y$100,MATCH(Species!O$2,'Round  (12)'!$B$2:$Y$2,0),0),0)</f>
        <v>0</v>
      </c>
      <c r="P21" s="480">
        <f>IFERROR(VLOOKUP($B21,'Round 1'!$B$2:$AM$102,MATCH(Species!P$2,'Round 1'!$B$2:$AM$2,0),0),0)+IFERROR(VLOOKUP($B21,'Round  (2)'!$B$2:$AM$102,MATCH(Species!P$2,'Round  (2)'!$B$2:$AM$2,0),0),0)+IFERROR(VLOOKUP($B21,'Round  (3)'!$B$2:$AM$102,MATCH(Species!P$2,'Round  (3)'!$B$2:$AM$2,0),0),0)+IFERROR(VLOOKUP($B21,'Round (4)'!$B$2:$AM$102,MATCH(Species!P$2,'Round (4)'!$B$2:$AM$2,0),0),0)+IFERROR(VLOOKUP($B21,'Round  (5)'!$B$2:$AM$102,MATCH(Species!P$2,'Round  (5)'!$B$2:$AM$2,0),0),0)+IFERROR(VLOOKUP($B21,'Round  (6)'!$B$2:$AM$102,MATCH(Species!P$2,'Round  (6)'!$B$2:$AM$2,0),0),0)+IFERROR(VLOOKUP($B21,'Round  (7)'!$B$2:$AM$102,MATCH(Species!P$2,'Round  (7)'!$B$2:$AM$2,0),0),0)+IFERROR(VLOOKUP($B21,'Round  (8)'!$B$2:$AM$102,MATCH(Species!P$2,'Round  (8)'!$B$2:$AM$2,0),0),0)+IFERROR(VLOOKUP($B21,'Round  (9)'!$B$2:$AM$102,MATCH(Species!P$2,'Round  (9)'!$B$2:$AM$2,0),0),0)+IFERROR(VLOOKUP($B21,'Round  (10)'!$B$2:$U$102,MATCH(Species!P$2,'Round  (10)'!$B$2:$U$2,0),0),0)+IFERROR(VLOOKUP($B21,'Round  (11)'!$B$2:$AB$102,MATCH(Species!P$2,'Round  (11)'!$B$2:$AB$2,0),0),0)+IFERROR(VLOOKUP($B21,'Round  (12)'!$B$2:$Y$100,MATCH(Species!P$2,'Round  (12)'!$B$2:$Y$2,0),0),0)</f>
        <v>0</v>
      </c>
      <c r="Q21" s="480">
        <f>IFERROR(VLOOKUP($B21,'Round 1'!$B$2:$AM$102,MATCH(Species!Q$2,'Round 1'!$B$2:$AM$2,0),0),0)+IFERROR(VLOOKUP($B21,'Round  (2)'!$B$2:$AM$102,MATCH(Species!Q$2,'Round  (2)'!$B$2:$AM$2,0),0),0)+IFERROR(VLOOKUP($B21,'Round  (3)'!$B$2:$AM$102,MATCH(Species!Q$2,'Round  (3)'!$B$2:$AM$2,0),0),0)+IFERROR(VLOOKUP($B21,'Round (4)'!$B$2:$AM$102,MATCH(Species!Q$2,'Round (4)'!$B$2:$AM$2,0),0),0)+IFERROR(VLOOKUP($B21,'Round  (5)'!$B$2:$AM$102,MATCH(Species!Q$2,'Round  (5)'!$B$2:$AM$2,0),0),0)+IFERROR(VLOOKUP($B21,'Round  (6)'!$B$2:$AM$102,MATCH(Species!Q$2,'Round  (6)'!$B$2:$AM$2,0),0),0)+IFERROR(VLOOKUP($B21,'Round  (7)'!$B$2:$AM$102,MATCH(Species!Q$2,'Round  (7)'!$B$2:$AM$2,0),0),0)+IFERROR(VLOOKUP($B21,'Round  (8)'!$B$2:$AM$102,MATCH(Species!Q$2,'Round  (8)'!$B$2:$AM$2,0),0),0)+IFERROR(VLOOKUP($B21,'Round  (9)'!$B$2:$AM$102,MATCH(Species!Q$2,'Round  (9)'!$B$2:$AM$2,0),0),0)+IFERROR(VLOOKUP($B21,'Round  (10)'!$B$2:$U$102,MATCH(Species!Q$2,'Round  (10)'!$B$2:$U$2,0),0),0)+IFERROR(VLOOKUP($B21,'Round  (11)'!$B$2:$AB$102,MATCH(Species!Q$2,'Round  (11)'!$B$2:$AB$2,0),0),0)+IFERROR(VLOOKUP($B21,'Round  (12)'!$B$2:$Y$100,MATCH(Species!Q$2,'Round  (12)'!$B$2:$Y$2,0),0),0)</f>
        <v>0</v>
      </c>
      <c r="R21" s="480">
        <f>IFERROR(VLOOKUP($B21,'Round 1'!$B$2:$AM$102,MATCH(Species!R$2,'Round 1'!$B$2:$AM$2,0),0),0)+IFERROR(VLOOKUP($B21,'Round  (2)'!$B$2:$AM$102,MATCH(Species!R$2,'Round  (2)'!$B$2:$AM$2,0),0),0)+IFERROR(VLOOKUP($B21,'Round  (3)'!$B$2:$AM$102,MATCH(Species!R$2,'Round  (3)'!$B$2:$AM$2,0),0),0)+IFERROR(VLOOKUP($B21,'Round (4)'!$B$2:$AM$102,MATCH(Species!R$2,'Round (4)'!$B$2:$AM$2,0),0),0)+IFERROR(VLOOKUP($B21,'Round  (5)'!$B$2:$AM$102,MATCH(Species!R$2,'Round  (5)'!$B$2:$AM$2,0),0),0)+IFERROR(VLOOKUP($B21,'Round  (6)'!$B$2:$AM$102,MATCH(Species!R$2,'Round  (6)'!$B$2:$AM$2,0),0),0)+IFERROR(VLOOKUP($B21,'Round  (7)'!$B$2:$AM$102,MATCH(Species!R$2,'Round  (7)'!$B$2:$AM$2,0),0),0)+IFERROR(VLOOKUP($B21,'Round  (8)'!$B$2:$AM$102,MATCH(Species!R$2,'Round  (8)'!$B$2:$AM$2,0),0),0)+IFERROR(VLOOKUP($B21,'Round  (9)'!$B$2:$AM$102,MATCH(Species!R$2,'Round  (9)'!$B$2:$AM$2,0),0),0)+IFERROR(VLOOKUP($B21,'Round  (10)'!$B$2:$U$102,MATCH(Species!R$2,'Round  (10)'!$B$2:$U$2,0),0),0)+IFERROR(VLOOKUP($B21,'Round  (11)'!$B$2:$AB$102,MATCH(Species!R$2,'Round  (11)'!$B$2:$AB$2,0),0),0)+IFERROR(VLOOKUP($B21,'Round  (12)'!$B$2:$Y$100,MATCH(Species!R$2,'Round  (12)'!$B$2:$Y$2,0),0),0)</f>
        <v>0</v>
      </c>
      <c r="S21" s="480">
        <f>IFERROR(VLOOKUP($B21,'Round 1'!$B$2:$AM$102,MATCH(Species!S$2,'Round 1'!$B$2:$AM$2,0),0),0)+IFERROR(VLOOKUP($B21,'Round  (2)'!$B$2:$AM$102,MATCH(Species!S$2,'Round  (2)'!$B$2:$AM$2,0),0),0)+IFERROR(VLOOKUP($B21,'Round  (3)'!$B$2:$AM$102,MATCH(Species!S$2,'Round  (3)'!$B$2:$AM$2,0),0),0)+IFERROR(VLOOKUP($B21,'Round (4)'!$B$2:$AM$102,MATCH(Species!S$2,'Round (4)'!$B$2:$AM$2,0),0),0)+IFERROR(VLOOKUP($B21,'Round  (5)'!$B$2:$AM$102,MATCH(Species!S$2,'Round  (5)'!$B$2:$AM$2,0),0),0)+IFERROR(VLOOKUP($B21,'Round  (6)'!$B$2:$AM$102,MATCH(Species!S$2,'Round  (6)'!$B$2:$AM$2,0),0),0)+IFERROR(VLOOKUP($B21,'Round  (7)'!$B$2:$AM$102,MATCH(Species!S$2,'Round  (7)'!$B$2:$AM$2,0),0),0)+IFERROR(VLOOKUP($B21,'Round  (8)'!$B$2:$AM$102,MATCH(Species!S$2,'Round  (8)'!$B$2:$AM$2,0),0),0)+IFERROR(VLOOKUP($B21,'Round  (9)'!$B$2:$AM$102,MATCH(Species!S$2,'Round  (9)'!$B$2:$AM$2,0),0),0)+IFERROR(VLOOKUP($B21,'Round  (10)'!$B$2:$U$102,MATCH(Species!S$2,'Round  (10)'!$B$2:$U$2,0),0),0)+IFERROR(VLOOKUP($B21,'Round  (11)'!$B$2:$AB$102,MATCH(Species!S$2,'Round  (11)'!$B$2:$AB$2,0),0),0)+IFERROR(VLOOKUP($B21,'Round  (12)'!$B$2:$Y$100,MATCH(Species!S$2,'Round  (12)'!$B$2:$Y$2,0),0),0)</f>
        <v>0</v>
      </c>
      <c r="T21" s="480">
        <f>IFERROR(VLOOKUP($B21,'Round 1'!$B$2:$AM$102,MATCH(Species!T$2,'Round 1'!$B$2:$AM$2,0),0),0)+IFERROR(VLOOKUP($B21,'Round  (2)'!$B$2:$AM$102,MATCH(Species!T$2,'Round  (2)'!$B$2:$AM$2,0),0),0)+IFERROR(VLOOKUP($B21,'Round  (3)'!$B$2:$AM$102,MATCH(Species!T$2,'Round  (3)'!$B$2:$AM$2,0),0),0)+IFERROR(VLOOKUP($B21,'Round (4)'!$B$2:$AM$102,MATCH(Species!T$2,'Round (4)'!$B$2:$AM$2,0),0),0)+IFERROR(VLOOKUP($B21,'Round  (5)'!$B$2:$AM$102,MATCH(Species!T$2,'Round  (5)'!$B$2:$AM$2,0),0),0)+IFERROR(VLOOKUP($B21,'Round  (6)'!$B$2:$AM$102,MATCH(Species!T$2,'Round  (6)'!$B$2:$AM$2,0),0),0)+IFERROR(VLOOKUP($B21,'Round  (7)'!$B$2:$AM$102,MATCH(Species!T$2,'Round  (7)'!$B$2:$AM$2,0),0),0)+IFERROR(VLOOKUP($B21,'Round  (8)'!$B$2:$AM$102,MATCH(Species!T$2,'Round  (8)'!$B$2:$AM$2,0),0),0)+IFERROR(VLOOKUP($B21,'Round  (9)'!$B$2:$AM$102,MATCH(Species!T$2,'Round  (9)'!$B$2:$AM$2,0),0),0)+IFERROR(VLOOKUP($B21,'Round  (10)'!$B$2:$U$102,MATCH(Species!T$2,'Round  (10)'!$B$2:$U$2,0),0),0)+IFERROR(VLOOKUP($B21,'Round  (11)'!$B$2:$AB$102,MATCH(Species!T$2,'Round  (11)'!$B$2:$AB$2,0),0),0)+IFERROR(VLOOKUP($B21,'Round  (12)'!$B$2:$Y$100,MATCH(Species!T$2,'Round  (12)'!$B$2:$Y$2,0),0),0)</f>
        <v>0</v>
      </c>
      <c r="U21" s="480">
        <f>IFERROR(VLOOKUP($B21,'Round 1'!$B$2:$AM$102,MATCH(Species!U$2,'Round 1'!$B$2:$AM$2,0),0),0)+IFERROR(VLOOKUP($B21,'Round  (2)'!$B$2:$AM$102,MATCH(Species!U$2,'Round  (2)'!$B$2:$AM$2,0),0),0)+IFERROR(VLOOKUP($B21,'Round  (3)'!$B$2:$AM$102,MATCH(Species!U$2,'Round  (3)'!$B$2:$AM$2,0),0),0)+IFERROR(VLOOKUP($B21,'Round (4)'!$B$2:$AM$102,MATCH(Species!U$2,'Round (4)'!$B$2:$AM$2,0),0),0)+IFERROR(VLOOKUP($B21,'Round  (5)'!$B$2:$AM$102,MATCH(Species!U$2,'Round  (5)'!$B$2:$AM$2,0),0),0)+IFERROR(VLOOKUP($B21,'Round  (6)'!$B$2:$AM$102,MATCH(Species!U$2,'Round  (6)'!$B$2:$AM$2,0),0),0)+IFERROR(VLOOKUP($B21,'Round  (7)'!$B$2:$AM$102,MATCH(Species!U$2,'Round  (7)'!$B$2:$AM$2,0),0),0)+IFERROR(VLOOKUP($B21,'Round  (8)'!$B$2:$AM$102,MATCH(Species!U$2,'Round  (8)'!$B$2:$AM$2,0),0),0)+IFERROR(VLOOKUP($B21,'Round  (9)'!$B$2:$AM$102,MATCH(Species!U$2,'Round  (9)'!$B$2:$AM$2,0),0),0)+IFERROR(VLOOKUP($B21,'Round  (10)'!$B$2:$U$102,MATCH(Species!U$2,'Round  (10)'!$B$2:$U$2,0),0),0)+IFERROR(VLOOKUP($B21,'Round  (11)'!$B$2:$AB$102,MATCH(Species!U$2,'Round  (11)'!$B$2:$AB$2,0),0),0)+IFERROR(VLOOKUP($B21,'Round  (12)'!$B$2:$Y$100,MATCH(Species!U$2,'Round  (12)'!$B$2:$Y$2,0),0),0)</f>
        <v>1</v>
      </c>
      <c r="V21" s="480">
        <f>IFERROR(VLOOKUP($B21,'Round 1'!$B$2:$AM$102,MATCH(Species!V$2,'Round 1'!$B$2:$AM$2,0),0),0)+IFERROR(VLOOKUP($B21,'Round  (2)'!$B$2:$AM$102,MATCH(Species!V$2,'Round  (2)'!$B$2:$AM$2,0),0),0)+IFERROR(VLOOKUP($B21,'Round  (3)'!$B$2:$AM$102,MATCH(Species!V$2,'Round  (3)'!$B$2:$AM$2,0),0),0)+IFERROR(VLOOKUP($B21,'Round (4)'!$B$2:$AM$102,MATCH(Species!V$2,'Round (4)'!$B$2:$AM$2,0),0),0)+IFERROR(VLOOKUP($B21,'Round  (5)'!$B$2:$AM$102,MATCH(Species!V$2,'Round  (5)'!$B$2:$AM$2,0),0),0)+IFERROR(VLOOKUP($B21,'Round  (6)'!$B$2:$AM$102,MATCH(Species!V$2,'Round  (6)'!$B$2:$AM$2,0),0),0)+IFERROR(VLOOKUP($B21,'Round  (7)'!$B$2:$AM$102,MATCH(Species!V$2,'Round  (7)'!$B$2:$AM$2,0),0),0)+IFERROR(VLOOKUP($B21,'Round  (8)'!$B$2:$AM$102,MATCH(Species!V$2,'Round  (8)'!$B$2:$AM$2,0),0),0)+IFERROR(VLOOKUP($B21,'Round  (9)'!$B$2:$AM$102,MATCH(Species!V$2,'Round  (9)'!$B$2:$AM$2,0),0),0)+IFERROR(VLOOKUP($B21,'Round  (10)'!$B$2:$U$102,MATCH(Species!V$2,'Round  (10)'!$B$2:$U$2,0),0),0)+IFERROR(VLOOKUP($B21,'Round  (11)'!$B$2:$AB$102,MATCH(Species!V$2,'Round  (11)'!$B$2:$AB$2,0),0),0)+IFERROR(VLOOKUP($B21,'Round  (12)'!$B$2:$Y$100,MATCH(Species!V$2,'Round  (12)'!$B$2:$Y$2,0),0),0)</f>
        <v>0</v>
      </c>
      <c r="W21" s="480">
        <f>IFERROR(VLOOKUP($B21,'Round 1'!$B$2:$AM$102,MATCH(Species!W$2,'Round 1'!$B$2:$AM$2,0),0),0)+IFERROR(VLOOKUP($B21,'Round  (2)'!$B$2:$AM$102,MATCH(Species!W$2,'Round  (2)'!$B$2:$AM$2,0),0),0)+IFERROR(VLOOKUP($B21,'Round  (3)'!$B$2:$AM$102,MATCH(Species!W$2,'Round  (3)'!$B$2:$AM$2,0),0),0)+IFERROR(VLOOKUP($B21,'Round (4)'!$B$2:$AM$102,MATCH(Species!W$2,'Round (4)'!$B$2:$AM$2,0),0),0)+IFERROR(VLOOKUP($B21,'Round  (5)'!$B$2:$AM$102,MATCH(Species!W$2,'Round  (5)'!$B$2:$AM$2,0),0),0)+IFERROR(VLOOKUP($B21,'Round  (6)'!$B$2:$AM$102,MATCH(Species!W$2,'Round  (6)'!$B$2:$AM$2,0),0),0)+IFERROR(VLOOKUP($B21,'Round  (7)'!$B$2:$AM$102,MATCH(Species!W$2,'Round  (7)'!$B$2:$AM$2,0),0),0)+IFERROR(VLOOKUP($B21,'Round  (8)'!$B$2:$AM$102,MATCH(Species!W$2,'Round  (8)'!$B$2:$AM$2,0),0),0)+IFERROR(VLOOKUP($B21,'Round  (9)'!$B$2:$AM$102,MATCH(Species!W$2,'Round  (9)'!$B$2:$AM$2,0),0),0)+IFERROR(VLOOKUP($B21,'Round  (10)'!$B$2:$U$102,MATCH(Species!W$2,'Round  (10)'!$B$2:$U$2,0),0),0)+IFERROR(VLOOKUP($B21,'Round  (11)'!$B$2:$AB$102,MATCH(Species!W$2,'Round  (11)'!$B$2:$AB$2,0),0),0)+IFERROR(VLOOKUP($B21,'Round  (12)'!$B$2:$Y$100,MATCH(Species!W$2,'Round  (12)'!$B$2:$Y$2,0),0),0)</f>
        <v>5</v>
      </c>
      <c r="X21" s="480">
        <f>IFERROR(VLOOKUP($B21,'Round 1'!$B$2:$AM$102,MATCH(Species!X$2,'Round 1'!$B$2:$AM$2,0),0),0)+IFERROR(VLOOKUP($B21,'Round  (2)'!$B$2:$AM$102,MATCH(Species!X$2,'Round  (2)'!$B$2:$AM$2,0),0),0)+IFERROR(VLOOKUP($B21,'Round  (3)'!$B$2:$AM$102,MATCH(Species!X$2,'Round  (3)'!$B$2:$AM$2,0),0),0)+IFERROR(VLOOKUP($B21,'Round (4)'!$B$2:$AM$102,MATCH(Species!X$2,'Round (4)'!$B$2:$AM$2,0),0),0)+IFERROR(VLOOKUP($B21,'Round  (5)'!$B$2:$AM$102,MATCH(Species!X$2,'Round  (5)'!$B$2:$AM$2,0),0),0)+IFERROR(VLOOKUP($B21,'Round  (6)'!$B$2:$AM$102,MATCH(Species!X$2,'Round  (6)'!$B$2:$AM$2,0),0),0)+IFERROR(VLOOKUP($B21,'Round  (7)'!$B$2:$AM$102,MATCH(Species!X$2,'Round  (7)'!$B$2:$AM$2,0),0),0)+IFERROR(VLOOKUP($B21,'Round  (8)'!$B$2:$AM$102,MATCH(Species!X$2,'Round  (8)'!$B$2:$AM$2,0),0),0)+IFERROR(VLOOKUP($B21,'Round  (9)'!$B$2:$AM$102,MATCH(Species!X$2,'Round  (9)'!$B$2:$AM$2,0),0),0)+IFERROR(VLOOKUP($B21,'Round  (10)'!$B$2:$U$102,MATCH(Species!X$2,'Round  (10)'!$B$2:$U$2,0),0),0)+IFERROR(VLOOKUP($B21,'Round  (11)'!$B$2:$AB$102,MATCH(Species!X$2,'Round  (11)'!$B$2:$AB$2,0),0),0)+IFERROR(VLOOKUP($B21,'Round  (12)'!$B$2:$Y$100,MATCH(Species!X$2,'Round  (12)'!$B$2:$Y$2,0),0),0)</f>
        <v>0</v>
      </c>
      <c r="Y21" s="480">
        <f>IFERROR(VLOOKUP($B21,'Round 1'!$B$2:$AM$102,MATCH(Species!Y$2,'Round 1'!$B$2:$AM$2,0),0),0)+IFERROR(VLOOKUP($B21,'Round  (2)'!$B$2:$AM$102,MATCH(Species!Y$2,'Round  (2)'!$B$2:$AM$2,0),0),0)+IFERROR(VLOOKUP($B21,'Round  (3)'!$B$2:$AM$102,MATCH(Species!Y$2,'Round  (3)'!$B$2:$AM$2,0),0),0)+IFERROR(VLOOKUP($B21,'Round (4)'!$B$2:$AM$102,MATCH(Species!Y$2,'Round (4)'!$B$2:$AM$2,0),0),0)+IFERROR(VLOOKUP($B21,'Round  (5)'!$B$2:$AM$102,MATCH(Species!Y$2,'Round  (5)'!$B$2:$AM$2,0),0),0)+IFERROR(VLOOKUP($B21,'Round  (6)'!$B$2:$AM$102,MATCH(Species!Y$2,'Round  (6)'!$B$2:$AM$2,0),0),0)+IFERROR(VLOOKUP($B21,'Round  (7)'!$B$2:$AM$102,MATCH(Species!Y$2,'Round  (7)'!$B$2:$AM$2,0),0),0)+IFERROR(VLOOKUP($B21,'Round  (8)'!$B$2:$AM$102,MATCH(Species!Y$2,'Round  (8)'!$B$2:$AM$2,0),0),0)+IFERROR(VLOOKUP($B21,'Round  (9)'!$B$2:$AM$102,MATCH(Species!Y$2,'Round  (9)'!$B$2:$AM$2,0),0),0)+IFERROR(VLOOKUP($B21,'Round  (10)'!$B$2:$U$102,MATCH(Species!Y$2,'Round  (10)'!$B$2:$U$2,0),0),0)+IFERROR(VLOOKUP($B21,'Round  (11)'!$B$2:$AB$102,MATCH(Species!Y$2,'Round  (11)'!$B$2:$AB$2,0),0),0)+IFERROR(VLOOKUP($B21,'Round  (12)'!$B$2:$Y$100,MATCH(Species!Y$2,'Round  (12)'!$B$2:$Y$2,0),0),0)</f>
        <v>0</v>
      </c>
      <c r="Z21" s="480">
        <f>IFERROR(VLOOKUP($B21,'Round 1'!$B$2:$AM$102,MATCH(Species!Z$2,'Round 1'!$B$2:$AM$2,0),0),0)+IFERROR(VLOOKUP($B21,'Round  (2)'!$B$2:$AM$102,MATCH(Species!Z$2,'Round  (2)'!$B$2:$AM$2,0),0),0)+IFERROR(VLOOKUP($B21,'Round  (3)'!$B$2:$AM$102,MATCH(Species!Z$2,'Round  (3)'!$B$2:$AM$2,0),0),0)+IFERROR(VLOOKUP($B21,'Round (4)'!$B$2:$AM$102,MATCH(Species!Z$2,'Round (4)'!$B$2:$AM$2,0),0),0)+IFERROR(VLOOKUP($B21,'Round  (5)'!$B$2:$AM$102,MATCH(Species!Z$2,'Round  (5)'!$B$2:$AM$2,0),0),0)+IFERROR(VLOOKUP($B21,'Round  (6)'!$B$2:$AM$102,MATCH(Species!Z$2,'Round  (6)'!$B$2:$AM$2,0),0),0)+IFERROR(VLOOKUP($B21,'Round  (7)'!$B$2:$AM$102,MATCH(Species!Z$2,'Round  (7)'!$B$2:$AM$2,0),0),0)+IFERROR(VLOOKUP($B21,'Round  (8)'!$B$2:$AM$102,MATCH(Species!Z$2,'Round  (8)'!$B$2:$AM$2,0),0),0)+IFERROR(VLOOKUP($B21,'Round  (9)'!$B$2:$AM$102,MATCH(Species!Z$2,'Round  (9)'!$B$2:$AM$2,0),0),0)+IFERROR(VLOOKUP($B21,'Round  (10)'!$B$2:$U$102,MATCH(Species!Z$2,'Round  (10)'!$B$2:$U$2,0),0),0)+IFERROR(VLOOKUP($B21,'Round  (11)'!$B$2:$AB$102,MATCH(Species!Z$2,'Round  (11)'!$B$2:$AB$2,0),0),0)+IFERROR(VLOOKUP($B21,'Round  (12)'!$B$2:$Y$100,MATCH(Species!Z$2,'Round  (12)'!$B$2:$Y$2,0),0),0)</f>
        <v>0</v>
      </c>
      <c r="AA21" s="480">
        <f>IFERROR(VLOOKUP($B21,'Round 1'!$B$2:$AM$102,MATCH(Species!AA$2,'Round 1'!$B$2:$AM$2,0),0),0)+IFERROR(VLOOKUP($B21,'Round  (2)'!$B$2:$AM$102,MATCH(Species!AA$2,'Round  (2)'!$B$2:$AM$2,0),0),0)+IFERROR(VLOOKUP($B21,'Round  (3)'!$B$2:$AM$102,MATCH(Species!AA$2,'Round  (3)'!$B$2:$AM$2,0),0),0)+IFERROR(VLOOKUP($B21,'Round (4)'!$B$2:$AM$102,MATCH(Species!AA$2,'Round (4)'!$B$2:$AM$2,0),0),0)+IFERROR(VLOOKUP($B21,'Round  (5)'!$B$2:$AM$102,MATCH(Species!AA$2,'Round  (5)'!$B$2:$AM$2,0),0),0)+IFERROR(VLOOKUP($B21,'Round  (6)'!$B$2:$AM$102,MATCH(Species!AA$2,'Round  (6)'!$B$2:$AM$2,0),0),0)+IFERROR(VLOOKUP($B21,'Round  (7)'!$B$2:$AM$102,MATCH(Species!AA$2,'Round  (7)'!$B$2:$AM$2,0),0),0)+IFERROR(VLOOKUP($B21,'Round  (8)'!$B$2:$AM$102,MATCH(Species!AA$2,'Round  (8)'!$B$2:$AM$2,0),0),0)+IFERROR(VLOOKUP($B21,'Round  (9)'!$B$2:$AM$102,MATCH(Species!AA$2,'Round  (9)'!$B$2:$AM$2,0),0),0)+IFERROR(VLOOKUP($B21,'Round  (10)'!$B$2:$U$102,MATCH(Species!AA$2,'Round  (10)'!$B$2:$U$2,0),0),0)+IFERROR(VLOOKUP($B21,'Round  (11)'!$B$2:$AB$102,MATCH(Species!AA$2,'Round  (11)'!$B$2:$AB$2,0),0),0)+IFERROR(VLOOKUP($B21,'Round  (12)'!$B$2:$Y$100,MATCH(Species!AA$2,'Round  (12)'!$B$2:$Y$2,0),0),0)</f>
        <v>0</v>
      </c>
      <c r="AB21" s="480">
        <f>IFERROR(VLOOKUP($B21,'Round 1'!$B$2:$AM$102,MATCH(Species!AB$2,'Round 1'!$B$2:$AM$2,0),0),0)+IFERROR(VLOOKUP($B21,'Round  (2)'!$B$2:$AM$102,MATCH(Species!AB$2,'Round  (2)'!$B$2:$AM$2,0),0),0)+IFERROR(VLOOKUP($B21,'Round  (3)'!$B$2:$AM$102,MATCH(Species!AB$2,'Round  (3)'!$B$2:$AM$2,0),0),0)+IFERROR(VLOOKUP($B21,'Round (4)'!$B$2:$AM$102,MATCH(Species!AB$2,'Round (4)'!$B$2:$AM$2,0),0),0)+IFERROR(VLOOKUP($B21,'Round  (5)'!$B$2:$AM$102,MATCH(Species!AB$2,'Round  (5)'!$B$2:$AM$2,0),0),0)+IFERROR(VLOOKUP($B21,'Round  (6)'!$B$2:$AM$102,MATCH(Species!AB$2,'Round  (6)'!$B$2:$AM$2,0),0),0)+IFERROR(VLOOKUP($B21,'Round  (7)'!$B$2:$AM$102,MATCH(Species!AB$2,'Round  (7)'!$B$2:$AM$2,0),0),0)+IFERROR(VLOOKUP($B21,'Round  (8)'!$B$2:$AM$102,MATCH(Species!AB$2,'Round  (8)'!$B$2:$AM$2,0),0),0)+IFERROR(VLOOKUP($B21,'Round  (9)'!$B$2:$AM$102,MATCH(Species!AB$2,'Round  (9)'!$B$2:$AM$2,0),0),0)+IFERROR(VLOOKUP($B21,'Round  (10)'!$B$2:$U$102,MATCH(Species!AB$2,'Round  (10)'!$B$2:$U$2,0),0),0)+IFERROR(VLOOKUP($B21,'Round  (11)'!$B$2:$AB$102,MATCH(Species!AB$2,'Round  (11)'!$B$2:$AB$2,0),0),0)+IFERROR(VLOOKUP($B21,'Round  (12)'!$B$2:$Y$100,MATCH(Species!AB$2,'Round  (12)'!$B$2:$Y$2,0),0),0)</f>
        <v>0</v>
      </c>
      <c r="AC21" s="480">
        <f>IFERROR(VLOOKUP($B21,'Round 1'!$B$2:$AM$102,MATCH(Species!AC$2,'Round 1'!$B$2:$AM$2,0),0),0)+IFERROR(VLOOKUP($B21,'Round  (2)'!$B$2:$AM$102,MATCH(Species!AC$2,'Round  (2)'!$B$2:$AM$2,0),0),0)+IFERROR(VLOOKUP($B21,'Round  (3)'!$B$2:$AM$102,MATCH(Species!AC$2,'Round  (3)'!$B$2:$AM$2,0),0),0)+IFERROR(VLOOKUP($B21,'Round (4)'!$B$2:$AM$102,MATCH(Species!AC$2,'Round (4)'!$B$2:$AM$2,0),0),0)+IFERROR(VLOOKUP($B21,'Round  (5)'!$B$2:$AM$102,MATCH(Species!AC$2,'Round  (5)'!$B$2:$AM$2,0),0),0)+IFERROR(VLOOKUP($B21,'Round  (6)'!$B$2:$AM$102,MATCH(Species!AC$2,'Round  (6)'!$B$2:$AM$2,0),0),0)+IFERROR(VLOOKUP($B21,'Round  (7)'!$B$2:$AM$102,MATCH(Species!AC$2,'Round  (7)'!$B$2:$AM$2,0),0),0)+IFERROR(VLOOKUP($B21,'Round  (8)'!$B$2:$AM$102,MATCH(Species!AC$2,'Round  (8)'!$B$2:$AM$2,0),0),0)+IFERROR(VLOOKUP($B21,'Round  (9)'!$B$2:$AM$102,MATCH(Species!AC$2,'Round  (9)'!$B$2:$AM$2,0),0),0)+IFERROR(VLOOKUP($B21,'Round  (10)'!$B$2:$U$102,MATCH(Species!AC$2,'Round  (10)'!$B$2:$U$2,0),0),0)+IFERROR(VLOOKUP($B21,'Round  (11)'!$B$2:$AB$102,MATCH(Species!AC$2,'Round  (11)'!$B$2:$AB$2,0),0),0)+IFERROR(VLOOKUP($B21,'Round  (12)'!$B$2:$Y$100,MATCH(Species!AC$2,'Round  (12)'!$B$2:$Y$2,0),0),0)</f>
        <v>1</v>
      </c>
      <c r="AD21" s="480">
        <f>IFERROR(VLOOKUP($B21,'Round 1'!$B$2:$AM$102,MATCH(Species!AD$2,'Round 1'!$B$2:$AM$2,0),0),0)+IFERROR(VLOOKUP($B21,'Round  (2)'!$B$2:$AM$102,MATCH(Species!AD$2,'Round  (2)'!$B$2:$AM$2,0),0),0)+IFERROR(VLOOKUP($B21,'Round  (3)'!$B$2:$AM$102,MATCH(Species!AD$2,'Round  (3)'!$B$2:$AM$2,0),0),0)+IFERROR(VLOOKUP($B21,'Round (4)'!$B$2:$AM$102,MATCH(Species!AD$2,'Round (4)'!$B$2:$AM$2,0),0),0)+IFERROR(VLOOKUP($B21,'Round  (5)'!$B$2:$AM$102,MATCH(Species!AD$2,'Round  (5)'!$B$2:$AM$2,0),0),0)+IFERROR(VLOOKUP($B21,'Round  (6)'!$B$2:$AM$102,MATCH(Species!AD$2,'Round  (6)'!$B$2:$AM$2,0),0),0)+IFERROR(VLOOKUP($B21,'Round  (7)'!$B$2:$AM$102,MATCH(Species!AD$2,'Round  (7)'!$B$2:$AM$2,0),0),0)+IFERROR(VLOOKUP($B21,'Round  (8)'!$B$2:$AM$102,MATCH(Species!AD$2,'Round  (8)'!$B$2:$AM$2,0),0),0)+IFERROR(VLOOKUP($B21,'Round  (9)'!$B$2:$AM$102,MATCH(Species!AD$2,'Round  (9)'!$B$2:$AM$2,0),0),0)+IFERROR(VLOOKUP($B21,'Round  (10)'!$B$2:$U$102,MATCH(Species!AD$2,'Round  (10)'!$B$2:$U$2,0),0),0)+IFERROR(VLOOKUP($B21,'Round  (11)'!$B$2:$AB$102,MATCH(Species!AD$2,'Round  (11)'!$B$2:$AB$2,0),0),0)+IFERROR(VLOOKUP($B21,'Round  (12)'!$B$2:$Y$100,MATCH(Species!AD$2,'Round  (12)'!$B$2:$Y$2,0),0),0)</f>
        <v>0</v>
      </c>
      <c r="AE21" s="480">
        <f>IFERROR(VLOOKUP($B21,'Round 1'!$B$2:$AM$102,MATCH(Species!AE$2,'Round 1'!$B$2:$AM$2,0),0),0)+IFERROR(VLOOKUP($B21,'Round  (2)'!$B$2:$AM$102,MATCH(Species!AE$2,'Round  (2)'!$B$2:$AM$2,0),0),0)+IFERROR(VLOOKUP($B21,'Round  (3)'!$B$2:$AM$102,MATCH(Species!AE$2,'Round  (3)'!$B$2:$AM$2,0),0),0)+IFERROR(VLOOKUP($B21,'Round (4)'!$B$2:$AM$102,MATCH(Species!AE$2,'Round (4)'!$B$2:$AM$2,0),0),0)+IFERROR(VLOOKUP($B21,'Round  (5)'!$B$2:$AM$102,MATCH(Species!AE$2,'Round  (5)'!$B$2:$AM$2,0),0),0)+IFERROR(VLOOKUP($B21,'Round  (6)'!$B$2:$AM$102,MATCH(Species!AE$2,'Round  (6)'!$B$2:$AM$2,0),0),0)+IFERROR(VLOOKUP($B21,'Round  (7)'!$B$2:$AM$102,MATCH(Species!AE$2,'Round  (7)'!$B$2:$AM$2,0),0),0)+IFERROR(VLOOKUP($B21,'Round  (8)'!$B$2:$AM$102,MATCH(Species!AE$2,'Round  (8)'!$B$2:$AM$2,0),0),0)+IFERROR(VLOOKUP($B21,'Round  (9)'!$B$2:$AM$102,MATCH(Species!AE$2,'Round  (9)'!$B$2:$AM$2,0),0),0)+IFERROR(VLOOKUP($B21,'Round  (10)'!$B$2:$U$102,MATCH(Species!AE$2,'Round  (10)'!$B$2:$U$2,0),0),0)+IFERROR(VLOOKUP($B21,'Round  (11)'!$B$2:$AB$102,MATCH(Species!AE$2,'Round  (11)'!$B$2:$AB$2,0),0),0)+IFERROR(VLOOKUP($B21,'Round  (12)'!$B$2:$Y$100,MATCH(Species!AE$2,'Round  (12)'!$B$2:$Y$2,0),0),0)</f>
        <v>0</v>
      </c>
      <c r="AF21" s="480">
        <f>IFERROR(VLOOKUP($B21,'Round 1'!$B$2:$AM$102,MATCH(Species!AF$2,'Round 1'!$B$2:$AM$2,0),0),0)+IFERROR(VLOOKUP($B21,'Round  (2)'!$B$2:$AM$102,MATCH(Species!AF$2,'Round  (2)'!$B$2:$AM$2,0),0),0)+IFERROR(VLOOKUP($B21,'Round  (3)'!$B$2:$AM$102,MATCH(Species!AF$2,'Round  (3)'!$B$2:$AM$2,0),0),0)+IFERROR(VLOOKUP($B21,'Round (4)'!$B$2:$AM$102,MATCH(Species!AF$2,'Round (4)'!$B$2:$AM$2,0),0),0)+IFERROR(VLOOKUP($B21,'Round  (5)'!$B$2:$AM$102,MATCH(Species!AF$2,'Round  (5)'!$B$2:$AM$2,0),0),0)+IFERROR(VLOOKUP($B21,'Round  (6)'!$B$2:$AM$102,MATCH(Species!AF$2,'Round  (6)'!$B$2:$AM$2,0),0),0)+IFERROR(VLOOKUP($B21,'Round  (7)'!$B$2:$AM$102,MATCH(Species!AF$2,'Round  (7)'!$B$2:$AM$2,0),0),0)+IFERROR(VLOOKUP($B21,'Round  (8)'!$B$2:$AM$102,MATCH(Species!AF$2,'Round  (8)'!$B$2:$AM$2,0),0),0)+IFERROR(VLOOKUP($B21,'Round  (9)'!$B$2:$AM$102,MATCH(Species!AF$2,'Round  (9)'!$B$2:$AM$2,0),0),0)+IFERROR(VLOOKUP($B21,'Round  (10)'!$B$2:$U$102,MATCH(Species!AF$2,'Round  (10)'!$B$2:$U$2,0),0),0)+IFERROR(VLOOKUP($B21,'Round  (11)'!$B$2:$AB$102,MATCH(Species!AF$2,'Round  (11)'!$B$2:$AB$2,0),0),0)+IFERROR(VLOOKUP($B21,'Round  (12)'!$B$2:$Y$100,MATCH(Species!AF$2,'Round  (12)'!$B$2:$Y$2,0),0),0)</f>
        <v>0</v>
      </c>
      <c r="AG21" s="480">
        <f>IFERROR(VLOOKUP($B21,'Round 1'!$B$2:$AM$102,MATCH(Species!AG$2,'Round 1'!$B$2:$AM$2,0),0),0)+IFERROR(VLOOKUP($B21,'Round  (2)'!$B$2:$AM$102,MATCH(Species!AG$2,'Round  (2)'!$B$2:$AM$2,0),0),0)+IFERROR(VLOOKUP($B21,'Round  (3)'!$B$2:$AM$102,MATCH(Species!AG$2,'Round  (3)'!$B$2:$AM$2,0),0),0)+IFERROR(VLOOKUP($B21,'Round (4)'!$B$2:$AM$102,MATCH(Species!AG$2,'Round (4)'!$B$2:$AM$2,0),0),0)+IFERROR(VLOOKUP($B21,'Round  (5)'!$B$2:$AM$102,MATCH(Species!AG$2,'Round  (5)'!$B$2:$AM$2,0),0),0)+IFERROR(VLOOKUP($B21,'Round  (6)'!$B$2:$AM$102,MATCH(Species!AG$2,'Round  (6)'!$B$2:$AM$2,0),0),0)+IFERROR(VLOOKUP($B21,'Round  (7)'!$B$2:$AM$102,MATCH(Species!AG$2,'Round  (7)'!$B$2:$AM$2,0),0),0)+IFERROR(VLOOKUP($B21,'Round  (8)'!$B$2:$AM$102,MATCH(Species!AG$2,'Round  (8)'!$B$2:$AM$2,0),0),0)+IFERROR(VLOOKUP($B21,'Round  (9)'!$B$2:$AM$102,MATCH(Species!AG$2,'Round  (9)'!$B$2:$AM$2,0),0),0)+IFERROR(VLOOKUP($B21,'Round  (10)'!$B$2:$U$102,MATCH(Species!AG$2,'Round  (10)'!$B$2:$U$2,0),0),0)+IFERROR(VLOOKUP($B21,'Round  (11)'!$B$2:$AB$102,MATCH(Species!AG$2,'Round  (11)'!$B$2:$AB$2,0),0),0)+IFERROR(VLOOKUP($B21,'Round  (12)'!$B$2:$Y$100,MATCH(Species!AG$2,'Round  (12)'!$B$2:$Y$2,0),0),0)</f>
        <v>1</v>
      </c>
      <c r="AH21" s="480">
        <f>IFERROR(VLOOKUP($B21,'Round 1'!$B$2:$AM$102,MATCH(Species!AH$2,'Round 1'!$B$2:$AM$2,0),0),0)+IFERROR(VLOOKUP($B21,'Round  (2)'!$B$2:$AM$102,MATCH(Species!AH$2,'Round  (2)'!$B$2:$AM$2,0),0),0)+IFERROR(VLOOKUP($B21,'Round  (3)'!$B$2:$AM$102,MATCH(Species!AH$2,'Round  (3)'!$B$2:$AM$2,0),0),0)+IFERROR(VLOOKUP($B21,'Round (4)'!$B$2:$AM$102,MATCH(Species!AH$2,'Round (4)'!$B$2:$AM$2,0),0),0)+IFERROR(VLOOKUP($B21,'Round  (5)'!$B$2:$AM$102,MATCH(Species!AH$2,'Round  (5)'!$B$2:$AM$2,0),0),0)+IFERROR(VLOOKUP($B21,'Round  (6)'!$B$2:$AM$102,MATCH(Species!AH$2,'Round  (6)'!$B$2:$AM$2,0),0),0)+IFERROR(VLOOKUP($B21,'Round  (7)'!$B$2:$AM$102,MATCH(Species!AH$2,'Round  (7)'!$B$2:$AM$2,0),0),0)+IFERROR(VLOOKUP($B21,'Round  (8)'!$B$2:$AM$102,MATCH(Species!AH$2,'Round  (8)'!$B$2:$AM$2,0),0),0)+IFERROR(VLOOKUP($B21,'Round  (9)'!$B$2:$AM$102,MATCH(Species!AH$2,'Round  (9)'!$B$2:$AM$2,0),0),0)+IFERROR(VLOOKUP($B21,'Round  (10)'!$B$2:$U$102,MATCH(Species!AH$2,'Round  (10)'!$B$2:$U$2,0),0),0)+IFERROR(VLOOKUP($B21,'Round  (11)'!$B$2:$AB$102,MATCH(Species!AH$2,'Round  (11)'!$B$2:$AB$2,0),0),0)+IFERROR(VLOOKUP($B21,'Round  (12)'!$B$2:$Y$100,MATCH(Species!AH$2,'Round  (12)'!$B$2:$Y$2,0),0),0)</f>
        <v>0</v>
      </c>
      <c r="AI21" s="480">
        <f>IFERROR(VLOOKUP($B21,'Round 1'!$B$2:$AM$102,MATCH(Species!AI$2,'Round 1'!$B$2:$AM$2,0),0),0)+IFERROR(VLOOKUP($B21,'Round  (2)'!$B$2:$AM$102,MATCH(Species!AI$2,'Round  (2)'!$B$2:$AM$2,0),0),0)+IFERROR(VLOOKUP($B21,'Round  (3)'!$B$2:$AM$102,MATCH(Species!AI$2,'Round  (3)'!$B$2:$AM$2,0),0),0)+IFERROR(VLOOKUP($B21,'Round (4)'!$B$2:$AM$102,MATCH(Species!AI$2,'Round (4)'!$B$2:$AM$2,0),0),0)+IFERROR(VLOOKUP($B21,'Round  (5)'!$B$2:$AM$102,MATCH(Species!AI$2,'Round  (5)'!$B$2:$AM$2,0),0),0)+IFERROR(VLOOKUP($B21,'Round  (6)'!$B$2:$AM$102,MATCH(Species!AI$2,'Round  (6)'!$B$2:$AM$2,0),0),0)+IFERROR(VLOOKUP($B21,'Round  (7)'!$B$2:$AM$102,MATCH(Species!AI$2,'Round  (7)'!$B$2:$AM$2,0),0),0)+IFERROR(VLOOKUP($B21,'Round  (8)'!$B$2:$AM$102,MATCH(Species!AI$2,'Round  (8)'!$B$2:$AM$2,0),0),0)+IFERROR(VLOOKUP($B21,'Round  (9)'!$B$2:$AM$102,MATCH(Species!AI$2,'Round  (9)'!$B$2:$AM$2,0),0),0)+IFERROR(VLOOKUP($B21,'Round  (10)'!$B$2:$U$102,MATCH(Species!AI$2,'Round  (10)'!$B$2:$U$2,0),0),0)+IFERROR(VLOOKUP($B21,'Round  (11)'!$B$2:$AB$102,MATCH(Species!AI$2,'Round  (11)'!$B$2:$AB$2,0),0),0)+IFERROR(VLOOKUP($B21,'Round  (12)'!$B$2:$Y$100,MATCH(Species!AI$2,'Round  (12)'!$B$2:$Y$2,0),0),0)</f>
        <v>0</v>
      </c>
      <c r="AJ21" s="480">
        <f>IFERROR(VLOOKUP($B21,'Round 1'!$B$2:$AM$102,MATCH(Species!AJ$2,'Round 1'!$B$2:$AM$2,0),0),0)+IFERROR(VLOOKUP($B21,'Round  (2)'!$B$2:$AM$102,MATCH(Species!AJ$2,'Round  (2)'!$B$2:$AM$2,0),0),0)+IFERROR(VLOOKUP($B21,'Round  (3)'!$B$2:$AM$102,MATCH(Species!AJ$2,'Round  (3)'!$B$2:$AM$2,0),0),0)+IFERROR(VLOOKUP($B21,'Round (4)'!$B$2:$AM$102,MATCH(Species!AJ$2,'Round (4)'!$B$2:$AM$2,0),0),0)+IFERROR(VLOOKUP($B21,'Round  (5)'!$B$2:$AM$102,MATCH(Species!AJ$2,'Round  (5)'!$B$2:$AM$2,0),0),0)+IFERROR(VLOOKUP($B21,'Round  (6)'!$B$2:$AM$102,MATCH(Species!AJ$2,'Round  (6)'!$B$2:$AM$2,0),0),0)+IFERROR(VLOOKUP($B21,'Round  (7)'!$B$2:$AM$102,MATCH(Species!AJ$2,'Round  (7)'!$B$2:$AM$2,0),0),0)+IFERROR(VLOOKUP($B21,'Round  (8)'!$B$2:$AM$102,MATCH(Species!AJ$2,'Round  (8)'!$B$2:$AM$2,0),0),0)+IFERROR(VLOOKUP($B21,'Round  (9)'!$B$2:$AM$102,MATCH(Species!AJ$2,'Round  (9)'!$B$2:$AM$2,0),0),0)+IFERROR(VLOOKUP($B21,'Round  (10)'!$B$2:$U$102,MATCH(Species!AJ$2,'Round  (10)'!$B$2:$U$2,0),0),0)+IFERROR(VLOOKUP($B21,'Round  (11)'!$B$2:$AB$102,MATCH(Species!AJ$2,'Round  (11)'!$B$2:$AB$2,0),0),0)+IFERROR(VLOOKUP($B21,'Round  (12)'!$B$2:$Y$100,MATCH(Species!AJ$2,'Round  (12)'!$B$2:$Y$2,0),0),0)</f>
        <v>0</v>
      </c>
      <c r="AT21" t="s">
        <v>166</v>
      </c>
    </row>
    <row r="22" spans="1:46" x14ac:dyDescent="0.3">
      <c r="A22" s="186">
        <v>19</v>
      </c>
      <c r="B22" s="327" t="s">
        <v>154</v>
      </c>
      <c r="C22" s="66" t="str">
        <f>IFERROR(VLOOKUP(B22,IND!$B$3:$E$66,4,0),"NM")</f>
        <v>M</v>
      </c>
      <c r="D22" s="51">
        <f t="shared" si="1"/>
        <v>8</v>
      </c>
      <c r="E22" s="342">
        <f t="shared" si="2"/>
        <v>20</v>
      </c>
      <c r="F22" s="480">
        <f>IFERROR(VLOOKUP($B22,'Round 1'!$B$2:$AM$102,MATCH(Species!F$2,'Round 1'!$B$2:$AM$2,0),0),0)+IFERROR(VLOOKUP($B22,'Round  (2)'!$B$2:$AM$102,MATCH(Species!F$2,'Round  (2)'!$B$2:$AM$2,0),0),0)+IFERROR(VLOOKUP($B22,'Round  (3)'!$B$2:$AM$102,MATCH(Species!F$2,'Round  (3)'!$B$2:$AM$2,0),0),0)+IFERROR(VLOOKUP($B22,'Round (4)'!$B$2:$AM$102,MATCH(Species!F$2,'Round (4)'!$B$2:$AM$2,0),0),0)+IFERROR(VLOOKUP($B22,'Round  (5)'!$B$2:$AM$102,MATCH(Species!F$2,'Round  (5)'!$B$2:$AM$2,0),0),0)+IFERROR(VLOOKUP($B22,'Round  (6)'!$B$2:$AM$102,MATCH(Species!F$2,'Round  (6)'!$B$2:$AM$2,0),0),0)+IFERROR(VLOOKUP($B22,'Round  (7)'!$B$2:$AM$102,MATCH(Species!F$2,'Round  (7)'!$B$2:$AM$2,0),0),0)+IFERROR(VLOOKUP($B22,'Round  (8)'!$B$2:$AM$102,MATCH(Species!F$2,'Round  (8)'!$B$2:$AM$2,0),0),0)+IFERROR(VLOOKUP($B22,'Round  (9)'!$B$2:$AM$102,MATCH(Species!F$2,'Round  (9)'!$B$2:$AM$2,0),0),0)+IFERROR(VLOOKUP($B22,'Round  (10)'!$B$2:$U$102,MATCH(Species!F$2,'Round  (10)'!$B$2:$U$2,0),0),0)+IFERROR(VLOOKUP($B22,'Round  (11)'!$B$2:$AB$102,MATCH(Species!F$2,'Round  (11)'!$B$2:$AB$2,0),0),0)+IFERROR(VLOOKUP($B22,'Round  (12)'!$B$2:$Y$100,MATCH(Species!F$2,'Round  (12)'!$B$2:$Y$2,0),0),0)</f>
        <v>4</v>
      </c>
      <c r="G22" s="480">
        <f>IFERROR(VLOOKUP($B22,'Round 1'!$B$2:$AM$102,MATCH(Species!G$2,'Round 1'!$B$2:$AM$2,0),0),0)+IFERROR(VLOOKUP($B22,'Round  (2)'!$B$2:$AM$102,MATCH(Species!G$2,'Round  (2)'!$B$2:$AM$2,0),0),0)+IFERROR(VLOOKUP($B22,'Round  (3)'!$B$2:$AM$102,MATCH(Species!G$2,'Round  (3)'!$B$2:$AM$2,0),0),0)+IFERROR(VLOOKUP($B22,'Round (4)'!$B$2:$AM$102,MATCH(Species!G$2,'Round (4)'!$B$2:$AM$2,0),0),0)+IFERROR(VLOOKUP($B22,'Round  (5)'!$B$2:$AM$102,MATCH(Species!G$2,'Round  (5)'!$B$2:$AM$2,0),0),0)+IFERROR(VLOOKUP($B22,'Round  (6)'!$B$2:$AM$102,MATCH(Species!G$2,'Round  (6)'!$B$2:$AM$2,0),0),0)+IFERROR(VLOOKUP($B22,'Round  (7)'!$B$2:$AM$102,MATCH(Species!G$2,'Round  (7)'!$B$2:$AM$2,0),0),0)+IFERROR(VLOOKUP($B22,'Round  (8)'!$B$2:$AM$102,MATCH(Species!G$2,'Round  (8)'!$B$2:$AM$2,0),0),0)+IFERROR(VLOOKUP($B22,'Round  (9)'!$B$2:$AM$102,MATCH(Species!G$2,'Round  (9)'!$B$2:$AM$2,0),0),0)+IFERROR(VLOOKUP($B22,'Round  (10)'!$B$2:$U$102,MATCH(Species!G$2,'Round  (10)'!$B$2:$U$2,0),0),0)+IFERROR(VLOOKUP($B22,'Round  (11)'!$B$2:$AB$102,MATCH(Species!G$2,'Round  (11)'!$B$2:$AB$2,0),0),0)+IFERROR(VLOOKUP($B22,'Round  (12)'!$B$2:$Y$100,MATCH(Species!G$2,'Round  (12)'!$B$2:$Y$2,0),0),0)</f>
        <v>1</v>
      </c>
      <c r="H22" s="480">
        <f>IFERROR(VLOOKUP($B22,'Round 1'!$B$2:$AM$102,MATCH(Species!H$2,'Round 1'!$B$2:$AM$2,0),0),0)+IFERROR(VLOOKUP($B22,'Round  (2)'!$B$2:$AM$102,MATCH(Species!H$2,'Round  (2)'!$B$2:$AM$2,0),0),0)+IFERROR(VLOOKUP($B22,'Round  (3)'!$B$2:$AM$102,MATCH(Species!H$2,'Round  (3)'!$B$2:$AM$2,0),0),0)+IFERROR(VLOOKUP($B22,'Round (4)'!$B$2:$AM$102,MATCH(Species!H$2,'Round (4)'!$B$2:$AM$2,0),0),0)+IFERROR(VLOOKUP($B22,'Round  (5)'!$B$2:$AM$102,MATCH(Species!H$2,'Round  (5)'!$B$2:$AM$2,0),0),0)+IFERROR(VLOOKUP($B22,'Round  (6)'!$B$2:$AM$102,MATCH(Species!H$2,'Round  (6)'!$B$2:$AM$2,0),0),0)+IFERROR(VLOOKUP($B22,'Round  (7)'!$B$2:$AM$102,MATCH(Species!H$2,'Round  (7)'!$B$2:$AM$2,0),0),0)+IFERROR(VLOOKUP($B22,'Round  (8)'!$B$2:$AM$102,MATCH(Species!H$2,'Round  (8)'!$B$2:$AM$2,0),0),0)+IFERROR(VLOOKUP($B22,'Round  (9)'!$B$2:$AM$102,MATCH(Species!H$2,'Round  (9)'!$B$2:$AM$2,0),0),0)+IFERROR(VLOOKUP($B22,'Round  (10)'!$B$2:$U$102,MATCH(Species!H$2,'Round  (10)'!$B$2:$U$2,0),0),0)+IFERROR(VLOOKUP($B22,'Round  (11)'!$B$2:$AB$102,MATCH(Species!H$2,'Round  (11)'!$B$2:$AB$2,0),0),0)+IFERROR(VLOOKUP($B22,'Round  (12)'!$B$2:$Y$100,MATCH(Species!H$2,'Round  (12)'!$B$2:$Y$2,0),0),0)</f>
        <v>0</v>
      </c>
      <c r="I22" s="480">
        <f>IFERROR(VLOOKUP($B22,'Round 1'!$B$2:$AM$102,MATCH(Species!I$2,'Round 1'!$B$2:$AM$2,0),0),0)+IFERROR(VLOOKUP($B22,'Round  (2)'!$B$2:$AM$102,MATCH(Species!I$2,'Round  (2)'!$B$2:$AM$2,0),0),0)+IFERROR(VLOOKUP($B22,'Round  (3)'!$B$2:$AM$102,MATCH(Species!I$2,'Round  (3)'!$B$2:$AM$2,0),0),0)+IFERROR(VLOOKUP($B22,'Round (4)'!$B$2:$AM$102,MATCH(Species!I$2,'Round (4)'!$B$2:$AM$2,0),0),0)+IFERROR(VLOOKUP($B22,'Round  (5)'!$B$2:$AM$102,MATCH(Species!I$2,'Round  (5)'!$B$2:$AM$2,0),0),0)+IFERROR(VLOOKUP($B22,'Round  (6)'!$B$2:$AM$102,MATCH(Species!I$2,'Round  (6)'!$B$2:$AM$2,0),0),0)+IFERROR(VLOOKUP($B22,'Round  (7)'!$B$2:$AM$102,MATCH(Species!I$2,'Round  (7)'!$B$2:$AM$2,0),0),0)+IFERROR(VLOOKUP($B22,'Round  (8)'!$B$2:$AM$102,MATCH(Species!I$2,'Round  (8)'!$B$2:$AM$2,0),0),0)+IFERROR(VLOOKUP($B22,'Round  (9)'!$B$2:$AM$102,MATCH(Species!I$2,'Round  (9)'!$B$2:$AM$2,0),0),0)+IFERROR(VLOOKUP($B22,'Round  (10)'!$B$2:$U$102,MATCH(Species!I$2,'Round  (10)'!$B$2:$U$2,0),0),0)+IFERROR(VLOOKUP($B22,'Round  (11)'!$B$2:$AB$102,MATCH(Species!I$2,'Round  (11)'!$B$2:$AB$2,0),0),0)+IFERROR(VLOOKUP($B22,'Round  (12)'!$B$2:$Y$100,MATCH(Species!I$2,'Round  (12)'!$B$2:$Y$2,0),0),0)</f>
        <v>0</v>
      </c>
      <c r="J22" s="480">
        <f>IFERROR(VLOOKUP($B22,'Round 1'!$B$2:$AM$102,MATCH(Species!J$2,'Round 1'!$B$2:$AM$2,0),0),0)+IFERROR(VLOOKUP($B22,'Round  (2)'!$B$2:$AM$102,MATCH(Species!J$2,'Round  (2)'!$B$2:$AM$2,0),0),0)+IFERROR(VLOOKUP($B22,'Round  (3)'!$B$2:$AM$102,MATCH(Species!J$2,'Round  (3)'!$B$2:$AM$2,0),0),0)+IFERROR(VLOOKUP($B22,'Round (4)'!$B$2:$AM$102,MATCH(Species!J$2,'Round (4)'!$B$2:$AM$2,0),0),0)+IFERROR(VLOOKUP($B22,'Round  (5)'!$B$2:$AM$102,MATCH(Species!J$2,'Round  (5)'!$B$2:$AM$2,0),0),0)+IFERROR(VLOOKUP($B22,'Round  (6)'!$B$2:$AM$102,MATCH(Species!J$2,'Round  (6)'!$B$2:$AM$2,0),0),0)+IFERROR(VLOOKUP($B22,'Round  (7)'!$B$2:$AM$102,MATCH(Species!J$2,'Round  (7)'!$B$2:$AM$2,0),0),0)+IFERROR(VLOOKUP($B22,'Round  (8)'!$B$2:$AM$102,MATCH(Species!J$2,'Round  (8)'!$B$2:$AM$2,0),0),0)+IFERROR(VLOOKUP($B22,'Round  (9)'!$B$2:$AM$102,MATCH(Species!J$2,'Round  (9)'!$B$2:$AM$2,0),0),0)+IFERROR(VLOOKUP($B22,'Round  (10)'!$B$2:$U$102,MATCH(Species!J$2,'Round  (10)'!$B$2:$U$2,0),0),0)+IFERROR(VLOOKUP($B22,'Round  (11)'!$B$2:$AB$102,MATCH(Species!J$2,'Round  (11)'!$B$2:$AB$2,0),0),0)+IFERROR(VLOOKUP($B22,'Round  (12)'!$B$2:$Y$100,MATCH(Species!J$2,'Round  (12)'!$B$2:$Y$2,0),0),0)</f>
        <v>0</v>
      </c>
      <c r="K22" s="480">
        <f>IFERROR(VLOOKUP($B22,'Round 1'!$B$2:$AM$102,MATCH(Species!K$2,'Round 1'!$B$2:$AM$2,0),0),0)+IFERROR(VLOOKUP($B22,'Round  (2)'!$B$2:$AM$102,MATCH(Species!K$2,'Round  (2)'!$B$2:$AM$2,0),0),0)+IFERROR(VLOOKUP($B22,'Round  (3)'!$B$2:$AM$102,MATCH(Species!K$2,'Round  (3)'!$B$2:$AM$2,0),0),0)+IFERROR(VLOOKUP($B22,'Round (4)'!$B$2:$AM$102,MATCH(Species!K$2,'Round (4)'!$B$2:$AM$2,0),0),0)+IFERROR(VLOOKUP($B22,'Round  (5)'!$B$2:$AM$102,MATCH(Species!K$2,'Round  (5)'!$B$2:$AM$2,0),0),0)+IFERROR(VLOOKUP($B22,'Round  (6)'!$B$2:$AM$102,MATCH(Species!K$2,'Round  (6)'!$B$2:$AM$2,0),0),0)+IFERROR(VLOOKUP($B22,'Round  (7)'!$B$2:$AM$102,MATCH(Species!K$2,'Round  (7)'!$B$2:$AM$2,0),0),0)+IFERROR(VLOOKUP($B22,'Round  (8)'!$B$2:$AM$102,MATCH(Species!K$2,'Round  (8)'!$B$2:$AM$2,0),0),0)+IFERROR(VLOOKUP($B22,'Round  (9)'!$B$2:$AM$102,MATCH(Species!K$2,'Round  (9)'!$B$2:$AM$2,0),0),0)+IFERROR(VLOOKUP($B22,'Round  (10)'!$B$2:$U$102,MATCH(Species!K$2,'Round  (10)'!$B$2:$U$2,0),0),0)+IFERROR(VLOOKUP($B22,'Round  (11)'!$B$2:$AB$102,MATCH(Species!K$2,'Round  (11)'!$B$2:$AB$2,0),0),0)+IFERROR(VLOOKUP($B22,'Round  (12)'!$B$2:$Y$100,MATCH(Species!K$2,'Round  (12)'!$B$2:$Y$2,0),0),0)</f>
        <v>2</v>
      </c>
      <c r="L22" s="480">
        <f>IFERROR(VLOOKUP($B22,'Round 1'!$B$2:$AM$102,MATCH(Species!L$2,'Round 1'!$B$2:$AM$2,0),0),0)+IFERROR(VLOOKUP($B22,'Round  (2)'!$B$2:$AM$102,MATCH(Species!L$2,'Round  (2)'!$B$2:$AM$2,0),0),0)+IFERROR(VLOOKUP($B22,'Round  (3)'!$B$2:$AM$102,MATCH(Species!L$2,'Round  (3)'!$B$2:$AM$2,0),0),0)+IFERROR(VLOOKUP($B22,'Round (4)'!$B$2:$AM$102,MATCH(Species!L$2,'Round (4)'!$B$2:$AM$2,0),0),0)+IFERROR(VLOOKUP($B22,'Round  (5)'!$B$2:$AM$102,MATCH(Species!L$2,'Round  (5)'!$B$2:$AM$2,0),0),0)+IFERROR(VLOOKUP($B22,'Round  (6)'!$B$2:$AM$102,MATCH(Species!L$2,'Round  (6)'!$B$2:$AM$2,0),0),0)+IFERROR(VLOOKUP($B22,'Round  (7)'!$B$2:$AM$102,MATCH(Species!L$2,'Round  (7)'!$B$2:$AM$2,0),0),0)+IFERROR(VLOOKUP($B22,'Round  (8)'!$B$2:$AM$102,MATCH(Species!L$2,'Round  (8)'!$B$2:$AM$2,0),0),0)+IFERROR(VLOOKUP($B22,'Round  (9)'!$B$2:$AM$102,MATCH(Species!L$2,'Round  (9)'!$B$2:$AM$2,0),0),0)+IFERROR(VLOOKUP($B22,'Round  (10)'!$B$2:$U$102,MATCH(Species!L$2,'Round  (10)'!$B$2:$U$2,0),0),0)+IFERROR(VLOOKUP($B22,'Round  (11)'!$B$2:$AB$102,MATCH(Species!L$2,'Round  (11)'!$B$2:$AB$2,0),0),0)+IFERROR(VLOOKUP($B22,'Round  (12)'!$B$2:$Y$100,MATCH(Species!L$2,'Round  (12)'!$B$2:$Y$2,0),0),0)</f>
        <v>4</v>
      </c>
      <c r="M22" s="480">
        <f>IFERROR(VLOOKUP($B22,'Round 1'!$B$2:$AM$102,MATCH(Species!M$2,'Round 1'!$B$2:$AM$2,0),0),0)+IFERROR(VLOOKUP($B22,'Round  (2)'!$B$2:$AM$102,MATCH(Species!M$2,'Round  (2)'!$B$2:$AM$2,0),0),0)+IFERROR(VLOOKUP($B22,'Round  (3)'!$B$2:$AM$102,MATCH(Species!M$2,'Round  (3)'!$B$2:$AM$2,0),0),0)+IFERROR(VLOOKUP($B22,'Round (4)'!$B$2:$AM$102,MATCH(Species!M$2,'Round (4)'!$B$2:$AM$2,0),0),0)+IFERROR(VLOOKUP($B22,'Round  (5)'!$B$2:$AM$102,MATCH(Species!M$2,'Round  (5)'!$B$2:$AM$2,0),0),0)+IFERROR(VLOOKUP($B22,'Round  (6)'!$B$2:$AM$102,MATCH(Species!M$2,'Round  (6)'!$B$2:$AM$2,0),0),0)+IFERROR(VLOOKUP($B22,'Round  (7)'!$B$2:$AM$102,MATCH(Species!M$2,'Round  (7)'!$B$2:$AM$2,0),0),0)+IFERROR(VLOOKUP($B22,'Round  (8)'!$B$2:$AM$102,MATCH(Species!M$2,'Round  (8)'!$B$2:$AM$2,0),0),0)+IFERROR(VLOOKUP($B22,'Round  (9)'!$B$2:$AM$102,MATCH(Species!M$2,'Round  (9)'!$B$2:$AM$2,0),0),0)+IFERROR(VLOOKUP($B22,'Round  (10)'!$B$2:$U$102,MATCH(Species!M$2,'Round  (10)'!$B$2:$U$2,0),0),0)+IFERROR(VLOOKUP($B22,'Round  (11)'!$B$2:$AB$102,MATCH(Species!M$2,'Round  (11)'!$B$2:$AB$2,0),0),0)+IFERROR(VLOOKUP($B22,'Round  (12)'!$B$2:$Y$100,MATCH(Species!M$2,'Round  (12)'!$B$2:$Y$2,0),0),0)</f>
        <v>0</v>
      </c>
      <c r="N22" s="480">
        <f>IFERROR(VLOOKUP($B22,'Round 1'!$B$2:$AM$102,MATCH(Species!N$2,'Round 1'!$B$2:$AM$2,0),0),0)+IFERROR(VLOOKUP($B22,'Round  (2)'!$B$2:$AM$102,MATCH(Species!N$2,'Round  (2)'!$B$2:$AM$2,0),0),0)+IFERROR(VLOOKUP($B22,'Round  (3)'!$B$2:$AM$102,MATCH(Species!N$2,'Round  (3)'!$B$2:$AM$2,0),0),0)+IFERROR(VLOOKUP($B22,'Round (4)'!$B$2:$AM$102,MATCH(Species!N$2,'Round (4)'!$B$2:$AM$2,0),0),0)+IFERROR(VLOOKUP($B22,'Round  (5)'!$B$2:$AM$102,MATCH(Species!N$2,'Round  (5)'!$B$2:$AM$2,0),0),0)+IFERROR(VLOOKUP($B22,'Round  (6)'!$B$2:$AM$102,MATCH(Species!N$2,'Round  (6)'!$B$2:$AM$2,0),0),0)+IFERROR(VLOOKUP($B22,'Round  (7)'!$B$2:$AM$102,MATCH(Species!N$2,'Round  (7)'!$B$2:$AM$2,0),0),0)+IFERROR(VLOOKUP($B22,'Round  (8)'!$B$2:$AM$102,MATCH(Species!N$2,'Round  (8)'!$B$2:$AM$2,0),0),0)+IFERROR(VLOOKUP($B22,'Round  (9)'!$B$2:$AM$102,MATCH(Species!N$2,'Round  (9)'!$B$2:$AM$2,0),0),0)+IFERROR(VLOOKUP($B22,'Round  (10)'!$B$2:$U$102,MATCH(Species!N$2,'Round  (10)'!$B$2:$U$2,0),0),0)+IFERROR(VLOOKUP($B22,'Round  (11)'!$B$2:$AB$102,MATCH(Species!N$2,'Round  (11)'!$B$2:$AB$2,0),0),0)+IFERROR(VLOOKUP($B22,'Round  (12)'!$B$2:$Y$100,MATCH(Species!N$2,'Round  (12)'!$B$2:$Y$2,0),0),0)</f>
        <v>5</v>
      </c>
      <c r="O22" s="480">
        <f>IFERROR(VLOOKUP($B22,'Round 1'!$B$2:$AM$102,MATCH(Species!O$2,'Round 1'!$B$2:$AM$2,0),0),0)+IFERROR(VLOOKUP($B22,'Round  (2)'!$B$2:$AM$102,MATCH(Species!O$2,'Round  (2)'!$B$2:$AM$2,0),0),0)+IFERROR(VLOOKUP($B22,'Round  (3)'!$B$2:$AM$102,MATCH(Species!O$2,'Round  (3)'!$B$2:$AM$2,0),0),0)+IFERROR(VLOOKUP($B22,'Round (4)'!$B$2:$AM$102,MATCH(Species!O$2,'Round (4)'!$B$2:$AM$2,0),0),0)+IFERROR(VLOOKUP($B22,'Round  (5)'!$B$2:$AM$102,MATCH(Species!O$2,'Round  (5)'!$B$2:$AM$2,0),0),0)+IFERROR(VLOOKUP($B22,'Round  (6)'!$B$2:$AM$102,MATCH(Species!O$2,'Round  (6)'!$B$2:$AM$2,0),0),0)+IFERROR(VLOOKUP($B22,'Round  (7)'!$B$2:$AM$102,MATCH(Species!O$2,'Round  (7)'!$B$2:$AM$2,0),0),0)+IFERROR(VLOOKUP($B22,'Round  (8)'!$B$2:$AM$102,MATCH(Species!O$2,'Round  (8)'!$B$2:$AM$2,0),0),0)+IFERROR(VLOOKUP($B22,'Round  (9)'!$B$2:$AM$102,MATCH(Species!O$2,'Round  (9)'!$B$2:$AM$2,0),0),0)+IFERROR(VLOOKUP($B22,'Round  (10)'!$B$2:$U$102,MATCH(Species!O$2,'Round  (10)'!$B$2:$U$2,0),0),0)+IFERROR(VLOOKUP($B22,'Round  (11)'!$B$2:$AB$102,MATCH(Species!O$2,'Round  (11)'!$B$2:$AB$2,0),0),0)+IFERROR(VLOOKUP($B22,'Round  (12)'!$B$2:$Y$100,MATCH(Species!O$2,'Round  (12)'!$B$2:$Y$2,0),0),0)</f>
        <v>0</v>
      </c>
      <c r="P22" s="480">
        <f>IFERROR(VLOOKUP($B22,'Round 1'!$B$2:$AM$102,MATCH(Species!P$2,'Round 1'!$B$2:$AM$2,0),0),0)+IFERROR(VLOOKUP($B22,'Round  (2)'!$B$2:$AM$102,MATCH(Species!P$2,'Round  (2)'!$B$2:$AM$2,0),0),0)+IFERROR(VLOOKUP($B22,'Round  (3)'!$B$2:$AM$102,MATCH(Species!P$2,'Round  (3)'!$B$2:$AM$2,0),0),0)+IFERROR(VLOOKUP($B22,'Round (4)'!$B$2:$AM$102,MATCH(Species!P$2,'Round (4)'!$B$2:$AM$2,0),0),0)+IFERROR(VLOOKUP($B22,'Round  (5)'!$B$2:$AM$102,MATCH(Species!P$2,'Round  (5)'!$B$2:$AM$2,0),0),0)+IFERROR(VLOOKUP($B22,'Round  (6)'!$B$2:$AM$102,MATCH(Species!P$2,'Round  (6)'!$B$2:$AM$2,0),0),0)+IFERROR(VLOOKUP($B22,'Round  (7)'!$B$2:$AM$102,MATCH(Species!P$2,'Round  (7)'!$B$2:$AM$2,0),0),0)+IFERROR(VLOOKUP($B22,'Round  (8)'!$B$2:$AM$102,MATCH(Species!P$2,'Round  (8)'!$B$2:$AM$2,0),0),0)+IFERROR(VLOOKUP($B22,'Round  (9)'!$B$2:$AM$102,MATCH(Species!P$2,'Round  (9)'!$B$2:$AM$2,0),0),0)+IFERROR(VLOOKUP($B22,'Round  (10)'!$B$2:$U$102,MATCH(Species!P$2,'Round  (10)'!$B$2:$U$2,0),0),0)+IFERROR(VLOOKUP($B22,'Round  (11)'!$B$2:$AB$102,MATCH(Species!P$2,'Round  (11)'!$B$2:$AB$2,0),0),0)+IFERROR(VLOOKUP($B22,'Round  (12)'!$B$2:$Y$100,MATCH(Species!P$2,'Round  (12)'!$B$2:$Y$2,0),0),0)</f>
        <v>0</v>
      </c>
      <c r="Q22" s="480">
        <f>IFERROR(VLOOKUP($B22,'Round 1'!$B$2:$AM$102,MATCH(Species!Q$2,'Round 1'!$B$2:$AM$2,0),0),0)+IFERROR(VLOOKUP($B22,'Round  (2)'!$B$2:$AM$102,MATCH(Species!Q$2,'Round  (2)'!$B$2:$AM$2,0),0),0)+IFERROR(VLOOKUP($B22,'Round  (3)'!$B$2:$AM$102,MATCH(Species!Q$2,'Round  (3)'!$B$2:$AM$2,0),0),0)+IFERROR(VLOOKUP($B22,'Round (4)'!$B$2:$AM$102,MATCH(Species!Q$2,'Round (4)'!$B$2:$AM$2,0),0),0)+IFERROR(VLOOKUP($B22,'Round  (5)'!$B$2:$AM$102,MATCH(Species!Q$2,'Round  (5)'!$B$2:$AM$2,0),0),0)+IFERROR(VLOOKUP($B22,'Round  (6)'!$B$2:$AM$102,MATCH(Species!Q$2,'Round  (6)'!$B$2:$AM$2,0),0),0)+IFERROR(VLOOKUP($B22,'Round  (7)'!$B$2:$AM$102,MATCH(Species!Q$2,'Round  (7)'!$B$2:$AM$2,0),0),0)+IFERROR(VLOOKUP($B22,'Round  (8)'!$B$2:$AM$102,MATCH(Species!Q$2,'Round  (8)'!$B$2:$AM$2,0),0),0)+IFERROR(VLOOKUP($B22,'Round  (9)'!$B$2:$AM$102,MATCH(Species!Q$2,'Round  (9)'!$B$2:$AM$2,0),0),0)+IFERROR(VLOOKUP($B22,'Round  (10)'!$B$2:$U$102,MATCH(Species!Q$2,'Round  (10)'!$B$2:$U$2,0),0),0)+IFERROR(VLOOKUP($B22,'Round  (11)'!$B$2:$AB$102,MATCH(Species!Q$2,'Round  (11)'!$B$2:$AB$2,0),0),0)+IFERROR(VLOOKUP($B22,'Round  (12)'!$B$2:$Y$100,MATCH(Species!Q$2,'Round  (12)'!$B$2:$Y$2,0),0),0)</f>
        <v>2</v>
      </c>
      <c r="R22" s="480">
        <f>IFERROR(VLOOKUP($B22,'Round 1'!$B$2:$AM$102,MATCH(Species!R$2,'Round 1'!$B$2:$AM$2,0),0),0)+IFERROR(VLOOKUP($B22,'Round  (2)'!$B$2:$AM$102,MATCH(Species!R$2,'Round  (2)'!$B$2:$AM$2,0),0),0)+IFERROR(VLOOKUP($B22,'Round  (3)'!$B$2:$AM$102,MATCH(Species!R$2,'Round  (3)'!$B$2:$AM$2,0),0),0)+IFERROR(VLOOKUP($B22,'Round (4)'!$B$2:$AM$102,MATCH(Species!R$2,'Round (4)'!$B$2:$AM$2,0),0),0)+IFERROR(VLOOKUP($B22,'Round  (5)'!$B$2:$AM$102,MATCH(Species!R$2,'Round  (5)'!$B$2:$AM$2,0),0),0)+IFERROR(VLOOKUP($B22,'Round  (6)'!$B$2:$AM$102,MATCH(Species!R$2,'Round  (6)'!$B$2:$AM$2,0),0),0)+IFERROR(VLOOKUP($B22,'Round  (7)'!$B$2:$AM$102,MATCH(Species!R$2,'Round  (7)'!$B$2:$AM$2,0),0),0)+IFERROR(VLOOKUP($B22,'Round  (8)'!$B$2:$AM$102,MATCH(Species!R$2,'Round  (8)'!$B$2:$AM$2,0),0),0)+IFERROR(VLOOKUP($B22,'Round  (9)'!$B$2:$AM$102,MATCH(Species!R$2,'Round  (9)'!$B$2:$AM$2,0),0),0)+IFERROR(VLOOKUP($B22,'Round  (10)'!$B$2:$U$102,MATCH(Species!R$2,'Round  (10)'!$B$2:$U$2,0),0),0)+IFERROR(VLOOKUP($B22,'Round  (11)'!$B$2:$AB$102,MATCH(Species!R$2,'Round  (11)'!$B$2:$AB$2,0),0),0)+IFERROR(VLOOKUP($B22,'Round  (12)'!$B$2:$Y$100,MATCH(Species!R$2,'Round  (12)'!$B$2:$Y$2,0),0),0)</f>
        <v>0</v>
      </c>
      <c r="S22" s="480">
        <f>IFERROR(VLOOKUP($B22,'Round 1'!$B$2:$AM$102,MATCH(Species!S$2,'Round 1'!$B$2:$AM$2,0),0),0)+IFERROR(VLOOKUP($B22,'Round  (2)'!$B$2:$AM$102,MATCH(Species!S$2,'Round  (2)'!$B$2:$AM$2,0),0),0)+IFERROR(VLOOKUP($B22,'Round  (3)'!$B$2:$AM$102,MATCH(Species!S$2,'Round  (3)'!$B$2:$AM$2,0),0),0)+IFERROR(VLOOKUP($B22,'Round (4)'!$B$2:$AM$102,MATCH(Species!S$2,'Round (4)'!$B$2:$AM$2,0),0),0)+IFERROR(VLOOKUP($B22,'Round  (5)'!$B$2:$AM$102,MATCH(Species!S$2,'Round  (5)'!$B$2:$AM$2,0),0),0)+IFERROR(VLOOKUP($B22,'Round  (6)'!$B$2:$AM$102,MATCH(Species!S$2,'Round  (6)'!$B$2:$AM$2,0),0),0)+IFERROR(VLOOKUP($B22,'Round  (7)'!$B$2:$AM$102,MATCH(Species!S$2,'Round  (7)'!$B$2:$AM$2,0),0),0)+IFERROR(VLOOKUP($B22,'Round  (8)'!$B$2:$AM$102,MATCH(Species!S$2,'Round  (8)'!$B$2:$AM$2,0),0),0)+IFERROR(VLOOKUP($B22,'Round  (9)'!$B$2:$AM$102,MATCH(Species!S$2,'Round  (9)'!$B$2:$AM$2,0),0),0)+IFERROR(VLOOKUP($B22,'Round  (10)'!$B$2:$U$102,MATCH(Species!S$2,'Round  (10)'!$B$2:$U$2,0),0),0)+IFERROR(VLOOKUP($B22,'Round  (11)'!$B$2:$AB$102,MATCH(Species!S$2,'Round  (11)'!$B$2:$AB$2,0),0),0)+IFERROR(VLOOKUP($B22,'Round  (12)'!$B$2:$Y$100,MATCH(Species!S$2,'Round  (12)'!$B$2:$Y$2,0),0),0)</f>
        <v>0</v>
      </c>
      <c r="T22" s="480">
        <f>IFERROR(VLOOKUP($B22,'Round 1'!$B$2:$AM$102,MATCH(Species!T$2,'Round 1'!$B$2:$AM$2,0),0),0)+IFERROR(VLOOKUP($B22,'Round  (2)'!$B$2:$AM$102,MATCH(Species!T$2,'Round  (2)'!$B$2:$AM$2,0),0),0)+IFERROR(VLOOKUP($B22,'Round  (3)'!$B$2:$AM$102,MATCH(Species!T$2,'Round  (3)'!$B$2:$AM$2,0),0),0)+IFERROR(VLOOKUP($B22,'Round (4)'!$B$2:$AM$102,MATCH(Species!T$2,'Round (4)'!$B$2:$AM$2,0),0),0)+IFERROR(VLOOKUP($B22,'Round  (5)'!$B$2:$AM$102,MATCH(Species!T$2,'Round  (5)'!$B$2:$AM$2,0),0),0)+IFERROR(VLOOKUP($B22,'Round  (6)'!$B$2:$AM$102,MATCH(Species!T$2,'Round  (6)'!$B$2:$AM$2,0),0),0)+IFERROR(VLOOKUP($B22,'Round  (7)'!$B$2:$AM$102,MATCH(Species!T$2,'Round  (7)'!$B$2:$AM$2,0),0),0)+IFERROR(VLOOKUP($B22,'Round  (8)'!$B$2:$AM$102,MATCH(Species!T$2,'Round  (8)'!$B$2:$AM$2,0),0),0)+IFERROR(VLOOKUP($B22,'Round  (9)'!$B$2:$AM$102,MATCH(Species!T$2,'Round  (9)'!$B$2:$AM$2,0),0),0)+IFERROR(VLOOKUP($B22,'Round  (10)'!$B$2:$U$102,MATCH(Species!T$2,'Round  (10)'!$B$2:$U$2,0),0),0)+IFERROR(VLOOKUP($B22,'Round  (11)'!$B$2:$AB$102,MATCH(Species!T$2,'Round  (11)'!$B$2:$AB$2,0),0),0)+IFERROR(VLOOKUP($B22,'Round  (12)'!$B$2:$Y$100,MATCH(Species!T$2,'Round  (12)'!$B$2:$Y$2,0),0),0)</f>
        <v>0</v>
      </c>
      <c r="U22" s="480">
        <f>IFERROR(VLOOKUP($B22,'Round 1'!$B$2:$AM$102,MATCH(Species!U$2,'Round 1'!$B$2:$AM$2,0),0),0)+IFERROR(VLOOKUP($B22,'Round  (2)'!$B$2:$AM$102,MATCH(Species!U$2,'Round  (2)'!$B$2:$AM$2,0),0),0)+IFERROR(VLOOKUP($B22,'Round  (3)'!$B$2:$AM$102,MATCH(Species!U$2,'Round  (3)'!$B$2:$AM$2,0),0),0)+IFERROR(VLOOKUP($B22,'Round (4)'!$B$2:$AM$102,MATCH(Species!U$2,'Round (4)'!$B$2:$AM$2,0),0),0)+IFERROR(VLOOKUP($B22,'Round  (5)'!$B$2:$AM$102,MATCH(Species!U$2,'Round  (5)'!$B$2:$AM$2,0),0),0)+IFERROR(VLOOKUP($B22,'Round  (6)'!$B$2:$AM$102,MATCH(Species!U$2,'Round  (6)'!$B$2:$AM$2,0),0),0)+IFERROR(VLOOKUP($B22,'Round  (7)'!$B$2:$AM$102,MATCH(Species!U$2,'Round  (7)'!$B$2:$AM$2,0),0),0)+IFERROR(VLOOKUP($B22,'Round  (8)'!$B$2:$AM$102,MATCH(Species!U$2,'Round  (8)'!$B$2:$AM$2,0),0),0)+IFERROR(VLOOKUP($B22,'Round  (9)'!$B$2:$AM$102,MATCH(Species!U$2,'Round  (9)'!$B$2:$AM$2,0),0),0)+IFERROR(VLOOKUP($B22,'Round  (10)'!$B$2:$U$102,MATCH(Species!U$2,'Round  (10)'!$B$2:$U$2,0),0),0)+IFERROR(VLOOKUP($B22,'Round  (11)'!$B$2:$AB$102,MATCH(Species!U$2,'Round  (11)'!$B$2:$AB$2,0),0),0)+IFERROR(VLOOKUP($B22,'Round  (12)'!$B$2:$Y$100,MATCH(Species!U$2,'Round  (12)'!$B$2:$Y$2,0),0),0)</f>
        <v>1</v>
      </c>
      <c r="V22" s="480">
        <f>IFERROR(VLOOKUP($B22,'Round 1'!$B$2:$AM$102,MATCH(Species!V$2,'Round 1'!$B$2:$AM$2,0),0),0)+IFERROR(VLOOKUP($B22,'Round  (2)'!$B$2:$AM$102,MATCH(Species!V$2,'Round  (2)'!$B$2:$AM$2,0),0),0)+IFERROR(VLOOKUP($B22,'Round  (3)'!$B$2:$AM$102,MATCH(Species!V$2,'Round  (3)'!$B$2:$AM$2,0),0),0)+IFERROR(VLOOKUP($B22,'Round (4)'!$B$2:$AM$102,MATCH(Species!V$2,'Round (4)'!$B$2:$AM$2,0),0),0)+IFERROR(VLOOKUP($B22,'Round  (5)'!$B$2:$AM$102,MATCH(Species!V$2,'Round  (5)'!$B$2:$AM$2,0),0),0)+IFERROR(VLOOKUP($B22,'Round  (6)'!$B$2:$AM$102,MATCH(Species!V$2,'Round  (6)'!$B$2:$AM$2,0),0),0)+IFERROR(VLOOKUP($B22,'Round  (7)'!$B$2:$AM$102,MATCH(Species!V$2,'Round  (7)'!$B$2:$AM$2,0),0),0)+IFERROR(VLOOKUP($B22,'Round  (8)'!$B$2:$AM$102,MATCH(Species!V$2,'Round  (8)'!$B$2:$AM$2,0),0),0)+IFERROR(VLOOKUP($B22,'Round  (9)'!$B$2:$AM$102,MATCH(Species!V$2,'Round  (9)'!$B$2:$AM$2,0),0),0)+IFERROR(VLOOKUP($B22,'Round  (10)'!$B$2:$U$102,MATCH(Species!V$2,'Round  (10)'!$B$2:$U$2,0),0),0)+IFERROR(VLOOKUP($B22,'Round  (11)'!$B$2:$AB$102,MATCH(Species!V$2,'Round  (11)'!$B$2:$AB$2,0),0),0)+IFERROR(VLOOKUP($B22,'Round  (12)'!$B$2:$Y$100,MATCH(Species!V$2,'Round  (12)'!$B$2:$Y$2,0),0),0)</f>
        <v>0</v>
      </c>
      <c r="W22" s="480">
        <f>IFERROR(VLOOKUP($B22,'Round 1'!$B$2:$AM$102,MATCH(Species!W$2,'Round 1'!$B$2:$AM$2,0),0),0)+IFERROR(VLOOKUP($B22,'Round  (2)'!$B$2:$AM$102,MATCH(Species!W$2,'Round  (2)'!$B$2:$AM$2,0),0),0)+IFERROR(VLOOKUP($B22,'Round  (3)'!$B$2:$AM$102,MATCH(Species!W$2,'Round  (3)'!$B$2:$AM$2,0),0),0)+IFERROR(VLOOKUP($B22,'Round (4)'!$B$2:$AM$102,MATCH(Species!W$2,'Round (4)'!$B$2:$AM$2,0),0),0)+IFERROR(VLOOKUP($B22,'Round  (5)'!$B$2:$AM$102,MATCH(Species!W$2,'Round  (5)'!$B$2:$AM$2,0),0),0)+IFERROR(VLOOKUP($B22,'Round  (6)'!$B$2:$AM$102,MATCH(Species!W$2,'Round  (6)'!$B$2:$AM$2,0),0),0)+IFERROR(VLOOKUP($B22,'Round  (7)'!$B$2:$AM$102,MATCH(Species!W$2,'Round  (7)'!$B$2:$AM$2,0),0),0)+IFERROR(VLOOKUP($B22,'Round  (8)'!$B$2:$AM$102,MATCH(Species!W$2,'Round  (8)'!$B$2:$AM$2,0),0),0)+IFERROR(VLOOKUP($B22,'Round  (9)'!$B$2:$AM$102,MATCH(Species!W$2,'Round  (9)'!$B$2:$AM$2,0),0),0)+IFERROR(VLOOKUP($B22,'Round  (10)'!$B$2:$U$102,MATCH(Species!W$2,'Round  (10)'!$B$2:$U$2,0),0),0)+IFERROR(VLOOKUP($B22,'Round  (11)'!$B$2:$AB$102,MATCH(Species!W$2,'Round  (11)'!$B$2:$AB$2,0),0),0)+IFERROR(VLOOKUP($B22,'Round  (12)'!$B$2:$Y$100,MATCH(Species!W$2,'Round  (12)'!$B$2:$Y$2,0),0),0)</f>
        <v>1</v>
      </c>
      <c r="X22" s="480">
        <f>IFERROR(VLOOKUP($B22,'Round 1'!$B$2:$AM$102,MATCH(Species!X$2,'Round 1'!$B$2:$AM$2,0),0),0)+IFERROR(VLOOKUP($B22,'Round  (2)'!$B$2:$AM$102,MATCH(Species!X$2,'Round  (2)'!$B$2:$AM$2,0),0),0)+IFERROR(VLOOKUP($B22,'Round  (3)'!$B$2:$AM$102,MATCH(Species!X$2,'Round  (3)'!$B$2:$AM$2,0),0),0)+IFERROR(VLOOKUP($B22,'Round (4)'!$B$2:$AM$102,MATCH(Species!X$2,'Round (4)'!$B$2:$AM$2,0),0),0)+IFERROR(VLOOKUP($B22,'Round  (5)'!$B$2:$AM$102,MATCH(Species!X$2,'Round  (5)'!$B$2:$AM$2,0),0),0)+IFERROR(VLOOKUP($B22,'Round  (6)'!$B$2:$AM$102,MATCH(Species!X$2,'Round  (6)'!$B$2:$AM$2,0),0),0)+IFERROR(VLOOKUP($B22,'Round  (7)'!$B$2:$AM$102,MATCH(Species!X$2,'Round  (7)'!$B$2:$AM$2,0),0),0)+IFERROR(VLOOKUP($B22,'Round  (8)'!$B$2:$AM$102,MATCH(Species!X$2,'Round  (8)'!$B$2:$AM$2,0),0),0)+IFERROR(VLOOKUP($B22,'Round  (9)'!$B$2:$AM$102,MATCH(Species!X$2,'Round  (9)'!$B$2:$AM$2,0),0),0)+IFERROR(VLOOKUP($B22,'Round  (10)'!$B$2:$U$102,MATCH(Species!X$2,'Round  (10)'!$B$2:$U$2,0),0),0)+IFERROR(VLOOKUP($B22,'Round  (11)'!$B$2:$AB$102,MATCH(Species!X$2,'Round  (11)'!$B$2:$AB$2,0),0),0)+IFERROR(VLOOKUP($B22,'Round  (12)'!$B$2:$Y$100,MATCH(Species!X$2,'Round  (12)'!$B$2:$Y$2,0),0),0)</f>
        <v>0</v>
      </c>
      <c r="Y22" s="480">
        <f>IFERROR(VLOOKUP($B22,'Round 1'!$B$2:$AM$102,MATCH(Species!Y$2,'Round 1'!$B$2:$AM$2,0),0),0)+IFERROR(VLOOKUP($B22,'Round  (2)'!$B$2:$AM$102,MATCH(Species!Y$2,'Round  (2)'!$B$2:$AM$2,0),0),0)+IFERROR(VLOOKUP($B22,'Round  (3)'!$B$2:$AM$102,MATCH(Species!Y$2,'Round  (3)'!$B$2:$AM$2,0),0),0)+IFERROR(VLOOKUP($B22,'Round (4)'!$B$2:$AM$102,MATCH(Species!Y$2,'Round (4)'!$B$2:$AM$2,0),0),0)+IFERROR(VLOOKUP($B22,'Round  (5)'!$B$2:$AM$102,MATCH(Species!Y$2,'Round  (5)'!$B$2:$AM$2,0),0),0)+IFERROR(VLOOKUP($B22,'Round  (6)'!$B$2:$AM$102,MATCH(Species!Y$2,'Round  (6)'!$B$2:$AM$2,0),0),0)+IFERROR(VLOOKUP($B22,'Round  (7)'!$B$2:$AM$102,MATCH(Species!Y$2,'Round  (7)'!$B$2:$AM$2,0),0),0)+IFERROR(VLOOKUP($B22,'Round  (8)'!$B$2:$AM$102,MATCH(Species!Y$2,'Round  (8)'!$B$2:$AM$2,0),0),0)+IFERROR(VLOOKUP($B22,'Round  (9)'!$B$2:$AM$102,MATCH(Species!Y$2,'Round  (9)'!$B$2:$AM$2,0),0),0)+IFERROR(VLOOKUP($B22,'Round  (10)'!$B$2:$U$102,MATCH(Species!Y$2,'Round  (10)'!$B$2:$U$2,0),0),0)+IFERROR(VLOOKUP($B22,'Round  (11)'!$B$2:$AB$102,MATCH(Species!Y$2,'Round  (11)'!$B$2:$AB$2,0),0),0)+IFERROR(VLOOKUP($B22,'Round  (12)'!$B$2:$Y$100,MATCH(Species!Y$2,'Round  (12)'!$B$2:$Y$2,0),0),0)</f>
        <v>0</v>
      </c>
      <c r="Z22" s="480">
        <f>IFERROR(VLOOKUP($B22,'Round 1'!$B$2:$AM$102,MATCH(Species!Z$2,'Round 1'!$B$2:$AM$2,0),0),0)+IFERROR(VLOOKUP($B22,'Round  (2)'!$B$2:$AM$102,MATCH(Species!Z$2,'Round  (2)'!$B$2:$AM$2,0),0),0)+IFERROR(VLOOKUP($B22,'Round  (3)'!$B$2:$AM$102,MATCH(Species!Z$2,'Round  (3)'!$B$2:$AM$2,0),0),0)+IFERROR(VLOOKUP($B22,'Round (4)'!$B$2:$AM$102,MATCH(Species!Z$2,'Round (4)'!$B$2:$AM$2,0),0),0)+IFERROR(VLOOKUP($B22,'Round  (5)'!$B$2:$AM$102,MATCH(Species!Z$2,'Round  (5)'!$B$2:$AM$2,0),0),0)+IFERROR(VLOOKUP($B22,'Round  (6)'!$B$2:$AM$102,MATCH(Species!Z$2,'Round  (6)'!$B$2:$AM$2,0),0),0)+IFERROR(VLOOKUP($B22,'Round  (7)'!$B$2:$AM$102,MATCH(Species!Z$2,'Round  (7)'!$B$2:$AM$2,0),0),0)+IFERROR(VLOOKUP($B22,'Round  (8)'!$B$2:$AM$102,MATCH(Species!Z$2,'Round  (8)'!$B$2:$AM$2,0),0),0)+IFERROR(VLOOKUP($B22,'Round  (9)'!$B$2:$AM$102,MATCH(Species!Z$2,'Round  (9)'!$B$2:$AM$2,0),0),0)+IFERROR(VLOOKUP($B22,'Round  (10)'!$B$2:$U$102,MATCH(Species!Z$2,'Round  (10)'!$B$2:$U$2,0),0),0)+IFERROR(VLOOKUP($B22,'Round  (11)'!$B$2:$AB$102,MATCH(Species!Z$2,'Round  (11)'!$B$2:$AB$2,0),0),0)+IFERROR(VLOOKUP($B22,'Round  (12)'!$B$2:$Y$100,MATCH(Species!Z$2,'Round  (12)'!$B$2:$Y$2,0),0),0)</f>
        <v>0</v>
      </c>
      <c r="AA22" s="480">
        <f>IFERROR(VLOOKUP($B22,'Round 1'!$B$2:$AM$102,MATCH(Species!AA$2,'Round 1'!$B$2:$AM$2,0),0),0)+IFERROR(VLOOKUP($B22,'Round  (2)'!$B$2:$AM$102,MATCH(Species!AA$2,'Round  (2)'!$B$2:$AM$2,0),0),0)+IFERROR(VLOOKUP($B22,'Round  (3)'!$B$2:$AM$102,MATCH(Species!AA$2,'Round  (3)'!$B$2:$AM$2,0),0),0)+IFERROR(VLOOKUP($B22,'Round (4)'!$B$2:$AM$102,MATCH(Species!AA$2,'Round (4)'!$B$2:$AM$2,0),0),0)+IFERROR(VLOOKUP($B22,'Round  (5)'!$B$2:$AM$102,MATCH(Species!AA$2,'Round  (5)'!$B$2:$AM$2,0),0),0)+IFERROR(VLOOKUP($B22,'Round  (6)'!$B$2:$AM$102,MATCH(Species!AA$2,'Round  (6)'!$B$2:$AM$2,0),0),0)+IFERROR(VLOOKUP($B22,'Round  (7)'!$B$2:$AM$102,MATCH(Species!AA$2,'Round  (7)'!$B$2:$AM$2,0),0),0)+IFERROR(VLOOKUP($B22,'Round  (8)'!$B$2:$AM$102,MATCH(Species!AA$2,'Round  (8)'!$B$2:$AM$2,0),0),0)+IFERROR(VLOOKUP($B22,'Round  (9)'!$B$2:$AM$102,MATCH(Species!AA$2,'Round  (9)'!$B$2:$AM$2,0),0),0)+IFERROR(VLOOKUP($B22,'Round  (10)'!$B$2:$U$102,MATCH(Species!AA$2,'Round  (10)'!$B$2:$U$2,0),0),0)+IFERROR(VLOOKUP($B22,'Round  (11)'!$B$2:$AB$102,MATCH(Species!AA$2,'Round  (11)'!$B$2:$AB$2,0),0),0)+IFERROR(VLOOKUP($B22,'Round  (12)'!$B$2:$Y$100,MATCH(Species!AA$2,'Round  (12)'!$B$2:$Y$2,0),0),0)</f>
        <v>0</v>
      </c>
      <c r="AB22" s="480">
        <f>IFERROR(VLOOKUP($B22,'Round 1'!$B$2:$AM$102,MATCH(Species!AB$2,'Round 1'!$B$2:$AM$2,0),0),0)+IFERROR(VLOOKUP($B22,'Round  (2)'!$B$2:$AM$102,MATCH(Species!AB$2,'Round  (2)'!$B$2:$AM$2,0),0),0)+IFERROR(VLOOKUP($B22,'Round  (3)'!$B$2:$AM$102,MATCH(Species!AB$2,'Round  (3)'!$B$2:$AM$2,0),0),0)+IFERROR(VLOOKUP($B22,'Round (4)'!$B$2:$AM$102,MATCH(Species!AB$2,'Round (4)'!$B$2:$AM$2,0),0),0)+IFERROR(VLOOKUP($B22,'Round  (5)'!$B$2:$AM$102,MATCH(Species!AB$2,'Round  (5)'!$B$2:$AM$2,0),0),0)+IFERROR(VLOOKUP($B22,'Round  (6)'!$B$2:$AM$102,MATCH(Species!AB$2,'Round  (6)'!$B$2:$AM$2,0),0),0)+IFERROR(VLOOKUP($B22,'Round  (7)'!$B$2:$AM$102,MATCH(Species!AB$2,'Round  (7)'!$B$2:$AM$2,0),0),0)+IFERROR(VLOOKUP($B22,'Round  (8)'!$B$2:$AM$102,MATCH(Species!AB$2,'Round  (8)'!$B$2:$AM$2,0),0),0)+IFERROR(VLOOKUP($B22,'Round  (9)'!$B$2:$AM$102,MATCH(Species!AB$2,'Round  (9)'!$B$2:$AM$2,0),0),0)+IFERROR(VLOOKUP($B22,'Round  (10)'!$B$2:$U$102,MATCH(Species!AB$2,'Round  (10)'!$B$2:$U$2,0),0),0)+IFERROR(VLOOKUP($B22,'Round  (11)'!$B$2:$AB$102,MATCH(Species!AB$2,'Round  (11)'!$B$2:$AB$2,0),0),0)+IFERROR(VLOOKUP($B22,'Round  (12)'!$B$2:$Y$100,MATCH(Species!AB$2,'Round  (12)'!$B$2:$Y$2,0),0),0)</f>
        <v>0</v>
      </c>
      <c r="AC22" s="480">
        <f>IFERROR(VLOOKUP($B22,'Round 1'!$B$2:$AM$102,MATCH(Species!AC$2,'Round 1'!$B$2:$AM$2,0),0),0)+IFERROR(VLOOKUP($B22,'Round  (2)'!$B$2:$AM$102,MATCH(Species!AC$2,'Round  (2)'!$B$2:$AM$2,0),0),0)+IFERROR(VLOOKUP($B22,'Round  (3)'!$B$2:$AM$102,MATCH(Species!AC$2,'Round  (3)'!$B$2:$AM$2,0),0),0)+IFERROR(VLOOKUP($B22,'Round (4)'!$B$2:$AM$102,MATCH(Species!AC$2,'Round (4)'!$B$2:$AM$2,0),0),0)+IFERROR(VLOOKUP($B22,'Round  (5)'!$B$2:$AM$102,MATCH(Species!AC$2,'Round  (5)'!$B$2:$AM$2,0),0),0)+IFERROR(VLOOKUP($B22,'Round  (6)'!$B$2:$AM$102,MATCH(Species!AC$2,'Round  (6)'!$B$2:$AM$2,0),0),0)+IFERROR(VLOOKUP($B22,'Round  (7)'!$B$2:$AM$102,MATCH(Species!AC$2,'Round  (7)'!$B$2:$AM$2,0),0),0)+IFERROR(VLOOKUP($B22,'Round  (8)'!$B$2:$AM$102,MATCH(Species!AC$2,'Round  (8)'!$B$2:$AM$2,0),0),0)+IFERROR(VLOOKUP($B22,'Round  (9)'!$B$2:$AM$102,MATCH(Species!AC$2,'Round  (9)'!$B$2:$AM$2,0),0),0)+IFERROR(VLOOKUP($B22,'Round  (10)'!$B$2:$U$102,MATCH(Species!AC$2,'Round  (10)'!$B$2:$U$2,0),0),0)+IFERROR(VLOOKUP($B22,'Round  (11)'!$B$2:$AB$102,MATCH(Species!AC$2,'Round  (11)'!$B$2:$AB$2,0),0),0)+IFERROR(VLOOKUP($B22,'Round  (12)'!$B$2:$Y$100,MATCH(Species!AC$2,'Round  (12)'!$B$2:$Y$2,0),0),0)</f>
        <v>0</v>
      </c>
      <c r="AD22" s="480">
        <f>IFERROR(VLOOKUP($B22,'Round 1'!$B$2:$AM$102,MATCH(Species!AD$2,'Round 1'!$B$2:$AM$2,0),0),0)+IFERROR(VLOOKUP($B22,'Round  (2)'!$B$2:$AM$102,MATCH(Species!AD$2,'Round  (2)'!$B$2:$AM$2,0),0),0)+IFERROR(VLOOKUP($B22,'Round  (3)'!$B$2:$AM$102,MATCH(Species!AD$2,'Round  (3)'!$B$2:$AM$2,0),0),0)+IFERROR(VLOOKUP($B22,'Round (4)'!$B$2:$AM$102,MATCH(Species!AD$2,'Round (4)'!$B$2:$AM$2,0),0),0)+IFERROR(VLOOKUP($B22,'Round  (5)'!$B$2:$AM$102,MATCH(Species!AD$2,'Round  (5)'!$B$2:$AM$2,0),0),0)+IFERROR(VLOOKUP($B22,'Round  (6)'!$B$2:$AM$102,MATCH(Species!AD$2,'Round  (6)'!$B$2:$AM$2,0),0),0)+IFERROR(VLOOKUP($B22,'Round  (7)'!$B$2:$AM$102,MATCH(Species!AD$2,'Round  (7)'!$B$2:$AM$2,0),0),0)+IFERROR(VLOOKUP($B22,'Round  (8)'!$B$2:$AM$102,MATCH(Species!AD$2,'Round  (8)'!$B$2:$AM$2,0),0),0)+IFERROR(VLOOKUP($B22,'Round  (9)'!$B$2:$AM$102,MATCH(Species!AD$2,'Round  (9)'!$B$2:$AM$2,0),0),0)+IFERROR(VLOOKUP($B22,'Round  (10)'!$B$2:$U$102,MATCH(Species!AD$2,'Round  (10)'!$B$2:$U$2,0),0),0)+IFERROR(VLOOKUP($B22,'Round  (11)'!$B$2:$AB$102,MATCH(Species!AD$2,'Round  (11)'!$B$2:$AB$2,0),0),0)+IFERROR(VLOOKUP($B22,'Round  (12)'!$B$2:$Y$100,MATCH(Species!AD$2,'Round  (12)'!$B$2:$Y$2,0),0),0)</f>
        <v>0</v>
      </c>
      <c r="AE22" s="480">
        <f>IFERROR(VLOOKUP($B22,'Round 1'!$B$2:$AM$102,MATCH(Species!AE$2,'Round 1'!$B$2:$AM$2,0),0),0)+IFERROR(VLOOKUP($B22,'Round  (2)'!$B$2:$AM$102,MATCH(Species!AE$2,'Round  (2)'!$B$2:$AM$2,0),0),0)+IFERROR(VLOOKUP($B22,'Round  (3)'!$B$2:$AM$102,MATCH(Species!AE$2,'Round  (3)'!$B$2:$AM$2,0),0),0)+IFERROR(VLOOKUP($B22,'Round (4)'!$B$2:$AM$102,MATCH(Species!AE$2,'Round (4)'!$B$2:$AM$2,0),0),0)+IFERROR(VLOOKUP($B22,'Round  (5)'!$B$2:$AM$102,MATCH(Species!AE$2,'Round  (5)'!$B$2:$AM$2,0),0),0)+IFERROR(VLOOKUP($B22,'Round  (6)'!$B$2:$AM$102,MATCH(Species!AE$2,'Round  (6)'!$B$2:$AM$2,0),0),0)+IFERROR(VLOOKUP($B22,'Round  (7)'!$B$2:$AM$102,MATCH(Species!AE$2,'Round  (7)'!$B$2:$AM$2,0),0),0)+IFERROR(VLOOKUP($B22,'Round  (8)'!$B$2:$AM$102,MATCH(Species!AE$2,'Round  (8)'!$B$2:$AM$2,0),0),0)+IFERROR(VLOOKUP($B22,'Round  (9)'!$B$2:$AM$102,MATCH(Species!AE$2,'Round  (9)'!$B$2:$AM$2,0),0),0)+IFERROR(VLOOKUP($B22,'Round  (10)'!$B$2:$U$102,MATCH(Species!AE$2,'Round  (10)'!$B$2:$U$2,0),0),0)+IFERROR(VLOOKUP($B22,'Round  (11)'!$B$2:$AB$102,MATCH(Species!AE$2,'Round  (11)'!$B$2:$AB$2,0),0),0)+IFERROR(VLOOKUP($B22,'Round  (12)'!$B$2:$Y$100,MATCH(Species!AE$2,'Round  (12)'!$B$2:$Y$2,0),0),0)</f>
        <v>0</v>
      </c>
      <c r="AF22" s="480">
        <f>IFERROR(VLOOKUP($B22,'Round 1'!$B$2:$AM$102,MATCH(Species!AF$2,'Round 1'!$B$2:$AM$2,0),0),0)+IFERROR(VLOOKUP($B22,'Round  (2)'!$B$2:$AM$102,MATCH(Species!AF$2,'Round  (2)'!$B$2:$AM$2,0),0),0)+IFERROR(VLOOKUP($B22,'Round  (3)'!$B$2:$AM$102,MATCH(Species!AF$2,'Round  (3)'!$B$2:$AM$2,0),0),0)+IFERROR(VLOOKUP($B22,'Round (4)'!$B$2:$AM$102,MATCH(Species!AF$2,'Round (4)'!$B$2:$AM$2,0),0),0)+IFERROR(VLOOKUP($B22,'Round  (5)'!$B$2:$AM$102,MATCH(Species!AF$2,'Round  (5)'!$B$2:$AM$2,0),0),0)+IFERROR(VLOOKUP($B22,'Round  (6)'!$B$2:$AM$102,MATCH(Species!AF$2,'Round  (6)'!$B$2:$AM$2,0),0),0)+IFERROR(VLOOKUP($B22,'Round  (7)'!$B$2:$AM$102,MATCH(Species!AF$2,'Round  (7)'!$B$2:$AM$2,0),0),0)+IFERROR(VLOOKUP($B22,'Round  (8)'!$B$2:$AM$102,MATCH(Species!AF$2,'Round  (8)'!$B$2:$AM$2,0),0),0)+IFERROR(VLOOKUP($B22,'Round  (9)'!$B$2:$AM$102,MATCH(Species!AF$2,'Round  (9)'!$B$2:$AM$2,0),0),0)+IFERROR(VLOOKUP($B22,'Round  (10)'!$B$2:$U$102,MATCH(Species!AF$2,'Round  (10)'!$B$2:$U$2,0),0),0)+IFERROR(VLOOKUP($B22,'Round  (11)'!$B$2:$AB$102,MATCH(Species!AF$2,'Round  (11)'!$B$2:$AB$2,0),0),0)+IFERROR(VLOOKUP($B22,'Round  (12)'!$B$2:$Y$100,MATCH(Species!AF$2,'Round  (12)'!$B$2:$Y$2,0),0),0)</f>
        <v>0</v>
      </c>
      <c r="AG22" s="480">
        <f>IFERROR(VLOOKUP($B22,'Round 1'!$B$2:$AM$102,MATCH(Species!AG$2,'Round 1'!$B$2:$AM$2,0),0),0)+IFERROR(VLOOKUP($B22,'Round  (2)'!$B$2:$AM$102,MATCH(Species!AG$2,'Round  (2)'!$B$2:$AM$2,0),0),0)+IFERROR(VLOOKUP($B22,'Round  (3)'!$B$2:$AM$102,MATCH(Species!AG$2,'Round  (3)'!$B$2:$AM$2,0),0),0)+IFERROR(VLOOKUP($B22,'Round (4)'!$B$2:$AM$102,MATCH(Species!AG$2,'Round (4)'!$B$2:$AM$2,0),0),0)+IFERROR(VLOOKUP($B22,'Round  (5)'!$B$2:$AM$102,MATCH(Species!AG$2,'Round  (5)'!$B$2:$AM$2,0),0),0)+IFERROR(VLOOKUP($B22,'Round  (6)'!$B$2:$AM$102,MATCH(Species!AG$2,'Round  (6)'!$B$2:$AM$2,0),0),0)+IFERROR(VLOOKUP($B22,'Round  (7)'!$B$2:$AM$102,MATCH(Species!AG$2,'Round  (7)'!$B$2:$AM$2,0),0),0)+IFERROR(VLOOKUP($B22,'Round  (8)'!$B$2:$AM$102,MATCH(Species!AG$2,'Round  (8)'!$B$2:$AM$2,0),0),0)+IFERROR(VLOOKUP($B22,'Round  (9)'!$B$2:$AM$102,MATCH(Species!AG$2,'Round  (9)'!$B$2:$AM$2,0),0),0)+IFERROR(VLOOKUP($B22,'Round  (10)'!$B$2:$U$102,MATCH(Species!AG$2,'Round  (10)'!$B$2:$U$2,0),0),0)+IFERROR(VLOOKUP($B22,'Round  (11)'!$B$2:$AB$102,MATCH(Species!AG$2,'Round  (11)'!$B$2:$AB$2,0),0),0)+IFERROR(VLOOKUP($B22,'Round  (12)'!$B$2:$Y$100,MATCH(Species!AG$2,'Round  (12)'!$B$2:$Y$2,0),0),0)</f>
        <v>0</v>
      </c>
      <c r="AH22" s="480">
        <f>IFERROR(VLOOKUP($B22,'Round 1'!$B$2:$AM$102,MATCH(Species!AH$2,'Round 1'!$B$2:$AM$2,0),0),0)+IFERROR(VLOOKUP($B22,'Round  (2)'!$B$2:$AM$102,MATCH(Species!AH$2,'Round  (2)'!$B$2:$AM$2,0),0),0)+IFERROR(VLOOKUP($B22,'Round  (3)'!$B$2:$AM$102,MATCH(Species!AH$2,'Round  (3)'!$B$2:$AM$2,0),0),0)+IFERROR(VLOOKUP($B22,'Round (4)'!$B$2:$AM$102,MATCH(Species!AH$2,'Round (4)'!$B$2:$AM$2,0),0),0)+IFERROR(VLOOKUP($B22,'Round  (5)'!$B$2:$AM$102,MATCH(Species!AH$2,'Round  (5)'!$B$2:$AM$2,0),0),0)+IFERROR(VLOOKUP($B22,'Round  (6)'!$B$2:$AM$102,MATCH(Species!AH$2,'Round  (6)'!$B$2:$AM$2,0),0),0)+IFERROR(VLOOKUP($B22,'Round  (7)'!$B$2:$AM$102,MATCH(Species!AH$2,'Round  (7)'!$B$2:$AM$2,0),0),0)+IFERROR(VLOOKUP($B22,'Round  (8)'!$B$2:$AM$102,MATCH(Species!AH$2,'Round  (8)'!$B$2:$AM$2,0),0),0)+IFERROR(VLOOKUP($B22,'Round  (9)'!$B$2:$AM$102,MATCH(Species!AH$2,'Round  (9)'!$B$2:$AM$2,0),0),0)+IFERROR(VLOOKUP($B22,'Round  (10)'!$B$2:$U$102,MATCH(Species!AH$2,'Round  (10)'!$B$2:$U$2,0),0),0)+IFERROR(VLOOKUP($B22,'Round  (11)'!$B$2:$AB$102,MATCH(Species!AH$2,'Round  (11)'!$B$2:$AB$2,0),0),0)+IFERROR(VLOOKUP($B22,'Round  (12)'!$B$2:$Y$100,MATCH(Species!AH$2,'Round  (12)'!$B$2:$Y$2,0),0),0)</f>
        <v>0</v>
      </c>
      <c r="AI22" s="480">
        <f>IFERROR(VLOOKUP($B22,'Round 1'!$B$2:$AM$102,MATCH(Species!AI$2,'Round 1'!$B$2:$AM$2,0),0),0)+IFERROR(VLOOKUP($B22,'Round  (2)'!$B$2:$AM$102,MATCH(Species!AI$2,'Round  (2)'!$B$2:$AM$2,0),0),0)+IFERROR(VLOOKUP($B22,'Round  (3)'!$B$2:$AM$102,MATCH(Species!AI$2,'Round  (3)'!$B$2:$AM$2,0),0),0)+IFERROR(VLOOKUP($B22,'Round (4)'!$B$2:$AM$102,MATCH(Species!AI$2,'Round (4)'!$B$2:$AM$2,0),0),0)+IFERROR(VLOOKUP($B22,'Round  (5)'!$B$2:$AM$102,MATCH(Species!AI$2,'Round  (5)'!$B$2:$AM$2,0),0),0)+IFERROR(VLOOKUP($B22,'Round  (6)'!$B$2:$AM$102,MATCH(Species!AI$2,'Round  (6)'!$B$2:$AM$2,0),0),0)+IFERROR(VLOOKUP($B22,'Round  (7)'!$B$2:$AM$102,MATCH(Species!AI$2,'Round  (7)'!$B$2:$AM$2,0),0),0)+IFERROR(VLOOKUP($B22,'Round  (8)'!$B$2:$AM$102,MATCH(Species!AI$2,'Round  (8)'!$B$2:$AM$2,0),0),0)+IFERROR(VLOOKUP($B22,'Round  (9)'!$B$2:$AM$102,MATCH(Species!AI$2,'Round  (9)'!$B$2:$AM$2,0),0),0)+IFERROR(VLOOKUP($B22,'Round  (10)'!$B$2:$U$102,MATCH(Species!AI$2,'Round  (10)'!$B$2:$U$2,0),0),0)+IFERROR(VLOOKUP($B22,'Round  (11)'!$B$2:$AB$102,MATCH(Species!AI$2,'Round  (11)'!$B$2:$AB$2,0),0),0)+IFERROR(VLOOKUP($B22,'Round  (12)'!$B$2:$Y$100,MATCH(Species!AI$2,'Round  (12)'!$B$2:$Y$2,0),0),0)</f>
        <v>0</v>
      </c>
      <c r="AJ22" s="480">
        <f>IFERROR(VLOOKUP($B22,'Round 1'!$B$2:$AM$102,MATCH(Species!AJ$2,'Round 1'!$B$2:$AM$2,0),0),0)+IFERROR(VLOOKUP($B22,'Round  (2)'!$B$2:$AM$102,MATCH(Species!AJ$2,'Round  (2)'!$B$2:$AM$2,0),0),0)+IFERROR(VLOOKUP($B22,'Round  (3)'!$B$2:$AM$102,MATCH(Species!AJ$2,'Round  (3)'!$B$2:$AM$2,0),0),0)+IFERROR(VLOOKUP($B22,'Round (4)'!$B$2:$AM$102,MATCH(Species!AJ$2,'Round (4)'!$B$2:$AM$2,0),0),0)+IFERROR(VLOOKUP($B22,'Round  (5)'!$B$2:$AM$102,MATCH(Species!AJ$2,'Round  (5)'!$B$2:$AM$2,0),0),0)+IFERROR(VLOOKUP($B22,'Round  (6)'!$B$2:$AM$102,MATCH(Species!AJ$2,'Round  (6)'!$B$2:$AM$2,0),0),0)+IFERROR(VLOOKUP($B22,'Round  (7)'!$B$2:$AM$102,MATCH(Species!AJ$2,'Round  (7)'!$B$2:$AM$2,0),0),0)+IFERROR(VLOOKUP($B22,'Round  (8)'!$B$2:$AM$102,MATCH(Species!AJ$2,'Round  (8)'!$B$2:$AM$2,0),0),0)+IFERROR(VLOOKUP($B22,'Round  (9)'!$B$2:$AM$102,MATCH(Species!AJ$2,'Round  (9)'!$B$2:$AM$2,0),0),0)+IFERROR(VLOOKUP($B22,'Round  (10)'!$B$2:$U$102,MATCH(Species!AJ$2,'Round  (10)'!$B$2:$U$2,0),0),0)+IFERROR(VLOOKUP($B22,'Round  (11)'!$B$2:$AB$102,MATCH(Species!AJ$2,'Round  (11)'!$B$2:$AB$2,0),0),0)+IFERROR(VLOOKUP($B22,'Round  (12)'!$B$2:$Y$100,MATCH(Species!AJ$2,'Round  (12)'!$B$2:$Y$2,0),0),0)</f>
        <v>0</v>
      </c>
      <c r="AT22" t="s">
        <v>167</v>
      </c>
    </row>
    <row r="23" spans="1:46" x14ac:dyDescent="0.3">
      <c r="A23" s="186">
        <v>20</v>
      </c>
      <c r="B23" s="326" t="s">
        <v>4</v>
      </c>
      <c r="C23" s="66" t="str">
        <f>IFERROR(VLOOKUP(B23,IND!$B$3:$E$66,4,0),"NM")</f>
        <v>M</v>
      </c>
      <c r="D23" s="51">
        <f t="shared" si="1"/>
        <v>8</v>
      </c>
      <c r="E23" s="342">
        <f t="shared" si="2"/>
        <v>53</v>
      </c>
      <c r="F23" s="480">
        <f>IFERROR(VLOOKUP($B23,'Round 1'!$B$2:$AM$102,MATCH(Species!F$2,'Round 1'!$B$2:$AM$2,0),0),0)+IFERROR(VLOOKUP($B23,'Round  (2)'!$B$2:$AM$102,MATCH(Species!F$2,'Round  (2)'!$B$2:$AM$2,0),0),0)+IFERROR(VLOOKUP($B23,'Round  (3)'!$B$2:$AM$102,MATCH(Species!F$2,'Round  (3)'!$B$2:$AM$2,0),0),0)+IFERROR(VLOOKUP($B23,'Round (4)'!$B$2:$AM$102,MATCH(Species!F$2,'Round (4)'!$B$2:$AM$2,0),0),0)+IFERROR(VLOOKUP($B23,'Round  (5)'!$B$2:$AM$102,MATCH(Species!F$2,'Round  (5)'!$B$2:$AM$2,0),0),0)+IFERROR(VLOOKUP($B23,'Round  (6)'!$B$2:$AM$102,MATCH(Species!F$2,'Round  (6)'!$B$2:$AM$2,0),0),0)+IFERROR(VLOOKUP($B23,'Round  (7)'!$B$2:$AM$102,MATCH(Species!F$2,'Round  (7)'!$B$2:$AM$2,0),0),0)+IFERROR(VLOOKUP($B23,'Round  (8)'!$B$2:$AM$102,MATCH(Species!F$2,'Round  (8)'!$B$2:$AM$2,0),0),0)+IFERROR(VLOOKUP($B23,'Round  (9)'!$B$2:$AM$102,MATCH(Species!F$2,'Round  (9)'!$B$2:$AM$2,0),0),0)+IFERROR(VLOOKUP($B23,'Round  (10)'!$B$2:$U$102,MATCH(Species!F$2,'Round  (10)'!$B$2:$U$2,0),0),0)+IFERROR(VLOOKUP($B23,'Round  (11)'!$B$2:$AB$102,MATCH(Species!F$2,'Round  (11)'!$B$2:$AB$2,0),0),0)+IFERROR(VLOOKUP($B23,'Round  (12)'!$B$2:$Y$100,MATCH(Species!F$2,'Round  (12)'!$B$2:$Y$2,0),0),0)</f>
        <v>27</v>
      </c>
      <c r="G23" s="480">
        <f>IFERROR(VLOOKUP($B23,'Round 1'!$B$2:$AM$102,MATCH(Species!G$2,'Round 1'!$B$2:$AM$2,0),0),0)+IFERROR(VLOOKUP($B23,'Round  (2)'!$B$2:$AM$102,MATCH(Species!G$2,'Round  (2)'!$B$2:$AM$2,0),0),0)+IFERROR(VLOOKUP($B23,'Round  (3)'!$B$2:$AM$102,MATCH(Species!G$2,'Round  (3)'!$B$2:$AM$2,0),0),0)+IFERROR(VLOOKUP($B23,'Round (4)'!$B$2:$AM$102,MATCH(Species!G$2,'Round (4)'!$B$2:$AM$2,0),0),0)+IFERROR(VLOOKUP($B23,'Round  (5)'!$B$2:$AM$102,MATCH(Species!G$2,'Round  (5)'!$B$2:$AM$2,0),0),0)+IFERROR(VLOOKUP($B23,'Round  (6)'!$B$2:$AM$102,MATCH(Species!G$2,'Round  (6)'!$B$2:$AM$2,0),0),0)+IFERROR(VLOOKUP($B23,'Round  (7)'!$B$2:$AM$102,MATCH(Species!G$2,'Round  (7)'!$B$2:$AM$2,0),0),0)+IFERROR(VLOOKUP($B23,'Round  (8)'!$B$2:$AM$102,MATCH(Species!G$2,'Round  (8)'!$B$2:$AM$2,0),0),0)+IFERROR(VLOOKUP($B23,'Round  (9)'!$B$2:$AM$102,MATCH(Species!G$2,'Round  (9)'!$B$2:$AM$2,0),0),0)+IFERROR(VLOOKUP($B23,'Round  (10)'!$B$2:$U$102,MATCH(Species!G$2,'Round  (10)'!$B$2:$U$2,0),0),0)+IFERROR(VLOOKUP($B23,'Round  (11)'!$B$2:$AB$102,MATCH(Species!G$2,'Round  (11)'!$B$2:$AB$2,0),0),0)+IFERROR(VLOOKUP($B23,'Round  (12)'!$B$2:$Y$100,MATCH(Species!G$2,'Round  (12)'!$B$2:$Y$2,0),0),0)</f>
        <v>0</v>
      </c>
      <c r="H23" s="480">
        <f>IFERROR(VLOOKUP($B23,'Round 1'!$B$2:$AM$102,MATCH(Species!H$2,'Round 1'!$B$2:$AM$2,0),0),0)+IFERROR(VLOOKUP($B23,'Round  (2)'!$B$2:$AM$102,MATCH(Species!H$2,'Round  (2)'!$B$2:$AM$2,0),0),0)+IFERROR(VLOOKUP($B23,'Round  (3)'!$B$2:$AM$102,MATCH(Species!H$2,'Round  (3)'!$B$2:$AM$2,0),0),0)+IFERROR(VLOOKUP($B23,'Round (4)'!$B$2:$AM$102,MATCH(Species!H$2,'Round (4)'!$B$2:$AM$2,0),0),0)+IFERROR(VLOOKUP($B23,'Round  (5)'!$B$2:$AM$102,MATCH(Species!H$2,'Round  (5)'!$B$2:$AM$2,0),0),0)+IFERROR(VLOOKUP($B23,'Round  (6)'!$B$2:$AM$102,MATCH(Species!H$2,'Round  (6)'!$B$2:$AM$2,0),0),0)+IFERROR(VLOOKUP($B23,'Round  (7)'!$B$2:$AM$102,MATCH(Species!H$2,'Round  (7)'!$B$2:$AM$2,0),0),0)+IFERROR(VLOOKUP($B23,'Round  (8)'!$B$2:$AM$102,MATCH(Species!H$2,'Round  (8)'!$B$2:$AM$2,0),0),0)+IFERROR(VLOOKUP($B23,'Round  (9)'!$B$2:$AM$102,MATCH(Species!H$2,'Round  (9)'!$B$2:$AM$2,0),0),0)+IFERROR(VLOOKUP($B23,'Round  (10)'!$B$2:$U$102,MATCH(Species!H$2,'Round  (10)'!$B$2:$U$2,0),0),0)+IFERROR(VLOOKUP($B23,'Round  (11)'!$B$2:$AB$102,MATCH(Species!H$2,'Round  (11)'!$B$2:$AB$2,0),0),0)+IFERROR(VLOOKUP($B23,'Round  (12)'!$B$2:$Y$100,MATCH(Species!H$2,'Round  (12)'!$B$2:$Y$2,0),0),0)</f>
        <v>0</v>
      </c>
      <c r="I23" s="480">
        <f>IFERROR(VLOOKUP($B23,'Round 1'!$B$2:$AM$102,MATCH(Species!I$2,'Round 1'!$B$2:$AM$2,0),0),0)+IFERROR(VLOOKUP($B23,'Round  (2)'!$B$2:$AM$102,MATCH(Species!I$2,'Round  (2)'!$B$2:$AM$2,0),0),0)+IFERROR(VLOOKUP($B23,'Round  (3)'!$B$2:$AM$102,MATCH(Species!I$2,'Round  (3)'!$B$2:$AM$2,0),0),0)+IFERROR(VLOOKUP($B23,'Round (4)'!$B$2:$AM$102,MATCH(Species!I$2,'Round (4)'!$B$2:$AM$2,0),0),0)+IFERROR(VLOOKUP($B23,'Round  (5)'!$B$2:$AM$102,MATCH(Species!I$2,'Round  (5)'!$B$2:$AM$2,0),0),0)+IFERROR(VLOOKUP($B23,'Round  (6)'!$B$2:$AM$102,MATCH(Species!I$2,'Round  (6)'!$B$2:$AM$2,0),0),0)+IFERROR(VLOOKUP($B23,'Round  (7)'!$B$2:$AM$102,MATCH(Species!I$2,'Round  (7)'!$B$2:$AM$2,0),0),0)+IFERROR(VLOOKUP($B23,'Round  (8)'!$B$2:$AM$102,MATCH(Species!I$2,'Round  (8)'!$B$2:$AM$2,0),0),0)+IFERROR(VLOOKUP($B23,'Round  (9)'!$B$2:$AM$102,MATCH(Species!I$2,'Round  (9)'!$B$2:$AM$2,0),0),0)+IFERROR(VLOOKUP($B23,'Round  (10)'!$B$2:$U$102,MATCH(Species!I$2,'Round  (10)'!$B$2:$U$2,0),0),0)+IFERROR(VLOOKUP($B23,'Round  (11)'!$B$2:$AB$102,MATCH(Species!I$2,'Round  (11)'!$B$2:$AB$2,0),0),0)+IFERROR(VLOOKUP($B23,'Round  (12)'!$B$2:$Y$100,MATCH(Species!I$2,'Round  (12)'!$B$2:$Y$2,0),0),0)</f>
        <v>0</v>
      </c>
      <c r="J23" s="480">
        <f>IFERROR(VLOOKUP($B23,'Round 1'!$B$2:$AM$102,MATCH(Species!J$2,'Round 1'!$B$2:$AM$2,0),0),0)+IFERROR(VLOOKUP($B23,'Round  (2)'!$B$2:$AM$102,MATCH(Species!J$2,'Round  (2)'!$B$2:$AM$2,0),0),0)+IFERROR(VLOOKUP($B23,'Round  (3)'!$B$2:$AM$102,MATCH(Species!J$2,'Round  (3)'!$B$2:$AM$2,0),0),0)+IFERROR(VLOOKUP($B23,'Round (4)'!$B$2:$AM$102,MATCH(Species!J$2,'Round (4)'!$B$2:$AM$2,0),0),0)+IFERROR(VLOOKUP($B23,'Round  (5)'!$B$2:$AM$102,MATCH(Species!J$2,'Round  (5)'!$B$2:$AM$2,0),0),0)+IFERROR(VLOOKUP($B23,'Round  (6)'!$B$2:$AM$102,MATCH(Species!J$2,'Round  (6)'!$B$2:$AM$2,0),0),0)+IFERROR(VLOOKUP($B23,'Round  (7)'!$B$2:$AM$102,MATCH(Species!J$2,'Round  (7)'!$B$2:$AM$2,0),0),0)+IFERROR(VLOOKUP($B23,'Round  (8)'!$B$2:$AM$102,MATCH(Species!J$2,'Round  (8)'!$B$2:$AM$2,0),0),0)+IFERROR(VLOOKUP($B23,'Round  (9)'!$B$2:$AM$102,MATCH(Species!J$2,'Round  (9)'!$B$2:$AM$2,0),0),0)+IFERROR(VLOOKUP($B23,'Round  (10)'!$B$2:$U$102,MATCH(Species!J$2,'Round  (10)'!$B$2:$U$2,0),0),0)+IFERROR(VLOOKUP($B23,'Round  (11)'!$B$2:$AB$102,MATCH(Species!J$2,'Round  (11)'!$B$2:$AB$2,0),0),0)+IFERROR(VLOOKUP($B23,'Round  (12)'!$B$2:$Y$100,MATCH(Species!J$2,'Round  (12)'!$B$2:$Y$2,0),0),0)</f>
        <v>0</v>
      </c>
      <c r="K23" s="480">
        <f>IFERROR(VLOOKUP($B23,'Round 1'!$B$2:$AM$102,MATCH(Species!K$2,'Round 1'!$B$2:$AM$2,0),0),0)+IFERROR(VLOOKUP($B23,'Round  (2)'!$B$2:$AM$102,MATCH(Species!K$2,'Round  (2)'!$B$2:$AM$2,0),0),0)+IFERROR(VLOOKUP($B23,'Round  (3)'!$B$2:$AM$102,MATCH(Species!K$2,'Round  (3)'!$B$2:$AM$2,0),0),0)+IFERROR(VLOOKUP($B23,'Round (4)'!$B$2:$AM$102,MATCH(Species!K$2,'Round (4)'!$B$2:$AM$2,0),0),0)+IFERROR(VLOOKUP($B23,'Round  (5)'!$B$2:$AM$102,MATCH(Species!K$2,'Round  (5)'!$B$2:$AM$2,0),0),0)+IFERROR(VLOOKUP($B23,'Round  (6)'!$B$2:$AM$102,MATCH(Species!K$2,'Round  (6)'!$B$2:$AM$2,0),0),0)+IFERROR(VLOOKUP($B23,'Round  (7)'!$B$2:$AM$102,MATCH(Species!K$2,'Round  (7)'!$B$2:$AM$2,0),0),0)+IFERROR(VLOOKUP($B23,'Round  (8)'!$B$2:$AM$102,MATCH(Species!K$2,'Round  (8)'!$B$2:$AM$2,0),0),0)+IFERROR(VLOOKUP($B23,'Round  (9)'!$B$2:$AM$102,MATCH(Species!K$2,'Round  (9)'!$B$2:$AM$2,0),0),0)+IFERROR(VLOOKUP($B23,'Round  (10)'!$B$2:$U$102,MATCH(Species!K$2,'Round  (10)'!$B$2:$U$2,0),0),0)+IFERROR(VLOOKUP($B23,'Round  (11)'!$B$2:$AB$102,MATCH(Species!K$2,'Round  (11)'!$B$2:$AB$2,0),0),0)+IFERROR(VLOOKUP($B23,'Round  (12)'!$B$2:$Y$100,MATCH(Species!K$2,'Round  (12)'!$B$2:$Y$2,0),0),0)</f>
        <v>0</v>
      </c>
      <c r="L23" s="480">
        <f>IFERROR(VLOOKUP($B23,'Round 1'!$B$2:$AM$102,MATCH(Species!L$2,'Round 1'!$B$2:$AM$2,0),0),0)+IFERROR(VLOOKUP($B23,'Round  (2)'!$B$2:$AM$102,MATCH(Species!L$2,'Round  (2)'!$B$2:$AM$2,0),0),0)+IFERROR(VLOOKUP($B23,'Round  (3)'!$B$2:$AM$102,MATCH(Species!L$2,'Round  (3)'!$B$2:$AM$2,0),0),0)+IFERROR(VLOOKUP($B23,'Round (4)'!$B$2:$AM$102,MATCH(Species!L$2,'Round (4)'!$B$2:$AM$2,0),0),0)+IFERROR(VLOOKUP($B23,'Round  (5)'!$B$2:$AM$102,MATCH(Species!L$2,'Round  (5)'!$B$2:$AM$2,0),0),0)+IFERROR(VLOOKUP($B23,'Round  (6)'!$B$2:$AM$102,MATCH(Species!L$2,'Round  (6)'!$B$2:$AM$2,0),0),0)+IFERROR(VLOOKUP($B23,'Round  (7)'!$B$2:$AM$102,MATCH(Species!L$2,'Round  (7)'!$B$2:$AM$2,0),0),0)+IFERROR(VLOOKUP($B23,'Round  (8)'!$B$2:$AM$102,MATCH(Species!L$2,'Round  (8)'!$B$2:$AM$2,0),0),0)+IFERROR(VLOOKUP($B23,'Round  (9)'!$B$2:$AM$102,MATCH(Species!L$2,'Round  (9)'!$B$2:$AM$2,0),0),0)+IFERROR(VLOOKUP($B23,'Round  (10)'!$B$2:$U$102,MATCH(Species!L$2,'Round  (10)'!$B$2:$U$2,0),0),0)+IFERROR(VLOOKUP($B23,'Round  (11)'!$B$2:$AB$102,MATCH(Species!L$2,'Round  (11)'!$B$2:$AB$2,0),0),0)+IFERROR(VLOOKUP($B23,'Round  (12)'!$B$2:$Y$100,MATCH(Species!L$2,'Round  (12)'!$B$2:$Y$2,0),0),0)</f>
        <v>5</v>
      </c>
      <c r="M23" s="480">
        <f>IFERROR(VLOOKUP($B23,'Round 1'!$B$2:$AM$102,MATCH(Species!M$2,'Round 1'!$B$2:$AM$2,0),0),0)+IFERROR(VLOOKUP($B23,'Round  (2)'!$B$2:$AM$102,MATCH(Species!M$2,'Round  (2)'!$B$2:$AM$2,0),0),0)+IFERROR(VLOOKUP($B23,'Round  (3)'!$B$2:$AM$102,MATCH(Species!M$2,'Round  (3)'!$B$2:$AM$2,0),0),0)+IFERROR(VLOOKUP($B23,'Round (4)'!$B$2:$AM$102,MATCH(Species!M$2,'Round (4)'!$B$2:$AM$2,0),0),0)+IFERROR(VLOOKUP($B23,'Round  (5)'!$B$2:$AM$102,MATCH(Species!M$2,'Round  (5)'!$B$2:$AM$2,0),0),0)+IFERROR(VLOOKUP($B23,'Round  (6)'!$B$2:$AM$102,MATCH(Species!M$2,'Round  (6)'!$B$2:$AM$2,0),0),0)+IFERROR(VLOOKUP($B23,'Round  (7)'!$B$2:$AM$102,MATCH(Species!M$2,'Round  (7)'!$B$2:$AM$2,0),0),0)+IFERROR(VLOOKUP($B23,'Round  (8)'!$B$2:$AM$102,MATCH(Species!M$2,'Round  (8)'!$B$2:$AM$2,0),0),0)+IFERROR(VLOOKUP($B23,'Round  (9)'!$B$2:$AM$102,MATCH(Species!M$2,'Round  (9)'!$B$2:$AM$2,0),0),0)+IFERROR(VLOOKUP($B23,'Round  (10)'!$B$2:$U$102,MATCH(Species!M$2,'Round  (10)'!$B$2:$U$2,0),0),0)+IFERROR(VLOOKUP($B23,'Round  (11)'!$B$2:$AB$102,MATCH(Species!M$2,'Round  (11)'!$B$2:$AB$2,0),0),0)+IFERROR(VLOOKUP($B23,'Round  (12)'!$B$2:$Y$100,MATCH(Species!M$2,'Round  (12)'!$B$2:$Y$2,0),0),0)</f>
        <v>0</v>
      </c>
      <c r="N23" s="480">
        <f>IFERROR(VLOOKUP($B23,'Round 1'!$B$2:$AM$102,MATCH(Species!N$2,'Round 1'!$B$2:$AM$2,0),0),0)+IFERROR(VLOOKUP($B23,'Round  (2)'!$B$2:$AM$102,MATCH(Species!N$2,'Round  (2)'!$B$2:$AM$2,0),0),0)+IFERROR(VLOOKUP($B23,'Round  (3)'!$B$2:$AM$102,MATCH(Species!N$2,'Round  (3)'!$B$2:$AM$2,0),0),0)+IFERROR(VLOOKUP($B23,'Round (4)'!$B$2:$AM$102,MATCH(Species!N$2,'Round (4)'!$B$2:$AM$2,0),0),0)+IFERROR(VLOOKUP($B23,'Round  (5)'!$B$2:$AM$102,MATCH(Species!N$2,'Round  (5)'!$B$2:$AM$2,0),0),0)+IFERROR(VLOOKUP($B23,'Round  (6)'!$B$2:$AM$102,MATCH(Species!N$2,'Round  (6)'!$B$2:$AM$2,0),0),0)+IFERROR(VLOOKUP($B23,'Round  (7)'!$B$2:$AM$102,MATCH(Species!N$2,'Round  (7)'!$B$2:$AM$2,0),0),0)+IFERROR(VLOOKUP($B23,'Round  (8)'!$B$2:$AM$102,MATCH(Species!N$2,'Round  (8)'!$B$2:$AM$2,0),0),0)+IFERROR(VLOOKUP($B23,'Round  (9)'!$B$2:$AM$102,MATCH(Species!N$2,'Round  (9)'!$B$2:$AM$2,0),0),0)+IFERROR(VLOOKUP($B23,'Round  (10)'!$B$2:$U$102,MATCH(Species!N$2,'Round  (10)'!$B$2:$U$2,0),0),0)+IFERROR(VLOOKUP($B23,'Round  (11)'!$B$2:$AB$102,MATCH(Species!N$2,'Round  (11)'!$B$2:$AB$2,0),0),0)+IFERROR(VLOOKUP($B23,'Round  (12)'!$B$2:$Y$100,MATCH(Species!N$2,'Round  (12)'!$B$2:$Y$2,0),0),0)</f>
        <v>6</v>
      </c>
      <c r="O23" s="480">
        <f>IFERROR(VLOOKUP($B23,'Round 1'!$B$2:$AM$102,MATCH(Species!O$2,'Round 1'!$B$2:$AM$2,0),0),0)+IFERROR(VLOOKUP($B23,'Round  (2)'!$B$2:$AM$102,MATCH(Species!O$2,'Round  (2)'!$B$2:$AM$2,0),0),0)+IFERROR(VLOOKUP($B23,'Round  (3)'!$B$2:$AM$102,MATCH(Species!O$2,'Round  (3)'!$B$2:$AM$2,0),0),0)+IFERROR(VLOOKUP($B23,'Round (4)'!$B$2:$AM$102,MATCH(Species!O$2,'Round (4)'!$B$2:$AM$2,0),0),0)+IFERROR(VLOOKUP($B23,'Round  (5)'!$B$2:$AM$102,MATCH(Species!O$2,'Round  (5)'!$B$2:$AM$2,0),0),0)+IFERROR(VLOOKUP($B23,'Round  (6)'!$B$2:$AM$102,MATCH(Species!O$2,'Round  (6)'!$B$2:$AM$2,0),0),0)+IFERROR(VLOOKUP($B23,'Round  (7)'!$B$2:$AM$102,MATCH(Species!O$2,'Round  (7)'!$B$2:$AM$2,0),0),0)+IFERROR(VLOOKUP($B23,'Round  (8)'!$B$2:$AM$102,MATCH(Species!O$2,'Round  (8)'!$B$2:$AM$2,0),0),0)+IFERROR(VLOOKUP($B23,'Round  (9)'!$B$2:$AM$102,MATCH(Species!O$2,'Round  (9)'!$B$2:$AM$2,0),0),0)+IFERROR(VLOOKUP($B23,'Round  (10)'!$B$2:$U$102,MATCH(Species!O$2,'Round  (10)'!$B$2:$U$2,0),0),0)+IFERROR(VLOOKUP($B23,'Round  (11)'!$B$2:$AB$102,MATCH(Species!O$2,'Round  (11)'!$B$2:$AB$2,0),0),0)+IFERROR(VLOOKUP($B23,'Round  (12)'!$B$2:$Y$100,MATCH(Species!O$2,'Round  (12)'!$B$2:$Y$2,0),0),0)</f>
        <v>0</v>
      </c>
      <c r="P23" s="480">
        <f>IFERROR(VLOOKUP($B23,'Round 1'!$B$2:$AM$102,MATCH(Species!P$2,'Round 1'!$B$2:$AM$2,0),0),0)+IFERROR(VLOOKUP($B23,'Round  (2)'!$B$2:$AM$102,MATCH(Species!P$2,'Round  (2)'!$B$2:$AM$2,0),0),0)+IFERROR(VLOOKUP($B23,'Round  (3)'!$B$2:$AM$102,MATCH(Species!P$2,'Round  (3)'!$B$2:$AM$2,0),0),0)+IFERROR(VLOOKUP($B23,'Round (4)'!$B$2:$AM$102,MATCH(Species!P$2,'Round (4)'!$B$2:$AM$2,0),0),0)+IFERROR(VLOOKUP($B23,'Round  (5)'!$B$2:$AM$102,MATCH(Species!P$2,'Round  (5)'!$B$2:$AM$2,0),0),0)+IFERROR(VLOOKUP($B23,'Round  (6)'!$B$2:$AM$102,MATCH(Species!P$2,'Round  (6)'!$B$2:$AM$2,0),0),0)+IFERROR(VLOOKUP($B23,'Round  (7)'!$B$2:$AM$102,MATCH(Species!P$2,'Round  (7)'!$B$2:$AM$2,0),0),0)+IFERROR(VLOOKUP($B23,'Round  (8)'!$B$2:$AM$102,MATCH(Species!P$2,'Round  (8)'!$B$2:$AM$2,0),0),0)+IFERROR(VLOOKUP($B23,'Round  (9)'!$B$2:$AM$102,MATCH(Species!P$2,'Round  (9)'!$B$2:$AM$2,0),0),0)+IFERROR(VLOOKUP($B23,'Round  (10)'!$B$2:$U$102,MATCH(Species!P$2,'Round  (10)'!$B$2:$U$2,0),0),0)+IFERROR(VLOOKUP($B23,'Round  (11)'!$B$2:$AB$102,MATCH(Species!P$2,'Round  (11)'!$B$2:$AB$2,0),0),0)+IFERROR(VLOOKUP($B23,'Round  (12)'!$B$2:$Y$100,MATCH(Species!P$2,'Round  (12)'!$B$2:$Y$2,0),0),0)</f>
        <v>0</v>
      </c>
      <c r="Q23" s="480">
        <f>IFERROR(VLOOKUP($B23,'Round 1'!$B$2:$AM$102,MATCH(Species!Q$2,'Round 1'!$B$2:$AM$2,0),0),0)+IFERROR(VLOOKUP($B23,'Round  (2)'!$B$2:$AM$102,MATCH(Species!Q$2,'Round  (2)'!$B$2:$AM$2,0),0),0)+IFERROR(VLOOKUP($B23,'Round  (3)'!$B$2:$AM$102,MATCH(Species!Q$2,'Round  (3)'!$B$2:$AM$2,0),0),0)+IFERROR(VLOOKUP($B23,'Round (4)'!$B$2:$AM$102,MATCH(Species!Q$2,'Round (4)'!$B$2:$AM$2,0),0),0)+IFERROR(VLOOKUP($B23,'Round  (5)'!$B$2:$AM$102,MATCH(Species!Q$2,'Round  (5)'!$B$2:$AM$2,0),0),0)+IFERROR(VLOOKUP($B23,'Round  (6)'!$B$2:$AM$102,MATCH(Species!Q$2,'Round  (6)'!$B$2:$AM$2,0),0),0)+IFERROR(VLOOKUP($B23,'Round  (7)'!$B$2:$AM$102,MATCH(Species!Q$2,'Round  (7)'!$B$2:$AM$2,0),0),0)+IFERROR(VLOOKUP($B23,'Round  (8)'!$B$2:$AM$102,MATCH(Species!Q$2,'Round  (8)'!$B$2:$AM$2,0),0),0)+IFERROR(VLOOKUP($B23,'Round  (9)'!$B$2:$AM$102,MATCH(Species!Q$2,'Round  (9)'!$B$2:$AM$2,0),0),0)+IFERROR(VLOOKUP($B23,'Round  (10)'!$B$2:$U$102,MATCH(Species!Q$2,'Round  (10)'!$B$2:$U$2,0),0),0)+IFERROR(VLOOKUP($B23,'Round  (11)'!$B$2:$AB$102,MATCH(Species!Q$2,'Round  (11)'!$B$2:$AB$2,0),0),0)+IFERROR(VLOOKUP($B23,'Round  (12)'!$B$2:$Y$100,MATCH(Species!Q$2,'Round  (12)'!$B$2:$Y$2,0),0),0)</f>
        <v>1</v>
      </c>
      <c r="R23" s="480">
        <f>IFERROR(VLOOKUP($B23,'Round 1'!$B$2:$AM$102,MATCH(Species!R$2,'Round 1'!$B$2:$AM$2,0),0),0)+IFERROR(VLOOKUP($B23,'Round  (2)'!$B$2:$AM$102,MATCH(Species!R$2,'Round  (2)'!$B$2:$AM$2,0),0),0)+IFERROR(VLOOKUP($B23,'Round  (3)'!$B$2:$AM$102,MATCH(Species!R$2,'Round  (3)'!$B$2:$AM$2,0),0),0)+IFERROR(VLOOKUP($B23,'Round (4)'!$B$2:$AM$102,MATCH(Species!R$2,'Round (4)'!$B$2:$AM$2,0),0),0)+IFERROR(VLOOKUP($B23,'Round  (5)'!$B$2:$AM$102,MATCH(Species!R$2,'Round  (5)'!$B$2:$AM$2,0),0),0)+IFERROR(VLOOKUP($B23,'Round  (6)'!$B$2:$AM$102,MATCH(Species!R$2,'Round  (6)'!$B$2:$AM$2,0),0),0)+IFERROR(VLOOKUP($B23,'Round  (7)'!$B$2:$AM$102,MATCH(Species!R$2,'Round  (7)'!$B$2:$AM$2,0),0),0)+IFERROR(VLOOKUP($B23,'Round  (8)'!$B$2:$AM$102,MATCH(Species!R$2,'Round  (8)'!$B$2:$AM$2,0),0),0)+IFERROR(VLOOKUP($B23,'Round  (9)'!$B$2:$AM$102,MATCH(Species!R$2,'Round  (9)'!$B$2:$AM$2,0),0),0)+IFERROR(VLOOKUP($B23,'Round  (10)'!$B$2:$U$102,MATCH(Species!R$2,'Round  (10)'!$B$2:$U$2,0),0),0)+IFERROR(VLOOKUP($B23,'Round  (11)'!$B$2:$AB$102,MATCH(Species!R$2,'Round  (11)'!$B$2:$AB$2,0),0),0)+IFERROR(VLOOKUP($B23,'Round  (12)'!$B$2:$Y$100,MATCH(Species!R$2,'Round  (12)'!$B$2:$Y$2,0),0),0)</f>
        <v>0</v>
      </c>
      <c r="S23" s="480">
        <f>IFERROR(VLOOKUP($B23,'Round 1'!$B$2:$AM$102,MATCH(Species!S$2,'Round 1'!$B$2:$AM$2,0),0),0)+IFERROR(VLOOKUP($B23,'Round  (2)'!$B$2:$AM$102,MATCH(Species!S$2,'Round  (2)'!$B$2:$AM$2,0),0),0)+IFERROR(VLOOKUP($B23,'Round  (3)'!$B$2:$AM$102,MATCH(Species!S$2,'Round  (3)'!$B$2:$AM$2,0),0),0)+IFERROR(VLOOKUP($B23,'Round (4)'!$B$2:$AM$102,MATCH(Species!S$2,'Round (4)'!$B$2:$AM$2,0),0),0)+IFERROR(VLOOKUP($B23,'Round  (5)'!$B$2:$AM$102,MATCH(Species!S$2,'Round  (5)'!$B$2:$AM$2,0),0),0)+IFERROR(VLOOKUP($B23,'Round  (6)'!$B$2:$AM$102,MATCH(Species!S$2,'Round  (6)'!$B$2:$AM$2,0),0),0)+IFERROR(VLOOKUP($B23,'Round  (7)'!$B$2:$AM$102,MATCH(Species!S$2,'Round  (7)'!$B$2:$AM$2,0),0),0)+IFERROR(VLOOKUP($B23,'Round  (8)'!$B$2:$AM$102,MATCH(Species!S$2,'Round  (8)'!$B$2:$AM$2,0),0),0)+IFERROR(VLOOKUP($B23,'Round  (9)'!$B$2:$AM$102,MATCH(Species!S$2,'Round  (9)'!$B$2:$AM$2,0),0),0)+IFERROR(VLOOKUP($B23,'Round  (10)'!$B$2:$U$102,MATCH(Species!S$2,'Round  (10)'!$B$2:$U$2,0),0),0)+IFERROR(VLOOKUP($B23,'Round  (11)'!$B$2:$AB$102,MATCH(Species!S$2,'Round  (11)'!$B$2:$AB$2,0),0),0)+IFERROR(VLOOKUP($B23,'Round  (12)'!$B$2:$Y$100,MATCH(Species!S$2,'Round  (12)'!$B$2:$Y$2,0),0),0)</f>
        <v>0</v>
      </c>
      <c r="T23" s="480">
        <f>IFERROR(VLOOKUP($B23,'Round 1'!$B$2:$AM$102,MATCH(Species!T$2,'Round 1'!$B$2:$AM$2,0),0),0)+IFERROR(VLOOKUP($B23,'Round  (2)'!$B$2:$AM$102,MATCH(Species!T$2,'Round  (2)'!$B$2:$AM$2,0),0),0)+IFERROR(VLOOKUP($B23,'Round  (3)'!$B$2:$AM$102,MATCH(Species!T$2,'Round  (3)'!$B$2:$AM$2,0),0),0)+IFERROR(VLOOKUP($B23,'Round (4)'!$B$2:$AM$102,MATCH(Species!T$2,'Round (4)'!$B$2:$AM$2,0),0),0)+IFERROR(VLOOKUP($B23,'Round  (5)'!$B$2:$AM$102,MATCH(Species!T$2,'Round  (5)'!$B$2:$AM$2,0),0),0)+IFERROR(VLOOKUP($B23,'Round  (6)'!$B$2:$AM$102,MATCH(Species!T$2,'Round  (6)'!$B$2:$AM$2,0),0),0)+IFERROR(VLOOKUP($B23,'Round  (7)'!$B$2:$AM$102,MATCH(Species!T$2,'Round  (7)'!$B$2:$AM$2,0),0),0)+IFERROR(VLOOKUP($B23,'Round  (8)'!$B$2:$AM$102,MATCH(Species!T$2,'Round  (8)'!$B$2:$AM$2,0),0),0)+IFERROR(VLOOKUP($B23,'Round  (9)'!$B$2:$AM$102,MATCH(Species!T$2,'Round  (9)'!$B$2:$AM$2,0),0),0)+IFERROR(VLOOKUP($B23,'Round  (10)'!$B$2:$U$102,MATCH(Species!T$2,'Round  (10)'!$B$2:$U$2,0),0),0)+IFERROR(VLOOKUP($B23,'Round  (11)'!$B$2:$AB$102,MATCH(Species!T$2,'Round  (11)'!$B$2:$AB$2,0),0),0)+IFERROR(VLOOKUP($B23,'Round  (12)'!$B$2:$Y$100,MATCH(Species!T$2,'Round  (12)'!$B$2:$Y$2,0),0),0)</f>
        <v>0</v>
      </c>
      <c r="U23" s="480">
        <f>IFERROR(VLOOKUP($B23,'Round 1'!$B$2:$AM$102,MATCH(Species!U$2,'Round 1'!$B$2:$AM$2,0),0),0)+IFERROR(VLOOKUP($B23,'Round  (2)'!$B$2:$AM$102,MATCH(Species!U$2,'Round  (2)'!$B$2:$AM$2,0),0),0)+IFERROR(VLOOKUP($B23,'Round  (3)'!$B$2:$AM$102,MATCH(Species!U$2,'Round  (3)'!$B$2:$AM$2,0),0),0)+IFERROR(VLOOKUP($B23,'Round (4)'!$B$2:$AM$102,MATCH(Species!U$2,'Round (4)'!$B$2:$AM$2,0),0),0)+IFERROR(VLOOKUP($B23,'Round  (5)'!$B$2:$AM$102,MATCH(Species!U$2,'Round  (5)'!$B$2:$AM$2,0),0),0)+IFERROR(VLOOKUP($B23,'Round  (6)'!$B$2:$AM$102,MATCH(Species!U$2,'Round  (6)'!$B$2:$AM$2,0),0),0)+IFERROR(VLOOKUP($B23,'Round  (7)'!$B$2:$AM$102,MATCH(Species!U$2,'Round  (7)'!$B$2:$AM$2,0),0),0)+IFERROR(VLOOKUP($B23,'Round  (8)'!$B$2:$AM$102,MATCH(Species!U$2,'Round  (8)'!$B$2:$AM$2,0),0),0)+IFERROR(VLOOKUP($B23,'Round  (9)'!$B$2:$AM$102,MATCH(Species!U$2,'Round  (9)'!$B$2:$AM$2,0),0),0)+IFERROR(VLOOKUP($B23,'Round  (10)'!$B$2:$U$102,MATCH(Species!U$2,'Round  (10)'!$B$2:$U$2,0),0),0)+IFERROR(VLOOKUP($B23,'Round  (11)'!$B$2:$AB$102,MATCH(Species!U$2,'Round  (11)'!$B$2:$AB$2,0),0),0)+IFERROR(VLOOKUP($B23,'Round  (12)'!$B$2:$Y$100,MATCH(Species!U$2,'Round  (12)'!$B$2:$Y$2,0),0),0)</f>
        <v>2</v>
      </c>
      <c r="V23" s="480">
        <f>IFERROR(VLOOKUP($B23,'Round 1'!$B$2:$AM$102,MATCH(Species!V$2,'Round 1'!$B$2:$AM$2,0),0),0)+IFERROR(VLOOKUP($B23,'Round  (2)'!$B$2:$AM$102,MATCH(Species!V$2,'Round  (2)'!$B$2:$AM$2,0),0),0)+IFERROR(VLOOKUP($B23,'Round  (3)'!$B$2:$AM$102,MATCH(Species!V$2,'Round  (3)'!$B$2:$AM$2,0),0),0)+IFERROR(VLOOKUP($B23,'Round (4)'!$B$2:$AM$102,MATCH(Species!V$2,'Round (4)'!$B$2:$AM$2,0),0),0)+IFERROR(VLOOKUP($B23,'Round  (5)'!$B$2:$AM$102,MATCH(Species!V$2,'Round  (5)'!$B$2:$AM$2,0),0),0)+IFERROR(VLOOKUP($B23,'Round  (6)'!$B$2:$AM$102,MATCH(Species!V$2,'Round  (6)'!$B$2:$AM$2,0),0),0)+IFERROR(VLOOKUP($B23,'Round  (7)'!$B$2:$AM$102,MATCH(Species!V$2,'Round  (7)'!$B$2:$AM$2,0),0),0)+IFERROR(VLOOKUP($B23,'Round  (8)'!$B$2:$AM$102,MATCH(Species!V$2,'Round  (8)'!$B$2:$AM$2,0),0),0)+IFERROR(VLOOKUP($B23,'Round  (9)'!$B$2:$AM$102,MATCH(Species!V$2,'Round  (9)'!$B$2:$AM$2,0),0),0)+IFERROR(VLOOKUP($B23,'Round  (10)'!$B$2:$U$102,MATCH(Species!V$2,'Round  (10)'!$B$2:$U$2,0),0),0)+IFERROR(VLOOKUP($B23,'Round  (11)'!$B$2:$AB$102,MATCH(Species!V$2,'Round  (11)'!$B$2:$AB$2,0),0),0)+IFERROR(VLOOKUP($B23,'Round  (12)'!$B$2:$Y$100,MATCH(Species!V$2,'Round  (12)'!$B$2:$Y$2,0),0),0)</f>
        <v>1</v>
      </c>
      <c r="W23" s="480">
        <f>IFERROR(VLOOKUP($B23,'Round 1'!$B$2:$AM$102,MATCH(Species!W$2,'Round 1'!$B$2:$AM$2,0),0),0)+IFERROR(VLOOKUP($B23,'Round  (2)'!$B$2:$AM$102,MATCH(Species!W$2,'Round  (2)'!$B$2:$AM$2,0),0),0)+IFERROR(VLOOKUP($B23,'Round  (3)'!$B$2:$AM$102,MATCH(Species!W$2,'Round  (3)'!$B$2:$AM$2,0),0),0)+IFERROR(VLOOKUP($B23,'Round (4)'!$B$2:$AM$102,MATCH(Species!W$2,'Round (4)'!$B$2:$AM$2,0),0),0)+IFERROR(VLOOKUP($B23,'Round  (5)'!$B$2:$AM$102,MATCH(Species!W$2,'Round  (5)'!$B$2:$AM$2,0),0),0)+IFERROR(VLOOKUP($B23,'Round  (6)'!$B$2:$AM$102,MATCH(Species!W$2,'Round  (6)'!$B$2:$AM$2,0),0),0)+IFERROR(VLOOKUP($B23,'Round  (7)'!$B$2:$AM$102,MATCH(Species!W$2,'Round  (7)'!$B$2:$AM$2,0),0),0)+IFERROR(VLOOKUP($B23,'Round  (8)'!$B$2:$AM$102,MATCH(Species!W$2,'Round  (8)'!$B$2:$AM$2,0),0),0)+IFERROR(VLOOKUP($B23,'Round  (9)'!$B$2:$AM$102,MATCH(Species!W$2,'Round  (9)'!$B$2:$AM$2,0),0),0)+IFERROR(VLOOKUP($B23,'Round  (10)'!$B$2:$U$102,MATCH(Species!W$2,'Round  (10)'!$B$2:$U$2,0),0),0)+IFERROR(VLOOKUP($B23,'Round  (11)'!$B$2:$AB$102,MATCH(Species!W$2,'Round  (11)'!$B$2:$AB$2,0),0),0)+IFERROR(VLOOKUP($B23,'Round  (12)'!$B$2:$Y$100,MATCH(Species!W$2,'Round  (12)'!$B$2:$Y$2,0),0),0)</f>
        <v>1</v>
      </c>
      <c r="X23" s="480">
        <f>IFERROR(VLOOKUP($B23,'Round 1'!$B$2:$AM$102,MATCH(Species!X$2,'Round 1'!$B$2:$AM$2,0),0),0)+IFERROR(VLOOKUP($B23,'Round  (2)'!$B$2:$AM$102,MATCH(Species!X$2,'Round  (2)'!$B$2:$AM$2,0),0),0)+IFERROR(VLOOKUP($B23,'Round  (3)'!$B$2:$AM$102,MATCH(Species!X$2,'Round  (3)'!$B$2:$AM$2,0),0),0)+IFERROR(VLOOKUP($B23,'Round (4)'!$B$2:$AM$102,MATCH(Species!X$2,'Round (4)'!$B$2:$AM$2,0),0),0)+IFERROR(VLOOKUP($B23,'Round  (5)'!$B$2:$AM$102,MATCH(Species!X$2,'Round  (5)'!$B$2:$AM$2,0),0),0)+IFERROR(VLOOKUP($B23,'Round  (6)'!$B$2:$AM$102,MATCH(Species!X$2,'Round  (6)'!$B$2:$AM$2,0),0),0)+IFERROR(VLOOKUP($B23,'Round  (7)'!$B$2:$AM$102,MATCH(Species!X$2,'Round  (7)'!$B$2:$AM$2,0),0),0)+IFERROR(VLOOKUP($B23,'Round  (8)'!$B$2:$AM$102,MATCH(Species!X$2,'Round  (8)'!$B$2:$AM$2,0),0),0)+IFERROR(VLOOKUP($B23,'Round  (9)'!$B$2:$AM$102,MATCH(Species!X$2,'Round  (9)'!$B$2:$AM$2,0),0),0)+IFERROR(VLOOKUP($B23,'Round  (10)'!$B$2:$U$102,MATCH(Species!X$2,'Round  (10)'!$B$2:$U$2,0),0),0)+IFERROR(VLOOKUP($B23,'Round  (11)'!$B$2:$AB$102,MATCH(Species!X$2,'Round  (11)'!$B$2:$AB$2,0),0),0)+IFERROR(VLOOKUP($B23,'Round  (12)'!$B$2:$Y$100,MATCH(Species!X$2,'Round  (12)'!$B$2:$Y$2,0),0),0)</f>
        <v>0</v>
      </c>
      <c r="Y23" s="480">
        <f>IFERROR(VLOOKUP($B23,'Round 1'!$B$2:$AM$102,MATCH(Species!Y$2,'Round 1'!$B$2:$AM$2,0),0),0)+IFERROR(VLOOKUP($B23,'Round  (2)'!$B$2:$AM$102,MATCH(Species!Y$2,'Round  (2)'!$B$2:$AM$2,0),0),0)+IFERROR(VLOOKUP($B23,'Round  (3)'!$B$2:$AM$102,MATCH(Species!Y$2,'Round  (3)'!$B$2:$AM$2,0),0),0)+IFERROR(VLOOKUP($B23,'Round (4)'!$B$2:$AM$102,MATCH(Species!Y$2,'Round (4)'!$B$2:$AM$2,0),0),0)+IFERROR(VLOOKUP($B23,'Round  (5)'!$B$2:$AM$102,MATCH(Species!Y$2,'Round  (5)'!$B$2:$AM$2,0),0),0)+IFERROR(VLOOKUP($B23,'Round  (6)'!$B$2:$AM$102,MATCH(Species!Y$2,'Round  (6)'!$B$2:$AM$2,0),0),0)+IFERROR(VLOOKUP($B23,'Round  (7)'!$B$2:$AM$102,MATCH(Species!Y$2,'Round  (7)'!$B$2:$AM$2,0),0),0)+IFERROR(VLOOKUP($B23,'Round  (8)'!$B$2:$AM$102,MATCH(Species!Y$2,'Round  (8)'!$B$2:$AM$2,0),0),0)+IFERROR(VLOOKUP($B23,'Round  (9)'!$B$2:$AM$102,MATCH(Species!Y$2,'Round  (9)'!$B$2:$AM$2,0),0),0)+IFERROR(VLOOKUP($B23,'Round  (10)'!$B$2:$U$102,MATCH(Species!Y$2,'Round  (10)'!$B$2:$U$2,0),0),0)+IFERROR(VLOOKUP($B23,'Round  (11)'!$B$2:$AB$102,MATCH(Species!Y$2,'Round  (11)'!$B$2:$AB$2,0),0),0)+IFERROR(VLOOKUP($B23,'Round  (12)'!$B$2:$Y$100,MATCH(Species!Y$2,'Round  (12)'!$B$2:$Y$2,0),0),0)</f>
        <v>0</v>
      </c>
      <c r="Z23" s="480">
        <f>IFERROR(VLOOKUP($B23,'Round 1'!$B$2:$AM$102,MATCH(Species!Z$2,'Round 1'!$B$2:$AM$2,0),0),0)+IFERROR(VLOOKUP($B23,'Round  (2)'!$B$2:$AM$102,MATCH(Species!Z$2,'Round  (2)'!$B$2:$AM$2,0),0),0)+IFERROR(VLOOKUP($B23,'Round  (3)'!$B$2:$AM$102,MATCH(Species!Z$2,'Round  (3)'!$B$2:$AM$2,0),0),0)+IFERROR(VLOOKUP($B23,'Round (4)'!$B$2:$AM$102,MATCH(Species!Z$2,'Round (4)'!$B$2:$AM$2,0),0),0)+IFERROR(VLOOKUP($B23,'Round  (5)'!$B$2:$AM$102,MATCH(Species!Z$2,'Round  (5)'!$B$2:$AM$2,0),0),0)+IFERROR(VLOOKUP($B23,'Round  (6)'!$B$2:$AM$102,MATCH(Species!Z$2,'Round  (6)'!$B$2:$AM$2,0),0),0)+IFERROR(VLOOKUP($B23,'Round  (7)'!$B$2:$AM$102,MATCH(Species!Z$2,'Round  (7)'!$B$2:$AM$2,0),0),0)+IFERROR(VLOOKUP($B23,'Round  (8)'!$B$2:$AM$102,MATCH(Species!Z$2,'Round  (8)'!$B$2:$AM$2,0),0),0)+IFERROR(VLOOKUP($B23,'Round  (9)'!$B$2:$AM$102,MATCH(Species!Z$2,'Round  (9)'!$B$2:$AM$2,0),0),0)+IFERROR(VLOOKUP($B23,'Round  (10)'!$B$2:$U$102,MATCH(Species!Z$2,'Round  (10)'!$B$2:$U$2,0),0),0)+IFERROR(VLOOKUP($B23,'Round  (11)'!$B$2:$AB$102,MATCH(Species!Z$2,'Round  (11)'!$B$2:$AB$2,0),0),0)+IFERROR(VLOOKUP($B23,'Round  (12)'!$B$2:$Y$100,MATCH(Species!Z$2,'Round  (12)'!$B$2:$Y$2,0),0),0)</f>
        <v>0</v>
      </c>
      <c r="AA23" s="480">
        <f>IFERROR(VLOOKUP($B23,'Round 1'!$B$2:$AM$102,MATCH(Species!AA$2,'Round 1'!$B$2:$AM$2,0),0),0)+IFERROR(VLOOKUP($B23,'Round  (2)'!$B$2:$AM$102,MATCH(Species!AA$2,'Round  (2)'!$B$2:$AM$2,0),0),0)+IFERROR(VLOOKUP($B23,'Round  (3)'!$B$2:$AM$102,MATCH(Species!AA$2,'Round  (3)'!$B$2:$AM$2,0),0),0)+IFERROR(VLOOKUP($B23,'Round (4)'!$B$2:$AM$102,MATCH(Species!AA$2,'Round (4)'!$B$2:$AM$2,0),0),0)+IFERROR(VLOOKUP($B23,'Round  (5)'!$B$2:$AM$102,MATCH(Species!AA$2,'Round  (5)'!$B$2:$AM$2,0),0),0)+IFERROR(VLOOKUP($B23,'Round  (6)'!$B$2:$AM$102,MATCH(Species!AA$2,'Round  (6)'!$B$2:$AM$2,0),0),0)+IFERROR(VLOOKUP($B23,'Round  (7)'!$B$2:$AM$102,MATCH(Species!AA$2,'Round  (7)'!$B$2:$AM$2,0),0),0)+IFERROR(VLOOKUP($B23,'Round  (8)'!$B$2:$AM$102,MATCH(Species!AA$2,'Round  (8)'!$B$2:$AM$2,0),0),0)+IFERROR(VLOOKUP($B23,'Round  (9)'!$B$2:$AM$102,MATCH(Species!AA$2,'Round  (9)'!$B$2:$AM$2,0),0),0)+IFERROR(VLOOKUP($B23,'Round  (10)'!$B$2:$U$102,MATCH(Species!AA$2,'Round  (10)'!$B$2:$U$2,0),0),0)+IFERROR(VLOOKUP($B23,'Round  (11)'!$B$2:$AB$102,MATCH(Species!AA$2,'Round  (11)'!$B$2:$AB$2,0),0),0)+IFERROR(VLOOKUP($B23,'Round  (12)'!$B$2:$Y$100,MATCH(Species!AA$2,'Round  (12)'!$B$2:$Y$2,0),0),0)</f>
        <v>0</v>
      </c>
      <c r="AB23" s="480">
        <f>IFERROR(VLOOKUP($B23,'Round 1'!$B$2:$AM$102,MATCH(Species!AB$2,'Round 1'!$B$2:$AM$2,0),0),0)+IFERROR(VLOOKUP($B23,'Round  (2)'!$B$2:$AM$102,MATCH(Species!AB$2,'Round  (2)'!$B$2:$AM$2,0),0),0)+IFERROR(VLOOKUP($B23,'Round  (3)'!$B$2:$AM$102,MATCH(Species!AB$2,'Round  (3)'!$B$2:$AM$2,0),0),0)+IFERROR(VLOOKUP($B23,'Round (4)'!$B$2:$AM$102,MATCH(Species!AB$2,'Round (4)'!$B$2:$AM$2,0),0),0)+IFERROR(VLOOKUP($B23,'Round  (5)'!$B$2:$AM$102,MATCH(Species!AB$2,'Round  (5)'!$B$2:$AM$2,0),0),0)+IFERROR(VLOOKUP($B23,'Round  (6)'!$B$2:$AM$102,MATCH(Species!AB$2,'Round  (6)'!$B$2:$AM$2,0),0),0)+IFERROR(VLOOKUP($B23,'Round  (7)'!$B$2:$AM$102,MATCH(Species!AB$2,'Round  (7)'!$B$2:$AM$2,0),0),0)+IFERROR(VLOOKUP($B23,'Round  (8)'!$B$2:$AM$102,MATCH(Species!AB$2,'Round  (8)'!$B$2:$AM$2,0),0),0)+IFERROR(VLOOKUP($B23,'Round  (9)'!$B$2:$AM$102,MATCH(Species!AB$2,'Round  (9)'!$B$2:$AM$2,0),0),0)+IFERROR(VLOOKUP($B23,'Round  (10)'!$B$2:$U$102,MATCH(Species!AB$2,'Round  (10)'!$B$2:$U$2,0),0),0)+IFERROR(VLOOKUP($B23,'Round  (11)'!$B$2:$AB$102,MATCH(Species!AB$2,'Round  (11)'!$B$2:$AB$2,0),0),0)+IFERROR(VLOOKUP($B23,'Round  (12)'!$B$2:$Y$100,MATCH(Species!AB$2,'Round  (12)'!$B$2:$Y$2,0),0),0)</f>
        <v>0</v>
      </c>
      <c r="AC23" s="480">
        <f>IFERROR(VLOOKUP($B23,'Round 1'!$B$2:$AM$102,MATCH(Species!AC$2,'Round 1'!$B$2:$AM$2,0),0),0)+IFERROR(VLOOKUP($B23,'Round  (2)'!$B$2:$AM$102,MATCH(Species!AC$2,'Round  (2)'!$B$2:$AM$2,0),0),0)+IFERROR(VLOOKUP($B23,'Round  (3)'!$B$2:$AM$102,MATCH(Species!AC$2,'Round  (3)'!$B$2:$AM$2,0),0),0)+IFERROR(VLOOKUP($B23,'Round (4)'!$B$2:$AM$102,MATCH(Species!AC$2,'Round (4)'!$B$2:$AM$2,0),0),0)+IFERROR(VLOOKUP($B23,'Round  (5)'!$B$2:$AM$102,MATCH(Species!AC$2,'Round  (5)'!$B$2:$AM$2,0),0),0)+IFERROR(VLOOKUP($B23,'Round  (6)'!$B$2:$AM$102,MATCH(Species!AC$2,'Round  (6)'!$B$2:$AM$2,0),0),0)+IFERROR(VLOOKUP($B23,'Round  (7)'!$B$2:$AM$102,MATCH(Species!AC$2,'Round  (7)'!$B$2:$AM$2,0),0),0)+IFERROR(VLOOKUP($B23,'Round  (8)'!$B$2:$AM$102,MATCH(Species!AC$2,'Round  (8)'!$B$2:$AM$2,0),0),0)+IFERROR(VLOOKUP($B23,'Round  (9)'!$B$2:$AM$102,MATCH(Species!AC$2,'Round  (9)'!$B$2:$AM$2,0),0),0)+IFERROR(VLOOKUP($B23,'Round  (10)'!$B$2:$U$102,MATCH(Species!AC$2,'Round  (10)'!$B$2:$U$2,0),0),0)+IFERROR(VLOOKUP($B23,'Round  (11)'!$B$2:$AB$102,MATCH(Species!AC$2,'Round  (11)'!$B$2:$AB$2,0),0),0)+IFERROR(VLOOKUP($B23,'Round  (12)'!$B$2:$Y$100,MATCH(Species!AC$2,'Round  (12)'!$B$2:$Y$2,0),0),0)</f>
        <v>10</v>
      </c>
      <c r="AD23" s="480">
        <f>IFERROR(VLOOKUP($B23,'Round 1'!$B$2:$AM$102,MATCH(Species!AD$2,'Round 1'!$B$2:$AM$2,0),0),0)+IFERROR(VLOOKUP($B23,'Round  (2)'!$B$2:$AM$102,MATCH(Species!AD$2,'Round  (2)'!$B$2:$AM$2,0),0),0)+IFERROR(VLOOKUP($B23,'Round  (3)'!$B$2:$AM$102,MATCH(Species!AD$2,'Round  (3)'!$B$2:$AM$2,0),0),0)+IFERROR(VLOOKUP($B23,'Round (4)'!$B$2:$AM$102,MATCH(Species!AD$2,'Round (4)'!$B$2:$AM$2,0),0),0)+IFERROR(VLOOKUP($B23,'Round  (5)'!$B$2:$AM$102,MATCH(Species!AD$2,'Round  (5)'!$B$2:$AM$2,0),0),0)+IFERROR(VLOOKUP($B23,'Round  (6)'!$B$2:$AM$102,MATCH(Species!AD$2,'Round  (6)'!$B$2:$AM$2,0),0),0)+IFERROR(VLOOKUP($B23,'Round  (7)'!$B$2:$AM$102,MATCH(Species!AD$2,'Round  (7)'!$B$2:$AM$2,0),0),0)+IFERROR(VLOOKUP($B23,'Round  (8)'!$B$2:$AM$102,MATCH(Species!AD$2,'Round  (8)'!$B$2:$AM$2,0),0),0)+IFERROR(VLOOKUP($B23,'Round  (9)'!$B$2:$AM$102,MATCH(Species!AD$2,'Round  (9)'!$B$2:$AM$2,0),0),0)+IFERROR(VLOOKUP($B23,'Round  (10)'!$B$2:$U$102,MATCH(Species!AD$2,'Round  (10)'!$B$2:$U$2,0),0),0)+IFERROR(VLOOKUP($B23,'Round  (11)'!$B$2:$AB$102,MATCH(Species!AD$2,'Round  (11)'!$B$2:$AB$2,0),0),0)+IFERROR(VLOOKUP($B23,'Round  (12)'!$B$2:$Y$100,MATCH(Species!AD$2,'Round  (12)'!$B$2:$Y$2,0),0),0)</f>
        <v>0</v>
      </c>
      <c r="AE23" s="480">
        <f>IFERROR(VLOOKUP($B23,'Round 1'!$B$2:$AM$102,MATCH(Species!AE$2,'Round 1'!$B$2:$AM$2,0),0),0)+IFERROR(VLOOKUP($B23,'Round  (2)'!$B$2:$AM$102,MATCH(Species!AE$2,'Round  (2)'!$B$2:$AM$2,0),0),0)+IFERROR(VLOOKUP($B23,'Round  (3)'!$B$2:$AM$102,MATCH(Species!AE$2,'Round  (3)'!$B$2:$AM$2,0),0),0)+IFERROR(VLOOKUP($B23,'Round (4)'!$B$2:$AM$102,MATCH(Species!AE$2,'Round (4)'!$B$2:$AM$2,0),0),0)+IFERROR(VLOOKUP($B23,'Round  (5)'!$B$2:$AM$102,MATCH(Species!AE$2,'Round  (5)'!$B$2:$AM$2,0),0),0)+IFERROR(VLOOKUP($B23,'Round  (6)'!$B$2:$AM$102,MATCH(Species!AE$2,'Round  (6)'!$B$2:$AM$2,0),0),0)+IFERROR(VLOOKUP($B23,'Round  (7)'!$B$2:$AM$102,MATCH(Species!AE$2,'Round  (7)'!$B$2:$AM$2,0),0),0)+IFERROR(VLOOKUP($B23,'Round  (8)'!$B$2:$AM$102,MATCH(Species!AE$2,'Round  (8)'!$B$2:$AM$2,0),0),0)+IFERROR(VLOOKUP($B23,'Round  (9)'!$B$2:$AM$102,MATCH(Species!AE$2,'Round  (9)'!$B$2:$AM$2,0),0),0)+IFERROR(VLOOKUP($B23,'Round  (10)'!$B$2:$U$102,MATCH(Species!AE$2,'Round  (10)'!$B$2:$U$2,0),0),0)+IFERROR(VLOOKUP($B23,'Round  (11)'!$B$2:$AB$102,MATCH(Species!AE$2,'Round  (11)'!$B$2:$AB$2,0),0),0)+IFERROR(VLOOKUP($B23,'Round  (12)'!$B$2:$Y$100,MATCH(Species!AE$2,'Round  (12)'!$B$2:$Y$2,0),0),0)</f>
        <v>0</v>
      </c>
      <c r="AF23" s="480">
        <f>IFERROR(VLOOKUP($B23,'Round 1'!$B$2:$AM$102,MATCH(Species!AF$2,'Round 1'!$B$2:$AM$2,0),0),0)+IFERROR(VLOOKUP($B23,'Round  (2)'!$B$2:$AM$102,MATCH(Species!AF$2,'Round  (2)'!$B$2:$AM$2,0),0),0)+IFERROR(VLOOKUP($B23,'Round  (3)'!$B$2:$AM$102,MATCH(Species!AF$2,'Round  (3)'!$B$2:$AM$2,0),0),0)+IFERROR(VLOOKUP($B23,'Round (4)'!$B$2:$AM$102,MATCH(Species!AF$2,'Round (4)'!$B$2:$AM$2,0),0),0)+IFERROR(VLOOKUP($B23,'Round  (5)'!$B$2:$AM$102,MATCH(Species!AF$2,'Round  (5)'!$B$2:$AM$2,0),0),0)+IFERROR(VLOOKUP($B23,'Round  (6)'!$B$2:$AM$102,MATCH(Species!AF$2,'Round  (6)'!$B$2:$AM$2,0),0),0)+IFERROR(VLOOKUP($B23,'Round  (7)'!$B$2:$AM$102,MATCH(Species!AF$2,'Round  (7)'!$B$2:$AM$2,0),0),0)+IFERROR(VLOOKUP($B23,'Round  (8)'!$B$2:$AM$102,MATCH(Species!AF$2,'Round  (8)'!$B$2:$AM$2,0),0),0)+IFERROR(VLOOKUP($B23,'Round  (9)'!$B$2:$AM$102,MATCH(Species!AF$2,'Round  (9)'!$B$2:$AM$2,0),0),0)+IFERROR(VLOOKUP($B23,'Round  (10)'!$B$2:$U$102,MATCH(Species!AF$2,'Round  (10)'!$B$2:$U$2,0),0),0)+IFERROR(VLOOKUP($B23,'Round  (11)'!$B$2:$AB$102,MATCH(Species!AF$2,'Round  (11)'!$B$2:$AB$2,0),0),0)+IFERROR(VLOOKUP($B23,'Round  (12)'!$B$2:$Y$100,MATCH(Species!AF$2,'Round  (12)'!$B$2:$Y$2,0),0),0)</f>
        <v>0</v>
      </c>
      <c r="AG23" s="480">
        <f>IFERROR(VLOOKUP($B23,'Round 1'!$B$2:$AM$102,MATCH(Species!AG$2,'Round 1'!$B$2:$AM$2,0),0),0)+IFERROR(VLOOKUP($B23,'Round  (2)'!$B$2:$AM$102,MATCH(Species!AG$2,'Round  (2)'!$B$2:$AM$2,0),0),0)+IFERROR(VLOOKUP($B23,'Round  (3)'!$B$2:$AM$102,MATCH(Species!AG$2,'Round  (3)'!$B$2:$AM$2,0),0),0)+IFERROR(VLOOKUP($B23,'Round (4)'!$B$2:$AM$102,MATCH(Species!AG$2,'Round (4)'!$B$2:$AM$2,0),0),0)+IFERROR(VLOOKUP($B23,'Round  (5)'!$B$2:$AM$102,MATCH(Species!AG$2,'Round  (5)'!$B$2:$AM$2,0),0),0)+IFERROR(VLOOKUP($B23,'Round  (6)'!$B$2:$AM$102,MATCH(Species!AG$2,'Round  (6)'!$B$2:$AM$2,0),0),0)+IFERROR(VLOOKUP($B23,'Round  (7)'!$B$2:$AM$102,MATCH(Species!AG$2,'Round  (7)'!$B$2:$AM$2,0),0),0)+IFERROR(VLOOKUP($B23,'Round  (8)'!$B$2:$AM$102,MATCH(Species!AG$2,'Round  (8)'!$B$2:$AM$2,0),0),0)+IFERROR(VLOOKUP($B23,'Round  (9)'!$B$2:$AM$102,MATCH(Species!AG$2,'Round  (9)'!$B$2:$AM$2,0),0),0)+IFERROR(VLOOKUP($B23,'Round  (10)'!$B$2:$U$102,MATCH(Species!AG$2,'Round  (10)'!$B$2:$U$2,0),0),0)+IFERROR(VLOOKUP($B23,'Round  (11)'!$B$2:$AB$102,MATCH(Species!AG$2,'Round  (11)'!$B$2:$AB$2,0),0),0)+IFERROR(VLOOKUP($B23,'Round  (12)'!$B$2:$Y$100,MATCH(Species!AG$2,'Round  (12)'!$B$2:$Y$2,0),0),0)</f>
        <v>0</v>
      </c>
      <c r="AH23" s="480">
        <f>IFERROR(VLOOKUP($B23,'Round 1'!$B$2:$AM$102,MATCH(Species!AH$2,'Round 1'!$B$2:$AM$2,0),0),0)+IFERROR(VLOOKUP($B23,'Round  (2)'!$B$2:$AM$102,MATCH(Species!AH$2,'Round  (2)'!$B$2:$AM$2,0),0),0)+IFERROR(VLOOKUP($B23,'Round  (3)'!$B$2:$AM$102,MATCH(Species!AH$2,'Round  (3)'!$B$2:$AM$2,0),0),0)+IFERROR(VLOOKUP($B23,'Round (4)'!$B$2:$AM$102,MATCH(Species!AH$2,'Round (4)'!$B$2:$AM$2,0),0),0)+IFERROR(VLOOKUP($B23,'Round  (5)'!$B$2:$AM$102,MATCH(Species!AH$2,'Round  (5)'!$B$2:$AM$2,0),0),0)+IFERROR(VLOOKUP($B23,'Round  (6)'!$B$2:$AM$102,MATCH(Species!AH$2,'Round  (6)'!$B$2:$AM$2,0),0),0)+IFERROR(VLOOKUP($B23,'Round  (7)'!$B$2:$AM$102,MATCH(Species!AH$2,'Round  (7)'!$B$2:$AM$2,0),0),0)+IFERROR(VLOOKUP($B23,'Round  (8)'!$B$2:$AM$102,MATCH(Species!AH$2,'Round  (8)'!$B$2:$AM$2,0),0),0)+IFERROR(VLOOKUP($B23,'Round  (9)'!$B$2:$AM$102,MATCH(Species!AH$2,'Round  (9)'!$B$2:$AM$2,0),0),0)+IFERROR(VLOOKUP($B23,'Round  (10)'!$B$2:$U$102,MATCH(Species!AH$2,'Round  (10)'!$B$2:$U$2,0),0),0)+IFERROR(VLOOKUP($B23,'Round  (11)'!$B$2:$AB$102,MATCH(Species!AH$2,'Round  (11)'!$B$2:$AB$2,0),0),0)+IFERROR(VLOOKUP($B23,'Round  (12)'!$B$2:$Y$100,MATCH(Species!AH$2,'Round  (12)'!$B$2:$Y$2,0),0),0)</f>
        <v>0</v>
      </c>
      <c r="AI23" s="480">
        <f>IFERROR(VLOOKUP($B23,'Round 1'!$B$2:$AM$102,MATCH(Species!AI$2,'Round 1'!$B$2:$AM$2,0),0),0)+IFERROR(VLOOKUP($B23,'Round  (2)'!$B$2:$AM$102,MATCH(Species!AI$2,'Round  (2)'!$B$2:$AM$2,0),0),0)+IFERROR(VLOOKUP($B23,'Round  (3)'!$B$2:$AM$102,MATCH(Species!AI$2,'Round  (3)'!$B$2:$AM$2,0),0),0)+IFERROR(VLOOKUP($B23,'Round (4)'!$B$2:$AM$102,MATCH(Species!AI$2,'Round (4)'!$B$2:$AM$2,0),0),0)+IFERROR(VLOOKUP($B23,'Round  (5)'!$B$2:$AM$102,MATCH(Species!AI$2,'Round  (5)'!$B$2:$AM$2,0),0),0)+IFERROR(VLOOKUP($B23,'Round  (6)'!$B$2:$AM$102,MATCH(Species!AI$2,'Round  (6)'!$B$2:$AM$2,0),0),0)+IFERROR(VLOOKUP($B23,'Round  (7)'!$B$2:$AM$102,MATCH(Species!AI$2,'Round  (7)'!$B$2:$AM$2,0),0),0)+IFERROR(VLOOKUP($B23,'Round  (8)'!$B$2:$AM$102,MATCH(Species!AI$2,'Round  (8)'!$B$2:$AM$2,0),0),0)+IFERROR(VLOOKUP($B23,'Round  (9)'!$B$2:$AM$102,MATCH(Species!AI$2,'Round  (9)'!$B$2:$AM$2,0),0),0)+IFERROR(VLOOKUP($B23,'Round  (10)'!$B$2:$U$102,MATCH(Species!AI$2,'Round  (10)'!$B$2:$U$2,0),0),0)+IFERROR(VLOOKUP($B23,'Round  (11)'!$B$2:$AB$102,MATCH(Species!AI$2,'Round  (11)'!$B$2:$AB$2,0),0),0)+IFERROR(VLOOKUP($B23,'Round  (12)'!$B$2:$Y$100,MATCH(Species!AI$2,'Round  (12)'!$B$2:$Y$2,0),0),0)</f>
        <v>0</v>
      </c>
      <c r="AJ23" s="480">
        <f>IFERROR(VLOOKUP($B23,'Round 1'!$B$2:$AM$102,MATCH(Species!AJ$2,'Round 1'!$B$2:$AM$2,0),0),0)+IFERROR(VLOOKUP($B23,'Round  (2)'!$B$2:$AM$102,MATCH(Species!AJ$2,'Round  (2)'!$B$2:$AM$2,0),0),0)+IFERROR(VLOOKUP($B23,'Round  (3)'!$B$2:$AM$102,MATCH(Species!AJ$2,'Round  (3)'!$B$2:$AM$2,0),0),0)+IFERROR(VLOOKUP($B23,'Round (4)'!$B$2:$AM$102,MATCH(Species!AJ$2,'Round (4)'!$B$2:$AM$2,0),0),0)+IFERROR(VLOOKUP($B23,'Round  (5)'!$B$2:$AM$102,MATCH(Species!AJ$2,'Round  (5)'!$B$2:$AM$2,0),0),0)+IFERROR(VLOOKUP($B23,'Round  (6)'!$B$2:$AM$102,MATCH(Species!AJ$2,'Round  (6)'!$B$2:$AM$2,0),0),0)+IFERROR(VLOOKUP($B23,'Round  (7)'!$B$2:$AM$102,MATCH(Species!AJ$2,'Round  (7)'!$B$2:$AM$2,0),0),0)+IFERROR(VLOOKUP($B23,'Round  (8)'!$B$2:$AM$102,MATCH(Species!AJ$2,'Round  (8)'!$B$2:$AM$2,0),0),0)+IFERROR(VLOOKUP($B23,'Round  (9)'!$B$2:$AM$102,MATCH(Species!AJ$2,'Round  (9)'!$B$2:$AM$2,0),0),0)+IFERROR(VLOOKUP($B23,'Round  (10)'!$B$2:$U$102,MATCH(Species!AJ$2,'Round  (10)'!$B$2:$U$2,0),0),0)+IFERROR(VLOOKUP($B23,'Round  (11)'!$B$2:$AB$102,MATCH(Species!AJ$2,'Round  (11)'!$B$2:$AB$2,0),0),0)+IFERROR(VLOOKUP($B23,'Round  (12)'!$B$2:$Y$100,MATCH(Species!AJ$2,'Round  (12)'!$B$2:$Y$2,0),0),0)</f>
        <v>0</v>
      </c>
      <c r="AT23" t="s">
        <v>134</v>
      </c>
    </row>
    <row r="24" spans="1:46" x14ac:dyDescent="0.3">
      <c r="A24" s="186">
        <v>21</v>
      </c>
      <c r="B24" s="326" t="s">
        <v>83</v>
      </c>
      <c r="C24" s="66" t="str">
        <f>IFERROR(VLOOKUP(B24,IND!$B$3:$E$66,4,0),"NM")</f>
        <v>M</v>
      </c>
      <c r="D24" s="51">
        <f t="shared" si="1"/>
        <v>9</v>
      </c>
      <c r="E24" s="342">
        <f t="shared" si="2"/>
        <v>44</v>
      </c>
      <c r="F24" s="480">
        <f>IFERROR(VLOOKUP($B24,'Round 1'!$B$2:$AM$102,MATCH(Species!F$2,'Round 1'!$B$2:$AM$2,0),0),0)+IFERROR(VLOOKUP($B24,'Round  (2)'!$B$2:$AM$102,MATCH(Species!F$2,'Round  (2)'!$B$2:$AM$2,0),0),0)+IFERROR(VLOOKUP($B24,'Round  (3)'!$B$2:$AM$102,MATCH(Species!F$2,'Round  (3)'!$B$2:$AM$2,0),0),0)+IFERROR(VLOOKUP($B24,'Round (4)'!$B$2:$AM$102,MATCH(Species!F$2,'Round (4)'!$B$2:$AM$2,0),0),0)+IFERROR(VLOOKUP($B24,'Round  (5)'!$B$2:$AM$102,MATCH(Species!F$2,'Round  (5)'!$B$2:$AM$2,0),0),0)+IFERROR(VLOOKUP($B24,'Round  (6)'!$B$2:$AM$102,MATCH(Species!F$2,'Round  (6)'!$B$2:$AM$2,0),0),0)+IFERROR(VLOOKUP($B24,'Round  (7)'!$B$2:$AM$102,MATCH(Species!F$2,'Round  (7)'!$B$2:$AM$2,0),0),0)+IFERROR(VLOOKUP($B24,'Round  (8)'!$B$2:$AM$102,MATCH(Species!F$2,'Round  (8)'!$B$2:$AM$2,0),0),0)+IFERROR(VLOOKUP($B24,'Round  (9)'!$B$2:$AM$102,MATCH(Species!F$2,'Round  (9)'!$B$2:$AM$2,0),0),0)+IFERROR(VLOOKUP($B24,'Round  (10)'!$B$2:$U$102,MATCH(Species!F$2,'Round  (10)'!$B$2:$U$2,0),0),0)+IFERROR(VLOOKUP($B24,'Round  (11)'!$B$2:$AB$102,MATCH(Species!F$2,'Round  (11)'!$B$2:$AB$2,0),0),0)+IFERROR(VLOOKUP($B24,'Round  (12)'!$B$2:$Y$100,MATCH(Species!F$2,'Round  (12)'!$B$2:$Y$2,0),0),0)</f>
        <v>12</v>
      </c>
      <c r="G24" s="480">
        <f>IFERROR(VLOOKUP($B24,'Round 1'!$B$2:$AM$102,MATCH(Species!G$2,'Round 1'!$B$2:$AM$2,0),0),0)+IFERROR(VLOOKUP($B24,'Round  (2)'!$B$2:$AM$102,MATCH(Species!G$2,'Round  (2)'!$B$2:$AM$2,0),0),0)+IFERROR(VLOOKUP($B24,'Round  (3)'!$B$2:$AM$102,MATCH(Species!G$2,'Round  (3)'!$B$2:$AM$2,0),0),0)+IFERROR(VLOOKUP($B24,'Round (4)'!$B$2:$AM$102,MATCH(Species!G$2,'Round (4)'!$B$2:$AM$2,0),0),0)+IFERROR(VLOOKUP($B24,'Round  (5)'!$B$2:$AM$102,MATCH(Species!G$2,'Round  (5)'!$B$2:$AM$2,0),0),0)+IFERROR(VLOOKUP($B24,'Round  (6)'!$B$2:$AM$102,MATCH(Species!G$2,'Round  (6)'!$B$2:$AM$2,0),0),0)+IFERROR(VLOOKUP($B24,'Round  (7)'!$B$2:$AM$102,MATCH(Species!G$2,'Round  (7)'!$B$2:$AM$2,0),0),0)+IFERROR(VLOOKUP($B24,'Round  (8)'!$B$2:$AM$102,MATCH(Species!G$2,'Round  (8)'!$B$2:$AM$2,0),0),0)+IFERROR(VLOOKUP($B24,'Round  (9)'!$B$2:$AM$102,MATCH(Species!G$2,'Round  (9)'!$B$2:$AM$2,0),0),0)+IFERROR(VLOOKUP($B24,'Round  (10)'!$B$2:$U$102,MATCH(Species!G$2,'Round  (10)'!$B$2:$U$2,0),0),0)+IFERROR(VLOOKUP($B24,'Round  (11)'!$B$2:$AB$102,MATCH(Species!G$2,'Round  (11)'!$B$2:$AB$2,0),0),0)+IFERROR(VLOOKUP($B24,'Round  (12)'!$B$2:$Y$100,MATCH(Species!G$2,'Round  (12)'!$B$2:$Y$2,0),0),0)</f>
        <v>1</v>
      </c>
      <c r="H24" s="480">
        <f>IFERROR(VLOOKUP($B24,'Round 1'!$B$2:$AM$102,MATCH(Species!H$2,'Round 1'!$B$2:$AM$2,0),0),0)+IFERROR(VLOOKUP($B24,'Round  (2)'!$B$2:$AM$102,MATCH(Species!H$2,'Round  (2)'!$B$2:$AM$2,0),0),0)+IFERROR(VLOOKUP($B24,'Round  (3)'!$B$2:$AM$102,MATCH(Species!H$2,'Round  (3)'!$B$2:$AM$2,0),0),0)+IFERROR(VLOOKUP($B24,'Round (4)'!$B$2:$AM$102,MATCH(Species!H$2,'Round (4)'!$B$2:$AM$2,0),0),0)+IFERROR(VLOOKUP($B24,'Round  (5)'!$B$2:$AM$102,MATCH(Species!H$2,'Round  (5)'!$B$2:$AM$2,0),0),0)+IFERROR(VLOOKUP($B24,'Round  (6)'!$B$2:$AM$102,MATCH(Species!H$2,'Round  (6)'!$B$2:$AM$2,0),0),0)+IFERROR(VLOOKUP($B24,'Round  (7)'!$B$2:$AM$102,MATCH(Species!H$2,'Round  (7)'!$B$2:$AM$2,0),0),0)+IFERROR(VLOOKUP($B24,'Round  (8)'!$B$2:$AM$102,MATCH(Species!H$2,'Round  (8)'!$B$2:$AM$2,0),0),0)+IFERROR(VLOOKUP($B24,'Round  (9)'!$B$2:$AM$102,MATCH(Species!H$2,'Round  (9)'!$B$2:$AM$2,0),0),0)+IFERROR(VLOOKUP($B24,'Round  (10)'!$B$2:$U$102,MATCH(Species!H$2,'Round  (10)'!$B$2:$U$2,0),0),0)+IFERROR(VLOOKUP($B24,'Round  (11)'!$B$2:$AB$102,MATCH(Species!H$2,'Round  (11)'!$B$2:$AB$2,0),0),0)+IFERROR(VLOOKUP($B24,'Round  (12)'!$B$2:$Y$100,MATCH(Species!H$2,'Round  (12)'!$B$2:$Y$2,0),0),0)</f>
        <v>0</v>
      </c>
      <c r="I24" s="480">
        <f>IFERROR(VLOOKUP($B24,'Round 1'!$B$2:$AM$102,MATCH(Species!I$2,'Round 1'!$B$2:$AM$2,0),0),0)+IFERROR(VLOOKUP($B24,'Round  (2)'!$B$2:$AM$102,MATCH(Species!I$2,'Round  (2)'!$B$2:$AM$2,0),0),0)+IFERROR(VLOOKUP($B24,'Round  (3)'!$B$2:$AM$102,MATCH(Species!I$2,'Round  (3)'!$B$2:$AM$2,0),0),0)+IFERROR(VLOOKUP($B24,'Round (4)'!$B$2:$AM$102,MATCH(Species!I$2,'Round (4)'!$B$2:$AM$2,0),0),0)+IFERROR(VLOOKUP($B24,'Round  (5)'!$B$2:$AM$102,MATCH(Species!I$2,'Round  (5)'!$B$2:$AM$2,0),0),0)+IFERROR(VLOOKUP($B24,'Round  (6)'!$B$2:$AM$102,MATCH(Species!I$2,'Round  (6)'!$B$2:$AM$2,0),0),0)+IFERROR(VLOOKUP($B24,'Round  (7)'!$B$2:$AM$102,MATCH(Species!I$2,'Round  (7)'!$B$2:$AM$2,0),0),0)+IFERROR(VLOOKUP($B24,'Round  (8)'!$B$2:$AM$102,MATCH(Species!I$2,'Round  (8)'!$B$2:$AM$2,0),0),0)+IFERROR(VLOOKUP($B24,'Round  (9)'!$B$2:$AM$102,MATCH(Species!I$2,'Round  (9)'!$B$2:$AM$2,0),0),0)+IFERROR(VLOOKUP($B24,'Round  (10)'!$B$2:$U$102,MATCH(Species!I$2,'Round  (10)'!$B$2:$U$2,0),0),0)+IFERROR(VLOOKUP($B24,'Round  (11)'!$B$2:$AB$102,MATCH(Species!I$2,'Round  (11)'!$B$2:$AB$2,0),0),0)+IFERROR(VLOOKUP($B24,'Round  (12)'!$B$2:$Y$100,MATCH(Species!I$2,'Round  (12)'!$B$2:$Y$2,0),0),0)</f>
        <v>0</v>
      </c>
      <c r="J24" s="480">
        <f>IFERROR(VLOOKUP($B24,'Round 1'!$B$2:$AM$102,MATCH(Species!J$2,'Round 1'!$B$2:$AM$2,0),0),0)+IFERROR(VLOOKUP($B24,'Round  (2)'!$B$2:$AM$102,MATCH(Species!J$2,'Round  (2)'!$B$2:$AM$2,0),0),0)+IFERROR(VLOOKUP($B24,'Round  (3)'!$B$2:$AM$102,MATCH(Species!J$2,'Round  (3)'!$B$2:$AM$2,0),0),0)+IFERROR(VLOOKUP($B24,'Round (4)'!$B$2:$AM$102,MATCH(Species!J$2,'Round (4)'!$B$2:$AM$2,0),0),0)+IFERROR(VLOOKUP($B24,'Round  (5)'!$B$2:$AM$102,MATCH(Species!J$2,'Round  (5)'!$B$2:$AM$2,0),0),0)+IFERROR(VLOOKUP($B24,'Round  (6)'!$B$2:$AM$102,MATCH(Species!J$2,'Round  (6)'!$B$2:$AM$2,0),0),0)+IFERROR(VLOOKUP($B24,'Round  (7)'!$B$2:$AM$102,MATCH(Species!J$2,'Round  (7)'!$B$2:$AM$2,0),0),0)+IFERROR(VLOOKUP($B24,'Round  (8)'!$B$2:$AM$102,MATCH(Species!J$2,'Round  (8)'!$B$2:$AM$2,0),0),0)+IFERROR(VLOOKUP($B24,'Round  (9)'!$B$2:$AM$102,MATCH(Species!J$2,'Round  (9)'!$B$2:$AM$2,0),0),0)+IFERROR(VLOOKUP($B24,'Round  (10)'!$B$2:$U$102,MATCH(Species!J$2,'Round  (10)'!$B$2:$U$2,0),0),0)+IFERROR(VLOOKUP($B24,'Round  (11)'!$B$2:$AB$102,MATCH(Species!J$2,'Round  (11)'!$B$2:$AB$2,0),0),0)+IFERROR(VLOOKUP($B24,'Round  (12)'!$B$2:$Y$100,MATCH(Species!J$2,'Round  (12)'!$B$2:$Y$2,0),0),0)</f>
        <v>0</v>
      </c>
      <c r="K24" s="480">
        <f>IFERROR(VLOOKUP($B24,'Round 1'!$B$2:$AM$102,MATCH(Species!K$2,'Round 1'!$B$2:$AM$2,0),0),0)+IFERROR(VLOOKUP($B24,'Round  (2)'!$B$2:$AM$102,MATCH(Species!K$2,'Round  (2)'!$B$2:$AM$2,0),0),0)+IFERROR(VLOOKUP($B24,'Round  (3)'!$B$2:$AM$102,MATCH(Species!K$2,'Round  (3)'!$B$2:$AM$2,0),0),0)+IFERROR(VLOOKUP($B24,'Round (4)'!$B$2:$AM$102,MATCH(Species!K$2,'Round (4)'!$B$2:$AM$2,0),0),0)+IFERROR(VLOOKUP($B24,'Round  (5)'!$B$2:$AM$102,MATCH(Species!K$2,'Round  (5)'!$B$2:$AM$2,0),0),0)+IFERROR(VLOOKUP($B24,'Round  (6)'!$B$2:$AM$102,MATCH(Species!K$2,'Round  (6)'!$B$2:$AM$2,0),0),0)+IFERROR(VLOOKUP($B24,'Round  (7)'!$B$2:$AM$102,MATCH(Species!K$2,'Round  (7)'!$B$2:$AM$2,0),0),0)+IFERROR(VLOOKUP($B24,'Round  (8)'!$B$2:$AM$102,MATCH(Species!K$2,'Round  (8)'!$B$2:$AM$2,0),0),0)+IFERROR(VLOOKUP($B24,'Round  (9)'!$B$2:$AM$102,MATCH(Species!K$2,'Round  (9)'!$B$2:$AM$2,0),0),0)+IFERROR(VLOOKUP($B24,'Round  (10)'!$B$2:$U$102,MATCH(Species!K$2,'Round  (10)'!$B$2:$U$2,0),0),0)+IFERROR(VLOOKUP($B24,'Round  (11)'!$B$2:$AB$102,MATCH(Species!K$2,'Round  (11)'!$B$2:$AB$2,0),0),0)+IFERROR(VLOOKUP($B24,'Round  (12)'!$B$2:$Y$100,MATCH(Species!K$2,'Round  (12)'!$B$2:$Y$2,0),0),0)</f>
        <v>0</v>
      </c>
      <c r="L24" s="480">
        <f>IFERROR(VLOOKUP($B24,'Round 1'!$B$2:$AM$102,MATCH(Species!L$2,'Round 1'!$B$2:$AM$2,0),0),0)+IFERROR(VLOOKUP($B24,'Round  (2)'!$B$2:$AM$102,MATCH(Species!L$2,'Round  (2)'!$B$2:$AM$2,0),0),0)+IFERROR(VLOOKUP($B24,'Round  (3)'!$B$2:$AM$102,MATCH(Species!L$2,'Round  (3)'!$B$2:$AM$2,0),0),0)+IFERROR(VLOOKUP($B24,'Round (4)'!$B$2:$AM$102,MATCH(Species!L$2,'Round (4)'!$B$2:$AM$2,0),0),0)+IFERROR(VLOOKUP($B24,'Round  (5)'!$B$2:$AM$102,MATCH(Species!L$2,'Round  (5)'!$B$2:$AM$2,0),0),0)+IFERROR(VLOOKUP($B24,'Round  (6)'!$B$2:$AM$102,MATCH(Species!L$2,'Round  (6)'!$B$2:$AM$2,0),0),0)+IFERROR(VLOOKUP($B24,'Round  (7)'!$B$2:$AM$102,MATCH(Species!L$2,'Round  (7)'!$B$2:$AM$2,0),0),0)+IFERROR(VLOOKUP($B24,'Round  (8)'!$B$2:$AM$102,MATCH(Species!L$2,'Round  (8)'!$B$2:$AM$2,0),0),0)+IFERROR(VLOOKUP($B24,'Round  (9)'!$B$2:$AM$102,MATCH(Species!L$2,'Round  (9)'!$B$2:$AM$2,0),0),0)+IFERROR(VLOOKUP($B24,'Round  (10)'!$B$2:$U$102,MATCH(Species!L$2,'Round  (10)'!$B$2:$U$2,0),0),0)+IFERROR(VLOOKUP($B24,'Round  (11)'!$B$2:$AB$102,MATCH(Species!L$2,'Round  (11)'!$B$2:$AB$2,0),0),0)+IFERROR(VLOOKUP($B24,'Round  (12)'!$B$2:$Y$100,MATCH(Species!L$2,'Round  (12)'!$B$2:$Y$2,0),0),0)</f>
        <v>12</v>
      </c>
      <c r="M24" s="480">
        <f>IFERROR(VLOOKUP($B24,'Round 1'!$B$2:$AM$102,MATCH(Species!M$2,'Round 1'!$B$2:$AM$2,0),0),0)+IFERROR(VLOOKUP($B24,'Round  (2)'!$B$2:$AM$102,MATCH(Species!M$2,'Round  (2)'!$B$2:$AM$2,0),0),0)+IFERROR(VLOOKUP($B24,'Round  (3)'!$B$2:$AM$102,MATCH(Species!M$2,'Round  (3)'!$B$2:$AM$2,0),0),0)+IFERROR(VLOOKUP($B24,'Round (4)'!$B$2:$AM$102,MATCH(Species!M$2,'Round (4)'!$B$2:$AM$2,0),0),0)+IFERROR(VLOOKUP($B24,'Round  (5)'!$B$2:$AM$102,MATCH(Species!M$2,'Round  (5)'!$B$2:$AM$2,0),0),0)+IFERROR(VLOOKUP($B24,'Round  (6)'!$B$2:$AM$102,MATCH(Species!M$2,'Round  (6)'!$B$2:$AM$2,0),0),0)+IFERROR(VLOOKUP($B24,'Round  (7)'!$B$2:$AM$102,MATCH(Species!M$2,'Round  (7)'!$B$2:$AM$2,0),0),0)+IFERROR(VLOOKUP($B24,'Round  (8)'!$B$2:$AM$102,MATCH(Species!M$2,'Round  (8)'!$B$2:$AM$2,0),0),0)+IFERROR(VLOOKUP($B24,'Round  (9)'!$B$2:$AM$102,MATCH(Species!M$2,'Round  (9)'!$B$2:$AM$2,0),0),0)+IFERROR(VLOOKUP($B24,'Round  (10)'!$B$2:$U$102,MATCH(Species!M$2,'Round  (10)'!$B$2:$U$2,0),0),0)+IFERROR(VLOOKUP($B24,'Round  (11)'!$B$2:$AB$102,MATCH(Species!M$2,'Round  (11)'!$B$2:$AB$2,0),0),0)+IFERROR(VLOOKUP($B24,'Round  (12)'!$B$2:$Y$100,MATCH(Species!M$2,'Round  (12)'!$B$2:$Y$2,0),0),0)</f>
        <v>2</v>
      </c>
      <c r="N24" s="480">
        <f>IFERROR(VLOOKUP($B24,'Round 1'!$B$2:$AM$102,MATCH(Species!N$2,'Round 1'!$B$2:$AM$2,0),0),0)+IFERROR(VLOOKUP($B24,'Round  (2)'!$B$2:$AM$102,MATCH(Species!N$2,'Round  (2)'!$B$2:$AM$2,0),0),0)+IFERROR(VLOOKUP($B24,'Round  (3)'!$B$2:$AM$102,MATCH(Species!N$2,'Round  (3)'!$B$2:$AM$2,0),0),0)+IFERROR(VLOOKUP($B24,'Round (4)'!$B$2:$AM$102,MATCH(Species!N$2,'Round (4)'!$B$2:$AM$2,0),0),0)+IFERROR(VLOOKUP($B24,'Round  (5)'!$B$2:$AM$102,MATCH(Species!N$2,'Round  (5)'!$B$2:$AM$2,0),0),0)+IFERROR(VLOOKUP($B24,'Round  (6)'!$B$2:$AM$102,MATCH(Species!N$2,'Round  (6)'!$B$2:$AM$2,0),0),0)+IFERROR(VLOOKUP($B24,'Round  (7)'!$B$2:$AM$102,MATCH(Species!N$2,'Round  (7)'!$B$2:$AM$2,0),0),0)+IFERROR(VLOOKUP($B24,'Round  (8)'!$B$2:$AM$102,MATCH(Species!N$2,'Round  (8)'!$B$2:$AM$2,0),0),0)+IFERROR(VLOOKUP($B24,'Round  (9)'!$B$2:$AM$102,MATCH(Species!N$2,'Round  (9)'!$B$2:$AM$2,0),0),0)+IFERROR(VLOOKUP($B24,'Round  (10)'!$B$2:$U$102,MATCH(Species!N$2,'Round  (10)'!$B$2:$U$2,0),0),0)+IFERROR(VLOOKUP($B24,'Round  (11)'!$B$2:$AB$102,MATCH(Species!N$2,'Round  (11)'!$B$2:$AB$2,0),0),0)+IFERROR(VLOOKUP($B24,'Round  (12)'!$B$2:$Y$100,MATCH(Species!N$2,'Round  (12)'!$B$2:$Y$2,0),0),0)</f>
        <v>7</v>
      </c>
      <c r="O24" s="480">
        <f>IFERROR(VLOOKUP($B24,'Round 1'!$B$2:$AM$102,MATCH(Species!O$2,'Round 1'!$B$2:$AM$2,0),0),0)+IFERROR(VLOOKUP($B24,'Round  (2)'!$B$2:$AM$102,MATCH(Species!O$2,'Round  (2)'!$B$2:$AM$2,0),0),0)+IFERROR(VLOOKUP($B24,'Round  (3)'!$B$2:$AM$102,MATCH(Species!O$2,'Round  (3)'!$B$2:$AM$2,0),0),0)+IFERROR(VLOOKUP($B24,'Round (4)'!$B$2:$AM$102,MATCH(Species!O$2,'Round (4)'!$B$2:$AM$2,0),0),0)+IFERROR(VLOOKUP($B24,'Round  (5)'!$B$2:$AM$102,MATCH(Species!O$2,'Round  (5)'!$B$2:$AM$2,0),0),0)+IFERROR(VLOOKUP($B24,'Round  (6)'!$B$2:$AM$102,MATCH(Species!O$2,'Round  (6)'!$B$2:$AM$2,0),0),0)+IFERROR(VLOOKUP($B24,'Round  (7)'!$B$2:$AM$102,MATCH(Species!O$2,'Round  (7)'!$B$2:$AM$2,0),0),0)+IFERROR(VLOOKUP($B24,'Round  (8)'!$B$2:$AM$102,MATCH(Species!O$2,'Round  (8)'!$B$2:$AM$2,0),0),0)+IFERROR(VLOOKUP($B24,'Round  (9)'!$B$2:$AM$102,MATCH(Species!O$2,'Round  (9)'!$B$2:$AM$2,0),0),0)+IFERROR(VLOOKUP($B24,'Round  (10)'!$B$2:$U$102,MATCH(Species!O$2,'Round  (10)'!$B$2:$U$2,0),0),0)+IFERROR(VLOOKUP($B24,'Round  (11)'!$B$2:$AB$102,MATCH(Species!O$2,'Round  (11)'!$B$2:$AB$2,0),0),0)+IFERROR(VLOOKUP($B24,'Round  (12)'!$B$2:$Y$100,MATCH(Species!O$2,'Round  (12)'!$B$2:$Y$2,0),0),0)</f>
        <v>0</v>
      </c>
      <c r="P24" s="480">
        <f>IFERROR(VLOOKUP($B24,'Round 1'!$B$2:$AM$102,MATCH(Species!P$2,'Round 1'!$B$2:$AM$2,0),0),0)+IFERROR(VLOOKUP($B24,'Round  (2)'!$B$2:$AM$102,MATCH(Species!P$2,'Round  (2)'!$B$2:$AM$2,0),0),0)+IFERROR(VLOOKUP($B24,'Round  (3)'!$B$2:$AM$102,MATCH(Species!P$2,'Round  (3)'!$B$2:$AM$2,0),0),0)+IFERROR(VLOOKUP($B24,'Round (4)'!$B$2:$AM$102,MATCH(Species!P$2,'Round (4)'!$B$2:$AM$2,0),0),0)+IFERROR(VLOOKUP($B24,'Round  (5)'!$B$2:$AM$102,MATCH(Species!P$2,'Round  (5)'!$B$2:$AM$2,0),0),0)+IFERROR(VLOOKUP($B24,'Round  (6)'!$B$2:$AM$102,MATCH(Species!P$2,'Round  (6)'!$B$2:$AM$2,0),0),0)+IFERROR(VLOOKUP($B24,'Round  (7)'!$B$2:$AM$102,MATCH(Species!P$2,'Round  (7)'!$B$2:$AM$2,0),0),0)+IFERROR(VLOOKUP($B24,'Round  (8)'!$B$2:$AM$102,MATCH(Species!P$2,'Round  (8)'!$B$2:$AM$2,0),0),0)+IFERROR(VLOOKUP($B24,'Round  (9)'!$B$2:$AM$102,MATCH(Species!P$2,'Round  (9)'!$B$2:$AM$2,0),0),0)+IFERROR(VLOOKUP($B24,'Round  (10)'!$B$2:$U$102,MATCH(Species!P$2,'Round  (10)'!$B$2:$U$2,0),0),0)+IFERROR(VLOOKUP($B24,'Round  (11)'!$B$2:$AB$102,MATCH(Species!P$2,'Round  (11)'!$B$2:$AB$2,0),0),0)+IFERROR(VLOOKUP($B24,'Round  (12)'!$B$2:$Y$100,MATCH(Species!P$2,'Round  (12)'!$B$2:$Y$2,0),0),0)</f>
        <v>0</v>
      </c>
      <c r="Q24" s="480">
        <f>IFERROR(VLOOKUP($B24,'Round 1'!$B$2:$AM$102,MATCH(Species!Q$2,'Round 1'!$B$2:$AM$2,0),0),0)+IFERROR(VLOOKUP($B24,'Round  (2)'!$B$2:$AM$102,MATCH(Species!Q$2,'Round  (2)'!$B$2:$AM$2,0),0),0)+IFERROR(VLOOKUP($B24,'Round  (3)'!$B$2:$AM$102,MATCH(Species!Q$2,'Round  (3)'!$B$2:$AM$2,0),0),0)+IFERROR(VLOOKUP($B24,'Round (4)'!$B$2:$AM$102,MATCH(Species!Q$2,'Round (4)'!$B$2:$AM$2,0),0),0)+IFERROR(VLOOKUP($B24,'Round  (5)'!$B$2:$AM$102,MATCH(Species!Q$2,'Round  (5)'!$B$2:$AM$2,0),0),0)+IFERROR(VLOOKUP($B24,'Round  (6)'!$B$2:$AM$102,MATCH(Species!Q$2,'Round  (6)'!$B$2:$AM$2,0),0),0)+IFERROR(VLOOKUP($B24,'Round  (7)'!$B$2:$AM$102,MATCH(Species!Q$2,'Round  (7)'!$B$2:$AM$2,0),0),0)+IFERROR(VLOOKUP($B24,'Round  (8)'!$B$2:$AM$102,MATCH(Species!Q$2,'Round  (8)'!$B$2:$AM$2,0),0),0)+IFERROR(VLOOKUP($B24,'Round  (9)'!$B$2:$AM$102,MATCH(Species!Q$2,'Round  (9)'!$B$2:$AM$2,0),0),0)+IFERROR(VLOOKUP($B24,'Round  (10)'!$B$2:$U$102,MATCH(Species!Q$2,'Round  (10)'!$B$2:$U$2,0),0),0)+IFERROR(VLOOKUP($B24,'Round  (11)'!$B$2:$AB$102,MATCH(Species!Q$2,'Round  (11)'!$B$2:$AB$2,0),0),0)+IFERROR(VLOOKUP($B24,'Round  (12)'!$B$2:$Y$100,MATCH(Species!Q$2,'Round  (12)'!$B$2:$Y$2,0),0),0)</f>
        <v>3</v>
      </c>
      <c r="R24" s="480">
        <f>IFERROR(VLOOKUP($B24,'Round 1'!$B$2:$AM$102,MATCH(Species!R$2,'Round 1'!$B$2:$AM$2,0),0),0)+IFERROR(VLOOKUP($B24,'Round  (2)'!$B$2:$AM$102,MATCH(Species!R$2,'Round  (2)'!$B$2:$AM$2,0),0),0)+IFERROR(VLOOKUP($B24,'Round  (3)'!$B$2:$AM$102,MATCH(Species!R$2,'Round  (3)'!$B$2:$AM$2,0),0),0)+IFERROR(VLOOKUP($B24,'Round (4)'!$B$2:$AM$102,MATCH(Species!R$2,'Round (4)'!$B$2:$AM$2,0),0),0)+IFERROR(VLOOKUP($B24,'Round  (5)'!$B$2:$AM$102,MATCH(Species!R$2,'Round  (5)'!$B$2:$AM$2,0),0),0)+IFERROR(VLOOKUP($B24,'Round  (6)'!$B$2:$AM$102,MATCH(Species!R$2,'Round  (6)'!$B$2:$AM$2,0),0),0)+IFERROR(VLOOKUP($B24,'Round  (7)'!$B$2:$AM$102,MATCH(Species!R$2,'Round  (7)'!$B$2:$AM$2,0),0),0)+IFERROR(VLOOKUP($B24,'Round  (8)'!$B$2:$AM$102,MATCH(Species!R$2,'Round  (8)'!$B$2:$AM$2,0),0),0)+IFERROR(VLOOKUP($B24,'Round  (9)'!$B$2:$AM$102,MATCH(Species!R$2,'Round  (9)'!$B$2:$AM$2,0),0),0)+IFERROR(VLOOKUP($B24,'Round  (10)'!$B$2:$U$102,MATCH(Species!R$2,'Round  (10)'!$B$2:$U$2,0),0),0)+IFERROR(VLOOKUP($B24,'Round  (11)'!$B$2:$AB$102,MATCH(Species!R$2,'Round  (11)'!$B$2:$AB$2,0),0),0)+IFERROR(VLOOKUP($B24,'Round  (12)'!$B$2:$Y$100,MATCH(Species!R$2,'Round  (12)'!$B$2:$Y$2,0),0),0)</f>
        <v>0</v>
      </c>
      <c r="S24" s="480">
        <f>IFERROR(VLOOKUP($B24,'Round 1'!$B$2:$AM$102,MATCH(Species!S$2,'Round 1'!$B$2:$AM$2,0),0),0)+IFERROR(VLOOKUP($B24,'Round  (2)'!$B$2:$AM$102,MATCH(Species!S$2,'Round  (2)'!$B$2:$AM$2,0),0),0)+IFERROR(VLOOKUP($B24,'Round  (3)'!$B$2:$AM$102,MATCH(Species!S$2,'Round  (3)'!$B$2:$AM$2,0),0),0)+IFERROR(VLOOKUP($B24,'Round (4)'!$B$2:$AM$102,MATCH(Species!S$2,'Round (4)'!$B$2:$AM$2,0),0),0)+IFERROR(VLOOKUP($B24,'Round  (5)'!$B$2:$AM$102,MATCH(Species!S$2,'Round  (5)'!$B$2:$AM$2,0),0),0)+IFERROR(VLOOKUP($B24,'Round  (6)'!$B$2:$AM$102,MATCH(Species!S$2,'Round  (6)'!$B$2:$AM$2,0),0),0)+IFERROR(VLOOKUP($B24,'Round  (7)'!$B$2:$AM$102,MATCH(Species!S$2,'Round  (7)'!$B$2:$AM$2,0),0),0)+IFERROR(VLOOKUP($B24,'Round  (8)'!$B$2:$AM$102,MATCH(Species!S$2,'Round  (8)'!$B$2:$AM$2,0),0),0)+IFERROR(VLOOKUP($B24,'Round  (9)'!$B$2:$AM$102,MATCH(Species!S$2,'Round  (9)'!$B$2:$AM$2,0),0),0)+IFERROR(VLOOKUP($B24,'Round  (10)'!$B$2:$U$102,MATCH(Species!S$2,'Round  (10)'!$B$2:$U$2,0),0),0)+IFERROR(VLOOKUP($B24,'Round  (11)'!$B$2:$AB$102,MATCH(Species!S$2,'Round  (11)'!$B$2:$AB$2,0),0),0)+IFERROR(VLOOKUP($B24,'Round  (12)'!$B$2:$Y$100,MATCH(Species!S$2,'Round  (12)'!$B$2:$Y$2,0),0),0)</f>
        <v>0</v>
      </c>
      <c r="T24" s="480">
        <f>IFERROR(VLOOKUP($B24,'Round 1'!$B$2:$AM$102,MATCH(Species!T$2,'Round 1'!$B$2:$AM$2,0),0),0)+IFERROR(VLOOKUP($B24,'Round  (2)'!$B$2:$AM$102,MATCH(Species!T$2,'Round  (2)'!$B$2:$AM$2,0),0),0)+IFERROR(VLOOKUP($B24,'Round  (3)'!$B$2:$AM$102,MATCH(Species!T$2,'Round  (3)'!$B$2:$AM$2,0),0),0)+IFERROR(VLOOKUP($B24,'Round (4)'!$B$2:$AM$102,MATCH(Species!T$2,'Round (4)'!$B$2:$AM$2,0),0),0)+IFERROR(VLOOKUP($B24,'Round  (5)'!$B$2:$AM$102,MATCH(Species!T$2,'Round  (5)'!$B$2:$AM$2,0),0),0)+IFERROR(VLOOKUP($B24,'Round  (6)'!$B$2:$AM$102,MATCH(Species!T$2,'Round  (6)'!$B$2:$AM$2,0),0),0)+IFERROR(VLOOKUP($B24,'Round  (7)'!$B$2:$AM$102,MATCH(Species!T$2,'Round  (7)'!$B$2:$AM$2,0),0),0)+IFERROR(VLOOKUP($B24,'Round  (8)'!$B$2:$AM$102,MATCH(Species!T$2,'Round  (8)'!$B$2:$AM$2,0),0),0)+IFERROR(VLOOKUP($B24,'Round  (9)'!$B$2:$AM$102,MATCH(Species!T$2,'Round  (9)'!$B$2:$AM$2,0),0),0)+IFERROR(VLOOKUP($B24,'Round  (10)'!$B$2:$U$102,MATCH(Species!T$2,'Round  (10)'!$B$2:$U$2,0),0),0)+IFERROR(VLOOKUP($B24,'Round  (11)'!$B$2:$AB$102,MATCH(Species!T$2,'Round  (11)'!$B$2:$AB$2,0),0),0)+IFERROR(VLOOKUP($B24,'Round  (12)'!$B$2:$Y$100,MATCH(Species!T$2,'Round  (12)'!$B$2:$Y$2,0),0),0)</f>
        <v>0</v>
      </c>
      <c r="U24" s="480">
        <f>IFERROR(VLOOKUP($B24,'Round 1'!$B$2:$AM$102,MATCH(Species!U$2,'Round 1'!$B$2:$AM$2,0),0),0)+IFERROR(VLOOKUP($B24,'Round  (2)'!$B$2:$AM$102,MATCH(Species!U$2,'Round  (2)'!$B$2:$AM$2,0),0),0)+IFERROR(VLOOKUP($B24,'Round  (3)'!$B$2:$AM$102,MATCH(Species!U$2,'Round  (3)'!$B$2:$AM$2,0),0),0)+IFERROR(VLOOKUP($B24,'Round (4)'!$B$2:$AM$102,MATCH(Species!U$2,'Round (4)'!$B$2:$AM$2,0),0),0)+IFERROR(VLOOKUP($B24,'Round  (5)'!$B$2:$AM$102,MATCH(Species!U$2,'Round  (5)'!$B$2:$AM$2,0),0),0)+IFERROR(VLOOKUP($B24,'Round  (6)'!$B$2:$AM$102,MATCH(Species!U$2,'Round  (6)'!$B$2:$AM$2,0),0),0)+IFERROR(VLOOKUP($B24,'Round  (7)'!$B$2:$AM$102,MATCH(Species!U$2,'Round  (7)'!$B$2:$AM$2,0),0),0)+IFERROR(VLOOKUP($B24,'Round  (8)'!$B$2:$AM$102,MATCH(Species!U$2,'Round  (8)'!$B$2:$AM$2,0),0),0)+IFERROR(VLOOKUP($B24,'Round  (9)'!$B$2:$AM$102,MATCH(Species!U$2,'Round  (9)'!$B$2:$AM$2,0),0),0)+IFERROR(VLOOKUP($B24,'Round  (10)'!$B$2:$U$102,MATCH(Species!U$2,'Round  (10)'!$B$2:$U$2,0),0),0)+IFERROR(VLOOKUP($B24,'Round  (11)'!$B$2:$AB$102,MATCH(Species!U$2,'Round  (11)'!$B$2:$AB$2,0),0),0)+IFERROR(VLOOKUP($B24,'Round  (12)'!$B$2:$Y$100,MATCH(Species!U$2,'Round  (12)'!$B$2:$Y$2,0),0),0)</f>
        <v>2</v>
      </c>
      <c r="V24" s="480">
        <f>IFERROR(VLOOKUP($B24,'Round 1'!$B$2:$AM$102,MATCH(Species!V$2,'Round 1'!$B$2:$AM$2,0),0),0)+IFERROR(VLOOKUP($B24,'Round  (2)'!$B$2:$AM$102,MATCH(Species!V$2,'Round  (2)'!$B$2:$AM$2,0),0),0)+IFERROR(VLOOKUP($B24,'Round  (3)'!$B$2:$AM$102,MATCH(Species!V$2,'Round  (3)'!$B$2:$AM$2,0),0),0)+IFERROR(VLOOKUP($B24,'Round (4)'!$B$2:$AM$102,MATCH(Species!V$2,'Round (4)'!$B$2:$AM$2,0),0),0)+IFERROR(VLOOKUP($B24,'Round  (5)'!$B$2:$AM$102,MATCH(Species!V$2,'Round  (5)'!$B$2:$AM$2,0),0),0)+IFERROR(VLOOKUP($B24,'Round  (6)'!$B$2:$AM$102,MATCH(Species!V$2,'Round  (6)'!$B$2:$AM$2,0),0),0)+IFERROR(VLOOKUP($B24,'Round  (7)'!$B$2:$AM$102,MATCH(Species!V$2,'Round  (7)'!$B$2:$AM$2,0),0),0)+IFERROR(VLOOKUP($B24,'Round  (8)'!$B$2:$AM$102,MATCH(Species!V$2,'Round  (8)'!$B$2:$AM$2,0),0),0)+IFERROR(VLOOKUP($B24,'Round  (9)'!$B$2:$AM$102,MATCH(Species!V$2,'Round  (9)'!$B$2:$AM$2,0),0),0)+IFERROR(VLOOKUP($B24,'Round  (10)'!$B$2:$U$102,MATCH(Species!V$2,'Round  (10)'!$B$2:$U$2,0),0),0)+IFERROR(VLOOKUP($B24,'Round  (11)'!$B$2:$AB$102,MATCH(Species!V$2,'Round  (11)'!$B$2:$AB$2,0),0),0)+IFERROR(VLOOKUP($B24,'Round  (12)'!$B$2:$Y$100,MATCH(Species!V$2,'Round  (12)'!$B$2:$Y$2,0),0),0)</f>
        <v>0</v>
      </c>
      <c r="W24" s="480">
        <f>IFERROR(VLOOKUP($B24,'Round 1'!$B$2:$AM$102,MATCH(Species!W$2,'Round 1'!$B$2:$AM$2,0),0),0)+IFERROR(VLOOKUP($B24,'Round  (2)'!$B$2:$AM$102,MATCH(Species!W$2,'Round  (2)'!$B$2:$AM$2,0),0),0)+IFERROR(VLOOKUP($B24,'Round  (3)'!$B$2:$AM$102,MATCH(Species!W$2,'Round  (3)'!$B$2:$AM$2,0),0),0)+IFERROR(VLOOKUP($B24,'Round (4)'!$B$2:$AM$102,MATCH(Species!W$2,'Round (4)'!$B$2:$AM$2,0),0),0)+IFERROR(VLOOKUP($B24,'Round  (5)'!$B$2:$AM$102,MATCH(Species!W$2,'Round  (5)'!$B$2:$AM$2,0),0),0)+IFERROR(VLOOKUP($B24,'Round  (6)'!$B$2:$AM$102,MATCH(Species!W$2,'Round  (6)'!$B$2:$AM$2,0),0),0)+IFERROR(VLOOKUP($B24,'Round  (7)'!$B$2:$AM$102,MATCH(Species!W$2,'Round  (7)'!$B$2:$AM$2,0),0),0)+IFERROR(VLOOKUP($B24,'Round  (8)'!$B$2:$AM$102,MATCH(Species!W$2,'Round  (8)'!$B$2:$AM$2,0),0),0)+IFERROR(VLOOKUP($B24,'Round  (9)'!$B$2:$AM$102,MATCH(Species!W$2,'Round  (9)'!$B$2:$AM$2,0),0),0)+IFERROR(VLOOKUP($B24,'Round  (10)'!$B$2:$U$102,MATCH(Species!W$2,'Round  (10)'!$B$2:$U$2,0),0),0)+IFERROR(VLOOKUP($B24,'Round  (11)'!$B$2:$AB$102,MATCH(Species!W$2,'Round  (11)'!$B$2:$AB$2,0),0),0)+IFERROR(VLOOKUP($B24,'Round  (12)'!$B$2:$Y$100,MATCH(Species!W$2,'Round  (12)'!$B$2:$Y$2,0),0),0)</f>
        <v>3</v>
      </c>
      <c r="X24" s="480">
        <f>IFERROR(VLOOKUP($B24,'Round 1'!$B$2:$AM$102,MATCH(Species!X$2,'Round 1'!$B$2:$AM$2,0),0),0)+IFERROR(VLOOKUP($B24,'Round  (2)'!$B$2:$AM$102,MATCH(Species!X$2,'Round  (2)'!$B$2:$AM$2,0),0),0)+IFERROR(VLOOKUP($B24,'Round  (3)'!$B$2:$AM$102,MATCH(Species!X$2,'Round  (3)'!$B$2:$AM$2,0),0),0)+IFERROR(VLOOKUP($B24,'Round (4)'!$B$2:$AM$102,MATCH(Species!X$2,'Round (4)'!$B$2:$AM$2,0),0),0)+IFERROR(VLOOKUP($B24,'Round  (5)'!$B$2:$AM$102,MATCH(Species!X$2,'Round  (5)'!$B$2:$AM$2,0),0),0)+IFERROR(VLOOKUP($B24,'Round  (6)'!$B$2:$AM$102,MATCH(Species!X$2,'Round  (6)'!$B$2:$AM$2,0),0),0)+IFERROR(VLOOKUP($B24,'Round  (7)'!$B$2:$AM$102,MATCH(Species!X$2,'Round  (7)'!$B$2:$AM$2,0),0),0)+IFERROR(VLOOKUP($B24,'Round  (8)'!$B$2:$AM$102,MATCH(Species!X$2,'Round  (8)'!$B$2:$AM$2,0),0),0)+IFERROR(VLOOKUP($B24,'Round  (9)'!$B$2:$AM$102,MATCH(Species!X$2,'Round  (9)'!$B$2:$AM$2,0),0),0)+IFERROR(VLOOKUP($B24,'Round  (10)'!$B$2:$U$102,MATCH(Species!X$2,'Round  (10)'!$B$2:$U$2,0),0),0)+IFERROR(VLOOKUP($B24,'Round  (11)'!$B$2:$AB$102,MATCH(Species!X$2,'Round  (11)'!$B$2:$AB$2,0),0),0)+IFERROR(VLOOKUP($B24,'Round  (12)'!$B$2:$Y$100,MATCH(Species!X$2,'Round  (12)'!$B$2:$Y$2,0),0),0)</f>
        <v>0</v>
      </c>
      <c r="Y24" s="480">
        <f>IFERROR(VLOOKUP($B24,'Round 1'!$B$2:$AM$102,MATCH(Species!Y$2,'Round 1'!$B$2:$AM$2,0),0),0)+IFERROR(VLOOKUP($B24,'Round  (2)'!$B$2:$AM$102,MATCH(Species!Y$2,'Round  (2)'!$B$2:$AM$2,0),0),0)+IFERROR(VLOOKUP($B24,'Round  (3)'!$B$2:$AM$102,MATCH(Species!Y$2,'Round  (3)'!$B$2:$AM$2,0),0),0)+IFERROR(VLOOKUP($B24,'Round (4)'!$B$2:$AM$102,MATCH(Species!Y$2,'Round (4)'!$B$2:$AM$2,0),0),0)+IFERROR(VLOOKUP($B24,'Round  (5)'!$B$2:$AM$102,MATCH(Species!Y$2,'Round  (5)'!$B$2:$AM$2,0),0),0)+IFERROR(VLOOKUP($B24,'Round  (6)'!$B$2:$AM$102,MATCH(Species!Y$2,'Round  (6)'!$B$2:$AM$2,0),0),0)+IFERROR(VLOOKUP($B24,'Round  (7)'!$B$2:$AM$102,MATCH(Species!Y$2,'Round  (7)'!$B$2:$AM$2,0),0),0)+IFERROR(VLOOKUP($B24,'Round  (8)'!$B$2:$AM$102,MATCH(Species!Y$2,'Round  (8)'!$B$2:$AM$2,0),0),0)+IFERROR(VLOOKUP($B24,'Round  (9)'!$B$2:$AM$102,MATCH(Species!Y$2,'Round  (9)'!$B$2:$AM$2,0),0),0)+IFERROR(VLOOKUP($B24,'Round  (10)'!$B$2:$U$102,MATCH(Species!Y$2,'Round  (10)'!$B$2:$U$2,0),0),0)+IFERROR(VLOOKUP($B24,'Round  (11)'!$B$2:$AB$102,MATCH(Species!Y$2,'Round  (11)'!$B$2:$AB$2,0),0),0)+IFERROR(VLOOKUP($B24,'Round  (12)'!$B$2:$Y$100,MATCH(Species!Y$2,'Round  (12)'!$B$2:$Y$2,0),0),0)</f>
        <v>0</v>
      </c>
      <c r="Z24" s="480">
        <f>IFERROR(VLOOKUP($B24,'Round 1'!$B$2:$AM$102,MATCH(Species!Z$2,'Round 1'!$B$2:$AM$2,0),0),0)+IFERROR(VLOOKUP($B24,'Round  (2)'!$B$2:$AM$102,MATCH(Species!Z$2,'Round  (2)'!$B$2:$AM$2,0),0),0)+IFERROR(VLOOKUP($B24,'Round  (3)'!$B$2:$AM$102,MATCH(Species!Z$2,'Round  (3)'!$B$2:$AM$2,0),0),0)+IFERROR(VLOOKUP($B24,'Round (4)'!$B$2:$AM$102,MATCH(Species!Z$2,'Round (4)'!$B$2:$AM$2,0),0),0)+IFERROR(VLOOKUP($B24,'Round  (5)'!$B$2:$AM$102,MATCH(Species!Z$2,'Round  (5)'!$B$2:$AM$2,0),0),0)+IFERROR(VLOOKUP($B24,'Round  (6)'!$B$2:$AM$102,MATCH(Species!Z$2,'Round  (6)'!$B$2:$AM$2,0),0),0)+IFERROR(VLOOKUP($B24,'Round  (7)'!$B$2:$AM$102,MATCH(Species!Z$2,'Round  (7)'!$B$2:$AM$2,0),0),0)+IFERROR(VLOOKUP($B24,'Round  (8)'!$B$2:$AM$102,MATCH(Species!Z$2,'Round  (8)'!$B$2:$AM$2,0),0),0)+IFERROR(VLOOKUP($B24,'Round  (9)'!$B$2:$AM$102,MATCH(Species!Z$2,'Round  (9)'!$B$2:$AM$2,0),0),0)+IFERROR(VLOOKUP($B24,'Round  (10)'!$B$2:$U$102,MATCH(Species!Z$2,'Round  (10)'!$B$2:$U$2,0),0),0)+IFERROR(VLOOKUP($B24,'Round  (11)'!$B$2:$AB$102,MATCH(Species!Z$2,'Round  (11)'!$B$2:$AB$2,0),0),0)+IFERROR(VLOOKUP($B24,'Round  (12)'!$B$2:$Y$100,MATCH(Species!Z$2,'Round  (12)'!$B$2:$Y$2,0),0),0)</f>
        <v>0</v>
      </c>
      <c r="AA24" s="480">
        <f>IFERROR(VLOOKUP($B24,'Round 1'!$B$2:$AM$102,MATCH(Species!AA$2,'Round 1'!$B$2:$AM$2,0),0),0)+IFERROR(VLOOKUP($B24,'Round  (2)'!$B$2:$AM$102,MATCH(Species!AA$2,'Round  (2)'!$B$2:$AM$2,0),0),0)+IFERROR(VLOOKUP($B24,'Round  (3)'!$B$2:$AM$102,MATCH(Species!AA$2,'Round  (3)'!$B$2:$AM$2,0),0),0)+IFERROR(VLOOKUP($B24,'Round (4)'!$B$2:$AM$102,MATCH(Species!AA$2,'Round (4)'!$B$2:$AM$2,0),0),0)+IFERROR(VLOOKUP($B24,'Round  (5)'!$B$2:$AM$102,MATCH(Species!AA$2,'Round  (5)'!$B$2:$AM$2,0),0),0)+IFERROR(VLOOKUP($B24,'Round  (6)'!$B$2:$AM$102,MATCH(Species!AA$2,'Round  (6)'!$B$2:$AM$2,0),0),0)+IFERROR(VLOOKUP($B24,'Round  (7)'!$B$2:$AM$102,MATCH(Species!AA$2,'Round  (7)'!$B$2:$AM$2,0),0),0)+IFERROR(VLOOKUP($B24,'Round  (8)'!$B$2:$AM$102,MATCH(Species!AA$2,'Round  (8)'!$B$2:$AM$2,0),0),0)+IFERROR(VLOOKUP($B24,'Round  (9)'!$B$2:$AM$102,MATCH(Species!AA$2,'Round  (9)'!$B$2:$AM$2,0),0),0)+IFERROR(VLOOKUP($B24,'Round  (10)'!$B$2:$U$102,MATCH(Species!AA$2,'Round  (10)'!$B$2:$U$2,0),0),0)+IFERROR(VLOOKUP($B24,'Round  (11)'!$B$2:$AB$102,MATCH(Species!AA$2,'Round  (11)'!$B$2:$AB$2,0),0),0)+IFERROR(VLOOKUP($B24,'Round  (12)'!$B$2:$Y$100,MATCH(Species!AA$2,'Round  (12)'!$B$2:$Y$2,0),0),0)</f>
        <v>0</v>
      </c>
      <c r="AB24" s="480">
        <f>IFERROR(VLOOKUP($B24,'Round 1'!$B$2:$AM$102,MATCH(Species!AB$2,'Round 1'!$B$2:$AM$2,0),0),0)+IFERROR(VLOOKUP($B24,'Round  (2)'!$B$2:$AM$102,MATCH(Species!AB$2,'Round  (2)'!$B$2:$AM$2,0),0),0)+IFERROR(VLOOKUP($B24,'Round  (3)'!$B$2:$AM$102,MATCH(Species!AB$2,'Round  (3)'!$B$2:$AM$2,0),0),0)+IFERROR(VLOOKUP($B24,'Round (4)'!$B$2:$AM$102,MATCH(Species!AB$2,'Round (4)'!$B$2:$AM$2,0),0),0)+IFERROR(VLOOKUP($B24,'Round  (5)'!$B$2:$AM$102,MATCH(Species!AB$2,'Round  (5)'!$B$2:$AM$2,0),0),0)+IFERROR(VLOOKUP($B24,'Round  (6)'!$B$2:$AM$102,MATCH(Species!AB$2,'Round  (6)'!$B$2:$AM$2,0),0),0)+IFERROR(VLOOKUP($B24,'Round  (7)'!$B$2:$AM$102,MATCH(Species!AB$2,'Round  (7)'!$B$2:$AM$2,0),0),0)+IFERROR(VLOOKUP($B24,'Round  (8)'!$B$2:$AM$102,MATCH(Species!AB$2,'Round  (8)'!$B$2:$AM$2,0),0),0)+IFERROR(VLOOKUP($B24,'Round  (9)'!$B$2:$AM$102,MATCH(Species!AB$2,'Round  (9)'!$B$2:$AM$2,0),0),0)+IFERROR(VLOOKUP($B24,'Round  (10)'!$B$2:$U$102,MATCH(Species!AB$2,'Round  (10)'!$B$2:$U$2,0),0),0)+IFERROR(VLOOKUP($B24,'Round  (11)'!$B$2:$AB$102,MATCH(Species!AB$2,'Round  (11)'!$B$2:$AB$2,0),0),0)+IFERROR(VLOOKUP($B24,'Round  (12)'!$B$2:$Y$100,MATCH(Species!AB$2,'Round  (12)'!$B$2:$Y$2,0),0),0)</f>
        <v>0</v>
      </c>
      <c r="AC24" s="480">
        <f>IFERROR(VLOOKUP($B24,'Round 1'!$B$2:$AM$102,MATCH(Species!AC$2,'Round 1'!$B$2:$AM$2,0),0),0)+IFERROR(VLOOKUP($B24,'Round  (2)'!$B$2:$AM$102,MATCH(Species!AC$2,'Round  (2)'!$B$2:$AM$2,0),0),0)+IFERROR(VLOOKUP($B24,'Round  (3)'!$B$2:$AM$102,MATCH(Species!AC$2,'Round  (3)'!$B$2:$AM$2,0),0),0)+IFERROR(VLOOKUP($B24,'Round (4)'!$B$2:$AM$102,MATCH(Species!AC$2,'Round (4)'!$B$2:$AM$2,0),0),0)+IFERROR(VLOOKUP($B24,'Round  (5)'!$B$2:$AM$102,MATCH(Species!AC$2,'Round  (5)'!$B$2:$AM$2,0),0),0)+IFERROR(VLOOKUP($B24,'Round  (6)'!$B$2:$AM$102,MATCH(Species!AC$2,'Round  (6)'!$B$2:$AM$2,0),0),0)+IFERROR(VLOOKUP($B24,'Round  (7)'!$B$2:$AM$102,MATCH(Species!AC$2,'Round  (7)'!$B$2:$AM$2,0),0),0)+IFERROR(VLOOKUP($B24,'Round  (8)'!$B$2:$AM$102,MATCH(Species!AC$2,'Round  (8)'!$B$2:$AM$2,0),0),0)+IFERROR(VLOOKUP($B24,'Round  (9)'!$B$2:$AM$102,MATCH(Species!AC$2,'Round  (9)'!$B$2:$AM$2,0),0),0)+IFERROR(VLOOKUP($B24,'Round  (10)'!$B$2:$U$102,MATCH(Species!AC$2,'Round  (10)'!$B$2:$U$2,0),0),0)+IFERROR(VLOOKUP($B24,'Round  (11)'!$B$2:$AB$102,MATCH(Species!AC$2,'Round  (11)'!$B$2:$AB$2,0),0),0)+IFERROR(VLOOKUP($B24,'Round  (12)'!$B$2:$Y$100,MATCH(Species!AC$2,'Round  (12)'!$B$2:$Y$2,0),0),0)</f>
        <v>2</v>
      </c>
      <c r="AD24" s="480">
        <f>IFERROR(VLOOKUP($B24,'Round 1'!$B$2:$AM$102,MATCH(Species!AD$2,'Round 1'!$B$2:$AM$2,0),0),0)+IFERROR(VLOOKUP($B24,'Round  (2)'!$B$2:$AM$102,MATCH(Species!AD$2,'Round  (2)'!$B$2:$AM$2,0),0),0)+IFERROR(VLOOKUP($B24,'Round  (3)'!$B$2:$AM$102,MATCH(Species!AD$2,'Round  (3)'!$B$2:$AM$2,0),0),0)+IFERROR(VLOOKUP($B24,'Round (4)'!$B$2:$AM$102,MATCH(Species!AD$2,'Round (4)'!$B$2:$AM$2,0),0),0)+IFERROR(VLOOKUP($B24,'Round  (5)'!$B$2:$AM$102,MATCH(Species!AD$2,'Round  (5)'!$B$2:$AM$2,0),0),0)+IFERROR(VLOOKUP($B24,'Round  (6)'!$B$2:$AM$102,MATCH(Species!AD$2,'Round  (6)'!$B$2:$AM$2,0),0),0)+IFERROR(VLOOKUP($B24,'Round  (7)'!$B$2:$AM$102,MATCH(Species!AD$2,'Round  (7)'!$B$2:$AM$2,0),0),0)+IFERROR(VLOOKUP($B24,'Round  (8)'!$B$2:$AM$102,MATCH(Species!AD$2,'Round  (8)'!$B$2:$AM$2,0),0),0)+IFERROR(VLOOKUP($B24,'Round  (9)'!$B$2:$AM$102,MATCH(Species!AD$2,'Round  (9)'!$B$2:$AM$2,0),0),0)+IFERROR(VLOOKUP($B24,'Round  (10)'!$B$2:$U$102,MATCH(Species!AD$2,'Round  (10)'!$B$2:$U$2,0),0),0)+IFERROR(VLOOKUP($B24,'Round  (11)'!$B$2:$AB$102,MATCH(Species!AD$2,'Round  (11)'!$B$2:$AB$2,0),0),0)+IFERROR(VLOOKUP($B24,'Round  (12)'!$B$2:$Y$100,MATCH(Species!AD$2,'Round  (12)'!$B$2:$Y$2,0),0),0)</f>
        <v>0</v>
      </c>
      <c r="AE24" s="480">
        <f>IFERROR(VLOOKUP($B24,'Round 1'!$B$2:$AM$102,MATCH(Species!AE$2,'Round 1'!$B$2:$AM$2,0),0),0)+IFERROR(VLOOKUP($B24,'Round  (2)'!$B$2:$AM$102,MATCH(Species!AE$2,'Round  (2)'!$B$2:$AM$2,0),0),0)+IFERROR(VLOOKUP($B24,'Round  (3)'!$B$2:$AM$102,MATCH(Species!AE$2,'Round  (3)'!$B$2:$AM$2,0),0),0)+IFERROR(VLOOKUP($B24,'Round (4)'!$B$2:$AM$102,MATCH(Species!AE$2,'Round (4)'!$B$2:$AM$2,0),0),0)+IFERROR(VLOOKUP($B24,'Round  (5)'!$B$2:$AM$102,MATCH(Species!AE$2,'Round  (5)'!$B$2:$AM$2,0),0),0)+IFERROR(VLOOKUP($B24,'Round  (6)'!$B$2:$AM$102,MATCH(Species!AE$2,'Round  (6)'!$B$2:$AM$2,0),0),0)+IFERROR(VLOOKUP($B24,'Round  (7)'!$B$2:$AM$102,MATCH(Species!AE$2,'Round  (7)'!$B$2:$AM$2,0),0),0)+IFERROR(VLOOKUP($B24,'Round  (8)'!$B$2:$AM$102,MATCH(Species!AE$2,'Round  (8)'!$B$2:$AM$2,0),0),0)+IFERROR(VLOOKUP($B24,'Round  (9)'!$B$2:$AM$102,MATCH(Species!AE$2,'Round  (9)'!$B$2:$AM$2,0),0),0)+IFERROR(VLOOKUP($B24,'Round  (10)'!$B$2:$U$102,MATCH(Species!AE$2,'Round  (10)'!$B$2:$U$2,0),0),0)+IFERROR(VLOOKUP($B24,'Round  (11)'!$B$2:$AB$102,MATCH(Species!AE$2,'Round  (11)'!$B$2:$AB$2,0),0),0)+IFERROR(VLOOKUP($B24,'Round  (12)'!$B$2:$Y$100,MATCH(Species!AE$2,'Round  (12)'!$B$2:$Y$2,0),0),0)</f>
        <v>0</v>
      </c>
      <c r="AF24" s="480">
        <f>IFERROR(VLOOKUP($B24,'Round 1'!$B$2:$AM$102,MATCH(Species!AF$2,'Round 1'!$B$2:$AM$2,0),0),0)+IFERROR(VLOOKUP($B24,'Round  (2)'!$B$2:$AM$102,MATCH(Species!AF$2,'Round  (2)'!$B$2:$AM$2,0),0),0)+IFERROR(VLOOKUP($B24,'Round  (3)'!$B$2:$AM$102,MATCH(Species!AF$2,'Round  (3)'!$B$2:$AM$2,0),0),0)+IFERROR(VLOOKUP($B24,'Round (4)'!$B$2:$AM$102,MATCH(Species!AF$2,'Round (4)'!$B$2:$AM$2,0),0),0)+IFERROR(VLOOKUP($B24,'Round  (5)'!$B$2:$AM$102,MATCH(Species!AF$2,'Round  (5)'!$B$2:$AM$2,0),0),0)+IFERROR(VLOOKUP($B24,'Round  (6)'!$B$2:$AM$102,MATCH(Species!AF$2,'Round  (6)'!$B$2:$AM$2,0),0),0)+IFERROR(VLOOKUP($B24,'Round  (7)'!$B$2:$AM$102,MATCH(Species!AF$2,'Round  (7)'!$B$2:$AM$2,0),0),0)+IFERROR(VLOOKUP($B24,'Round  (8)'!$B$2:$AM$102,MATCH(Species!AF$2,'Round  (8)'!$B$2:$AM$2,0),0),0)+IFERROR(VLOOKUP($B24,'Round  (9)'!$B$2:$AM$102,MATCH(Species!AF$2,'Round  (9)'!$B$2:$AM$2,0),0),0)+IFERROR(VLOOKUP($B24,'Round  (10)'!$B$2:$U$102,MATCH(Species!AF$2,'Round  (10)'!$B$2:$U$2,0),0),0)+IFERROR(VLOOKUP($B24,'Round  (11)'!$B$2:$AB$102,MATCH(Species!AF$2,'Round  (11)'!$B$2:$AB$2,0),0),0)+IFERROR(VLOOKUP($B24,'Round  (12)'!$B$2:$Y$100,MATCH(Species!AF$2,'Round  (12)'!$B$2:$Y$2,0),0),0)</f>
        <v>0</v>
      </c>
      <c r="AG24" s="480">
        <f>IFERROR(VLOOKUP($B24,'Round 1'!$B$2:$AM$102,MATCH(Species!AG$2,'Round 1'!$B$2:$AM$2,0),0),0)+IFERROR(VLOOKUP($B24,'Round  (2)'!$B$2:$AM$102,MATCH(Species!AG$2,'Round  (2)'!$B$2:$AM$2,0),0),0)+IFERROR(VLOOKUP($B24,'Round  (3)'!$B$2:$AM$102,MATCH(Species!AG$2,'Round  (3)'!$B$2:$AM$2,0),0),0)+IFERROR(VLOOKUP($B24,'Round (4)'!$B$2:$AM$102,MATCH(Species!AG$2,'Round (4)'!$B$2:$AM$2,0),0),0)+IFERROR(VLOOKUP($B24,'Round  (5)'!$B$2:$AM$102,MATCH(Species!AG$2,'Round  (5)'!$B$2:$AM$2,0),0),0)+IFERROR(VLOOKUP($B24,'Round  (6)'!$B$2:$AM$102,MATCH(Species!AG$2,'Round  (6)'!$B$2:$AM$2,0),0),0)+IFERROR(VLOOKUP($B24,'Round  (7)'!$B$2:$AM$102,MATCH(Species!AG$2,'Round  (7)'!$B$2:$AM$2,0),0),0)+IFERROR(VLOOKUP($B24,'Round  (8)'!$B$2:$AM$102,MATCH(Species!AG$2,'Round  (8)'!$B$2:$AM$2,0),0),0)+IFERROR(VLOOKUP($B24,'Round  (9)'!$B$2:$AM$102,MATCH(Species!AG$2,'Round  (9)'!$B$2:$AM$2,0),0),0)+IFERROR(VLOOKUP($B24,'Round  (10)'!$B$2:$U$102,MATCH(Species!AG$2,'Round  (10)'!$B$2:$U$2,0),0),0)+IFERROR(VLOOKUP($B24,'Round  (11)'!$B$2:$AB$102,MATCH(Species!AG$2,'Round  (11)'!$B$2:$AB$2,0),0),0)+IFERROR(VLOOKUP($B24,'Round  (12)'!$B$2:$Y$100,MATCH(Species!AG$2,'Round  (12)'!$B$2:$Y$2,0),0),0)</f>
        <v>0</v>
      </c>
      <c r="AH24" s="480">
        <f>IFERROR(VLOOKUP($B24,'Round 1'!$B$2:$AM$102,MATCH(Species!AH$2,'Round 1'!$B$2:$AM$2,0),0),0)+IFERROR(VLOOKUP($B24,'Round  (2)'!$B$2:$AM$102,MATCH(Species!AH$2,'Round  (2)'!$B$2:$AM$2,0),0),0)+IFERROR(VLOOKUP($B24,'Round  (3)'!$B$2:$AM$102,MATCH(Species!AH$2,'Round  (3)'!$B$2:$AM$2,0),0),0)+IFERROR(VLOOKUP($B24,'Round (4)'!$B$2:$AM$102,MATCH(Species!AH$2,'Round (4)'!$B$2:$AM$2,0),0),0)+IFERROR(VLOOKUP($B24,'Round  (5)'!$B$2:$AM$102,MATCH(Species!AH$2,'Round  (5)'!$B$2:$AM$2,0),0),0)+IFERROR(VLOOKUP($B24,'Round  (6)'!$B$2:$AM$102,MATCH(Species!AH$2,'Round  (6)'!$B$2:$AM$2,0),0),0)+IFERROR(VLOOKUP($B24,'Round  (7)'!$B$2:$AM$102,MATCH(Species!AH$2,'Round  (7)'!$B$2:$AM$2,0),0),0)+IFERROR(VLOOKUP($B24,'Round  (8)'!$B$2:$AM$102,MATCH(Species!AH$2,'Round  (8)'!$B$2:$AM$2,0),0),0)+IFERROR(VLOOKUP($B24,'Round  (9)'!$B$2:$AM$102,MATCH(Species!AH$2,'Round  (9)'!$B$2:$AM$2,0),0),0)+IFERROR(VLOOKUP($B24,'Round  (10)'!$B$2:$U$102,MATCH(Species!AH$2,'Round  (10)'!$B$2:$U$2,0),0),0)+IFERROR(VLOOKUP($B24,'Round  (11)'!$B$2:$AB$102,MATCH(Species!AH$2,'Round  (11)'!$B$2:$AB$2,0),0),0)+IFERROR(VLOOKUP($B24,'Round  (12)'!$B$2:$Y$100,MATCH(Species!AH$2,'Round  (12)'!$B$2:$Y$2,0),0),0)</f>
        <v>0</v>
      </c>
      <c r="AI24" s="480">
        <f>IFERROR(VLOOKUP($B24,'Round 1'!$B$2:$AM$102,MATCH(Species!AI$2,'Round 1'!$B$2:$AM$2,0),0),0)+IFERROR(VLOOKUP($B24,'Round  (2)'!$B$2:$AM$102,MATCH(Species!AI$2,'Round  (2)'!$B$2:$AM$2,0),0),0)+IFERROR(VLOOKUP($B24,'Round  (3)'!$B$2:$AM$102,MATCH(Species!AI$2,'Round  (3)'!$B$2:$AM$2,0),0),0)+IFERROR(VLOOKUP($B24,'Round (4)'!$B$2:$AM$102,MATCH(Species!AI$2,'Round (4)'!$B$2:$AM$2,0),0),0)+IFERROR(VLOOKUP($B24,'Round  (5)'!$B$2:$AM$102,MATCH(Species!AI$2,'Round  (5)'!$B$2:$AM$2,0),0),0)+IFERROR(VLOOKUP($B24,'Round  (6)'!$B$2:$AM$102,MATCH(Species!AI$2,'Round  (6)'!$B$2:$AM$2,0),0),0)+IFERROR(VLOOKUP($B24,'Round  (7)'!$B$2:$AM$102,MATCH(Species!AI$2,'Round  (7)'!$B$2:$AM$2,0),0),0)+IFERROR(VLOOKUP($B24,'Round  (8)'!$B$2:$AM$102,MATCH(Species!AI$2,'Round  (8)'!$B$2:$AM$2,0),0),0)+IFERROR(VLOOKUP($B24,'Round  (9)'!$B$2:$AM$102,MATCH(Species!AI$2,'Round  (9)'!$B$2:$AM$2,0),0),0)+IFERROR(VLOOKUP($B24,'Round  (10)'!$B$2:$U$102,MATCH(Species!AI$2,'Round  (10)'!$B$2:$U$2,0),0),0)+IFERROR(VLOOKUP($B24,'Round  (11)'!$B$2:$AB$102,MATCH(Species!AI$2,'Round  (11)'!$B$2:$AB$2,0),0),0)+IFERROR(VLOOKUP($B24,'Round  (12)'!$B$2:$Y$100,MATCH(Species!AI$2,'Round  (12)'!$B$2:$Y$2,0),0),0)</f>
        <v>0</v>
      </c>
      <c r="AJ24" s="480">
        <f>IFERROR(VLOOKUP($B24,'Round 1'!$B$2:$AM$102,MATCH(Species!AJ$2,'Round 1'!$B$2:$AM$2,0),0),0)+IFERROR(VLOOKUP($B24,'Round  (2)'!$B$2:$AM$102,MATCH(Species!AJ$2,'Round  (2)'!$B$2:$AM$2,0),0),0)+IFERROR(VLOOKUP($B24,'Round  (3)'!$B$2:$AM$102,MATCH(Species!AJ$2,'Round  (3)'!$B$2:$AM$2,0),0),0)+IFERROR(VLOOKUP($B24,'Round (4)'!$B$2:$AM$102,MATCH(Species!AJ$2,'Round (4)'!$B$2:$AM$2,0),0),0)+IFERROR(VLOOKUP($B24,'Round  (5)'!$B$2:$AM$102,MATCH(Species!AJ$2,'Round  (5)'!$B$2:$AM$2,0),0),0)+IFERROR(VLOOKUP($B24,'Round  (6)'!$B$2:$AM$102,MATCH(Species!AJ$2,'Round  (6)'!$B$2:$AM$2,0),0),0)+IFERROR(VLOOKUP($B24,'Round  (7)'!$B$2:$AM$102,MATCH(Species!AJ$2,'Round  (7)'!$B$2:$AM$2,0),0),0)+IFERROR(VLOOKUP($B24,'Round  (8)'!$B$2:$AM$102,MATCH(Species!AJ$2,'Round  (8)'!$B$2:$AM$2,0),0),0)+IFERROR(VLOOKUP($B24,'Round  (9)'!$B$2:$AM$102,MATCH(Species!AJ$2,'Round  (9)'!$B$2:$AM$2,0),0),0)+IFERROR(VLOOKUP($B24,'Round  (10)'!$B$2:$U$102,MATCH(Species!AJ$2,'Round  (10)'!$B$2:$U$2,0),0),0)+IFERROR(VLOOKUP($B24,'Round  (11)'!$B$2:$AB$102,MATCH(Species!AJ$2,'Round  (11)'!$B$2:$AB$2,0),0),0)+IFERROR(VLOOKUP($B24,'Round  (12)'!$B$2:$Y$100,MATCH(Species!AJ$2,'Round  (12)'!$B$2:$Y$2,0),0),0)</f>
        <v>0</v>
      </c>
      <c r="AT24" t="s">
        <v>168</v>
      </c>
    </row>
    <row r="25" spans="1:46" x14ac:dyDescent="0.3">
      <c r="A25" s="186">
        <v>22</v>
      </c>
      <c r="B25" s="326" t="s">
        <v>285</v>
      </c>
      <c r="C25" s="66" t="str">
        <f>IFERROR(VLOOKUP(B25,IND!$B$3:$E$66,4,0),"NM")</f>
        <v>M</v>
      </c>
      <c r="D25" s="51">
        <f t="shared" si="1"/>
        <v>7</v>
      </c>
      <c r="E25" s="342">
        <f t="shared" si="2"/>
        <v>25</v>
      </c>
      <c r="F25" s="480">
        <f>IFERROR(VLOOKUP($B25,'Round 1'!$B$2:$AM$102,MATCH(Species!F$2,'Round 1'!$B$2:$AM$2,0),0),0)+IFERROR(VLOOKUP($B25,'Round  (2)'!$B$2:$AM$102,MATCH(Species!F$2,'Round  (2)'!$B$2:$AM$2,0),0),0)+IFERROR(VLOOKUP($B25,'Round  (3)'!$B$2:$AM$102,MATCH(Species!F$2,'Round  (3)'!$B$2:$AM$2,0),0),0)+IFERROR(VLOOKUP($B25,'Round (4)'!$B$2:$AM$102,MATCH(Species!F$2,'Round (4)'!$B$2:$AM$2,0),0),0)+IFERROR(VLOOKUP($B25,'Round  (5)'!$B$2:$AM$102,MATCH(Species!F$2,'Round  (5)'!$B$2:$AM$2,0),0),0)+IFERROR(VLOOKUP($B25,'Round  (6)'!$B$2:$AM$102,MATCH(Species!F$2,'Round  (6)'!$B$2:$AM$2,0),0),0)+IFERROR(VLOOKUP($B25,'Round  (7)'!$B$2:$AM$102,MATCH(Species!F$2,'Round  (7)'!$B$2:$AM$2,0),0),0)+IFERROR(VLOOKUP($B25,'Round  (8)'!$B$2:$AM$102,MATCH(Species!F$2,'Round  (8)'!$B$2:$AM$2,0),0),0)+IFERROR(VLOOKUP($B25,'Round  (9)'!$B$2:$AM$102,MATCH(Species!F$2,'Round  (9)'!$B$2:$AM$2,0),0),0)+IFERROR(VLOOKUP($B25,'Round  (10)'!$B$2:$U$102,MATCH(Species!F$2,'Round  (10)'!$B$2:$U$2,0),0),0)+IFERROR(VLOOKUP($B25,'Round  (11)'!$B$2:$AB$102,MATCH(Species!F$2,'Round  (11)'!$B$2:$AB$2,0),0),0)+IFERROR(VLOOKUP($B25,'Round  (12)'!$B$2:$Y$100,MATCH(Species!F$2,'Round  (12)'!$B$2:$Y$2,0),0),0)</f>
        <v>4</v>
      </c>
      <c r="G25" s="480">
        <f>IFERROR(VLOOKUP($B25,'Round 1'!$B$2:$AM$102,MATCH(Species!G$2,'Round 1'!$B$2:$AM$2,0),0),0)+IFERROR(VLOOKUP($B25,'Round  (2)'!$B$2:$AM$102,MATCH(Species!G$2,'Round  (2)'!$B$2:$AM$2,0),0),0)+IFERROR(VLOOKUP($B25,'Round  (3)'!$B$2:$AM$102,MATCH(Species!G$2,'Round  (3)'!$B$2:$AM$2,0),0),0)+IFERROR(VLOOKUP($B25,'Round (4)'!$B$2:$AM$102,MATCH(Species!G$2,'Round (4)'!$B$2:$AM$2,0),0),0)+IFERROR(VLOOKUP($B25,'Round  (5)'!$B$2:$AM$102,MATCH(Species!G$2,'Round  (5)'!$B$2:$AM$2,0),0),0)+IFERROR(VLOOKUP($B25,'Round  (6)'!$B$2:$AM$102,MATCH(Species!G$2,'Round  (6)'!$B$2:$AM$2,0),0),0)+IFERROR(VLOOKUP($B25,'Round  (7)'!$B$2:$AM$102,MATCH(Species!G$2,'Round  (7)'!$B$2:$AM$2,0),0),0)+IFERROR(VLOOKUP($B25,'Round  (8)'!$B$2:$AM$102,MATCH(Species!G$2,'Round  (8)'!$B$2:$AM$2,0),0),0)+IFERROR(VLOOKUP($B25,'Round  (9)'!$B$2:$AM$102,MATCH(Species!G$2,'Round  (9)'!$B$2:$AM$2,0),0),0)+IFERROR(VLOOKUP($B25,'Round  (10)'!$B$2:$U$102,MATCH(Species!G$2,'Round  (10)'!$B$2:$U$2,0),0),0)+IFERROR(VLOOKUP($B25,'Round  (11)'!$B$2:$AB$102,MATCH(Species!G$2,'Round  (11)'!$B$2:$AB$2,0),0),0)+IFERROR(VLOOKUP($B25,'Round  (12)'!$B$2:$Y$100,MATCH(Species!G$2,'Round  (12)'!$B$2:$Y$2,0),0),0)</f>
        <v>0</v>
      </c>
      <c r="H25" s="480">
        <f>IFERROR(VLOOKUP($B25,'Round 1'!$B$2:$AM$102,MATCH(Species!H$2,'Round 1'!$B$2:$AM$2,0),0),0)+IFERROR(VLOOKUP($B25,'Round  (2)'!$B$2:$AM$102,MATCH(Species!H$2,'Round  (2)'!$B$2:$AM$2,0),0),0)+IFERROR(VLOOKUP($B25,'Round  (3)'!$B$2:$AM$102,MATCH(Species!H$2,'Round  (3)'!$B$2:$AM$2,0),0),0)+IFERROR(VLOOKUP($B25,'Round (4)'!$B$2:$AM$102,MATCH(Species!H$2,'Round (4)'!$B$2:$AM$2,0),0),0)+IFERROR(VLOOKUP($B25,'Round  (5)'!$B$2:$AM$102,MATCH(Species!H$2,'Round  (5)'!$B$2:$AM$2,0),0),0)+IFERROR(VLOOKUP($B25,'Round  (6)'!$B$2:$AM$102,MATCH(Species!H$2,'Round  (6)'!$B$2:$AM$2,0),0),0)+IFERROR(VLOOKUP($B25,'Round  (7)'!$B$2:$AM$102,MATCH(Species!H$2,'Round  (7)'!$B$2:$AM$2,0),0),0)+IFERROR(VLOOKUP($B25,'Round  (8)'!$B$2:$AM$102,MATCH(Species!H$2,'Round  (8)'!$B$2:$AM$2,0),0),0)+IFERROR(VLOOKUP($B25,'Round  (9)'!$B$2:$AM$102,MATCH(Species!H$2,'Round  (9)'!$B$2:$AM$2,0),0),0)+IFERROR(VLOOKUP($B25,'Round  (10)'!$B$2:$U$102,MATCH(Species!H$2,'Round  (10)'!$B$2:$U$2,0),0),0)+IFERROR(VLOOKUP($B25,'Round  (11)'!$B$2:$AB$102,MATCH(Species!H$2,'Round  (11)'!$B$2:$AB$2,0),0),0)+IFERROR(VLOOKUP($B25,'Round  (12)'!$B$2:$Y$100,MATCH(Species!H$2,'Round  (12)'!$B$2:$Y$2,0),0),0)</f>
        <v>0</v>
      </c>
      <c r="I25" s="480">
        <f>IFERROR(VLOOKUP($B25,'Round 1'!$B$2:$AM$102,MATCH(Species!I$2,'Round 1'!$B$2:$AM$2,0),0),0)+IFERROR(VLOOKUP($B25,'Round  (2)'!$B$2:$AM$102,MATCH(Species!I$2,'Round  (2)'!$B$2:$AM$2,0),0),0)+IFERROR(VLOOKUP($B25,'Round  (3)'!$B$2:$AM$102,MATCH(Species!I$2,'Round  (3)'!$B$2:$AM$2,0),0),0)+IFERROR(VLOOKUP($B25,'Round (4)'!$B$2:$AM$102,MATCH(Species!I$2,'Round (4)'!$B$2:$AM$2,0),0),0)+IFERROR(VLOOKUP($B25,'Round  (5)'!$B$2:$AM$102,MATCH(Species!I$2,'Round  (5)'!$B$2:$AM$2,0),0),0)+IFERROR(VLOOKUP($B25,'Round  (6)'!$B$2:$AM$102,MATCH(Species!I$2,'Round  (6)'!$B$2:$AM$2,0),0),0)+IFERROR(VLOOKUP($B25,'Round  (7)'!$B$2:$AM$102,MATCH(Species!I$2,'Round  (7)'!$B$2:$AM$2,0),0),0)+IFERROR(VLOOKUP($B25,'Round  (8)'!$B$2:$AM$102,MATCH(Species!I$2,'Round  (8)'!$B$2:$AM$2,0),0),0)+IFERROR(VLOOKUP($B25,'Round  (9)'!$B$2:$AM$102,MATCH(Species!I$2,'Round  (9)'!$B$2:$AM$2,0),0),0)+IFERROR(VLOOKUP($B25,'Round  (10)'!$B$2:$U$102,MATCH(Species!I$2,'Round  (10)'!$B$2:$U$2,0),0),0)+IFERROR(VLOOKUP($B25,'Round  (11)'!$B$2:$AB$102,MATCH(Species!I$2,'Round  (11)'!$B$2:$AB$2,0),0),0)+IFERROR(VLOOKUP($B25,'Round  (12)'!$B$2:$Y$100,MATCH(Species!I$2,'Round  (12)'!$B$2:$Y$2,0),0),0)</f>
        <v>0</v>
      </c>
      <c r="J25" s="480">
        <f>IFERROR(VLOOKUP($B25,'Round 1'!$B$2:$AM$102,MATCH(Species!J$2,'Round 1'!$B$2:$AM$2,0),0),0)+IFERROR(VLOOKUP($B25,'Round  (2)'!$B$2:$AM$102,MATCH(Species!J$2,'Round  (2)'!$B$2:$AM$2,0),0),0)+IFERROR(VLOOKUP($B25,'Round  (3)'!$B$2:$AM$102,MATCH(Species!J$2,'Round  (3)'!$B$2:$AM$2,0),0),0)+IFERROR(VLOOKUP($B25,'Round (4)'!$B$2:$AM$102,MATCH(Species!J$2,'Round (4)'!$B$2:$AM$2,0),0),0)+IFERROR(VLOOKUP($B25,'Round  (5)'!$B$2:$AM$102,MATCH(Species!J$2,'Round  (5)'!$B$2:$AM$2,0),0),0)+IFERROR(VLOOKUP($B25,'Round  (6)'!$B$2:$AM$102,MATCH(Species!J$2,'Round  (6)'!$B$2:$AM$2,0),0),0)+IFERROR(VLOOKUP($B25,'Round  (7)'!$B$2:$AM$102,MATCH(Species!J$2,'Round  (7)'!$B$2:$AM$2,0),0),0)+IFERROR(VLOOKUP($B25,'Round  (8)'!$B$2:$AM$102,MATCH(Species!J$2,'Round  (8)'!$B$2:$AM$2,0),0),0)+IFERROR(VLOOKUP($B25,'Round  (9)'!$B$2:$AM$102,MATCH(Species!J$2,'Round  (9)'!$B$2:$AM$2,0),0),0)+IFERROR(VLOOKUP($B25,'Round  (10)'!$B$2:$U$102,MATCH(Species!J$2,'Round  (10)'!$B$2:$U$2,0),0),0)+IFERROR(VLOOKUP($B25,'Round  (11)'!$B$2:$AB$102,MATCH(Species!J$2,'Round  (11)'!$B$2:$AB$2,0),0),0)+IFERROR(VLOOKUP($B25,'Round  (12)'!$B$2:$Y$100,MATCH(Species!J$2,'Round  (12)'!$B$2:$Y$2,0),0),0)</f>
        <v>0</v>
      </c>
      <c r="K25" s="480">
        <f>IFERROR(VLOOKUP($B25,'Round 1'!$B$2:$AM$102,MATCH(Species!K$2,'Round 1'!$B$2:$AM$2,0),0),0)+IFERROR(VLOOKUP($B25,'Round  (2)'!$B$2:$AM$102,MATCH(Species!K$2,'Round  (2)'!$B$2:$AM$2,0),0),0)+IFERROR(VLOOKUP($B25,'Round  (3)'!$B$2:$AM$102,MATCH(Species!K$2,'Round  (3)'!$B$2:$AM$2,0),0),0)+IFERROR(VLOOKUP($B25,'Round (4)'!$B$2:$AM$102,MATCH(Species!K$2,'Round (4)'!$B$2:$AM$2,0),0),0)+IFERROR(VLOOKUP($B25,'Round  (5)'!$B$2:$AM$102,MATCH(Species!K$2,'Round  (5)'!$B$2:$AM$2,0),0),0)+IFERROR(VLOOKUP($B25,'Round  (6)'!$B$2:$AM$102,MATCH(Species!K$2,'Round  (6)'!$B$2:$AM$2,0),0),0)+IFERROR(VLOOKUP($B25,'Round  (7)'!$B$2:$AM$102,MATCH(Species!K$2,'Round  (7)'!$B$2:$AM$2,0),0),0)+IFERROR(VLOOKUP($B25,'Round  (8)'!$B$2:$AM$102,MATCH(Species!K$2,'Round  (8)'!$B$2:$AM$2,0),0),0)+IFERROR(VLOOKUP($B25,'Round  (9)'!$B$2:$AM$102,MATCH(Species!K$2,'Round  (9)'!$B$2:$AM$2,0),0),0)+IFERROR(VLOOKUP($B25,'Round  (10)'!$B$2:$U$102,MATCH(Species!K$2,'Round  (10)'!$B$2:$U$2,0),0),0)+IFERROR(VLOOKUP($B25,'Round  (11)'!$B$2:$AB$102,MATCH(Species!K$2,'Round  (11)'!$B$2:$AB$2,0),0),0)+IFERROR(VLOOKUP($B25,'Round  (12)'!$B$2:$Y$100,MATCH(Species!K$2,'Round  (12)'!$B$2:$Y$2,0),0),0)</f>
        <v>1</v>
      </c>
      <c r="L25" s="480">
        <f>IFERROR(VLOOKUP($B25,'Round 1'!$B$2:$AM$102,MATCH(Species!L$2,'Round 1'!$B$2:$AM$2,0),0),0)+IFERROR(VLOOKUP($B25,'Round  (2)'!$B$2:$AM$102,MATCH(Species!L$2,'Round  (2)'!$B$2:$AM$2,0),0),0)+IFERROR(VLOOKUP($B25,'Round  (3)'!$B$2:$AM$102,MATCH(Species!L$2,'Round  (3)'!$B$2:$AM$2,0),0),0)+IFERROR(VLOOKUP($B25,'Round (4)'!$B$2:$AM$102,MATCH(Species!L$2,'Round (4)'!$B$2:$AM$2,0),0),0)+IFERROR(VLOOKUP($B25,'Round  (5)'!$B$2:$AM$102,MATCH(Species!L$2,'Round  (5)'!$B$2:$AM$2,0),0),0)+IFERROR(VLOOKUP($B25,'Round  (6)'!$B$2:$AM$102,MATCH(Species!L$2,'Round  (6)'!$B$2:$AM$2,0),0),0)+IFERROR(VLOOKUP($B25,'Round  (7)'!$B$2:$AM$102,MATCH(Species!L$2,'Round  (7)'!$B$2:$AM$2,0),0),0)+IFERROR(VLOOKUP($B25,'Round  (8)'!$B$2:$AM$102,MATCH(Species!L$2,'Round  (8)'!$B$2:$AM$2,0),0),0)+IFERROR(VLOOKUP($B25,'Round  (9)'!$B$2:$AM$102,MATCH(Species!L$2,'Round  (9)'!$B$2:$AM$2,0),0),0)+IFERROR(VLOOKUP($B25,'Round  (10)'!$B$2:$U$102,MATCH(Species!L$2,'Round  (10)'!$B$2:$U$2,0),0),0)+IFERROR(VLOOKUP($B25,'Round  (11)'!$B$2:$AB$102,MATCH(Species!L$2,'Round  (11)'!$B$2:$AB$2,0),0),0)+IFERROR(VLOOKUP($B25,'Round  (12)'!$B$2:$Y$100,MATCH(Species!L$2,'Round  (12)'!$B$2:$Y$2,0),0),0)</f>
        <v>9</v>
      </c>
      <c r="M25" s="480">
        <f>IFERROR(VLOOKUP($B25,'Round 1'!$B$2:$AM$102,MATCH(Species!M$2,'Round 1'!$B$2:$AM$2,0),0),0)+IFERROR(VLOOKUP($B25,'Round  (2)'!$B$2:$AM$102,MATCH(Species!M$2,'Round  (2)'!$B$2:$AM$2,0),0),0)+IFERROR(VLOOKUP($B25,'Round  (3)'!$B$2:$AM$102,MATCH(Species!M$2,'Round  (3)'!$B$2:$AM$2,0),0),0)+IFERROR(VLOOKUP($B25,'Round (4)'!$B$2:$AM$102,MATCH(Species!M$2,'Round (4)'!$B$2:$AM$2,0),0),0)+IFERROR(VLOOKUP($B25,'Round  (5)'!$B$2:$AM$102,MATCH(Species!M$2,'Round  (5)'!$B$2:$AM$2,0),0),0)+IFERROR(VLOOKUP($B25,'Round  (6)'!$B$2:$AM$102,MATCH(Species!M$2,'Round  (6)'!$B$2:$AM$2,0),0),0)+IFERROR(VLOOKUP($B25,'Round  (7)'!$B$2:$AM$102,MATCH(Species!M$2,'Round  (7)'!$B$2:$AM$2,0),0),0)+IFERROR(VLOOKUP($B25,'Round  (8)'!$B$2:$AM$102,MATCH(Species!M$2,'Round  (8)'!$B$2:$AM$2,0),0),0)+IFERROR(VLOOKUP($B25,'Round  (9)'!$B$2:$AM$102,MATCH(Species!M$2,'Round  (9)'!$B$2:$AM$2,0),0),0)+IFERROR(VLOOKUP($B25,'Round  (10)'!$B$2:$U$102,MATCH(Species!M$2,'Round  (10)'!$B$2:$U$2,0),0),0)+IFERROR(VLOOKUP($B25,'Round  (11)'!$B$2:$AB$102,MATCH(Species!M$2,'Round  (11)'!$B$2:$AB$2,0),0),0)+IFERROR(VLOOKUP($B25,'Round  (12)'!$B$2:$Y$100,MATCH(Species!M$2,'Round  (12)'!$B$2:$Y$2,0),0),0)</f>
        <v>0</v>
      </c>
      <c r="N25" s="480">
        <f>IFERROR(VLOOKUP($B25,'Round 1'!$B$2:$AM$102,MATCH(Species!N$2,'Round 1'!$B$2:$AM$2,0),0),0)+IFERROR(VLOOKUP($B25,'Round  (2)'!$B$2:$AM$102,MATCH(Species!N$2,'Round  (2)'!$B$2:$AM$2,0),0),0)+IFERROR(VLOOKUP($B25,'Round  (3)'!$B$2:$AM$102,MATCH(Species!N$2,'Round  (3)'!$B$2:$AM$2,0),0),0)+IFERROR(VLOOKUP($B25,'Round (4)'!$B$2:$AM$102,MATCH(Species!N$2,'Round (4)'!$B$2:$AM$2,0),0),0)+IFERROR(VLOOKUP($B25,'Round  (5)'!$B$2:$AM$102,MATCH(Species!N$2,'Round  (5)'!$B$2:$AM$2,0),0),0)+IFERROR(VLOOKUP($B25,'Round  (6)'!$B$2:$AM$102,MATCH(Species!N$2,'Round  (6)'!$B$2:$AM$2,0),0),0)+IFERROR(VLOOKUP($B25,'Round  (7)'!$B$2:$AM$102,MATCH(Species!N$2,'Round  (7)'!$B$2:$AM$2,0),0),0)+IFERROR(VLOOKUP($B25,'Round  (8)'!$B$2:$AM$102,MATCH(Species!N$2,'Round  (8)'!$B$2:$AM$2,0),0),0)+IFERROR(VLOOKUP($B25,'Round  (9)'!$B$2:$AM$102,MATCH(Species!N$2,'Round  (9)'!$B$2:$AM$2,0),0),0)+IFERROR(VLOOKUP($B25,'Round  (10)'!$B$2:$U$102,MATCH(Species!N$2,'Round  (10)'!$B$2:$U$2,0),0),0)+IFERROR(VLOOKUP($B25,'Round  (11)'!$B$2:$AB$102,MATCH(Species!N$2,'Round  (11)'!$B$2:$AB$2,0),0),0)+IFERROR(VLOOKUP($B25,'Round  (12)'!$B$2:$Y$100,MATCH(Species!N$2,'Round  (12)'!$B$2:$Y$2,0),0),0)</f>
        <v>6</v>
      </c>
      <c r="O25" s="480">
        <f>IFERROR(VLOOKUP($B25,'Round 1'!$B$2:$AM$102,MATCH(Species!O$2,'Round 1'!$B$2:$AM$2,0),0),0)+IFERROR(VLOOKUP($B25,'Round  (2)'!$B$2:$AM$102,MATCH(Species!O$2,'Round  (2)'!$B$2:$AM$2,0),0),0)+IFERROR(VLOOKUP($B25,'Round  (3)'!$B$2:$AM$102,MATCH(Species!O$2,'Round  (3)'!$B$2:$AM$2,0),0),0)+IFERROR(VLOOKUP($B25,'Round (4)'!$B$2:$AM$102,MATCH(Species!O$2,'Round (4)'!$B$2:$AM$2,0),0),0)+IFERROR(VLOOKUP($B25,'Round  (5)'!$B$2:$AM$102,MATCH(Species!O$2,'Round  (5)'!$B$2:$AM$2,0),0),0)+IFERROR(VLOOKUP($B25,'Round  (6)'!$B$2:$AM$102,MATCH(Species!O$2,'Round  (6)'!$B$2:$AM$2,0),0),0)+IFERROR(VLOOKUP($B25,'Round  (7)'!$B$2:$AM$102,MATCH(Species!O$2,'Round  (7)'!$B$2:$AM$2,0),0),0)+IFERROR(VLOOKUP($B25,'Round  (8)'!$B$2:$AM$102,MATCH(Species!O$2,'Round  (8)'!$B$2:$AM$2,0),0),0)+IFERROR(VLOOKUP($B25,'Round  (9)'!$B$2:$AM$102,MATCH(Species!O$2,'Round  (9)'!$B$2:$AM$2,0),0),0)+IFERROR(VLOOKUP($B25,'Round  (10)'!$B$2:$U$102,MATCH(Species!O$2,'Round  (10)'!$B$2:$U$2,0),0),0)+IFERROR(VLOOKUP($B25,'Round  (11)'!$B$2:$AB$102,MATCH(Species!O$2,'Round  (11)'!$B$2:$AB$2,0),0),0)+IFERROR(VLOOKUP($B25,'Round  (12)'!$B$2:$Y$100,MATCH(Species!O$2,'Round  (12)'!$B$2:$Y$2,0),0),0)</f>
        <v>0</v>
      </c>
      <c r="P25" s="480">
        <f>IFERROR(VLOOKUP($B25,'Round 1'!$B$2:$AM$102,MATCH(Species!P$2,'Round 1'!$B$2:$AM$2,0),0),0)+IFERROR(VLOOKUP($B25,'Round  (2)'!$B$2:$AM$102,MATCH(Species!P$2,'Round  (2)'!$B$2:$AM$2,0),0),0)+IFERROR(VLOOKUP($B25,'Round  (3)'!$B$2:$AM$102,MATCH(Species!P$2,'Round  (3)'!$B$2:$AM$2,0),0),0)+IFERROR(VLOOKUP($B25,'Round (4)'!$B$2:$AM$102,MATCH(Species!P$2,'Round (4)'!$B$2:$AM$2,0),0),0)+IFERROR(VLOOKUP($B25,'Round  (5)'!$B$2:$AM$102,MATCH(Species!P$2,'Round  (5)'!$B$2:$AM$2,0),0),0)+IFERROR(VLOOKUP($B25,'Round  (6)'!$B$2:$AM$102,MATCH(Species!P$2,'Round  (6)'!$B$2:$AM$2,0),0),0)+IFERROR(VLOOKUP($B25,'Round  (7)'!$B$2:$AM$102,MATCH(Species!P$2,'Round  (7)'!$B$2:$AM$2,0),0),0)+IFERROR(VLOOKUP($B25,'Round  (8)'!$B$2:$AM$102,MATCH(Species!P$2,'Round  (8)'!$B$2:$AM$2,0),0),0)+IFERROR(VLOOKUP($B25,'Round  (9)'!$B$2:$AM$102,MATCH(Species!P$2,'Round  (9)'!$B$2:$AM$2,0),0),0)+IFERROR(VLOOKUP($B25,'Round  (10)'!$B$2:$U$102,MATCH(Species!P$2,'Round  (10)'!$B$2:$U$2,0),0),0)+IFERROR(VLOOKUP($B25,'Round  (11)'!$B$2:$AB$102,MATCH(Species!P$2,'Round  (11)'!$B$2:$AB$2,0),0),0)+IFERROR(VLOOKUP($B25,'Round  (12)'!$B$2:$Y$100,MATCH(Species!P$2,'Round  (12)'!$B$2:$Y$2,0),0),0)</f>
        <v>0</v>
      </c>
      <c r="Q25" s="480">
        <f>IFERROR(VLOOKUP($B25,'Round 1'!$B$2:$AM$102,MATCH(Species!Q$2,'Round 1'!$B$2:$AM$2,0),0),0)+IFERROR(VLOOKUP($B25,'Round  (2)'!$B$2:$AM$102,MATCH(Species!Q$2,'Round  (2)'!$B$2:$AM$2,0),0),0)+IFERROR(VLOOKUP($B25,'Round  (3)'!$B$2:$AM$102,MATCH(Species!Q$2,'Round  (3)'!$B$2:$AM$2,0),0),0)+IFERROR(VLOOKUP($B25,'Round (4)'!$B$2:$AM$102,MATCH(Species!Q$2,'Round (4)'!$B$2:$AM$2,0),0),0)+IFERROR(VLOOKUP($B25,'Round  (5)'!$B$2:$AM$102,MATCH(Species!Q$2,'Round  (5)'!$B$2:$AM$2,0),0),0)+IFERROR(VLOOKUP($B25,'Round  (6)'!$B$2:$AM$102,MATCH(Species!Q$2,'Round  (6)'!$B$2:$AM$2,0),0),0)+IFERROR(VLOOKUP($B25,'Round  (7)'!$B$2:$AM$102,MATCH(Species!Q$2,'Round  (7)'!$B$2:$AM$2,0),0),0)+IFERROR(VLOOKUP($B25,'Round  (8)'!$B$2:$AM$102,MATCH(Species!Q$2,'Round  (8)'!$B$2:$AM$2,0),0),0)+IFERROR(VLOOKUP($B25,'Round  (9)'!$B$2:$AM$102,MATCH(Species!Q$2,'Round  (9)'!$B$2:$AM$2,0),0),0)+IFERROR(VLOOKUP($B25,'Round  (10)'!$B$2:$U$102,MATCH(Species!Q$2,'Round  (10)'!$B$2:$U$2,0),0),0)+IFERROR(VLOOKUP($B25,'Round  (11)'!$B$2:$AB$102,MATCH(Species!Q$2,'Round  (11)'!$B$2:$AB$2,0),0),0)+IFERROR(VLOOKUP($B25,'Round  (12)'!$B$2:$Y$100,MATCH(Species!Q$2,'Round  (12)'!$B$2:$Y$2,0),0),0)</f>
        <v>2</v>
      </c>
      <c r="R25" s="480">
        <f>IFERROR(VLOOKUP($B25,'Round 1'!$B$2:$AM$102,MATCH(Species!R$2,'Round 1'!$B$2:$AM$2,0),0),0)+IFERROR(VLOOKUP($B25,'Round  (2)'!$B$2:$AM$102,MATCH(Species!R$2,'Round  (2)'!$B$2:$AM$2,0),0),0)+IFERROR(VLOOKUP($B25,'Round  (3)'!$B$2:$AM$102,MATCH(Species!R$2,'Round  (3)'!$B$2:$AM$2,0),0),0)+IFERROR(VLOOKUP($B25,'Round (4)'!$B$2:$AM$102,MATCH(Species!R$2,'Round (4)'!$B$2:$AM$2,0),0),0)+IFERROR(VLOOKUP($B25,'Round  (5)'!$B$2:$AM$102,MATCH(Species!R$2,'Round  (5)'!$B$2:$AM$2,0),0),0)+IFERROR(VLOOKUP($B25,'Round  (6)'!$B$2:$AM$102,MATCH(Species!R$2,'Round  (6)'!$B$2:$AM$2,0),0),0)+IFERROR(VLOOKUP($B25,'Round  (7)'!$B$2:$AM$102,MATCH(Species!R$2,'Round  (7)'!$B$2:$AM$2,0),0),0)+IFERROR(VLOOKUP($B25,'Round  (8)'!$B$2:$AM$102,MATCH(Species!R$2,'Round  (8)'!$B$2:$AM$2,0),0),0)+IFERROR(VLOOKUP($B25,'Round  (9)'!$B$2:$AM$102,MATCH(Species!R$2,'Round  (9)'!$B$2:$AM$2,0),0),0)+IFERROR(VLOOKUP($B25,'Round  (10)'!$B$2:$U$102,MATCH(Species!R$2,'Round  (10)'!$B$2:$U$2,0),0),0)+IFERROR(VLOOKUP($B25,'Round  (11)'!$B$2:$AB$102,MATCH(Species!R$2,'Round  (11)'!$B$2:$AB$2,0),0),0)+IFERROR(VLOOKUP($B25,'Round  (12)'!$B$2:$Y$100,MATCH(Species!R$2,'Round  (12)'!$B$2:$Y$2,0),0),0)</f>
        <v>0</v>
      </c>
      <c r="S25" s="480">
        <f>IFERROR(VLOOKUP($B25,'Round 1'!$B$2:$AM$102,MATCH(Species!S$2,'Round 1'!$B$2:$AM$2,0),0),0)+IFERROR(VLOOKUP($B25,'Round  (2)'!$B$2:$AM$102,MATCH(Species!S$2,'Round  (2)'!$B$2:$AM$2,0),0),0)+IFERROR(VLOOKUP($B25,'Round  (3)'!$B$2:$AM$102,MATCH(Species!S$2,'Round  (3)'!$B$2:$AM$2,0),0),0)+IFERROR(VLOOKUP($B25,'Round (4)'!$B$2:$AM$102,MATCH(Species!S$2,'Round (4)'!$B$2:$AM$2,0),0),0)+IFERROR(VLOOKUP($B25,'Round  (5)'!$B$2:$AM$102,MATCH(Species!S$2,'Round  (5)'!$B$2:$AM$2,0),0),0)+IFERROR(VLOOKUP($B25,'Round  (6)'!$B$2:$AM$102,MATCH(Species!S$2,'Round  (6)'!$B$2:$AM$2,0),0),0)+IFERROR(VLOOKUP($B25,'Round  (7)'!$B$2:$AM$102,MATCH(Species!S$2,'Round  (7)'!$B$2:$AM$2,0),0),0)+IFERROR(VLOOKUP($B25,'Round  (8)'!$B$2:$AM$102,MATCH(Species!S$2,'Round  (8)'!$B$2:$AM$2,0),0),0)+IFERROR(VLOOKUP($B25,'Round  (9)'!$B$2:$AM$102,MATCH(Species!S$2,'Round  (9)'!$B$2:$AM$2,0),0),0)+IFERROR(VLOOKUP($B25,'Round  (10)'!$B$2:$U$102,MATCH(Species!S$2,'Round  (10)'!$B$2:$U$2,0),0),0)+IFERROR(VLOOKUP($B25,'Round  (11)'!$B$2:$AB$102,MATCH(Species!S$2,'Round  (11)'!$B$2:$AB$2,0),0),0)+IFERROR(VLOOKUP($B25,'Round  (12)'!$B$2:$Y$100,MATCH(Species!S$2,'Round  (12)'!$B$2:$Y$2,0),0),0)</f>
        <v>0</v>
      </c>
      <c r="T25" s="480">
        <f>IFERROR(VLOOKUP($B25,'Round 1'!$B$2:$AM$102,MATCH(Species!T$2,'Round 1'!$B$2:$AM$2,0),0),0)+IFERROR(VLOOKUP($B25,'Round  (2)'!$B$2:$AM$102,MATCH(Species!T$2,'Round  (2)'!$B$2:$AM$2,0),0),0)+IFERROR(VLOOKUP($B25,'Round  (3)'!$B$2:$AM$102,MATCH(Species!T$2,'Round  (3)'!$B$2:$AM$2,0),0),0)+IFERROR(VLOOKUP($B25,'Round (4)'!$B$2:$AM$102,MATCH(Species!T$2,'Round (4)'!$B$2:$AM$2,0),0),0)+IFERROR(VLOOKUP($B25,'Round  (5)'!$B$2:$AM$102,MATCH(Species!T$2,'Round  (5)'!$B$2:$AM$2,0),0),0)+IFERROR(VLOOKUP($B25,'Round  (6)'!$B$2:$AM$102,MATCH(Species!T$2,'Round  (6)'!$B$2:$AM$2,0),0),0)+IFERROR(VLOOKUP($B25,'Round  (7)'!$B$2:$AM$102,MATCH(Species!T$2,'Round  (7)'!$B$2:$AM$2,0),0),0)+IFERROR(VLOOKUP($B25,'Round  (8)'!$B$2:$AM$102,MATCH(Species!T$2,'Round  (8)'!$B$2:$AM$2,0),0),0)+IFERROR(VLOOKUP($B25,'Round  (9)'!$B$2:$AM$102,MATCH(Species!T$2,'Round  (9)'!$B$2:$AM$2,0),0),0)+IFERROR(VLOOKUP($B25,'Round  (10)'!$B$2:$U$102,MATCH(Species!T$2,'Round  (10)'!$B$2:$U$2,0),0),0)+IFERROR(VLOOKUP($B25,'Round  (11)'!$B$2:$AB$102,MATCH(Species!T$2,'Round  (11)'!$B$2:$AB$2,0),0),0)+IFERROR(VLOOKUP($B25,'Round  (12)'!$B$2:$Y$100,MATCH(Species!T$2,'Round  (12)'!$B$2:$Y$2,0),0),0)</f>
        <v>0</v>
      </c>
      <c r="U25" s="480">
        <f>IFERROR(VLOOKUP($B25,'Round 1'!$B$2:$AM$102,MATCH(Species!U$2,'Round 1'!$B$2:$AM$2,0),0),0)+IFERROR(VLOOKUP($B25,'Round  (2)'!$B$2:$AM$102,MATCH(Species!U$2,'Round  (2)'!$B$2:$AM$2,0),0),0)+IFERROR(VLOOKUP($B25,'Round  (3)'!$B$2:$AM$102,MATCH(Species!U$2,'Round  (3)'!$B$2:$AM$2,0),0),0)+IFERROR(VLOOKUP($B25,'Round (4)'!$B$2:$AM$102,MATCH(Species!U$2,'Round (4)'!$B$2:$AM$2,0),0),0)+IFERROR(VLOOKUP($B25,'Round  (5)'!$B$2:$AM$102,MATCH(Species!U$2,'Round  (5)'!$B$2:$AM$2,0),0),0)+IFERROR(VLOOKUP($B25,'Round  (6)'!$B$2:$AM$102,MATCH(Species!U$2,'Round  (6)'!$B$2:$AM$2,0),0),0)+IFERROR(VLOOKUP($B25,'Round  (7)'!$B$2:$AM$102,MATCH(Species!U$2,'Round  (7)'!$B$2:$AM$2,0),0),0)+IFERROR(VLOOKUP($B25,'Round  (8)'!$B$2:$AM$102,MATCH(Species!U$2,'Round  (8)'!$B$2:$AM$2,0),0),0)+IFERROR(VLOOKUP($B25,'Round  (9)'!$B$2:$AM$102,MATCH(Species!U$2,'Round  (9)'!$B$2:$AM$2,0),0),0)+IFERROR(VLOOKUP($B25,'Round  (10)'!$B$2:$U$102,MATCH(Species!U$2,'Round  (10)'!$B$2:$U$2,0),0),0)+IFERROR(VLOOKUP($B25,'Round  (11)'!$B$2:$AB$102,MATCH(Species!U$2,'Round  (11)'!$B$2:$AB$2,0),0),0)+IFERROR(VLOOKUP($B25,'Round  (12)'!$B$2:$Y$100,MATCH(Species!U$2,'Round  (12)'!$B$2:$Y$2,0),0),0)</f>
        <v>1</v>
      </c>
      <c r="V25" s="480">
        <f>IFERROR(VLOOKUP($B25,'Round 1'!$B$2:$AM$102,MATCH(Species!V$2,'Round 1'!$B$2:$AM$2,0),0),0)+IFERROR(VLOOKUP($B25,'Round  (2)'!$B$2:$AM$102,MATCH(Species!V$2,'Round  (2)'!$B$2:$AM$2,0),0),0)+IFERROR(VLOOKUP($B25,'Round  (3)'!$B$2:$AM$102,MATCH(Species!V$2,'Round  (3)'!$B$2:$AM$2,0),0),0)+IFERROR(VLOOKUP($B25,'Round (4)'!$B$2:$AM$102,MATCH(Species!V$2,'Round (4)'!$B$2:$AM$2,0),0),0)+IFERROR(VLOOKUP($B25,'Round  (5)'!$B$2:$AM$102,MATCH(Species!V$2,'Round  (5)'!$B$2:$AM$2,0),0),0)+IFERROR(VLOOKUP($B25,'Round  (6)'!$B$2:$AM$102,MATCH(Species!V$2,'Round  (6)'!$B$2:$AM$2,0),0),0)+IFERROR(VLOOKUP($B25,'Round  (7)'!$B$2:$AM$102,MATCH(Species!V$2,'Round  (7)'!$B$2:$AM$2,0),0),0)+IFERROR(VLOOKUP($B25,'Round  (8)'!$B$2:$AM$102,MATCH(Species!V$2,'Round  (8)'!$B$2:$AM$2,0),0),0)+IFERROR(VLOOKUP($B25,'Round  (9)'!$B$2:$AM$102,MATCH(Species!V$2,'Round  (9)'!$B$2:$AM$2,0),0),0)+IFERROR(VLOOKUP($B25,'Round  (10)'!$B$2:$U$102,MATCH(Species!V$2,'Round  (10)'!$B$2:$U$2,0),0),0)+IFERROR(VLOOKUP($B25,'Round  (11)'!$B$2:$AB$102,MATCH(Species!V$2,'Round  (11)'!$B$2:$AB$2,0),0),0)+IFERROR(VLOOKUP($B25,'Round  (12)'!$B$2:$Y$100,MATCH(Species!V$2,'Round  (12)'!$B$2:$Y$2,0),0),0)</f>
        <v>0</v>
      </c>
      <c r="W25" s="480">
        <f>IFERROR(VLOOKUP($B25,'Round 1'!$B$2:$AM$102,MATCH(Species!W$2,'Round 1'!$B$2:$AM$2,0),0),0)+IFERROR(VLOOKUP($B25,'Round  (2)'!$B$2:$AM$102,MATCH(Species!W$2,'Round  (2)'!$B$2:$AM$2,0),0),0)+IFERROR(VLOOKUP($B25,'Round  (3)'!$B$2:$AM$102,MATCH(Species!W$2,'Round  (3)'!$B$2:$AM$2,0),0),0)+IFERROR(VLOOKUP($B25,'Round (4)'!$B$2:$AM$102,MATCH(Species!W$2,'Round (4)'!$B$2:$AM$2,0),0),0)+IFERROR(VLOOKUP($B25,'Round  (5)'!$B$2:$AM$102,MATCH(Species!W$2,'Round  (5)'!$B$2:$AM$2,0),0),0)+IFERROR(VLOOKUP($B25,'Round  (6)'!$B$2:$AM$102,MATCH(Species!W$2,'Round  (6)'!$B$2:$AM$2,0),0),0)+IFERROR(VLOOKUP($B25,'Round  (7)'!$B$2:$AM$102,MATCH(Species!W$2,'Round  (7)'!$B$2:$AM$2,0),0),0)+IFERROR(VLOOKUP($B25,'Round  (8)'!$B$2:$AM$102,MATCH(Species!W$2,'Round  (8)'!$B$2:$AM$2,0),0),0)+IFERROR(VLOOKUP($B25,'Round  (9)'!$B$2:$AM$102,MATCH(Species!W$2,'Round  (9)'!$B$2:$AM$2,0),0),0)+IFERROR(VLOOKUP($B25,'Round  (10)'!$B$2:$U$102,MATCH(Species!W$2,'Round  (10)'!$B$2:$U$2,0),0),0)+IFERROR(VLOOKUP($B25,'Round  (11)'!$B$2:$AB$102,MATCH(Species!W$2,'Round  (11)'!$B$2:$AB$2,0),0),0)+IFERROR(VLOOKUP($B25,'Round  (12)'!$B$2:$Y$100,MATCH(Species!W$2,'Round  (12)'!$B$2:$Y$2,0),0),0)</f>
        <v>0</v>
      </c>
      <c r="X25" s="480">
        <f>IFERROR(VLOOKUP($B25,'Round 1'!$B$2:$AM$102,MATCH(Species!X$2,'Round 1'!$B$2:$AM$2,0),0),0)+IFERROR(VLOOKUP($B25,'Round  (2)'!$B$2:$AM$102,MATCH(Species!X$2,'Round  (2)'!$B$2:$AM$2,0),0),0)+IFERROR(VLOOKUP($B25,'Round  (3)'!$B$2:$AM$102,MATCH(Species!X$2,'Round  (3)'!$B$2:$AM$2,0),0),0)+IFERROR(VLOOKUP($B25,'Round (4)'!$B$2:$AM$102,MATCH(Species!X$2,'Round (4)'!$B$2:$AM$2,0),0),0)+IFERROR(VLOOKUP($B25,'Round  (5)'!$B$2:$AM$102,MATCH(Species!X$2,'Round  (5)'!$B$2:$AM$2,0),0),0)+IFERROR(VLOOKUP($B25,'Round  (6)'!$B$2:$AM$102,MATCH(Species!X$2,'Round  (6)'!$B$2:$AM$2,0),0),0)+IFERROR(VLOOKUP($B25,'Round  (7)'!$B$2:$AM$102,MATCH(Species!X$2,'Round  (7)'!$B$2:$AM$2,0),0),0)+IFERROR(VLOOKUP($B25,'Round  (8)'!$B$2:$AM$102,MATCH(Species!X$2,'Round  (8)'!$B$2:$AM$2,0),0),0)+IFERROR(VLOOKUP($B25,'Round  (9)'!$B$2:$AM$102,MATCH(Species!X$2,'Round  (9)'!$B$2:$AM$2,0),0),0)+IFERROR(VLOOKUP($B25,'Round  (10)'!$B$2:$U$102,MATCH(Species!X$2,'Round  (10)'!$B$2:$U$2,0),0),0)+IFERROR(VLOOKUP($B25,'Round  (11)'!$B$2:$AB$102,MATCH(Species!X$2,'Round  (11)'!$B$2:$AB$2,0),0),0)+IFERROR(VLOOKUP($B25,'Round  (12)'!$B$2:$Y$100,MATCH(Species!X$2,'Round  (12)'!$B$2:$Y$2,0),0),0)</f>
        <v>0</v>
      </c>
      <c r="Y25" s="480">
        <f>IFERROR(VLOOKUP($B25,'Round 1'!$B$2:$AM$102,MATCH(Species!Y$2,'Round 1'!$B$2:$AM$2,0),0),0)+IFERROR(VLOOKUP($B25,'Round  (2)'!$B$2:$AM$102,MATCH(Species!Y$2,'Round  (2)'!$B$2:$AM$2,0),0),0)+IFERROR(VLOOKUP($B25,'Round  (3)'!$B$2:$AM$102,MATCH(Species!Y$2,'Round  (3)'!$B$2:$AM$2,0),0),0)+IFERROR(VLOOKUP($B25,'Round (4)'!$B$2:$AM$102,MATCH(Species!Y$2,'Round (4)'!$B$2:$AM$2,0),0),0)+IFERROR(VLOOKUP($B25,'Round  (5)'!$B$2:$AM$102,MATCH(Species!Y$2,'Round  (5)'!$B$2:$AM$2,0),0),0)+IFERROR(VLOOKUP($B25,'Round  (6)'!$B$2:$AM$102,MATCH(Species!Y$2,'Round  (6)'!$B$2:$AM$2,0),0),0)+IFERROR(VLOOKUP($B25,'Round  (7)'!$B$2:$AM$102,MATCH(Species!Y$2,'Round  (7)'!$B$2:$AM$2,0),0),0)+IFERROR(VLOOKUP($B25,'Round  (8)'!$B$2:$AM$102,MATCH(Species!Y$2,'Round  (8)'!$B$2:$AM$2,0),0),0)+IFERROR(VLOOKUP($B25,'Round  (9)'!$B$2:$AM$102,MATCH(Species!Y$2,'Round  (9)'!$B$2:$AM$2,0),0),0)+IFERROR(VLOOKUP($B25,'Round  (10)'!$B$2:$U$102,MATCH(Species!Y$2,'Round  (10)'!$B$2:$U$2,0),0),0)+IFERROR(VLOOKUP($B25,'Round  (11)'!$B$2:$AB$102,MATCH(Species!Y$2,'Round  (11)'!$B$2:$AB$2,0),0),0)+IFERROR(VLOOKUP($B25,'Round  (12)'!$B$2:$Y$100,MATCH(Species!Y$2,'Round  (12)'!$B$2:$Y$2,0),0),0)</f>
        <v>0</v>
      </c>
      <c r="Z25" s="480">
        <f>IFERROR(VLOOKUP($B25,'Round 1'!$B$2:$AM$102,MATCH(Species!Z$2,'Round 1'!$B$2:$AM$2,0),0),0)+IFERROR(VLOOKUP($B25,'Round  (2)'!$B$2:$AM$102,MATCH(Species!Z$2,'Round  (2)'!$B$2:$AM$2,0),0),0)+IFERROR(VLOOKUP($B25,'Round  (3)'!$B$2:$AM$102,MATCH(Species!Z$2,'Round  (3)'!$B$2:$AM$2,0),0),0)+IFERROR(VLOOKUP($B25,'Round (4)'!$B$2:$AM$102,MATCH(Species!Z$2,'Round (4)'!$B$2:$AM$2,0),0),0)+IFERROR(VLOOKUP($B25,'Round  (5)'!$B$2:$AM$102,MATCH(Species!Z$2,'Round  (5)'!$B$2:$AM$2,0),0),0)+IFERROR(VLOOKUP($B25,'Round  (6)'!$B$2:$AM$102,MATCH(Species!Z$2,'Round  (6)'!$B$2:$AM$2,0),0),0)+IFERROR(VLOOKUP($B25,'Round  (7)'!$B$2:$AM$102,MATCH(Species!Z$2,'Round  (7)'!$B$2:$AM$2,0),0),0)+IFERROR(VLOOKUP($B25,'Round  (8)'!$B$2:$AM$102,MATCH(Species!Z$2,'Round  (8)'!$B$2:$AM$2,0),0),0)+IFERROR(VLOOKUP($B25,'Round  (9)'!$B$2:$AM$102,MATCH(Species!Z$2,'Round  (9)'!$B$2:$AM$2,0),0),0)+IFERROR(VLOOKUP($B25,'Round  (10)'!$B$2:$U$102,MATCH(Species!Z$2,'Round  (10)'!$B$2:$U$2,0),0),0)+IFERROR(VLOOKUP($B25,'Round  (11)'!$B$2:$AB$102,MATCH(Species!Z$2,'Round  (11)'!$B$2:$AB$2,0),0),0)+IFERROR(VLOOKUP($B25,'Round  (12)'!$B$2:$Y$100,MATCH(Species!Z$2,'Round  (12)'!$B$2:$Y$2,0),0),0)</f>
        <v>0</v>
      </c>
      <c r="AA25" s="480">
        <f>IFERROR(VLOOKUP($B25,'Round 1'!$B$2:$AM$102,MATCH(Species!AA$2,'Round 1'!$B$2:$AM$2,0),0),0)+IFERROR(VLOOKUP($B25,'Round  (2)'!$B$2:$AM$102,MATCH(Species!AA$2,'Round  (2)'!$B$2:$AM$2,0),0),0)+IFERROR(VLOOKUP($B25,'Round  (3)'!$B$2:$AM$102,MATCH(Species!AA$2,'Round  (3)'!$B$2:$AM$2,0),0),0)+IFERROR(VLOOKUP($B25,'Round (4)'!$B$2:$AM$102,MATCH(Species!AA$2,'Round (4)'!$B$2:$AM$2,0),0),0)+IFERROR(VLOOKUP($B25,'Round  (5)'!$B$2:$AM$102,MATCH(Species!AA$2,'Round  (5)'!$B$2:$AM$2,0),0),0)+IFERROR(VLOOKUP($B25,'Round  (6)'!$B$2:$AM$102,MATCH(Species!AA$2,'Round  (6)'!$B$2:$AM$2,0),0),0)+IFERROR(VLOOKUP($B25,'Round  (7)'!$B$2:$AM$102,MATCH(Species!AA$2,'Round  (7)'!$B$2:$AM$2,0),0),0)+IFERROR(VLOOKUP($B25,'Round  (8)'!$B$2:$AM$102,MATCH(Species!AA$2,'Round  (8)'!$B$2:$AM$2,0),0),0)+IFERROR(VLOOKUP($B25,'Round  (9)'!$B$2:$AM$102,MATCH(Species!AA$2,'Round  (9)'!$B$2:$AM$2,0),0),0)+IFERROR(VLOOKUP($B25,'Round  (10)'!$B$2:$U$102,MATCH(Species!AA$2,'Round  (10)'!$B$2:$U$2,0),0),0)+IFERROR(VLOOKUP($B25,'Round  (11)'!$B$2:$AB$102,MATCH(Species!AA$2,'Round  (11)'!$B$2:$AB$2,0),0),0)+IFERROR(VLOOKUP($B25,'Round  (12)'!$B$2:$Y$100,MATCH(Species!AA$2,'Round  (12)'!$B$2:$Y$2,0),0),0)</f>
        <v>0</v>
      </c>
      <c r="AB25" s="480">
        <f>IFERROR(VLOOKUP($B25,'Round 1'!$B$2:$AM$102,MATCH(Species!AB$2,'Round 1'!$B$2:$AM$2,0),0),0)+IFERROR(VLOOKUP($B25,'Round  (2)'!$B$2:$AM$102,MATCH(Species!AB$2,'Round  (2)'!$B$2:$AM$2,0),0),0)+IFERROR(VLOOKUP($B25,'Round  (3)'!$B$2:$AM$102,MATCH(Species!AB$2,'Round  (3)'!$B$2:$AM$2,0),0),0)+IFERROR(VLOOKUP($B25,'Round (4)'!$B$2:$AM$102,MATCH(Species!AB$2,'Round (4)'!$B$2:$AM$2,0),0),0)+IFERROR(VLOOKUP($B25,'Round  (5)'!$B$2:$AM$102,MATCH(Species!AB$2,'Round  (5)'!$B$2:$AM$2,0),0),0)+IFERROR(VLOOKUP($B25,'Round  (6)'!$B$2:$AM$102,MATCH(Species!AB$2,'Round  (6)'!$B$2:$AM$2,0),0),0)+IFERROR(VLOOKUP($B25,'Round  (7)'!$B$2:$AM$102,MATCH(Species!AB$2,'Round  (7)'!$B$2:$AM$2,0),0),0)+IFERROR(VLOOKUP($B25,'Round  (8)'!$B$2:$AM$102,MATCH(Species!AB$2,'Round  (8)'!$B$2:$AM$2,0),0),0)+IFERROR(VLOOKUP($B25,'Round  (9)'!$B$2:$AM$102,MATCH(Species!AB$2,'Round  (9)'!$B$2:$AM$2,0),0),0)+IFERROR(VLOOKUP($B25,'Round  (10)'!$B$2:$U$102,MATCH(Species!AB$2,'Round  (10)'!$B$2:$U$2,0),0),0)+IFERROR(VLOOKUP($B25,'Round  (11)'!$B$2:$AB$102,MATCH(Species!AB$2,'Round  (11)'!$B$2:$AB$2,0),0),0)+IFERROR(VLOOKUP($B25,'Round  (12)'!$B$2:$Y$100,MATCH(Species!AB$2,'Round  (12)'!$B$2:$Y$2,0),0),0)</f>
        <v>0</v>
      </c>
      <c r="AC25" s="480">
        <f>IFERROR(VLOOKUP($B25,'Round 1'!$B$2:$AM$102,MATCH(Species!AC$2,'Round 1'!$B$2:$AM$2,0),0),0)+IFERROR(VLOOKUP($B25,'Round  (2)'!$B$2:$AM$102,MATCH(Species!AC$2,'Round  (2)'!$B$2:$AM$2,0),0),0)+IFERROR(VLOOKUP($B25,'Round  (3)'!$B$2:$AM$102,MATCH(Species!AC$2,'Round  (3)'!$B$2:$AM$2,0),0),0)+IFERROR(VLOOKUP($B25,'Round (4)'!$B$2:$AM$102,MATCH(Species!AC$2,'Round (4)'!$B$2:$AM$2,0),0),0)+IFERROR(VLOOKUP($B25,'Round  (5)'!$B$2:$AM$102,MATCH(Species!AC$2,'Round  (5)'!$B$2:$AM$2,0),0),0)+IFERROR(VLOOKUP($B25,'Round  (6)'!$B$2:$AM$102,MATCH(Species!AC$2,'Round  (6)'!$B$2:$AM$2,0),0),0)+IFERROR(VLOOKUP($B25,'Round  (7)'!$B$2:$AM$102,MATCH(Species!AC$2,'Round  (7)'!$B$2:$AM$2,0),0),0)+IFERROR(VLOOKUP($B25,'Round  (8)'!$B$2:$AM$102,MATCH(Species!AC$2,'Round  (8)'!$B$2:$AM$2,0),0),0)+IFERROR(VLOOKUP($B25,'Round  (9)'!$B$2:$AM$102,MATCH(Species!AC$2,'Round  (9)'!$B$2:$AM$2,0),0),0)+IFERROR(VLOOKUP($B25,'Round  (10)'!$B$2:$U$102,MATCH(Species!AC$2,'Round  (10)'!$B$2:$U$2,0),0),0)+IFERROR(VLOOKUP($B25,'Round  (11)'!$B$2:$AB$102,MATCH(Species!AC$2,'Round  (11)'!$B$2:$AB$2,0),0),0)+IFERROR(VLOOKUP($B25,'Round  (12)'!$B$2:$Y$100,MATCH(Species!AC$2,'Round  (12)'!$B$2:$Y$2,0),0),0)</f>
        <v>2</v>
      </c>
      <c r="AD25" s="480">
        <f>IFERROR(VLOOKUP($B25,'Round 1'!$B$2:$AM$102,MATCH(Species!AD$2,'Round 1'!$B$2:$AM$2,0),0),0)+IFERROR(VLOOKUP($B25,'Round  (2)'!$B$2:$AM$102,MATCH(Species!AD$2,'Round  (2)'!$B$2:$AM$2,0),0),0)+IFERROR(VLOOKUP($B25,'Round  (3)'!$B$2:$AM$102,MATCH(Species!AD$2,'Round  (3)'!$B$2:$AM$2,0),0),0)+IFERROR(VLOOKUP($B25,'Round (4)'!$B$2:$AM$102,MATCH(Species!AD$2,'Round (4)'!$B$2:$AM$2,0),0),0)+IFERROR(VLOOKUP($B25,'Round  (5)'!$B$2:$AM$102,MATCH(Species!AD$2,'Round  (5)'!$B$2:$AM$2,0),0),0)+IFERROR(VLOOKUP($B25,'Round  (6)'!$B$2:$AM$102,MATCH(Species!AD$2,'Round  (6)'!$B$2:$AM$2,0),0),0)+IFERROR(VLOOKUP($B25,'Round  (7)'!$B$2:$AM$102,MATCH(Species!AD$2,'Round  (7)'!$B$2:$AM$2,0),0),0)+IFERROR(VLOOKUP($B25,'Round  (8)'!$B$2:$AM$102,MATCH(Species!AD$2,'Round  (8)'!$B$2:$AM$2,0),0),0)+IFERROR(VLOOKUP($B25,'Round  (9)'!$B$2:$AM$102,MATCH(Species!AD$2,'Round  (9)'!$B$2:$AM$2,0),0),0)+IFERROR(VLOOKUP($B25,'Round  (10)'!$B$2:$U$102,MATCH(Species!AD$2,'Round  (10)'!$B$2:$U$2,0),0),0)+IFERROR(VLOOKUP($B25,'Round  (11)'!$B$2:$AB$102,MATCH(Species!AD$2,'Round  (11)'!$B$2:$AB$2,0),0),0)+IFERROR(VLOOKUP($B25,'Round  (12)'!$B$2:$Y$100,MATCH(Species!AD$2,'Round  (12)'!$B$2:$Y$2,0),0),0)</f>
        <v>0</v>
      </c>
      <c r="AE25" s="480">
        <f>IFERROR(VLOOKUP($B25,'Round 1'!$B$2:$AM$102,MATCH(Species!AE$2,'Round 1'!$B$2:$AM$2,0),0),0)+IFERROR(VLOOKUP($B25,'Round  (2)'!$B$2:$AM$102,MATCH(Species!AE$2,'Round  (2)'!$B$2:$AM$2,0),0),0)+IFERROR(VLOOKUP($B25,'Round  (3)'!$B$2:$AM$102,MATCH(Species!AE$2,'Round  (3)'!$B$2:$AM$2,0),0),0)+IFERROR(VLOOKUP($B25,'Round (4)'!$B$2:$AM$102,MATCH(Species!AE$2,'Round (4)'!$B$2:$AM$2,0),0),0)+IFERROR(VLOOKUP($B25,'Round  (5)'!$B$2:$AM$102,MATCH(Species!AE$2,'Round  (5)'!$B$2:$AM$2,0),0),0)+IFERROR(VLOOKUP($B25,'Round  (6)'!$B$2:$AM$102,MATCH(Species!AE$2,'Round  (6)'!$B$2:$AM$2,0),0),0)+IFERROR(VLOOKUP($B25,'Round  (7)'!$B$2:$AM$102,MATCH(Species!AE$2,'Round  (7)'!$B$2:$AM$2,0),0),0)+IFERROR(VLOOKUP($B25,'Round  (8)'!$B$2:$AM$102,MATCH(Species!AE$2,'Round  (8)'!$B$2:$AM$2,0),0),0)+IFERROR(VLOOKUP($B25,'Round  (9)'!$B$2:$AM$102,MATCH(Species!AE$2,'Round  (9)'!$B$2:$AM$2,0),0),0)+IFERROR(VLOOKUP($B25,'Round  (10)'!$B$2:$U$102,MATCH(Species!AE$2,'Round  (10)'!$B$2:$U$2,0),0),0)+IFERROR(VLOOKUP($B25,'Round  (11)'!$B$2:$AB$102,MATCH(Species!AE$2,'Round  (11)'!$B$2:$AB$2,0),0),0)+IFERROR(VLOOKUP($B25,'Round  (12)'!$B$2:$Y$100,MATCH(Species!AE$2,'Round  (12)'!$B$2:$Y$2,0),0),0)</f>
        <v>0</v>
      </c>
      <c r="AF25" s="480">
        <f>IFERROR(VLOOKUP($B25,'Round 1'!$B$2:$AM$102,MATCH(Species!AF$2,'Round 1'!$B$2:$AM$2,0),0),0)+IFERROR(VLOOKUP($B25,'Round  (2)'!$B$2:$AM$102,MATCH(Species!AF$2,'Round  (2)'!$B$2:$AM$2,0),0),0)+IFERROR(VLOOKUP($B25,'Round  (3)'!$B$2:$AM$102,MATCH(Species!AF$2,'Round  (3)'!$B$2:$AM$2,0),0),0)+IFERROR(VLOOKUP($B25,'Round (4)'!$B$2:$AM$102,MATCH(Species!AF$2,'Round (4)'!$B$2:$AM$2,0),0),0)+IFERROR(VLOOKUP($B25,'Round  (5)'!$B$2:$AM$102,MATCH(Species!AF$2,'Round  (5)'!$B$2:$AM$2,0),0),0)+IFERROR(VLOOKUP($B25,'Round  (6)'!$B$2:$AM$102,MATCH(Species!AF$2,'Round  (6)'!$B$2:$AM$2,0),0),0)+IFERROR(VLOOKUP($B25,'Round  (7)'!$B$2:$AM$102,MATCH(Species!AF$2,'Round  (7)'!$B$2:$AM$2,0),0),0)+IFERROR(VLOOKUP($B25,'Round  (8)'!$B$2:$AM$102,MATCH(Species!AF$2,'Round  (8)'!$B$2:$AM$2,0),0),0)+IFERROR(VLOOKUP($B25,'Round  (9)'!$B$2:$AM$102,MATCH(Species!AF$2,'Round  (9)'!$B$2:$AM$2,0),0),0)+IFERROR(VLOOKUP($B25,'Round  (10)'!$B$2:$U$102,MATCH(Species!AF$2,'Round  (10)'!$B$2:$U$2,0),0),0)+IFERROR(VLOOKUP($B25,'Round  (11)'!$B$2:$AB$102,MATCH(Species!AF$2,'Round  (11)'!$B$2:$AB$2,0),0),0)+IFERROR(VLOOKUP($B25,'Round  (12)'!$B$2:$Y$100,MATCH(Species!AF$2,'Round  (12)'!$B$2:$Y$2,0),0),0)</f>
        <v>0</v>
      </c>
      <c r="AG25" s="480">
        <f>IFERROR(VLOOKUP($B25,'Round 1'!$B$2:$AM$102,MATCH(Species!AG$2,'Round 1'!$B$2:$AM$2,0),0),0)+IFERROR(VLOOKUP($B25,'Round  (2)'!$B$2:$AM$102,MATCH(Species!AG$2,'Round  (2)'!$B$2:$AM$2,0),0),0)+IFERROR(VLOOKUP($B25,'Round  (3)'!$B$2:$AM$102,MATCH(Species!AG$2,'Round  (3)'!$B$2:$AM$2,0),0),0)+IFERROR(VLOOKUP($B25,'Round (4)'!$B$2:$AM$102,MATCH(Species!AG$2,'Round (4)'!$B$2:$AM$2,0),0),0)+IFERROR(VLOOKUP($B25,'Round  (5)'!$B$2:$AM$102,MATCH(Species!AG$2,'Round  (5)'!$B$2:$AM$2,0),0),0)+IFERROR(VLOOKUP($B25,'Round  (6)'!$B$2:$AM$102,MATCH(Species!AG$2,'Round  (6)'!$B$2:$AM$2,0),0),0)+IFERROR(VLOOKUP($B25,'Round  (7)'!$B$2:$AM$102,MATCH(Species!AG$2,'Round  (7)'!$B$2:$AM$2,0),0),0)+IFERROR(VLOOKUP($B25,'Round  (8)'!$B$2:$AM$102,MATCH(Species!AG$2,'Round  (8)'!$B$2:$AM$2,0),0),0)+IFERROR(VLOOKUP($B25,'Round  (9)'!$B$2:$AM$102,MATCH(Species!AG$2,'Round  (9)'!$B$2:$AM$2,0),0),0)+IFERROR(VLOOKUP($B25,'Round  (10)'!$B$2:$U$102,MATCH(Species!AG$2,'Round  (10)'!$B$2:$U$2,0),0),0)+IFERROR(VLOOKUP($B25,'Round  (11)'!$B$2:$AB$102,MATCH(Species!AG$2,'Round  (11)'!$B$2:$AB$2,0),0),0)+IFERROR(VLOOKUP($B25,'Round  (12)'!$B$2:$Y$100,MATCH(Species!AG$2,'Round  (12)'!$B$2:$Y$2,0),0),0)</f>
        <v>0</v>
      </c>
      <c r="AH25" s="480">
        <f>IFERROR(VLOOKUP($B25,'Round 1'!$B$2:$AM$102,MATCH(Species!AH$2,'Round 1'!$B$2:$AM$2,0),0),0)+IFERROR(VLOOKUP($B25,'Round  (2)'!$B$2:$AM$102,MATCH(Species!AH$2,'Round  (2)'!$B$2:$AM$2,0),0),0)+IFERROR(VLOOKUP($B25,'Round  (3)'!$B$2:$AM$102,MATCH(Species!AH$2,'Round  (3)'!$B$2:$AM$2,0),0),0)+IFERROR(VLOOKUP($B25,'Round (4)'!$B$2:$AM$102,MATCH(Species!AH$2,'Round (4)'!$B$2:$AM$2,0),0),0)+IFERROR(VLOOKUP($B25,'Round  (5)'!$B$2:$AM$102,MATCH(Species!AH$2,'Round  (5)'!$B$2:$AM$2,0),0),0)+IFERROR(VLOOKUP($B25,'Round  (6)'!$B$2:$AM$102,MATCH(Species!AH$2,'Round  (6)'!$B$2:$AM$2,0),0),0)+IFERROR(VLOOKUP($B25,'Round  (7)'!$B$2:$AM$102,MATCH(Species!AH$2,'Round  (7)'!$B$2:$AM$2,0),0),0)+IFERROR(VLOOKUP($B25,'Round  (8)'!$B$2:$AM$102,MATCH(Species!AH$2,'Round  (8)'!$B$2:$AM$2,0),0),0)+IFERROR(VLOOKUP($B25,'Round  (9)'!$B$2:$AM$102,MATCH(Species!AH$2,'Round  (9)'!$B$2:$AM$2,0),0),0)+IFERROR(VLOOKUP($B25,'Round  (10)'!$B$2:$U$102,MATCH(Species!AH$2,'Round  (10)'!$B$2:$U$2,0),0),0)+IFERROR(VLOOKUP($B25,'Round  (11)'!$B$2:$AB$102,MATCH(Species!AH$2,'Round  (11)'!$B$2:$AB$2,0),0),0)+IFERROR(VLOOKUP($B25,'Round  (12)'!$B$2:$Y$100,MATCH(Species!AH$2,'Round  (12)'!$B$2:$Y$2,0),0),0)</f>
        <v>0</v>
      </c>
      <c r="AI25" s="480">
        <f>IFERROR(VLOOKUP($B25,'Round 1'!$B$2:$AM$102,MATCH(Species!AI$2,'Round 1'!$B$2:$AM$2,0),0),0)+IFERROR(VLOOKUP($B25,'Round  (2)'!$B$2:$AM$102,MATCH(Species!AI$2,'Round  (2)'!$B$2:$AM$2,0),0),0)+IFERROR(VLOOKUP($B25,'Round  (3)'!$B$2:$AM$102,MATCH(Species!AI$2,'Round  (3)'!$B$2:$AM$2,0),0),0)+IFERROR(VLOOKUP($B25,'Round (4)'!$B$2:$AM$102,MATCH(Species!AI$2,'Round (4)'!$B$2:$AM$2,0),0),0)+IFERROR(VLOOKUP($B25,'Round  (5)'!$B$2:$AM$102,MATCH(Species!AI$2,'Round  (5)'!$B$2:$AM$2,0),0),0)+IFERROR(VLOOKUP($B25,'Round  (6)'!$B$2:$AM$102,MATCH(Species!AI$2,'Round  (6)'!$B$2:$AM$2,0),0),0)+IFERROR(VLOOKUP($B25,'Round  (7)'!$B$2:$AM$102,MATCH(Species!AI$2,'Round  (7)'!$B$2:$AM$2,0),0),0)+IFERROR(VLOOKUP($B25,'Round  (8)'!$B$2:$AM$102,MATCH(Species!AI$2,'Round  (8)'!$B$2:$AM$2,0),0),0)+IFERROR(VLOOKUP($B25,'Round  (9)'!$B$2:$AM$102,MATCH(Species!AI$2,'Round  (9)'!$B$2:$AM$2,0),0),0)+IFERROR(VLOOKUP($B25,'Round  (10)'!$B$2:$U$102,MATCH(Species!AI$2,'Round  (10)'!$B$2:$U$2,0),0),0)+IFERROR(VLOOKUP($B25,'Round  (11)'!$B$2:$AB$102,MATCH(Species!AI$2,'Round  (11)'!$B$2:$AB$2,0),0),0)+IFERROR(VLOOKUP($B25,'Round  (12)'!$B$2:$Y$100,MATCH(Species!AI$2,'Round  (12)'!$B$2:$Y$2,0),0),0)</f>
        <v>0</v>
      </c>
      <c r="AJ25" s="480">
        <f>IFERROR(VLOOKUP($B25,'Round 1'!$B$2:$AM$102,MATCH(Species!AJ$2,'Round 1'!$B$2:$AM$2,0),0),0)+IFERROR(VLOOKUP($B25,'Round  (2)'!$B$2:$AM$102,MATCH(Species!AJ$2,'Round  (2)'!$B$2:$AM$2,0),0),0)+IFERROR(VLOOKUP($B25,'Round  (3)'!$B$2:$AM$102,MATCH(Species!AJ$2,'Round  (3)'!$B$2:$AM$2,0),0),0)+IFERROR(VLOOKUP($B25,'Round (4)'!$B$2:$AM$102,MATCH(Species!AJ$2,'Round (4)'!$B$2:$AM$2,0),0),0)+IFERROR(VLOOKUP($B25,'Round  (5)'!$B$2:$AM$102,MATCH(Species!AJ$2,'Round  (5)'!$B$2:$AM$2,0),0),0)+IFERROR(VLOOKUP($B25,'Round  (6)'!$B$2:$AM$102,MATCH(Species!AJ$2,'Round  (6)'!$B$2:$AM$2,0),0),0)+IFERROR(VLOOKUP($B25,'Round  (7)'!$B$2:$AM$102,MATCH(Species!AJ$2,'Round  (7)'!$B$2:$AM$2,0),0),0)+IFERROR(VLOOKUP($B25,'Round  (8)'!$B$2:$AM$102,MATCH(Species!AJ$2,'Round  (8)'!$B$2:$AM$2,0),0),0)+IFERROR(VLOOKUP($B25,'Round  (9)'!$B$2:$AM$102,MATCH(Species!AJ$2,'Round  (9)'!$B$2:$AM$2,0),0),0)+IFERROR(VLOOKUP($B25,'Round  (10)'!$B$2:$U$102,MATCH(Species!AJ$2,'Round  (10)'!$B$2:$U$2,0),0),0)+IFERROR(VLOOKUP($B25,'Round  (11)'!$B$2:$AB$102,MATCH(Species!AJ$2,'Round  (11)'!$B$2:$AB$2,0),0),0)+IFERROR(VLOOKUP($B25,'Round  (12)'!$B$2:$Y$100,MATCH(Species!AJ$2,'Round  (12)'!$B$2:$Y$2,0),0),0)</f>
        <v>0</v>
      </c>
    </row>
    <row r="26" spans="1:46" x14ac:dyDescent="0.3">
      <c r="A26" s="186">
        <v>23</v>
      </c>
      <c r="B26" s="326" t="s">
        <v>65</v>
      </c>
      <c r="C26" s="66" t="str">
        <f>IFERROR(VLOOKUP(B26,IND!$B$3:$E$66,4,0),"NM")</f>
        <v>M</v>
      </c>
      <c r="D26" s="51">
        <f t="shared" si="1"/>
        <v>7</v>
      </c>
      <c r="E26" s="342">
        <f t="shared" si="2"/>
        <v>51</v>
      </c>
      <c r="F26" s="480">
        <f>IFERROR(VLOOKUP($B26,'Round 1'!$B$2:$AM$102,MATCH(Species!F$2,'Round 1'!$B$2:$AM$2,0),0),0)+IFERROR(VLOOKUP($B26,'Round  (2)'!$B$2:$AM$102,MATCH(Species!F$2,'Round  (2)'!$B$2:$AM$2,0),0),0)+IFERROR(VLOOKUP($B26,'Round  (3)'!$B$2:$AM$102,MATCH(Species!F$2,'Round  (3)'!$B$2:$AM$2,0),0),0)+IFERROR(VLOOKUP($B26,'Round (4)'!$B$2:$AM$102,MATCH(Species!F$2,'Round (4)'!$B$2:$AM$2,0),0),0)+IFERROR(VLOOKUP($B26,'Round  (5)'!$B$2:$AM$102,MATCH(Species!F$2,'Round  (5)'!$B$2:$AM$2,0),0),0)+IFERROR(VLOOKUP($B26,'Round  (6)'!$B$2:$AM$102,MATCH(Species!F$2,'Round  (6)'!$B$2:$AM$2,0),0),0)+IFERROR(VLOOKUP($B26,'Round  (7)'!$B$2:$AM$102,MATCH(Species!F$2,'Round  (7)'!$B$2:$AM$2,0),0),0)+IFERROR(VLOOKUP($B26,'Round  (8)'!$B$2:$AM$102,MATCH(Species!F$2,'Round  (8)'!$B$2:$AM$2,0),0),0)+IFERROR(VLOOKUP($B26,'Round  (9)'!$B$2:$AM$102,MATCH(Species!F$2,'Round  (9)'!$B$2:$AM$2,0),0),0)+IFERROR(VLOOKUP($B26,'Round  (10)'!$B$2:$U$102,MATCH(Species!F$2,'Round  (10)'!$B$2:$U$2,0),0),0)+IFERROR(VLOOKUP($B26,'Round  (11)'!$B$2:$AB$102,MATCH(Species!F$2,'Round  (11)'!$B$2:$AB$2,0),0),0)+IFERROR(VLOOKUP($B26,'Round  (12)'!$B$2:$Y$100,MATCH(Species!F$2,'Round  (12)'!$B$2:$Y$2,0),0),0)</f>
        <v>23</v>
      </c>
      <c r="G26" s="480">
        <f>IFERROR(VLOOKUP($B26,'Round 1'!$B$2:$AM$102,MATCH(Species!G$2,'Round 1'!$B$2:$AM$2,0),0),0)+IFERROR(VLOOKUP($B26,'Round  (2)'!$B$2:$AM$102,MATCH(Species!G$2,'Round  (2)'!$B$2:$AM$2,0),0),0)+IFERROR(VLOOKUP($B26,'Round  (3)'!$B$2:$AM$102,MATCH(Species!G$2,'Round  (3)'!$B$2:$AM$2,0),0),0)+IFERROR(VLOOKUP($B26,'Round (4)'!$B$2:$AM$102,MATCH(Species!G$2,'Round (4)'!$B$2:$AM$2,0),0),0)+IFERROR(VLOOKUP($B26,'Round  (5)'!$B$2:$AM$102,MATCH(Species!G$2,'Round  (5)'!$B$2:$AM$2,0),0),0)+IFERROR(VLOOKUP($B26,'Round  (6)'!$B$2:$AM$102,MATCH(Species!G$2,'Round  (6)'!$B$2:$AM$2,0),0),0)+IFERROR(VLOOKUP($B26,'Round  (7)'!$B$2:$AM$102,MATCH(Species!G$2,'Round  (7)'!$B$2:$AM$2,0),0),0)+IFERROR(VLOOKUP($B26,'Round  (8)'!$B$2:$AM$102,MATCH(Species!G$2,'Round  (8)'!$B$2:$AM$2,0),0),0)+IFERROR(VLOOKUP($B26,'Round  (9)'!$B$2:$AM$102,MATCH(Species!G$2,'Round  (9)'!$B$2:$AM$2,0),0),0)+IFERROR(VLOOKUP($B26,'Round  (10)'!$B$2:$U$102,MATCH(Species!G$2,'Round  (10)'!$B$2:$U$2,0),0),0)+IFERROR(VLOOKUP($B26,'Round  (11)'!$B$2:$AB$102,MATCH(Species!G$2,'Round  (11)'!$B$2:$AB$2,0),0),0)+IFERROR(VLOOKUP($B26,'Round  (12)'!$B$2:$Y$100,MATCH(Species!G$2,'Round  (12)'!$B$2:$Y$2,0),0),0)</f>
        <v>0</v>
      </c>
      <c r="H26" s="480">
        <f>IFERROR(VLOOKUP($B26,'Round 1'!$B$2:$AM$102,MATCH(Species!H$2,'Round 1'!$B$2:$AM$2,0),0),0)+IFERROR(VLOOKUP($B26,'Round  (2)'!$B$2:$AM$102,MATCH(Species!H$2,'Round  (2)'!$B$2:$AM$2,0),0),0)+IFERROR(VLOOKUP($B26,'Round  (3)'!$B$2:$AM$102,MATCH(Species!H$2,'Round  (3)'!$B$2:$AM$2,0),0),0)+IFERROR(VLOOKUP($B26,'Round (4)'!$B$2:$AM$102,MATCH(Species!H$2,'Round (4)'!$B$2:$AM$2,0),0),0)+IFERROR(VLOOKUP($B26,'Round  (5)'!$B$2:$AM$102,MATCH(Species!H$2,'Round  (5)'!$B$2:$AM$2,0),0),0)+IFERROR(VLOOKUP($B26,'Round  (6)'!$B$2:$AM$102,MATCH(Species!H$2,'Round  (6)'!$B$2:$AM$2,0),0),0)+IFERROR(VLOOKUP($B26,'Round  (7)'!$B$2:$AM$102,MATCH(Species!H$2,'Round  (7)'!$B$2:$AM$2,0),0),0)+IFERROR(VLOOKUP($B26,'Round  (8)'!$B$2:$AM$102,MATCH(Species!H$2,'Round  (8)'!$B$2:$AM$2,0),0),0)+IFERROR(VLOOKUP($B26,'Round  (9)'!$B$2:$AM$102,MATCH(Species!H$2,'Round  (9)'!$B$2:$AM$2,0),0),0)+IFERROR(VLOOKUP($B26,'Round  (10)'!$B$2:$U$102,MATCH(Species!H$2,'Round  (10)'!$B$2:$U$2,0),0),0)+IFERROR(VLOOKUP($B26,'Round  (11)'!$B$2:$AB$102,MATCH(Species!H$2,'Round  (11)'!$B$2:$AB$2,0),0),0)+IFERROR(VLOOKUP($B26,'Round  (12)'!$B$2:$Y$100,MATCH(Species!H$2,'Round  (12)'!$B$2:$Y$2,0),0),0)</f>
        <v>0</v>
      </c>
      <c r="I26" s="480">
        <f>IFERROR(VLOOKUP($B26,'Round 1'!$B$2:$AM$102,MATCH(Species!I$2,'Round 1'!$B$2:$AM$2,0),0),0)+IFERROR(VLOOKUP($B26,'Round  (2)'!$B$2:$AM$102,MATCH(Species!I$2,'Round  (2)'!$B$2:$AM$2,0),0),0)+IFERROR(VLOOKUP($B26,'Round  (3)'!$B$2:$AM$102,MATCH(Species!I$2,'Round  (3)'!$B$2:$AM$2,0),0),0)+IFERROR(VLOOKUP($B26,'Round (4)'!$B$2:$AM$102,MATCH(Species!I$2,'Round (4)'!$B$2:$AM$2,0),0),0)+IFERROR(VLOOKUP($B26,'Round  (5)'!$B$2:$AM$102,MATCH(Species!I$2,'Round  (5)'!$B$2:$AM$2,0),0),0)+IFERROR(VLOOKUP($B26,'Round  (6)'!$B$2:$AM$102,MATCH(Species!I$2,'Round  (6)'!$B$2:$AM$2,0),0),0)+IFERROR(VLOOKUP($B26,'Round  (7)'!$B$2:$AM$102,MATCH(Species!I$2,'Round  (7)'!$B$2:$AM$2,0),0),0)+IFERROR(VLOOKUP($B26,'Round  (8)'!$B$2:$AM$102,MATCH(Species!I$2,'Round  (8)'!$B$2:$AM$2,0),0),0)+IFERROR(VLOOKUP($B26,'Round  (9)'!$B$2:$AM$102,MATCH(Species!I$2,'Round  (9)'!$B$2:$AM$2,0),0),0)+IFERROR(VLOOKUP($B26,'Round  (10)'!$B$2:$U$102,MATCH(Species!I$2,'Round  (10)'!$B$2:$U$2,0),0),0)+IFERROR(VLOOKUP($B26,'Round  (11)'!$B$2:$AB$102,MATCH(Species!I$2,'Round  (11)'!$B$2:$AB$2,0),0),0)+IFERROR(VLOOKUP($B26,'Round  (12)'!$B$2:$Y$100,MATCH(Species!I$2,'Round  (12)'!$B$2:$Y$2,0),0),0)</f>
        <v>0</v>
      </c>
      <c r="J26" s="480">
        <f>IFERROR(VLOOKUP($B26,'Round 1'!$B$2:$AM$102,MATCH(Species!J$2,'Round 1'!$B$2:$AM$2,0),0),0)+IFERROR(VLOOKUP($B26,'Round  (2)'!$B$2:$AM$102,MATCH(Species!J$2,'Round  (2)'!$B$2:$AM$2,0),0),0)+IFERROR(VLOOKUP($B26,'Round  (3)'!$B$2:$AM$102,MATCH(Species!J$2,'Round  (3)'!$B$2:$AM$2,0),0),0)+IFERROR(VLOOKUP($B26,'Round (4)'!$B$2:$AM$102,MATCH(Species!J$2,'Round (4)'!$B$2:$AM$2,0),0),0)+IFERROR(VLOOKUP($B26,'Round  (5)'!$B$2:$AM$102,MATCH(Species!J$2,'Round  (5)'!$B$2:$AM$2,0),0),0)+IFERROR(VLOOKUP($B26,'Round  (6)'!$B$2:$AM$102,MATCH(Species!J$2,'Round  (6)'!$B$2:$AM$2,0),0),0)+IFERROR(VLOOKUP($B26,'Round  (7)'!$B$2:$AM$102,MATCH(Species!J$2,'Round  (7)'!$B$2:$AM$2,0),0),0)+IFERROR(VLOOKUP($B26,'Round  (8)'!$B$2:$AM$102,MATCH(Species!J$2,'Round  (8)'!$B$2:$AM$2,0),0),0)+IFERROR(VLOOKUP($B26,'Round  (9)'!$B$2:$AM$102,MATCH(Species!J$2,'Round  (9)'!$B$2:$AM$2,0),0),0)+IFERROR(VLOOKUP($B26,'Round  (10)'!$B$2:$U$102,MATCH(Species!J$2,'Round  (10)'!$B$2:$U$2,0),0),0)+IFERROR(VLOOKUP($B26,'Round  (11)'!$B$2:$AB$102,MATCH(Species!J$2,'Round  (11)'!$B$2:$AB$2,0),0),0)+IFERROR(VLOOKUP($B26,'Round  (12)'!$B$2:$Y$100,MATCH(Species!J$2,'Round  (12)'!$B$2:$Y$2,0),0),0)</f>
        <v>0</v>
      </c>
      <c r="K26" s="480">
        <f>IFERROR(VLOOKUP($B26,'Round 1'!$B$2:$AM$102,MATCH(Species!K$2,'Round 1'!$B$2:$AM$2,0),0),0)+IFERROR(VLOOKUP($B26,'Round  (2)'!$B$2:$AM$102,MATCH(Species!K$2,'Round  (2)'!$B$2:$AM$2,0),0),0)+IFERROR(VLOOKUP($B26,'Round  (3)'!$B$2:$AM$102,MATCH(Species!K$2,'Round  (3)'!$B$2:$AM$2,0),0),0)+IFERROR(VLOOKUP($B26,'Round (4)'!$B$2:$AM$102,MATCH(Species!K$2,'Round (4)'!$B$2:$AM$2,0),0),0)+IFERROR(VLOOKUP($B26,'Round  (5)'!$B$2:$AM$102,MATCH(Species!K$2,'Round  (5)'!$B$2:$AM$2,0),0),0)+IFERROR(VLOOKUP($B26,'Round  (6)'!$B$2:$AM$102,MATCH(Species!K$2,'Round  (6)'!$B$2:$AM$2,0),0),0)+IFERROR(VLOOKUP($B26,'Round  (7)'!$B$2:$AM$102,MATCH(Species!K$2,'Round  (7)'!$B$2:$AM$2,0),0),0)+IFERROR(VLOOKUP($B26,'Round  (8)'!$B$2:$AM$102,MATCH(Species!K$2,'Round  (8)'!$B$2:$AM$2,0),0),0)+IFERROR(VLOOKUP($B26,'Round  (9)'!$B$2:$AM$102,MATCH(Species!K$2,'Round  (9)'!$B$2:$AM$2,0),0),0)+IFERROR(VLOOKUP($B26,'Round  (10)'!$B$2:$U$102,MATCH(Species!K$2,'Round  (10)'!$B$2:$U$2,0),0),0)+IFERROR(VLOOKUP($B26,'Round  (11)'!$B$2:$AB$102,MATCH(Species!K$2,'Round  (11)'!$B$2:$AB$2,0),0),0)+IFERROR(VLOOKUP($B26,'Round  (12)'!$B$2:$Y$100,MATCH(Species!K$2,'Round  (12)'!$B$2:$Y$2,0),0),0)</f>
        <v>2</v>
      </c>
      <c r="L26" s="480">
        <f>IFERROR(VLOOKUP($B26,'Round 1'!$B$2:$AM$102,MATCH(Species!L$2,'Round 1'!$B$2:$AM$2,0),0),0)+IFERROR(VLOOKUP($B26,'Round  (2)'!$B$2:$AM$102,MATCH(Species!L$2,'Round  (2)'!$B$2:$AM$2,0),0),0)+IFERROR(VLOOKUP($B26,'Round  (3)'!$B$2:$AM$102,MATCH(Species!L$2,'Round  (3)'!$B$2:$AM$2,0),0),0)+IFERROR(VLOOKUP($B26,'Round (4)'!$B$2:$AM$102,MATCH(Species!L$2,'Round (4)'!$B$2:$AM$2,0),0),0)+IFERROR(VLOOKUP($B26,'Round  (5)'!$B$2:$AM$102,MATCH(Species!L$2,'Round  (5)'!$B$2:$AM$2,0),0),0)+IFERROR(VLOOKUP($B26,'Round  (6)'!$B$2:$AM$102,MATCH(Species!L$2,'Round  (6)'!$B$2:$AM$2,0),0),0)+IFERROR(VLOOKUP($B26,'Round  (7)'!$B$2:$AM$102,MATCH(Species!L$2,'Round  (7)'!$B$2:$AM$2,0),0),0)+IFERROR(VLOOKUP($B26,'Round  (8)'!$B$2:$AM$102,MATCH(Species!L$2,'Round  (8)'!$B$2:$AM$2,0),0),0)+IFERROR(VLOOKUP($B26,'Round  (9)'!$B$2:$AM$102,MATCH(Species!L$2,'Round  (9)'!$B$2:$AM$2,0),0),0)+IFERROR(VLOOKUP($B26,'Round  (10)'!$B$2:$U$102,MATCH(Species!L$2,'Round  (10)'!$B$2:$U$2,0),0),0)+IFERROR(VLOOKUP($B26,'Round  (11)'!$B$2:$AB$102,MATCH(Species!L$2,'Round  (11)'!$B$2:$AB$2,0),0),0)+IFERROR(VLOOKUP($B26,'Round  (12)'!$B$2:$Y$100,MATCH(Species!L$2,'Round  (12)'!$B$2:$Y$2,0),0),0)</f>
        <v>6</v>
      </c>
      <c r="M26" s="480">
        <f>IFERROR(VLOOKUP($B26,'Round 1'!$B$2:$AM$102,MATCH(Species!M$2,'Round 1'!$B$2:$AM$2,0),0),0)+IFERROR(VLOOKUP($B26,'Round  (2)'!$B$2:$AM$102,MATCH(Species!M$2,'Round  (2)'!$B$2:$AM$2,0),0),0)+IFERROR(VLOOKUP($B26,'Round  (3)'!$B$2:$AM$102,MATCH(Species!M$2,'Round  (3)'!$B$2:$AM$2,0),0),0)+IFERROR(VLOOKUP($B26,'Round (4)'!$B$2:$AM$102,MATCH(Species!M$2,'Round (4)'!$B$2:$AM$2,0),0),0)+IFERROR(VLOOKUP($B26,'Round  (5)'!$B$2:$AM$102,MATCH(Species!M$2,'Round  (5)'!$B$2:$AM$2,0),0),0)+IFERROR(VLOOKUP($B26,'Round  (6)'!$B$2:$AM$102,MATCH(Species!M$2,'Round  (6)'!$B$2:$AM$2,0),0),0)+IFERROR(VLOOKUP($B26,'Round  (7)'!$B$2:$AM$102,MATCH(Species!M$2,'Round  (7)'!$B$2:$AM$2,0),0),0)+IFERROR(VLOOKUP($B26,'Round  (8)'!$B$2:$AM$102,MATCH(Species!M$2,'Round  (8)'!$B$2:$AM$2,0),0),0)+IFERROR(VLOOKUP($B26,'Round  (9)'!$B$2:$AM$102,MATCH(Species!M$2,'Round  (9)'!$B$2:$AM$2,0),0),0)+IFERROR(VLOOKUP($B26,'Round  (10)'!$B$2:$U$102,MATCH(Species!M$2,'Round  (10)'!$B$2:$U$2,0),0),0)+IFERROR(VLOOKUP($B26,'Round  (11)'!$B$2:$AB$102,MATCH(Species!M$2,'Round  (11)'!$B$2:$AB$2,0),0),0)+IFERROR(VLOOKUP($B26,'Round  (12)'!$B$2:$Y$100,MATCH(Species!M$2,'Round  (12)'!$B$2:$Y$2,0),0),0)</f>
        <v>0</v>
      </c>
      <c r="N26" s="480">
        <f>IFERROR(VLOOKUP($B26,'Round 1'!$B$2:$AM$102,MATCH(Species!N$2,'Round 1'!$B$2:$AM$2,0),0),0)+IFERROR(VLOOKUP($B26,'Round  (2)'!$B$2:$AM$102,MATCH(Species!N$2,'Round  (2)'!$B$2:$AM$2,0),0),0)+IFERROR(VLOOKUP($B26,'Round  (3)'!$B$2:$AM$102,MATCH(Species!N$2,'Round  (3)'!$B$2:$AM$2,0),0),0)+IFERROR(VLOOKUP($B26,'Round (4)'!$B$2:$AM$102,MATCH(Species!N$2,'Round (4)'!$B$2:$AM$2,0),0),0)+IFERROR(VLOOKUP($B26,'Round  (5)'!$B$2:$AM$102,MATCH(Species!N$2,'Round  (5)'!$B$2:$AM$2,0),0),0)+IFERROR(VLOOKUP($B26,'Round  (6)'!$B$2:$AM$102,MATCH(Species!N$2,'Round  (6)'!$B$2:$AM$2,0),0),0)+IFERROR(VLOOKUP($B26,'Round  (7)'!$B$2:$AM$102,MATCH(Species!N$2,'Round  (7)'!$B$2:$AM$2,0),0),0)+IFERROR(VLOOKUP($B26,'Round  (8)'!$B$2:$AM$102,MATCH(Species!N$2,'Round  (8)'!$B$2:$AM$2,0),0),0)+IFERROR(VLOOKUP($B26,'Round  (9)'!$B$2:$AM$102,MATCH(Species!N$2,'Round  (9)'!$B$2:$AM$2,0),0),0)+IFERROR(VLOOKUP($B26,'Round  (10)'!$B$2:$U$102,MATCH(Species!N$2,'Round  (10)'!$B$2:$U$2,0),0),0)+IFERROR(VLOOKUP($B26,'Round  (11)'!$B$2:$AB$102,MATCH(Species!N$2,'Round  (11)'!$B$2:$AB$2,0),0),0)+IFERROR(VLOOKUP($B26,'Round  (12)'!$B$2:$Y$100,MATCH(Species!N$2,'Round  (12)'!$B$2:$Y$2,0),0),0)</f>
        <v>9</v>
      </c>
      <c r="O26" s="480">
        <f>IFERROR(VLOOKUP($B26,'Round 1'!$B$2:$AM$102,MATCH(Species!O$2,'Round 1'!$B$2:$AM$2,0),0),0)+IFERROR(VLOOKUP($B26,'Round  (2)'!$B$2:$AM$102,MATCH(Species!O$2,'Round  (2)'!$B$2:$AM$2,0),0),0)+IFERROR(VLOOKUP($B26,'Round  (3)'!$B$2:$AM$102,MATCH(Species!O$2,'Round  (3)'!$B$2:$AM$2,0),0),0)+IFERROR(VLOOKUP($B26,'Round (4)'!$B$2:$AM$102,MATCH(Species!O$2,'Round (4)'!$B$2:$AM$2,0),0),0)+IFERROR(VLOOKUP($B26,'Round  (5)'!$B$2:$AM$102,MATCH(Species!O$2,'Round  (5)'!$B$2:$AM$2,0),0),0)+IFERROR(VLOOKUP($B26,'Round  (6)'!$B$2:$AM$102,MATCH(Species!O$2,'Round  (6)'!$B$2:$AM$2,0),0),0)+IFERROR(VLOOKUP($B26,'Round  (7)'!$B$2:$AM$102,MATCH(Species!O$2,'Round  (7)'!$B$2:$AM$2,0),0),0)+IFERROR(VLOOKUP($B26,'Round  (8)'!$B$2:$AM$102,MATCH(Species!O$2,'Round  (8)'!$B$2:$AM$2,0),0),0)+IFERROR(VLOOKUP($B26,'Round  (9)'!$B$2:$AM$102,MATCH(Species!O$2,'Round  (9)'!$B$2:$AM$2,0),0),0)+IFERROR(VLOOKUP($B26,'Round  (10)'!$B$2:$U$102,MATCH(Species!O$2,'Round  (10)'!$B$2:$U$2,0),0),0)+IFERROR(VLOOKUP($B26,'Round  (11)'!$B$2:$AB$102,MATCH(Species!O$2,'Round  (11)'!$B$2:$AB$2,0),0),0)+IFERROR(VLOOKUP($B26,'Round  (12)'!$B$2:$Y$100,MATCH(Species!O$2,'Round  (12)'!$B$2:$Y$2,0),0),0)</f>
        <v>0</v>
      </c>
      <c r="P26" s="480">
        <f>IFERROR(VLOOKUP($B26,'Round 1'!$B$2:$AM$102,MATCH(Species!P$2,'Round 1'!$B$2:$AM$2,0),0),0)+IFERROR(VLOOKUP($B26,'Round  (2)'!$B$2:$AM$102,MATCH(Species!P$2,'Round  (2)'!$B$2:$AM$2,0),0),0)+IFERROR(VLOOKUP($B26,'Round  (3)'!$B$2:$AM$102,MATCH(Species!P$2,'Round  (3)'!$B$2:$AM$2,0),0),0)+IFERROR(VLOOKUP($B26,'Round (4)'!$B$2:$AM$102,MATCH(Species!P$2,'Round (4)'!$B$2:$AM$2,0),0),0)+IFERROR(VLOOKUP($B26,'Round  (5)'!$B$2:$AM$102,MATCH(Species!P$2,'Round  (5)'!$B$2:$AM$2,0),0),0)+IFERROR(VLOOKUP($B26,'Round  (6)'!$B$2:$AM$102,MATCH(Species!P$2,'Round  (6)'!$B$2:$AM$2,0),0),0)+IFERROR(VLOOKUP($B26,'Round  (7)'!$B$2:$AM$102,MATCH(Species!P$2,'Round  (7)'!$B$2:$AM$2,0),0),0)+IFERROR(VLOOKUP($B26,'Round  (8)'!$B$2:$AM$102,MATCH(Species!P$2,'Round  (8)'!$B$2:$AM$2,0),0),0)+IFERROR(VLOOKUP($B26,'Round  (9)'!$B$2:$AM$102,MATCH(Species!P$2,'Round  (9)'!$B$2:$AM$2,0),0),0)+IFERROR(VLOOKUP($B26,'Round  (10)'!$B$2:$U$102,MATCH(Species!P$2,'Round  (10)'!$B$2:$U$2,0),0),0)+IFERROR(VLOOKUP($B26,'Round  (11)'!$B$2:$AB$102,MATCH(Species!P$2,'Round  (11)'!$B$2:$AB$2,0),0),0)+IFERROR(VLOOKUP($B26,'Round  (12)'!$B$2:$Y$100,MATCH(Species!P$2,'Round  (12)'!$B$2:$Y$2,0),0),0)</f>
        <v>0</v>
      </c>
      <c r="Q26" s="480">
        <f>IFERROR(VLOOKUP($B26,'Round 1'!$B$2:$AM$102,MATCH(Species!Q$2,'Round 1'!$B$2:$AM$2,0),0),0)+IFERROR(VLOOKUP($B26,'Round  (2)'!$B$2:$AM$102,MATCH(Species!Q$2,'Round  (2)'!$B$2:$AM$2,0),0),0)+IFERROR(VLOOKUP($B26,'Round  (3)'!$B$2:$AM$102,MATCH(Species!Q$2,'Round  (3)'!$B$2:$AM$2,0),0),0)+IFERROR(VLOOKUP($B26,'Round (4)'!$B$2:$AM$102,MATCH(Species!Q$2,'Round (4)'!$B$2:$AM$2,0),0),0)+IFERROR(VLOOKUP($B26,'Round  (5)'!$B$2:$AM$102,MATCH(Species!Q$2,'Round  (5)'!$B$2:$AM$2,0),0),0)+IFERROR(VLOOKUP($B26,'Round  (6)'!$B$2:$AM$102,MATCH(Species!Q$2,'Round  (6)'!$B$2:$AM$2,0),0),0)+IFERROR(VLOOKUP($B26,'Round  (7)'!$B$2:$AM$102,MATCH(Species!Q$2,'Round  (7)'!$B$2:$AM$2,0),0),0)+IFERROR(VLOOKUP($B26,'Round  (8)'!$B$2:$AM$102,MATCH(Species!Q$2,'Round  (8)'!$B$2:$AM$2,0),0),0)+IFERROR(VLOOKUP($B26,'Round  (9)'!$B$2:$AM$102,MATCH(Species!Q$2,'Round  (9)'!$B$2:$AM$2,0),0),0)+IFERROR(VLOOKUP($B26,'Round  (10)'!$B$2:$U$102,MATCH(Species!Q$2,'Round  (10)'!$B$2:$U$2,0),0),0)+IFERROR(VLOOKUP($B26,'Round  (11)'!$B$2:$AB$102,MATCH(Species!Q$2,'Round  (11)'!$B$2:$AB$2,0),0),0)+IFERROR(VLOOKUP($B26,'Round  (12)'!$B$2:$Y$100,MATCH(Species!Q$2,'Round  (12)'!$B$2:$Y$2,0),0),0)</f>
        <v>5</v>
      </c>
      <c r="R26" s="480">
        <f>IFERROR(VLOOKUP($B26,'Round 1'!$B$2:$AM$102,MATCH(Species!R$2,'Round 1'!$B$2:$AM$2,0),0),0)+IFERROR(VLOOKUP($B26,'Round  (2)'!$B$2:$AM$102,MATCH(Species!R$2,'Round  (2)'!$B$2:$AM$2,0),0),0)+IFERROR(VLOOKUP($B26,'Round  (3)'!$B$2:$AM$102,MATCH(Species!R$2,'Round  (3)'!$B$2:$AM$2,0),0),0)+IFERROR(VLOOKUP($B26,'Round (4)'!$B$2:$AM$102,MATCH(Species!R$2,'Round (4)'!$B$2:$AM$2,0),0),0)+IFERROR(VLOOKUP($B26,'Round  (5)'!$B$2:$AM$102,MATCH(Species!R$2,'Round  (5)'!$B$2:$AM$2,0),0),0)+IFERROR(VLOOKUP($B26,'Round  (6)'!$B$2:$AM$102,MATCH(Species!R$2,'Round  (6)'!$B$2:$AM$2,0),0),0)+IFERROR(VLOOKUP($B26,'Round  (7)'!$B$2:$AM$102,MATCH(Species!R$2,'Round  (7)'!$B$2:$AM$2,0),0),0)+IFERROR(VLOOKUP($B26,'Round  (8)'!$B$2:$AM$102,MATCH(Species!R$2,'Round  (8)'!$B$2:$AM$2,0),0),0)+IFERROR(VLOOKUP($B26,'Round  (9)'!$B$2:$AM$102,MATCH(Species!R$2,'Round  (9)'!$B$2:$AM$2,0),0),0)+IFERROR(VLOOKUP($B26,'Round  (10)'!$B$2:$U$102,MATCH(Species!R$2,'Round  (10)'!$B$2:$U$2,0),0),0)+IFERROR(VLOOKUP($B26,'Round  (11)'!$B$2:$AB$102,MATCH(Species!R$2,'Round  (11)'!$B$2:$AB$2,0),0),0)+IFERROR(VLOOKUP($B26,'Round  (12)'!$B$2:$Y$100,MATCH(Species!R$2,'Round  (12)'!$B$2:$Y$2,0),0),0)</f>
        <v>0</v>
      </c>
      <c r="S26" s="480">
        <f>IFERROR(VLOOKUP($B26,'Round 1'!$B$2:$AM$102,MATCH(Species!S$2,'Round 1'!$B$2:$AM$2,0),0),0)+IFERROR(VLOOKUP($B26,'Round  (2)'!$B$2:$AM$102,MATCH(Species!S$2,'Round  (2)'!$B$2:$AM$2,0),0),0)+IFERROR(VLOOKUP($B26,'Round  (3)'!$B$2:$AM$102,MATCH(Species!S$2,'Round  (3)'!$B$2:$AM$2,0),0),0)+IFERROR(VLOOKUP($B26,'Round (4)'!$B$2:$AM$102,MATCH(Species!S$2,'Round (4)'!$B$2:$AM$2,0),0),0)+IFERROR(VLOOKUP($B26,'Round  (5)'!$B$2:$AM$102,MATCH(Species!S$2,'Round  (5)'!$B$2:$AM$2,0),0),0)+IFERROR(VLOOKUP($B26,'Round  (6)'!$B$2:$AM$102,MATCH(Species!S$2,'Round  (6)'!$B$2:$AM$2,0),0),0)+IFERROR(VLOOKUP($B26,'Round  (7)'!$B$2:$AM$102,MATCH(Species!S$2,'Round  (7)'!$B$2:$AM$2,0),0),0)+IFERROR(VLOOKUP($B26,'Round  (8)'!$B$2:$AM$102,MATCH(Species!S$2,'Round  (8)'!$B$2:$AM$2,0),0),0)+IFERROR(VLOOKUP($B26,'Round  (9)'!$B$2:$AM$102,MATCH(Species!S$2,'Round  (9)'!$B$2:$AM$2,0),0),0)+IFERROR(VLOOKUP($B26,'Round  (10)'!$B$2:$U$102,MATCH(Species!S$2,'Round  (10)'!$B$2:$U$2,0),0),0)+IFERROR(VLOOKUP($B26,'Round  (11)'!$B$2:$AB$102,MATCH(Species!S$2,'Round  (11)'!$B$2:$AB$2,0),0),0)+IFERROR(VLOOKUP($B26,'Round  (12)'!$B$2:$Y$100,MATCH(Species!S$2,'Round  (12)'!$B$2:$Y$2,0),0),0)</f>
        <v>0</v>
      </c>
      <c r="T26" s="480">
        <f>IFERROR(VLOOKUP($B26,'Round 1'!$B$2:$AM$102,MATCH(Species!T$2,'Round 1'!$B$2:$AM$2,0),0),0)+IFERROR(VLOOKUP($B26,'Round  (2)'!$B$2:$AM$102,MATCH(Species!T$2,'Round  (2)'!$B$2:$AM$2,0),0),0)+IFERROR(VLOOKUP($B26,'Round  (3)'!$B$2:$AM$102,MATCH(Species!T$2,'Round  (3)'!$B$2:$AM$2,0),0),0)+IFERROR(VLOOKUP($B26,'Round (4)'!$B$2:$AM$102,MATCH(Species!T$2,'Round (4)'!$B$2:$AM$2,0),0),0)+IFERROR(VLOOKUP($B26,'Round  (5)'!$B$2:$AM$102,MATCH(Species!T$2,'Round  (5)'!$B$2:$AM$2,0),0),0)+IFERROR(VLOOKUP($B26,'Round  (6)'!$B$2:$AM$102,MATCH(Species!T$2,'Round  (6)'!$B$2:$AM$2,0),0),0)+IFERROR(VLOOKUP($B26,'Round  (7)'!$B$2:$AM$102,MATCH(Species!T$2,'Round  (7)'!$B$2:$AM$2,0),0),0)+IFERROR(VLOOKUP($B26,'Round  (8)'!$B$2:$AM$102,MATCH(Species!T$2,'Round  (8)'!$B$2:$AM$2,0),0),0)+IFERROR(VLOOKUP($B26,'Round  (9)'!$B$2:$AM$102,MATCH(Species!T$2,'Round  (9)'!$B$2:$AM$2,0),0),0)+IFERROR(VLOOKUP($B26,'Round  (10)'!$B$2:$U$102,MATCH(Species!T$2,'Round  (10)'!$B$2:$U$2,0),0),0)+IFERROR(VLOOKUP($B26,'Round  (11)'!$B$2:$AB$102,MATCH(Species!T$2,'Round  (11)'!$B$2:$AB$2,0),0),0)+IFERROR(VLOOKUP($B26,'Round  (12)'!$B$2:$Y$100,MATCH(Species!T$2,'Round  (12)'!$B$2:$Y$2,0),0),0)</f>
        <v>0</v>
      </c>
      <c r="U26" s="480">
        <f>IFERROR(VLOOKUP($B26,'Round 1'!$B$2:$AM$102,MATCH(Species!U$2,'Round 1'!$B$2:$AM$2,0),0),0)+IFERROR(VLOOKUP($B26,'Round  (2)'!$B$2:$AM$102,MATCH(Species!U$2,'Round  (2)'!$B$2:$AM$2,0),0),0)+IFERROR(VLOOKUP($B26,'Round  (3)'!$B$2:$AM$102,MATCH(Species!U$2,'Round  (3)'!$B$2:$AM$2,0),0),0)+IFERROR(VLOOKUP($B26,'Round (4)'!$B$2:$AM$102,MATCH(Species!U$2,'Round (4)'!$B$2:$AM$2,0),0),0)+IFERROR(VLOOKUP($B26,'Round  (5)'!$B$2:$AM$102,MATCH(Species!U$2,'Round  (5)'!$B$2:$AM$2,0),0),0)+IFERROR(VLOOKUP($B26,'Round  (6)'!$B$2:$AM$102,MATCH(Species!U$2,'Round  (6)'!$B$2:$AM$2,0),0),0)+IFERROR(VLOOKUP($B26,'Round  (7)'!$B$2:$AM$102,MATCH(Species!U$2,'Round  (7)'!$B$2:$AM$2,0),0),0)+IFERROR(VLOOKUP($B26,'Round  (8)'!$B$2:$AM$102,MATCH(Species!U$2,'Round  (8)'!$B$2:$AM$2,0),0),0)+IFERROR(VLOOKUP($B26,'Round  (9)'!$B$2:$AM$102,MATCH(Species!U$2,'Round  (9)'!$B$2:$AM$2,0),0),0)+IFERROR(VLOOKUP($B26,'Round  (10)'!$B$2:$U$102,MATCH(Species!U$2,'Round  (10)'!$B$2:$U$2,0),0),0)+IFERROR(VLOOKUP($B26,'Round  (11)'!$B$2:$AB$102,MATCH(Species!U$2,'Round  (11)'!$B$2:$AB$2,0),0),0)+IFERROR(VLOOKUP($B26,'Round  (12)'!$B$2:$Y$100,MATCH(Species!U$2,'Round  (12)'!$B$2:$Y$2,0),0),0)</f>
        <v>0</v>
      </c>
      <c r="V26" s="480">
        <f>IFERROR(VLOOKUP($B26,'Round 1'!$B$2:$AM$102,MATCH(Species!V$2,'Round 1'!$B$2:$AM$2,0),0),0)+IFERROR(VLOOKUP($B26,'Round  (2)'!$B$2:$AM$102,MATCH(Species!V$2,'Round  (2)'!$B$2:$AM$2,0),0),0)+IFERROR(VLOOKUP($B26,'Round  (3)'!$B$2:$AM$102,MATCH(Species!V$2,'Round  (3)'!$B$2:$AM$2,0),0),0)+IFERROR(VLOOKUP($B26,'Round (4)'!$B$2:$AM$102,MATCH(Species!V$2,'Round (4)'!$B$2:$AM$2,0),0),0)+IFERROR(VLOOKUP($B26,'Round  (5)'!$B$2:$AM$102,MATCH(Species!V$2,'Round  (5)'!$B$2:$AM$2,0),0),0)+IFERROR(VLOOKUP($B26,'Round  (6)'!$B$2:$AM$102,MATCH(Species!V$2,'Round  (6)'!$B$2:$AM$2,0),0),0)+IFERROR(VLOOKUP($B26,'Round  (7)'!$B$2:$AM$102,MATCH(Species!V$2,'Round  (7)'!$B$2:$AM$2,0),0),0)+IFERROR(VLOOKUP($B26,'Round  (8)'!$B$2:$AM$102,MATCH(Species!V$2,'Round  (8)'!$B$2:$AM$2,0),0),0)+IFERROR(VLOOKUP($B26,'Round  (9)'!$B$2:$AM$102,MATCH(Species!V$2,'Round  (9)'!$B$2:$AM$2,0),0),0)+IFERROR(VLOOKUP($B26,'Round  (10)'!$B$2:$U$102,MATCH(Species!V$2,'Round  (10)'!$B$2:$U$2,0),0),0)+IFERROR(VLOOKUP($B26,'Round  (11)'!$B$2:$AB$102,MATCH(Species!V$2,'Round  (11)'!$B$2:$AB$2,0),0),0)+IFERROR(VLOOKUP($B26,'Round  (12)'!$B$2:$Y$100,MATCH(Species!V$2,'Round  (12)'!$B$2:$Y$2,0),0),0)</f>
        <v>0</v>
      </c>
      <c r="W26" s="480">
        <f>IFERROR(VLOOKUP($B26,'Round 1'!$B$2:$AM$102,MATCH(Species!W$2,'Round 1'!$B$2:$AM$2,0),0),0)+IFERROR(VLOOKUP($B26,'Round  (2)'!$B$2:$AM$102,MATCH(Species!W$2,'Round  (2)'!$B$2:$AM$2,0),0),0)+IFERROR(VLOOKUP($B26,'Round  (3)'!$B$2:$AM$102,MATCH(Species!W$2,'Round  (3)'!$B$2:$AM$2,0),0),0)+IFERROR(VLOOKUP($B26,'Round (4)'!$B$2:$AM$102,MATCH(Species!W$2,'Round (4)'!$B$2:$AM$2,0),0),0)+IFERROR(VLOOKUP($B26,'Round  (5)'!$B$2:$AM$102,MATCH(Species!W$2,'Round  (5)'!$B$2:$AM$2,0),0),0)+IFERROR(VLOOKUP($B26,'Round  (6)'!$B$2:$AM$102,MATCH(Species!W$2,'Round  (6)'!$B$2:$AM$2,0),0),0)+IFERROR(VLOOKUP($B26,'Round  (7)'!$B$2:$AM$102,MATCH(Species!W$2,'Round  (7)'!$B$2:$AM$2,0),0),0)+IFERROR(VLOOKUP($B26,'Round  (8)'!$B$2:$AM$102,MATCH(Species!W$2,'Round  (8)'!$B$2:$AM$2,0),0),0)+IFERROR(VLOOKUP($B26,'Round  (9)'!$B$2:$AM$102,MATCH(Species!W$2,'Round  (9)'!$B$2:$AM$2,0),0),0)+IFERROR(VLOOKUP($B26,'Round  (10)'!$B$2:$U$102,MATCH(Species!W$2,'Round  (10)'!$B$2:$U$2,0),0),0)+IFERROR(VLOOKUP($B26,'Round  (11)'!$B$2:$AB$102,MATCH(Species!W$2,'Round  (11)'!$B$2:$AB$2,0),0),0)+IFERROR(VLOOKUP($B26,'Round  (12)'!$B$2:$Y$100,MATCH(Species!W$2,'Round  (12)'!$B$2:$Y$2,0),0),0)</f>
        <v>1</v>
      </c>
      <c r="X26" s="480">
        <f>IFERROR(VLOOKUP($B26,'Round 1'!$B$2:$AM$102,MATCH(Species!X$2,'Round 1'!$B$2:$AM$2,0),0),0)+IFERROR(VLOOKUP($B26,'Round  (2)'!$B$2:$AM$102,MATCH(Species!X$2,'Round  (2)'!$B$2:$AM$2,0),0),0)+IFERROR(VLOOKUP($B26,'Round  (3)'!$B$2:$AM$102,MATCH(Species!X$2,'Round  (3)'!$B$2:$AM$2,0),0),0)+IFERROR(VLOOKUP($B26,'Round (4)'!$B$2:$AM$102,MATCH(Species!X$2,'Round (4)'!$B$2:$AM$2,0),0),0)+IFERROR(VLOOKUP($B26,'Round  (5)'!$B$2:$AM$102,MATCH(Species!X$2,'Round  (5)'!$B$2:$AM$2,0),0),0)+IFERROR(VLOOKUP($B26,'Round  (6)'!$B$2:$AM$102,MATCH(Species!X$2,'Round  (6)'!$B$2:$AM$2,0),0),0)+IFERROR(VLOOKUP($B26,'Round  (7)'!$B$2:$AM$102,MATCH(Species!X$2,'Round  (7)'!$B$2:$AM$2,0),0),0)+IFERROR(VLOOKUP($B26,'Round  (8)'!$B$2:$AM$102,MATCH(Species!X$2,'Round  (8)'!$B$2:$AM$2,0),0),0)+IFERROR(VLOOKUP($B26,'Round  (9)'!$B$2:$AM$102,MATCH(Species!X$2,'Round  (9)'!$B$2:$AM$2,0),0),0)+IFERROR(VLOOKUP($B26,'Round  (10)'!$B$2:$U$102,MATCH(Species!X$2,'Round  (10)'!$B$2:$U$2,0),0),0)+IFERROR(VLOOKUP($B26,'Round  (11)'!$B$2:$AB$102,MATCH(Species!X$2,'Round  (11)'!$B$2:$AB$2,0),0),0)+IFERROR(VLOOKUP($B26,'Round  (12)'!$B$2:$Y$100,MATCH(Species!X$2,'Round  (12)'!$B$2:$Y$2,0),0),0)</f>
        <v>0</v>
      </c>
      <c r="Y26" s="480">
        <f>IFERROR(VLOOKUP($B26,'Round 1'!$B$2:$AM$102,MATCH(Species!Y$2,'Round 1'!$B$2:$AM$2,0),0),0)+IFERROR(VLOOKUP($B26,'Round  (2)'!$B$2:$AM$102,MATCH(Species!Y$2,'Round  (2)'!$B$2:$AM$2,0),0),0)+IFERROR(VLOOKUP($B26,'Round  (3)'!$B$2:$AM$102,MATCH(Species!Y$2,'Round  (3)'!$B$2:$AM$2,0),0),0)+IFERROR(VLOOKUP($B26,'Round (4)'!$B$2:$AM$102,MATCH(Species!Y$2,'Round (4)'!$B$2:$AM$2,0),0),0)+IFERROR(VLOOKUP($B26,'Round  (5)'!$B$2:$AM$102,MATCH(Species!Y$2,'Round  (5)'!$B$2:$AM$2,0),0),0)+IFERROR(VLOOKUP($B26,'Round  (6)'!$B$2:$AM$102,MATCH(Species!Y$2,'Round  (6)'!$B$2:$AM$2,0),0),0)+IFERROR(VLOOKUP($B26,'Round  (7)'!$B$2:$AM$102,MATCH(Species!Y$2,'Round  (7)'!$B$2:$AM$2,0),0),0)+IFERROR(VLOOKUP($B26,'Round  (8)'!$B$2:$AM$102,MATCH(Species!Y$2,'Round  (8)'!$B$2:$AM$2,0),0),0)+IFERROR(VLOOKUP($B26,'Round  (9)'!$B$2:$AM$102,MATCH(Species!Y$2,'Round  (9)'!$B$2:$AM$2,0),0),0)+IFERROR(VLOOKUP($B26,'Round  (10)'!$B$2:$U$102,MATCH(Species!Y$2,'Round  (10)'!$B$2:$U$2,0),0),0)+IFERROR(VLOOKUP($B26,'Round  (11)'!$B$2:$AB$102,MATCH(Species!Y$2,'Round  (11)'!$B$2:$AB$2,0),0),0)+IFERROR(VLOOKUP($B26,'Round  (12)'!$B$2:$Y$100,MATCH(Species!Y$2,'Round  (12)'!$B$2:$Y$2,0),0),0)</f>
        <v>0</v>
      </c>
      <c r="Z26" s="480">
        <f>IFERROR(VLOOKUP($B26,'Round 1'!$B$2:$AM$102,MATCH(Species!Z$2,'Round 1'!$B$2:$AM$2,0),0),0)+IFERROR(VLOOKUP($B26,'Round  (2)'!$B$2:$AM$102,MATCH(Species!Z$2,'Round  (2)'!$B$2:$AM$2,0),0),0)+IFERROR(VLOOKUP($B26,'Round  (3)'!$B$2:$AM$102,MATCH(Species!Z$2,'Round  (3)'!$B$2:$AM$2,0),0),0)+IFERROR(VLOOKUP($B26,'Round (4)'!$B$2:$AM$102,MATCH(Species!Z$2,'Round (4)'!$B$2:$AM$2,0),0),0)+IFERROR(VLOOKUP($B26,'Round  (5)'!$B$2:$AM$102,MATCH(Species!Z$2,'Round  (5)'!$B$2:$AM$2,0),0),0)+IFERROR(VLOOKUP($B26,'Round  (6)'!$B$2:$AM$102,MATCH(Species!Z$2,'Round  (6)'!$B$2:$AM$2,0),0),0)+IFERROR(VLOOKUP($B26,'Round  (7)'!$B$2:$AM$102,MATCH(Species!Z$2,'Round  (7)'!$B$2:$AM$2,0),0),0)+IFERROR(VLOOKUP($B26,'Round  (8)'!$B$2:$AM$102,MATCH(Species!Z$2,'Round  (8)'!$B$2:$AM$2,0),0),0)+IFERROR(VLOOKUP($B26,'Round  (9)'!$B$2:$AM$102,MATCH(Species!Z$2,'Round  (9)'!$B$2:$AM$2,0),0),0)+IFERROR(VLOOKUP($B26,'Round  (10)'!$B$2:$U$102,MATCH(Species!Z$2,'Round  (10)'!$B$2:$U$2,0),0),0)+IFERROR(VLOOKUP($B26,'Round  (11)'!$B$2:$AB$102,MATCH(Species!Z$2,'Round  (11)'!$B$2:$AB$2,0),0),0)+IFERROR(VLOOKUP($B26,'Round  (12)'!$B$2:$Y$100,MATCH(Species!Z$2,'Round  (12)'!$B$2:$Y$2,0),0),0)</f>
        <v>0</v>
      </c>
      <c r="AA26" s="480">
        <f>IFERROR(VLOOKUP($B26,'Round 1'!$B$2:$AM$102,MATCH(Species!AA$2,'Round 1'!$B$2:$AM$2,0),0),0)+IFERROR(VLOOKUP($B26,'Round  (2)'!$B$2:$AM$102,MATCH(Species!AA$2,'Round  (2)'!$B$2:$AM$2,0),0),0)+IFERROR(VLOOKUP($B26,'Round  (3)'!$B$2:$AM$102,MATCH(Species!AA$2,'Round  (3)'!$B$2:$AM$2,0),0),0)+IFERROR(VLOOKUP($B26,'Round (4)'!$B$2:$AM$102,MATCH(Species!AA$2,'Round (4)'!$B$2:$AM$2,0),0),0)+IFERROR(VLOOKUP($B26,'Round  (5)'!$B$2:$AM$102,MATCH(Species!AA$2,'Round  (5)'!$B$2:$AM$2,0),0),0)+IFERROR(VLOOKUP($B26,'Round  (6)'!$B$2:$AM$102,MATCH(Species!AA$2,'Round  (6)'!$B$2:$AM$2,0),0),0)+IFERROR(VLOOKUP($B26,'Round  (7)'!$B$2:$AM$102,MATCH(Species!AA$2,'Round  (7)'!$B$2:$AM$2,0),0),0)+IFERROR(VLOOKUP($B26,'Round  (8)'!$B$2:$AM$102,MATCH(Species!AA$2,'Round  (8)'!$B$2:$AM$2,0),0),0)+IFERROR(VLOOKUP($B26,'Round  (9)'!$B$2:$AM$102,MATCH(Species!AA$2,'Round  (9)'!$B$2:$AM$2,0),0),0)+IFERROR(VLOOKUP($B26,'Round  (10)'!$B$2:$U$102,MATCH(Species!AA$2,'Round  (10)'!$B$2:$U$2,0),0),0)+IFERROR(VLOOKUP($B26,'Round  (11)'!$B$2:$AB$102,MATCH(Species!AA$2,'Round  (11)'!$B$2:$AB$2,0),0),0)+IFERROR(VLOOKUP($B26,'Round  (12)'!$B$2:$Y$100,MATCH(Species!AA$2,'Round  (12)'!$B$2:$Y$2,0),0),0)</f>
        <v>0</v>
      </c>
      <c r="AB26" s="480">
        <f>IFERROR(VLOOKUP($B26,'Round 1'!$B$2:$AM$102,MATCH(Species!AB$2,'Round 1'!$B$2:$AM$2,0),0),0)+IFERROR(VLOOKUP($B26,'Round  (2)'!$B$2:$AM$102,MATCH(Species!AB$2,'Round  (2)'!$B$2:$AM$2,0),0),0)+IFERROR(VLOOKUP($B26,'Round  (3)'!$B$2:$AM$102,MATCH(Species!AB$2,'Round  (3)'!$B$2:$AM$2,0),0),0)+IFERROR(VLOOKUP($B26,'Round (4)'!$B$2:$AM$102,MATCH(Species!AB$2,'Round (4)'!$B$2:$AM$2,0),0),0)+IFERROR(VLOOKUP($B26,'Round  (5)'!$B$2:$AM$102,MATCH(Species!AB$2,'Round  (5)'!$B$2:$AM$2,0),0),0)+IFERROR(VLOOKUP($B26,'Round  (6)'!$B$2:$AM$102,MATCH(Species!AB$2,'Round  (6)'!$B$2:$AM$2,0),0),0)+IFERROR(VLOOKUP($B26,'Round  (7)'!$B$2:$AM$102,MATCH(Species!AB$2,'Round  (7)'!$B$2:$AM$2,0),0),0)+IFERROR(VLOOKUP($B26,'Round  (8)'!$B$2:$AM$102,MATCH(Species!AB$2,'Round  (8)'!$B$2:$AM$2,0),0),0)+IFERROR(VLOOKUP($B26,'Round  (9)'!$B$2:$AM$102,MATCH(Species!AB$2,'Round  (9)'!$B$2:$AM$2,0),0),0)+IFERROR(VLOOKUP($B26,'Round  (10)'!$B$2:$U$102,MATCH(Species!AB$2,'Round  (10)'!$B$2:$U$2,0),0),0)+IFERROR(VLOOKUP($B26,'Round  (11)'!$B$2:$AB$102,MATCH(Species!AB$2,'Round  (11)'!$B$2:$AB$2,0),0),0)+IFERROR(VLOOKUP($B26,'Round  (12)'!$B$2:$Y$100,MATCH(Species!AB$2,'Round  (12)'!$B$2:$Y$2,0),0),0)</f>
        <v>0</v>
      </c>
      <c r="AC26" s="480">
        <f>IFERROR(VLOOKUP($B26,'Round 1'!$B$2:$AM$102,MATCH(Species!AC$2,'Round 1'!$B$2:$AM$2,0),0),0)+IFERROR(VLOOKUP($B26,'Round  (2)'!$B$2:$AM$102,MATCH(Species!AC$2,'Round  (2)'!$B$2:$AM$2,0),0),0)+IFERROR(VLOOKUP($B26,'Round  (3)'!$B$2:$AM$102,MATCH(Species!AC$2,'Round  (3)'!$B$2:$AM$2,0),0),0)+IFERROR(VLOOKUP($B26,'Round (4)'!$B$2:$AM$102,MATCH(Species!AC$2,'Round (4)'!$B$2:$AM$2,0),0),0)+IFERROR(VLOOKUP($B26,'Round  (5)'!$B$2:$AM$102,MATCH(Species!AC$2,'Round  (5)'!$B$2:$AM$2,0),0),0)+IFERROR(VLOOKUP($B26,'Round  (6)'!$B$2:$AM$102,MATCH(Species!AC$2,'Round  (6)'!$B$2:$AM$2,0),0),0)+IFERROR(VLOOKUP($B26,'Round  (7)'!$B$2:$AM$102,MATCH(Species!AC$2,'Round  (7)'!$B$2:$AM$2,0),0),0)+IFERROR(VLOOKUP($B26,'Round  (8)'!$B$2:$AM$102,MATCH(Species!AC$2,'Round  (8)'!$B$2:$AM$2,0),0),0)+IFERROR(VLOOKUP($B26,'Round  (9)'!$B$2:$AM$102,MATCH(Species!AC$2,'Round  (9)'!$B$2:$AM$2,0),0),0)+IFERROR(VLOOKUP($B26,'Round  (10)'!$B$2:$U$102,MATCH(Species!AC$2,'Round  (10)'!$B$2:$U$2,0),0),0)+IFERROR(VLOOKUP($B26,'Round  (11)'!$B$2:$AB$102,MATCH(Species!AC$2,'Round  (11)'!$B$2:$AB$2,0),0),0)+IFERROR(VLOOKUP($B26,'Round  (12)'!$B$2:$Y$100,MATCH(Species!AC$2,'Round  (12)'!$B$2:$Y$2,0),0),0)</f>
        <v>5</v>
      </c>
      <c r="AD26" s="480">
        <f>IFERROR(VLOOKUP($B26,'Round 1'!$B$2:$AM$102,MATCH(Species!AD$2,'Round 1'!$B$2:$AM$2,0),0),0)+IFERROR(VLOOKUP($B26,'Round  (2)'!$B$2:$AM$102,MATCH(Species!AD$2,'Round  (2)'!$B$2:$AM$2,0),0),0)+IFERROR(VLOOKUP($B26,'Round  (3)'!$B$2:$AM$102,MATCH(Species!AD$2,'Round  (3)'!$B$2:$AM$2,0),0),0)+IFERROR(VLOOKUP($B26,'Round (4)'!$B$2:$AM$102,MATCH(Species!AD$2,'Round (4)'!$B$2:$AM$2,0),0),0)+IFERROR(VLOOKUP($B26,'Round  (5)'!$B$2:$AM$102,MATCH(Species!AD$2,'Round  (5)'!$B$2:$AM$2,0),0),0)+IFERROR(VLOOKUP($B26,'Round  (6)'!$B$2:$AM$102,MATCH(Species!AD$2,'Round  (6)'!$B$2:$AM$2,0),0),0)+IFERROR(VLOOKUP($B26,'Round  (7)'!$B$2:$AM$102,MATCH(Species!AD$2,'Round  (7)'!$B$2:$AM$2,0),0),0)+IFERROR(VLOOKUP($B26,'Round  (8)'!$B$2:$AM$102,MATCH(Species!AD$2,'Round  (8)'!$B$2:$AM$2,0),0),0)+IFERROR(VLOOKUP($B26,'Round  (9)'!$B$2:$AM$102,MATCH(Species!AD$2,'Round  (9)'!$B$2:$AM$2,0),0),0)+IFERROR(VLOOKUP($B26,'Round  (10)'!$B$2:$U$102,MATCH(Species!AD$2,'Round  (10)'!$B$2:$U$2,0),0),0)+IFERROR(VLOOKUP($B26,'Round  (11)'!$B$2:$AB$102,MATCH(Species!AD$2,'Round  (11)'!$B$2:$AB$2,0),0),0)+IFERROR(VLOOKUP($B26,'Round  (12)'!$B$2:$Y$100,MATCH(Species!AD$2,'Round  (12)'!$B$2:$Y$2,0),0),0)</f>
        <v>0</v>
      </c>
      <c r="AE26" s="480">
        <f>IFERROR(VLOOKUP($B26,'Round 1'!$B$2:$AM$102,MATCH(Species!AE$2,'Round 1'!$B$2:$AM$2,0),0),0)+IFERROR(VLOOKUP($B26,'Round  (2)'!$B$2:$AM$102,MATCH(Species!AE$2,'Round  (2)'!$B$2:$AM$2,0),0),0)+IFERROR(VLOOKUP($B26,'Round  (3)'!$B$2:$AM$102,MATCH(Species!AE$2,'Round  (3)'!$B$2:$AM$2,0),0),0)+IFERROR(VLOOKUP($B26,'Round (4)'!$B$2:$AM$102,MATCH(Species!AE$2,'Round (4)'!$B$2:$AM$2,0),0),0)+IFERROR(VLOOKUP($B26,'Round  (5)'!$B$2:$AM$102,MATCH(Species!AE$2,'Round  (5)'!$B$2:$AM$2,0),0),0)+IFERROR(VLOOKUP($B26,'Round  (6)'!$B$2:$AM$102,MATCH(Species!AE$2,'Round  (6)'!$B$2:$AM$2,0),0),0)+IFERROR(VLOOKUP($B26,'Round  (7)'!$B$2:$AM$102,MATCH(Species!AE$2,'Round  (7)'!$B$2:$AM$2,0),0),0)+IFERROR(VLOOKUP($B26,'Round  (8)'!$B$2:$AM$102,MATCH(Species!AE$2,'Round  (8)'!$B$2:$AM$2,0),0),0)+IFERROR(VLOOKUP($B26,'Round  (9)'!$B$2:$AM$102,MATCH(Species!AE$2,'Round  (9)'!$B$2:$AM$2,0),0),0)+IFERROR(VLOOKUP($B26,'Round  (10)'!$B$2:$U$102,MATCH(Species!AE$2,'Round  (10)'!$B$2:$U$2,0),0),0)+IFERROR(VLOOKUP($B26,'Round  (11)'!$B$2:$AB$102,MATCH(Species!AE$2,'Round  (11)'!$B$2:$AB$2,0),0),0)+IFERROR(VLOOKUP($B26,'Round  (12)'!$B$2:$Y$100,MATCH(Species!AE$2,'Round  (12)'!$B$2:$Y$2,0),0),0)</f>
        <v>0</v>
      </c>
      <c r="AF26" s="480">
        <f>IFERROR(VLOOKUP($B26,'Round 1'!$B$2:$AM$102,MATCH(Species!AF$2,'Round 1'!$B$2:$AM$2,0),0),0)+IFERROR(VLOOKUP($B26,'Round  (2)'!$B$2:$AM$102,MATCH(Species!AF$2,'Round  (2)'!$B$2:$AM$2,0),0),0)+IFERROR(VLOOKUP($B26,'Round  (3)'!$B$2:$AM$102,MATCH(Species!AF$2,'Round  (3)'!$B$2:$AM$2,0),0),0)+IFERROR(VLOOKUP($B26,'Round (4)'!$B$2:$AM$102,MATCH(Species!AF$2,'Round (4)'!$B$2:$AM$2,0),0),0)+IFERROR(VLOOKUP($B26,'Round  (5)'!$B$2:$AM$102,MATCH(Species!AF$2,'Round  (5)'!$B$2:$AM$2,0),0),0)+IFERROR(VLOOKUP($B26,'Round  (6)'!$B$2:$AM$102,MATCH(Species!AF$2,'Round  (6)'!$B$2:$AM$2,0),0),0)+IFERROR(VLOOKUP($B26,'Round  (7)'!$B$2:$AM$102,MATCH(Species!AF$2,'Round  (7)'!$B$2:$AM$2,0),0),0)+IFERROR(VLOOKUP($B26,'Round  (8)'!$B$2:$AM$102,MATCH(Species!AF$2,'Round  (8)'!$B$2:$AM$2,0),0),0)+IFERROR(VLOOKUP($B26,'Round  (9)'!$B$2:$AM$102,MATCH(Species!AF$2,'Round  (9)'!$B$2:$AM$2,0),0),0)+IFERROR(VLOOKUP($B26,'Round  (10)'!$B$2:$U$102,MATCH(Species!AF$2,'Round  (10)'!$B$2:$U$2,0),0),0)+IFERROR(VLOOKUP($B26,'Round  (11)'!$B$2:$AB$102,MATCH(Species!AF$2,'Round  (11)'!$B$2:$AB$2,0),0),0)+IFERROR(VLOOKUP($B26,'Round  (12)'!$B$2:$Y$100,MATCH(Species!AF$2,'Round  (12)'!$B$2:$Y$2,0),0),0)</f>
        <v>0</v>
      </c>
      <c r="AG26" s="480">
        <f>IFERROR(VLOOKUP($B26,'Round 1'!$B$2:$AM$102,MATCH(Species!AG$2,'Round 1'!$B$2:$AM$2,0),0),0)+IFERROR(VLOOKUP($B26,'Round  (2)'!$B$2:$AM$102,MATCH(Species!AG$2,'Round  (2)'!$B$2:$AM$2,0),0),0)+IFERROR(VLOOKUP($B26,'Round  (3)'!$B$2:$AM$102,MATCH(Species!AG$2,'Round  (3)'!$B$2:$AM$2,0),0),0)+IFERROR(VLOOKUP($B26,'Round (4)'!$B$2:$AM$102,MATCH(Species!AG$2,'Round (4)'!$B$2:$AM$2,0),0),0)+IFERROR(VLOOKUP($B26,'Round  (5)'!$B$2:$AM$102,MATCH(Species!AG$2,'Round  (5)'!$B$2:$AM$2,0),0),0)+IFERROR(VLOOKUP($B26,'Round  (6)'!$B$2:$AM$102,MATCH(Species!AG$2,'Round  (6)'!$B$2:$AM$2,0),0),0)+IFERROR(VLOOKUP($B26,'Round  (7)'!$B$2:$AM$102,MATCH(Species!AG$2,'Round  (7)'!$B$2:$AM$2,0),0),0)+IFERROR(VLOOKUP($B26,'Round  (8)'!$B$2:$AM$102,MATCH(Species!AG$2,'Round  (8)'!$B$2:$AM$2,0),0),0)+IFERROR(VLOOKUP($B26,'Round  (9)'!$B$2:$AM$102,MATCH(Species!AG$2,'Round  (9)'!$B$2:$AM$2,0),0),0)+IFERROR(VLOOKUP($B26,'Round  (10)'!$B$2:$U$102,MATCH(Species!AG$2,'Round  (10)'!$B$2:$U$2,0),0),0)+IFERROR(VLOOKUP($B26,'Round  (11)'!$B$2:$AB$102,MATCH(Species!AG$2,'Round  (11)'!$B$2:$AB$2,0),0),0)+IFERROR(VLOOKUP($B26,'Round  (12)'!$B$2:$Y$100,MATCH(Species!AG$2,'Round  (12)'!$B$2:$Y$2,0),0),0)</f>
        <v>0</v>
      </c>
      <c r="AH26" s="480">
        <f>IFERROR(VLOOKUP($B26,'Round 1'!$B$2:$AM$102,MATCH(Species!AH$2,'Round 1'!$B$2:$AM$2,0),0),0)+IFERROR(VLOOKUP($B26,'Round  (2)'!$B$2:$AM$102,MATCH(Species!AH$2,'Round  (2)'!$B$2:$AM$2,0),0),0)+IFERROR(VLOOKUP($B26,'Round  (3)'!$B$2:$AM$102,MATCH(Species!AH$2,'Round  (3)'!$B$2:$AM$2,0),0),0)+IFERROR(VLOOKUP($B26,'Round (4)'!$B$2:$AM$102,MATCH(Species!AH$2,'Round (4)'!$B$2:$AM$2,0),0),0)+IFERROR(VLOOKUP($B26,'Round  (5)'!$B$2:$AM$102,MATCH(Species!AH$2,'Round  (5)'!$B$2:$AM$2,0),0),0)+IFERROR(VLOOKUP($B26,'Round  (6)'!$B$2:$AM$102,MATCH(Species!AH$2,'Round  (6)'!$B$2:$AM$2,0),0),0)+IFERROR(VLOOKUP($B26,'Round  (7)'!$B$2:$AM$102,MATCH(Species!AH$2,'Round  (7)'!$B$2:$AM$2,0),0),0)+IFERROR(VLOOKUP($B26,'Round  (8)'!$B$2:$AM$102,MATCH(Species!AH$2,'Round  (8)'!$B$2:$AM$2,0),0),0)+IFERROR(VLOOKUP($B26,'Round  (9)'!$B$2:$AM$102,MATCH(Species!AH$2,'Round  (9)'!$B$2:$AM$2,0),0),0)+IFERROR(VLOOKUP($B26,'Round  (10)'!$B$2:$U$102,MATCH(Species!AH$2,'Round  (10)'!$B$2:$U$2,0),0),0)+IFERROR(VLOOKUP($B26,'Round  (11)'!$B$2:$AB$102,MATCH(Species!AH$2,'Round  (11)'!$B$2:$AB$2,0),0),0)+IFERROR(VLOOKUP($B26,'Round  (12)'!$B$2:$Y$100,MATCH(Species!AH$2,'Round  (12)'!$B$2:$Y$2,0),0),0)</f>
        <v>0</v>
      </c>
      <c r="AI26" s="480">
        <f>IFERROR(VLOOKUP($B26,'Round 1'!$B$2:$AM$102,MATCH(Species!AI$2,'Round 1'!$B$2:$AM$2,0),0),0)+IFERROR(VLOOKUP($B26,'Round  (2)'!$B$2:$AM$102,MATCH(Species!AI$2,'Round  (2)'!$B$2:$AM$2,0),0),0)+IFERROR(VLOOKUP($B26,'Round  (3)'!$B$2:$AM$102,MATCH(Species!AI$2,'Round  (3)'!$B$2:$AM$2,0),0),0)+IFERROR(VLOOKUP($B26,'Round (4)'!$B$2:$AM$102,MATCH(Species!AI$2,'Round (4)'!$B$2:$AM$2,0),0),0)+IFERROR(VLOOKUP($B26,'Round  (5)'!$B$2:$AM$102,MATCH(Species!AI$2,'Round  (5)'!$B$2:$AM$2,0),0),0)+IFERROR(VLOOKUP($B26,'Round  (6)'!$B$2:$AM$102,MATCH(Species!AI$2,'Round  (6)'!$B$2:$AM$2,0),0),0)+IFERROR(VLOOKUP($B26,'Round  (7)'!$B$2:$AM$102,MATCH(Species!AI$2,'Round  (7)'!$B$2:$AM$2,0),0),0)+IFERROR(VLOOKUP($B26,'Round  (8)'!$B$2:$AM$102,MATCH(Species!AI$2,'Round  (8)'!$B$2:$AM$2,0),0),0)+IFERROR(VLOOKUP($B26,'Round  (9)'!$B$2:$AM$102,MATCH(Species!AI$2,'Round  (9)'!$B$2:$AM$2,0),0),0)+IFERROR(VLOOKUP($B26,'Round  (10)'!$B$2:$U$102,MATCH(Species!AI$2,'Round  (10)'!$B$2:$U$2,0),0),0)+IFERROR(VLOOKUP($B26,'Round  (11)'!$B$2:$AB$102,MATCH(Species!AI$2,'Round  (11)'!$B$2:$AB$2,0),0),0)+IFERROR(VLOOKUP($B26,'Round  (12)'!$B$2:$Y$100,MATCH(Species!AI$2,'Round  (12)'!$B$2:$Y$2,0),0),0)</f>
        <v>0</v>
      </c>
      <c r="AJ26" s="480">
        <f>IFERROR(VLOOKUP($B26,'Round 1'!$B$2:$AM$102,MATCH(Species!AJ$2,'Round 1'!$B$2:$AM$2,0),0),0)+IFERROR(VLOOKUP($B26,'Round  (2)'!$B$2:$AM$102,MATCH(Species!AJ$2,'Round  (2)'!$B$2:$AM$2,0),0),0)+IFERROR(VLOOKUP($B26,'Round  (3)'!$B$2:$AM$102,MATCH(Species!AJ$2,'Round  (3)'!$B$2:$AM$2,0),0),0)+IFERROR(VLOOKUP($B26,'Round (4)'!$B$2:$AM$102,MATCH(Species!AJ$2,'Round (4)'!$B$2:$AM$2,0),0),0)+IFERROR(VLOOKUP($B26,'Round  (5)'!$B$2:$AM$102,MATCH(Species!AJ$2,'Round  (5)'!$B$2:$AM$2,0),0),0)+IFERROR(VLOOKUP($B26,'Round  (6)'!$B$2:$AM$102,MATCH(Species!AJ$2,'Round  (6)'!$B$2:$AM$2,0),0),0)+IFERROR(VLOOKUP($B26,'Round  (7)'!$B$2:$AM$102,MATCH(Species!AJ$2,'Round  (7)'!$B$2:$AM$2,0),0),0)+IFERROR(VLOOKUP($B26,'Round  (8)'!$B$2:$AM$102,MATCH(Species!AJ$2,'Round  (8)'!$B$2:$AM$2,0),0),0)+IFERROR(VLOOKUP($B26,'Round  (9)'!$B$2:$AM$102,MATCH(Species!AJ$2,'Round  (9)'!$B$2:$AM$2,0),0),0)+IFERROR(VLOOKUP($B26,'Round  (10)'!$B$2:$U$102,MATCH(Species!AJ$2,'Round  (10)'!$B$2:$U$2,0),0),0)+IFERROR(VLOOKUP($B26,'Round  (11)'!$B$2:$AB$102,MATCH(Species!AJ$2,'Round  (11)'!$B$2:$AB$2,0),0),0)+IFERROR(VLOOKUP($B26,'Round  (12)'!$B$2:$Y$100,MATCH(Species!AJ$2,'Round  (12)'!$B$2:$Y$2,0),0),0)</f>
        <v>0</v>
      </c>
    </row>
    <row r="27" spans="1:46" x14ac:dyDescent="0.3">
      <c r="A27" s="186">
        <v>24</v>
      </c>
      <c r="B27" s="326" t="s">
        <v>51</v>
      </c>
      <c r="C27" s="66" t="str">
        <f>IFERROR(VLOOKUP(B27,IND!$B$3:$E$66,4,0),"NM")</f>
        <v>M</v>
      </c>
      <c r="D27" s="51">
        <f t="shared" si="1"/>
        <v>8</v>
      </c>
      <c r="E27" s="342">
        <f t="shared" si="2"/>
        <v>67</v>
      </c>
      <c r="F27" s="480">
        <f>IFERROR(VLOOKUP($B27,'Round 1'!$B$2:$AM$102,MATCH(Species!F$2,'Round 1'!$B$2:$AM$2,0),0),0)+IFERROR(VLOOKUP($B27,'Round  (2)'!$B$2:$AM$102,MATCH(Species!F$2,'Round  (2)'!$B$2:$AM$2,0),0),0)+IFERROR(VLOOKUP($B27,'Round  (3)'!$B$2:$AM$102,MATCH(Species!F$2,'Round  (3)'!$B$2:$AM$2,0),0),0)+IFERROR(VLOOKUP($B27,'Round (4)'!$B$2:$AM$102,MATCH(Species!F$2,'Round (4)'!$B$2:$AM$2,0),0),0)+IFERROR(VLOOKUP($B27,'Round  (5)'!$B$2:$AM$102,MATCH(Species!F$2,'Round  (5)'!$B$2:$AM$2,0),0),0)+IFERROR(VLOOKUP($B27,'Round  (6)'!$B$2:$AM$102,MATCH(Species!F$2,'Round  (6)'!$B$2:$AM$2,0),0),0)+IFERROR(VLOOKUP($B27,'Round  (7)'!$B$2:$AM$102,MATCH(Species!F$2,'Round  (7)'!$B$2:$AM$2,0),0),0)+IFERROR(VLOOKUP($B27,'Round  (8)'!$B$2:$AM$102,MATCH(Species!F$2,'Round  (8)'!$B$2:$AM$2,0),0),0)+IFERROR(VLOOKUP($B27,'Round  (9)'!$B$2:$AM$102,MATCH(Species!F$2,'Round  (9)'!$B$2:$AM$2,0),0),0)+IFERROR(VLOOKUP($B27,'Round  (10)'!$B$2:$U$102,MATCH(Species!F$2,'Round  (10)'!$B$2:$U$2,0),0),0)+IFERROR(VLOOKUP($B27,'Round  (11)'!$B$2:$AB$102,MATCH(Species!F$2,'Round  (11)'!$B$2:$AB$2,0),0),0)+IFERROR(VLOOKUP($B27,'Round  (12)'!$B$2:$Y$100,MATCH(Species!F$2,'Round  (12)'!$B$2:$Y$2,0),0),0)</f>
        <v>35</v>
      </c>
      <c r="G27" s="480">
        <f>IFERROR(VLOOKUP($B27,'Round 1'!$B$2:$AM$102,MATCH(Species!G$2,'Round 1'!$B$2:$AM$2,0),0),0)+IFERROR(VLOOKUP($B27,'Round  (2)'!$B$2:$AM$102,MATCH(Species!G$2,'Round  (2)'!$B$2:$AM$2,0),0),0)+IFERROR(VLOOKUP($B27,'Round  (3)'!$B$2:$AM$102,MATCH(Species!G$2,'Round  (3)'!$B$2:$AM$2,0),0),0)+IFERROR(VLOOKUP($B27,'Round (4)'!$B$2:$AM$102,MATCH(Species!G$2,'Round (4)'!$B$2:$AM$2,0),0),0)+IFERROR(VLOOKUP($B27,'Round  (5)'!$B$2:$AM$102,MATCH(Species!G$2,'Round  (5)'!$B$2:$AM$2,0),0),0)+IFERROR(VLOOKUP($B27,'Round  (6)'!$B$2:$AM$102,MATCH(Species!G$2,'Round  (6)'!$B$2:$AM$2,0),0),0)+IFERROR(VLOOKUP($B27,'Round  (7)'!$B$2:$AM$102,MATCH(Species!G$2,'Round  (7)'!$B$2:$AM$2,0),0),0)+IFERROR(VLOOKUP($B27,'Round  (8)'!$B$2:$AM$102,MATCH(Species!G$2,'Round  (8)'!$B$2:$AM$2,0),0),0)+IFERROR(VLOOKUP($B27,'Round  (9)'!$B$2:$AM$102,MATCH(Species!G$2,'Round  (9)'!$B$2:$AM$2,0),0),0)+IFERROR(VLOOKUP($B27,'Round  (10)'!$B$2:$U$102,MATCH(Species!G$2,'Round  (10)'!$B$2:$U$2,0),0),0)+IFERROR(VLOOKUP($B27,'Round  (11)'!$B$2:$AB$102,MATCH(Species!G$2,'Round  (11)'!$B$2:$AB$2,0),0),0)+IFERROR(VLOOKUP($B27,'Round  (12)'!$B$2:$Y$100,MATCH(Species!G$2,'Round  (12)'!$B$2:$Y$2,0),0),0)</f>
        <v>1</v>
      </c>
      <c r="H27" s="480">
        <f>IFERROR(VLOOKUP($B27,'Round 1'!$B$2:$AM$102,MATCH(Species!H$2,'Round 1'!$B$2:$AM$2,0),0),0)+IFERROR(VLOOKUP($B27,'Round  (2)'!$B$2:$AM$102,MATCH(Species!H$2,'Round  (2)'!$B$2:$AM$2,0),0),0)+IFERROR(VLOOKUP($B27,'Round  (3)'!$B$2:$AM$102,MATCH(Species!H$2,'Round  (3)'!$B$2:$AM$2,0),0),0)+IFERROR(VLOOKUP($B27,'Round (4)'!$B$2:$AM$102,MATCH(Species!H$2,'Round (4)'!$B$2:$AM$2,0),0),0)+IFERROR(VLOOKUP($B27,'Round  (5)'!$B$2:$AM$102,MATCH(Species!H$2,'Round  (5)'!$B$2:$AM$2,0),0),0)+IFERROR(VLOOKUP($B27,'Round  (6)'!$B$2:$AM$102,MATCH(Species!H$2,'Round  (6)'!$B$2:$AM$2,0),0),0)+IFERROR(VLOOKUP($B27,'Round  (7)'!$B$2:$AM$102,MATCH(Species!H$2,'Round  (7)'!$B$2:$AM$2,0),0),0)+IFERROR(VLOOKUP($B27,'Round  (8)'!$B$2:$AM$102,MATCH(Species!H$2,'Round  (8)'!$B$2:$AM$2,0),0),0)+IFERROR(VLOOKUP($B27,'Round  (9)'!$B$2:$AM$102,MATCH(Species!H$2,'Round  (9)'!$B$2:$AM$2,0),0),0)+IFERROR(VLOOKUP($B27,'Round  (10)'!$B$2:$U$102,MATCH(Species!H$2,'Round  (10)'!$B$2:$U$2,0),0),0)+IFERROR(VLOOKUP($B27,'Round  (11)'!$B$2:$AB$102,MATCH(Species!H$2,'Round  (11)'!$B$2:$AB$2,0),0),0)+IFERROR(VLOOKUP($B27,'Round  (12)'!$B$2:$Y$100,MATCH(Species!H$2,'Round  (12)'!$B$2:$Y$2,0),0),0)</f>
        <v>1</v>
      </c>
      <c r="I27" s="480">
        <f>IFERROR(VLOOKUP($B27,'Round 1'!$B$2:$AM$102,MATCH(Species!I$2,'Round 1'!$B$2:$AM$2,0),0),0)+IFERROR(VLOOKUP($B27,'Round  (2)'!$B$2:$AM$102,MATCH(Species!I$2,'Round  (2)'!$B$2:$AM$2,0),0),0)+IFERROR(VLOOKUP($B27,'Round  (3)'!$B$2:$AM$102,MATCH(Species!I$2,'Round  (3)'!$B$2:$AM$2,0),0),0)+IFERROR(VLOOKUP($B27,'Round (4)'!$B$2:$AM$102,MATCH(Species!I$2,'Round (4)'!$B$2:$AM$2,0),0),0)+IFERROR(VLOOKUP($B27,'Round  (5)'!$B$2:$AM$102,MATCH(Species!I$2,'Round  (5)'!$B$2:$AM$2,0),0),0)+IFERROR(VLOOKUP($B27,'Round  (6)'!$B$2:$AM$102,MATCH(Species!I$2,'Round  (6)'!$B$2:$AM$2,0),0),0)+IFERROR(VLOOKUP($B27,'Round  (7)'!$B$2:$AM$102,MATCH(Species!I$2,'Round  (7)'!$B$2:$AM$2,0),0),0)+IFERROR(VLOOKUP($B27,'Round  (8)'!$B$2:$AM$102,MATCH(Species!I$2,'Round  (8)'!$B$2:$AM$2,0),0),0)+IFERROR(VLOOKUP($B27,'Round  (9)'!$B$2:$AM$102,MATCH(Species!I$2,'Round  (9)'!$B$2:$AM$2,0),0),0)+IFERROR(VLOOKUP($B27,'Round  (10)'!$B$2:$U$102,MATCH(Species!I$2,'Round  (10)'!$B$2:$U$2,0),0),0)+IFERROR(VLOOKUP($B27,'Round  (11)'!$B$2:$AB$102,MATCH(Species!I$2,'Round  (11)'!$B$2:$AB$2,0),0),0)+IFERROR(VLOOKUP($B27,'Round  (12)'!$B$2:$Y$100,MATCH(Species!I$2,'Round  (12)'!$B$2:$Y$2,0),0),0)</f>
        <v>0</v>
      </c>
      <c r="J27" s="480">
        <f>IFERROR(VLOOKUP($B27,'Round 1'!$B$2:$AM$102,MATCH(Species!J$2,'Round 1'!$B$2:$AM$2,0),0),0)+IFERROR(VLOOKUP($B27,'Round  (2)'!$B$2:$AM$102,MATCH(Species!J$2,'Round  (2)'!$B$2:$AM$2,0),0),0)+IFERROR(VLOOKUP($B27,'Round  (3)'!$B$2:$AM$102,MATCH(Species!J$2,'Round  (3)'!$B$2:$AM$2,0),0),0)+IFERROR(VLOOKUP($B27,'Round (4)'!$B$2:$AM$102,MATCH(Species!J$2,'Round (4)'!$B$2:$AM$2,0),0),0)+IFERROR(VLOOKUP($B27,'Round  (5)'!$B$2:$AM$102,MATCH(Species!J$2,'Round  (5)'!$B$2:$AM$2,0),0),0)+IFERROR(VLOOKUP($B27,'Round  (6)'!$B$2:$AM$102,MATCH(Species!J$2,'Round  (6)'!$B$2:$AM$2,0),0),0)+IFERROR(VLOOKUP($B27,'Round  (7)'!$B$2:$AM$102,MATCH(Species!J$2,'Round  (7)'!$B$2:$AM$2,0),0),0)+IFERROR(VLOOKUP($B27,'Round  (8)'!$B$2:$AM$102,MATCH(Species!J$2,'Round  (8)'!$B$2:$AM$2,0),0),0)+IFERROR(VLOOKUP($B27,'Round  (9)'!$B$2:$AM$102,MATCH(Species!J$2,'Round  (9)'!$B$2:$AM$2,0),0),0)+IFERROR(VLOOKUP($B27,'Round  (10)'!$B$2:$U$102,MATCH(Species!J$2,'Round  (10)'!$B$2:$U$2,0),0),0)+IFERROR(VLOOKUP($B27,'Round  (11)'!$B$2:$AB$102,MATCH(Species!J$2,'Round  (11)'!$B$2:$AB$2,0),0),0)+IFERROR(VLOOKUP($B27,'Round  (12)'!$B$2:$Y$100,MATCH(Species!J$2,'Round  (12)'!$B$2:$Y$2,0),0),0)</f>
        <v>0</v>
      </c>
      <c r="K27" s="480">
        <f>IFERROR(VLOOKUP($B27,'Round 1'!$B$2:$AM$102,MATCH(Species!K$2,'Round 1'!$B$2:$AM$2,0),0),0)+IFERROR(VLOOKUP($B27,'Round  (2)'!$B$2:$AM$102,MATCH(Species!K$2,'Round  (2)'!$B$2:$AM$2,0),0),0)+IFERROR(VLOOKUP($B27,'Round  (3)'!$B$2:$AM$102,MATCH(Species!K$2,'Round  (3)'!$B$2:$AM$2,0),0),0)+IFERROR(VLOOKUP($B27,'Round (4)'!$B$2:$AM$102,MATCH(Species!K$2,'Round (4)'!$B$2:$AM$2,0),0),0)+IFERROR(VLOOKUP($B27,'Round  (5)'!$B$2:$AM$102,MATCH(Species!K$2,'Round  (5)'!$B$2:$AM$2,0),0),0)+IFERROR(VLOOKUP($B27,'Round  (6)'!$B$2:$AM$102,MATCH(Species!K$2,'Round  (6)'!$B$2:$AM$2,0),0),0)+IFERROR(VLOOKUP($B27,'Round  (7)'!$B$2:$AM$102,MATCH(Species!K$2,'Round  (7)'!$B$2:$AM$2,0),0),0)+IFERROR(VLOOKUP($B27,'Round  (8)'!$B$2:$AM$102,MATCH(Species!K$2,'Round  (8)'!$B$2:$AM$2,0),0),0)+IFERROR(VLOOKUP($B27,'Round  (9)'!$B$2:$AM$102,MATCH(Species!K$2,'Round  (9)'!$B$2:$AM$2,0),0),0)+IFERROR(VLOOKUP($B27,'Round  (10)'!$B$2:$U$102,MATCH(Species!K$2,'Round  (10)'!$B$2:$U$2,0),0),0)+IFERROR(VLOOKUP($B27,'Round  (11)'!$B$2:$AB$102,MATCH(Species!K$2,'Round  (11)'!$B$2:$AB$2,0),0),0)+IFERROR(VLOOKUP($B27,'Round  (12)'!$B$2:$Y$100,MATCH(Species!K$2,'Round  (12)'!$B$2:$Y$2,0),0),0)</f>
        <v>2</v>
      </c>
      <c r="L27" s="480">
        <f>IFERROR(VLOOKUP($B27,'Round 1'!$B$2:$AM$102,MATCH(Species!L$2,'Round 1'!$B$2:$AM$2,0),0),0)+IFERROR(VLOOKUP($B27,'Round  (2)'!$B$2:$AM$102,MATCH(Species!L$2,'Round  (2)'!$B$2:$AM$2,0),0),0)+IFERROR(VLOOKUP($B27,'Round  (3)'!$B$2:$AM$102,MATCH(Species!L$2,'Round  (3)'!$B$2:$AM$2,0),0),0)+IFERROR(VLOOKUP($B27,'Round (4)'!$B$2:$AM$102,MATCH(Species!L$2,'Round (4)'!$B$2:$AM$2,0),0),0)+IFERROR(VLOOKUP($B27,'Round  (5)'!$B$2:$AM$102,MATCH(Species!L$2,'Round  (5)'!$B$2:$AM$2,0),0),0)+IFERROR(VLOOKUP($B27,'Round  (6)'!$B$2:$AM$102,MATCH(Species!L$2,'Round  (6)'!$B$2:$AM$2,0),0),0)+IFERROR(VLOOKUP($B27,'Round  (7)'!$B$2:$AM$102,MATCH(Species!L$2,'Round  (7)'!$B$2:$AM$2,0),0),0)+IFERROR(VLOOKUP($B27,'Round  (8)'!$B$2:$AM$102,MATCH(Species!L$2,'Round  (8)'!$B$2:$AM$2,0),0),0)+IFERROR(VLOOKUP($B27,'Round  (9)'!$B$2:$AM$102,MATCH(Species!L$2,'Round  (9)'!$B$2:$AM$2,0),0),0)+IFERROR(VLOOKUP($B27,'Round  (10)'!$B$2:$U$102,MATCH(Species!L$2,'Round  (10)'!$B$2:$U$2,0),0),0)+IFERROR(VLOOKUP($B27,'Round  (11)'!$B$2:$AB$102,MATCH(Species!L$2,'Round  (11)'!$B$2:$AB$2,0),0),0)+IFERROR(VLOOKUP($B27,'Round  (12)'!$B$2:$Y$100,MATCH(Species!L$2,'Round  (12)'!$B$2:$Y$2,0),0),0)</f>
        <v>11</v>
      </c>
      <c r="M27" s="480">
        <f>IFERROR(VLOOKUP($B27,'Round 1'!$B$2:$AM$102,MATCH(Species!M$2,'Round 1'!$B$2:$AM$2,0),0),0)+IFERROR(VLOOKUP($B27,'Round  (2)'!$B$2:$AM$102,MATCH(Species!M$2,'Round  (2)'!$B$2:$AM$2,0),0),0)+IFERROR(VLOOKUP($B27,'Round  (3)'!$B$2:$AM$102,MATCH(Species!M$2,'Round  (3)'!$B$2:$AM$2,0),0),0)+IFERROR(VLOOKUP($B27,'Round (4)'!$B$2:$AM$102,MATCH(Species!M$2,'Round (4)'!$B$2:$AM$2,0),0),0)+IFERROR(VLOOKUP($B27,'Round  (5)'!$B$2:$AM$102,MATCH(Species!M$2,'Round  (5)'!$B$2:$AM$2,0),0),0)+IFERROR(VLOOKUP($B27,'Round  (6)'!$B$2:$AM$102,MATCH(Species!M$2,'Round  (6)'!$B$2:$AM$2,0),0),0)+IFERROR(VLOOKUP($B27,'Round  (7)'!$B$2:$AM$102,MATCH(Species!M$2,'Round  (7)'!$B$2:$AM$2,0),0),0)+IFERROR(VLOOKUP($B27,'Round  (8)'!$B$2:$AM$102,MATCH(Species!M$2,'Round  (8)'!$B$2:$AM$2,0),0),0)+IFERROR(VLOOKUP($B27,'Round  (9)'!$B$2:$AM$102,MATCH(Species!M$2,'Round  (9)'!$B$2:$AM$2,0),0),0)+IFERROR(VLOOKUP($B27,'Round  (10)'!$B$2:$U$102,MATCH(Species!M$2,'Round  (10)'!$B$2:$U$2,0),0),0)+IFERROR(VLOOKUP($B27,'Round  (11)'!$B$2:$AB$102,MATCH(Species!M$2,'Round  (11)'!$B$2:$AB$2,0),0),0)+IFERROR(VLOOKUP($B27,'Round  (12)'!$B$2:$Y$100,MATCH(Species!M$2,'Round  (12)'!$B$2:$Y$2,0),0),0)</f>
        <v>0</v>
      </c>
      <c r="N27" s="480">
        <f>IFERROR(VLOOKUP($B27,'Round 1'!$B$2:$AM$102,MATCH(Species!N$2,'Round 1'!$B$2:$AM$2,0),0),0)+IFERROR(VLOOKUP($B27,'Round  (2)'!$B$2:$AM$102,MATCH(Species!N$2,'Round  (2)'!$B$2:$AM$2,0),0),0)+IFERROR(VLOOKUP($B27,'Round  (3)'!$B$2:$AM$102,MATCH(Species!N$2,'Round  (3)'!$B$2:$AM$2,0),0),0)+IFERROR(VLOOKUP($B27,'Round (4)'!$B$2:$AM$102,MATCH(Species!N$2,'Round (4)'!$B$2:$AM$2,0),0),0)+IFERROR(VLOOKUP($B27,'Round  (5)'!$B$2:$AM$102,MATCH(Species!N$2,'Round  (5)'!$B$2:$AM$2,0),0),0)+IFERROR(VLOOKUP($B27,'Round  (6)'!$B$2:$AM$102,MATCH(Species!N$2,'Round  (6)'!$B$2:$AM$2,0),0),0)+IFERROR(VLOOKUP($B27,'Round  (7)'!$B$2:$AM$102,MATCH(Species!N$2,'Round  (7)'!$B$2:$AM$2,0),0),0)+IFERROR(VLOOKUP($B27,'Round  (8)'!$B$2:$AM$102,MATCH(Species!N$2,'Round  (8)'!$B$2:$AM$2,0),0),0)+IFERROR(VLOOKUP($B27,'Round  (9)'!$B$2:$AM$102,MATCH(Species!N$2,'Round  (9)'!$B$2:$AM$2,0),0),0)+IFERROR(VLOOKUP($B27,'Round  (10)'!$B$2:$U$102,MATCH(Species!N$2,'Round  (10)'!$B$2:$U$2,0),0),0)+IFERROR(VLOOKUP($B27,'Round  (11)'!$B$2:$AB$102,MATCH(Species!N$2,'Round  (11)'!$B$2:$AB$2,0),0),0)+IFERROR(VLOOKUP($B27,'Round  (12)'!$B$2:$Y$100,MATCH(Species!N$2,'Round  (12)'!$B$2:$Y$2,0),0),0)</f>
        <v>10</v>
      </c>
      <c r="O27" s="480">
        <f>IFERROR(VLOOKUP($B27,'Round 1'!$B$2:$AM$102,MATCH(Species!O$2,'Round 1'!$B$2:$AM$2,0),0),0)+IFERROR(VLOOKUP($B27,'Round  (2)'!$B$2:$AM$102,MATCH(Species!O$2,'Round  (2)'!$B$2:$AM$2,0),0),0)+IFERROR(VLOOKUP($B27,'Round  (3)'!$B$2:$AM$102,MATCH(Species!O$2,'Round  (3)'!$B$2:$AM$2,0),0),0)+IFERROR(VLOOKUP($B27,'Round (4)'!$B$2:$AM$102,MATCH(Species!O$2,'Round (4)'!$B$2:$AM$2,0),0),0)+IFERROR(VLOOKUP($B27,'Round  (5)'!$B$2:$AM$102,MATCH(Species!O$2,'Round  (5)'!$B$2:$AM$2,0),0),0)+IFERROR(VLOOKUP($B27,'Round  (6)'!$B$2:$AM$102,MATCH(Species!O$2,'Round  (6)'!$B$2:$AM$2,0),0),0)+IFERROR(VLOOKUP($B27,'Round  (7)'!$B$2:$AM$102,MATCH(Species!O$2,'Round  (7)'!$B$2:$AM$2,0),0),0)+IFERROR(VLOOKUP($B27,'Round  (8)'!$B$2:$AM$102,MATCH(Species!O$2,'Round  (8)'!$B$2:$AM$2,0),0),0)+IFERROR(VLOOKUP($B27,'Round  (9)'!$B$2:$AM$102,MATCH(Species!O$2,'Round  (9)'!$B$2:$AM$2,0),0),0)+IFERROR(VLOOKUP($B27,'Round  (10)'!$B$2:$U$102,MATCH(Species!O$2,'Round  (10)'!$B$2:$U$2,0),0),0)+IFERROR(VLOOKUP($B27,'Round  (11)'!$B$2:$AB$102,MATCH(Species!O$2,'Round  (11)'!$B$2:$AB$2,0),0),0)+IFERROR(VLOOKUP($B27,'Round  (12)'!$B$2:$Y$100,MATCH(Species!O$2,'Round  (12)'!$B$2:$Y$2,0),0),0)</f>
        <v>0</v>
      </c>
      <c r="P27" s="480">
        <f>IFERROR(VLOOKUP($B27,'Round 1'!$B$2:$AM$102,MATCH(Species!P$2,'Round 1'!$B$2:$AM$2,0),0),0)+IFERROR(VLOOKUP($B27,'Round  (2)'!$B$2:$AM$102,MATCH(Species!P$2,'Round  (2)'!$B$2:$AM$2,0),0),0)+IFERROR(VLOOKUP($B27,'Round  (3)'!$B$2:$AM$102,MATCH(Species!P$2,'Round  (3)'!$B$2:$AM$2,0),0),0)+IFERROR(VLOOKUP($B27,'Round (4)'!$B$2:$AM$102,MATCH(Species!P$2,'Round (4)'!$B$2:$AM$2,0),0),0)+IFERROR(VLOOKUP($B27,'Round  (5)'!$B$2:$AM$102,MATCH(Species!P$2,'Round  (5)'!$B$2:$AM$2,0),0),0)+IFERROR(VLOOKUP($B27,'Round  (6)'!$B$2:$AM$102,MATCH(Species!P$2,'Round  (6)'!$B$2:$AM$2,0),0),0)+IFERROR(VLOOKUP($B27,'Round  (7)'!$B$2:$AM$102,MATCH(Species!P$2,'Round  (7)'!$B$2:$AM$2,0),0),0)+IFERROR(VLOOKUP($B27,'Round  (8)'!$B$2:$AM$102,MATCH(Species!P$2,'Round  (8)'!$B$2:$AM$2,0),0),0)+IFERROR(VLOOKUP($B27,'Round  (9)'!$B$2:$AM$102,MATCH(Species!P$2,'Round  (9)'!$B$2:$AM$2,0),0),0)+IFERROR(VLOOKUP($B27,'Round  (10)'!$B$2:$U$102,MATCH(Species!P$2,'Round  (10)'!$B$2:$U$2,0),0),0)+IFERROR(VLOOKUP($B27,'Round  (11)'!$B$2:$AB$102,MATCH(Species!P$2,'Round  (11)'!$B$2:$AB$2,0),0),0)+IFERROR(VLOOKUP($B27,'Round  (12)'!$B$2:$Y$100,MATCH(Species!P$2,'Round  (12)'!$B$2:$Y$2,0),0),0)</f>
        <v>0</v>
      </c>
      <c r="Q27" s="480">
        <f>IFERROR(VLOOKUP($B27,'Round 1'!$B$2:$AM$102,MATCH(Species!Q$2,'Round 1'!$B$2:$AM$2,0),0),0)+IFERROR(VLOOKUP($B27,'Round  (2)'!$B$2:$AM$102,MATCH(Species!Q$2,'Round  (2)'!$B$2:$AM$2,0),0),0)+IFERROR(VLOOKUP($B27,'Round  (3)'!$B$2:$AM$102,MATCH(Species!Q$2,'Round  (3)'!$B$2:$AM$2,0),0),0)+IFERROR(VLOOKUP($B27,'Round (4)'!$B$2:$AM$102,MATCH(Species!Q$2,'Round (4)'!$B$2:$AM$2,0),0),0)+IFERROR(VLOOKUP($B27,'Round  (5)'!$B$2:$AM$102,MATCH(Species!Q$2,'Round  (5)'!$B$2:$AM$2,0),0),0)+IFERROR(VLOOKUP($B27,'Round  (6)'!$B$2:$AM$102,MATCH(Species!Q$2,'Round  (6)'!$B$2:$AM$2,0),0),0)+IFERROR(VLOOKUP($B27,'Round  (7)'!$B$2:$AM$102,MATCH(Species!Q$2,'Round  (7)'!$B$2:$AM$2,0),0),0)+IFERROR(VLOOKUP($B27,'Round  (8)'!$B$2:$AM$102,MATCH(Species!Q$2,'Round  (8)'!$B$2:$AM$2,0),0),0)+IFERROR(VLOOKUP($B27,'Round  (9)'!$B$2:$AM$102,MATCH(Species!Q$2,'Round  (9)'!$B$2:$AM$2,0),0),0)+IFERROR(VLOOKUP($B27,'Round  (10)'!$B$2:$U$102,MATCH(Species!Q$2,'Round  (10)'!$B$2:$U$2,0),0),0)+IFERROR(VLOOKUP($B27,'Round  (11)'!$B$2:$AB$102,MATCH(Species!Q$2,'Round  (11)'!$B$2:$AB$2,0),0),0)+IFERROR(VLOOKUP($B27,'Round  (12)'!$B$2:$Y$100,MATCH(Species!Q$2,'Round  (12)'!$B$2:$Y$2,0),0),0)</f>
        <v>5</v>
      </c>
      <c r="R27" s="480">
        <f>IFERROR(VLOOKUP($B27,'Round 1'!$B$2:$AM$102,MATCH(Species!R$2,'Round 1'!$B$2:$AM$2,0),0),0)+IFERROR(VLOOKUP($B27,'Round  (2)'!$B$2:$AM$102,MATCH(Species!R$2,'Round  (2)'!$B$2:$AM$2,0),0),0)+IFERROR(VLOOKUP($B27,'Round  (3)'!$B$2:$AM$102,MATCH(Species!R$2,'Round  (3)'!$B$2:$AM$2,0),0),0)+IFERROR(VLOOKUP($B27,'Round (4)'!$B$2:$AM$102,MATCH(Species!R$2,'Round (4)'!$B$2:$AM$2,0),0),0)+IFERROR(VLOOKUP($B27,'Round  (5)'!$B$2:$AM$102,MATCH(Species!R$2,'Round  (5)'!$B$2:$AM$2,0),0),0)+IFERROR(VLOOKUP($B27,'Round  (6)'!$B$2:$AM$102,MATCH(Species!R$2,'Round  (6)'!$B$2:$AM$2,0),0),0)+IFERROR(VLOOKUP($B27,'Round  (7)'!$B$2:$AM$102,MATCH(Species!R$2,'Round  (7)'!$B$2:$AM$2,0),0),0)+IFERROR(VLOOKUP($B27,'Round  (8)'!$B$2:$AM$102,MATCH(Species!R$2,'Round  (8)'!$B$2:$AM$2,0),0),0)+IFERROR(VLOOKUP($B27,'Round  (9)'!$B$2:$AM$102,MATCH(Species!R$2,'Round  (9)'!$B$2:$AM$2,0),0),0)+IFERROR(VLOOKUP($B27,'Round  (10)'!$B$2:$U$102,MATCH(Species!R$2,'Round  (10)'!$B$2:$U$2,0),0),0)+IFERROR(VLOOKUP($B27,'Round  (11)'!$B$2:$AB$102,MATCH(Species!R$2,'Round  (11)'!$B$2:$AB$2,0),0),0)+IFERROR(VLOOKUP($B27,'Round  (12)'!$B$2:$Y$100,MATCH(Species!R$2,'Round  (12)'!$B$2:$Y$2,0),0),0)</f>
        <v>0</v>
      </c>
      <c r="S27" s="480">
        <f>IFERROR(VLOOKUP($B27,'Round 1'!$B$2:$AM$102,MATCH(Species!S$2,'Round 1'!$B$2:$AM$2,0),0),0)+IFERROR(VLOOKUP($B27,'Round  (2)'!$B$2:$AM$102,MATCH(Species!S$2,'Round  (2)'!$B$2:$AM$2,0),0),0)+IFERROR(VLOOKUP($B27,'Round  (3)'!$B$2:$AM$102,MATCH(Species!S$2,'Round  (3)'!$B$2:$AM$2,0),0),0)+IFERROR(VLOOKUP($B27,'Round (4)'!$B$2:$AM$102,MATCH(Species!S$2,'Round (4)'!$B$2:$AM$2,0),0),0)+IFERROR(VLOOKUP($B27,'Round  (5)'!$B$2:$AM$102,MATCH(Species!S$2,'Round  (5)'!$B$2:$AM$2,0),0),0)+IFERROR(VLOOKUP($B27,'Round  (6)'!$B$2:$AM$102,MATCH(Species!S$2,'Round  (6)'!$B$2:$AM$2,0),0),0)+IFERROR(VLOOKUP($B27,'Round  (7)'!$B$2:$AM$102,MATCH(Species!S$2,'Round  (7)'!$B$2:$AM$2,0),0),0)+IFERROR(VLOOKUP($B27,'Round  (8)'!$B$2:$AM$102,MATCH(Species!S$2,'Round  (8)'!$B$2:$AM$2,0),0),0)+IFERROR(VLOOKUP($B27,'Round  (9)'!$B$2:$AM$102,MATCH(Species!S$2,'Round  (9)'!$B$2:$AM$2,0),0),0)+IFERROR(VLOOKUP($B27,'Round  (10)'!$B$2:$U$102,MATCH(Species!S$2,'Round  (10)'!$B$2:$U$2,0),0),0)+IFERROR(VLOOKUP($B27,'Round  (11)'!$B$2:$AB$102,MATCH(Species!S$2,'Round  (11)'!$B$2:$AB$2,0),0),0)+IFERROR(VLOOKUP($B27,'Round  (12)'!$B$2:$Y$100,MATCH(Species!S$2,'Round  (12)'!$B$2:$Y$2,0),0),0)</f>
        <v>0</v>
      </c>
      <c r="T27" s="480">
        <f>IFERROR(VLOOKUP($B27,'Round 1'!$B$2:$AM$102,MATCH(Species!T$2,'Round 1'!$B$2:$AM$2,0),0),0)+IFERROR(VLOOKUP($B27,'Round  (2)'!$B$2:$AM$102,MATCH(Species!T$2,'Round  (2)'!$B$2:$AM$2,0),0),0)+IFERROR(VLOOKUP($B27,'Round  (3)'!$B$2:$AM$102,MATCH(Species!T$2,'Round  (3)'!$B$2:$AM$2,0),0),0)+IFERROR(VLOOKUP($B27,'Round (4)'!$B$2:$AM$102,MATCH(Species!T$2,'Round (4)'!$B$2:$AM$2,0),0),0)+IFERROR(VLOOKUP($B27,'Round  (5)'!$B$2:$AM$102,MATCH(Species!T$2,'Round  (5)'!$B$2:$AM$2,0),0),0)+IFERROR(VLOOKUP($B27,'Round  (6)'!$B$2:$AM$102,MATCH(Species!T$2,'Round  (6)'!$B$2:$AM$2,0),0),0)+IFERROR(VLOOKUP($B27,'Round  (7)'!$B$2:$AM$102,MATCH(Species!T$2,'Round  (7)'!$B$2:$AM$2,0),0),0)+IFERROR(VLOOKUP($B27,'Round  (8)'!$B$2:$AM$102,MATCH(Species!T$2,'Round  (8)'!$B$2:$AM$2,0),0),0)+IFERROR(VLOOKUP($B27,'Round  (9)'!$B$2:$AM$102,MATCH(Species!T$2,'Round  (9)'!$B$2:$AM$2,0),0),0)+IFERROR(VLOOKUP($B27,'Round  (10)'!$B$2:$U$102,MATCH(Species!T$2,'Round  (10)'!$B$2:$U$2,0),0),0)+IFERROR(VLOOKUP($B27,'Round  (11)'!$B$2:$AB$102,MATCH(Species!T$2,'Round  (11)'!$B$2:$AB$2,0),0),0)+IFERROR(VLOOKUP($B27,'Round  (12)'!$B$2:$Y$100,MATCH(Species!T$2,'Round  (12)'!$B$2:$Y$2,0),0),0)</f>
        <v>0</v>
      </c>
      <c r="U27" s="480">
        <f>IFERROR(VLOOKUP($B27,'Round 1'!$B$2:$AM$102,MATCH(Species!U$2,'Round 1'!$B$2:$AM$2,0),0),0)+IFERROR(VLOOKUP($B27,'Round  (2)'!$B$2:$AM$102,MATCH(Species!U$2,'Round  (2)'!$B$2:$AM$2,0),0),0)+IFERROR(VLOOKUP($B27,'Round  (3)'!$B$2:$AM$102,MATCH(Species!U$2,'Round  (3)'!$B$2:$AM$2,0),0),0)+IFERROR(VLOOKUP($B27,'Round (4)'!$B$2:$AM$102,MATCH(Species!U$2,'Round (4)'!$B$2:$AM$2,0),0),0)+IFERROR(VLOOKUP($B27,'Round  (5)'!$B$2:$AM$102,MATCH(Species!U$2,'Round  (5)'!$B$2:$AM$2,0),0),0)+IFERROR(VLOOKUP($B27,'Round  (6)'!$B$2:$AM$102,MATCH(Species!U$2,'Round  (6)'!$B$2:$AM$2,0),0),0)+IFERROR(VLOOKUP($B27,'Round  (7)'!$B$2:$AM$102,MATCH(Species!U$2,'Round  (7)'!$B$2:$AM$2,0),0),0)+IFERROR(VLOOKUP($B27,'Round  (8)'!$B$2:$AM$102,MATCH(Species!U$2,'Round  (8)'!$B$2:$AM$2,0),0),0)+IFERROR(VLOOKUP($B27,'Round  (9)'!$B$2:$AM$102,MATCH(Species!U$2,'Round  (9)'!$B$2:$AM$2,0),0),0)+IFERROR(VLOOKUP($B27,'Round  (10)'!$B$2:$U$102,MATCH(Species!U$2,'Round  (10)'!$B$2:$U$2,0),0),0)+IFERROR(VLOOKUP($B27,'Round  (11)'!$B$2:$AB$102,MATCH(Species!U$2,'Round  (11)'!$B$2:$AB$2,0),0),0)+IFERROR(VLOOKUP($B27,'Round  (12)'!$B$2:$Y$100,MATCH(Species!U$2,'Round  (12)'!$B$2:$Y$2,0),0),0)</f>
        <v>2</v>
      </c>
      <c r="V27" s="480">
        <f>IFERROR(VLOOKUP($B27,'Round 1'!$B$2:$AM$102,MATCH(Species!V$2,'Round 1'!$B$2:$AM$2,0),0),0)+IFERROR(VLOOKUP($B27,'Round  (2)'!$B$2:$AM$102,MATCH(Species!V$2,'Round  (2)'!$B$2:$AM$2,0),0),0)+IFERROR(VLOOKUP($B27,'Round  (3)'!$B$2:$AM$102,MATCH(Species!V$2,'Round  (3)'!$B$2:$AM$2,0),0),0)+IFERROR(VLOOKUP($B27,'Round (4)'!$B$2:$AM$102,MATCH(Species!V$2,'Round (4)'!$B$2:$AM$2,0),0),0)+IFERROR(VLOOKUP($B27,'Round  (5)'!$B$2:$AM$102,MATCH(Species!V$2,'Round  (5)'!$B$2:$AM$2,0),0),0)+IFERROR(VLOOKUP($B27,'Round  (6)'!$B$2:$AM$102,MATCH(Species!V$2,'Round  (6)'!$B$2:$AM$2,0),0),0)+IFERROR(VLOOKUP($B27,'Round  (7)'!$B$2:$AM$102,MATCH(Species!V$2,'Round  (7)'!$B$2:$AM$2,0),0),0)+IFERROR(VLOOKUP($B27,'Round  (8)'!$B$2:$AM$102,MATCH(Species!V$2,'Round  (8)'!$B$2:$AM$2,0),0),0)+IFERROR(VLOOKUP($B27,'Round  (9)'!$B$2:$AM$102,MATCH(Species!V$2,'Round  (9)'!$B$2:$AM$2,0),0),0)+IFERROR(VLOOKUP($B27,'Round  (10)'!$B$2:$U$102,MATCH(Species!V$2,'Round  (10)'!$B$2:$U$2,0),0),0)+IFERROR(VLOOKUP($B27,'Round  (11)'!$B$2:$AB$102,MATCH(Species!V$2,'Round  (11)'!$B$2:$AB$2,0),0),0)+IFERROR(VLOOKUP($B27,'Round  (12)'!$B$2:$Y$100,MATCH(Species!V$2,'Round  (12)'!$B$2:$Y$2,0),0),0)</f>
        <v>0</v>
      </c>
      <c r="W27" s="480">
        <f>IFERROR(VLOOKUP($B27,'Round 1'!$B$2:$AM$102,MATCH(Species!W$2,'Round 1'!$B$2:$AM$2,0),0),0)+IFERROR(VLOOKUP($B27,'Round  (2)'!$B$2:$AM$102,MATCH(Species!W$2,'Round  (2)'!$B$2:$AM$2,0),0),0)+IFERROR(VLOOKUP($B27,'Round  (3)'!$B$2:$AM$102,MATCH(Species!W$2,'Round  (3)'!$B$2:$AM$2,0),0),0)+IFERROR(VLOOKUP($B27,'Round (4)'!$B$2:$AM$102,MATCH(Species!W$2,'Round (4)'!$B$2:$AM$2,0),0),0)+IFERROR(VLOOKUP($B27,'Round  (5)'!$B$2:$AM$102,MATCH(Species!W$2,'Round  (5)'!$B$2:$AM$2,0),0),0)+IFERROR(VLOOKUP($B27,'Round  (6)'!$B$2:$AM$102,MATCH(Species!W$2,'Round  (6)'!$B$2:$AM$2,0),0),0)+IFERROR(VLOOKUP($B27,'Round  (7)'!$B$2:$AM$102,MATCH(Species!W$2,'Round  (7)'!$B$2:$AM$2,0),0),0)+IFERROR(VLOOKUP($B27,'Round  (8)'!$B$2:$AM$102,MATCH(Species!W$2,'Round  (8)'!$B$2:$AM$2,0),0),0)+IFERROR(VLOOKUP($B27,'Round  (9)'!$B$2:$AM$102,MATCH(Species!W$2,'Round  (9)'!$B$2:$AM$2,0),0),0)+IFERROR(VLOOKUP($B27,'Round  (10)'!$B$2:$U$102,MATCH(Species!W$2,'Round  (10)'!$B$2:$U$2,0),0),0)+IFERROR(VLOOKUP($B27,'Round  (11)'!$B$2:$AB$102,MATCH(Species!W$2,'Round  (11)'!$B$2:$AB$2,0),0),0)+IFERROR(VLOOKUP($B27,'Round  (12)'!$B$2:$Y$100,MATCH(Species!W$2,'Round  (12)'!$B$2:$Y$2,0),0),0)</f>
        <v>0</v>
      </c>
      <c r="X27" s="480">
        <f>IFERROR(VLOOKUP($B27,'Round 1'!$B$2:$AM$102,MATCH(Species!X$2,'Round 1'!$B$2:$AM$2,0),0),0)+IFERROR(VLOOKUP($B27,'Round  (2)'!$B$2:$AM$102,MATCH(Species!X$2,'Round  (2)'!$B$2:$AM$2,0),0),0)+IFERROR(VLOOKUP($B27,'Round  (3)'!$B$2:$AM$102,MATCH(Species!X$2,'Round  (3)'!$B$2:$AM$2,0),0),0)+IFERROR(VLOOKUP($B27,'Round (4)'!$B$2:$AM$102,MATCH(Species!X$2,'Round (4)'!$B$2:$AM$2,0),0),0)+IFERROR(VLOOKUP($B27,'Round  (5)'!$B$2:$AM$102,MATCH(Species!X$2,'Round  (5)'!$B$2:$AM$2,0),0),0)+IFERROR(VLOOKUP($B27,'Round  (6)'!$B$2:$AM$102,MATCH(Species!X$2,'Round  (6)'!$B$2:$AM$2,0),0),0)+IFERROR(VLOOKUP($B27,'Round  (7)'!$B$2:$AM$102,MATCH(Species!X$2,'Round  (7)'!$B$2:$AM$2,0),0),0)+IFERROR(VLOOKUP($B27,'Round  (8)'!$B$2:$AM$102,MATCH(Species!X$2,'Round  (8)'!$B$2:$AM$2,0),0),0)+IFERROR(VLOOKUP($B27,'Round  (9)'!$B$2:$AM$102,MATCH(Species!X$2,'Round  (9)'!$B$2:$AM$2,0),0),0)+IFERROR(VLOOKUP($B27,'Round  (10)'!$B$2:$U$102,MATCH(Species!X$2,'Round  (10)'!$B$2:$U$2,0),0),0)+IFERROR(VLOOKUP($B27,'Round  (11)'!$B$2:$AB$102,MATCH(Species!X$2,'Round  (11)'!$B$2:$AB$2,0),0),0)+IFERROR(VLOOKUP($B27,'Round  (12)'!$B$2:$Y$100,MATCH(Species!X$2,'Round  (12)'!$B$2:$Y$2,0),0),0)</f>
        <v>0</v>
      </c>
      <c r="Y27" s="480">
        <f>IFERROR(VLOOKUP($B27,'Round 1'!$B$2:$AM$102,MATCH(Species!Y$2,'Round 1'!$B$2:$AM$2,0),0),0)+IFERROR(VLOOKUP($B27,'Round  (2)'!$B$2:$AM$102,MATCH(Species!Y$2,'Round  (2)'!$B$2:$AM$2,0),0),0)+IFERROR(VLOOKUP($B27,'Round  (3)'!$B$2:$AM$102,MATCH(Species!Y$2,'Round  (3)'!$B$2:$AM$2,0),0),0)+IFERROR(VLOOKUP($B27,'Round (4)'!$B$2:$AM$102,MATCH(Species!Y$2,'Round (4)'!$B$2:$AM$2,0),0),0)+IFERROR(VLOOKUP($B27,'Round  (5)'!$B$2:$AM$102,MATCH(Species!Y$2,'Round  (5)'!$B$2:$AM$2,0),0),0)+IFERROR(VLOOKUP($B27,'Round  (6)'!$B$2:$AM$102,MATCH(Species!Y$2,'Round  (6)'!$B$2:$AM$2,0),0),0)+IFERROR(VLOOKUP($B27,'Round  (7)'!$B$2:$AM$102,MATCH(Species!Y$2,'Round  (7)'!$B$2:$AM$2,0),0),0)+IFERROR(VLOOKUP($B27,'Round  (8)'!$B$2:$AM$102,MATCH(Species!Y$2,'Round  (8)'!$B$2:$AM$2,0),0),0)+IFERROR(VLOOKUP($B27,'Round  (9)'!$B$2:$AM$102,MATCH(Species!Y$2,'Round  (9)'!$B$2:$AM$2,0),0),0)+IFERROR(VLOOKUP($B27,'Round  (10)'!$B$2:$U$102,MATCH(Species!Y$2,'Round  (10)'!$B$2:$U$2,0),0),0)+IFERROR(VLOOKUP($B27,'Round  (11)'!$B$2:$AB$102,MATCH(Species!Y$2,'Round  (11)'!$B$2:$AB$2,0),0),0)+IFERROR(VLOOKUP($B27,'Round  (12)'!$B$2:$Y$100,MATCH(Species!Y$2,'Round  (12)'!$B$2:$Y$2,0),0),0)</f>
        <v>0</v>
      </c>
      <c r="Z27" s="480">
        <f>IFERROR(VLOOKUP($B27,'Round 1'!$B$2:$AM$102,MATCH(Species!Z$2,'Round 1'!$B$2:$AM$2,0),0),0)+IFERROR(VLOOKUP($B27,'Round  (2)'!$B$2:$AM$102,MATCH(Species!Z$2,'Round  (2)'!$B$2:$AM$2,0),0),0)+IFERROR(VLOOKUP($B27,'Round  (3)'!$B$2:$AM$102,MATCH(Species!Z$2,'Round  (3)'!$B$2:$AM$2,0),0),0)+IFERROR(VLOOKUP($B27,'Round (4)'!$B$2:$AM$102,MATCH(Species!Z$2,'Round (4)'!$B$2:$AM$2,0),0),0)+IFERROR(VLOOKUP($B27,'Round  (5)'!$B$2:$AM$102,MATCH(Species!Z$2,'Round  (5)'!$B$2:$AM$2,0),0),0)+IFERROR(VLOOKUP($B27,'Round  (6)'!$B$2:$AM$102,MATCH(Species!Z$2,'Round  (6)'!$B$2:$AM$2,0),0),0)+IFERROR(VLOOKUP($B27,'Round  (7)'!$B$2:$AM$102,MATCH(Species!Z$2,'Round  (7)'!$B$2:$AM$2,0),0),0)+IFERROR(VLOOKUP($B27,'Round  (8)'!$B$2:$AM$102,MATCH(Species!Z$2,'Round  (8)'!$B$2:$AM$2,0),0),0)+IFERROR(VLOOKUP($B27,'Round  (9)'!$B$2:$AM$102,MATCH(Species!Z$2,'Round  (9)'!$B$2:$AM$2,0),0),0)+IFERROR(VLOOKUP($B27,'Round  (10)'!$B$2:$U$102,MATCH(Species!Z$2,'Round  (10)'!$B$2:$U$2,0),0),0)+IFERROR(VLOOKUP($B27,'Round  (11)'!$B$2:$AB$102,MATCH(Species!Z$2,'Round  (11)'!$B$2:$AB$2,0),0),0)+IFERROR(VLOOKUP($B27,'Round  (12)'!$B$2:$Y$100,MATCH(Species!Z$2,'Round  (12)'!$B$2:$Y$2,0),0),0)</f>
        <v>0</v>
      </c>
      <c r="AA27" s="480">
        <f>IFERROR(VLOOKUP($B27,'Round 1'!$B$2:$AM$102,MATCH(Species!AA$2,'Round 1'!$B$2:$AM$2,0),0),0)+IFERROR(VLOOKUP($B27,'Round  (2)'!$B$2:$AM$102,MATCH(Species!AA$2,'Round  (2)'!$B$2:$AM$2,0),0),0)+IFERROR(VLOOKUP($B27,'Round  (3)'!$B$2:$AM$102,MATCH(Species!AA$2,'Round  (3)'!$B$2:$AM$2,0),0),0)+IFERROR(VLOOKUP($B27,'Round (4)'!$B$2:$AM$102,MATCH(Species!AA$2,'Round (4)'!$B$2:$AM$2,0),0),0)+IFERROR(VLOOKUP($B27,'Round  (5)'!$B$2:$AM$102,MATCH(Species!AA$2,'Round  (5)'!$B$2:$AM$2,0),0),0)+IFERROR(VLOOKUP($B27,'Round  (6)'!$B$2:$AM$102,MATCH(Species!AA$2,'Round  (6)'!$B$2:$AM$2,0),0),0)+IFERROR(VLOOKUP($B27,'Round  (7)'!$B$2:$AM$102,MATCH(Species!AA$2,'Round  (7)'!$B$2:$AM$2,0),0),0)+IFERROR(VLOOKUP($B27,'Round  (8)'!$B$2:$AM$102,MATCH(Species!AA$2,'Round  (8)'!$B$2:$AM$2,0),0),0)+IFERROR(VLOOKUP($B27,'Round  (9)'!$B$2:$AM$102,MATCH(Species!AA$2,'Round  (9)'!$B$2:$AM$2,0),0),0)+IFERROR(VLOOKUP($B27,'Round  (10)'!$B$2:$U$102,MATCH(Species!AA$2,'Round  (10)'!$B$2:$U$2,0),0),0)+IFERROR(VLOOKUP($B27,'Round  (11)'!$B$2:$AB$102,MATCH(Species!AA$2,'Round  (11)'!$B$2:$AB$2,0),0),0)+IFERROR(VLOOKUP($B27,'Round  (12)'!$B$2:$Y$100,MATCH(Species!AA$2,'Round  (12)'!$B$2:$Y$2,0),0),0)</f>
        <v>0</v>
      </c>
      <c r="AB27" s="480">
        <f>IFERROR(VLOOKUP($B27,'Round 1'!$B$2:$AM$102,MATCH(Species!AB$2,'Round 1'!$B$2:$AM$2,0),0),0)+IFERROR(VLOOKUP($B27,'Round  (2)'!$B$2:$AM$102,MATCH(Species!AB$2,'Round  (2)'!$B$2:$AM$2,0),0),0)+IFERROR(VLOOKUP($B27,'Round  (3)'!$B$2:$AM$102,MATCH(Species!AB$2,'Round  (3)'!$B$2:$AM$2,0),0),0)+IFERROR(VLOOKUP($B27,'Round (4)'!$B$2:$AM$102,MATCH(Species!AB$2,'Round (4)'!$B$2:$AM$2,0),0),0)+IFERROR(VLOOKUP($B27,'Round  (5)'!$B$2:$AM$102,MATCH(Species!AB$2,'Round  (5)'!$B$2:$AM$2,0),0),0)+IFERROR(VLOOKUP($B27,'Round  (6)'!$B$2:$AM$102,MATCH(Species!AB$2,'Round  (6)'!$B$2:$AM$2,0),0),0)+IFERROR(VLOOKUP($B27,'Round  (7)'!$B$2:$AM$102,MATCH(Species!AB$2,'Round  (7)'!$B$2:$AM$2,0),0),0)+IFERROR(VLOOKUP($B27,'Round  (8)'!$B$2:$AM$102,MATCH(Species!AB$2,'Round  (8)'!$B$2:$AM$2,0),0),0)+IFERROR(VLOOKUP($B27,'Round  (9)'!$B$2:$AM$102,MATCH(Species!AB$2,'Round  (9)'!$B$2:$AM$2,0),0),0)+IFERROR(VLOOKUP($B27,'Round  (10)'!$B$2:$U$102,MATCH(Species!AB$2,'Round  (10)'!$B$2:$U$2,0),0),0)+IFERROR(VLOOKUP($B27,'Round  (11)'!$B$2:$AB$102,MATCH(Species!AB$2,'Round  (11)'!$B$2:$AB$2,0),0),0)+IFERROR(VLOOKUP($B27,'Round  (12)'!$B$2:$Y$100,MATCH(Species!AB$2,'Round  (12)'!$B$2:$Y$2,0),0),0)</f>
        <v>0</v>
      </c>
      <c r="AC27" s="480">
        <f>IFERROR(VLOOKUP($B27,'Round 1'!$B$2:$AM$102,MATCH(Species!AC$2,'Round 1'!$B$2:$AM$2,0),0),0)+IFERROR(VLOOKUP($B27,'Round  (2)'!$B$2:$AM$102,MATCH(Species!AC$2,'Round  (2)'!$B$2:$AM$2,0),0),0)+IFERROR(VLOOKUP($B27,'Round  (3)'!$B$2:$AM$102,MATCH(Species!AC$2,'Round  (3)'!$B$2:$AM$2,0),0),0)+IFERROR(VLOOKUP($B27,'Round (4)'!$B$2:$AM$102,MATCH(Species!AC$2,'Round (4)'!$B$2:$AM$2,0),0),0)+IFERROR(VLOOKUP($B27,'Round  (5)'!$B$2:$AM$102,MATCH(Species!AC$2,'Round  (5)'!$B$2:$AM$2,0),0),0)+IFERROR(VLOOKUP($B27,'Round  (6)'!$B$2:$AM$102,MATCH(Species!AC$2,'Round  (6)'!$B$2:$AM$2,0),0),0)+IFERROR(VLOOKUP($B27,'Round  (7)'!$B$2:$AM$102,MATCH(Species!AC$2,'Round  (7)'!$B$2:$AM$2,0),0),0)+IFERROR(VLOOKUP($B27,'Round  (8)'!$B$2:$AM$102,MATCH(Species!AC$2,'Round  (8)'!$B$2:$AM$2,0),0),0)+IFERROR(VLOOKUP($B27,'Round  (9)'!$B$2:$AM$102,MATCH(Species!AC$2,'Round  (9)'!$B$2:$AM$2,0),0),0)+IFERROR(VLOOKUP($B27,'Round  (10)'!$B$2:$U$102,MATCH(Species!AC$2,'Round  (10)'!$B$2:$U$2,0),0),0)+IFERROR(VLOOKUP($B27,'Round  (11)'!$B$2:$AB$102,MATCH(Species!AC$2,'Round  (11)'!$B$2:$AB$2,0),0),0)+IFERROR(VLOOKUP($B27,'Round  (12)'!$B$2:$Y$100,MATCH(Species!AC$2,'Round  (12)'!$B$2:$Y$2,0),0),0)</f>
        <v>0</v>
      </c>
      <c r="AD27" s="480">
        <f>IFERROR(VLOOKUP($B27,'Round 1'!$B$2:$AM$102,MATCH(Species!AD$2,'Round 1'!$B$2:$AM$2,0),0),0)+IFERROR(VLOOKUP($B27,'Round  (2)'!$B$2:$AM$102,MATCH(Species!AD$2,'Round  (2)'!$B$2:$AM$2,0),0),0)+IFERROR(VLOOKUP($B27,'Round  (3)'!$B$2:$AM$102,MATCH(Species!AD$2,'Round  (3)'!$B$2:$AM$2,0),0),0)+IFERROR(VLOOKUP($B27,'Round (4)'!$B$2:$AM$102,MATCH(Species!AD$2,'Round (4)'!$B$2:$AM$2,0),0),0)+IFERROR(VLOOKUP($B27,'Round  (5)'!$B$2:$AM$102,MATCH(Species!AD$2,'Round  (5)'!$B$2:$AM$2,0),0),0)+IFERROR(VLOOKUP($B27,'Round  (6)'!$B$2:$AM$102,MATCH(Species!AD$2,'Round  (6)'!$B$2:$AM$2,0),0),0)+IFERROR(VLOOKUP($B27,'Round  (7)'!$B$2:$AM$102,MATCH(Species!AD$2,'Round  (7)'!$B$2:$AM$2,0),0),0)+IFERROR(VLOOKUP($B27,'Round  (8)'!$B$2:$AM$102,MATCH(Species!AD$2,'Round  (8)'!$B$2:$AM$2,0),0),0)+IFERROR(VLOOKUP($B27,'Round  (9)'!$B$2:$AM$102,MATCH(Species!AD$2,'Round  (9)'!$B$2:$AM$2,0),0),0)+IFERROR(VLOOKUP($B27,'Round  (10)'!$B$2:$U$102,MATCH(Species!AD$2,'Round  (10)'!$B$2:$U$2,0),0),0)+IFERROR(VLOOKUP($B27,'Round  (11)'!$B$2:$AB$102,MATCH(Species!AD$2,'Round  (11)'!$B$2:$AB$2,0),0),0)+IFERROR(VLOOKUP($B27,'Round  (12)'!$B$2:$Y$100,MATCH(Species!AD$2,'Round  (12)'!$B$2:$Y$2,0),0),0)</f>
        <v>0</v>
      </c>
      <c r="AE27" s="480">
        <f>IFERROR(VLOOKUP($B27,'Round 1'!$B$2:$AM$102,MATCH(Species!AE$2,'Round 1'!$B$2:$AM$2,0),0),0)+IFERROR(VLOOKUP($B27,'Round  (2)'!$B$2:$AM$102,MATCH(Species!AE$2,'Round  (2)'!$B$2:$AM$2,0),0),0)+IFERROR(VLOOKUP($B27,'Round  (3)'!$B$2:$AM$102,MATCH(Species!AE$2,'Round  (3)'!$B$2:$AM$2,0),0),0)+IFERROR(VLOOKUP($B27,'Round (4)'!$B$2:$AM$102,MATCH(Species!AE$2,'Round (4)'!$B$2:$AM$2,0),0),0)+IFERROR(VLOOKUP($B27,'Round  (5)'!$B$2:$AM$102,MATCH(Species!AE$2,'Round  (5)'!$B$2:$AM$2,0),0),0)+IFERROR(VLOOKUP($B27,'Round  (6)'!$B$2:$AM$102,MATCH(Species!AE$2,'Round  (6)'!$B$2:$AM$2,0),0),0)+IFERROR(VLOOKUP($B27,'Round  (7)'!$B$2:$AM$102,MATCH(Species!AE$2,'Round  (7)'!$B$2:$AM$2,0),0),0)+IFERROR(VLOOKUP($B27,'Round  (8)'!$B$2:$AM$102,MATCH(Species!AE$2,'Round  (8)'!$B$2:$AM$2,0),0),0)+IFERROR(VLOOKUP($B27,'Round  (9)'!$B$2:$AM$102,MATCH(Species!AE$2,'Round  (9)'!$B$2:$AM$2,0),0),0)+IFERROR(VLOOKUP($B27,'Round  (10)'!$B$2:$U$102,MATCH(Species!AE$2,'Round  (10)'!$B$2:$U$2,0),0),0)+IFERROR(VLOOKUP($B27,'Round  (11)'!$B$2:$AB$102,MATCH(Species!AE$2,'Round  (11)'!$B$2:$AB$2,0),0),0)+IFERROR(VLOOKUP($B27,'Round  (12)'!$B$2:$Y$100,MATCH(Species!AE$2,'Round  (12)'!$B$2:$Y$2,0),0),0)</f>
        <v>0</v>
      </c>
      <c r="AF27" s="480">
        <f>IFERROR(VLOOKUP($B27,'Round 1'!$B$2:$AM$102,MATCH(Species!AF$2,'Round 1'!$B$2:$AM$2,0),0),0)+IFERROR(VLOOKUP($B27,'Round  (2)'!$B$2:$AM$102,MATCH(Species!AF$2,'Round  (2)'!$B$2:$AM$2,0),0),0)+IFERROR(VLOOKUP($B27,'Round  (3)'!$B$2:$AM$102,MATCH(Species!AF$2,'Round  (3)'!$B$2:$AM$2,0),0),0)+IFERROR(VLOOKUP($B27,'Round (4)'!$B$2:$AM$102,MATCH(Species!AF$2,'Round (4)'!$B$2:$AM$2,0),0),0)+IFERROR(VLOOKUP($B27,'Round  (5)'!$B$2:$AM$102,MATCH(Species!AF$2,'Round  (5)'!$B$2:$AM$2,0),0),0)+IFERROR(VLOOKUP($B27,'Round  (6)'!$B$2:$AM$102,MATCH(Species!AF$2,'Round  (6)'!$B$2:$AM$2,0),0),0)+IFERROR(VLOOKUP($B27,'Round  (7)'!$B$2:$AM$102,MATCH(Species!AF$2,'Round  (7)'!$B$2:$AM$2,0),0),0)+IFERROR(VLOOKUP($B27,'Round  (8)'!$B$2:$AM$102,MATCH(Species!AF$2,'Round  (8)'!$B$2:$AM$2,0),0),0)+IFERROR(VLOOKUP($B27,'Round  (9)'!$B$2:$AM$102,MATCH(Species!AF$2,'Round  (9)'!$B$2:$AM$2,0),0),0)+IFERROR(VLOOKUP($B27,'Round  (10)'!$B$2:$U$102,MATCH(Species!AF$2,'Round  (10)'!$B$2:$U$2,0),0),0)+IFERROR(VLOOKUP($B27,'Round  (11)'!$B$2:$AB$102,MATCH(Species!AF$2,'Round  (11)'!$B$2:$AB$2,0),0),0)+IFERROR(VLOOKUP($B27,'Round  (12)'!$B$2:$Y$100,MATCH(Species!AF$2,'Round  (12)'!$B$2:$Y$2,0),0),0)</f>
        <v>0</v>
      </c>
      <c r="AG27" s="480">
        <f>IFERROR(VLOOKUP($B27,'Round 1'!$B$2:$AM$102,MATCH(Species!AG$2,'Round 1'!$B$2:$AM$2,0),0),0)+IFERROR(VLOOKUP($B27,'Round  (2)'!$B$2:$AM$102,MATCH(Species!AG$2,'Round  (2)'!$B$2:$AM$2,0),0),0)+IFERROR(VLOOKUP($B27,'Round  (3)'!$B$2:$AM$102,MATCH(Species!AG$2,'Round  (3)'!$B$2:$AM$2,0),0),0)+IFERROR(VLOOKUP($B27,'Round (4)'!$B$2:$AM$102,MATCH(Species!AG$2,'Round (4)'!$B$2:$AM$2,0),0),0)+IFERROR(VLOOKUP($B27,'Round  (5)'!$B$2:$AM$102,MATCH(Species!AG$2,'Round  (5)'!$B$2:$AM$2,0),0),0)+IFERROR(VLOOKUP($B27,'Round  (6)'!$B$2:$AM$102,MATCH(Species!AG$2,'Round  (6)'!$B$2:$AM$2,0),0),0)+IFERROR(VLOOKUP($B27,'Round  (7)'!$B$2:$AM$102,MATCH(Species!AG$2,'Round  (7)'!$B$2:$AM$2,0),0),0)+IFERROR(VLOOKUP($B27,'Round  (8)'!$B$2:$AM$102,MATCH(Species!AG$2,'Round  (8)'!$B$2:$AM$2,0),0),0)+IFERROR(VLOOKUP($B27,'Round  (9)'!$B$2:$AM$102,MATCH(Species!AG$2,'Round  (9)'!$B$2:$AM$2,0),0),0)+IFERROR(VLOOKUP($B27,'Round  (10)'!$B$2:$U$102,MATCH(Species!AG$2,'Round  (10)'!$B$2:$U$2,0),0),0)+IFERROR(VLOOKUP($B27,'Round  (11)'!$B$2:$AB$102,MATCH(Species!AG$2,'Round  (11)'!$B$2:$AB$2,0),0),0)+IFERROR(VLOOKUP($B27,'Round  (12)'!$B$2:$Y$100,MATCH(Species!AG$2,'Round  (12)'!$B$2:$Y$2,0),0),0)</f>
        <v>0</v>
      </c>
      <c r="AH27" s="480">
        <f>IFERROR(VLOOKUP($B27,'Round 1'!$B$2:$AM$102,MATCH(Species!AH$2,'Round 1'!$B$2:$AM$2,0),0),0)+IFERROR(VLOOKUP($B27,'Round  (2)'!$B$2:$AM$102,MATCH(Species!AH$2,'Round  (2)'!$B$2:$AM$2,0),0),0)+IFERROR(VLOOKUP($B27,'Round  (3)'!$B$2:$AM$102,MATCH(Species!AH$2,'Round  (3)'!$B$2:$AM$2,0),0),0)+IFERROR(VLOOKUP($B27,'Round (4)'!$B$2:$AM$102,MATCH(Species!AH$2,'Round (4)'!$B$2:$AM$2,0),0),0)+IFERROR(VLOOKUP($B27,'Round  (5)'!$B$2:$AM$102,MATCH(Species!AH$2,'Round  (5)'!$B$2:$AM$2,0),0),0)+IFERROR(VLOOKUP($B27,'Round  (6)'!$B$2:$AM$102,MATCH(Species!AH$2,'Round  (6)'!$B$2:$AM$2,0),0),0)+IFERROR(VLOOKUP($B27,'Round  (7)'!$B$2:$AM$102,MATCH(Species!AH$2,'Round  (7)'!$B$2:$AM$2,0),0),0)+IFERROR(VLOOKUP($B27,'Round  (8)'!$B$2:$AM$102,MATCH(Species!AH$2,'Round  (8)'!$B$2:$AM$2,0),0),0)+IFERROR(VLOOKUP($B27,'Round  (9)'!$B$2:$AM$102,MATCH(Species!AH$2,'Round  (9)'!$B$2:$AM$2,0),0),0)+IFERROR(VLOOKUP($B27,'Round  (10)'!$B$2:$U$102,MATCH(Species!AH$2,'Round  (10)'!$B$2:$U$2,0),0),0)+IFERROR(VLOOKUP($B27,'Round  (11)'!$B$2:$AB$102,MATCH(Species!AH$2,'Round  (11)'!$B$2:$AB$2,0),0),0)+IFERROR(VLOOKUP($B27,'Round  (12)'!$B$2:$Y$100,MATCH(Species!AH$2,'Round  (12)'!$B$2:$Y$2,0),0),0)</f>
        <v>0</v>
      </c>
      <c r="AI27" s="480">
        <f>IFERROR(VLOOKUP($B27,'Round 1'!$B$2:$AM$102,MATCH(Species!AI$2,'Round 1'!$B$2:$AM$2,0),0),0)+IFERROR(VLOOKUP($B27,'Round  (2)'!$B$2:$AM$102,MATCH(Species!AI$2,'Round  (2)'!$B$2:$AM$2,0),0),0)+IFERROR(VLOOKUP($B27,'Round  (3)'!$B$2:$AM$102,MATCH(Species!AI$2,'Round  (3)'!$B$2:$AM$2,0),0),0)+IFERROR(VLOOKUP($B27,'Round (4)'!$B$2:$AM$102,MATCH(Species!AI$2,'Round (4)'!$B$2:$AM$2,0),0),0)+IFERROR(VLOOKUP($B27,'Round  (5)'!$B$2:$AM$102,MATCH(Species!AI$2,'Round  (5)'!$B$2:$AM$2,0),0),0)+IFERROR(VLOOKUP($B27,'Round  (6)'!$B$2:$AM$102,MATCH(Species!AI$2,'Round  (6)'!$B$2:$AM$2,0),0),0)+IFERROR(VLOOKUP($B27,'Round  (7)'!$B$2:$AM$102,MATCH(Species!AI$2,'Round  (7)'!$B$2:$AM$2,0),0),0)+IFERROR(VLOOKUP($B27,'Round  (8)'!$B$2:$AM$102,MATCH(Species!AI$2,'Round  (8)'!$B$2:$AM$2,0),0),0)+IFERROR(VLOOKUP($B27,'Round  (9)'!$B$2:$AM$102,MATCH(Species!AI$2,'Round  (9)'!$B$2:$AM$2,0),0),0)+IFERROR(VLOOKUP($B27,'Round  (10)'!$B$2:$U$102,MATCH(Species!AI$2,'Round  (10)'!$B$2:$U$2,0),0),0)+IFERROR(VLOOKUP($B27,'Round  (11)'!$B$2:$AB$102,MATCH(Species!AI$2,'Round  (11)'!$B$2:$AB$2,0),0),0)+IFERROR(VLOOKUP($B27,'Round  (12)'!$B$2:$Y$100,MATCH(Species!AI$2,'Round  (12)'!$B$2:$Y$2,0),0),0)</f>
        <v>0</v>
      </c>
      <c r="AJ27" s="480">
        <f>IFERROR(VLOOKUP($B27,'Round 1'!$B$2:$AM$102,MATCH(Species!AJ$2,'Round 1'!$B$2:$AM$2,0),0),0)+IFERROR(VLOOKUP($B27,'Round  (2)'!$B$2:$AM$102,MATCH(Species!AJ$2,'Round  (2)'!$B$2:$AM$2,0),0),0)+IFERROR(VLOOKUP($B27,'Round  (3)'!$B$2:$AM$102,MATCH(Species!AJ$2,'Round  (3)'!$B$2:$AM$2,0),0),0)+IFERROR(VLOOKUP($B27,'Round (4)'!$B$2:$AM$102,MATCH(Species!AJ$2,'Round (4)'!$B$2:$AM$2,0),0),0)+IFERROR(VLOOKUP($B27,'Round  (5)'!$B$2:$AM$102,MATCH(Species!AJ$2,'Round  (5)'!$B$2:$AM$2,0),0),0)+IFERROR(VLOOKUP($B27,'Round  (6)'!$B$2:$AM$102,MATCH(Species!AJ$2,'Round  (6)'!$B$2:$AM$2,0),0),0)+IFERROR(VLOOKUP($B27,'Round  (7)'!$B$2:$AM$102,MATCH(Species!AJ$2,'Round  (7)'!$B$2:$AM$2,0),0),0)+IFERROR(VLOOKUP($B27,'Round  (8)'!$B$2:$AM$102,MATCH(Species!AJ$2,'Round  (8)'!$B$2:$AM$2,0),0),0)+IFERROR(VLOOKUP($B27,'Round  (9)'!$B$2:$AM$102,MATCH(Species!AJ$2,'Round  (9)'!$B$2:$AM$2,0),0),0)+IFERROR(VLOOKUP($B27,'Round  (10)'!$B$2:$U$102,MATCH(Species!AJ$2,'Round  (10)'!$B$2:$U$2,0),0),0)+IFERROR(VLOOKUP($B27,'Round  (11)'!$B$2:$AB$102,MATCH(Species!AJ$2,'Round  (11)'!$B$2:$AB$2,0),0),0)+IFERROR(VLOOKUP($B27,'Round  (12)'!$B$2:$Y$100,MATCH(Species!AJ$2,'Round  (12)'!$B$2:$Y$2,0),0),0)</f>
        <v>0</v>
      </c>
    </row>
    <row r="28" spans="1:46" x14ac:dyDescent="0.3">
      <c r="A28" s="186">
        <v>25</v>
      </c>
      <c r="B28" s="326" t="s">
        <v>169</v>
      </c>
      <c r="C28" s="66" t="str">
        <f>IFERROR(VLOOKUP(B28,IND!$B$3:$E$66,4,0),"NM")</f>
        <v>M</v>
      </c>
      <c r="D28" s="51">
        <f t="shared" si="1"/>
        <v>7</v>
      </c>
      <c r="E28" s="342">
        <f t="shared" si="2"/>
        <v>50</v>
      </c>
      <c r="F28" s="480">
        <f>IFERROR(VLOOKUP($B28,'Round 1'!$B$2:$AM$102,MATCH(Species!F$2,'Round 1'!$B$2:$AM$2,0),0),0)+IFERROR(VLOOKUP($B28,'Round  (2)'!$B$2:$AM$102,MATCH(Species!F$2,'Round  (2)'!$B$2:$AM$2,0),0),0)+IFERROR(VLOOKUP($B28,'Round  (3)'!$B$2:$AM$102,MATCH(Species!F$2,'Round  (3)'!$B$2:$AM$2,0),0),0)+IFERROR(VLOOKUP($B28,'Round (4)'!$B$2:$AM$102,MATCH(Species!F$2,'Round (4)'!$B$2:$AM$2,0),0),0)+IFERROR(VLOOKUP($B28,'Round  (5)'!$B$2:$AM$102,MATCH(Species!F$2,'Round  (5)'!$B$2:$AM$2,0),0),0)+IFERROR(VLOOKUP($B28,'Round  (6)'!$B$2:$AM$102,MATCH(Species!F$2,'Round  (6)'!$B$2:$AM$2,0),0),0)+IFERROR(VLOOKUP($B28,'Round  (7)'!$B$2:$AM$102,MATCH(Species!F$2,'Round  (7)'!$B$2:$AM$2,0),0),0)+IFERROR(VLOOKUP($B28,'Round  (8)'!$B$2:$AM$102,MATCH(Species!F$2,'Round  (8)'!$B$2:$AM$2,0),0),0)+IFERROR(VLOOKUP($B28,'Round  (9)'!$B$2:$AM$102,MATCH(Species!F$2,'Round  (9)'!$B$2:$AM$2,0),0),0)+IFERROR(VLOOKUP($B28,'Round  (10)'!$B$2:$U$102,MATCH(Species!F$2,'Round  (10)'!$B$2:$U$2,0),0),0)+IFERROR(VLOOKUP($B28,'Round  (11)'!$B$2:$AB$102,MATCH(Species!F$2,'Round  (11)'!$B$2:$AB$2,0),0),0)+IFERROR(VLOOKUP($B28,'Round  (12)'!$B$2:$Y$100,MATCH(Species!F$2,'Round  (12)'!$B$2:$Y$2,0),0),0)</f>
        <v>29</v>
      </c>
      <c r="G28" s="480">
        <f>IFERROR(VLOOKUP($B28,'Round 1'!$B$2:$AM$102,MATCH(Species!G$2,'Round 1'!$B$2:$AM$2,0),0),0)+IFERROR(VLOOKUP($B28,'Round  (2)'!$B$2:$AM$102,MATCH(Species!G$2,'Round  (2)'!$B$2:$AM$2,0),0),0)+IFERROR(VLOOKUP($B28,'Round  (3)'!$B$2:$AM$102,MATCH(Species!G$2,'Round  (3)'!$B$2:$AM$2,0),0),0)+IFERROR(VLOOKUP($B28,'Round (4)'!$B$2:$AM$102,MATCH(Species!G$2,'Round (4)'!$B$2:$AM$2,0),0),0)+IFERROR(VLOOKUP($B28,'Round  (5)'!$B$2:$AM$102,MATCH(Species!G$2,'Round  (5)'!$B$2:$AM$2,0),0),0)+IFERROR(VLOOKUP($B28,'Round  (6)'!$B$2:$AM$102,MATCH(Species!G$2,'Round  (6)'!$B$2:$AM$2,0),0),0)+IFERROR(VLOOKUP($B28,'Round  (7)'!$B$2:$AM$102,MATCH(Species!G$2,'Round  (7)'!$B$2:$AM$2,0),0),0)+IFERROR(VLOOKUP($B28,'Round  (8)'!$B$2:$AM$102,MATCH(Species!G$2,'Round  (8)'!$B$2:$AM$2,0),0),0)+IFERROR(VLOOKUP($B28,'Round  (9)'!$B$2:$AM$102,MATCH(Species!G$2,'Round  (9)'!$B$2:$AM$2,0),0),0)+IFERROR(VLOOKUP($B28,'Round  (10)'!$B$2:$U$102,MATCH(Species!G$2,'Round  (10)'!$B$2:$U$2,0),0),0)+IFERROR(VLOOKUP($B28,'Round  (11)'!$B$2:$AB$102,MATCH(Species!G$2,'Round  (11)'!$B$2:$AB$2,0),0),0)+IFERROR(VLOOKUP($B28,'Round  (12)'!$B$2:$Y$100,MATCH(Species!G$2,'Round  (12)'!$B$2:$Y$2,0),0),0)</f>
        <v>3</v>
      </c>
      <c r="H28" s="480">
        <f>IFERROR(VLOOKUP($B28,'Round 1'!$B$2:$AM$102,MATCH(Species!H$2,'Round 1'!$B$2:$AM$2,0),0),0)+IFERROR(VLOOKUP($B28,'Round  (2)'!$B$2:$AM$102,MATCH(Species!H$2,'Round  (2)'!$B$2:$AM$2,0),0),0)+IFERROR(VLOOKUP($B28,'Round  (3)'!$B$2:$AM$102,MATCH(Species!H$2,'Round  (3)'!$B$2:$AM$2,0),0),0)+IFERROR(VLOOKUP($B28,'Round (4)'!$B$2:$AM$102,MATCH(Species!H$2,'Round (4)'!$B$2:$AM$2,0),0),0)+IFERROR(VLOOKUP($B28,'Round  (5)'!$B$2:$AM$102,MATCH(Species!H$2,'Round  (5)'!$B$2:$AM$2,0),0),0)+IFERROR(VLOOKUP($B28,'Round  (6)'!$B$2:$AM$102,MATCH(Species!H$2,'Round  (6)'!$B$2:$AM$2,0),0),0)+IFERROR(VLOOKUP($B28,'Round  (7)'!$B$2:$AM$102,MATCH(Species!H$2,'Round  (7)'!$B$2:$AM$2,0),0),0)+IFERROR(VLOOKUP($B28,'Round  (8)'!$B$2:$AM$102,MATCH(Species!H$2,'Round  (8)'!$B$2:$AM$2,0),0),0)+IFERROR(VLOOKUP($B28,'Round  (9)'!$B$2:$AM$102,MATCH(Species!H$2,'Round  (9)'!$B$2:$AM$2,0),0),0)+IFERROR(VLOOKUP($B28,'Round  (10)'!$B$2:$U$102,MATCH(Species!H$2,'Round  (10)'!$B$2:$U$2,0),0),0)+IFERROR(VLOOKUP($B28,'Round  (11)'!$B$2:$AB$102,MATCH(Species!H$2,'Round  (11)'!$B$2:$AB$2,0),0),0)+IFERROR(VLOOKUP($B28,'Round  (12)'!$B$2:$Y$100,MATCH(Species!H$2,'Round  (12)'!$B$2:$Y$2,0),0),0)</f>
        <v>0</v>
      </c>
      <c r="I28" s="480">
        <f>IFERROR(VLOOKUP($B28,'Round 1'!$B$2:$AM$102,MATCH(Species!I$2,'Round 1'!$B$2:$AM$2,0),0),0)+IFERROR(VLOOKUP($B28,'Round  (2)'!$B$2:$AM$102,MATCH(Species!I$2,'Round  (2)'!$B$2:$AM$2,0),0),0)+IFERROR(VLOOKUP($B28,'Round  (3)'!$B$2:$AM$102,MATCH(Species!I$2,'Round  (3)'!$B$2:$AM$2,0),0),0)+IFERROR(VLOOKUP($B28,'Round (4)'!$B$2:$AM$102,MATCH(Species!I$2,'Round (4)'!$B$2:$AM$2,0),0),0)+IFERROR(VLOOKUP($B28,'Round  (5)'!$B$2:$AM$102,MATCH(Species!I$2,'Round  (5)'!$B$2:$AM$2,0),0),0)+IFERROR(VLOOKUP($B28,'Round  (6)'!$B$2:$AM$102,MATCH(Species!I$2,'Round  (6)'!$B$2:$AM$2,0),0),0)+IFERROR(VLOOKUP($B28,'Round  (7)'!$B$2:$AM$102,MATCH(Species!I$2,'Round  (7)'!$B$2:$AM$2,0),0),0)+IFERROR(VLOOKUP($B28,'Round  (8)'!$B$2:$AM$102,MATCH(Species!I$2,'Round  (8)'!$B$2:$AM$2,0),0),0)+IFERROR(VLOOKUP($B28,'Round  (9)'!$B$2:$AM$102,MATCH(Species!I$2,'Round  (9)'!$B$2:$AM$2,0),0),0)+IFERROR(VLOOKUP($B28,'Round  (10)'!$B$2:$U$102,MATCH(Species!I$2,'Round  (10)'!$B$2:$U$2,0),0),0)+IFERROR(VLOOKUP($B28,'Round  (11)'!$B$2:$AB$102,MATCH(Species!I$2,'Round  (11)'!$B$2:$AB$2,0),0),0)+IFERROR(VLOOKUP($B28,'Round  (12)'!$B$2:$Y$100,MATCH(Species!I$2,'Round  (12)'!$B$2:$Y$2,0),0),0)</f>
        <v>0</v>
      </c>
      <c r="J28" s="480">
        <f>IFERROR(VLOOKUP($B28,'Round 1'!$B$2:$AM$102,MATCH(Species!J$2,'Round 1'!$B$2:$AM$2,0),0),0)+IFERROR(VLOOKUP($B28,'Round  (2)'!$B$2:$AM$102,MATCH(Species!J$2,'Round  (2)'!$B$2:$AM$2,0),0),0)+IFERROR(VLOOKUP($B28,'Round  (3)'!$B$2:$AM$102,MATCH(Species!J$2,'Round  (3)'!$B$2:$AM$2,0),0),0)+IFERROR(VLOOKUP($B28,'Round (4)'!$B$2:$AM$102,MATCH(Species!J$2,'Round (4)'!$B$2:$AM$2,0),0),0)+IFERROR(VLOOKUP($B28,'Round  (5)'!$B$2:$AM$102,MATCH(Species!J$2,'Round  (5)'!$B$2:$AM$2,0),0),0)+IFERROR(VLOOKUP($B28,'Round  (6)'!$B$2:$AM$102,MATCH(Species!J$2,'Round  (6)'!$B$2:$AM$2,0),0),0)+IFERROR(VLOOKUP($B28,'Round  (7)'!$B$2:$AM$102,MATCH(Species!J$2,'Round  (7)'!$B$2:$AM$2,0),0),0)+IFERROR(VLOOKUP($B28,'Round  (8)'!$B$2:$AM$102,MATCH(Species!J$2,'Round  (8)'!$B$2:$AM$2,0),0),0)+IFERROR(VLOOKUP($B28,'Round  (9)'!$B$2:$AM$102,MATCH(Species!J$2,'Round  (9)'!$B$2:$AM$2,0),0),0)+IFERROR(VLOOKUP($B28,'Round  (10)'!$B$2:$U$102,MATCH(Species!J$2,'Round  (10)'!$B$2:$U$2,0),0),0)+IFERROR(VLOOKUP($B28,'Round  (11)'!$B$2:$AB$102,MATCH(Species!J$2,'Round  (11)'!$B$2:$AB$2,0),0),0)+IFERROR(VLOOKUP($B28,'Round  (12)'!$B$2:$Y$100,MATCH(Species!J$2,'Round  (12)'!$B$2:$Y$2,0),0),0)</f>
        <v>0</v>
      </c>
      <c r="K28" s="480">
        <f>IFERROR(VLOOKUP($B28,'Round 1'!$B$2:$AM$102,MATCH(Species!K$2,'Round 1'!$B$2:$AM$2,0),0),0)+IFERROR(VLOOKUP($B28,'Round  (2)'!$B$2:$AM$102,MATCH(Species!K$2,'Round  (2)'!$B$2:$AM$2,0),0),0)+IFERROR(VLOOKUP($B28,'Round  (3)'!$B$2:$AM$102,MATCH(Species!K$2,'Round  (3)'!$B$2:$AM$2,0),0),0)+IFERROR(VLOOKUP($B28,'Round (4)'!$B$2:$AM$102,MATCH(Species!K$2,'Round (4)'!$B$2:$AM$2,0),0),0)+IFERROR(VLOOKUP($B28,'Round  (5)'!$B$2:$AM$102,MATCH(Species!K$2,'Round  (5)'!$B$2:$AM$2,0),0),0)+IFERROR(VLOOKUP($B28,'Round  (6)'!$B$2:$AM$102,MATCH(Species!K$2,'Round  (6)'!$B$2:$AM$2,0),0),0)+IFERROR(VLOOKUP($B28,'Round  (7)'!$B$2:$AM$102,MATCH(Species!K$2,'Round  (7)'!$B$2:$AM$2,0),0),0)+IFERROR(VLOOKUP($B28,'Round  (8)'!$B$2:$AM$102,MATCH(Species!K$2,'Round  (8)'!$B$2:$AM$2,0),0),0)+IFERROR(VLOOKUP($B28,'Round  (9)'!$B$2:$AM$102,MATCH(Species!K$2,'Round  (9)'!$B$2:$AM$2,0),0),0)+IFERROR(VLOOKUP($B28,'Round  (10)'!$B$2:$U$102,MATCH(Species!K$2,'Round  (10)'!$B$2:$U$2,0),0),0)+IFERROR(VLOOKUP($B28,'Round  (11)'!$B$2:$AB$102,MATCH(Species!K$2,'Round  (11)'!$B$2:$AB$2,0),0),0)+IFERROR(VLOOKUP($B28,'Round  (12)'!$B$2:$Y$100,MATCH(Species!K$2,'Round  (12)'!$B$2:$Y$2,0),0),0)</f>
        <v>1</v>
      </c>
      <c r="L28" s="480">
        <f>IFERROR(VLOOKUP($B28,'Round 1'!$B$2:$AM$102,MATCH(Species!L$2,'Round 1'!$B$2:$AM$2,0),0),0)+IFERROR(VLOOKUP($B28,'Round  (2)'!$B$2:$AM$102,MATCH(Species!L$2,'Round  (2)'!$B$2:$AM$2,0),0),0)+IFERROR(VLOOKUP($B28,'Round  (3)'!$B$2:$AM$102,MATCH(Species!L$2,'Round  (3)'!$B$2:$AM$2,0),0),0)+IFERROR(VLOOKUP($B28,'Round (4)'!$B$2:$AM$102,MATCH(Species!L$2,'Round (4)'!$B$2:$AM$2,0),0),0)+IFERROR(VLOOKUP($B28,'Round  (5)'!$B$2:$AM$102,MATCH(Species!L$2,'Round  (5)'!$B$2:$AM$2,0),0),0)+IFERROR(VLOOKUP($B28,'Round  (6)'!$B$2:$AM$102,MATCH(Species!L$2,'Round  (6)'!$B$2:$AM$2,0),0),0)+IFERROR(VLOOKUP($B28,'Round  (7)'!$B$2:$AM$102,MATCH(Species!L$2,'Round  (7)'!$B$2:$AM$2,0),0),0)+IFERROR(VLOOKUP($B28,'Round  (8)'!$B$2:$AM$102,MATCH(Species!L$2,'Round  (8)'!$B$2:$AM$2,0),0),0)+IFERROR(VLOOKUP($B28,'Round  (9)'!$B$2:$AM$102,MATCH(Species!L$2,'Round  (9)'!$B$2:$AM$2,0),0),0)+IFERROR(VLOOKUP($B28,'Round  (10)'!$B$2:$U$102,MATCH(Species!L$2,'Round  (10)'!$B$2:$U$2,0),0),0)+IFERROR(VLOOKUP($B28,'Round  (11)'!$B$2:$AB$102,MATCH(Species!L$2,'Round  (11)'!$B$2:$AB$2,0),0),0)+IFERROR(VLOOKUP($B28,'Round  (12)'!$B$2:$Y$100,MATCH(Species!L$2,'Round  (12)'!$B$2:$Y$2,0),0),0)</f>
        <v>6</v>
      </c>
      <c r="M28" s="480">
        <f>IFERROR(VLOOKUP($B28,'Round 1'!$B$2:$AM$102,MATCH(Species!M$2,'Round 1'!$B$2:$AM$2,0),0),0)+IFERROR(VLOOKUP($B28,'Round  (2)'!$B$2:$AM$102,MATCH(Species!M$2,'Round  (2)'!$B$2:$AM$2,0),0),0)+IFERROR(VLOOKUP($B28,'Round  (3)'!$B$2:$AM$102,MATCH(Species!M$2,'Round  (3)'!$B$2:$AM$2,0),0),0)+IFERROR(VLOOKUP($B28,'Round (4)'!$B$2:$AM$102,MATCH(Species!M$2,'Round (4)'!$B$2:$AM$2,0),0),0)+IFERROR(VLOOKUP($B28,'Round  (5)'!$B$2:$AM$102,MATCH(Species!M$2,'Round  (5)'!$B$2:$AM$2,0),0),0)+IFERROR(VLOOKUP($B28,'Round  (6)'!$B$2:$AM$102,MATCH(Species!M$2,'Round  (6)'!$B$2:$AM$2,0),0),0)+IFERROR(VLOOKUP($B28,'Round  (7)'!$B$2:$AM$102,MATCH(Species!M$2,'Round  (7)'!$B$2:$AM$2,0),0),0)+IFERROR(VLOOKUP($B28,'Round  (8)'!$B$2:$AM$102,MATCH(Species!M$2,'Round  (8)'!$B$2:$AM$2,0),0),0)+IFERROR(VLOOKUP($B28,'Round  (9)'!$B$2:$AM$102,MATCH(Species!M$2,'Round  (9)'!$B$2:$AM$2,0),0),0)+IFERROR(VLOOKUP($B28,'Round  (10)'!$B$2:$U$102,MATCH(Species!M$2,'Round  (10)'!$B$2:$U$2,0),0),0)+IFERROR(VLOOKUP($B28,'Round  (11)'!$B$2:$AB$102,MATCH(Species!M$2,'Round  (11)'!$B$2:$AB$2,0),0),0)+IFERROR(VLOOKUP($B28,'Round  (12)'!$B$2:$Y$100,MATCH(Species!M$2,'Round  (12)'!$B$2:$Y$2,0),0),0)</f>
        <v>0</v>
      </c>
      <c r="N28" s="480">
        <f>IFERROR(VLOOKUP($B28,'Round 1'!$B$2:$AM$102,MATCH(Species!N$2,'Round 1'!$B$2:$AM$2,0),0),0)+IFERROR(VLOOKUP($B28,'Round  (2)'!$B$2:$AM$102,MATCH(Species!N$2,'Round  (2)'!$B$2:$AM$2,0),0),0)+IFERROR(VLOOKUP($B28,'Round  (3)'!$B$2:$AM$102,MATCH(Species!N$2,'Round  (3)'!$B$2:$AM$2,0),0),0)+IFERROR(VLOOKUP($B28,'Round (4)'!$B$2:$AM$102,MATCH(Species!N$2,'Round (4)'!$B$2:$AM$2,0),0),0)+IFERROR(VLOOKUP($B28,'Round  (5)'!$B$2:$AM$102,MATCH(Species!N$2,'Round  (5)'!$B$2:$AM$2,0),0),0)+IFERROR(VLOOKUP($B28,'Round  (6)'!$B$2:$AM$102,MATCH(Species!N$2,'Round  (6)'!$B$2:$AM$2,0),0),0)+IFERROR(VLOOKUP($B28,'Round  (7)'!$B$2:$AM$102,MATCH(Species!N$2,'Round  (7)'!$B$2:$AM$2,0),0),0)+IFERROR(VLOOKUP($B28,'Round  (8)'!$B$2:$AM$102,MATCH(Species!N$2,'Round  (8)'!$B$2:$AM$2,0),0),0)+IFERROR(VLOOKUP($B28,'Round  (9)'!$B$2:$AM$102,MATCH(Species!N$2,'Round  (9)'!$B$2:$AM$2,0),0),0)+IFERROR(VLOOKUP($B28,'Round  (10)'!$B$2:$U$102,MATCH(Species!N$2,'Round  (10)'!$B$2:$U$2,0),0),0)+IFERROR(VLOOKUP($B28,'Round  (11)'!$B$2:$AB$102,MATCH(Species!N$2,'Round  (11)'!$B$2:$AB$2,0),0),0)+IFERROR(VLOOKUP($B28,'Round  (12)'!$B$2:$Y$100,MATCH(Species!N$2,'Round  (12)'!$B$2:$Y$2,0),0),0)</f>
        <v>7</v>
      </c>
      <c r="O28" s="480">
        <f>IFERROR(VLOOKUP($B28,'Round 1'!$B$2:$AM$102,MATCH(Species!O$2,'Round 1'!$B$2:$AM$2,0),0),0)+IFERROR(VLOOKUP($B28,'Round  (2)'!$B$2:$AM$102,MATCH(Species!O$2,'Round  (2)'!$B$2:$AM$2,0),0),0)+IFERROR(VLOOKUP($B28,'Round  (3)'!$B$2:$AM$102,MATCH(Species!O$2,'Round  (3)'!$B$2:$AM$2,0),0),0)+IFERROR(VLOOKUP($B28,'Round (4)'!$B$2:$AM$102,MATCH(Species!O$2,'Round (4)'!$B$2:$AM$2,0),0),0)+IFERROR(VLOOKUP($B28,'Round  (5)'!$B$2:$AM$102,MATCH(Species!O$2,'Round  (5)'!$B$2:$AM$2,0),0),0)+IFERROR(VLOOKUP($B28,'Round  (6)'!$B$2:$AM$102,MATCH(Species!O$2,'Round  (6)'!$B$2:$AM$2,0),0),0)+IFERROR(VLOOKUP($B28,'Round  (7)'!$B$2:$AM$102,MATCH(Species!O$2,'Round  (7)'!$B$2:$AM$2,0),0),0)+IFERROR(VLOOKUP($B28,'Round  (8)'!$B$2:$AM$102,MATCH(Species!O$2,'Round  (8)'!$B$2:$AM$2,0),0),0)+IFERROR(VLOOKUP($B28,'Round  (9)'!$B$2:$AM$102,MATCH(Species!O$2,'Round  (9)'!$B$2:$AM$2,0),0),0)+IFERROR(VLOOKUP($B28,'Round  (10)'!$B$2:$U$102,MATCH(Species!O$2,'Round  (10)'!$B$2:$U$2,0),0),0)+IFERROR(VLOOKUP($B28,'Round  (11)'!$B$2:$AB$102,MATCH(Species!O$2,'Round  (11)'!$B$2:$AB$2,0),0),0)+IFERROR(VLOOKUP($B28,'Round  (12)'!$B$2:$Y$100,MATCH(Species!O$2,'Round  (12)'!$B$2:$Y$2,0),0),0)</f>
        <v>0</v>
      </c>
      <c r="P28" s="480">
        <f>IFERROR(VLOOKUP($B28,'Round 1'!$B$2:$AM$102,MATCH(Species!P$2,'Round 1'!$B$2:$AM$2,0),0),0)+IFERROR(VLOOKUP($B28,'Round  (2)'!$B$2:$AM$102,MATCH(Species!P$2,'Round  (2)'!$B$2:$AM$2,0),0),0)+IFERROR(VLOOKUP($B28,'Round  (3)'!$B$2:$AM$102,MATCH(Species!P$2,'Round  (3)'!$B$2:$AM$2,0),0),0)+IFERROR(VLOOKUP($B28,'Round (4)'!$B$2:$AM$102,MATCH(Species!P$2,'Round (4)'!$B$2:$AM$2,0),0),0)+IFERROR(VLOOKUP($B28,'Round  (5)'!$B$2:$AM$102,MATCH(Species!P$2,'Round  (5)'!$B$2:$AM$2,0),0),0)+IFERROR(VLOOKUP($B28,'Round  (6)'!$B$2:$AM$102,MATCH(Species!P$2,'Round  (6)'!$B$2:$AM$2,0),0),0)+IFERROR(VLOOKUP($B28,'Round  (7)'!$B$2:$AM$102,MATCH(Species!P$2,'Round  (7)'!$B$2:$AM$2,0),0),0)+IFERROR(VLOOKUP($B28,'Round  (8)'!$B$2:$AM$102,MATCH(Species!P$2,'Round  (8)'!$B$2:$AM$2,0),0),0)+IFERROR(VLOOKUP($B28,'Round  (9)'!$B$2:$AM$102,MATCH(Species!P$2,'Round  (9)'!$B$2:$AM$2,0),0),0)+IFERROR(VLOOKUP($B28,'Round  (10)'!$B$2:$U$102,MATCH(Species!P$2,'Round  (10)'!$B$2:$U$2,0),0),0)+IFERROR(VLOOKUP($B28,'Round  (11)'!$B$2:$AB$102,MATCH(Species!P$2,'Round  (11)'!$B$2:$AB$2,0),0),0)+IFERROR(VLOOKUP($B28,'Round  (12)'!$B$2:$Y$100,MATCH(Species!P$2,'Round  (12)'!$B$2:$Y$2,0),0),0)</f>
        <v>0</v>
      </c>
      <c r="Q28" s="480">
        <f>IFERROR(VLOOKUP($B28,'Round 1'!$B$2:$AM$102,MATCH(Species!Q$2,'Round 1'!$B$2:$AM$2,0),0),0)+IFERROR(VLOOKUP($B28,'Round  (2)'!$B$2:$AM$102,MATCH(Species!Q$2,'Round  (2)'!$B$2:$AM$2,0),0),0)+IFERROR(VLOOKUP($B28,'Round  (3)'!$B$2:$AM$102,MATCH(Species!Q$2,'Round  (3)'!$B$2:$AM$2,0),0),0)+IFERROR(VLOOKUP($B28,'Round (4)'!$B$2:$AM$102,MATCH(Species!Q$2,'Round (4)'!$B$2:$AM$2,0),0),0)+IFERROR(VLOOKUP($B28,'Round  (5)'!$B$2:$AM$102,MATCH(Species!Q$2,'Round  (5)'!$B$2:$AM$2,0),0),0)+IFERROR(VLOOKUP($B28,'Round  (6)'!$B$2:$AM$102,MATCH(Species!Q$2,'Round  (6)'!$B$2:$AM$2,0),0),0)+IFERROR(VLOOKUP($B28,'Round  (7)'!$B$2:$AM$102,MATCH(Species!Q$2,'Round  (7)'!$B$2:$AM$2,0),0),0)+IFERROR(VLOOKUP($B28,'Round  (8)'!$B$2:$AM$102,MATCH(Species!Q$2,'Round  (8)'!$B$2:$AM$2,0),0),0)+IFERROR(VLOOKUP($B28,'Round  (9)'!$B$2:$AM$102,MATCH(Species!Q$2,'Round  (9)'!$B$2:$AM$2,0),0),0)+IFERROR(VLOOKUP($B28,'Round  (10)'!$B$2:$U$102,MATCH(Species!Q$2,'Round  (10)'!$B$2:$U$2,0),0),0)+IFERROR(VLOOKUP($B28,'Round  (11)'!$B$2:$AB$102,MATCH(Species!Q$2,'Round  (11)'!$B$2:$AB$2,0),0),0)+IFERROR(VLOOKUP($B28,'Round  (12)'!$B$2:$Y$100,MATCH(Species!Q$2,'Round  (12)'!$B$2:$Y$2,0),0),0)</f>
        <v>2</v>
      </c>
      <c r="R28" s="480">
        <f>IFERROR(VLOOKUP($B28,'Round 1'!$B$2:$AM$102,MATCH(Species!R$2,'Round 1'!$B$2:$AM$2,0),0),0)+IFERROR(VLOOKUP($B28,'Round  (2)'!$B$2:$AM$102,MATCH(Species!R$2,'Round  (2)'!$B$2:$AM$2,0),0),0)+IFERROR(VLOOKUP($B28,'Round  (3)'!$B$2:$AM$102,MATCH(Species!R$2,'Round  (3)'!$B$2:$AM$2,0),0),0)+IFERROR(VLOOKUP($B28,'Round (4)'!$B$2:$AM$102,MATCH(Species!R$2,'Round (4)'!$B$2:$AM$2,0),0),0)+IFERROR(VLOOKUP($B28,'Round  (5)'!$B$2:$AM$102,MATCH(Species!R$2,'Round  (5)'!$B$2:$AM$2,0),0),0)+IFERROR(VLOOKUP($B28,'Round  (6)'!$B$2:$AM$102,MATCH(Species!R$2,'Round  (6)'!$B$2:$AM$2,0),0),0)+IFERROR(VLOOKUP($B28,'Round  (7)'!$B$2:$AM$102,MATCH(Species!R$2,'Round  (7)'!$B$2:$AM$2,0),0),0)+IFERROR(VLOOKUP($B28,'Round  (8)'!$B$2:$AM$102,MATCH(Species!R$2,'Round  (8)'!$B$2:$AM$2,0),0),0)+IFERROR(VLOOKUP($B28,'Round  (9)'!$B$2:$AM$102,MATCH(Species!R$2,'Round  (9)'!$B$2:$AM$2,0),0),0)+IFERROR(VLOOKUP($B28,'Round  (10)'!$B$2:$U$102,MATCH(Species!R$2,'Round  (10)'!$B$2:$U$2,0),0),0)+IFERROR(VLOOKUP($B28,'Round  (11)'!$B$2:$AB$102,MATCH(Species!R$2,'Round  (11)'!$B$2:$AB$2,0),0),0)+IFERROR(VLOOKUP($B28,'Round  (12)'!$B$2:$Y$100,MATCH(Species!R$2,'Round  (12)'!$B$2:$Y$2,0),0),0)</f>
        <v>0</v>
      </c>
      <c r="S28" s="480">
        <f>IFERROR(VLOOKUP($B28,'Round 1'!$B$2:$AM$102,MATCH(Species!S$2,'Round 1'!$B$2:$AM$2,0),0),0)+IFERROR(VLOOKUP($B28,'Round  (2)'!$B$2:$AM$102,MATCH(Species!S$2,'Round  (2)'!$B$2:$AM$2,0),0),0)+IFERROR(VLOOKUP($B28,'Round  (3)'!$B$2:$AM$102,MATCH(Species!S$2,'Round  (3)'!$B$2:$AM$2,0),0),0)+IFERROR(VLOOKUP($B28,'Round (4)'!$B$2:$AM$102,MATCH(Species!S$2,'Round (4)'!$B$2:$AM$2,0),0),0)+IFERROR(VLOOKUP($B28,'Round  (5)'!$B$2:$AM$102,MATCH(Species!S$2,'Round  (5)'!$B$2:$AM$2,0),0),0)+IFERROR(VLOOKUP($B28,'Round  (6)'!$B$2:$AM$102,MATCH(Species!S$2,'Round  (6)'!$B$2:$AM$2,0),0),0)+IFERROR(VLOOKUP($B28,'Round  (7)'!$B$2:$AM$102,MATCH(Species!S$2,'Round  (7)'!$B$2:$AM$2,0),0),0)+IFERROR(VLOOKUP($B28,'Round  (8)'!$B$2:$AM$102,MATCH(Species!S$2,'Round  (8)'!$B$2:$AM$2,0),0),0)+IFERROR(VLOOKUP($B28,'Round  (9)'!$B$2:$AM$102,MATCH(Species!S$2,'Round  (9)'!$B$2:$AM$2,0),0),0)+IFERROR(VLOOKUP($B28,'Round  (10)'!$B$2:$U$102,MATCH(Species!S$2,'Round  (10)'!$B$2:$U$2,0),0),0)+IFERROR(VLOOKUP($B28,'Round  (11)'!$B$2:$AB$102,MATCH(Species!S$2,'Round  (11)'!$B$2:$AB$2,0),0),0)+IFERROR(VLOOKUP($B28,'Round  (12)'!$B$2:$Y$100,MATCH(Species!S$2,'Round  (12)'!$B$2:$Y$2,0),0),0)</f>
        <v>0</v>
      </c>
      <c r="T28" s="480">
        <f>IFERROR(VLOOKUP($B28,'Round 1'!$B$2:$AM$102,MATCH(Species!T$2,'Round 1'!$B$2:$AM$2,0),0),0)+IFERROR(VLOOKUP($B28,'Round  (2)'!$B$2:$AM$102,MATCH(Species!T$2,'Round  (2)'!$B$2:$AM$2,0),0),0)+IFERROR(VLOOKUP($B28,'Round  (3)'!$B$2:$AM$102,MATCH(Species!T$2,'Round  (3)'!$B$2:$AM$2,0),0),0)+IFERROR(VLOOKUP($B28,'Round (4)'!$B$2:$AM$102,MATCH(Species!T$2,'Round (4)'!$B$2:$AM$2,0),0),0)+IFERROR(VLOOKUP($B28,'Round  (5)'!$B$2:$AM$102,MATCH(Species!T$2,'Round  (5)'!$B$2:$AM$2,0),0),0)+IFERROR(VLOOKUP($B28,'Round  (6)'!$B$2:$AM$102,MATCH(Species!T$2,'Round  (6)'!$B$2:$AM$2,0),0),0)+IFERROR(VLOOKUP($B28,'Round  (7)'!$B$2:$AM$102,MATCH(Species!T$2,'Round  (7)'!$B$2:$AM$2,0),0),0)+IFERROR(VLOOKUP($B28,'Round  (8)'!$B$2:$AM$102,MATCH(Species!T$2,'Round  (8)'!$B$2:$AM$2,0),0),0)+IFERROR(VLOOKUP($B28,'Round  (9)'!$B$2:$AM$102,MATCH(Species!T$2,'Round  (9)'!$B$2:$AM$2,0),0),0)+IFERROR(VLOOKUP($B28,'Round  (10)'!$B$2:$U$102,MATCH(Species!T$2,'Round  (10)'!$B$2:$U$2,0),0),0)+IFERROR(VLOOKUP($B28,'Round  (11)'!$B$2:$AB$102,MATCH(Species!T$2,'Round  (11)'!$B$2:$AB$2,0),0),0)+IFERROR(VLOOKUP($B28,'Round  (12)'!$B$2:$Y$100,MATCH(Species!T$2,'Round  (12)'!$B$2:$Y$2,0),0),0)</f>
        <v>0</v>
      </c>
      <c r="U28" s="480">
        <f>IFERROR(VLOOKUP($B28,'Round 1'!$B$2:$AM$102,MATCH(Species!U$2,'Round 1'!$B$2:$AM$2,0),0),0)+IFERROR(VLOOKUP($B28,'Round  (2)'!$B$2:$AM$102,MATCH(Species!U$2,'Round  (2)'!$B$2:$AM$2,0),0),0)+IFERROR(VLOOKUP($B28,'Round  (3)'!$B$2:$AM$102,MATCH(Species!U$2,'Round  (3)'!$B$2:$AM$2,0),0),0)+IFERROR(VLOOKUP($B28,'Round (4)'!$B$2:$AM$102,MATCH(Species!U$2,'Round (4)'!$B$2:$AM$2,0),0),0)+IFERROR(VLOOKUP($B28,'Round  (5)'!$B$2:$AM$102,MATCH(Species!U$2,'Round  (5)'!$B$2:$AM$2,0),0),0)+IFERROR(VLOOKUP($B28,'Round  (6)'!$B$2:$AM$102,MATCH(Species!U$2,'Round  (6)'!$B$2:$AM$2,0),0),0)+IFERROR(VLOOKUP($B28,'Round  (7)'!$B$2:$AM$102,MATCH(Species!U$2,'Round  (7)'!$B$2:$AM$2,0),0),0)+IFERROR(VLOOKUP($B28,'Round  (8)'!$B$2:$AM$102,MATCH(Species!U$2,'Round  (8)'!$B$2:$AM$2,0),0),0)+IFERROR(VLOOKUP($B28,'Round  (9)'!$B$2:$AM$102,MATCH(Species!U$2,'Round  (9)'!$B$2:$AM$2,0),0),0)+IFERROR(VLOOKUP($B28,'Round  (10)'!$B$2:$U$102,MATCH(Species!U$2,'Round  (10)'!$B$2:$U$2,0),0),0)+IFERROR(VLOOKUP($B28,'Round  (11)'!$B$2:$AB$102,MATCH(Species!U$2,'Round  (11)'!$B$2:$AB$2,0),0),0)+IFERROR(VLOOKUP($B28,'Round  (12)'!$B$2:$Y$100,MATCH(Species!U$2,'Round  (12)'!$B$2:$Y$2,0),0),0)</f>
        <v>0</v>
      </c>
      <c r="V28" s="480">
        <f>IFERROR(VLOOKUP($B28,'Round 1'!$B$2:$AM$102,MATCH(Species!V$2,'Round 1'!$B$2:$AM$2,0),0),0)+IFERROR(VLOOKUP($B28,'Round  (2)'!$B$2:$AM$102,MATCH(Species!V$2,'Round  (2)'!$B$2:$AM$2,0),0),0)+IFERROR(VLOOKUP($B28,'Round  (3)'!$B$2:$AM$102,MATCH(Species!V$2,'Round  (3)'!$B$2:$AM$2,0),0),0)+IFERROR(VLOOKUP($B28,'Round (4)'!$B$2:$AM$102,MATCH(Species!V$2,'Round (4)'!$B$2:$AM$2,0),0),0)+IFERROR(VLOOKUP($B28,'Round  (5)'!$B$2:$AM$102,MATCH(Species!V$2,'Round  (5)'!$B$2:$AM$2,0),0),0)+IFERROR(VLOOKUP($B28,'Round  (6)'!$B$2:$AM$102,MATCH(Species!V$2,'Round  (6)'!$B$2:$AM$2,0),0),0)+IFERROR(VLOOKUP($B28,'Round  (7)'!$B$2:$AM$102,MATCH(Species!V$2,'Round  (7)'!$B$2:$AM$2,0),0),0)+IFERROR(VLOOKUP($B28,'Round  (8)'!$B$2:$AM$102,MATCH(Species!V$2,'Round  (8)'!$B$2:$AM$2,0),0),0)+IFERROR(VLOOKUP($B28,'Round  (9)'!$B$2:$AM$102,MATCH(Species!V$2,'Round  (9)'!$B$2:$AM$2,0),0),0)+IFERROR(VLOOKUP($B28,'Round  (10)'!$B$2:$U$102,MATCH(Species!V$2,'Round  (10)'!$B$2:$U$2,0),0),0)+IFERROR(VLOOKUP($B28,'Round  (11)'!$B$2:$AB$102,MATCH(Species!V$2,'Round  (11)'!$B$2:$AB$2,0),0),0)+IFERROR(VLOOKUP($B28,'Round  (12)'!$B$2:$Y$100,MATCH(Species!V$2,'Round  (12)'!$B$2:$Y$2,0),0),0)</f>
        <v>0</v>
      </c>
      <c r="W28" s="480">
        <f>IFERROR(VLOOKUP($B28,'Round 1'!$B$2:$AM$102,MATCH(Species!W$2,'Round 1'!$B$2:$AM$2,0),0),0)+IFERROR(VLOOKUP($B28,'Round  (2)'!$B$2:$AM$102,MATCH(Species!W$2,'Round  (2)'!$B$2:$AM$2,0),0),0)+IFERROR(VLOOKUP($B28,'Round  (3)'!$B$2:$AM$102,MATCH(Species!W$2,'Round  (3)'!$B$2:$AM$2,0),0),0)+IFERROR(VLOOKUP($B28,'Round (4)'!$B$2:$AM$102,MATCH(Species!W$2,'Round (4)'!$B$2:$AM$2,0),0),0)+IFERROR(VLOOKUP($B28,'Round  (5)'!$B$2:$AM$102,MATCH(Species!W$2,'Round  (5)'!$B$2:$AM$2,0),0),0)+IFERROR(VLOOKUP($B28,'Round  (6)'!$B$2:$AM$102,MATCH(Species!W$2,'Round  (6)'!$B$2:$AM$2,0),0),0)+IFERROR(VLOOKUP($B28,'Round  (7)'!$B$2:$AM$102,MATCH(Species!W$2,'Round  (7)'!$B$2:$AM$2,0),0),0)+IFERROR(VLOOKUP($B28,'Round  (8)'!$B$2:$AM$102,MATCH(Species!W$2,'Round  (8)'!$B$2:$AM$2,0),0),0)+IFERROR(VLOOKUP($B28,'Round  (9)'!$B$2:$AM$102,MATCH(Species!W$2,'Round  (9)'!$B$2:$AM$2,0),0),0)+IFERROR(VLOOKUP($B28,'Round  (10)'!$B$2:$U$102,MATCH(Species!W$2,'Round  (10)'!$B$2:$U$2,0),0),0)+IFERROR(VLOOKUP($B28,'Round  (11)'!$B$2:$AB$102,MATCH(Species!W$2,'Round  (11)'!$B$2:$AB$2,0),0),0)+IFERROR(VLOOKUP($B28,'Round  (12)'!$B$2:$Y$100,MATCH(Species!W$2,'Round  (12)'!$B$2:$Y$2,0),0),0)</f>
        <v>0</v>
      </c>
      <c r="X28" s="480">
        <f>IFERROR(VLOOKUP($B28,'Round 1'!$B$2:$AM$102,MATCH(Species!X$2,'Round 1'!$B$2:$AM$2,0),0),0)+IFERROR(VLOOKUP($B28,'Round  (2)'!$B$2:$AM$102,MATCH(Species!X$2,'Round  (2)'!$B$2:$AM$2,0),0),0)+IFERROR(VLOOKUP($B28,'Round  (3)'!$B$2:$AM$102,MATCH(Species!X$2,'Round  (3)'!$B$2:$AM$2,0),0),0)+IFERROR(VLOOKUP($B28,'Round (4)'!$B$2:$AM$102,MATCH(Species!X$2,'Round (4)'!$B$2:$AM$2,0),0),0)+IFERROR(VLOOKUP($B28,'Round  (5)'!$B$2:$AM$102,MATCH(Species!X$2,'Round  (5)'!$B$2:$AM$2,0),0),0)+IFERROR(VLOOKUP($B28,'Round  (6)'!$B$2:$AM$102,MATCH(Species!X$2,'Round  (6)'!$B$2:$AM$2,0),0),0)+IFERROR(VLOOKUP($B28,'Round  (7)'!$B$2:$AM$102,MATCH(Species!X$2,'Round  (7)'!$B$2:$AM$2,0),0),0)+IFERROR(VLOOKUP($B28,'Round  (8)'!$B$2:$AM$102,MATCH(Species!X$2,'Round  (8)'!$B$2:$AM$2,0),0),0)+IFERROR(VLOOKUP($B28,'Round  (9)'!$B$2:$AM$102,MATCH(Species!X$2,'Round  (9)'!$B$2:$AM$2,0),0),0)+IFERROR(VLOOKUP($B28,'Round  (10)'!$B$2:$U$102,MATCH(Species!X$2,'Round  (10)'!$B$2:$U$2,0),0),0)+IFERROR(VLOOKUP($B28,'Round  (11)'!$B$2:$AB$102,MATCH(Species!X$2,'Round  (11)'!$B$2:$AB$2,0),0),0)+IFERROR(VLOOKUP($B28,'Round  (12)'!$B$2:$Y$100,MATCH(Species!X$2,'Round  (12)'!$B$2:$Y$2,0),0),0)</f>
        <v>0</v>
      </c>
      <c r="Y28" s="480">
        <f>IFERROR(VLOOKUP($B28,'Round 1'!$B$2:$AM$102,MATCH(Species!Y$2,'Round 1'!$B$2:$AM$2,0),0),0)+IFERROR(VLOOKUP($B28,'Round  (2)'!$B$2:$AM$102,MATCH(Species!Y$2,'Round  (2)'!$B$2:$AM$2,0),0),0)+IFERROR(VLOOKUP($B28,'Round  (3)'!$B$2:$AM$102,MATCH(Species!Y$2,'Round  (3)'!$B$2:$AM$2,0),0),0)+IFERROR(VLOOKUP($B28,'Round (4)'!$B$2:$AM$102,MATCH(Species!Y$2,'Round (4)'!$B$2:$AM$2,0),0),0)+IFERROR(VLOOKUP($B28,'Round  (5)'!$B$2:$AM$102,MATCH(Species!Y$2,'Round  (5)'!$B$2:$AM$2,0),0),0)+IFERROR(VLOOKUP($B28,'Round  (6)'!$B$2:$AM$102,MATCH(Species!Y$2,'Round  (6)'!$B$2:$AM$2,0),0),0)+IFERROR(VLOOKUP($B28,'Round  (7)'!$B$2:$AM$102,MATCH(Species!Y$2,'Round  (7)'!$B$2:$AM$2,0),0),0)+IFERROR(VLOOKUP($B28,'Round  (8)'!$B$2:$AM$102,MATCH(Species!Y$2,'Round  (8)'!$B$2:$AM$2,0),0),0)+IFERROR(VLOOKUP($B28,'Round  (9)'!$B$2:$AM$102,MATCH(Species!Y$2,'Round  (9)'!$B$2:$AM$2,0),0),0)+IFERROR(VLOOKUP($B28,'Round  (10)'!$B$2:$U$102,MATCH(Species!Y$2,'Round  (10)'!$B$2:$U$2,0),0),0)+IFERROR(VLOOKUP($B28,'Round  (11)'!$B$2:$AB$102,MATCH(Species!Y$2,'Round  (11)'!$B$2:$AB$2,0),0),0)+IFERROR(VLOOKUP($B28,'Round  (12)'!$B$2:$Y$100,MATCH(Species!Y$2,'Round  (12)'!$B$2:$Y$2,0),0),0)</f>
        <v>0</v>
      </c>
      <c r="Z28" s="480">
        <f>IFERROR(VLOOKUP($B28,'Round 1'!$B$2:$AM$102,MATCH(Species!Z$2,'Round 1'!$B$2:$AM$2,0),0),0)+IFERROR(VLOOKUP($B28,'Round  (2)'!$B$2:$AM$102,MATCH(Species!Z$2,'Round  (2)'!$B$2:$AM$2,0),0),0)+IFERROR(VLOOKUP($B28,'Round  (3)'!$B$2:$AM$102,MATCH(Species!Z$2,'Round  (3)'!$B$2:$AM$2,0),0),0)+IFERROR(VLOOKUP($B28,'Round (4)'!$B$2:$AM$102,MATCH(Species!Z$2,'Round (4)'!$B$2:$AM$2,0),0),0)+IFERROR(VLOOKUP($B28,'Round  (5)'!$B$2:$AM$102,MATCH(Species!Z$2,'Round  (5)'!$B$2:$AM$2,0),0),0)+IFERROR(VLOOKUP($B28,'Round  (6)'!$B$2:$AM$102,MATCH(Species!Z$2,'Round  (6)'!$B$2:$AM$2,0),0),0)+IFERROR(VLOOKUP($B28,'Round  (7)'!$B$2:$AM$102,MATCH(Species!Z$2,'Round  (7)'!$B$2:$AM$2,0),0),0)+IFERROR(VLOOKUP($B28,'Round  (8)'!$B$2:$AM$102,MATCH(Species!Z$2,'Round  (8)'!$B$2:$AM$2,0),0),0)+IFERROR(VLOOKUP($B28,'Round  (9)'!$B$2:$AM$102,MATCH(Species!Z$2,'Round  (9)'!$B$2:$AM$2,0),0),0)+IFERROR(VLOOKUP($B28,'Round  (10)'!$B$2:$U$102,MATCH(Species!Z$2,'Round  (10)'!$B$2:$U$2,0),0),0)+IFERROR(VLOOKUP($B28,'Round  (11)'!$B$2:$AB$102,MATCH(Species!Z$2,'Round  (11)'!$B$2:$AB$2,0),0),0)+IFERROR(VLOOKUP($B28,'Round  (12)'!$B$2:$Y$100,MATCH(Species!Z$2,'Round  (12)'!$B$2:$Y$2,0),0),0)</f>
        <v>0</v>
      </c>
      <c r="AA28" s="480">
        <f>IFERROR(VLOOKUP($B28,'Round 1'!$B$2:$AM$102,MATCH(Species!AA$2,'Round 1'!$B$2:$AM$2,0),0),0)+IFERROR(VLOOKUP($B28,'Round  (2)'!$B$2:$AM$102,MATCH(Species!AA$2,'Round  (2)'!$B$2:$AM$2,0),0),0)+IFERROR(VLOOKUP($B28,'Round  (3)'!$B$2:$AM$102,MATCH(Species!AA$2,'Round  (3)'!$B$2:$AM$2,0),0),0)+IFERROR(VLOOKUP($B28,'Round (4)'!$B$2:$AM$102,MATCH(Species!AA$2,'Round (4)'!$B$2:$AM$2,0),0),0)+IFERROR(VLOOKUP($B28,'Round  (5)'!$B$2:$AM$102,MATCH(Species!AA$2,'Round  (5)'!$B$2:$AM$2,0),0),0)+IFERROR(VLOOKUP($B28,'Round  (6)'!$B$2:$AM$102,MATCH(Species!AA$2,'Round  (6)'!$B$2:$AM$2,0),0),0)+IFERROR(VLOOKUP($B28,'Round  (7)'!$B$2:$AM$102,MATCH(Species!AA$2,'Round  (7)'!$B$2:$AM$2,0),0),0)+IFERROR(VLOOKUP($B28,'Round  (8)'!$B$2:$AM$102,MATCH(Species!AA$2,'Round  (8)'!$B$2:$AM$2,0),0),0)+IFERROR(VLOOKUP($B28,'Round  (9)'!$B$2:$AM$102,MATCH(Species!AA$2,'Round  (9)'!$B$2:$AM$2,0),0),0)+IFERROR(VLOOKUP($B28,'Round  (10)'!$B$2:$U$102,MATCH(Species!AA$2,'Round  (10)'!$B$2:$U$2,0),0),0)+IFERROR(VLOOKUP($B28,'Round  (11)'!$B$2:$AB$102,MATCH(Species!AA$2,'Round  (11)'!$B$2:$AB$2,0),0),0)+IFERROR(VLOOKUP($B28,'Round  (12)'!$B$2:$Y$100,MATCH(Species!AA$2,'Round  (12)'!$B$2:$Y$2,0),0),0)</f>
        <v>0</v>
      </c>
      <c r="AB28" s="480">
        <f>IFERROR(VLOOKUP($B28,'Round 1'!$B$2:$AM$102,MATCH(Species!AB$2,'Round 1'!$B$2:$AM$2,0),0),0)+IFERROR(VLOOKUP($B28,'Round  (2)'!$B$2:$AM$102,MATCH(Species!AB$2,'Round  (2)'!$B$2:$AM$2,0),0),0)+IFERROR(VLOOKUP($B28,'Round  (3)'!$B$2:$AM$102,MATCH(Species!AB$2,'Round  (3)'!$B$2:$AM$2,0),0),0)+IFERROR(VLOOKUP($B28,'Round (4)'!$B$2:$AM$102,MATCH(Species!AB$2,'Round (4)'!$B$2:$AM$2,0),0),0)+IFERROR(VLOOKUP($B28,'Round  (5)'!$B$2:$AM$102,MATCH(Species!AB$2,'Round  (5)'!$B$2:$AM$2,0),0),0)+IFERROR(VLOOKUP($B28,'Round  (6)'!$B$2:$AM$102,MATCH(Species!AB$2,'Round  (6)'!$B$2:$AM$2,0),0),0)+IFERROR(VLOOKUP($B28,'Round  (7)'!$B$2:$AM$102,MATCH(Species!AB$2,'Round  (7)'!$B$2:$AM$2,0),0),0)+IFERROR(VLOOKUP($B28,'Round  (8)'!$B$2:$AM$102,MATCH(Species!AB$2,'Round  (8)'!$B$2:$AM$2,0),0),0)+IFERROR(VLOOKUP($B28,'Round  (9)'!$B$2:$AM$102,MATCH(Species!AB$2,'Round  (9)'!$B$2:$AM$2,0),0),0)+IFERROR(VLOOKUP($B28,'Round  (10)'!$B$2:$U$102,MATCH(Species!AB$2,'Round  (10)'!$B$2:$U$2,0),0),0)+IFERROR(VLOOKUP($B28,'Round  (11)'!$B$2:$AB$102,MATCH(Species!AB$2,'Round  (11)'!$B$2:$AB$2,0),0),0)+IFERROR(VLOOKUP($B28,'Round  (12)'!$B$2:$Y$100,MATCH(Species!AB$2,'Round  (12)'!$B$2:$Y$2,0),0),0)</f>
        <v>0</v>
      </c>
      <c r="AC28" s="480">
        <f>IFERROR(VLOOKUP($B28,'Round 1'!$B$2:$AM$102,MATCH(Species!AC$2,'Round 1'!$B$2:$AM$2,0),0),0)+IFERROR(VLOOKUP($B28,'Round  (2)'!$B$2:$AM$102,MATCH(Species!AC$2,'Round  (2)'!$B$2:$AM$2,0),0),0)+IFERROR(VLOOKUP($B28,'Round  (3)'!$B$2:$AM$102,MATCH(Species!AC$2,'Round  (3)'!$B$2:$AM$2,0),0),0)+IFERROR(VLOOKUP($B28,'Round (4)'!$B$2:$AM$102,MATCH(Species!AC$2,'Round (4)'!$B$2:$AM$2,0),0),0)+IFERROR(VLOOKUP($B28,'Round  (5)'!$B$2:$AM$102,MATCH(Species!AC$2,'Round  (5)'!$B$2:$AM$2,0),0),0)+IFERROR(VLOOKUP($B28,'Round  (6)'!$B$2:$AM$102,MATCH(Species!AC$2,'Round  (6)'!$B$2:$AM$2,0),0),0)+IFERROR(VLOOKUP($B28,'Round  (7)'!$B$2:$AM$102,MATCH(Species!AC$2,'Round  (7)'!$B$2:$AM$2,0),0),0)+IFERROR(VLOOKUP($B28,'Round  (8)'!$B$2:$AM$102,MATCH(Species!AC$2,'Round  (8)'!$B$2:$AM$2,0),0),0)+IFERROR(VLOOKUP($B28,'Round  (9)'!$B$2:$AM$102,MATCH(Species!AC$2,'Round  (9)'!$B$2:$AM$2,0),0),0)+IFERROR(VLOOKUP($B28,'Round  (10)'!$B$2:$U$102,MATCH(Species!AC$2,'Round  (10)'!$B$2:$U$2,0),0),0)+IFERROR(VLOOKUP($B28,'Round  (11)'!$B$2:$AB$102,MATCH(Species!AC$2,'Round  (11)'!$B$2:$AB$2,0),0),0)+IFERROR(VLOOKUP($B28,'Round  (12)'!$B$2:$Y$100,MATCH(Species!AC$2,'Round  (12)'!$B$2:$Y$2,0),0),0)</f>
        <v>2</v>
      </c>
      <c r="AD28" s="480">
        <f>IFERROR(VLOOKUP($B28,'Round 1'!$B$2:$AM$102,MATCH(Species!AD$2,'Round 1'!$B$2:$AM$2,0),0),0)+IFERROR(VLOOKUP($B28,'Round  (2)'!$B$2:$AM$102,MATCH(Species!AD$2,'Round  (2)'!$B$2:$AM$2,0),0),0)+IFERROR(VLOOKUP($B28,'Round  (3)'!$B$2:$AM$102,MATCH(Species!AD$2,'Round  (3)'!$B$2:$AM$2,0),0),0)+IFERROR(VLOOKUP($B28,'Round (4)'!$B$2:$AM$102,MATCH(Species!AD$2,'Round (4)'!$B$2:$AM$2,0),0),0)+IFERROR(VLOOKUP($B28,'Round  (5)'!$B$2:$AM$102,MATCH(Species!AD$2,'Round  (5)'!$B$2:$AM$2,0),0),0)+IFERROR(VLOOKUP($B28,'Round  (6)'!$B$2:$AM$102,MATCH(Species!AD$2,'Round  (6)'!$B$2:$AM$2,0),0),0)+IFERROR(VLOOKUP($B28,'Round  (7)'!$B$2:$AM$102,MATCH(Species!AD$2,'Round  (7)'!$B$2:$AM$2,0),0),0)+IFERROR(VLOOKUP($B28,'Round  (8)'!$B$2:$AM$102,MATCH(Species!AD$2,'Round  (8)'!$B$2:$AM$2,0),0),0)+IFERROR(VLOOKUP($B28,'Round  (9)'!$B$2:$AM$102,MATCH(Species!AD$2,'Round  (9)'!$B$2:$AM$2,0),0),0)+IFERROR(VLOOKUP($B28,'Round  (10)'!$B$2:$U$102,MATCH(Species!AD$2,'Round  (10)'!$B$2:$U$2,0),0),0)+IFERROR(VLOOKUP($B28,'Round  (11)'!$B$2:$AB$102,MATCH(Species!AD$2,'Round  (11)'!$B$2:$AB$2,0),0),0)+IFERROR(VLOOKUP($B28,'Round  (12)'!$B$2:$Y$100,MATCH(Species!AD$2,'Round  (12)'!$B$2:$Y$2,0),0),0)</f>
        <v>0</v>
      </c>
      <c r="AE28" s="480">
        <f>IFERROR(VLOOKUP($B28,'Round 1'!$B$2:$AM$102,MATCH(Species!AE$2,'Round 1'!$B$2:$AM$2,0),0),0)+IFERROR(VLOOKUP($B28,'Round  (2)'!$B$2:$AM$102,MATCH(Species!AE$2,'Round  (2)'!$B$2:$AM$2,0),0),0)+IFERROR(VLOOKUP($B28,'Round  (3)'!$B$2:$AM$102,MATCH(Species!AE$2,'Round  (3)'!$B$2:$AM$2,0),0),0)+IFERROR(VLOOKUP($B28,'Round (4)'!$B$2:$AM$102,MATCH(Species!AE$2,'Round (4)'!$B$2:$AM$2,0),0),0)+IFERROR(VLOOKUP($B28,'Round  (5)'!$B$2:$AM$102,MATCH(Species!AE$2,'Round  (5)'!$B$2:$AM$2,0),0),0)+IFERROR(VLOOKUP($B28,'Round  (6)'!$B$2:$AM$102,MATCH(Species!AE$2,'Round  (6)'!$B$2:$AM$2,0),0),0)+IFERROR(VLOOKUP($B28,'Round  (7)'!$B$2:$AM$102,MATCH(Species!AE$2,'Round  (7)'!$B$2:$AM$2,0),0),0)+IFERROR(VLOOKUP($B28,'Round  (8)'!$B$2:$AM$102,MATCH(Species!AE$2,'Round  (8)'!$B$2:$AM$2,0),0),0)+IFERROR(VLOOKUP($B28,'Round  (9)'!$B$2:$AM$102,MATCH(Species!AE$2,'Round  (9)'!$B$2:$AM$2,0),0),0)+IFERROR(VLOOKUP($B28,'Round  (10)'!$B$2:$U$102,MATCH(Species!AE$2,'Round  (10)'!$B$2:$U$2,0),0),0)+IFERROR(VLOOKUP($B28,'Round  (11)'!$B$2:$AB$102,MATCH(Species!AE$2,'Round  (11)'!$B$2:$AB$2,0),0),0)+IFERROR(VLOOKUP($B28,'Round  (12)'!$B$2:$Y$100,MATCH(Species!AE$2,'Round  (12)'!$B$2:$Y$2,0),0),0)</f>
        <v>0</v>
      </c>
      <c r="AF28" s="480">
        <f>IFERROR(VLOOKUP($B28,'Round 1'!$B$2:$AM$102,MATCH(Species!AF$2,'Round 1'!$B$2:$AM$2,0),0),0)+IFERROR(VLOOKUP($B28,'Round  (2)'!$B$2:$AM$102,MATCH(Species!AF$2,'Round  (2)'!$B$2:$AM$2,0),0),0)+IFERROR(VLOOKUP($B28,'Round  (3)'!$B$2:$AM$102,MATCH(Species!AF$2,'Round  (3)'!$B$2:$AM$2,0),0),0)+IFERROR(VLOOKUP($B28,'Round (4)'!$B$2:$AM$102,MATCH(Species!AF$2,'Round (4)'!$B$2:$AM$2,0),0),0)+IFERROR(VLOOKUP($B28,'Round  (5)'!$B$2:$AM$102,MATCH(Species!AF$2,'Round  (5)'!$B$2:$AM$2,0),0),0)+IFERROR(VLOOKUP($B28,'Round  (6)'!$B$2:$AM$102,MATCH(Species!AF$2,'Round  (6)'!$B$2:$AM$2,0),0),0)+IFERROR(VLOOKUP($B28,'Round  (7)'!$B$2:$AM$102,MATCH(Species!AF$2,'Round  (7)'!$B$2:$AM$2,0),0),0)+IFERROR(VLOOKUP($B28,'Round  (8)'!$B$2:$AM$102,MATCH(Species!AF$2,'Round  (8)'!$B$2:$AM$2,0),0),0)+IFERROR(VLOOKUP($B28,'Round  (9)'!$B$2:$AM$102,MATCH(Species!AF$2,'Round  (9)'!$B$2:$AM$2,0),0),0)+IFERROR(VLOOKUP($B28,'Round  (10)'!$B$2:$U$102,MATCH(Species!AF$2,'Round  (10)'!$B$2:$U$2,0),0),0)+IFERROR(VLOOKUP($B28,'Round  (11)'!$B$2:$AB$102,MATCH(Species!AF$2,'Round  (11)'!$B$2:$AB$2,0),0),0)+IFERROR(VLOOKUP($B28,'Round  (12)'!$B$2:$Y$100,MATCH(Species!AF$2,'Round  (12)'!$B$2:$Y$2,0),0),0)</f>
        <v>0</v>
      </c>
      <c r="AG28" s="480">
        <f>IFERROR(VLOOKUP($B28,'Round 1'!$B$2:$AM$102,MATCH(Species!AG$2,'Round 1'!$B$2:$AM$2,0),0),0)+IFERROR(VLOOKUP($B28,'Round  (2)'!$B$2:$AM$102,MATCH(Species!AG$2,'Round  (2)'!$B$2:$AM$2,0),0),0)+IFERROR(VLOOKUP($B28,'Round  (3)'!$B$2:$AM$102,MATCH(Species!AG$2,'Round  (3)'!$B$2:$AM$2,0),0),0)+IFERROR(VLOOKUP($B28,'Round (4)'!$B$2:$AM$102,MATCH(Species!AG$2,'Round (4)'!$B$2:$AM$2,0),0),0)+IFERROR(VLOOKUP($B28,'Round  (5)'!$B$2:$AM$102,MATCH(Species!AG$2,'Round  (5)'!$B$2:$AM$2,0),0),0)+IFERROR(VLOOKUP($B28,'Round  (6)'!$B$2:$AM$102,MATCH(Species!AG$2,'Round  (6)'!$B$2:$AM$2,0),0),0)+IFERROR(VLOOKUP($B28,'Round  (7)'!$B$2:$AM$102,MATCH(Species!AG$2,'Round  (7)'!$B$2:$AM$2,0),0),0)+IFERROR(VLOOKUP($B28,'Round  (8)'!$B$2:$AM$102,MATCH(Species!AG$2,'Round  (8)'!$B$2:$AM$2,0),0),0)+IFERROR(VLOOKUP($B28,'Round  (9)'!$B$2:$AM$102,MATCH(Species!AG$2,'Round  (9)'!$B$2:$AM$2,0),0),0)+IFERROR(VLOOKUP($B28,'Round  (10)'!$B$2:$U$102,MATCH(Species!AG$2,'Round  (10)'!$B$2:$U$2,0),0),0)+IFERROR(VLOOKUP($B28,'Round  (11)'!$B$2:$AB$102,MATCH(Species!AG$2,'Round  (11)'!$B$2:$AB$2,0),0),0)+IFERROR(VLOOKUP($B28,'Round  (12)'!$B$2:$Y$100,MATCH(Species!AG$2,'Round  (12)'!$B$2:$Y$2,0),0),0)</f>
        <v>0</v>
      </c>
      <c r="AH28" s="480">
        <f>IFERROR(VLOOKUP($B28,'Round 1'!$B$2:$AM$102,MATCH(Species!AH$2,'Round 1'!$B$2:$AM$2,0),0),0)+IFERROR(VLOOKUP($B28,'Round  (2)'!$B$2:$AM$102,MATCH(Species!AH$2,'Round  (2)'!$B$2:$AM$2,0),0),0)+IFERROR(VLOOKUP($B28,'Round  (3)'!$B$2:$AM$102,MATCH(Species!AH$2,'Round  (3)'!$B$2:$AM$2,0),0),0)+IFERROR(VLOOKUP($B28,'Round (4)'!$B$2:$AM$102,MATCH(Species!AH$2,'Round (4)'!$B$2:$AM$2,0),0),0)+IFERROR(VLOOKUP($B28,'Round  (5)'!$B$2:$AM$102,MATCH(Species!AH$2,'Round  (5)'!$B$2:$AM$2,0),0),0)+IFERROR(VLOOKUP($B28,'Round  (6)'!$B$2:$AM$102,MATCH(Species!AH$2,'Round  (6)'!$B$2:$AM$2,0),0),0)+IFERROR(VLOOKUP($B28,'Round  (7)'!$B$2:$AM$102,MATCH(Species!AH$2,'Round  (7)'!$B$2:$AM$2,0),0),0)+IFERROR(VLOOKUP($B28,'Round  (8)'!$B$2:$AM$102,MATCH(Species!AH$2,'Round  (8)'!$B$2:$AM$2,0),0),0)+IFERROR(VLOOKUP($B28,'Round  (9)'!$B$2:$AM$102,MATCH(Species!AH$2,'Round  (9)'!$B$2:$AM$2,0),0),0)+IFERROR(VLOOKUP($B28,'Round  (10)'!$B$2:$U$102,MATCH(Species!AH$2,'Round  (10)'!$B$2:$U$2,0),0),0)+IFERROR(VLOOKUP($B28,'Round  (11)'!$B$2:$AB$102,MATCH(Species!AH$2,'Round  (11)'!$B$2:$AB$2,0),0),0)+IFERROR(VLOOKUP($B28,'Round  (12)'!$B$2:$Y$100,MATCH(Species!AH$2,'Round  (12)'!$B$2:$Y$2,0),0),0)</f>
        <v>0</v>
      </c>
      <c r="AI28" s="480">
        <f>IFERROR(VLOOKUP($B28,'Round 1'!$B$2:$AM$102,MATCH(Species!AI$2,'Round 1'!$B$2:$AM$2,0),0),0)+IFERROR(VLOOKUP($B28,'Round  (2)'!$B$2:$AM$102,MATCH(Species!AI$2,'Round  (2)'!$B$2:$AM$2,0),0),0)+IFERROR(VLOOKUP($B28,'Round  (3)'!$B$2:$AM$102,MATCH(Species!AI$2,'Round  (3)'!$B$2:$AM$2,0),0),0)+IFERROR(VLOOKUP($B28,'Round (4)'!$B$2:$AM$102,MATCH(Species!AI$2,'Round (4)'!$B$2:$AM$2,0),0),0)+IFERROR(VLOOKUP($B28,'Round  (5)'!$B$2:$AM$102,MATCH(Species!AI$2,'Round  (5)'!$B$2:$AM$2,0),0),0)+IFERROR(VLOOKUP($B28,'Round  (6)'!$B$2:$AM$102,MATCH(Species!AI$2,'Round  (6)'!$B$2:$AM$2,0),0),0)+IFERROR(VLOOKUP($B28,'Round  (7)'!$B$2:$AM$102,MATCH(Species!AI$2,'Round  (7)'!$B$2:$AM$2,0),0),0)+IFERROR(VLOOKUP($B28,'Round  (8)'!$B$2:$AM$102,MATCH(Species!AI$2,'Round  (8)'!$B$2:$AM$2,0),0),0)+IFERROR(VLOOKUP($B28,'Round  (9)'!$B$2:$AM$102,MATCH(Species!AI$2,'Round  (9)'!$B$2:$AM$2,0),0),0)+IFERROR(VLOOKUP($B28,'Round  (10)'!$B$2:$U$102,MATCH(Species!AI$2,'Round  (10)'!$B$2:$U$2,0),0),0)+IFERROR(VLOOKUP($B28,'Round  (11)'!$B$2:$AB$102,MATCH(Species!AI$2,'Round  (11)'!$B$2:$AB$2,0),0),0)+IFERROR(VLOOKUP($B28,'Round  (12)'!$B$2:$Y$100,MATCH(Species!AI$2,'Round  (12)'!$B$2:$Y$2,0),0),0)</f>
        <v>0</v>
      </c>
      <c r="AJ28" s="480">
        <f>IFERROR(VLOOKUP($B28,'Round 1'!$B$2:$AM$102,MATCH(Species!AJ$2,'Round 1'!$B$2:$AM$2,0),0),0)+IFERROR(VLOOKUP($B28,'Round  (2)'!$B$2:$AM$102,MATCH(Species!AJ$2,'Round  (2)'!$B$2:$AM$2,0),0),0)+IFERROR(VLOOKUP($B28,'Round  (3)'!$B$2:$AM$102,MATCH(Species!AJ$2,'Round  (3)'!$B$2:$AM$2,0),0),0)+IFERROR(VLOOKUP($B28,'Round (4)'!$B$2:$AM$102,MATCH(Species!AJ$2,'Round (4)'!$B$2:$AM$2,0),0),0)+IFERROR(VLOOKUP($B28,'Round  (5)'!$B$2:$AM$102,MATCH(Species!AJ$2,'Round  (5)'!$B$2:$AM$2,0),0),0)+IFERROR(VLOOKUP($B28,'Round  (6)'!$B$2:$AM$102,MATCH(Species!AJ$2,'Round  (6)'!$B$2:$AM$2,0),0),0)+IFERROR(VLOOKUP($B28,'Round  (7)'!$B$2:$AM$102,MATCH(Species!AJ$2,'Round  (7)'!$B$2:$AM$2,0),0),0)+IFERROR(VLOOKUP($B28,'Round  (8)'!$B$2:$AM$102,MATCH(Species!AJ$2,'Round  (8)'!$B$2:$AM$2,0),0),0)+IFERROR(VLOOKUP($B28,'Round  (9)'!$B$2:$AM$102,MATCH(Species!AJ$2,'Round  (9)'!$B$2:$AM$2,0),0),0)+IFERROR(VLOOKUP($B28,'Round  (10)'!$B$2:$U$102,MATCH(Species!AJ$2,'Round  (10)'!$B$2:$U$2,0),0),0)+IFERROR(VLOOKUP($B28,'Round  (11)'!$B$2:$AB$102,MATCH(Species!AJ$2,'Round  (11)'!$B$2:$AB$2,0),0),0)+IFERROR(VLOOKUP($B28,'Round  (12)'!$B$2:$Y$100,MATCH(Species!AJ$2,'Round  (12)'!$B$2:$Y$2,0),0),0)</f>
        <v>0</v>
      </c>
    </row>
    <row r="29" spans="1:46" x14ac:dyDescent="0.3">
      <c r="A29" s="186">
        <v>26</v>
      </c>
      <c r="B29" s="326" t="s">
        <v>170</v>
      </c>
      <c r="C29" s="66" t="str">
        <f>IFERROR(VLOOKUP(B29,IND!$B$3:$E$66,4,0),"NM")</f>
        <v>M</v>
      </c>
      <c r="D29" s="51">
        <f t="shared" si="1"/>
        <v>8</v>
      </c>
      <c r="E29" s="342">
        <f t="shared" si="2"/>
        <v>51</v>
      </c>
      <c r="F29" s="480">
        <f>IFERROR(VLOOKUP($B29,'Round 1'!$B$2:$AM$102,MATCH(Species!F$2,'Round 1'!$B$2:$AM$2,0),0),0)+IFERROR(VLOOKUP($B29,'Round  (2)'!$B$2:$AM$102,MATCH(Species!F$2,'Round  (2)'!$B$2:$AM$2,0),0),0)+IFERROR(VLOOKUP($B29,'Round  (3)'!$B$2:$AM$102,MATCH(Species!F$2,'Round  (3)'!$B$2:$AM$2,0),0),0)+IFERROR(VLOOKUP($B29,'Round (4)'!$B$2:$AM$102,MATCH(Species!F$2,'Round (4)'!$B$2:$AM$2,0),0),0)+IFERROR(VLOOKUP($B29,'Round  (5)'!$B$2:$AM$102,MATCH(Species!F$2,'Round  (5)'!$B$2:$AM$2,0),0),0)+IFERROR(VLOOKUP($B29,'Round  (6)'!$B$2:$AM$102,MATCH(Species!F$2,'Round  (6)'!$B$2:$AM$2,0),0),0)+IFERROR(VLOOKUP($B29,'Round  (7)'!$B$2:$AM$102,MATCH(Species!F$2,'Round  (7)'!$B$2:$AM$2,0),0),0)+IFERROR(VLOOKUP($B29,'Round  (8)'!$B$2:$AM$102,MATCH(Species!F$2,'Round  (8)'!$B$2:$AM$2,0),0),0)+IFERROR(VLOOKUP($B29,'Round  (9)'!$B$2:$AM$102,MATCH(Species!F$2,'Round  (9)'!$B$2:$AM$2,0),0),0)+IFERROR(VLOOKUP($B29,'Round  (10)'!$B$2:$U$102,MATCH(Species!F$2,'Round  (10)'!$B$2:$U$2,0),0),0)+IFERROR(VLOOKUP($B29,'Round  (11)'!$B$2:$AB$102,MATCH(Species!F$2,'Round  (11)'!$B$2:$AB$2,0),0),0)+IFERROR(VLOOKUP($B29,'Round  (12)'!$B$2:$Y$100,MATCH(Species!F$2,'Round  (12)'!$B$2:$Y$2,0),0),0)</f>
        <v>26</v>
      </c>
      <c r="G29" s="480">
        <f>IFERROR(VLOOKUP($B29,'Round 1'!$B$2:$AM$102,MATCH(Species!G$2,'Round 1'!$B$2:$AM$2,0),0),0)+IFERROR(VLOOKUP($B29,'Round  (2)'!$B$2:$AM$102,MATCH(Species!G$2,'Round  (2)'!$B$2:$AM$2,0),0),0)+IFERROR(VLOOKUP($B29,'Round  (3)'!$B$2:$AM$102,MATCH(Species!G$2,'Round  (3)'!$B$2:$AM$2,0),0),0)+IFERROR(VLOOKUP($B29,'Round (4)'!$B$2:$AM$102,MATCH(Species!G$2,'Round (4)'!$B$2:$AM$2,0),0),0)+IFERROR(VLOOKUP($B29,'Round  (5)'!$B$2:$AM$102,MATCH(Species!G$2,'Round  (5)'!$B$2:$AM$2,0),0),0)+IFERROR(VLOOKUP($B29,'Round  (6)'!$B$2:$AM$102,MATCH(Species!G$2,'Round  (6)'!$B$2:$AM$2,0),0),0)+IFERROR(VLOOKUP($B29,'Round  (7)'!$B$2:$AM$102,MATCH(Species!G$2,'Round  (7)'!$B$2:$AM$2,0),0),0)+IFERROR(VLOOKUP($B29,'Round  (8)'!$B$2:$AM$102,MATCH(Species!G$2,'Round  (8)'!$B$2:$AM$2,0),0),0)+IFERROR(VLOOKUP($B29,'Round  (9)'!$B$2:$AM$102,MATCH(Species!G$2,'Round  (9)'!$B$2:$AM$2,0),0),0)+IFERROR(VLOOKUP($B29,'Round  (10)'!$B$2:$U$102,MATCH(Species!G$2,'Round  (10)'!$B$2:$U$2,0),0),0)+IFERROR(VLOOKUP($B29,'Round  (11)'!$B$2:$AB$102,MATCH(Species!G$2,'Round  (11)'!$B$2:$AB$2,0),0),0)+IFERROR(VLOOKUP($B29,'Round  (12)'!$B$2:$Y$100,MATCH(Species!G$2,'Round  (12)'!$B$2:$Y$2,0),0),0)</f>
        <v>3</v>
      </c>
      <c r="H29" s="480">
        <f>IFERROR(VLOOKUP($B29,'Round 1'!$B$2:$AM$102,MATCH(Species!H$2,'Round 1'!$B$2:$AM$2,0),0),0)+IFERROR(VLOOKUP($B29,'Round  (2)'!$B$2:$AM$102,MATCH(Species!H$2,'Round  (2)'!$B$2:$AM$2,0),0),0)+IFERROR(VLOOKUP($B29,'Round  (3)'!$B$2:$AM$102,MATCH(Species!H$2,'Round  (3)'!$B$2:$AM$2,0),0),0)+IFERROR(VLOOKUP($B29,'Round (4)'!$B$2:$AM$102,MATCH(Species!H$2,'Round (4)'!$B$2:$AM$2,0),0),0)+IFERROR(VLOOKUP($B29,'Round  (5)'!$B$2:$AM$102,MATCH(Species!H$2,'Round  (5)'!$B$2:$AM$2,0),0),0)+IFERROR(VLOOKUP($B29,'Round  (6)'!$B$2:$AM$102,MATCH(Species!H$2,'Round  (6)'!$B$2:$AM$2,0),0),0)+IFERROR(VLOOKUP($B29,'Round  (7)'!$B$2:$AM$102,MATCH(Species!H$2,'Round  (7)'!$B$2:$AM$2,0),0),0)+IFERROR(VLOOKUP($B29,'Round  (8)'!$B$2:$AM$102,MATCH(Species!H$2,'Round  (8)'!$B$2:$AM$2,0),0),0)+IFERROR(VLOOKUP($B29,'Round  (9)'!$B$2:$AM$102,MATCH(Species!H$2,'Round  (9)'!$B$2:$AM$2,0),0),0)+IFERROR(VLOOKUP($B29,'Round  (10)'!$B$2:$U$102,MATCH(Species!H$2,'Round  (10)'!$B$2:$U$2,0),0),0)+IFERROR(VLOOKUP($B29,'Round  (11)'!$B$2:$AB$102,MATCH(Species!H$2,'Round  (11)'!$B$2:$AB$2,0),0),0)+IFERROR(VLOOKUP($B29,'Round  (12)'!$B$2:$Y$100,MATCH(Species!H$2,'Round  (12)'!$B$2:$Y$2,0),0),0)</f>
        <v>1</v>
      </c>
      <c r="I29" s="480">
        <f>IFERROR(VLOOKUP($B29,'Round 1'!$B$2:$AM$102,MATCH(Species!I$2,'Round 1'!$B$2:$AM$2,0),0),0)+IFERROR(VLOOKUP($B29,'Round  (2)'!$B$2:$AM$102,MATCH(Species!I$2,'Round  (2)'!$B$2:$AM$2,0),0),0)+IFERROR(VLOOKUP($B29,'Round  (3)'!$B$2:$AM$102,MATCH(Species!I$2,'Round  (3)'!$B$2:$AM$2,0),0),0)+IFERROR(VLOOKUP($B29,'Round (4)'!$B$2:$AM$102,MATCH(Species!I$2,'Round (4)'!$B$2:$AM$2,0),0),0)+IFERROR(VLOOKUP($B29,'Round  (5)'!$B$2:$AM$102,MATCH(Species!I$2,'Round  (5)'!$B$2:$AM$2,0),0),0)+IFERROR(VLOOKUP($B29,'Round  (6)'!$B$2:$AM$102,MATCH(Species!I$2,'Round  (6)'!$B$2:$AM$2,0),0),0)+IFERROR(VLOOKUP($B29,'Round  (7)'!$B$2:$AM$102,MATCH(Species!I$2,'Round  (7)'!$B$2:$AM$2,0),0),0)+IFERROR(VLOOKUP($B29,'Round  (8)'!$B$2:$AM$102,MATCH(Species!I$2,'Round  (8)'!$B$2:$AM$2,0),0),0)+IFERROR(VLOOKUP($B29,'Round  (9)'!$B$2:$AM$102,MATCH(Species!I$2,'Round  (9)'!$B$2:$AM$2,0),0),0)+IFERROR(VLOOKUP($B29,'Round  (10)'!$B$2:$U$102,MATCH(Species!I$2,'Round  (10)'!$B$2:$U$2,0),0),0)+IFERROR(VLOOKUP($B29,'Round  (11)'!$B$2:$AB$102,MATCH(Species!I$2,'Round  (11)'!$B$2:$AB$2,0),0),0)+IFERROR(VLOOKUP($B29,'Round  (12)'!$B$2:$Y$100,MATCH(Species!I$2,'Round  (12)'!$B$2:$Y$2,0),0),0)</f>
        <v>0</v>
      </c>
      <c r="J29" s="480">
        <f>IFERROR(VLOOKUP($B29,'Round 1'!$B$2:$AM$102,MATCH(Species!J$2,'Round 1'!$B$2:$AM$2,0),0),0)+IFERROR(VLOOKUP($B29,'Round  (2)'!$B$2:$AM$102,MATCH(Species!J$2,'Round  (2)'!$B$2:$AM$2,0),0),0)+IFERROR(VLOOKUP($B29,'Round  (3)'!$B$2:$AM$102,MATCH(Species!J$2,'Round  (3)'!$B$2:$AM$2,0),0),0)+IFERROR(VLOOKUP($B29,'Round (4)'!$B$2:$AM$102,MATCH(Species!J$2,'Round (4)'!$B$2:$AM$2,0),0),0)+IFERROR(VLOOKUP($B29,'Round  (5)'!$B$2:$AM$102,MATCH(Species!J$2,'Round  (5)'!$B$2:$AM$2,0),0),0)+IFERROR(VLOOKUP($B29,'Round  (6)'!$B$2:$AM$102,MATCH(Species!J$2,'Round  (6)'!$B$2:$AM$2,0),0),0)+IFERROR(VLOOKUP($B29,'Round  (7)'!$B$2:$AM$102,MATCH(Species!J$2,'Round  (7)'!$B$2:$AM$2,0),0),0)+IFERROR(VLOOKUP($B29,'Round  (8)'!$B$2:$AM$102,MATCH(Species!J$2,'Round  (8)'!$B$2:$AM$2,0),0),0)+IFERROR(VLOOKUP($B29,'Round  (9)'!$B$2:$AM$102,MATCH(Species!J$2,'Round  (9)'!$B$2:$AM$2,0),0),0)+IFERROR(VLOOKUP($B29,'Round  (10)'!$B$2:$U$102,MATCH(Species!J$2,'Round  (10)'!$B$2:$U$2,0),0),0)+IFERROR(VLOOKUP($B29,'Round  (11)'!$B$2:$AB$102,MATCH(Species!J$2,'Round  (11)'!$B$2:$AB$2,0),0),0)+IFERROR(VLOOKUP($B29,'Round  (12)'!$B$2:$Y$100,MATCH(Species!J$2,'Round  (12)'!$B$2:$Y$2,0),0),0)</f>
        <v>0</v>
      </c>
      <c r="K29" s="480">
        <f>IFERROR(VLOOKUP($B29,'Round 1'!$B$2:$AM$102,MATCH(Species!K$2,'Round 1'!$B$2:$AM$2,0),0),0)+IFERROR(VLOOKUP($B29,'Round  (2)'!$B$2:$AM$102,MATCH(Species!K$2,'Round  (2)'!$B$2:$AM$2,0),0),0)+IFERROR(VLOOKUP($B29,'Round  (3)'!$B$2:$AM$102,MATCH(Species!K$2,'Round  (3)'!$B$2:$AM$2,0),0),0)+IFERROR(VLOOKUP($B29,'Round (4)'!$B$2:$AM$102,MATCH(Species!K$2,'Round (4)'!$B$2:$AM$2,0),0),0)+IFERROR(VLOOKUP($B29,'Round  (5)'!$B$2:$AM$102,MATCH(Species!K$2,'Round  (5)'!$B$2:$AM$2,0),0),0)+IFERROR(VLOOKUP($B29,'Round  (6)'!$B$2:$AM$102,MATCH(Species!K$2,'Round  (6)'!$B$2:$AM$2,0),0),0)+IFERROR(VLOOKUP($B29,'Round  (7)'!$B$2:$AM$102,MATCH(Species!K$2,'Round  (7)'!$B$2:$AM$2,0),0),0)+IFERROR(VLOOKUP($B29,'Round  (8)'!$B$2:$AM$102,MATCH(Species!K$2,'Round  (8)'!$B$2:$AM$2,0),0),0)+IFERROR(VLOOKUP($B29,'Round  (9)'!$B$2:$AM$102,MATCH(Species!K$2,'Round  (9)'!$B$2:$AM$2,0),0),0)+IFERROR(VLOOKUP($B29,'Round  (10)'!$B$2:$U$102,MATCH(Species!K$2,'Round  (10)'!$B$2:$U$2,0),0),0)+IFERROR(VLOOKUP($B29,'Round  (11)'!$B$2:$AB$102,MATCH(Species!K$2,'Round  (11)'!$B$2:$AB$2,0),0),0)+IFERROR(VLOOKUP($B29,'Round  (12)'!$B$2:$Y$100,MATCH(Species!K$2,'Round  (12)'!$B$2:$Y$2,0),0),0)</f>
        <v>0</v>
      </c>
      <c r="L29" s="480">
        <f>IFERROR(VLOOKUP($B29,'Round 1'!$B$2:$AM$102,MATCH(Species!L$2,'Round 1'!$B$2:$AM$2,0),0),0)+IFERROR(VLOOKUP($B29,'Round  (2)'!$B$2:$AM$102,MATCH(Species!L$2,'Round  (2)'!$B$2:$AM$2,0),0),0)+IFERROR(VLOOKUP($B29,'Round  (3)'!$B$2:$AM$102,MATCH(Species!L$2,'Round  (3)'!$B$2:$AM$2,0),0),0)+IFERROR(VLOOKUP($B29,'Round (4)'!$B$2:$AM$102,MATCH(Species!L$2,'Round (4)'!$B$2:$AM$2,0),0),0)+IFERROR(VLOOKUP($B29,'Round  (5)'!$B$2:$AM$102,MATCH(Species!L$2,'Round  (5)'!$B$2:$AM$2,0),0),0)+IFERROR(VLOOKUP($B29,'Round  (6)'!$B$2:$AM$102,MATCH(Species!L$2,'Round  (6)'!$B$2:$AM$2,0),0),0)+IFERROR(VLOOKUP($B29,'Round  (7)'!$B$2:$AM$102,MATCH(Species!L$2,'Round  (7)'!$B$2:$AM$2,0),0),0)+IFERROR(VLOOKUP($B29,'Round  (8)'!$B$2:$AM$102,MATCH(Species!L$2,'Round  (8)'!$B$2:$AM$2,0),0),0)+IFERROR(VLOOKUP($B29,'Round  (9)'!$B$2:$AM$102,MATCH(Species!L$2,'Round  (9)'!$B$2:$AM$2,0),0),0)+IFERROR(VLOOKUP($B29,'Round  (10)'!$B$2:$U$102,MATCH(Species!L$2,'Round  (10)'!$B$2:$U$2,0),0),0)+IFERROR(VLOOKUP($B29,'Round  (11)'!$B$2:$AB$102,MATCH(Species!L$2,'Round  (11)'!$B$2:$AB$2,0),0),0)+IFERROR(VLOOKUP($B29,'Round  (12)'!$B$2:$Y$100,MATCH(Species!L$2,'Round  (12)'!$B$2:$Y$2,0),0),0)</f>
        <v>6</v>
      </c>
      <c r="M29" s="480">
        <f>IFERROR(VLOOKUP($B29,'Round 1'!$B$2:$AM$102,MATCH(Species!M$2,'Round 1'!$B$2:$AM$2,0),0),0)+IFERROR(VLOOKUP($B29,'Round  (2)'!$B$2:$AM$102,MATCH(Species!M$2,'Round  (2)'!$B$2:$AM$2,0),0),0)+IFERROR(VLOOKUP($B29,'Round  (3)'!$B$2:$AM$102,MATCH(Species!M$2,'Round  (3)'!$B$2:$AM$2,0),0),0)+IFERROR(VLOOKUP($B29,'Round (4)'!$B$2:$AM$102,MATCH(Species!M$2,'Round (4)'!$B$2:$AM$2,0),0),0)+IFERROR(VLOOKUP($B29,'Round  (5)'!$B$2:$AM$102,MATCH(Species!M$2,'Round  (5)'!$B$2:$AM$2,0),0),0)+IFERROR(VLOOKUP($B29,'Round  (6)'!$B$2:$AM$102,MATCH(Species!M$2,'Round  (6)'!$B$2:$AM$2,0),0),0)+IFERROR(VLOOKUP($B29,'Round  (7)'!$B$2:$AM$102,MATCH(Species!M$2,'Round  (7)'!$B$2:$AM$2,0),0),0)+IFERROR(VLOOKUP($B29,'Round  (8)'!$B$2:$AM$102,MATCH(Species!M$2,'Round  (8)'!$B$2:$AM$2,0),0),0)+IFERROR(VLOOKUP($B29,'Round  (9)'!$B$2:$AM$102,MATCH(Species!M$2,'Round  (9)'!$B$2:$AM$2,0),0),0)+IFERROR(VLOOKUP($B29,'Round  (10)'!$B$2:$U$102,MATCH(Species!M$2,'Round  (10)'!$B$2:$U$2,0),0),0)+IFERROR(VLOOKUP($B29,'Round  (11)'!$B$2:$AB$102,MATCH(Species!M$2,'Round  (11)'!$B$2:$AB$2,0),0),0)+IFERROR(VLOOKUP($B29,'Round  (12)'!$B$2:$Y$100,MATCH(Species!M$2,'Round  (12)'!$B$2:$Y$2,0),0),0)</f>
        <v>0</v>
      </c>
      <c r="N29" s="480">
        <f>IFERROR(VLOOKUP($B29,'Round 1'!$B$2:$AM$102,MATCH(Species!N$2,'Round 1'!$B$2:$AM$2,0),0),0)+IFERROR(VLOOKUP($B29,'Round  (2)'!$B$2:$AM$102,MATCH(Species!N$2,'Round  (2)'!$B$2:$AM$2,0),0),0)+IFERROR(VLOOKUP($B29,'Round  (3)'!$B$2:$AM$102,MATCH(Species!N$2,'Round  (3)'!$B$2:$AM$2,0),0),0)+IFERROR(VLOOKUP($B29,'Round (4)'!$B$2:$AM$102,MATCH(Species!N$2,'Round (4)'!$B$2:$AM$2,0),0),0)+IFERROR(VLOOKUP($B29,'Round  (5)'!$B$2:$AM$102,MATCH(Species!N$2,'Round  (5)'!$B$2:$AM$2,0),0),0)+IFERROR(VLOOKUP($B29,'Round  (6)'!$B$2:$AM$102,MATCH(Species!N$2,'Round  (6)'!$B$2:$AM$2,0),0),0)+IFERROR(VLOOKUP($B29,'Round  (7)'!$B$2:$AM$102,MATCH(Species!N$2,'Round  (7)'!$B$2:$AM$2,0),0),0)+IFERROR(VLOOKUP($B29,'Round  (8)'!$B$2:$AM$102,MATCH(Species!N$2,'Round  (8)'!$B$2:$AM$2,0),0),0)+IFERROR(VLOOKUP($B29,'Round  (9)'!$B$2:$AM$102,MATCH(Species!N$2,'Round  (9)'!$B$2:$AM$2,0),0),0)+IFERROR(VLOOKUP($B29,'Round  (10)'!$B$2:$U$102,MATCH(Species!N$2,'Round  (10)'!$B$2:$U$2,0),0),0)+IFERROR(VLOOKUP($B29,'Round  (11)'!$B$2:$AB$102,MATCH(Species!N$2,'Round  (11)'!$B$2:$AB$2,0),0),0)+IFERROR(VLOOKUP($B29,'Round  (12)'!$B$2:$Y$100,MATCH(Species!N$2,'Round  (12)'!$B$2:$Y$2,0),0),0)</f>
        <v>10</v>
      </c>
      <c r="O29" s="480">
        <f>IFERROR(VLOOKUP($B29,'Round 1'!$B$2:$AM$102,MATCH(Species!O$2,'Round 1'!$B$2:$AM$2,0),0),0)+IFERROR(VLOOKUP($B29,'Round  (2)'!$B$2:$AM$102,MATCH(Species!O$2,'Round  (2)'!$B$2:$AM$2,0),0),0)+IFERROR(VLOOKUP($B29,'Round  (3)'!$B$2:$AM$102,MATCH(Species!O$2,'Round  (3)'!$B$2:$AM$2,0),0),0)+IFERROR(VLOOKUP($B29,'Round (4)'!$B$2:$AM$102,MATCH(Species!O$2,'Round (4)'!$B$2:$AM$2,0),0),0)+IFERROR(VLOOKUP($B29,'Round  (5)'!$B$2:$AM$102,MATCH(Species!O$2,'Round  (5)'!$B$2:$AM$2,0),0),0)+IFERROR(VLOOKUP($B29,'Round  (6)'!$B$2:$AM$102,MATCH(Species!O$2,'Round  (6)'!$B$2:$AM$2,0),0),0)+IFERROR(VLOOKUP($B29,'Round  (7)'!$B$2:$AM$102,MATCH(Species!O$2,'Round  (7)'!$B$2:$AM$2,0),0),0)+IFERROR(VLOOKUP($B29,'Round  (8)'!$B$2:$AM$102,MATCH(Species!O$2,'Round  (8)'!$B$2:$AM$2,0),0),0)+IFERROR(VLOOKUP($B29,'Round  (9)'!$B$2:$AM$102,MATCH(Species!O$2,'Round  (9)'!$B$2:$AM$2,0),0),0)+IFERROR(VLOOKUP($B29,'Round  (10)'!$B$2:$U$102,MATCH(Species!O$2,'Round  (10)'!$B$2:$U$2,0),0),0)+IFERROR(VLOOKUP($B29,'Round  (11)'!$B$2:$AB$102,MATCH(Species!O$2,'Round  (11)'!$B$2:$AB$2,0),0),0)+IFERROR(VLOOKUP($B29,'Round  (12)'!$B$2:$Y$100,MATCH(Species!O$2,'Round  (12)'!$B$2:$Y$2,0),0),0)</f>
        <v>0</v>
      </c>
      <c r="P29" s="480">
        <f>IFERROR(VLOOKUP($B29,'Round 1'!$B$2:$AM$102,MATCH(Species!P$2,'Round 1'!$B$2:$AM$2,0),0),0)+IFERROR(VLOOKUP($B29,'Round  (2)'!$B$2:$AM$102,MATCH(Species!P$2,'Round  (2)'!$B$2:$AM$2,0),0),0)+IFERROR(VLOOKUP($B29,'Round  (3)'!$B$2:$AM$102,MATCH(Species!P$2,'Round  (3)'!$B$2:$AM$2,0),0),0)+IFERROR(VLOOKUP($B29,'Round (4)'!$B$2:$AM$102,MATCH(Species!P$2,'Round (4)'!$B$2:$AM$2,0),0),0)+IFERROR(VLOOKUP($B29,'Round  (5)'!$B$2:$AM$102,MATCH(Species!P$2,'Round  (5)'!$B$2:$AM$2,0),0),0)+IFERROR(VLOOKUP($B29,'Round  (6)'!$B$2:$AM$102,MATCH(Species!P$2,'Round  (6)'!$B$2:$AM$2,0),0),0)+IFERROR(VLOOKUP($B29,'Round  (7)'!$B$2:$AM$102,MATCH(Species!P$2,'Round  (7)'!$B$2:$AM$2,0),0),0)+IFERROR(VLOOKUP($B29,'Round  (8)'!$B$2:$AM$102,MATCH(Species!P$2,'Round  (8)'!$B$2:$AM$2,0),0),0)+IFERROR(VLOOKUP($B29,'Round  (9)'!$B$2:$AM$102,MATCH(Species!P$2,'Round  (9)'!$B$2:$AM$2,0),0),0)+IFERROR(VLOOKUP($B29,'Round  (10)'!$B$2:$U$102,MATCH(Species!P$2,'Round  (10)'!$B$2:$U$2,0),0),0)+IFERROR(VLOOKUP($B29,'Round  (11)'!$B$2:$AB$102,MATCH(Species!P$2,'Round  (11)'!$B$2:$AB$2,0),0),0)+IFERROR(VLOOKUP($B29,'Round  (12)'!$B$2:$Y$100,MATCH(Species!P$2,'Round  (12)'!$B$2:$Y$2,0),0),0)</f>
        <v>0</v>
      </c>
      <c r="Q29" s="480">
        <f>IFERROR(VLOOKUP($B29,'Round 1'!$B$2:$AM$102,MATCH(Species!Q$2,'Round 1'!$B$2:$AM$2,0),0),0)+IFERROR(VLOOKUP($B29,'Round  (2)'!$B$2:$AM$102,MATCH(Species!Q$2,'Round  (2)'!$B$2:$AM$2,0),0),0)+IFERROR(VLOOKUP($B29,'Round  (3)'!$B$2:$AM$102,MATCH(Species!Q$2,'Round  (3)'!$B$2:$AM$2,0),0),0)+IFERROR(VLOOKUP($B29,'Round (4)'!$B$2:$AM$102,MATCH(Species!Q$2,'Round (4)'!$B$2:$AM$2,0),0),0)+IFERROR(VLOOKUP($B29,'Round  (5)'!$B$2:$AM$102,MATCH(Species!Q$2,'Round  (5)'!$B$2:$AM$2,0),0),0)+IFERROR(VLOOKUP($B29,'Round  (6)'!$B$2:$AM$102,MATCH(Species!Q$2,'Round  (6)'!$B$2:$AM$2,0),0),0)+IFERROR(VLOOKUP($B29,'Round  (7)'!$B$2:$AM$102,MATCH(Species!Q$2,'Round  (7)'!$B$2:$AM$2,0),0),0)+IFERROR(VLOOKUP($B29,'Round  (8)'!$B$2:$AM$102,MATCH(Species!Q$2,'Round  (8)'!$B$2:$AM$2,0),0),0)+IFERROR(VLOOKUP($B29,'Round  (9)'!$B$2:$AM$102,MATCH(Species!Q$2,'Round  (9)'!$B$2:$AM$2,0),0),0)+IFERROR(VLOOKUP($B29,'Round  (10)'!$B$2:$U$102,MATCH(Species!Q$2,'Round  (10)'!$B$2:$U$2,0),0),0)+IFERROR(VLOOKUP($B29,'Round  (11)'!$B$2:$AB$102,MATCH(Species!Q$2,'Round  (11)'!$B$2:$AB$2,0),0),0)+IFERROR(VLOOKUP($B29,'Round  (12)'!$B$2:$Y$100,MATCH(Species!Q$2,'Round  (12)'!$B$2:$Y$2,0),0),0)</f>
        <v>2</v>
      </c>
      <c r="R29" s="480">
        <f>IFERROR(VLOOKUP($B29,'Round 1'!$B$2:$AM$102,MATCH(Species!R$2,'Round 1'!$B$2:$AM$2,0),0),0)+IFERROR(VLOOKUP($B29,'Round  (2)'!$B$2:$AM$102,MATCH(Species!R$2,'Round  (2)'!$B$2:$AM$2,0),0),0)+IFERROR(VLOOKUP($B29,'Round  (3)'!$B$2:$AM$102,MATCH(Species!R$2,'Round  (3)'!$B$2:$AM$2,0),0),0)+IFERROR(VLOOKUP($B29,'Round (4)'!$B$2:$AM$102,MATCH(Species!R$2,'Round (4)'!$B$2:$AM$2,0),0),0)+IFERROR(VLOOKUP($B29,'Round  (5)'!$B$2:$AM$102,MATCH(Species!R$2,'Round  (5)'!$B$2:$AM$2,0),0),0)+IFERROR(VLOOKUP($B29,'Round  (6)'!$B$2:$AM$102,MATCH(Species!R$2,'Round  (6)'!$B$2:$AM$2,0),0),0)+IFERROR(VLOOKUP($B29,'Round  (7)'!$B$2:$AM$102,MATCH(Species!R$2,'Round  (7)'!$B$2:$AM$2,0),0),0)+IFERROR(VLOOKUP($B29,'Round  (8)'!$B$2:$AM$102,MATCH(Species!R$2,'Round  (8)'!$B$2:$AM$2,0),0),0)+IFERROR(VLOOKUP($B29,'Round  (9)'!$B$2:$AM$102,MATCH(Species!R$2,'Round  (9)'!$B$2:$AM$2,0),0),0)+IFERROR(VLOOKUP($B29,'Round  (10)'!$B$2:$U$102,MATCH(Species!R$2,'Round  (10)'!$B$2:$U$2,0),0),0)+IFERROR(VLOOKUP($B29,'Round  (11)'!$B$2:$AB$102,MATCH(Species!R$2,'Round  (11)'!$B$2:$AB$2,0),0),0)+IFERROR(VLOOKUP($B29,'Round  (12)'!$B$2:$Y$100,MATCH(Species!R$2,'Round  (12)'!$B$2:$Y$2,0),0),0)</f>
        <v>0</v>
      </c>
      <c r="S29" s="480">
        <f>IFERROR(VLOOKUP($B29,'Round 1'!$B$2:$AM$102,MATCH(Species!S$2,'Round 1'!$B$2:$AM$2,0),0),0)+IFERROR(VLOOKUP($B29,'Round  (2)'!$B$2:$AM$102,MATCH(Species!S$2,'Round  (2)'!$B$2:$AM$2,0),0),0)+IFERROR(VLOOKUP($B29,'Round  (3)'!$B$2:$AM$102,MATCH(Species!S$2,'Round  (3)'!$B$2:$AM$2,0),0),0)+IFERROR(VLOOKUP($B29,'Round (4)'!$B$2:$AM$102,MATCH(Species!S$2,'Round (4)'!$B$2:$AM$2,0),0),0)+IFERROR(VLOOKUP($B29,'Round  (5)'!$B$2:$AM$102,MATCH(Species!S$2,'Round  (5)'!$B$2:$AM$2,0),0),0)+IFERROR(VLOOKUP($B29,'Round  (6)'!$B$2:$AM$102,MATCH(Species!S$2,'Round  (6)'!$B$2:$AM$2,0),0),0)+IFERROR(VLOOKUP($B29,'Round  (7)'!$B$2:$AM$102,MATCH(Species!S$2,'Round  (7)'!$B$2:$AM$2,0),0),0)+IFERROR(VLOOKUP($B29,'Round  (8)'!$B$2:$AM$102,MATCH(Species!S$2,'Round  (8)'!$B$2:$AM$2,0),0),0)+IFERROR(VLOOKUP($B29,'Round  (9)'!$B$2:$AM$102,MATCH(Species!S$2,'Round  (9)'!$B$2:$AM$2,0),0),0)+IFERROR(VLOOKUP($B29,'Round  (10)'!$B$2:$U$102,MATCH(Species!S$2,'Round  (10)'!$B$2:$U$2,0),0),0)+IFERROR(VLOOKUP($B29,'Round  (11)'!$B$2:$AB$102,MATCH(Species!S$2,'Round  (11)'!$B$2:$AB$2,0),0),0)+IFERROR(VLOOKUP($B29,'Round  (12)'!$B$2:$Y$100,MATCH(Species!S$2,'Round  (12)'!$B$2:$Y$2,0),0),0)</f>
        <v>0</v>
      </c>
      <c r="T29" s="480">
        <f>IFERROR(VLOOKUP($B29,'Round 1'!$B$2:$AM$102,MATCH(Species!T$2,'Round 1'!$B$2:$AM$2,0),0),0)+IFERROR(VLOOKUP($B29,'Round  (2)'!$B$2:$AM$102,MATCH(Species!T$2,'Round  (2)'!$B$2:$AM$2,0),0),0)+IFERROR(VLOOKUP($B29,'Round  (3)'!$B$2:$AM$102,MATCH(Species!T$2,'Round  (3)'!$B$2:$AM$2,0),0),0)+IFERROR(VLOOKUP($B29,'Round (4)'!$B$2:$AM$102,MATCH(Species!T$2,'Round (4)'!$B$2:$AM$2,0),0),0)+IFERROR(VLOOKUP($B29,'Round  (5)'!$B$2:$AM$102,MATCH(Species!T$2,'Round  (5)'!$B$2:$AM$2,0),0),0)+IFERROR(VLOOKUP($B29,'Round  (6)'!$B$2:$AM$102,MATCH(Species!T$2,'Round  (6)'!$B$2:$AM$2,0),0),0)+IFERROR(VLOOKUP($B29,'Round  (7)'!$B$2:$AM$102,MATCH(Species!T$2,'Round  (7)'!$B$2:$AM$2,0),0),0)+IFERROR(VLOOKUP($B29,'Round  (8)'!$B$2:$AM$102,MATCH(Species!T$2,'Round  (8)'!$B$2:$AM$2,0),0),0)+IFERROR(VLOOKUP($B29,'Round  (9)'!$B$2:$AM$102,MATCH(Species!T$2,'Round  (9)'!$B$2:$AM$2,0),0),0)+IFERROR(VLOOKUP($B29,'Round  (10)'!$B$2:$U$102,MATCH(Species!T$2,'Round  (10)'!$B$2:$U$2,0),0),0)+IFERROR(VLOOKUP($B29,'Round  (11)'!$B$2:$AB$102,MATCH(Species!T$2,'Round  (11)'!$B$2:$AB$2,0),0),0)+IFERROR(VLOOKUP($B29,'Round  (12)'!$B$2:$Y$100,MATCH(Species!T$2,'Round  (12)'!$B$2:$Y$2,0),0),0)</f>
        <v>0</v>
      </c>
      <c r="U29" s="480">
        <f>IFERROR(VLOOKUP($B29,'Round 1'!$B$2:$AM$102,MATCH(Species!U$2,'Round 1'!$B$2:$AM$2,0),0),0)+IFERROR(VLOOKUP($B29,'Round  (2)'!$B$2:$AM$102,MATCH(Species!U$2,'Round  (2)'!$B$2:$AM$2,0),0),0)+IFERROR(VLOOKUP($B29,'Round  (3)'!$B$2:$AM$102,MATCH(Species!U$2,'Round  (3)'!$B$2:$AM$2,0),0),0)+IFERROR(VLOOKUP($B29,'Round (4)'!$B$2:$AM$102,MATCH(Species!U$2,'Round (4)'!$B$2:$AM$2,0),0),0)+IFERROR(VLOOKUP($B29,'Round  (5)'!$B$2:$AM$102,MATCH(Species!U$2,'Round  (5)'!$B$2:$AM$2,0),0),0)+IFERROR(VLOOKUP($B29,'Round  (6)'!$B$2:$AM$102,MATCH(Species!U$2,'Round  (6)'!$B$2:$AM$2,0),0),0)+IFERROR(VLOOKUP($B29,'Round  (7)'!$B$2:$AM$102,MATCH(Species!U$2,'Round  (7)'!$B$2:$AM$2,0),0),0)+IFERROR(VLOOKUP($B29,'Round  (8)'!$B$2:$AM$102,MATCH(Species!U$2,'Round  (8)'!$B$2:$AM$2,0),0),0)+IFERROR(VLOOKUP($B29,'Round  (9)'!$B$2:$AM$102,MATCH(Species!U$2,'Round  (9)'!$B$2:$AM$2,0),0),0)+IFERROR(VLOOKUP($B29,'Round  (10)'!$B$2:$U$102,MATCH(Species!U$2,'Round  (10)'!$B$2:$U$2,0),0),0)+IFERROR(VLOOKUP($B29,'Round  (11)'!$B$2:$AB$102,MATCH(Species!U$2,'Round  (11)'!$B$2:$AB$2,0),0),0)+IFERROR(VLOOKUP($B29,'Round  (12)'!$B$2:$Y$100,MATCH(Species!U$2,'Round  (12)'!$B$2:$Y$2,0),0),0)</f>
        <v>2</v>
      </c>
      <c r="V29" s="480">
        <f>IFERROR(VLOOKUP($B29,'Round 1'!$B$2:$AM$102,MATCH(Species!V$2,'Round 1'!$B$2:$AM$2,0),0),0)+IFERROR(VLOOKUP($B29,'Round  (2)'!$B$2:$AM$102,MATCH(Species!V$2,'Round  (2)'!$B$2:$AM$2,0),0),0)+IFERROR(VLOOKUP($B29,'Round  (3)'!$B$2:$AM$102,MATCH(Species!V$2,'Round  (3)'!$B$2:$AM$2,0),0),0)+IFERROR(VLOOKUP($B29,'Round (4)'!$B$2:$AM$102,MATCH(Species!V$2,'Round (4)'!$B$2:$AM$2,0),0),0)+IFERROR(VLOOKUP($B29,'Round  (5)'!$B$2:$AM$102,MATCH(Species!V$2,'Round  (5)'!$B$2:$AM$2,0),0),0)+IFERROR(VLOOKUP($B29,'Round  (6)'!$B$2:$AM$102,MATCH(Species!V$2,'Round  (6)'!$B$2:$AM$2,0),0),0)+IFERROR(VLOOKUP($B29,'Round  (7)'!$B$2:$AM$102,MATCH(Species!V$2,'Round  (7)'!$B$2:$AM$2,0),0),0)+IFERROR(VLOOKUP($B29,'Round  (8)'!$B$2:$AM$102,MATCH(Species!V$2,'Round  (8)'!$B$2:$AM$2,0),0),0)+IFERROR(VLOOKUP($B29,'Round  (9)'!$B$2:$AM$102,MATCH(Species!V$2,'Round  (9)'!$B$2:$AM$2,0),0),0)+IFERROR(VLOOKUP($B29,'Round  (10)'!$B$2:$U$102,MATCH(Species!V$2,'Round  (10)'!$B$2:$U$2,0),0),0)+IFERROR(VLOOKUP($B29,'Round  (11)'!$B$2:$AB$102,MATCH(Species!V$2,'Round  (11)'!$B$2:$AB$2,0),0),0)+IFERROR(VLOOKUP($B29,'Round  (12)'!$B$2:$Y$100,MATCH(Species!V$2,'Round  (12)'!$B$2:$Y$2,0),0),0)</f>
        <v>0</v>
      </c>
      <c r="W29" s="480">
        <f>IFERROR(VLOOKUP($B29,'Round 1'!$B$2:$AM$102,MATCH(Species!W$2,'Round 1'!$B$2:$AM$2,0),0),0)+IFERROR(VLOOKUP($B29,'Round  (2)'!$B$2:$AM$102,MATCH(Species!W$2,'Round  (2)'!$B$2:$AM$2,0),0),0)+IFERROR(VLOOKUP($B29,'Round  (3)'!$B$2:$AM$102,MATCH(Species!W$2,'Round  (3)'!$B$2:$AM$2,0),0),0)+IFERROR(VLOOKUP($B29,'Round (4)'!$B$2:$AM$102,MATCH(Species!W$2,'Round (4)'!$B$2:$AM$2,0),0),0)+IFERROR(VLOOKUP($B29,'Round  (5)'!$B$2:$AM$102,MATCH(Species!W$2,'Round  (5)'!$B$2:$AM$2,0),0),0)+IFERROR(VLOOKUP($B29,'Round  (6)'!$B$2:$AM$102,MATCH(Species!W$2,'Round  (6)'!$B$2:$AM$2,0),0),0)+IFERROR(VLOOKUP($B29,'Round  (7)'!$B$2:$AM$102,MATCH(Species!W$2,'Round  (7)'!$B$2:$AM$2,0),0),0)+IFERROR(VLOOKUP($B29,'Round  (8)'!$B$2:$AM$102,MATCH(Species!W$2,'Round  (8)'!$B$2:$AM$2,0),0),0)+IFERROR(VLOOKUP($B29,'Round  (9)'!$B$2:$AM$102,MATCH(Species!W$2,'Round  (9)'!$B$2:$AM$2,0),0),0)+IFERROR(VLOOKUP($B29,'Round  (10)'!$B$2:$U$102,MATCH(Species!W$2,'Round  (10)'!$B$2:$U$2,0),0),0)+IFERROR(VLOOKUP($B29,'Round  (11)'!$B$2:$AB$102,MATCH(Species!W$2,'Round  (11)'!$B$2:$AB$2,0),0),0)+IFERROR(VLOOKUP($B29,'Round  (12)'!$B$2:$Y$100,MATCH(Species!W$2,'Round  (12)'!$B$2:$Y$2,0),0),0)</f>
        <v>1</v>
      </c>
      <c r="X29" s="480">
        <f>IFERROR(VLOOKUP($B29,'Round 1'!$B$2:$AM$102,MATCH(Species!X$2,'Round 1'!$B$2:$AM$2,0),0),0)+IFERROR(VLOOKUP($B29,'Round  (2)'!$B$2:$AM$102,MATCH(Species!X$2,'Round  (2)'!$B$2:$AM$2,0),0),0)+IFERROR(VLOOKUP($B29,'Round  (3)'!$B$2:$AM$102,MATCH(Species!X$2,'Round  (3)'!$B$2:$AM$2,0),0),0)+IFERROR(VLOOKUP($B29,'Round (4)'!$B$2:$AM$102,MATCH(Species!X$2,'Round (4)'!$B$2:$AM$2,0),0),0)+IFERROR(VLOOKUP($B29,'Round  (5)'!$B$2:$AM$102,MATCH(Species!X$2,'Round  (5)'!$B$2:$AM$2,0),0),0)+IFERROR(VLOOKUP($B29,'Round  (6)'!$B$2:$AM$102,MATCH(Species!X$2,'Round  (6)'!$B$2:$AM$2,0),0),0)+IFERROR(VLOOKUP($B29,'Round  (7)'!$B$2:$AM$102,MATCH(Species!X$2,'Round  (7)'!$B$2:$AM$2,0),0),0)+IFERROR(VLOOKUP($B29,'Round  (8)'!$B$2:$AM$102,MATCH(Species!X$2,'Round  (8)'!$B$2:$AM$2,0),0),0)+IFERROR(VLOOKUP($B29,'Round  (9)'!$B$2:$AM$102,MATCH(Species!X$2,'Round  (9)'!$B$2:$AM$2,0),0),0)+IFERROR(VLOOKUP($B29,'Round  (10)'!$B$2:$U$102,MATCH(Species!X$2,'Round  (10)'!$B$2:$U$2,0),0),0)+IFERROR(VLOOKUP($B29,'Round  (11)'!$B$2:$AB$102,MATCH(Species!X$2,'Round  (11)'!$B$2:$AB$2,0),0),0)+IFERROR(VLOOKUP($B29,'Round  (12)'!$B$2:$Y$100,MATCH(Species!X$2,'Round  (12)'!$B$2:$Y$2,0),0),0)</f>
        <v>0</v>
      </c>
      <c r="Y29" s="480">
        <f>IFERROR(VLOOKUP($B29,'Round 1'!$B$2:$AM$102,MATCH(Species!Y$2,'Round 1'!$B$2:$AM$2,0),0),0)+IFERROR(VLOOKUP($B29,'Round  (2)'!$B$2:$AM$102,MATCH(Species!Y$2,'Round  (2)'!$B$2:$AM$2,0),0),0)+IFERROR(VLOOKUP($B29,'Round  (3)'!$B$2:$AM$102,MATCH(Species!Y$2,'Round  (3)'!$B$2:$AM$2,0),0),0)+IFERROR(VLOOKUP($B29,'Round (4)'!$B$2:$AM$102,MATCH(Species!Y$2,'Round (4)'!$B$2:$AM$2,0),0),0)+IFERROR(VLOOKUP($B29,'Round  (5)'!$B$2:$AM$102,MATCH(Species!Y$2,'Round  (5)'!$B$2:$AM$2,0),0),0)+IFERROR(VLOOKUP($B29,'Round  (6)'!$B$2:$AM$102,MATCH(Species!Y$2,'Round  (6)'!$B$2:$AM$2,0),0),0)+IFERROR(VLOOKUP($B29,'Round  (7)'!$B$2:$AM$102,MATCH(Species!Y$2,'Round  (7)'!$B$2:$AM$2,0),0),0)+IFERROR(VLOOKUP($B29,'Round  (8)'!$B$2:$AM$102,MATCH(Species!Y$2,'Round  (8)'!$B$2:$AM$2,0),0),0)+IFERROR(VLOOKUP($B29,'Round  (9)'!$B$2:$AM$102,MATCH(Species!Y$2,'Round  (9)'!$B$2:$AM$2,0),0),0)+IFERROR(VLOOKUP($B29,'Round  (10)'!$B$2:$U$102,MATCH(Species!Y$2,'Round  (10)'!$B$2:$U$2,0),0),0)+IFERROR(VLOOKUP($B29,'Round  (11)'!$B$2:$AB$102,MATCH(Species!Y$2,'Round  (11)'!$B$2:$AB$2,0),0),0)+IFERROR(VLOOKUP($B29,'Round  (12)'!$B$2:$Y$100,MATCH(Species!Y$2,'Round  (12)'!$B$2:$Y$2,0),0),0)</f>
        <v>0</v>
      </c>
      <c r="Z29" s="480">
        <f>IFERROR(VLOOKUP($B29,'Round 1'!$B$2:$AM$102,MATCH(Species!Z$2,'Round 1'!$B$2:$AM$2,0),0),0)+IFERROR(VLOOKUP($B29,'Round  (2)'!$B$2:$AM$102,MATCH(Species!Z$2,'Round  (2)'!$B$2:$AM$2,0),0),0)+IFERROR(VLOOKUP($B29,'Round  (3)'!$B$2:$AM$102,MATCH(Species!Z$2,'Round  (3)'!$B$2:$AM$2,0),0),0)+IFERROR(VLOOKUP($B29,'Round (4)'!$B$2:$AM$102,MATCH(Species!Z$2,'Round (4)'!$B$2:$AM$2,0),0),0)+IFERROR(VLOOKUP($B29,'Round  (5)'!$B$2:$AM$102,MATCH(Species!Z$2,'Round  (5)'!$B$2:$AM$2,0),0),0)+IFERROR(VLOOKUP($B29,'Round  (6)'!$B$2:$AM$102,MATCH(Species!Z$2,'Round  (6)'!$B$2:$AM$2,0),0),0)+IFERROR(VLOOKUP($B29,'Round  (7)'!$B$2:$AM$102,MATCH(Species!Z$2,'Round  (7)'!$B$2:$AM$2,0),0),0)+IFERROR(VLOOKUP($B29,'Round  (8)'!$B$2:$AM$102,MATCH(Species!Z$2,'Round  (8)'!$B$2:$AM$2,0),0),0)+IFERROR(VLOOKUP($B29,'Round  (9)'!$B$2:$AM$102,MATCH(Species!Z$2,'Round  (9)'!$B$2:$AM$2,0),0),0)+IFERROR(VLOOKUP($B29,'Round  (10)'!$B$2:$U$102,MATCH(Species!Z$2,'Round  (10)'!$B$2:$U$2,0),0),0)+IFERROR(VLOOKUP($B29,'Round  (11)'!$B$2:$AB$102,MATCH(Species!Z$2,'Round  (11)'!$B$2:$AB$2,0),0),0)+IFERROR(VLOOKUP($B29,'Round  (12)'!$B$2:$Y$100,MATCH(Species!Z$2,'Round  (12)'!$B$2:$Y$2,0),0),0)</f>
        <v>0</v>
      </c>
      <c r="AA29" s="480">
        <f>IFERROR(VLOOKUP($B29,'Round 1'!$B$2:$AM$102,MATCH(Species!AA$2,'Round 1'!$B$2:$AM$2,0),0),0)+IFERROR(VLOOKUP($B29,'Round  (2)'!$B$2:$AM$102,MATCH(Species!AA$2,'Round  (2)'!$B$2:$AM$2,0),0),0)+IFERROR(VLOOKUP($B29,'Round  (3)'!$B$2:$AM$102,MATCH(Species!AA$2,'Round  (3)'!$B$2:$AM$2,0),0),0)+IFERROR(VLOOKUP($B29,'Round (4)'!$B$2:$AM$102,MATCH(Species!AA$2,'Round (4)'!$B$2:$AM$2,0),0),0)+IFERROR(VLOOKUP($B29,'Round  (5)'!$B$2:$AM$102,MATCH(Species!AA$2,'Round  (5)'!$B$2:$AM$2,0),0),0)+IFERROR(VLOOKUP($B29,'Round  (6)'!$B$2:$AM$102,MATCH(Species!AA$2,'Round  (6)'!$B$2:$AM$2,0),0),0)+IFERROR(VLOOKUP($B29,'Round  (7)'!$B$2:$AM$102,MATCH(Species!AA$2,'Round  (7)'!$B$2:$AM$2,0),0),0)+IFERROR(VLOOKUP($B29,'Round  (8)'!$B$2:$AM$102,MATCH(Species!AA$2,'Round  (8)'!$B$2:$AM$2,0),0),0)+IFERROR(VLOOKUP($B29,'Round  (9)'!$B$2:$AM$102,MATCH(Species!AA$2,'Round  (9)'!$B$2:$AM$2,0),0),0)+IFERROR(VLOOKUP($B29,'Round  (10)'!$B$2:$U$102,MATCH(Species!AA$2,'Round  (10)'!$B$2:$U$2,0),0),0)+IFERROR(VLOOKUP($B29,'Round  (11)'!$B$2:$AB$102,MATCH(Species!AA$2,'Round  (11)'!$B$2:$AB$2,0),0),0)+IFERROR(VLOOKUP($B29,'Round  (12)'!$B$2:$Y$100,MATCH(Species!AA$2,'Round  (12)'!$B$2:$Y$2,0),0),0)</f>
        <v>0</v>
      </c>
      <c r="AB29" s="480">
        <f>IFERROR(VLOOKUP($B29,'Round 1'!$B$2:$AM$102,MATCH(Species!AB$2,'Round 1'!$B$2:$AM$2,0),0),0)+IFERROR(VLOOKUP($B29,'Round  (2)'!$B$2:$AM$102,MATCH(Species!AB$2,'Round  (2)'!$B$2:$AM$2,0),0),0)+IFERROR(VLOOKUP($B29,'Round  (3)'!$B$2:$AM$102,MATCH(Species!AB$2,'Round  (3)'!$B$2:$AM$2,0),0),0)+IFERROR(VLOOKUP($B29,'Round (4)'!$B$2:$AM$102,MATCH(Species!AB$2,'Round (4)'!$B$2:$AM$2,0),0),0)+IFERROR(VLOOKUP($B29,'Round  (5)'!$B$2:$AM$102,MATCH(Species!AB$2,'Round  (5)'!$B$2:$AM$2,0),0),0)+IFERROR(VLOOKUP($B29,'Round  (6)'!$B$2:$AM$102,MATCH(Species!AB$2,'Round  (6)'!$B$2:$AM$2,0),0),0)+IFERROR(VLOOKUP($B29,'Round  (7)'!$B$2:$AM$102,MATCH(Species!AB$2,'Round  (7)'!$B$2:$AM$2,0),0),0)+IFERROR(VLOOKUP($B29,'Round  (8)'!$B$2:$AM$102,MATCH(Species!AB$2,'Round  (8)'!$B$2:$AM$2,0),0),0)+IFERROR(VLOOKUP($B29,'Round  (9)'!$B$2:$AM$102,MATCH(Species!AB$2,'Round  (9)'!$B$2:$AM$2,0),0),0)+IFERROR(VLOOKUP($B29,'Round  (10)'!$B$2:$U$102,MATCH(Species!AB$2,'Round  (10)'!$B$2:$U$2,0),0),0)+IFERROR(VLOOKUP($B29,'Round  (11)'!$B$2:$AB$102,MATCH(Species!AB$2,'Round  (11)'!$B$2:$AB$2,0),0),0)+IFERROR(VLOOKUP($B29,'Round  (12)'!$B$2:$Y$100,MATCH(Species!AB$2,'Round  (12)'!$B$2:$Y$2,0),0),0)</f>
        <v>0</v>
      </c>
      <c r="AC29" s="480">
        <f>IFERROR(VLOOKUP($B29,'Round 1'!$B$2:$AM$102,MATCH(Species!AC$2,'Round 1'!$B$2:$AM$2,0),0),0)+IFERROR(VLOOKUP($B29,'Round  (2)'!$B$2:$AM$102,MATCH(Species!AC$2,'Round  (2)'!$B$2:$AM$2,0),0),0)+IFERROR(VLOOKUP($B29,'Round  (3)'!$B$2:$AM$102,MATCH(Species!AC$2,'Round  (3)'!$B$2:$AM$2,0),0),0)+IFERROR(VLOOKUP($B29,'Round (4)'!$B$2:$AM$102,MATCH(Species!AC$2,'Round (4)'!$B$2:$AM$2,0),0),0)+IFERROR(VLOOKUP($B29,'Round  (5)'!$B$2:$AM$102,MATCH(Species!AC$2,'Round  (5)'!$B$2:$AM$2,0),0),0)+IFERROR(VLOOKUP($B29,'Round  (6)'!$B$2:$AM$102,MATCH(Species!AC$2,'Round  (6)'!$B$2:$AM$2,0),0),0)+IFERROR(VLOOKUP($B29,'Round  (7)'!$B$2:$AM$102,MATCH(Species!AC$2,'Round  (7)'!$B$2:$AM$2,0),0),0)+IFERROR(VLOOKUP($B29,'Round  (8)'!$B$2:$AM$102,MATCH(Species!AC$2,'Round  (8)'!$B$2:$AM$2,0),0),0)+IFERROR(VLOOKUP($B29,'Round  (9)'!$B$2:$AM$102,MATCH(Species!AC$2,'Round  (9)'!$B$2:$AM$2,0),0),0)+IFERROR(VLOOKUP($B29,'Round  (10)'!$B$2:$U$102,MATCH(Species!AC$2,'Round  (10)'!$B$2:$U$2,0),0),0)+IFERROR(VLOOKUP($B29,'Round  (11)'!$B$2:$AB$102,MATCH(Species!AC$2,'Round  (11)'!$B$2:$AB$2,0),0),0)+IFERROR(VLOOKUP($B29,'Round  (12)'!$B$2:$Y$100,MATCH(Species!AC$2,'Round  (12)'!$B$2:$Y$2,0),0),0)</f>
        <v>0</v>
      </c>
      <c r="AD29" s="480">
        <f>IFERROR(VLOOKUP($B29,'Round 1'!$B$2:$AM$102,MATCH(Species!AD$2,'Round 1'!$B$2:$AM$2,0),0),0)+IFERROR(VLOOKUP($B29,'Round  (2)'!$B$2:$AM$102,MATCH(Species!AD$2,'Round  (2)'!$B$2:$AM$2,0),0),0)+IFERROR(VLOOKUP($B29,'Round  (3)'!$B$2:$AM$102,MATCH(Species!AD$2,'Round  (3)'!$B$2:$AM$2,0),0),0)+IFERROR(VLOOKUP($B29,'Round (4)'!$B$2:$AM$102,MATCH(Species!AD$2,'Round (4)'!$B$2:$AM$2,0),0),0)+IFERROR(VLOOKUP($B29,'Round  (5)'!$B$2:$AM$102,MATCH(Species!AD$2,'Round  (5)'!$B$2:$AM$2,0),0),0)+IFERROR(VLOOKUP($B29,'Round  (6)'!$B$2:$AM$102,MATCH(Species!AD$2,'Round  (6)'!$B$2:$AM$2,0),0),0)+IFERROR(VLOOKUP($B29,'Round  (7)'!$B$2:$AM$102,MATCH(Species!AD$2,'Round  (7)'!$B$2:$AM$2,0),0),0)+IFERROR(VLOOKUP($B29,'Round  (8)'!$B$2:$AM$102,MATCH(Species!AD$2,'Round  (8)'!$B$2:$AM$2,0),0),0)+IFERROR(VLOOKUP($B29,'Round  (9)'!$B$2:$AM$102,MATCH(Species!AD$2,'Round  (9)'!$B$2:$AM$2,0),0),0)+IFERROR(VLOOKUP($B29,'Round  (10)'!$B$2:$U$102,MATCH(Species!AD$2,'Round  (10)'!$B$2:$U$2,0),0),0)+IFERROR(VLOOKUP($B29,'Round  (11)'!$B$2:$AB$102,MATCH(Species!AD$2,'Round  (11)'!$B$2:$AB$2,0),0),0)+IFERROR(VLOOKUP($B29,'Round  (12)'!$B$2:$Y$100,MATCH(Species!AD$2,'Round  (12)'!$B$2:$Y$2,0),0),0)</f>
        <v>0</v>
      </c>
      <c r="AE29" s="480">
        <f>IFERROR(VLOOKUP($B29,'Round 1'!$B$2:$AM$102,MATCH(Species!AE$2,'Round 1'!$B$2:$AM$2,0),0),0)+IFERROR(VLOOKUP($B29,'Round  (2)'!$B$2:$AM$102,MATCH(Species!AE$2,'Round  (2)'!$B$2:$AM$2,0),0),0)+IFERROR(VLOOKUP($B29,'Round  (3)'!$B$2:$AM$102,MATCH(Species!AE$2,'Round  (3)'!$B$2:$AM$2,0),0),0)+IFERROR(VLOOKUP($B29,'Round (4)'!$B$2:$AM$102,MATCH(Species!AE$2,'Round (4)'!$B$2:$AM$2,0),0),0)+IFERROR(VLOOKUP($B29,'Round  (5)'!$B$2:$AM$102,MATCH(Species!AE$2,'Round  (5)'!$B$2:$AM$2,0),0),0)+IFERROR(VLOOKUP($B29,'Round  (6)'!$B$2:$AM$102,MATCH(Species!AE$2,'Round  (6)'!$B$2:$AM$2,0),0),0)+IFERROR(VLOOKUP($B29,'Round  (7)'!$B$2:$AM$102,MATCH(Species!AE$2,'Round  (7)'!$B$2:$AM$2,0),0),0)+IFERROR(VLOOKUP($B29,'Round  (8)'!$B$2:$AM$102,MATCH(Species!AE$2,'Round  (8)'!$B$2:$AM$2,0),0),0)+IFERROR(VLOOKUP($B29,'Round  (9)'!$B$2:$AM$102,MATCH(Species!AE$2,'Round  (9)'!$B$2:$AM$2,0),0),0)+IFERROR(VLOOKUP($B29,'Round  (10)'!$B$2:$U$102,MATCH(Species!AE$2,'Round  (10)'!$B$2:$U$2,0),0),0)+IFERROR(VLOOKUP($B29,'Round  (11)'!$B$2:$AB$102,MATCH(Species!AE$2,'Round  (11)'!$B$2:$AB$2,0),0),0)+IFERROR(VLOOKUP($B29,'Round  (12)'!$B$2:$Y$100,MATCH(Species!AE$2,'Round  (12)'!$B$2:$Y$2,0),0),0)</f>
        <v>0</v>
      </c>
      <c r="AF29" s="480">
        <f>IFERROR(VLOOKUP($B29,'Round 1'!$B$2:$AM$102,MATCH(Species!AF$2,'Round 1'!$B$2:$AM$2,0),0),0)+IFERROR(VLOOKUP($B29,'Round  (2)'!$B$2:$AM$102,MATCH(Species!AF$2,'Round  (2)'!$B$2:$AM$2,0),0),0)+IFERROR(VLOOKUP($B29,'Round  (3)'!$B$2:$AM$102,MATCH(Species!AF$2,'Round  (3)'!$B$2:$AM$2,0),0),0)+IFERROR(VLOOKUP($B29,'Round (4)'!$B$2:$AM$102,MATCH(Species!AF$2,'Round (4)'!$B$2:$AM$2,0),0),0)+IFERROR(VLOOKUP($B29,'Round  (5)'!$B$2:$AM$102,MATCH(Species!AF$2,'Round  (5)'!$B$2:$AM$2,0),0),0)+IFERROR(VLOOKUP($B29,'Round  (6)'!$B$2:$AM$102,MATCH(Species!AF$2,'Round  (6)'!$B$2:$AM$2,0),0),0)+IFERROR(VLOOKUP($B29,'Round  (7)'!$B$2:$AM$102,MATCH(Species!AF$2,'Round  (7)'!$B$2:$AM$2,0),0),0)+IFERROR(VLOOKUP($B29,'Round  (8)'!$B$2:$AM$102,MATCH(Species!AF$2,'Round  (8)'!$B$2:$AM$2,0),0),0)+IFERROR(VLOOKUP($B29,'Round  (9)'!$B$2:$AM$102,MATCH(Species!AF$2,'Round  (9)'!$B$2:$AM$2,0),0),0)+IFERROR(VLOOKUP($B29,'Round  (10)'!$B$2:$U$102,MATCH(Species!AF$2,'Round  (10)'!$B$2:$U$2,0),0),0)+IFERROR(VLOOKUP($B29,'Round  (11)'!$B$2:$AB$102,MATCH(Species!AF$2,'Round  (11)'!$B$2:$AB$2,0),0),0)+IFERROR(VLOOKUP($B29,'Round  (12)'!$B$2:$Y$100,MATCH(Species!AF$2,'Round  (12)'!$B$2:$Y$2,0),0),0)</f>
        <v>0</v>
      </c>
      <c r="AG29" s="480">
        <f>IFERROR(VLOOKUP($B29,'Round 1'!$B$2:$AM$102,MATCH(Species!AG$2,'Round 1'!$B$2:$AM$2,0),0),0)+IFERROR(VLOOKUP($B29,'Round  (2)'!$B$2:$AM$102,MATCH(Species!AG$2,'Round  (2)'!$B$2:$AM$2,0),0),0)+IFERROR(VLOOKUP($B29,'Round  (3)'!$B$2:$AM$102,MATCH(Species!AG$2,'Round  (3)'!$B$2:$AM$2,0),0),0)+IFERROR(VLOOKUP($B29,'Round (4)'!$B$2:$AM$102,MATCH(Species!AG$2,'Round (4)'!$B$2:$AM$2,0),0),0)+IFERROR(VLOOKUP($B29,'Round  (5)'!$B$2:$AM$102,MATCH(Species!AG$2,'Round  (5)'!$B$2:$AM$2,0),0),0)+IFERROR(VLOOKUP($B29,'Round  (6)'!$B$2:$AM$102,MATCH(Species!AG$2,'Round  (6)'!$B$2:$AM$2,0),0),0)+IFERROR(VLOOKUP($B29,'Round  (7)'!$B$2:$AM$102,MATCH(Species!AG$2,'Round  (7)'!$B$2:$AM$2,0),0),0)+IFERROR(VLOOKUP($B29,'Round  (8)'!$B$2:$AM$102,MATCH(Species!AG$2,'Round  (8)'!$B$2:$AM$2,0),0),0)+IFERROR(VLOOKUP($B29,'Round  (9)'!$B$2:$AM$102,MATCH(Species!AG$2,'Round  (9)'!$B$2:$AM$2,0),0),0)+IFERROR(VLOOKUP($B29,'Round  (10)'!$B$2:$U$102,MATCH(Species!AG$2,'Round  (10)'!$B$2:$U$2,0),0),0)+IFERROR(VLOOKUP($B29,'Round  (11)'!$B$2:$AB$102,MATCH(Species!AG$2,'Round  (11)'!$B$2:$AB$2,0),0),0)+IFERROR(VLOOKUP($B29,'Round  (12)'!$B$2:$Y$100,MATCH(Species!AG$2,'Round  (12)'!$B$2:$Y$2,0),0),0)</f>
        <v>0</v>
      </c>
      <c r="AH29" s="480">
        <f>IFERROR(VLOOKUP($B29,'Round 1'!$B$2:$AM$102,MATCH(Species!AH$2,'Round 1'!$B$2:$AM$2,0),0),0)+IFERROR(VLOOKUP($B29,'Round  (2)'!$B$2:$AM$102,MATCH(Species!AH$2,'Round  (2)'!$B$2:$AM$2,0),0),0)+IFERROR(VLOOKUP($B29,'Round  (3)'!$B$2:$AM$102,MATCH(Species!AH$2,'Round  (3)'!$B$2:$AM$2,0),0),0)+IFERROR(VLOOKUP($B29,'Round (4)'!$B$2:$AM$102,MATCH(Species!AH$2,'Round (4)'!$B$2:$AM$2,0),0),0)+IFERROR(VLOOKUP($B29,'Round  (5)'!$B$2:$AM$102,MATCH(Species!AH$2,'Round  (5)'!$B$2:$AM$2,0),0),0)+IFERROR(VLOOKUP($B29,'Round  (6)'!$B$2:$AM$102,MATCH(Species!AH$2,'Round  (6)'!$B$2:$AM$2,0),0),0)+IFERROR(VLOOKUP($B29,'Round  (7)'!$B$2:$AM$102,MATCH(Species!AH$2,'Round  (7)'!$B$2:$AM$2,0),0),0)+IFERROR(VLOOKUP($B29,'Round  (8)'!$B$2:$AM$102,MATCH(Species!AH$2,'Round  (8)'!$B$2:$AM$2,0),0),0)+IFERROR(VLOOKUP($B29,'Round  (9)'!$B$2:$AM$102,MATCH(Species!AH$2,'Round  (9)'!$B$2:$AM$2,0),0),0)+IFERROR(VLOOKUP($B29,'Round  (10)'!$B$2:$U$102,MATCH(Species!AH$2,'Round  (10)'!$B$2:$U$2,0),0),0)+IFERROR(VLOOKUP($B29,'Round  (11)'!$B$2:$AB$102,MATCH(Species!AH$2,'Round  (11)'!$B$2:$AB$2,0),0),0)+IFERROR(VLOOKUP($B29,'Round  (12)'!$B$2:$Y$100,MATCH(Species!AH$2,'Round  (12)'!$B$2:$Y$2,0),0),0)</f>
        <v>0</v>
      </c>
      <c r="AI29" s="480">
        <f>IFERROR(VLOOKUP($B29,'Round 1'!$B$2:$AM$102,MATCH(Species!AI$2,'Round 1'!$B$2:$AM$2,0),0),0)+IFERROR(VLOOKUP($B29,'Round  (2)'!$B$2:$AM$102,MATCH(Species!AI$2,'Round  (2)'!$B$2:$AM$2,0),0),0)+IFERROR(VLOOKUP($B29,'Round  (3)'!$B$2:$AM$102,MATCH(Species!AI$2,'Round  (3)'!$B$2:$AM$2,0),0),0)+IFERROR(VLOOKUP($B29,'Round (4)'!$B$2:$AM$102,MATCH(Species!AI$2,'Round (4)'!$B$2:$AM$2,0),0),0)+IFERROR(VLOOKUP($B29,'Round  (5)'!$B$2:$AM$102,MATCH(Species!AI$2,'Round  (5)'!$B$2:$AM$2,0),0),0)+IFERROR(VLOOKUP($B29,'Round  (6)'!$B$2:$AM$102,MATCH(Species!AI$2,'Round  (6)'!$B$2:$AM$2,0),0),0)+IFERROR(VLOOKUP($B29,'Round  (7)'!$B$2:$AM$102,MATCH(Species!AI$2,'Round  (7)'!$B$2:$AM$2,0),0),0)+IFERROR(VLOOKUP($B29,'Round  (8)'!$B$2:$AM$102,MATCH(Species!AI$2,'Round  (8)'!$B$2:$AM$2,0),0),0)+IFERROR(VLOOKUP($B29,'Round  (9)'!$B$2:$AM$102,MATCH(Species!AI$2,'Round  (9)'!$B$2:$AM$2,0),0),0)+IFERROR(VLOOKUP($B29,'Round  (10)'!$B$2:$U$102,MATCH(Species!AI$2,'Round  (10)'!$B$2:$U$2,0),0),0)+IFERROR(VLOOKUP($B29,'Round  (11)'!$B$2:$AB$102,MATCH(Species!AI$2,'Round  (11)'!$B$2:$AB$2,0),0),0)+IFERROR(VLOOKUP($B29,'Round  (12)'!$B$2:$Y$100,MATCH(Species!AI$2,'Round  (12)'!$B$2:$Y$2,0),0),0)</f>
        <v>0</v>
      </c>
      <c r="AJ29" s="480">
        <f>IFERROR(VLOOKUP($B29,'Round 1'!$B$2:$AM$102,MATCH(Species!AJ$2,'Round 1'!$B$2:$AM$2,0),0),0)+IFERROR(VLOOKUP($B29,'Round  (2)'!$B$2:$AM$102,MATCH(Species!AJ$2,'Round  (2)'!$B$2:$AM$2,0),0),0)+IFERROR(VLOOKUP($B29,'Round  (3)'!$B$2:$AM$102,MATCH(Species!AJ$2,'Round  (3)'!$B$2:$AM$2,0),0),0)+IFERROR(VLOOKUP($B29,'Round (4)'!$B$2:$AM$102,MATCH(Species!AJ$2,'Round (4)'!$B$2:$AM$2,0),0),0)+IFERROR(VLOOKUP($B29,'Round  (5)'!$B$2:$AM$102,MATCH(Species!AJ$2,'Round  (5)'!$B$2:$AM$2,0),0),0)+IFERROR(VLOOKUP($B29,'Round  (6)'!$B$2:$AM$102,MATCH(Species!AJ$2,'Round  (6)'!$B$2:$AM$2,0),0),0)+IFERROR(VLOOKUP($B29,'Round  (7)'!$B$2:$AM$102,MATCH(Species!AJ$2,'Round  (7)'!$B$2:$AM$2,0),0),0)+IFERROR(VLOOKUP($B29,'Round  (8)'!$B$2:$AM$102,MATCH(Species!AJ$2,'Round  (8)'!$B$2:$AM$2,0),0),0)+IFERROR(VLOOKUP($B29,'Round  (9)'!$B$2:$AM$102,MATCH(Species!AJ$2,'Round  (9)'!$B$2:$AM$2,0),0),0)+IFERROR(VLOOKUP($B29,'Round  (10)'!$B$2:$U$102,MATCH(Species!AJ$2,'Round  (10)'!$B$2:$U$2,0),0),0)+IFERROR(VLOOKUP($B29,'Round  (11)'!$B$2:$AB$102,MATCH(Species!AJ$2,'Round  (11)'!$B$2:$AB$2,0),0),0)+IFERROR(VLOOKUP($B29,'Round  (12)'!$B$2:$Y$100,MATCH(Species!AJ$2,'Round  (12)'!$B$2:$Y$2,0),0),0)</f>
        <v>0</v>
      </c>
    </row>
    <row r="30" spans="1:46" x14ac:dyDescent="0.3">
      <c r="A30" s="186">
        <v>27</v>
      </c>
      <c r="B30" s="326" t="s">
        <v>179</v>
      </c>
      <c r="C30" s="66" t="str">
        <f>IFERROR(VLOOKUP(B30,IND!$B$3:$E$66,4,0),"NM")</f>
        <v>NM</v>
      </c>
      <c r="D30" s="51">
        <f t="shared" si="1"/>
        <v>8</v>
      </c>
      <c r="E30" s="342">
        <f t="shared" si="2"/>
        <v>39</v>
      </c>
      <c r="F30" s="480">
        <f>IFERROR(VLOOKUP($B30,'Round 1'!$B$2:$AM$102,MATCH(Species!F$2,'Round 1'!$B$2:$AM$2,0),0),0)+IFERROR(VLOOKUP($B30,'Round  (2)'!$B$2:$AM$102,MATCH(Species!F$2,'Round  (2)'!$B$2:$AM$2,0),0),0)+IFERROR(VLOOKUP($B30,'Round  (3)'!$B$2:$AM$102,MATCH(Species!F$2,'Round  (3)'!$B$2:$AM$2,0),0),0)+IFERROR(VLOOKUP($B30,'Round (4)'!$B$2:$AM$102,MATCH(Species!F$2,'Round (4)'!$B$2:$AM$2,0),0),0)+IFERROR(VLOOKUP($B30,'Round  (5)'!$B$2:$AM$102,MATCH(Species!F$2,'Round  (5)'!$B$2:$AM$2,0),0),0)+IFERROR(VLOOKUP($B30,'Round  (6)'!$B$2:$AM$102,MATCH(Species!F$2,'Round  (6)'!$B$2:$AM$2,0),0),0)+IFERROR(VLOOKUP($B30,'Round  (7)'!$B$2:$AM$102,MATCH(Species!F$2,'Round  (7)'!$B$2:$AM$2,0),0),0)+IFERROR(VLOOKUP($B30,'Round  (8)'!$B$2:$AM$102,MATCH(Species!F$2,'Round  (8)'!$B$2:$AM$2,0),0),0)+IFERROR(VLOOKUP($B30,'Round  (9)'!$B$2:$AM$102,MATCH(Species!F$2,'Round  (9)'!$B$2:$AM$2,0),0),0)+IFERROR(VLOOKUP($B30,'Round  (10)'!$B$2:$U$102,MATCH(Species!F$2,'Round  (10)'!$B$2:$U$2,0),0),0)+IFERROR(VLOOKUP($B30,'Round  (11)'!$B$2:$AB$102,MATCH(Species!F$2,'Round  (11)'!$B$2:$AB$2,0),0),0)+IFERROR(VLOOKUP($B30,'Round  (12)'!$B$2:$Y$100,MATCH(Species!F$2,'Round  (12)'!$B$2:$Y$2,0),0),0)</f>
        <v>20</v>
      </c>
      <c r="G30" s="480">
        <f>IFERROR(VLOOKUP($B30,'Round 1'!$B$2:$AM$102,MATCH(Species!G$2,'Round 1'!$B$2:$AM$2,0),0),0)+IFERROR(VLOOKUP($B30,'Round  (2)'!$B$2:$AM$102,MATCH(Species!G$2,'Round  (2)'!$B$2:$AM$2,0),0),0)+IFERROR(VLOOKUP($B30,'Round  (3)'!$B$2:$AM$102,MATCH(Species!G$2,'Round  (3)'!$B$2:$AM$2,0),0),0)+IFERROR(VLOOKUP($B30,'Round (4)'!$B$2:$AM$102,MATCH(Species!G$2,'Round (4)'!$B$2:$AM$2,0),0),0)+IFERROR(VLOOKUP($B30,'Round  (5)'!$B$2:$AM$102,MATCH(Species!G$2,'Round  (5)'!$B$2:$AM$2,0),0),0)+IFERROR(VLOOKUP($B30,'Round  (6)'!$B$2:$AM$102,MATCH(Species!G$2,'Round  (6)'!$B$2:$AM$2,0),0),0)+IFERROR(VLOOKUP($B30,'Round  (7)'!$B$2:$AM$102,MATCH(Species!G$2,'Round  (7)'!$B$2:$AM$2,0),0),0)+IFERROR(VLOOKUP($B30,'Round  (8)'!$B$2:$AM$102,MATCH(Species!G$2,'Round  (8)'!$B$2:$AM$2,0),0),0)+IFERROR(VLOOKUP($B30,'Round  (9)'!$B$2:$AM$102,MATCH(Species!G$2,'Round  (9)'!$B$2:$AM$2,0),0),0)+IFERROR(VLOOKUP($B30,'Round  (10)'!$B$2:$U$102,MATCH(Species!G$2,'Round  (10)'!$B$2:$U$2,0),0),0)+IFERROR(VLOOKUP($B30,'Round  (11)'!$B$2:$AB$102,MATCH(Species!G$2,'Round  (11)'!$B$2:$AB$2,0),0),0)+IFERROR(VLOOKUP($B30,'Round  (12)'!$B$2:$Y$100,MATCH(Species!G$2,'Round  (12)'!$B$2:$Y$2,0),0),0)</f>
        <v>0</v>
      </c>
      <c r="H30" s="480">
        <f>IFERROR(VLOOKUP($B30,'Round 1'!$B$2:$AM$102,MATCH(Species!H$2,'Round 1'!$B$2:$AM$2,0),0),0)+IFERROR(VLOOKUP($B30,'Round  (2)'!$B$2:$AM$102,MATCH(Species!H$2,'Round  (2)'!$B$2:$AM$2,0),0),0)+IFERROR(VLOOKUP($B30,'Round  (3)'!$B$2:$AM$102,MATCH(Species!H$2,'Round  (3)'!$B$2:$AM$2,0),0),0)+IFERROR(VLOOKUP($B30,'Round (4)'!$B$2:$AM$102,MATCH(Species!H$2,'Round (4)'!$B$2:$AM$2,0),0),0)+IFERROR(VLOOKUP($B30,'Round  (5)'!$B$2:$AM$102,MATCH(Species!H$2,'Round  (5)'!$B$2:$AM$2,0),0),0)+IFERROR(VLOOKUP($B30,'Round  (6)'!$B$2:$AM$102,MATCH(Species!H$2,'Round  (6)'!$B$2:$AM$2,0),0),0)+IFERROR(VLOOKUP($B30,'Round  (7)'!$B$2:$AM$102,MATCH(Species!H$2,'Round  (7)'!$B$2:$AM$2,0),0),0)+IFERROR(VLOOKUP($B30,'Round  (8)'!$B$2:$AM$102,MATCH(Species!H$2,'Round  (8)'!$B$2:$AM$2,0),0),0)+IFERROR(VLOOKUP($B30,'Round  (9)'!$B$2:$AM$102,MATCH(Species!H$2,'Round  (9)'!$B$2:$AM$2,0),0),0)+IFERROR(VLOOKUP($B30,'Round  (10)'!$B$2:$U$102,MATCH(Species!H$2,'Round  (10)'!$B$2:$U$2,0),0),0)+IFERROR(VLOOKUP($B30,'Round  (11)'!$B$2:$AB$102,MATCH(Species!H$2,'Round  (11)'!$B$2:$AB$2,0),0),0)+IFERROR(VLOOKUP($B30,'Round  (12)'!$B$2:$Y$100,MATCH(Species!H$2,'Round  (12)'!$B$2:$Y$2,0),0),0)</f>
        <v>0</v>
      </c>
      <c r="I30" s="480">
        <f>IFERROR(VLOOKUP($B30,'Round 1'!$B$2:$AM$102,MATCH(Species!I$2,'Round 1'!$B$2:$AM$2,0),0),0)+IFERROR(VLOOKUP($B30,'Round  (2)'!$B$2:$AM$102,MATCH(Species!I$2,'Round  (2)'!$B$2:$AM$2,0),0),0)+IFERROR(VLOOKUP($B30,'Round  (3)'!$B$2:$AM$102,MATCH(Species!I$2,'Round  (3)'!$B$2:$AM$2,0),0),0)+IFERROR(VLOOKUP($B30,'Round (4)'!$B$2:$AM$102,MATCH(Species!I$2,'Round (4)'!$B$2:$AM$2,0),0),0)+IFERROR(VLOOKUP($B30,'Round  (5)'!$B$2:$AM$102,MATCH(Species!I$2,'Round  (5)'!$B$2:$AM$2,0),0),0)+IFERROR(VLOOKUP($B30,'Round  (6)'!$B$2:$AM$102,MATCH(Species!I$2,'Round  (6)'!$B$2:$AM$2,0),0),0)+IFERROR(VLOOKUP($B30,'Round  (7)'!$B$2:$AM$102,MATCH(Species!I$2,'Round  (7)'!$B$2:$AM$2,0),0),0)+IFERROR(VLOOKUP($B30,'Round  (8)'!$B$2:$AM$102,MATCH(Species!I$2,'Round  (8)'!$B$2:$AM$2,0),0),0)+IFERROR(VLOOKUP($B30,'Round  (9)'!$B$2:$AM$102,MATCH(Species!I$2,'Round  (9)'!$B$2:$AM$2,0),0),0)+IFERROR(VLOOKUP($B30,'Round  (10)'!$B$2:$U$102,MATCH(Species!I$2,'Round  (10)'!$B$2:$U$2,0),0),0)+IFERROR(VLOOKUP($B30,'Round  (11)'!$B$2:$AB$102,MATCH(Species!I$2,'Round  (11)'!$B$2:$AB$2,0),0),0)+IFERROR(VLOOKUP($B30,'Round  (12)'!$B$2:$Y$100,MATCH(Species!I$2,'Round  (12)'!$B$2:$Y$2,0),0),0)</f>
        <v>0</v>
      </c>
      <c r="J30" s="480">
        <f>IFERROR(VLOOKUP($B30,'Round 1'!$B$2:$AM$102,MATCH(Species!J$2,'Round 1'!$B$2:$AM$2,0),0),0)+IFERROR(VLOOKUP($B30,'Round  (2)'!$B$2:$AM$102,MATCH(Species!J$2,'Round  (2)'!$B$2:$AM$2,0),0),0)+IFERROR(VLOOKUP($B30,'Round  (3)'!$B$2:$AM$102,MATCH(Species!J$2,'Round  (3)'!$B$2:$AM$2,0),0),0)+IFERROR(VLOOKUP($B30,'Round (4)'!$B$2:$AM$102,MATCH(Species!J$2,'Round (4)'!$B$2:$AM$2,0),0),0)+IFERROR(VLOOKUP($B30,'Round  (5)'!$B$2:$AM$102,MATCH(Species!J$2,'Round  (5)'!$B$2:$AM$2,0),0),0)+IFERROR(VLOOKUP($B30,'Round  (6)'!$B$2:$AM$102,MATCH(Species!J$2,'Round  (6)'!$B$2:$AM$2,0),0),0)+IFERROR(VLOOKUP($B30,'Round  (7)'!$B$2:$AM$102,MATCH(Species!J$2,'Round  (7)'!$B$2:$AM$2,0),0),0)+IFERROR(VLOOKUP($B30,'Round  (8)'!$B$2:$AM$102,MATCH(Species!J$2,'Round  (8)'!$B$2:$AM$2,0),0),0)+IFERROR(VLOOKUP($B30,'Round  (9)'!$B$2:$AM$102,MATCH(Species!J$2,'Round  (9)'!$B$2:$AM$2,0),0),0)+IFERROR(VLOOKUP($B30,'Round  (10)'!$B$2:$U$102,MATCH(Species!J$2,'Round  (10)'!$B$2:$U$2,0),0),0)+IFERROR(VLOOKUP($B30,'Round  (11)'!$B$2:$AB$102,MATCH(Species!J$2,'Round  (11)'!$B$2:$AB$2,0),0),0)+IFERROR(VLOOKUP($B30,'Round  (12)'!$B$2:$Y$100,MATCH(Species!J$2,'Round  (12)'!$B$2:$Y$2,0),0),0)</f>
        <v>0</v>
      </c>
      <c r="K30" s="480">
        <f>IFERROR(VLOOKUP($B30,'Round 1'!$B$2:$AM$102,MATCH(Species!K$2,'Round 1'!$B$2:$AM$2,0),0),0)+IFERROR(VLOOKUP($B30,'Round  (2)'!$B$2:$AM$102,MATCH(Species!K$2,'Round  (2)'!$B$2:$AM$2,0),0),0)+IFERROR(VLOOKUP($B30,'Round  (3)'!$B$2:$AM$102,MATCH(Species!K$2,'Round  (3)'!$B$2:$AM$2,0),0),0)+IFERROR(VLOOKUP($B30,'Round (4)'!$B$2:$AM$102,MATCH(Species!K$2,'Round (4)'!$B$2:$AM$2,0),0),0)+IFERROR(VLOOKUP($B30,'Round  (5)'!$B$2:$AM$102,MATCH(Species!K$2,'Round  (5)'!$B$2:$AM$2,0),0),0)+IFERROR(VLOOKUP($B30,'Round  (6)'!$B$2:$AM$102,MATCH(Species!K$2,'Round  (6)'!$B$2:$AM$2,0),0),0)+IFERROR(VLOOKUP($B30,'Round  (7)'!$B$2:$AM$102,MATCH(Species!K$2,'Round  (7)'!$B$2:$AM$2,0),0),0)+IFERROR(VLOOKUP($B30,'Round  (8)'!$B$2:$AM$102,MATCH(Species!K$2,'Round  (8)'!$B$2:$AM$2,0),0),0)+IFERROR(VLOOKUP($B30,'Round  (9)'!$B$2:$AM$102,MATCH(Species!K$2,'Round  (9)'!$B$2:$AM$2,0),0),0)+IFERROR(VLOOKUP($B30,'Round  (10)'!$B$2:$U$102,MATCH(Species!K$2,'Round  (10)'!$B$2:$U$2,0),0),0)+IFERROR(VLOOKUP($B30,'Round  (11)'!$B$2:$AB$102,MATCH(Species!K$2,'Round  (11)'!$B$2:$AB$2,0),0),0)+IFERROR(VLOOKUP($B30,'Round  (12)'!$B$2:$Y$100,MATCH(Species!K$2,'Round  (12)'!$B$2:$Y$2,0),0),0)</f>
        <v>0</v>
      </c>
      <c r="L30" s="480">
        <f>IFERROR(VLOOKUP($B30,'Round 1'!$B$2:$AM$102,MATCH(Species!L$2,'Round 1'!$B$2:$AM$2,0),0),0)+IFERROR(VLOOKUP($B30,'Round  (2)'!$B$2:$AM$102,MATCH(Species!L$2,'Round  (2)'!$B$2:$AM$2,0),0),0)+IFERROR(VLOOKUP($B30,'Round  (3)'!$B$2:$AM$102,MATCH(Species!L$2,'Round  (3)'!$B$2:$AM$2,0),0),0)+IFERROR(VLOOKUP($B30,'Round (4)'!$B$2:$AM$102,MATCH(Species!L$2,'Round (4)'!$B$2:$AM$2,0),0),0)+IFERROR(VLOOKUP($B30,'Round  (5)'!$B$2:$AM$102,MATCH(Species!L$2,'Round  (5)'!$B$2:$AM$2,0),0),0)+IFERROR(VLOOKUP($B30,'Round  (6)'!$B$2:$AM$102,MATCH(Species!L$2,'Round  (6)'!$B$2:$AM$2,0),0),0)+IFERROR(VLOOKUP($B30,'Round  (7)'!$B$2:$AM$102,MATCH(Species!L$2,'Round  (7)'!$B$2:$AM$2,0),0),0)+IFERROR(VLOOKUP($B30,'Round  (8)'!$B$2:$AM$102,MATCH(Species!L$2,'Round  (8)'!$B$2:$AM$2,0),0),0)+IFERROR(VLOOKUP($B30,'Round  (9)'!$B$2:$AM$102,MATCH(Species!L$2,'Round  (9)'!$B$2:$AM$2,0),0),0)+IFERROR(VLOOKUP($B30,'Round  (10)'!$B$2:$U$102,MATCH(Species!L$2,'Round  (10)'!$B$2:$U$2,0),0),0)+IFERROR(VLOOKUP($B30,'Round  (11)'!$B$2:$AB$102,MATCH(Species!L$2,'Round  (11)'!$B$2:$AB$2,0),0),0)+IFERROR(VLOOKUP($B30,'Round  (12)'!$B$2:$Y$100,MATCH(Species!L$2,'Round  (12)'!$B$2:$Y$2,0),0),0)</f>
        <v>9</v>
      </c>
      <c r="M30" s="480">
        <f>IFERROR(VLOOKUP($B30,'Round 1'!$B$2:$AM$102,MATCH(Species!M$2,'Round 1'!$B$2:$AM$2,0),0),0)+IFERROR(VLOOKUP($B30,'Round  (2)'!$B$2:$AM$102,MATCH(Species!M$2,'Round  (2)'!$B$2:$AM$2,0),0),0)+IFERROR(VLOOKUP($B30,'Round  (3)'!$B$2:$AM$102,MATCH(Species!M$2,'Round  (3)'!$B$2:$AM$2,0),0),0)+IFERROR(VLOOKUP($B30,'Round (4)'!$B$2:$AM$102,MATCH(Species!M$2,'Round (4)'!$B$2:$AM$2,0),0),0)+IFERROR(VLOOKUP($B30,'Round  (5)'!$B$2:$AM$102,MATCH(Species!M$2,'Round  (5)'!$B$2:$AM$2,0),0),0)+IFERROR(VLOOKUP($B30,'Round  (6)'!$B$2:$AM$102,MATCH(Species!M$2,'Round  (6)'!$B$2:$AM$2,0),0),0)+IFERROR(VLOOKUP($B30,'Round  (7)'!$B$2:$AM$102,MATCH(Species!M$2,'Round  (7)'!$B$2:$AM$2,0),0),0)+IFERROR(VLOOKUP($B30,'Round  (8)'!$B$2:$AM$102,MATCH(Species!M$2,'Round  (8)'!$B$2:$AM$2,0),0),0)+IFERROR(VLOOKUP($B30,'Round  (9)'!$B$2:$AM$102,MATCH(Species!M$2,'Round  (9)'!$B$2:$AM$2,0),0),0)+IFERROR(VLOOKUP($B30,'Round  (10)'!$B$2:$U$102,MATCH(Species!M$2,'Round  (10)'!$B$2:$U$2,0),0),0)+IFERROR(VLOOKUP($B30,'Round  (11)'!$B$2:$AB$102,MATCH(Species!M$2,'Round  (11)'!$B$2:$AB$2,0),0),0)+IFERROR(VLOOKUP($B30,'Round  (12)'!$B$2:$Y$100,MATCH(Species!M$2,'Round  (12)'!$B$2:$Y$2,0),0),0)</f>
        <v>1</v>
      </c>
      <c r="N30" s="480">
        <f>IFERROR(VLOOKUP($B30,'Round 1'!$B$2:$AM$102,MATCH(Species!N$2,'Round 1'!$B$2:$AM$2,0),0),0)+IFERROR(VLOOKUP($B30,'Round  (2)'!$B$2:$AM$102,MATCH(Species!N$2,'Round  (2)'!$B$2:$AM$2,0),0),0)+IFERROR(VLOOKUP($B30,'Round  (3)'!$B$2:$AM$102,MATCH(Species!N$2,'Round  (3)'!$B$2:$AM$2,0),0),0)+IFERROR(VLOOKUP($B30,'Round (4)'!$B$2:$AM$102,MATCH(Species!N$2,'Round (4)'!$B$2:$AM$2,0),0),0)+IFERROR(VLOOKUP($B30,'Round  (5)'!$B$2:$AM$102,MATCH(Species!N$2,'Round  (5)'!$B$2:$AM$2,0),0),0)+IFERROR(VLOOKUP($B30,'Round  (6)'!$B$2:$AM$102,MATCH(Species!N$2,'Round  (6)'!$B$2:$AM$2,0),0),0)+IFERROR(VLOOKUP($B30,'Round  (7)'!$B$2:$AM$102,MATCH(Species!N$2,'Round  (7)'!$B$2:$AM$2,0),0),0)+IFERROR(VLOOKUP($B30,'Round  (8)'!$B$2:$AM$102,MATCH(Species!N$2,'Round  (8)'!$B$2:$AM$2,0),0),0)+IFERROR(VLOOKUP($B30,'Round  (9)'!$B$2:$AM$102,MATCH(Species!N$2,'Round  (9)'!$B$2:$AM$2,0),0),0)+IFERROR(VLOOKUP($B30,'Round  (10)'!$B$2:$U$102,MATCH(Species!N$2,'Round  (10)'!$B$2:$U$2,0),0),0)+IFERROR(VLOOKUP($B30,'Round  (11)'!$B$2:$AB$102,MATCH(Species!N$2,'Round  (11)'!$B$2:$AB$2,0),0),0)+IFERROR(VLOOKUP($B30,'Round  (12)'!$B$2:$Y$100,MATCH(Species!N$2,'Round  (12)'!$B$2:$Y$2,0),0),0)</f>
        <v>2</v>
      </c>
      <c r="O30" s="480">
        <f>IFERROR(VLOOKUP($B30,'Round 1'!$B$2:$AM$102,MATCH(Species!O$2,'Round 1'!$B$2:$AM$2,0),0),0)+IFERROR(VLOOKUP($B30,'Round  (2)'!$B$2:$AM$102,MATCH(Species!O$2,'Round  (2)'!$B$2:$AM$2,0),0),0)+IFERROR(VLOOKUP($B30,'Round  (3)'!$B$2:$AM$102,MATCH(Species!O$2,'Round  (3)'!$B$2:$AM$2,0),0),0)+IFERROR(VLOOKUP($B30,'Round (4)'!$B$2:$AM$102,MATCH(Species!O$2,'Round (4)'!$B$2:$AM$2,0),0),0)+IFERROR(VLOOKUP($B30,'Round  (5)'!$B$2:$AM$102,MATCH(Species!O$2,'Round  (5)'!$B$2:$AM$2,0),0),0)+IFERROR(VLOOKUP($B30,'Round  (6)'!$B$2:$AM$102,MATCH(Species!O$2,'Round  (6)'!$B$2:$AM$2,0),0),0)+IFERROR(VLOOKUP($B30,'Round  (7)'!$B$2:$AM$102,MATCH(Species!O$2,'Round  (7)'!$B$2:$AM$2,0),0),0)+IFERROR(VLOOKUP($B30,'Round  (8)'!$B$2:$AM$102,MATCH(Species!O$2,'Round  (8)'!$B$2:$AM$2,0),0),0)+IFERROR(VLOOKUP($B30,'Round  (9)'!$B$2:$AM$102,MATCH(Species!O$2,'Round  (9)'!$B$2:$AM$2,0),0),0)+IFERROR(VLOOKUP($B30,'Round  (10)'!$B$2:$U$102,MATCH(Species!O$2,'Round  (10)'!$B$2:$U$2,0),0),0)+IFERROR(VLOOKUP($B30,'Round  (11)'!$B$2:$AB$102,MATCH(Species!O$2,'Round  (11)'!$B$2:$AB$2,0),0),0)+IFERROR(VLOOKUP($B30,'Round  (12)'!$B$2:$Y$100,MATCH(Species!O$2,'Round  (12)'!$B$2:$Y$2,0),0),0)</f>
        <v>0</v>
      </c>
      <c r="P30" s="480">
        <f>IFERROR(VLOOKUP($B30,'Round 1'!$B$2:$AM$102,MATCH(Species!P$2,'Round 1'!$B$2:$AM$2,0),0),0)+IFERROR(VLOOKUP($B30,'Round  (2)'!$B$2:$AM$102,MATCH(Species!P$2,'Round  (2)'!$B$2:$AM$2,0),0),0)+IFERROR(VLOOKUP($B30,'Round  (3)'!$B$2:$AM$102,MATCH(Species!P$2,'Round  (3)'!$B$2:$AM$2,0),0),0)+IFERROR(VLOOKUP($B30,'Round (4)'!$B$2:$AM$102,MATCH(Species!P$2,'Round (4)'!$B$2:$AM$2,0),0),0)+IFERROR(VLOOKUP($B30,'Round  (5)'!$B$2:$AM$102,MATCH(Species!P$2,'Round  (5)'!$B$2:$AM$2,0),0),0)+IFERROR(VLOOKUP($B30,'Round  (6)'!$B$2:$AM$102,MATCH(Species!P$2,'Round  (6)'!$B$2:$AM$2,0),0),0)+IFERROR(VLOOKUP($B30,'Round  (7)'!$B$2:$AM$102,MATCH(Species!P$2,'Round  (7)'!$B$2:$AM$2,0),0),0)+IFERROR(VLOOKUP($B30,'Round  (8)'!$B$2:$AM$102,MATCH(Species!P$2,'Round  (8)'!$B$2:$AM$2,0),0),0)+IFERROR(VLOOKUP($B30,'Round  (9)'!$B$2:$AM$102,MATCH(Species!P$2,'Round  (9)'!$B$2:$AM$2,0),0),0)+IFERROR(VLOOKUP($B30,'Round  (10)'!$B$2:$U$102,MATCH(Species!P$2,'Round  (10)'!$B$2:$U$2,0),0),0)+IFERROR(VLOOKUP($B30,'Round  (11)'!$B$2:$AB$102,MATCH(Species!P$2,'Round  (11)'!$B$2:$AB$2,0),0),0)+IFERROR(VLOOKUP($B30,'Round  (12)'!$B$2:$Y$100,MATCH(Species!P$2,'Round  (12)'!$B$2:$Y$2,0),0),0)</f>
        <v>0</v>
      </c>
      <c r="Q30" s="480">
        <f>IFERROR(VLOOKUP($B30,'Round 1'!$B$2:$AM$102,MATCH(Species!Q$2,'Round 1'!$B$2:$AM$2,0),0),0)+IFERROR(VLOOKUP($B30,'Round  (2)'!$B$2:$AM$102,MATCH(Species!Q$2,'Round  (2)'!$B$2:$AM$2,0),0),0)+IFERROR(VLOOKUP($B30,'Round  (3)'!$B$2:$AM$102,MATCH(Species!Q$2,'Round  (3)'!$B$2:$AM$2,0),0),0)+IFERROR(VLOOKUP($B30,'Round (4)'!$B$2:$AM$102,MATCH(Species!Q$2,'Round (4)'!$B$2:$AM$2,0),0),0)+IFERROR(VLOOKUP($B30,'Round  (5)'!$B$2:$AM$102,MATCH(Species!Q$2,'Round  (5)'!$B$2:$AM$2,0),0),0)+IFERROR(VLOOKUP($B30,'Round  (6)'!$B$2:$AM$102,MATCH(Species!Q$2,'Round  (6)'!$B$2:$AM$2,0),0),0)+IFERROR(VLOOKUP($B30,'Round  (7)'!$B$2:$AM$102,MATCH(Species!Q$2,'Round  (7)'!$B$2:$AM$2,0),0),0)+IFERROR(VLOOKUP($B30,'Round  (8)'!$B$2:$AM$102,MATCH(Species!Q$2,'Round  (8)'!$B$2:$AM$2,0),0),0)+IFERROR(VLOOKUP($B30,'Round  (9)'!$B$2:$AM$102,MATCH(Species!Q$2,'Round  (9)'!$B$2:$AM$2,0),0),0)+IFERROR(VLOOKUP($B30,'Round  (10)'!$B$2:$U$102,MATCH(Species!Q$2,'Round  (10)'!$B$2:$U$2,0),0),0)+IFERROR(VLOOKUP($B30,'Round  (11)'!$B$2:$AB$102,MATCH(Species!Q$2,'Round  (11)'!$B$2:$AB$2,0),0),0)+IFERROR(VLOOKUP($B30,'Round  (12)'!$B$2:$Y$100,MATCH(Species!Q$2,'Round  (12)'!$B$2:$Y$2,0),0),0)</f>
        <v>3</v>
      </c>
      <c r="R30" s="480">
        <f>IFERROR(VLOOKUP($B30,'Round 1'!$B$2:$AM$102,MATCH(Species!R$2,'Round 1'!$B$2:$AM$2,0),0),0)+IFERROR(VLOOKUP($B30,'Round  (2)'!$B$2:$AM$102,MATCH(Species!R$2,'Round  (2)'!$B$2:$AM$2,0),0),0)+IFERROR(VLOOKUP($B30,'Round  (3)'!$B$2:$AM$102,MATCH(Species!R$2,'Round  (3)'!$B$2:$AM$2,0),0),0)+IFERROR(VLOOKUP($B30,'Round (4)'!$B$2:$AM$102,MATCH(Species!R$2,'Round (4)'!$B$2:$AM$2,0),0),0)+IFERROR(VLOOKUP($B30,'Round  (5)'!$B$2:$AM$102,MATCH(Species!R$2,'Round  (5)'!$B$2:$AM$2,0),0),0)+IFERROR(VLOOKUP($B30,'Round  (6)'!$B$2:$AM$102,MATCH(Species!R$2,'Round  (6)'!$B$2:$AM$2,0),0),0)+IFERROR(VLOOKUP($B30,'Round  (7)'!$B$2:$AM$102,MATCH(Species!R$2,'Round  (7)'!$B$2:$AM$2,0),0),0)+IFERROR(VLOOKUP($B30,'Round  (8)'!$B$2:$AM$102,MATCH(Species!R$2,'Round  (8)'!$B$2:$AM$2,0),0),0)+IFERROR(VLOOKUP($B30,'Round  (9)'!$B$2:$AM$102,MATCH(Species!R$2,'Round  (9)'!$B$2:$AM$2,0),0),0)+IFERROR(VLOOKUP($B30,'Round  (10)'!$B$2:$U$102,MATCH(Species!R$2,'Round  (10)'!$B$2:$U$2,0),0),0)+IFERROR(VLOOKUP($B30,'Round  (11)'!$B$2:$AB$102,MATCH(Species!R$2,'Round  (11)'!$B$2:$AB$2,0),0),0)+IFERROR(VLOOKUP($B30,'Round  (12)'!$B$2:$Y$100,MATCH(Species!R$2,'Round  (12)'!$B$2:$Y$2,0),0),0)</f>
        <v>0</v>
      </c>
      <c r="S30" s="480">
        <f>IFERROR(VLOOKUP($B30,'Round 1'!$B$2:$AM$102,MATCH(Species!S$2,'Round 1'!$B$2:$AM$2,0),0),0)+IFERROR(VLOOKUP($B30,'Round  (2)'!$B$2:$AM$102,MATCH(Species!S$2,'Round  (2)'!$B$2:$AM$2,0),0),0)+IFERROR(VLOOKUP($B30,'Round  (3)'!$B$2:$AM$102,MATCH(Species!S$2,'Round  (3)'!$B$2:$AM$2,0),0),0)+IFERROR(VLOOKUP($B30,'Round (4)'!$B$2:$AM$102,MATCH(Species!S$2,'Round (4)'!$B$2:$AM$2,0),0),0)+IFERROR(VLOOKUP($B30,'Round  (5)'!$B$2:$AM$102,MATCH(Species!S$2,'Round  (5)'!$B$2:$AM$2,0),0),0)+IFERROR(VLOOKUP($B30,'Round  (6)'!$B$2:$AM$102,MATCH(Species!S$2,'Round  (6)'!$B$2:$AM$2,0),0),0)+IFERROR(VLOOKUP($B30,'Round  (7)'!$B$2:$AM$102,MATCH(Species!S$2,'Round  (7)'!$B$2:$AM$2,0),0),0)+IFERROR(VLOOKUP($B30,'Round  (8)'!$B$2:$AM$102,MATCH(Species!S$2,'Round  (8)'!$B$2:$AM$2,0),0),0)+IFERROR(VLOOKUP($B30,'Round  (9)'!$B$2:$AM$102,MATCH(Species!S$2,'Round  (9)'!$B$2:$AM$2,0),0),0)+IFERROR(VLOOKUP($B30,'Round  (10)'!$B$2:$U$102,MATCH(Species!S$2,'Round  (10)'!$B$2:$U$2,0),0),0)+IFERROR(VLOOKUP($B30,'Round  (11)'!$B$2:$AB$102,MATCH(Species!S$2,'Round  (11)'!$B$2:$AB$2,0),0),0)+IFERROR(VLOOKUP($B30,'Round  (12)'!$B$2:$Y$100,MATCH(Species!S$2,'Round  (12)'!$B$2:$Y$2,0),0),0)</f>
        <v>0</v>
      </c>
      <c r="T30" s="480">
        <f>IFERROR(VLOOKUP($B30,'Round 1'!$B$2:$AM$102,MATCH(Species!T$2,'Round 1'!$B$2:$AM$2,0),0),0)+IFERROR(VLOOKUP($B30,'Round  (2)'!$B$2:$AM$102,MATCH(Species!T$2,'Round  (2)'!$B$2:$AM$2,0),0),0)+IFERROR(VLOOKUP($B30,'Round  (3)'!$B$2:$AM$102,MATCH(Species!T$2,'Round  (3)'!$B$2:$AM$2,0),0),0)+IFERROR(VLOOKUP($B30,'Round (4)'!$B$2:$AM$102,MATCH(Species!T$2,'Round (4)'!$B$2:$AM$2,0),0),0)+IFERROR(VLOOKUP($B30,'Round  (5)'!$B$2:$AM$102,MATCH(Species!T$2,'Round  (5)'!$B$2:$AM$2,0),0),0)+IFERROR(VLOOKUP($B30,'Round  (6)'!$B$2:$AM$102,MATCH(Species!T$2,'Round  (6)'!$B$2:$AM$2,0),0),0)+IFERROR(VLOOKUP($B30,'Round  (7)'!$B$2:$AM$102,MATCH(Species!T$2,'Round  (7)'!$B$2:$AM$2,0),0),0)+IFERROR(VLOOKUP($B30,'Round  (8)'!$B$2:$AM$102,MATCH(Species!T$2,'Round  (8)'!$B$2:$AM$2,0),0),0)+IFERROR(VLOOKUP($B30,'Round  (9)'!$B$2:$AM$102,MATCH(Species!T$2,'Round  (9)'!$B$2:$AM$2,0),0),0)+IFERROR(VLOOKUP($B30,'Round  (10)'!$B$2:$U$102,MATCH(Species!T$2,'Round  (10)'!$B$2:$U$2,0),0),0)+IFERROR(VLOOKUP($B30,'Round  (11)'!$B$2:$AB$102,MATCH(Species!T$2,'Round  (11)'!$B$2:$AB$2,0),0),0)+IFERROR(VLOOKUP($B30,'Round  (12)'!$B$2:$Y$100,MATCH(Species!T$2,'Round  (12)'!$B$2:$Y$2,0),0),0)</f>
        <v>0</v>
      </c>
      <c r="U30" s="480">
        <f>IFERROR(VLOOKUP($B30,'Round 1'!$B$2:$AM$102,MATCH(Species!U$2,'Round 1'!$B$2:$AM$2,0),0),0)+IFERROR(VLOOKUP($B30,'Round  (2)'!$B$2:$AM$102,MATCH(Species!U$2,'Round  (2)'!$B$2:$AM$2,0),0),0)+IFERROR(VLOOKUP($B30,'Round  (3)'!$B$2:$AM$102,MATCH(Species!U$2,'Round  (3)'!$B$2:$AM$2,0),0),0)+IFERROR(VLOOKUP($B30,'Round (4)'!$B$2:$AM$102,MATCH(Species!U$2,'Round (4)'!$B$2:$AM$2,0),0),0)+IFERROR(VLOOKUP($B30,'Round  (5)'!$B$2:$AM$102,MATCH(Species!U$2,'Round  (5)'!$B$2:$AM$2,0),0),0)+IFERROR(VLOOKUP($B30,'Round  (6)'!$B$2:$AM$102,MATCH(Species!U$2,'Round  (6)'!$B$2:$AM$2,0),0),0)+IFERROR(VLOOKUP($B30,'Round  (7)'!$B$2:$AM$102,MATCH(Species!U$2,'Round  (7)'!$B$2:$AM$2,0),0),0)+IFERROR(VLOOKUP($B30,'Round  (8)'!$B$2:$AM$102,MATCH(Species!U$2,'Round  (8)'!$B$2:$AM$2,0),0),0)+IFERROR(VLOOKUP($B30,'Round  (9)'!$B$2:$AM$102,MATCH(Species!U$2,'Round  (9)'!$B$2:$AM$2,0),0),0)+IFERROR(VLOOKUP($B30,'Round  (10)'!$B$2:$U$102,MATCH(Species!U$2,'Round  (10)'!$B$2:$U$2,0),0),0)+IFERROR(VLOOKUP($B30,'Round  (11)'!$B$2:$AB$102,MATCH(Species!U$2,'Round  (11)'!$B$2:$AB$2,0),0),0)+IFERROR(VLOOKUP($B30,'Round  (12)'!$B$2:$Y$100,MATCH(Species!U$2,'Round  (12)'!$B$2:$Y$2,0),0),0)</f>
        <v>1</v>
      </c>
      <c r="V30" s="480">
        <f>IFERROR(VLOOKUP($B30,'Round 1'!$B$2:$AM$102,MATCH(Species!V$2,'Round 1'!$B$2:$AM$2,0),0),0)+IFERROR(VLOOKUP($B30,'Round  (2)'!$B$2:$AM$102,MATCH(Species!V$2,'Round  (2)'!$B$2:$AM$2,0),0),0)+IFERROR(VLOOKUP($B30,'Round  (3)'!$B$2:$AM$102,MATCH(Species!V$2,'Round  (3)'!$B$2:$AM$2,0),0),0)+IFERROR(VLOOKUP($B30,'Round (4)'!$B$2:$AM$102,MATCH(Species!V$2,'Round (4)'!$B$2:$AM$2,0),0),0)+IFERROR(VLOOKUP($B30,'Round  (5)'!$B$2:$AM$102,MATCH(Species!V$2,'Round  (5)'!$B$2:$AM$2,0),0),0)+IFERROR(VLOOKUP($B30,'Round  (6)'!$B$2:$AM$102,MATCH(Species!V$2,'Round  (6)'!$B$2:$AM$2,0),0),0)+IFERROR(VLOOKUP($B30,'Round  (7)'!$B$2:$AM$102,MATCH(Species!V$2,'Round  (7)'!$B$2:$AM$2,0),0),0)+IFERROR(VLOOKUP($B30,'Round  (8)'!$B$2:$AM$102,MATCH(Species!V$2,'Round  (8)'!$B$2:$AM$2,0),0),0)+IFERROR(VLOOKUP($B30,'Round  (9)'!$B$2:$AM$102,MATCH(Species!V$2,'Round  (9)'!$B$2:$AM$2,0),0),0)+IFERROR(VLOOKUP($B30,'Round  (10)'!$B$2:$U$102,MATCH(Species!V$2,'Round  (10)'!$B$2:$U$2,0),0),0)+IFERROR(VLOOKUP($B30,'Round  (11)'!$B$2:$AB$102,MATCH(Species!V$2,'Round  (11)'!$B$2:$AB$2,0),0),0)+IFERROR(VLOOKUP($B30,'Round  (12)'!$B$2:$Y$100,MATCH(Species!V$2,'Round  (12)'!$B$2:$Y$2,0),0),0)</f>
        <v>0</v>
      </c>
      <c r="W30" s="480">
        <f>IFERROR(VLOOKUP($B30,'Round 1'!$B$2:$AM$102,MATCH(Species!W$2,'Round 1'!$B$2:$AM$2,0),0),0)+IFERROR(VLOOKUP($B30,'Round  (2)'!$B$2:$AM$102,MATCH(Species!W$2,'Round  (2)'!$B$2:$AM$2,0),0),0)+IFERROR(VLOOKUP($B30,'Round  (3)'!$B$2:$AM$102,MATCH(Species!W$2,'Round  (3)'!$B$2:$AM$2,0),0),0)+IFERROR(VLOOKUP($B30,'Round (4)'!$B$2:$AM$102,MATCH(Species!W$2,'Round (4)'!$B$2:$AM$2,0),0),0)+IFERROR(VLOOKUP($B30,'Round  (5)'!$B$2:$AM$102,MATCH(Species!W$2,'Round  (5)'!$B$2:$AM$2,0),0),0)+IFERROR(VLOOKUP($B30,'Round  (6)'!$B$2:$AM$102,MATCH(Species!W$2,'Round  (6)'!$B$2:$AM$2,0),0),0)+IFERROR(VLOOKUP($B30,'Round  (7)'!$B$2:$AM$102,MATCH(Species!W$2,'Round  (7)'!$B$2:$AM$2,0),0),0)+IFERROR(VLOOKUP($B30,'Round  (8)'!$B$2:$AM$102,MATCH(Species!W$2,'Round  (8)'!$B$2:$AM$2,0),0),0)+IFERROR(VLOOKUP($B30,'Round  (9)'!$B$2:$AM$102,MATCH(Species!W$2,'Round  (9)'!$B$2:$AM$2,0),0),0)+IFERROR(VLOOKUP($B30,'Round  (10)'!$B$2:$U$102,MATCH(Species!W$2,'Round  (10)'!$B$2:$U$2,0),0),0)+IFERROR(VLOOKUP($B30,'Round  (11)'!$B$2:$AB$102,MATCH(Species!W$2,'Round  (11)'!$B$2:$AB$2,0),0),0)+IFERROR(VLOOKUP($B30,'Round  (12)'!$B$2:$Y$100,MATCH(Species!W$2,'Round  (12)'!$B$2:$Y$2,0),0),0)</f>
        <v>0</v>
      </c>
      <c r="X30" s="480">
        <f>IFERROR(VLOOKUP($B30,'Round 1'!$B$2:$AM$102,MATCH(Species!X$2,'Round 1'!$B$2:$AM$2,0),0),0)+IFERROR(VLOOKUP($B30,'Round  (2)'!$B$2:$AM$102,MATCH(Species!X$2,'Round  (2)'!$B$2:$AM$2,0),0),0)+IFERROR(VLOOKUP($B30,'Round  (3)'!$B$2:$AM$102,MATCH(Species!X$2,'Round  (3)'!$B$2:$AM$2,0),0),0)+IFERROR(VLOOKUP($B30,'Round (4)'!$B$2:$AM$102,MATCH(Species!X$2,'Round (4)'!$B$2:$AM$2,0),0),0)+IFERROR(VLOOKUP($B30,'Round  (5)'!$B$2:$AM$102,MATCH(Species!X$2,'Round  (5)'!$B$2:$AM$2,0),0),0)+IFERROR(VLOOKUP($B30,'Round  (6)'!$B$2:$AM$102,MATCH(Species!X$2,'Round  (6)'!$B$2:$AM$2,0),0),0)+IFERROR(VLOOKUP($B30,'Round  (7)'!$B$2:$AM$102,MATCH(Species!X$2,'Round  (7)'!$B$2:$AM$2,0),0),0)+IFERROR(VLOOKUP($B30,'Round  (8)'!$B$2:$AM$102,MATCH(Species!X$2,'Round  (8)'!$B$2:$AM$2,0),0),0)+IFERROR(VLOOKUP($B30,'Round  (9)'!$B$2:$AM$102,MATCH(Species!X$2,'Round  (9)'!$B$2:$AM$2,0),0),0)+IFERROR(VLOOKUP($B30,'Round  (10)'!$B$2:$U$102,MATCH(Species!X$2,'Round  (10)'!$B$2:$U$2,0),0),0)+IFERROR(VLOOKUP($B30,'Round  (11)'!$B$2:$AB$102,MATCH(Species!X$2,'Round  (11)'!$B$2:$AB$2,0),0),0)+IFERROR(VLOOKUP($B30,'Round  (12)'!$B$2:$Y$100,MATCH(Species!X$2,'Round  (12)'!$B$2:$Y$2,0),0),0)</f>
        <v>0</v>
      </c>
      <c r="Y30" s="480">
        <f>IFERROR(VLOOKUP($B30,'Round 1'!$B$2:$AM$102,MATCH(Species!Y$2,'Round 1'!$B$2:$AM$2,0),0),0)+IFERROR(VLOOKUP($B30,'Round  (2)'!$B$2:$AM$102,MATCH(Species!Y$2,'Round  (2)'!$B$2:$AM$2,0),0),0)+IFERROR(VLOOKUP($B30,'Round  (3)'!$B$2:$AM$102,MATCH(Species!Y$2,'Round  (3)'!$B$2:$AM$2,0),0),0)+IFERROR(VLOOKUP($B30,'Round (4)'!$B$2:$AM$102,MATCH(Species!Y$2,'Round (4)'!$B$2:$AM$2,0),0),0)+IFERROR(VLOOKUP($B30,'Round  (5)'!$B$2:$AM$102,MATCH(Species!Y$2,'Round  (5)'!$B$2:$AM$2,0),0),0)+IFERROR(VLOOKUP($B30,'Round  (6)'!$B$2:$AM$102,MATCH(Species!Y$2,'Round  (6)'!$B$2:$AM$2,0),0),0)+IFERROR(VLOOKUP($B30,'Round  (7)'!$B$2:$AM$102,MATCH(Species!Y$2,'Round  (7)'!$B$2:$AM$2,0),0),0)+IFERROR(VLOOKUP($B30,'Round  (8)'!$B$2:$AM$102,MATCH(Species!Y$2,'Round  (8)'!$B$2:$AM$2,0),0),0)+IFERROR(VLOOKUP($B30,'Round  (9)'!$B$2:$AM$102,MATCH(Species!Y$2,'Round  (9)'!$B$2:$AM$2,0),0),0)+IFERROR(VLOOKUP($B30,'Round  (10)'!$B$2:$U$102,MATCH(Species!Y$2,'Round  (10)'!$B$2:$U$2,0),0),0)+IFERROR(VLOOKUP($B30,'Round  (11)'!$B$2:$AB$102,MATCH(Species!Y$2,'Round  (11)'!$B$2:$AB$2,0),0),0)+IFERROR(VLOOKUP($B30,'Round  (12)'!$B$2:$Y$100,MATCH(Species!Y$2,'Round  (12)'!$B$2:$Y$2,0),0),0)</f>
        <v>0</v>
      </c>
      <c r="Z30" s="480">
        <f>IFERROR(VLOOKUP($B30,'Round 1'!$B$2:$AM$102,MATCH(Species!Z$2,'Round 1'!$B$2:$AM$2,0),0),0)+IFERROR(VLOOKUP($B30,'Round  (2)'!$B$2:$AM$102,MATCH(Species!Z$2,'Round  (2)'!$B$2:$AM$2,0),0),0)+IFERROR(VLOOKUP($B30,'Round  (3)'!$B$2:$AM$102,MATCH(Species!Z$2,'Round  (3)'!$B$2:$AM$2,0),0),0)+IFERROR(VLOOKUP($B30,'Round (4)'!$B$2:$AM$102,MATCH(Species!Z$2,'Round (4)'!$B$2:$AM$2,0),0),0)+IFERROR(VLOOKUP($B30,'Round  (5)'!$B$2:$AM$102,MATCH(Species!Z$2,'Round  (5)'!$B$2:$AM$2,0),0),0)+IFERROR(VLOOKUP($B30,'Round  (6)'!$B$2:$AM$102,MATCH(Species!Z$2,'Round  (6)'!$B$2:$AM$2,0),0),0)+IFERROR(VLOOKUP($B30,'Round  (7)'!$B$2:$AM$102,MATCH(Species!Z$2,'Round  (7)'!$B$2:$AM$2,0),0),0)+IFERROR(VLOOKUP($B30,'Round  (8)'!$B$2:$AM$102,MATCH(Species!Z$2,'Round  (8)'!$B$2:$AM$2,0),0),0)+IFERROR(VLOOKUP($B30,'Round  (9)'!$B$2:$AM$102,MATCH(Species!Z$2,'Round  (9)'!$B$2:$AM$2,0),0),0)+IFERROR(VLOOKUP($B30,'Round  (10)'!$B$2:$U$102,MATCH(Species!Z$2,'Round  (10)'!$B$2:$U$2,0),0),0)+IFERROR(VLOOKUP($B30,'Round  (11)'!$B$2:$AB$102,MATCH(Species!Z$2,'Round  (11)'!$B$2:$AB$2,0),0),0)+IFERROR(VLOOKUP($B30,'Round  (12)'!$B$2:$Y$100,MATCH(Species!Z$2,'Round  (12)'!$B$2:$Y$2,0),0),0)</f>
        <v>0</v>
      </c>
      <c r="AA30" s="480">
        <f>IFERROR(VLOOKUP($B30,'Round 1'!$B$2:$AM$102,MATCH(Species!AA$2,'Round 1'!$B$2:$AM$2,0),0),0)+IFERROR(VLOOKUP($B30,'Round  (2)'!$B$2:$AM$102,MATCH(Species!AA$2,'Round  (2)'!$B$2:$AM$2,0),0),0)+IFERROR(VLOOKUP($B30,'Round  (3)'!$B$2:$AM$102,MATCH(Species!AA$2,'Round  (3)'!$B$2:$AM$2,0),0),0)+IFERROR(VLOOKUP($B30,'Round (4)'!$B$2:$AM$102,MATCH(Species!AA$2,'Round (4)'!$B$2:$AM$2,0),0),0)+IFERROR(VLOOKUP($B30,'Round  (5)'!$B$2:$AM$102,MATCH(Species!AA$2,'Round  (5)'!$B$2:$AM$2,0),0),0)+IFERROR(VLOOKUP($B30,'Round  (6)'!$B$2:$AM$102,MATCH(Species!AA$2,'Round  (6)'!$B$2:$AM$2,0),0),0)+IFERROR(VLOOKUP($B30,'Round  (7)'!$B$2:$AM$102,MATCH(Species!AA$2,'Round  (7)'!$B$2:$AM$2,0),0),0)+IFERROR(VLOOKUP($B30,'Round  (8)'!$B$2:$AM$102,MATCH(Species!AA$2,'Round  (8)'!$B$2:$AM$2,0),0),0)+IFERROR(VLOOKUP($B30,'Round  (9)'!$B$2:$AM$102,MATCH(Species!AA$2,'Round  (9)'!$B$2:$AM$2,0),0),0)+IFERROR(VLOOKUP($B30,'Round  (10)'!$B$2:$U$102,MATCH(Species!AA$2,'Round  (10)'!$B$2:$U$2,0),0),0)+IFERROR(VLOOKUP($B30,'Round  (11)'!$B$2:$AB$102,MATCH(Species!AA$2,'Round  (11)'!$B$2:$AB$2,0),0),0)+IFERROR(VLOOKUP($B30,'Round  (12)'!$B$2:$Y$100,MATCH(Species!AA$2,'Round  (12)'!$B$2:$Y$2,0),0),0)</f>
        <v>0</v>
      </c>
      <c r="AB30" s="480">
        <f>IFERROR(VLOOKUP($B30,'Round 1'!$B$2:$AM$102,MATCH(Species!AB$2,'Round 1'!$B$2:$AM$2,0),0),0)+IFERROR(VLOOKUP($B30,'Round  (2)'!$B$2:$AM$102,MATCH(Species!AB$2,'Round  (2)'!$B$2:$AM$2,0),0),0)+IFERROR(VLOOKUP($B30,'Round  (3)'!$B$2:$AM$102,MATCH(Species!AB$2,'Round  (3)'!$B$2:$AM$2,0),0),0)+IFERROR(VLOOKUP($B30,'Round (4)'!$B$2:$AM$102,MATCH(Species!AB$2,'Round (4)'!$B$2:$AM$2,0),0),0)+IFERROR(VLOOKUP($B30,'Round  (5)'!$B$2:$AM$102,MATCH(Species!AB$2,'Round  (5)'!$B$2:$AM$2,0),0),0)+IFERROR(VLOOKUP($B30,'Round  (6)'!$B$2:$AM$102,MATCH(Species!AB$2,'Round  (6)'!$B$2:$AM$2,0),0),0)+IFERROR(VLOOKUP($B30,'Round  (7)'!$B$2:$AM$102,MATCH(Species!AB$2,'Round  (7)'!$B$2:$AM$2,0),0),0)+IFERROR(VLOOKUP($B30,'Round  (8)'!$B$2:$AM$102,MATCH(Species!AB$2,'Round  (8)'!$B$2:$AM$2,0),0),0)+IFERROR(VLOOKUP($B30,'Round  (9)'!$B$2:$AM$102,MATCH(Species!AB$2,'Round  (9)'!$B$2:$AM$2,0),0),0)+IFERROR(VLOOKUP($B30,'Round  (10)'!$B$2:$U$102,MATCH(Species!AB$2,'Round  (10)'!$B$2:$U$2,0),0),0)+IFERROR(VLOOKUP($B30,'Round  (11)'!$B$2:$AB$102,MATCH(Species!AB$2,'Round  (11)'!$B$2:$AB$2,0),0),0)+IFERROR(VLOOKUP($B30,'Round  (12)'!$B$2:$Y$100,MATCH(Species!AB$2,'Round  (12)'!$B$2:$Y$2,0),0),0)</f>
        <v>0</v>
      </c>
      <c r="AC30" s="480">
        <f>IFERROR(VLOOKUP($B30,'Round 1'!$B$2:$AM$102,MATCH(Species!AC$2,'Round 1'!$B$2:$AM$2,0),0),0)+IFERROR(VLOOKUP($B30,'Round  (2)'!$B$2:$AM$102,MATCH(Species!AC$2,'Round  (2)'!$B$2:$AM$2,0),0),0)+IFERROR(VLOOKUP($B30,'Round  (3)'!$B$2:$AM$102,MATCH(Species!AC$2,'Round  (3)'!$B$2:$AM$2,0),0),0)+IFERROR(VLOOKUP($B30,'Round (4)'!$B$2:$AM$102,MATCH(Species!AC$2,'Round (4)'!$B$2:$AM$2,0),0),0)+IFERROR(VLOOKUP($B30,'Round  (5)'!$B$2:$AM$102,MATCH(Species!AC$2,'Round  (5)'!$B$2:$AM$2,0),0),0)+IFERROR(VLOOKUP($B30,'Round  (6)'!$B$2:$AM$102,MATCH(Species!AC$2,'Round  (6)'!$B$2:$AM$2,0),0),0)+IFERROR(VLOOKUP($B30,'Round  (7)'!$B$2:$AM$102,MATCH(Species!AC$2,'Round  (7)'!$B$2:$AM$2,0),0),0)+IFERROR(VLOOKUP($B30,'Round  (8)'!$B$2:$AM$102,MATCH(Species!AC$2,'Round  (8)'!$B$2:$AM$2,0),0),0)+IFERROR(VLOOKUP($B30,'Round  (9)'!$B$2:$AM$102,MATCH(Species!AC$2,'Round  (9)'!$B$2:$AM$2,0),0),0)+IFERROR(VLOOKUP($B30,'Round  (10)'!$B$2:$U$102,MATCH(Species!AC$2,'Round  (10)'!$B$2:$U$2,0),0),0)+IFERROR(VLOOKUP($B30,'Round  (11)'!$B$2:$AB$102,MATCH(Species!AC$2,'Round  (11)'!$B$2:$AB$2,0),0),0)+IFERROR(VLOOKUP($B30,'Round  (12)'!$B$2:$Y$100,MATCH(Species!AC$2,'Round  (12)'!$B$2:$Y$2,0),0),0)</f>
        <v>1</v>
      </c>
      <c r="AD30" s="480">
        <f>IFERROR(VLOOKUP($B30,'Round 1'!$B$2:$AM$102,MATCH(Species!AD$2,'Round 1'!$B$2:$AM$2,0),0),0)+IFERROR(VLOOKUP($B30,'Round  (2)'!$B$2:$AM$102,MATCH(Species!AD$2,'Round  (2)'!$B$2:$AM$2,0),0),0)+IFERROR(VLOOKUP($B30,'Round  (3)'!$B$2:$AM$102,MATCH(Species!AD$2,'Round  (3)'!$B$2:$AM$2,0),0),0)+IFERROR(VLOOKUP($B30,'Round (4)'!$B$2:$AM$102,MATCH(Species!AD$2,'Round (4)'!$B$2:$AM$2,0),0),0)+IFERROR(VLOOKUP($B30,'Round  (5)'!$B$2:$AM$102,MATCH(Species!AD$2,'Round  (5)'!$B$2:$AM$2,0),0),0)+IFERROR(VLOOKUP($B30,'Round  (6)'!$B$2:$AM$102,MATCH(Species!AD$2,'Round  (6)'!$B$2:$AM$2,0),0),0)+IFERROR(VLOOKUP($B30,'Round  (7)'!$B$2:$AM$102,MATCH(Species!AD$2,'Round  (7)'!$B$2:$AM$2,0),0),0)+IFERROR(VLOOKUP($B30,'Round  (8)'!$B$2:$AM$102,MATCH(Species!AD$2,'Round  (8)'!$B$2:$AM$2,0),0),0)+IFERROR(VLOOKUP($B30,'Round  (9)'!$B$2:$AM$102,MATCH(Species!AD$2,'Round  (9)'!$B$2:$AM$2,0),0),0)+IFERROR(VLOOKUP($B30,'Round  (10)'!$B$2:$U$102,MATCH(Species!AD$2,'Round  (10)'!$B$2:$U$2,0),0),0)+IFERROR(VLOOKUP($B30,'Round  (11)'!$B$2:$AB$102,MATCH(Species!AD$2,'Round  (11)'!$B$2:$AB$2,0),0),0)+IFERROR(VLOOKUP($B30,'Round  (12)'!$B$2:$Y$100,MATCH(Species!AD$2,'Round  (12)'!$B$2:$Y$2,0),0),0)</f>
        <v>2</v>
      </c>
      <c r="AE30" s="480">
        <f>IFERROR(VLOOKUP($B30,'Round 1'!$B$2:$AM$102,MATCH(Species!AE$2,'Round 1'!$B$2:$AM$2,0),0),0)+IFERROR(VLOOKUP($B30,'Round  (2)'!$B$2:$AM$102,MATCH(Species!AE$2,'Round  (2)'!$B$2:$AM$2,0),0),0)+IFERROR(VLOOKUP($B30,'Round  (3)'!$B$2:$AM$102,MATCH(Species!AE$2,'Round  (3)'!$B$2:$AM$2,0),0),0)+IFERROR(VLOOKUP($B30,'Round (4)'!$B$2:$AM$102,MATCH(Species!AE$2,'Round (4)'!$B$2:$AM$2,0),0),0)+IFERROR(VLOOKUP($B30,'Round  (5)'!$B$2:$AM$102,MATCH(Species!AE$2,'Round  (5)'!$B$2:$AM$2,0),0),0)+IFERROR(VLOOKUP($B30,'Round  (6)'!$B$2:$AM$102,MATCH(Species!AE$2,'Round  (6)'!$B$2:$AM$2,0),0),0)+IFERROR(VLOOKUP($B30,'Round  (7)'!$B$2:$AM$102,MATCH(Species!AE$2,'Round  (7)'!$B$2:$AM$2,0),0),0)+IFERROR(VLOOKUP($B30,'Round  (8)'!$B$2:$AM$102,MATCH(Species!AE$2,'Round  (8)'!$B$2:$AM$2,0),0),0)+IFERROR(VLOOKUP($B30,'Round  (9)'!$B$2:$AM$102,MATCH(Species!AE$2,'Round  (9)'!$B$2:$AM$2,0),0),0)+IFERROR(VLOOKUP($B30,'Round  (10)'!$B$2:$U$102,MATCH(Species!AE$2,'Round  (10)'!$B$2:$U$2,0),0),0)+IFERROR(VLOOKUP($B30,'Round  (11)'!$B$2:$AB$102,MATCH(Species!AE$2,'Round  (11)'!$B$2:$AB$2,0),0),0)+IFERROR(VLOOKUP($B30,'Round  (12)'!$B$2:$Y$100,MATCH(Species!AE$2,'Round  (12)'!$B$2:$Y$2,0),0),0)</f>
        <v>0</v>
      </c>
      <c r="AF30" s="480">
        <f>IFERROR(VLOOKUP($B30,'Round 1'!$B$2:$AM$102,MATCH(Species!AF$2,'Round 1'!$B$2:$AM$2,0),0),0)+IFERROR(VLOOKUP($B30,'Round  (2)'!$B$2:$AM$102,MATCH(Species!AF$2,'Round  (2)'!$B$2:$AM$2,0),0),0)+IFERROR(VLOOKUP($B30,'Round  (3)'!$B$2:$AM$102,MATCH(Species!AF$2,'Round  (3)'!$B$2:$AM$2,0),0),0)+IFERROR(VLOOKUP($B30,'Round (4)'!$B$2:$AM$102,MATCH(Species!AF$2,'Round (4)'!$B$2:$AM$2,0),0),0)+IFERROR(VLOOKUP($B30,'Round  (5)'!$B$2:$AM$102,MATCH(Species!AF$2,'Round  (5)'!$B$2:$AM$2,0),0),0)+IFERROR(VLOOKUP($B30,'Round  (6)'!$B$2:$AM$102,MATCH(Species!AF$2,'Round  (6)'!$B$2:$AM$2,0),0),0)+IFERROR(VLOOKUP($B30,'Round  (7)'!$B$2:$AM$102,MATCH(Species!AF$2,'Round  (7)'!$B$2:$AM$2,0),0),0)+IFERROR(VLOOKUP($B30,'Round  (8)'!$B$2:$AM$102,MATCH(Species!AF$2,'Round  (8)'!$B$2:$AM$2,0),0),0)+IFERROR(VLOOKUP($B30,'Round  (9)'!$B$2:$AM$102,MATCH(Species!AF$2,'Round  (9)'!$B$2:$AM$2,0),0),0)+IFERROR(VLOOKUP($B30,'Round  (10)'!$B$2:$U$102,MATCH(Species!AF$2,'Round  (10)'!$B$2:$U$2,0),0),0)+IFERROR(VLOOKUP($B30,'Round  (11)'!$B$2:$AB$102,MATCH(Species!AF$2,'Round  (11)'!$B$2:$AB$2,0),0),0)+IFERROR(VLOOKUP($B30,'Round  (12)'!$B$2:$Y$100,MATCH(Species!AF$2,'Round  (12)'!$B$2:$Y$2,0),0),0)</f>
        <v>0</v>
      </c>
      <c r="AG30" s="480">
        <f>IFERROR(VLOOKUP($B30,'Round 1'!$B$2:$AM$102,MATCH(Species!AG$2,'Round 1'!$B$2:$AM$2,0),0),0)+IFERROR(VLOOKUP($B30,'Round  (2)'!$B$2:$AM$102,MATCH(Species!AG$2,'Round  (2)'!$B$2:$AM$2,0),0),0)+IFERROR(VLOOKUP($B30,'Round  (3)'!$B$2:$AM$102,MATCH(Species!AG$2,'Round  (3)'!$B$2:$AM$2,0),0),0)+IFERROR(VLOOKUP($B30,'Round (4)'!$B$2:$AM$102,MATCH(Species!AG$2,'Round (4)'!$B$2:$AM$2,0),0),0)+IFERROR(VLOOKUP($B30,'Round  (5)'!$B$2:$AM$102,MATCH(Species!AG$2,'Round  (5)'!$B$2:$AM$2,0),0),0)+IFERROR(VLOOKUP($B30,'Round  (6)'!$B$2:$AM$102,MATCH(Species!AG$2,'Round  (6)'!$B$2:$AM$2,0),0),0)+IFERROR(VLOOKUP($B30,'Round  (7)'!$B$2:$AM$102,MATCH(Species!AG$2,'Round  (7)'!$B$2:$AM$2,0),0),0)+IFERROR(VLOOKUP($B30,'Round  (8)'!$B$2:$AM$102,MATCH(Species!AG$2,'Round  (8)'!$B$2:$AM$2,0),0),0)+IFERROR(VLOOKUP($B30,'Round  (9)'!$B$2:$AM$102,MATCH(Species!AG$2,'Round  (9)'!$B$2:$AM$2,0),0),0)+IFERROR(VLOOKUP($B30,'Round  (10)'!$B$2:$U$102,MATCH(Species!AG$2,'Round  (10)'!$B$2:$U$2,0),0),0)+IFERROR(VLOOKUP($B30,'Round  (11)'!$B$2:$AB$102,MATCH(Species!AG$2,'Round  (11)'!$B$2:$AB$2,0),0),0)+IFERROR(VLOOKUP($B30,'Round  (12)'!$B$2:$Y$100,MATCH(Species!AG$2,'Round  (12)'!$B$2:$Y$2,0),0),0)</f>
        <v>0</v>
      </c>
      <c r="AH30" s="480">
        <f>IFERROR(VLOOKUP($B30,'Round 1'!$B$2:$AM$102,MATCH(Species!AH$2,'Round 1'!$B$2:$AM$2,0),0),0)+IFERROR(VLOOKUP($B30,'Round  (2)'!$B$2:$AM$102,MATCH(Species!AH$2,'Round  (2)'!$B$2:$AM$2,0),0),0)+IFERROR(VLOOKUP($B30,'Round  (3)'!$B$2:$AM$102,MATCH(Species!AH$2,'Round  (3)'!$B$2:$AM$2,0),0),0)+IFERROR(VLOOKUP($B30,'Round (4)'!$B$2:$AM$102,MATCH(Species!AH$2,'Round (4)'!$B$2:$AM$2,0),0),0)+IFERROR(VLOOKUP($B30,'Round  (5)'!$B$2:$AM$102,MATCH(Species!AH$2,'Round  (5)'!$B$2:$AM$2,0),0),0)+IFERROR(VLOOKUP($B30,'Round  (6)'!$B$2:$AM$102,MATCH(Species!AH$2,'Round  (6)'!$B$2:$AM$2,0),0),0)+IFERROR(VLOOKUP($B30,'Round  (7)'!$B$2:$AM$102,MATCH(Species!AH$2,'Round  (7)'!$B$2:$AM$2,0),0),0)+IFERROR(VLOOKUP($B30,'Round  (8)'!$B$2:$AM$102,MATCH(Species!AH$2,'Round  (8)'!$B$2:$AM$2,0),0),0)+IFERROR(VLOOKUP($B30,'Round  (9)'!$B$2:$AM$102,MATCH(Species!AH$2,'Round  (9)'!$B$2:$AM$2,0),0),0)+IFERROR(VLOOKUP($B30,'Round  (10)'!$B$2:$U$102,MATCH(Species!AH$2,'Round  (10)'!$B$2:$U$2,0),0),0)+IFERROR(VLOOKUP($B30,'Round  (11)'!$B$2:$AB$102,MATCH(Species!AH$2,'Round  (11)'!$B$2:$AB$2,0),0),0)+IFERROR(VLOOKUP($B30,'Round  (12)'!$B$2:$Y$100,MATCH(Species!AH$2,'Round  (12)'!$B$2:$Y$2,0),0),0)</f>
        <v>0</v>
      </c>
      <c r="AI30" s="480">
        <f>IFERROR(VLOOKUP($B30,'Round 1'!$B$2:$AM$102,MATCH(Species!AI$2,'Round 1'!$B$2:$AM$2,0),0),0)+IFERROR(VLOOKUP($B30,'Round  (2)'!$B$2:$AM$102,MATCH(Species!AI$2,'Round  (2)'!$B$2:$AM$2,0),0),0)+IFERROR(VLOOKUP($B30,'Round  (3)'!$B$2:$AM$102,MATCH(Species!AI$2,'Round  (3)'!$B$2:$AM$2,0),0),0)+IFERROR(VLOOKUP($B30,'Round (4)'!$B$2:$AM$102,MATCH(Species!AI$2,'Round (4)'!$B$2:$AM$2,0),0),0)+IFERROR(VLOOKUP($B30,'Round  (5)'!$B$2:$AM$102,MATCH(Species!AI$2,'Round  (5)'!$B$2:$AM$2,0),0),0)+IFERROR(VLOOKUP($B30,'Round  (6)'!$B$2:$AM$102,MATCH(Species!AI$2,'Round  (6)'!$B$2:$AM$2,0),0),0)+IFERROR(VLOOKUP($B30,'Round  (7)'!$B$2:$AM$102,MATCH(Species!AI$2,'Round  (7)'!$B$2:$AM$2,0),0),0)+IFERROR(VLOOKUP($B30,'Round  (8)'!$B$2:$AM$102,MATCH(Species!AI$2,'Round  (8)'!$B$2:$AM$2,0),0),0)+IFERROR(VLOOKUP($B30,'Round  (9)'!$B$2:$AM$102,MATCH(Species!AI$2,'Round  (9)'!$B$2:$AM$2,0),0),0)+IFERROR(VLOOKUP($B30,'Round  (10)'!$B$2:$U$102,MATCH(Species!AI$2,'Round  (10)'!$B$2:$U$2,0),0),0)+IFERROR(VLOOKUP($B30,'Round  (11)'!$B$2:$AB$102,MATCH(Species!AI$2,'Round  (11)'!$B$2:$AB$2,0),0),0)+IFERROR(VLOOKUP($B30,'Round  (12)'!$B$2:$Y$100,MATCH(Species!AI$2,'Round  (12)'!$B$2:$Y$2,0),0),0)</f>
        <v>0</v>
      </c>
      <c r="AJ30" s="480">
        <f>IFERROR(VLOOKUP($B30,'Round 1'!$B$2:$AM$102,MATCH(Species!AJ$2,'Round 1'!$B$2:$AM$2,0),0),0)+IFERROR(VLOOKUP($B30,'Round  (2)'!$B$2:$AM$102,MATCH(Species!AJ$2,'Round  (2)'!$B$2:$AM$2,0),0),0)+IFERROR(VLOOKUP($B30,'Round  (3)'!$B$2:$AM$102,MATCH(Species!AJ$2,'Round  (3)'!$B$2:$AM$2,0),0),0)+IFERROR(VLOOKUP($B30,'Round (4)'!$B$2:$AM$102,MATCH(Species!AJ$2,'Round (4)'!$B$2:$AM$2,0),0),0)+IFERROR(VLOOKUP($B30,'Round  (5)'!$B$2:$AM$102,MATCH(Species!AJ$2,'Round  (5)'!$B$2:$AM$2,0),0),0)+IFERROR(VLOOKUP($B30,'Round  (6)'!$B$2:$AM$102,MATCH(Species!AJ$2,'Round  (6)'!$B$2:$AM$2,0),0),0)+IFERROR(VLOOKUP($B30,'Round  (7)'!$B$2:$AM$102,MATCH(Species!AJ$2,'Round  (7)'!$B$2:$AM$2,0),0),0)+IFERROR(VLOOKUP($B30,'Round  (8)'!$B$2:$AM$102,MATCH(Species!AJ$2,'Round  (8)'!$B$2:$AM$2,0),0),0)+IFERROR(VLOOKUP($B30,'Round  (9)'!$B$2:$AM$102,MATCH(Species!AJ$2,'Round  (9)'!$B$2:$AM$2,0),0),0)+IFERROR(VLOOKUP($B30,'Round  (10)'!$B$2:$U$102,MATCH(Species!AJ$2,'Round  (10)'!$B$2:$U$2,0),0),0)+IFERROR(VLOOKUP($B30,'Round  (11)'!$B$2:$AB$102,MATCH(Species!AJ$2,'Round  (11)'!$B$2:$AB$2,0),0),0)+IFERROR(VLOOKUP($B30,'Round  (12)'!$B$2:$Y$100,MATCH(Species!AJ$2,'Round  (12)'!$B$2:$Y$2,0),0),0)</f>
        <v>0</v>
      </c>
    </row>
    <row r="31" spans="1:46" x14ac:dyDescent="0.3">
      <c r="A31" s="186">
        <v>28</v>
      </c>
      <c r="B31" s="326" t="s">
        <v>177</v>
      </c>
      <c r="C31" s="66" t="str">
        <f>IFERROR(VLOOKUP(B31,IND!$B$3:$E$66,4,0),"NM")</f>
        <v>M</v>
      </c>
      <c r="D31" s="51">
        <f t="shared" si="1"/>
        <v>7</v>
      </c>
      <c r="E31" s="342">
        <f t="shared" si="2"/>
        <v>59</v>
      </c>
      <c r="F31" s="480">
        <f>IFERROR(VLOOKUP($B31,'Round 1'!$B$2:$AM$102,MATCH(Species!F$2,'Round 1'!$B$2:$AM$2,0),0),0)+IFERROR(VLOOKUP($B31,'Round  (2)'!$B$2:$AM$102,MATCH(Species!F$2,'Round  (2)'!$B$2:$AM$2,0),0),0)+IFERROR(VLOOKUP($B31,'Round  (3)'!$B$2:$AM$102,MATCH(Species!F$2,'Round  (3)'!$B$2:$AM$2,0),0),0)+IFERROR(VLOOKUP($B31,'Round (4)'!$B$2:$AM$102,MATCH(Species!F$2,'Round (4)'!$B$2:$AM$2,0),0),0)+IFERROR(VLOOKUP($B31,'Round  (5)'!$B$2:$AM$102,MATCH(Species!F$2,'Round  (5)'!$B$2:$AM$2,0),0),0)+IFERROR(VLOOKUP($B31,'Round  (6)'!$B$2:$AM$102,MATCH(Species!F$2,'Round  (6)'!$B$2:$AM$2,0),0),0)+IFERROR(VLOOKUP($B31,'Round  (7)'!$B$2:$AM$102,MATCH(Species!F$2,'Round  (7)'!$B$2:$AM$2,0),0),0)+IFERROR(VLOOKUP($B31,'Round  (8)'!$B$2:$AM$102,MATCH(Species!F$2,'Round  (8)'!$B$2:$AM$2,0),0),0)+IFERROR(VLOOKUP($B31,'Round  (9)'!$B$2:$AM$102,MATCH(Species!F$2,'Round  (9)'!$B$2:$AM$2,0),0),0)+IFERROR(VLOOKUP($B31,'Round  (10)'!$B$2:$U$102,MATCH(Species!F$2,'Round  (10)'!$B$2:$U$2,0),0),0)+IFERROR(VLOOKUP($B31,'Round  (11)'!$B$2:$AB$102,MATCH(Species!F$2,'Round  (11)'!$B$2:$AB$2,0),0),0)+IFERROR(VLOOKUP($B31,'Round  (12)'!$B$2:$Y$100,MATCH(Species!F$2,'Round  (12)'!$B$2:$Y$2,0),0),0)</f>
        <v>26</v>
      </c>
      <c r="G31" s="480">
        <f>IFERROR(VLOOKUP($B31,'Round 1'!$B$2:$AM$102,MATCH(Species!G$2,'Round 1'!$B$2:$AM$2,0),0),0)+IFERROR(VLOOKUP($B31,'Round  (2)'!$B$2:$AM$102,MATCH(Species!G$2,'Round  (2)'!$B$2:$AM$2,0),0),0)+IFERROR(VLOOKUP($B31,'Round  (3)'!$B$2:$AM$102,MATCH(Species!G$2,'Round  (3)'!$B$2:$AM$2,0),0),0)+IFERROR(VLOOKUP($B31,'Round (4)'!$B$2:$AM$102,MATCH(Species!G$2,'Round (4)'!$B$2:$AM$2,0),0),0)+IFERROR(VLOOKUP($B31,'Round  (5)'!$B$2:$AM$102,MATCH(Species!G$2,'Round  (5)'!$B$2:$AM$2,0),0),0)+IFERROR(VLOOKUP($B31,'Round  (6)'!$B$2:$AM$102,MATCH(Species!G$2,'Round  (6)'!$B$2:$AM$2,0),0),0)+IFERROR(VLOOKUP($B31,'Round  (7)'!$B$2:$AM$102,MATCH(Species!G$2,'Round  (7)'!$B$2:$AM$2,0),0),0)+IFERROR(VLOOKUP($B31,'Round  (8)'!$B$2:$AM$102,MATCH(Species!G$2,'Round  (8)'!$B$2:$AM$2,0),0),0)+IFERROR(VLOOKUP($B31,'Round  (9)'!$B$2:$AM$102,MATCH(Species!G$2,'Round  (9)'!$B$2:$AM$2,0),0),0)+IFERROR(VLOOKUP($B31,'Round  (10)'!$B$2:$U$102,MATCH(Species!G$2,'Round  (10)'!$B$2:$U$2,0),0),0)+IFERROR(VLOOKUP($B31,'Round  (11)'!$B$2:$AB$102,MATCH(Species!G$2,'Round  (11)'!$B$2:$AB$2,0),0),0)+IFERROR(VLOOKUP($B31,'Round  (12)'!$B$2:$Y$100,MATCH(Species!G$2,'Round  (12)'!$B$2:$Y$2,0),0),0)</f>
        <v>0</v>
      </c>
      <c r="H31" s="480">
        <f>IFERROR(VLOOKUP($B31,'Round 1'!$B$2:$AM$102,MATCH(Species!H$2,'Round 1'!$B$2:$AM$2,0),0),0)+IFERROR(VLOOKUP($B31,'Round  (2)'!$B$2:$AM$102,MATCH(Species!H$2,'Round  (2)'!$B$2:$AM$2,0),0),0)+IFERROR(VLOOKUP($B31,'Round  (3)'!$B$2:$AM$102,MATCH(Species!H$2,'Round  (3)'!$B$2:$AM$2,0),0),0)+IFERROR(VLOOKUP($B31,'Round (4)'!$B$2:$AM$102,MATCH(Species!H$2,'Round (4)'!$B$2:$AM$2,0),0),0)+IFERROR(VLOOKUP($B31,'Round  (5)'!$B$2:$AM$102,MATCH(Species!H$2,'Round  (5)'!$B$2:$AM$2,0),0),0)+IFERROR(VLOOKUP($B31,'Round  (6)'!$B$2:$AM$102,MATCH(Species!H$2,'Round  (6)'!$B$2:$AM$2,0),0),0)+IFERROR(VLOOKUP($B31,'Round  (7)'!$B$2:$AM$102,MATCH(Species!H$2,'Round  (7)'!$B$2:$AM$2,0),0),0)+IFERROR(VLOOKUP($B31,'Round  (8)'!$B$2:$AM$102,MATCH(Species!H$2,'Round  (8)'!$B$2:$AM$2,0),0),0)+IFERROR(VLOOKUP($B31,'Round  (9)'!$B$2:$AM$102,MATCH(Species!H$2,'Round  (9)'!$B$2:$AM$2,0),0),0)+IFERROR(VLOOKUP($B31,'Round  (10)'!$B$2:$U$102,MATCH(Species!H$2,'Round  (10)'!$B$2:$U$2,0),0),0)+IFERROR(VLOOKUP($B31,'Round  (11)'!$B$2:$AB$102,MATCH(Species!H$2,'Round  (11)'!$B$2:$AB$2,0),0),0)+IFERROR(VLOOKUP($B31,'Round  (12)'!$B$2:$Y$100,MATCH(Species!H$2,'Round  (12)'!$B$2:$Y$2,0),0),0)</f>
        <v>3</v>
      </c>
      <c r="I31" s="480">
        <f>IFERROR(VLOOKUP($B31,'Round 1'!$B$2:$AM$102,MATCH(Species!I$2,'Round 1'!$B$2:$AM$2,0),0),0)+IFERROR(VLOOKUP($B31,'Round  (2)'!$B$2:$AM$102,MATCH(Species!I$2,'Round  (2)'!$B$2:$AM$2,0),0),0)+IFERROR(VLOOKUP($B31,'Round  (3)'!$B$2:$AM$102,MATCH(Species!I$2,'Round  (3)'!$B$2:$AM$2,0),0),0)+IFERROR(VLOOKUP($B31,'Round (4)'!$B$2:$AM$102,MATCH(Species!I$2,'Round (4)'!$B$2:$AM$2,0),0),0)+IFERROR(VLOOKUP($B31,'Round  (5)'!$B$2:$AM$102,MATCH(Species!I$2,'Round  (5)'!$B$2:$AM$2,0),0),0)+IFERROR(VLOOKUP($B31,'Round  (6)'!$B$2:$AM$102,MATCH(Species!I$2,'Round  (6)'!$B$2:$AM$2,0),0),0)+IFERROR(VLOOKUP($B31,'Round  (7)'!$B$2:$AM$102,MATCH(Species!I$2,'Round  (7)'!$B$2:$AM$2,0),0),0)+IFERROR(VLOOKUP($B31,'Round  (8)'!$B$2:$AM$102,MATCH(Species!I$2,'Round  (8)'!$B$2:$AM$2,0),0),0)+IFERROR(VLOOKUP($B31,'Round  (9)'!$B$2:$AM$102,MATCH(Species!I$2,'Round  (9)'!$B$2:$AM$2,0),0),0)+IFERROR(VLOOKUP($B31,'Round  (10)'!$B$2:$U$102,MATCH(Species!I$2,'Round  (10)'!$B$2:$U$2,0),0),0)+IFERROR(VLOOKUP($B31,'Round  (11)'!$B$2:$AB$102,MATCH(Species!I$2,'Round  (11)'!$B$2:$AB$2,0),0),0)+IFERROR(VLOOKUP($B31,'Round  (12)'!$B$2:$Y$100,MATCH(Species!I$2,'Round  (12)'!$B$2:$Y$2,0),0),0)</f>
        <v>0</v>
      </c>
      <c r="J31" s="480">
        <f>IFERROR(VLOOKUP($B31,'Round 1'!$B$2:$AM$102,MATCH(Species!J$2,'Round 1'!$B$2:$AM$2,0),0),0)+IFERROR(VLOOKUP($B31,'Round  (2)'!$B$2:$AM$102,MATCH(Species!J$2,'Round  (2)'!$B$2:$AM$2,0),0),0)+IFERROR(VLOOKUP($B31,'Round  (3)'!$B$2:$AM$102,MATCH(Species!J$2,'Round  (3)'!$B$2:$AM$2,0),0),0)+IFERROR(VLOOKUP($B31,'Round (4)'!$B$2:$AM$102,MATCH(Species!J$2,'Round (4)'!$B$2:$AM$2,0),0),0)+IFERROR(VLOOKUP($B31,'Round  (5)'!$B$2:$AM$102,MATCH(Species!J$2,'Round  (5)'!$B$2:$AM$2,0),0),0)+IFERROR(VLOOKUP($B31,'Round  (6)'!$B$2:$AM$102,MATCH(Species!J$2,'Round  (6)'!$B$2:$AM$2,0),0),0)+IFERROR(VLOOKUP($B31,'Round  (7)'!$B$2:$AM$102,MATCH(Species!J$2,'Round  (7)'!$B$2:$AM$2,0),0),0)+IFERROR(VLOOKUP($B31,'Round  (8)'!$B$2:$AM$102,MATCH(Species!J$2,'Round  (8)'!$B$2:$AM$2,0),0),0)+IFERROR(VLOOKUP($B31,'Round  (9)'!$B$2:$AM$102,MATCH(Species!J$2,'Round  (9)'!$B$2:$AM$2,0),0),0)+IFERROR(VLOOKUP($B31,'Round  (10)'!$B$2:$U$102,MATCH(Species!J$2,'Round  (10)'!$B$2:$U$2,0),0),0)+IFERROR(VLOOKUP($B31,'Round  (11)'!$B$2:$AB$102,MATCH(Species!J$2,'Round  (11)'!$B$2:$AB$2,0),0),0)+IFERROR(VLOOKUP($B31,'Round  (12)'!$B$2:$Y$100,MATCH(Species!J$2,'Round  (12)'!$B$2:$Y$2,0),0),0)</f>
        <v>0</v>
      </c>
      <c r="K31" s="480">
        <f>IFERROR(VLOOKUP($B31,'Round 1'!$B$2:$AM$102,MATCH(Species!K$2,'Round 1'!$B$2:$AM$2,0),0),0)+IFERROR(VLOOKUP($B31,'Round  (2)'!$B$2:$AM$102,MATCH(Species!K$2,'Round  (2)'!$B$2:$AM$2,0),0),0)+IFERROR(VLOOKUP($B31,'Round  (3)'!$B$2:$AM$102,MATCH(Species!K$2,'Round  (3)'!$B$2:$AM$2,0),0),0)+IFERROR(VLOOKUP($B31,'Round (4)'!$B$2:$AM$102,MATCH(Species!K$2,'Round (4)'!$B$2:$AM$2,0),0),0)+IFERROR(VLOOKUP($B31,'Round  (5)'!$B$2:$AM$102,MATCH(Species!K$2,'Round  (5)'!$B$2:$AM$2,0),0),0)+IFERROR(VLOOKUP($B31,'Round  (6)'!$B$2:$AM$102,MATCH(Species!K$2,'Round  (6)'!$B$2:$AM$2,0),0),0)+IFERROR(VLOOKUP($B31,'Round  (7)'!$B$2:$AM$102,MATCH(Species!K$2,'Round  (7)'!$B$2:$AM$2,0),0),0)+IFERROR(VLOOKUP($B31,'Round  (8)'!$B$2:$AM$102,MATCH(Species!K$2,'Round  (8)'!$B$2:$AM$2,0),0),0)+IFERROR(VLOOKUP($B31,'Round  (9)'!$B$2:$AM$102,MATCH(Species!K$2,'Round  (9)'!$B$2:$AM$2,0),0),0)+IFERROR(VLOOKUP($B31,'Round  (10)'!$B$2:$U$102,MATCH(Species!K$2,'Round  (10)'!$B$2:$U$2,0),0),0)+IFERROR(VLOOKUP($B31,'Round  (11)'!$B$2:$AB$102,MATCH(Species!K$2,'Round  (11)'!$B$2:$AB$2,0),0),0)+IFERROR(VLOOKUP($B31,'Round  (12)'!$B$2:$Y$100,MATCH(Species!K$2,'Round  (12)'!$B$2:$Y$2,0),0),0)</f>
        <v>0</v>
      </c>
      <c r="L31" s="480">
        <f>IFERROR(VLOOKUP($B31,'Round 1'!$B$2:$AM$102,MATCH(Species!L$2,'Round 1'!$B$2:$AM$2,0),0),0)+IFERROR(VLOOKUP($B31,'Round  (2)'!$B$2:$AM$102,MATCH(Species!L$2,'Round  (2)'!$B$2:$AM$2,0),0),0)+IFERROR(VLOOKUP($B31,'Round  (3)'!$B$2:$AM$102,MATCH(Species!L$2,'Round  (3)'!$B$2:$AM$2,0),0),0)+IFERROR(VLOOKUP($B31,'Round (4)'!$B$2:$AM$102,MATCH(Species!L$2,'Round (4)'!$B$2:$AM$2,0),0),0)+IFERROR(VLOOKUP($B31,'Round  (5)'!$B$2:$AM$102,MATCH(Species!L$2,'Round  (5)'!$B$2:$AM$2,0),0),0)+IFERROR(VLOOKUP($B31,'Round  (6)'!$B$2:$AM$102,MATCH(Species!L$2,'Round  (6)'!$B$2:$AM$2,0),0),0)+IFERROR(VLOOKUP($B31,'Round  (7)'!$B$2:$AM$102,MATCH(Species!L$2,'Round  (7)'!$B$2:$AM$2,0),0),0)+IFERROR(VLOOKUP($B31,'Round  (8)'!$B$2:$AM$102,MATCH(Species!L$2,'Round  (8)'!$B$2:$AM$2,0),0),0)+IFERROR(VLOOKUP($B31,'Round  (9)'!$B$2:$AM$102,MATCH(Species!L$2,'Round  (9)'!$B$2:$AM$2,0),0),0)+IFERROR(VLOOKUP($B31,'Round  (10)'!$B$2:$U$102,MATCH(Species!L$2,'Round  (10)'!$B$2:$U$2,0),0),0)+IFERROR(VLOOKUP($B31,'Round  (11)'!$B$2:$AB$102,MATCH(Species!L$2,'Round  (11)'!$B$2:$AB$2,0),0),0)+IFERROR(VLOOKUP($B31,'Round  (12)'!$B$2:$Y$100,MATCH(Species!L$2,'Round  (12)'!$B$2:$Y$2,0),0),0)</f>
        <v>8</v>
      </c>
      <c r="M31" s="480">
        <f>IFERROR(VLOOKUP($B31,'Round 1'!$B$2:$AM$102,MATCH(Species!M$2,'Round 1'!$B$2:$AM$2,0),0),0)+IFERROR(VLOOKUP($B31,'Round  (2)'!$B$2:$AM$102,MATCH(Species!M$2,'Round  (2)'!$B$2:$AM$2,0),0),0)+IFERROR(VLOOKUP($B31,'Round  (3)'!$B$2:$AM$102,MATCH(Species!M$2,'Round  (3)'!$B$2:$AM$2,0),0),0)+IFERROR(VLOOKUP($B31,'Round (4)'!$B$2:$AM$102,MATCH(Species!M$2,'Round (4)'!$B$2:$AM$2,0),0),0)+IFERROR(VLOOKUP($B31,'Round  (5)'!$B$2:$AM$102,MATCH(Species!M$2,'Round  (5)'!$B$2:$AM$2,0),0),0)+IFERROR(VLOOKUP($B31,'Round  (6)'!$B$2:$AM$102,MATCH(Species!M$2,'Round  (6)'!$B$2:$AM$2,0),0),0)+IFERROR(VLOOKUP($B31,'Round  (7)'!$B$2:$AM$102,MATCH(Species!M$2,'Round  (7)'!$B$2:$AM$2,0),0),0)+IFERROR(VLOOKUP($B31,'Round  (8)'!$B$2:$AM$102,MATCH(Species!M$2,'Round  (8)'!$B$2:$AM$2,0),0),0)+IFERROR(VLOOKUP($B31,'Round  (9)'!$B$2:$AM$102,MATCH(Species!M$2,'Round  (9)'!$B$2:$AM$2,0),0),0)+IFERROR(VLOOKUP($B31,'Round  (10)'!$B$2:$U$102,MATCH(Species!M$2,'Round  (10)'!$B$2:$U$2,0),0),0)+IFERROR(VLOOKUP($B31,'Round  (11)'!$B$2:$AB$102,MATCH(Species!M$2,'Round  (11)'!$B$2:$AB$2,0),0),0)+IFERROR(VLOOKUP($B31,'Round  (12)'!$B$2:$Y$100,MATCH(Species!M$2,'Round  (12)'!$B$2:$Y$2,0),0),0)</f>
        <v>0</v>
      </c>
      <c r="N31" s="480">
        <f>IFERROR(VLOOKUP($B31,'Round 1'!$B$2:$AM$102,MATCH(Species!N$2,'Round 1'!$B$2:$AM$2,0),0),0)+IFERROR(VLOOKUP($B31,'Round  (2)'!$B$2:$AM$102,MATCH(Species!N$2,'Round  (2)'!$B$2:$AM$2,0),0),0)+IFERROR(VLOOKUP($B31,'Round  (3)'!$B$2:$AM$102,MATCH(Species!N$2,'Round  (3)'!$B$2:$AM$2,0),0),0)+IFERROR(VLOOKUP($B31,'Round (4)'!$B$2:$AM$102,MATCH(Species!N$2,'Round (4)'!$B$2:$AM$2,0),0),0)+IFERROR(VLOOKUP($B31,'Round  (5)'!$B$2:$AM$102,MATCH(Species!N$2,'Round  (5)'!$B$2:$AM$2,0),0),0)+IFERROR(VLOOKUP($B31,'Round  (6)'!$B$2:$AM$102,MATCH(Species!N$2,'Round  (6)'!$B$2:$AM$2,0),0),0)+IFERROR(VLOOKUP($B31,'Round  (7)'!$B$2:$AM$102,MATCH(Species!N$2,'Round  (7)'!$B$2:$AM$2,0),0),0)+IFERROR(VLOOKUP($B31,'Round  (8)'!$B$2:$AM$102,MATCH(Species!N$2,'Round  (8)'!$B$2:$AM$2,0),0),0)+IFERROR(VLOOKUP($B31,'Round  (9)'!$B$2:$AM$102,MATCH(Species!N$2,'Round  (9)'!$B$2:$AM$2,0),0),0)+IFERROR(VLOOKUP($B31,'Round  (10)'!$B$2:$U$102,MATCH(Species!N$2,'Round  (10)'!$B$2:$U$2,0),0),0)+IFERROR(VLOOKUP($B31,'Round  (11)'!$B$2:$AB$102,MATCH(Species!N$2,'Round  (11)'!$B$2:$AB$2,0),0),0)+IFERROR(VLOOKUP($B31,'Round  (12)'!$B$2:$Y$100,MATCH(Species!N$2,'Round  (12)'!$B$2:$Y$2,0),0),0)</f>
        <v>16</v>
      </c>
      <c r="O31" s="480">
        <f>IFERROR(VLOOKUP($B31,'Round 1'!$B$2:$AM$102,MATCH(Species!O$2,'Round 1'!$B$2:$AM$2,0),0),0)+IFERROR(VLOOKUP($B31,'Round  (2)'!$B$2:$AM$102,MATCH(Species!O$2,'Round  (2)'!$B$2:$AM$2,0),0),0)+IFERROR(VLOOKUP($B31,'Round  (3)'!$B$2:$AM$102,MATCH(Species!O$2,'Round  (3)'!$B$2:$AM$2,0),0),0)+IFERROR(VLOOKUP($B31,'Round (4)'!$B$2:$AM$102,MATCH(Species!O$2,'Round (4)'!$B$2:$AM$2,0),0),0)+IFERROR(VLOOKUP($B31,'Round  (5)'!$B$2:$AM$102,MATCH(Species!O$2,'Round  (5)'!$B$2:$AM$2,0),0),0)+IFERROR(VLOOKUP($B31,'Round  (6)'!$B$2:$AM$102,MATCH(Species!O$2,'Round  (6)'!$B$2:$AM$2,0),0),0)+IFERROR(VLOOKUP($B31,'Round  (7)'!$B$2:$AM$102,MATCH(Species!O$2,'Round  (7)'!$B$2:$AM$2,0),0),0)+IFERROR(VLOOKUP($B31,'Round  (8)'!$B$2:$AM$102,MATCH(Species!O$2,'Round  (8)'!$B$2:$AM$2,0),0),0)+IFERROR(VLOOKUP($B31,'Round  (9)'!$B$2:$AM$102,MATCH(Species!O$2,'Round  (9)'!$B$2:$AM$2,0),0),0)+IFERROR(VLOOKUP($B31,'Round  (10)'!$B$2:$U$102,MATCH(Species!O$2,'Round  (10)'!$B$2:$U$2,0),0),0)+IFERROR(VLOOKUP($B31,'Round  (11)'!$B$2:$AB$102,MATCH(Species!O$2,'Round  (11)'!$B$2:$AB$2,0),0),0)+IFERROR(VLOOKUP($B31,'Round  (12)'!$B$2:$Y$100,MATCH(Species!O$2,'Round  (12)'!$B$2:$Y$2,0),0),0)</f>
        <v>2</v>
      </c>
      <c r="P31" s="480">
        <f>IFERROR(VLOOKUP($B31,'Round 1'!$B$2:$AM$102,MATCH(Species!P$2,'Round 1'!$B$2:$AM$2,0),0),0)+IFERROR(VLOOKUP($B31,'Round  (2)'!$B$2:$AM$102,MATCH(Species!P$2,'Round  (2)'!$B$2:$AM$2,0),0),0)+IFERROR(VLOOKUP($B31,'Round  (3)'!$B$2:$AM$102,MATCH(Species!P$2,'Round  (3)'!$B$2:$AM$2,0),0),0)+IFERROR(VLOOKUP($B31,'Round (4)'!$B$2:$AM$102,MATCH(Species!P$2,'Round (4)'!$B$2:$AM$2,0),0),0)+IFERROR(VLOOKUP($B31,'Round  (5)'!$B$2:$AM$102,MATCH(Species!P$2,'Round  (5)'!$B$2:$AM$2,0),0),0)+IFERROR(VLOOKUP($B31,'Round  (6)'!$B$2:$AM$102,MATCH(Species!P$2,'Round  (6)'!$B$2:$AM$2,0),0),0)+IFERROR(VLOOKUP($B31,'Round  (7)'!$B$2:$AM$102,MATCH(Species!P$2,'Round  (7)'!$B$2:$AM$2,0),0),0)+IFERROR(VLOOKUP($B31,'Round  (8)'!$B$2:$AM$102,MATCH(Species!P$2,'Round  (8)'!$B$2:$AM$2,0),0),0)+IFERROR(VLOOKUP($B31,'Round  (9)'!$B$2:$AM$102,MATCH(Species!P$2,'Round  (9)'!$B$2:$AM$2,0),0),0)+IFERROR(VLOOKUP($B31,'Round  (10)'!$B$2:$U$102,MATCH(Species!P$2,'Round  (10)'!$B$2:$U$2,0),0),0)+IFERROR(VLOOKUP($B31,'Round  (11)'!$B$2:$AB$102,MATCH(Species!P$2,'Round  (11)'!$B$2:$AB$2,0),0),0)+IFERROR(VLOOKUP($B31,'Round  (12)'!$B$2:$Y$100,MATCH(Species!P$2,'Round  (12)'!$B$2:$Y$2,0),0),0)</f>
        <v>0</v>
      </c>
      <c r="Q31" s="480">
        <f>IFERROR(VLOOKUP($B31,'Round 1'!$B$2:$AM$102,MATCH(Species!Q$2,'Round 1'!$B$2:$AM$2,0),0),0)+IFERROR(VLOOKUP($B31,'Round  (2)'!$B$2:$AM$102,MATCH(Species!Q$2,'Round  (2)'!$B$2:$AM$2,0),0),0)+IFERROR(VLOOKUP($B31,'Round  (3)'!$B$2:$AM$102,MATCH(Species!Q$2,'Round  (3)'!$B$2:$AM$2,0),0),0)+IFERROR(VLOOKUP($B31,'Round (4)'!$B$2:$AM$102,MATCH(Species!Q$2,'Round (4)'!$B$2:$AM$2,0),0),0)+IFERROR(VLOOKUP($B31,'Round  (5)'!$B$2:$AM$102,MATCH(Species!Q$2,'Round  (5)'!$B$2:$AM$2,0),0),0)+IFERROR(VLOOKUP($B31,'Round  (6)'!$B$2:$AM$102,MATCH(Species!Q$2,'Round  (6)'!$B$2:$AM$2,0),0),0)+IFERROR(VLOOKUP($B31,'Round  (7)'!$B$2:$AM$102,MATCH(Species!Q$2,'Round  (7)'!$B$2:$AM$2,0),0),0)+IFERROR(VLOOKUP($B31,'Round  (8)'!$B$2:$AM$102,MATCH(Species!Q$2,'Round  (8)'!$B$2:$AM$2,0),0),0)+IFERROR(VLOOKUP($B31,'Round  (9)'!$B$2:$AM$102,MATCH(Species!Q$2,'Round  (9)'!$B$2:$AM$2,0),0),0)+IFERROR(VLOOKUP($B31,'Round  (10)'!$B$2:$U$102,MATCH(Species!Q$2,'Round  (10)'!$B$2:$U$2,0),0),0)+IFERROR(VLOOKUP($B31,'Round  (11)'!$B$2:$AB$102,MATCH(Species!Q$2,'Round  (11)'!$B$2:$AB$2,0),0),0)+IFERROR(VLOOKUP($B31,'Round  (12)'!$B$2:$Y$100,MATCH(Species!Q$2,'Round  (12)'!$B$2:$Y$2,0),0),0)</f>
        <v>2</v>
      </c>
      <c r="R31" s="480">
        <f>IFERROR(VLOOKUP($B31,'Round 1'!$B$2:$AM$102,MATCH(Species!R$2,'Round 1'!$B$2:$AM$2,0),0),0)+IFERROR(VLOOKUP($B31,'Round  (2)'!$B$2:$AM$102,MATCH(Species!R$2,'Round  (2)'!$B$2:$AM$2,0),0),0)+IFERROR(VLOOKUP($B31,'Round  (3)'!$B$2:$AM$102,MATCH(Species!R$2,'Round  (3)'!$B$2:$AM$2,0),0),0)+IFERROR(VLOOKUP($B31,'Round (4)'!$B$2:$AM$102,MATCH(Species!R$2,'Round (4)'!$B$2:$AM$2,0),0),0)+IFERROR(VLOOKUP($B31,'Round  (5)'!$B$2:$AM$102,MATCH(Species!R$2,'Round  (5)'!$B$2:$AM$2,0),0),0)+IFERROR(VLOOKUP($B31,'Round  (6)'!$B$2:$AM$102,MATCH(Species!R$2,'Round  (6)'!$B$2:$AM$2,0),0),0)+IFERROR(VLOOKUP($B31,'Round  (7)'!$B$2:$AM$102,MATCH(Species!R$2,'Round  (7)'!$B$2:$AM$2,0),0),0)+IFERROR(VLOOKUP($B31,'Round  (8)'!$B$2:$AM$102,MATCH(Species!R$2,'Round  (8)'!$B$2:$AM$2,0),0),0)+IFERROR(VLOOKUP($B31,'Round  (9)'!$B$2:$AM$102,MATCH(Species!R$2,'Round  (9)'!$B$2:$AM$2,0),0),0)+IFERROR(VLOOKUP($B31,'Round  (10)'!$B$2:$U$102,MATCH(Species!R$2,'Round  (10)'!$B$2:$U$2,0),0),0)+IFERROR(VLOOKUP($B31,'Round  (11)'!$B$2:$AB$102,MATCH(Species!R$2,'Round  (11)'!$B$2:$AB$2,0),0),0)+IFERROR(VLOOKUP($B31,'Round  (12)'!$B$2:$Y$100,MATCH(Species!R$2,'Round  (12)'!$B$2:$Y$2,0),0),0)</f>
        <v>0</v>
      </c>
      <c r="S31" s="480">
        <f>IFERROR(VLOOKUP($B31,'Round 1'!$B$2:$AM$102,MATCH(Species!S$2,'Round 1'!$B$2:$AM$2,0),0),0)+IFERROR(VLOOKUP($B31,'Round  (2)'!$B$2:$AM$102,MATCH(Species!S$2,'Round  (2)'!$B$2:$AM$2,0),0),0)+IFERROR(VLOOKUP($B31,'Round  (3)'!$B$2:$AM$102,MATCH(Species!S$2,'Round  (3)'!$B$2:$AM$2,0),0),0)+IFERROR(VLOOKUP($B31,'Round (4)'!$B$2:$AM$102,MATCH(Species!S$2,'Round (4)'!$B$2:$AM$2,0),0),0)+IFERROR(VLOOKUP($B31,'Round  (5)'!$B$2:$AM$102,MATCH(Species!S$2,'Round  (5)'!$B$2:$AM$2,0),0),0)+IFERROR(VLOOKUP($B31,'Round  (6)'!$B$2:$AM$102,MATCH(Species!S$2,'Round  (6)'!$B$2:$AM$2,0),0),0)+IFERROR(VLOOKUP($B31,'Round  (7)'!$B$2:$AM$102,MATCH(Species!S$2,'Round  (7)'!$B$2:$AM$2,0),0),0)+IFERROR(VLOOKUP($B31,'Round  (8)'!$B$2:$AM$102,MATCH(Species!S$2,'Round  (8)'!$B$2:$AM$2,0),0),0)+IFERROR(VLOOKUP($B31,'Round  (9)'!$B$2:$AM$102,MATCH(Species!S$2,'Round  (9)'!$B$2:$AM$2,0),0),0)+IFERROR(VLOOKUP($B31,'Round  (10)'!$B$2:$U$102,MATCH(Species!S$2,'Round  (10)'!$B$2:$U$2,0),0),0)+IFERROR(VLOOKUP($B31,'Round  (11)'!$B$2:$AB$102,MATCH(Species!S$2,'Round  (11)'!$B$2:$AB$2,0),0),0)+IFERROR(VLOOKUP($B31,'Round  (12)'!$B$2:$Y$100,MATCH(Species!S$2,'Round  (12)'!$B$2:$Y$2,0),0),0)</f>
        <v>0</v>
      </c>
      <c r="T31" s="480">
        <f>IFERROR(VLOOKUP($B31,'Round 1'!$B$2:$AM$102,MATCH(Species!T$2,'Round 1'!$B$2:$AM$2,0),0),0)+IFERROR(VLOOKUP($B31,'Round  (2)'!$B$2:$AM$102,MATCH(Species!T$2,'Round  (2)'!$B$2:$AM$2,0),0),0)+IFERROR(VLOOKUP($B31,'Round  (3)'!$B$2:$AM$102,MATCH(Species!T$2,'Round  (3)'!$B$2:$AM$2,0),0),0)+IFERROR(VLOOKUP($B31,'Round (4)'!$B$2:$AM$102,MATCH(Species!T$2,'Round (4)'!$B$2:$AM$2,0),0),0)+IFERROR(VLOOKUP($B31,'Round  (5)'!$B$2:$AM$102,MATCH(Species!T$2,'Round  (5)'!$B$2:$AM$2,0),0),0)+IFERROR(VLOOKUP($B31,'Round  (6)'!$B$2:$AM$102,MATCH(Species!T$2,'Round  (6)'!$B$2:$AM$2,0),0),0)+IFERROR(VLOOKUP($B31,'Round  (7)'!$B$2:$AM$102,MATCH(Species!T$2,'Round  (7)'!$B$2:$AM$2,0),0),0)+IFERROR(VLOOKUP($B31,'Round  (8)'!$B$2:$AM$102,MATCH(Species!T$2,'Round  (8)'!$B$2:$AM$2,0),0),0)+IFERROR(VLOOKUP($B31,'Round  (9)'!$B$2:$AM$102,MATCH(Species!T$2,'Round  (9)'!$B$2:$AM$2,0),0),0)+IFERROR(VLOOKUP($B31,'Round  (10)'!$B$2:$U$102,MATCH(Species!T$2,'Round  (10)'!$B$2:$U$2,0),0),0)+IFERROR(VLOOKUP($B31,'Round  (11)'!$B$2:$AB$102,MATCH(Species!T$2,'Round  (11)'!$B$2:$AB$2,0),0),0)+IFERROR(VLOOKUP($B31,'Round  (12)'!$B$2:$Y$100,MATCH(Species!T$2,'Round  (12)'!$B$2:$Y$2,0),0),0)</f>
        <v>0</v>
      </c>
      <c r="U31" s="480">
        <f>IFERROR(VLOOKUP($B31,'Round 1'!$B$2:$AM$102,MATCH(Species!U$2,'Round 1'!$B$2:$AM$2,0),0),0)+IFERROR(VLOOKUP($B31,'Round  (2)'!$B$2:$AM$102,MATCH(Species!U$2,'Round  (2)'!$B$2:$AM$2,0),0),0)+IFERROR(VLOOKUP($B31,'Round  (3)'!$B$2:$AM$102,MATCH(Species!U$2,'Round  (3)'!$B$2:$AM$2,0),0),0)+IFERROR(VLOOKUP($B31,'Round (4)'!$B$2:$AM$102,MATCH(Species!U$2,'Round (4)'!$B$2:$AM$2,0),0),0)+IFERROR(VLOOKUP($B31,'Round  (5)'!$B$2:$AM$102,MATCH(Species!U$2,'Round  (5)'!$B$2:$AM$2,0),0),0)+IFERROR(VLOOKUP($B31,'Round  (6)'!$B$2:$AM$102,MATCH(Species!U$2,'Round  (6)'!$B$2:$AM$2,0),0),0)+IFERROR(VLOOKUP($B31,'Round  (7)'!$B$2:$AM$102,MATCH(Species!U$2,'Round  (7)'!$B$2:$AM$2,0),0),0)+IFERROR(VLOOKUP($B31,'Round  (8)'!$B$2:$AM$102,MATCH(Species!U$2,'Round  (8)'!$B$2:$AM$2,0),0),0)+IFERROR(VLOOKUP($B31,'Round  (9)'!$B$2:$AM$102,MATCH(Species!U$2,'Round  (9)'!$B$2:$AM$2,0),0),0)+IFERROR(VLOOKUP($B31,'Round  (10)'!$B$2:$U$102,MATCH(Species!U$2,'Round  (10)'!$B$2:$U$2,0),0),0)+IFERROR(VLOOKUP($B31,'Round  (11)'!$B$2:$AB$102,MATCH(Species!U$2,'Round  (11)'!$B$2:$AB$2,0),0),0)+IFERROR(VLOOKUP($B31,'Round  (12)'!$B$2:$Y$100,MATCH(Species!U$2,'Round  (12)'!$B$2:$Y$2,0),0),0)</f>
        <v>2</v>
      </c>
      <c r="V31" s="480">
        <f>IFERROR(VLOOKUP($B31,'Round 1'!$B$2:$AM$102,MATCH(Species!V$2,'Round 1'!$B$2:$AM$2,0),0),0)+IFERROR(VLOOKUP($B31,'Round  (2)'!$B$2:$AM$102,MATCH(Species!V$2,'Round  (2)'!$B$2:$AM$2,0),0),0)+IFERROR(VLOOKUP($B31,'Round  (3)'!$B$2:$AM$102,MATCH(Species!V$2,'Round  (3)'!$B$2:$AM$2,0),0),0)+IFERROR(VLOOKUP($B31,'Round (4)'!$B$2:$AM$102,MATCH(Species!V$2,'Round (4)'!$B$2:$AM$2,0),0),0)+IFERROR(VLOOKUP($B31,'Round  (5)'!$B$2:$AM$102,MATCH(Species!V$2,'Round  (5)'!$B$2:$AM$2,0),0),0)+IFERROR(VLOOKUP($B31,'Round  (6)'!$B$2:$AM$102,MATCH(Species!V$2,'Round  (6)'!$B$2:$AM$2,0),0),0)+IFERROR(VLOOKUP($B31,'Round  (7)'!$B$2:$AM$102,MATCH(Species!V$2,'Round  (7)'!$B$2:$AM$2,0),0),0)+IFERROR(VLOOKUP($B31,'Round  (8)'!$B$2:$AM$102,MATCH(Species!V$2,'Round  (8)'!$B$2:$AM$2,0),0),0)+IFERROR(VLOOKUP($B31,'Round  (9)'!$B$2:$AM$102,MATCH(Species!V$2,'Round  (9)'!$B$2:$AM$2,0),0),0)+IFERROR(VLOOKUP($B31,'Round  (10)'!$B$2:$U$102,MATCH(Species!V$2,'Round  (10)'!$B$2:$U$2,0),0),0)+IFERROR(VLOOKUP($B31,'Round  (11)'!$B$2:$AB$102,MATCH(Species!V$2,'Round  (11)'!$B$2:$AB$2,0),0),0)+IFERROR(VLOOKUP($B31,'Round  (12)'!$B$2:$Y$100,MATCH(Species!V$2,'Round  (12)'!$B$2:$Y$2,0),0),0)</f>
        <v>0</v>
      </c>
      <c r="W31" s="480">
        <f>IFERROR(VLOOKUP($B31,'Round 1'!$B$2:$AM$102,MATCH(Species!W$2,'Round 1'!$B$2:$AM$2,0),0),0)+IFERROR(VLOOKUP($B31,'Round  (2)'!$B$2:$AM$102,MATCH(Species!W$2,'Round  (2)'!$B$2:$AM$2,0),0),0)+IFERROR(VLOOKUP($B31,'Round  (3)'!$B$2:$AM$102,MATCH(Species!W$2,'Round  (3)'!$B$2:$AM$2,0),0),0)+IFERROR(VLOOKUP($B31,'Round (4)'!$B$2:$AM$102,MATCH(Species!W$2,'Round (4)'!$B$2:$AM$2,0),0),0)+IFERROR(VLOOKUP($B31,'Round  (5)'!$B$2:$AM$102,MATCH(Species!W$2,'Round  (5)'!$B$2:$AM$2,0),0),0)+IFERROR(VLOOKUP($B31,'Round  (6)'!$B$2:$AM$102,MATCH(Species!W$2,'Round  (6)'!$B$2:$AM$2,0),0),0)+IFERROR(VLOOKUP($B31,'Round  (7)'!$B$2:$AM$102,MATCH(Species!W$2,'Round  (7)'!$B$2:$AM$2,0),0),0)+IFERROR(VLOOKUP($B31,'Round  (8)'!$B$2:$AM$102,MATCH(Species!W$2,'Round  (8)'!$B$2:$AM$2,0),0),0)+IFERROR(VLOOKUP($B31,'Round  (9)'!$B$2:$AM$102,MATCH(Species!W$2,'Round  (9)'!$B$2:$AM$2,0),0),0)+IFERROR(VLOOKUP($B31,'Round  (10)'!$B$2:$U$102,MATCH(Species!W$2,'Round  (10)'!$B$2:$U$2,0),0),0)+IFERROR(VLOOKUP($B31,'Round  (11)'!$B$2:$AB$102,MATCH(Species!W$2,'Round  (11)'!$B$2:$AB$2,0),0),0)+IFERROR(VLOOKUP($B31,'Round  (12)'!$B$2:$Y$100,MATCH(Species!W$2,'Round  (12)'!$B$2:$Y$2,0),0),0)</f>
        <v>0</v>
      </c>
      <c r="X31" s="480">
        <f>IFERROR(VLOOKUP($B31,'Round 1'!$B$2:$AM$102,MATCH(Species!X$2,'Round 1'!$B$2:$AM$2,0),0),0)+IFERROR(VLOOKUP($B31,'Round  (2)'!$B$2:$AM$102,MATCH(Species!X$2,'Round  (2)'!$B$2:$AM$2,0),0),0)+IFERROR(VLOOKUP($B31,'Round  (3)'!$B$2:$AM$102,MATCH(Species!X$2,'Round  (3)'!$B$2:$AM$2,0),0),0)+IFERROR(VLOOKUP($B31,'Round (4)'!$B$2:$AM$102,MATCH(Species!X$2,'Round (4)'!$B$2:$AM$2,0),0),0)+IFERROR(VLOOKUP($B31,'Round  (5)'!$B$2:$AM$102,MATCH(Species!X$2,'Round  (5)'!$B$2:$AM$2,0),0),0)+IFERROR(VLOOKUP($B31,'Round  (6)'!$B$2:$AM$102,MATCH(Species!X$2,'Round  (6)'!$B$2:$AM$2,0),0),0)+IFERROR(VLOOKUP($B31,'Round  (7)'!$B$2:$AM$102,MATCH(Species!X$2,'Round  (7)'!$B$2:$AM$2,0),0),0)+IFERROR(VLOOKUP($B31,'Round  (8)'!$B$2:$AM$102,MATCH(Species!X$2,'Round  (8)'!$B$2:$AM$2,0),0),0)+IFERROR(VLOOKUP($B31,'Round  (9)'!$B$2:$AM$102,MATCH(Species!X$2,'Round  (9)'!$B$2:$AM$2,0),0),0)+IFERROR(VLOOKUP($B31,'Round  (10)'!$B$2:$U$102,MATCH(Species!X$2,'Round  (10)'!$B$2:$U$2,0),0),0)+IFERROR(VLOOKUP($B31,'Round  (11)'!$B$2:$AB$102,MATCH(Species!X$2,'Round  (11)'!$B$2:$AB$2,0),0),0)+IFERROR(VLOOKUP($B31,'Round  (12)'!$B$2:$Y$100,MATCH(Species!X$2,'Round  (12)'!$B$2:$Y$2,0),0),0)</f>
        <v>0</v>
      </c>
      <c r="Y31" s="480">
        <f>IFERROR(VLOOKUP($B31,'Round 1'!$B$2:$AM$102,MATCH(Species!Y$2,'Round 1'!$B$2:$AM$2,0),0),0)+IFERROR(VLOOKUP($B31,'Round  (2)'!$B$2:$AM$102,MATCH(Species!Y$2,'Round  (2)'!$B$2:$AM$2,0),0),0)+IFERROR(VLOOKUP($B31,'Round  (3)'!$B$2:$AM$102,MATCH(Species!Y$2,'Round  (3)'!$B$2:$AM$2,0),0),0)+IFERROR(VLOOKUP($B31,'Round (4)'!$B$2:$AM$102,MATCH(Species!Y$2,'Round (4)'!$B$2:$AM$2,0),0),0)+IFERROR(VLOOKUP($B31,'Round  (5)'!$B$2:$AM$102,MATCH(Species!Y$2,'Round  (5)'!$B$2:$AM$2,0),0),0)+IFERROR(VLOOKUP($B31,'Round  (6)'!$B$2:$AM$102,MATCH(Species!Y$2,'Round  (6)'!$B$2:$AM$2,0),0),0)+IFERROR(VLOOKUP($B31,'Round  (7)'!$B$2:$AM$102,MATCH(Species!Y$2,'Round  (7)'!$B$2:$AM$2,0),0),0)+IFERROR(VLOOKUP($B31,'Round  (8)'!$B$2:$AM$102,MATCH(Species!Y$2,'Round  (8)'!$B$2:$AM$2,0),0),0)+IFERROR(VLOOKUP($B31,'Round  (9)'!$B$2:$AM$102,MATCH(Species!Y$2,'Round  (9)'!$B$2:$AM$2,0),0),0)+IFERROR(VLOOKUP($B31,'Round  (10)'!$B$2:$U$102,MATCH(Species!Y$2,'Round  (10)'!$B$2:$U$2,0),0),0)+IFERROR(VLOOKUP($B31,'Round  (11)'!$B$2:$AB$102,MATCH(Species!Y$2,'Round  (11)'!$B$2:$AB$2,0),0),0)+IFERROR(VLOOKUP($B31,'Round  (12)'!$B$2:$Y$100,MATCH(Species!Y$2,'Round  (12)'!$B$2:$Y$2,0),0),0)</f>
        <v>0</v>
      </c>
      <c r="Z31" s="480">
        <f>IFERROR(VLOOKUP($B31,'Round 1'!$B$2:$AM$102,MATCH(Species!Z$2,'Round 1'!$B$2:$AM$2,0),0),0)+IFERROR(VLOOKUP($B31,'Round  (2)'!$B$2:$AM$102,MATCH(Species!Z$2,'Round  (2)'!$B$2:$AM$2,0),0),0)+IFERROR(VLOOKUP($B31,'Round  (3)'!$B$2:$AM$102,MATCH(Species!Z$2,'Round  (3)'!$B$2:$AM$2,0),0),0)+IFERROR(VLOOKUP($B31,'Round (4)'!$B$2:$AM$102,MATCH(Species!Z$2,'Round (4)'!$B$2:$AM$2,0),0),0)+IFERROR(VLOOKUP($B31,'Round  (5)'!$B$2:$AM$102,MATCH(Species!Z$2,'Round  (5)'!$B$2:$AM$2,0),0),0)+IFERROR(VLOOKUP($B31,'Round  (6)'!$B$2:$AM$102,MATCH(Species!Z$2,'Round  (6)'!$B$2:$AM$2,0),0),0)+IFERROR(VLOOKUP($B31,'Round  (7)'!$B$2:$AM$102,MATCH(Species!Z$2,'Round  (7)'!$B$2:$AM$2,0),0),0)+IFERROR(VLOOKUP($B31,'Round  (8)'!$B$2:$AM$102,MATCH(Species!Z$2,'Round  (8)'!$B$2:$AM$2,0),0),0)+IFERROR(VLOOKUP($B31,'Round  (9)'!$B$2:$AM$102,MATCH(Species!Z$2,'Round  (9)'!$B$2:$AM$2,0),0),0)+IFERROR(VLOOKUP($B31,'Round  (10)'!$B$2:$U$102,MATCH(Species!Z$2,'Round  (10)'!$B$2:$U$2,0),0),0)+IFERROR(VLOOKUP($B31,'Round  (11)'!$B$2:$AB$102,MATCH(Species!Z$2,'Round  (11)'!$B$2:$AB$2,0),0),0)+IFERROR(VLOOKUP($B31,'Round  (12)'!$B$2:$Y$100,MATCH(Species!Z$2,'Round  (12)'!$B$2:$Y$2,0),0),0)</f>
        <v>0</v>
      </c>
      <c r="AA31" s="480">
        <f>IFERROR(VLOOKUP($B31,'Round 1'!$B$2:$AM$102,MATCH(Species!AA$2,'Round 1'!$B$2:$AM$2,0),0),0)+IFERROR(VLOOKUP($B31,'Round  (2)'!$B$2:$AM$102,MATCH(Species!AA$2,'Round  (2)'!$B$2:$AM$2,0),0),0)+IFERROR(VLOOKUP($B31,'Round  (3)'!$B$2:$AM$102,MATCH(Species!AA$2,'Round  (3)'!$B$2:$AM$2,0),0),0)+IFERROR(VLOOKUP($B31,'Round (4)'!$B$2:$AM$102,MATCH(Species!AA$2,'Round (4)'!$B$2:$AM$2,0),0),0)+IFERROR(VLOOKUP($B31,'Round  (5)'!$B$2:$AM$102,MATCH(Species!AA$2,'Round  (5)'!$B$2:$AM$2,0),0),0)+IFERROR(VLOOKUP($B31,'Round  (6)'!$B$2:$AM$102,MATCH(Species!AA$2,'Round  (6)'!$B$2:$AM$2,0),0),0)+IFERROR(VLOOKUP($B31,'Round  (7)'!$B$2:$AM$102,MATCH(Species!AA$2,'Round  (7)'!$B$2:$AM$2,0),0),0)+IFERROR(VLOOKUP($B31,'Round  (8)'!$B$2:$AM$102,MATCH(Species!AA$2,'Round  (8)'!$B$2:$AM$2,0),0),0)+IFERROR(VLOOKUP($B31,'Round  (9)'!$B$2:$AM$102,MATCH(Species!AA$2,'Round  (9)'!$B$2:$AM$2,0),0),0)+IFERROR(VLOOKUP($B31,'Round  (10)'!$B$2:$U$102,MATCH(Species!AA$2,'Round  (10)'!$B$2:$U$2,0),0),0)+IFERROR(VLOOKUP($B31,'Round  (11)'!$B$2:$AB$102,MATCH(Species!AA$2,'Round  (11)'!$B$2:$AB$2,0),0),0)+IFERROR(VLOOKUP($B31,'Round  (12)'!$B$2:$Y$100,MATCH(Species!AA$2,'Round  (12)'!$B$2:$Y$2,0),0),0)</f>
        <v>0</v>
      </c>
      <c r="AB31" s="480">
        <f>IFERROR(VLOOKUP($B31,'Round 1'!$B$2:$AM$102,MATCH(Species!AB$2,'Round 1'!$B$2:$AM$2,0),0),0)+IFERROR(VLOOKUP($B31,'Round  (2)'!$B$2:$AM$102,MATCH(Species!AB$2,'Round  (2)'!$B$2:$AM$2,0),0),0)+IFERROR(VLOOKUP($B31,'Round  (3)'!$B$2:$AM$102,MATCH(Species!AB$2,'Round  (3)'!$B$2:$AM$2,0),0),0)+IFERROR(VLOOKUP($B31,'Round (4)'!$B$2:$AM$102,MATCH(Species!AB$2,'Round (4)'!$B$2:$AM$2,0),0),0)+IFERROR(VLOOKUP($B31,'Round  (5)'!$B$2:$AM$102,MATCH(Species!AB$2,'Round  (5)'!$B$2:$AM$2,0),0),0)+IFERROR(VLOOKUP($B31,'Round  (6)'!$B$2:$AM$102,MATCH(Species!AB$2,'Round  (6)'!$B$2:$AM$2,0),0),0)+IFERROR(VLOOKUP($B31,'Round  (7)'!$B$2:$AM$102,MATCH(Species!AB$2,'Round  (7)'!$B$2:$AM$2,0),0),0)+IFERROR(VLOOKUP($B31,'Round  (8)'!$B$2:$AM$102,MATCH(Species!AB$2,'Round  (8)'!$B$2:$AM$2,0),0),0)+IFERROR(VLOOKUP($B31,'Round  (9)'!$B$2:$AM$102,MATCH(Species!AB$2,'Round  (9)'!$B$2:$AM$2,0),0),0)+IFERROR(VLOOKUP($B31,'Round  (10)'!$B$2:$U$102,MATCH(Species!AB$2,'Round  (10)'!$B$2:$U$2,0),0),0)+IFERROR(VLOOKUP($B31,'Round  (11)'!$B$2:$AB$102,MATCH(Species!AB$2,'Round  (11)'!$B$2:$AB$2,0),0),0)+IFERROR(VLOOKUP($B31,'Round  (12)'!$B$2:$Y$100,MATCH(Species!AB$2,'Round  (12)'!$B$2:$Y$2,0),0),0)</f>
        <v>0</v>
      </c>
      <c r="AC31" s="480">
        <f>IFERROR(VLOOKUP($B31,'Round 1'!$B$2:$AM$102,MATCH(Species!AC$2,'Round 1'!$B$2:$AM$2,0),0),0)+IFERROR(VLOOKUP($B31,'Round  (2)'!$B$2:$AM$102,MATCH(Species!AC$2,'Round  (2)'!$B$2:$AM$2,0),0),0)+IFERROR(VLOOKUP($B31,'Round  (3)'!$B$2:$AM$102,MATCH(Species!AC$2,'Round  (3)'!$B$2:$AM$2,0),0),0)+IFERROR(VLOOKUP($B31,'Round (4)'!$B$2:$AM$102,MATCH(Species!AC$2,'Round (4)'!$B$2:$AM$2,0),0),0)+IFERROR(VLOOKUP($B31,'Round  (5)'!$B$2:$AM$102,MATCH(Species!AC$2,'Round  (5)'!$B$2:$AM$2,0),0),0)+IFERROR(VLOOKUP($B31,'Round  (6)'!$B$2:$AM$102,MATCH(Species!AC$2,'Round  (6)'!$B$2:$AM$2,0),0),0)+IFERROR(VLOOKUP($B31,'Round  (7)'!$B$2:$AM$102,MATCH(Species!AC$2,'Round  (7)'!$B$2:$AM$2,0),0),0)+IFERROR(VLOOKUP($B31,'Round  (8)'!$B$2:$AM$102,MATCH(Species!AC$2,'Round  (8)'!$B$2:$AM$2,0),0),0)+IFERROR(VLOOKUP($B31,'Round  (9)'!$B$2:$AM$102,MATCH(Species!AC$2,'Round  (9)'!$B$2:$AM$2,0),0),0)+IFERROR(VLOOKUP($B31,'Round  (10)'!$B$2:$U$102,MATCH(Species!AC$2,'Round  (10)'!$B$2:$U$2,0),0),0)+IFERROR(VLOOKUP($B31,'Round  (11)'!$B$2:$AB$102,MATCH(Species!AC$2,'Round  (11)'!$B$2:$AB$2,0),0),0)+IFERROR(VLOOKUP($B31,'Round  (12)'!$B$2:$Y$100,MATCH(Species!AC$2,'Round  (12)'!$B$2:$Y$2,0),0),0)</f>
        <v>0</v>
      </c>
      <c r="AD31" s="480">
        <f>IFERROR(VLOOKUP($B31,'Round 1'!$B$2:$AM$102,MATCH(Species!AD$2,'Round 1'!$B$2:$AM$2,0),0),0)+IFERROR(VLOOKUP($B31,'Round  (2)'!$B$2:$AM$102,MATCH(Species!AD$2,'Round  (2)'!$B$2:$AM$2,0),0),0)+IFERROR(VLOOKUP($B31,'Round  (3)'!$B$2:$AM$102,MATCH(Species!AD$2,'Round  (3)'!$B$2:$AM$2,0),0),0)+IFERROR(VLOOKUP($B31,'Round (4)'!$B$2:$AM$102,MATCH(Species!AD$2,'Round (4)'!$B$2:$AM$2,0),0),0)+IFERROR(VLOOKUP($B31,'Round  (5)'!$B$2:$AM$102,MATCH(Species!AD$2,'Round  (5)'!$B$2:$AM$2,0),0),0)+IFERROR(VLOOKUP($B31,'Round  (6)'!$B$2:$AM$102,MATCH(Species!AD$2,'Round  (6)'!$B$2:$AM$2,0),0),0)+IFERROR(VLOOKUP($B31,'Round  (7)'!$B$2:$AM$102,MATCH(Species!AD$2,'Round  (7)'!$B$2:$AM$2,0),0),0)+IFERROR(VLOOKUP($B31,'Round  (8)'!$B$2:$AM$102,MATCH(Species!AD$2,'Round  (8)'!$B$2:$AM$2,0),0),0)+IFERROR(VLOOKUP($B31,'Round  (9)'!$B$2:$AM$102,MATCH(Species!AD$2,'Round  (9)'!$B$2:$AM$2,0),0),0)+IFERROR(VLOOKUP($B31,'Round  (10)'!$B$2:$U$102,MATCH(Species!AD$2,'Round  (10)'!$B$2:$U$2,0),0),0)+IFERROR(VLOOKUP($B31,'Round  (11)'!$B$2:$AB$102,MATCH(Species!AD$2,'Round  (11)'!$B$2:$AB$2,0),0),0)+IFERROR(VLOOKUP($B31,'Round  (12)'!$B$2:$Y$100,MATCH(Species!AD$2,'Round  (12)'!$B$2:$Y$2,0),0),0)</f>
        <v>0</v>
      </c>
      <c r="AE31" s="480">
        <f>IFERROR(VLOOKUP($B31,'Round 1'!$B$2:$AM$102,MATCH(Species!AE$2,'Round 1'!$B$2:$AM$2,0),0),0)+IFERROR(VLOOKUP($B31,'Round  (2)'!$B$2:$AM$102,MATCH(Species!AE$2,'Round  (2)'!$B$2:$AM$2,0),0),0)+IFERROR(VLOOKUP($B31,'Round  (3)'!$B$2:$AM$102,MATCH(Species!AE$2,'Round  (3)'!$B$2:$AM$2,0),0),0)+IFERROR(VLOOKUP($B31,'Round (4)'!$B$2:$AM$102,MATCH(Species!AE$2,'Round (4)'!$B$2:$AM$2,0),0),0)+IFERROR(VLOOKUP($B31,'Round  (5)'!$B$2:$AM$102,MATCH(Species!AE$2,'Round  (5)'!$B$2:$AM$2,0),0),0)+IFERROR(VLOOKUP($B31,'Round  (6)'!$B$2:$AM$102,MATCH(Species!AE$2,'Round  (6)'!$B$2:$AM$2,0),0),0)+IFERROR(VLOOKUP($B31,'Round  (7)'!$B$2:$AM$102,MATCH(Species!AE$2,'Round  (7)'!$B$2:$AM$2,0),0),0)+IFERROR(VLOOKUP($B31,'Round  (8)'!$B$2:$AM$102,MATCH(Species!AE$2,'Round  (8)'!$B$2:$AM$2,0),0),0)+IFERROR(VLOOKUP($B31,'Round  (9)'!$B$2:$AM$102,MATCH(Species!AE$2,'Round  (9)'!$B$2:$AM$2,0),0),0)+IFERROR(VLOOKUP($B31,'Round  (10)'!$B$2:$U$102,MATCH(Species!AE$2,'Round  (10)'!$B$2:$U$2,0),0),0)+IFERROR(VLOOKUP($B31,'Round  (11)'!$B$2:$AB$102,MATCH(Species!AE$2,'Round  (11)'!$B$2:$AB$2,0),0),0)+IFERROR(VLOOKUP($B31,'Round  (12)'!$B$2:$Y$100,MATCH(Species!AE$2,'Round  (12)'!$B$2:$Y$2,0),0),0)</f>
        <v>0</v>
      </c>
      <c r="AF31" s="480">
        <f>IFERROR(VLOOKUP($B31,'Round 1'!$B$2:$AM$102,MATCH(Species!AF$2,'Round 1'!$B$2:$AM$2,0),0),0)+IFERROR(VLOOKUP($B31,'Round  (2)'!$B$2:$AM$102,MATCH(Species!AF$2,'Round  (2)'!$B$2:$AM$2,0),0),0)+IFERROR(VLOOKUP($B31,'Round  (3)'!$B$2:$AM$102,MATCH(Species!AF$2,'Round  (3)'!$B$2:$AM$2,0),0),0)+IFERROR(VLOOKUP($B31,'Round (4)'!$B$2:$AM$102,MATCH(Species!AF$2,'Round (4)'!$B$2:$AM$2,0),0),0)+IFERROR(VLOOKUP($B31,'Round  (5)'!$B$2:$AM$102,MATCH(Species!AF$2,'Round  (5)'!$B$2:$AM$2,0),0),0)+IFERROR(VLOOKUP($B31,'Round  (6)'!$B$2:$AM$102,MATCH(Species!AF$2,'Round  (6)'!$B$2:$AM$2,0),0),0)+IFERROR(VLOOKUP($B31,'Round  (7)'!$B$2:$AM$102,MATCH(Species!AF$2,'Round  (7)'!$B$2:$AM$2,0),0),0)+IFERROR(VLOOKUP($B31,'Round  (8)'!$B$2:$AM$102,MATCH(Species!AF$2,'Round  (8)'!$B$2:$AM$2,0),0),0)+IFERROR(VLOOKUP($B31,'Round  (9)'!$B$2:$AM$102,MATCH(Species!AF$2,'Round  (9)'!$B$2:$AM$2,0),0),0)+IFERROR(VLOOKUP($B31,'Round  (10)'!$B$2:$U$102,MATCH(Species!AF$2,'Round  (10)'!$B$2:$U$2,0),0),0)+IFERROR(VLOOKUP($B31,'Round  (11)'!$B$2:$AB$102,MATCH(Species!AF$2,'Round  (11)'!$B$2:$AB$2,0),0),0)+IFERROR(VLOOKUP($B31,'Round  (12)'!$B$2:$Y$100,MATCH(Species!AF$2,'Round  (12)'!$B$2:$Y$2,0),0),0)</f>
        <v>0</v>
      </c>
      <c r="AG31" s="480">
        <f>IFERROR(VLOOKUP($B31,'Round 1'!$B$2:$AM$102,MATCH(Species!AG$2,'Round 1'!$B$2:$AM$2,0),0),0)+IFERROR(VLOOKUP($B31,'Round  (2)'!$B$2:$AM$102,MATCH(Species!AG$2,'Round  (2)'!$B$2:$AM$2,0),0),0)+IFERROR(VLOOKUP($B31,'Round  (3)'!$B$2:$AM$102,MATCH(Species!AG$2,'Round  (3)'!$B$2:$AM$2,0),0),0)+IFERROR(VLOOKUP($B31,'Round (4)'!$B$2:$AM$102,MATCH(Species!AG$2,'Round (4)'!$B$2:$AM$2,0),0),0)+IFERROR(VLOOKUP($B31,'Round  (5)'!$B$2:$AM$102,MATCH(Species!AG$2,'Round  (5)'!$B$2:$AM$2,0),0),0)+IFERROR(VLOOKUP($B31,'Round  (6)'!$B$2:$AM$102,MATCH(Species!AG$2,'Round  (6)'!$B$2:$AM$2,0),0),0)+IFERROR(VLOOKUP($B31,'Round  (7)'!$B$2:$AM$102,MATCH(Species!AG$2,'Round  (7)'!$B$2:$AM$2,0),0),0)+IFERROR(VLOOKUP($B31,'Round  (8)'!$B$2:$AM$102,MATCH(Species!AG$2,'Round  (8)'!$B$2:$AM$2,0),0),0)+IFERROR(VLOOKUP($B31,'Round  (9)'!$B$2:$AM$102,MATCH(Species!AG$2,'Round  (9)'!$B$2:$AM$2,0),0),0)+IFERROR(VLOOKUP($B31,'Round  (10)'!$B$2:$U$102,MATCH(Species!AG$2,'Round  (10)'!$B$2:$U$2,0),0),0)+IFERROR(VLOOKUP($B31,'Round  (11)'!$B$2:$AB$102,MATCH(Species!AG$2,'Round  (11)'!$B$2:$AB$2,0),0),0)+IFERROR(VLOOKUP($B31,'Round  (12)'!$B$2:$Y$100,MATCH(Species!AG$2,'Round  (12)'!$B$2:$Y$2,0),0),0)</f>
        <v>0</v>
      </c>
      <c r="AH31" s="480">
        <f>IFERROR(VLOOKUP($B31,'Round 1'!$B$2:$AM$102,MATCH(Species!AH$2,'Round 1'!$B$2:$AM$2,0),0),0)+IFERROR(VLOOKUP($B31,'Round  (2)'!$B$2:$AM$102,MATCH(Species!AH$2,'Round  (2)'!$B$2:$AM$2,0),0),0)+IFERROR(VLOOKUP($B31,'Round  (3)'!$B$2:$AM$102,MATCH(Species!AH$2,'Round  (3)'!$B$2:$AM$2,0),0),0)+IFERROR(VLOOKUP($B31,'Round (4)'!$B$2:$AM$102,MATCH(Species!AH$2,'Round (4)'!$B$2:$AM$2,0),0),0)+IFERROR(VLOOKUP($B31,'Round  (5)'!$B$2:$AM$102,MATCH(Species!AH$2,'Round  (5)'!$B$2:$AM$2,0),0),0)+IFERROR(VLOOKUP($B31,'Round  (6)'!$B$2:$AM$102,MATCH(Species!AH$2,'Round  (6)'!$B$2:$AM$2,0),0),0)+IFERROR(VLOOKUP($B31,'Round  (7)'!$B$2:$AM$102,MATCH(Species!AH$2,'Round  (7)'!$B$2:$AM$2,0),0),0)+IFERROR(VLOOKUP($B31,'Round  (8)'!$B$2:$AM$102,MATCH(Species!AH$2,'Round  (8)'!$B$2:$AM$2,0),0),0)+IFERROR(VLOOKUP($B31,'Round  (9)'!$B$2:$AM$102,MATCH(Species!AH$2,'Round  (9)'!$B$2:$AM$2,0),0),0)+IFERROR(VLOOKUP($B31,'Round  (10)'!$B$2:$U$102,MATCH(Species!AH$2,'Round  (10)'!$B$2:$U$2,0),0),0)+IFERROR(VLOOKUP($B31,'Round  (11)'!$B$2:$AB$102,MATCH(Species!AH$2,'Round  (11)'!$B$2:$AB$2,0),0),0)+IFERROR(VLOOKUP($B31,'Round  (12)'!$B$2:$Y$100,MATCH(Species!AH$2,'Round  (12)'!$B$2:$Y$2,0),0),0)</f>
        <v>0</v>
      </c>
      <c r="AI31" s="480">
        <f>IFERROR(VLOOKUP($B31,'Round 1'!$B$2:$AM$102,MATCH(Species!AI$2,'Round 1'!$B$2:$AM$2,0),0),0)+IFERROR(VLOOKUP($B31,'Round  (2)'!$B$2:$AM$102,MATCH(Species!AI$2,'Round  (2)'!$B$2:$AM$2,0),0),0)+IFERROR(VLOOKUP($B31,'Round  (3)'!$B$2:$AM$102,MATCH(Species!AI$2,'Round  (3)'!$B$2:$AM$2,0),0),0)+IFERROR(VLOOKUP($B31,'Round (4)'!$B$2:$AM$102,MATCH(Species!AI$2,'Round (4)'!$B$2:$AM$2,0),0),0)+IFERROR(VLOOKUP($B31,'Round  (5)'!$B$2:$AM$102,MATCH(Species!AI$2,'Round  (5)'!$B$2:$AM$2,0),0),0)+IFERROR(VLOOKUP($B31,'Round  (6)'!$B$2:$AM$102,MATCH(Species!AI$2,'Round  (6)'!$B$2:$AM$2,0),0),0)+IFERROR(VLOOKUP($B31,'Round  (7)'!$B$2:$AM$102,MATCH(Species!AI$2,'Round  (7)'!$B$2:$AM$2,0),0),0)+IFERROR(VLOOKUP($B31,'Round  (8)'!$B$2:$AM$102,MATCH(Species!AI$2,'Round  (8)'!$B$2:$AM$2,0),0),0)+IFERROR(VLOOKUP($B31,'Round  (9)'!$B$2:$AM$102,MATCH(Species!AI$2,'Round  (9)'!$B$2:$AM$2,0),0),0)+IFERROR(VLOOKUP($B31,'Round  (10)'!$B$2:$U$102,MATCH(Species!AI$2,'Round  (10)'!$B$2:$U$2,0),0),0)+IFERROR(VLOOKUP($B31,'Round  (11)'!$B$2:$AB$102,MATCH(Species!AI$2,'Round  (11)'!$B$2:$AB$2,0),0),0)+IFERROR(VLOOKUP($B31,'Round  (12)'!$B$2:$Y$100,MATCH(Species!AI$2,'Round  (12)'!$B$2:$Y$2,0),0),0)</f>
        <v>0</v>
      </c>
      <c r="AJ31" s="480">
        <f>IFERROR(VLOOKUP($B31,'Round 1'!$B$2:$AM$102,MATCH(Species!AJ$2,'Round 1'!$B$2:$AM$2,0),0),0)+IFERROR(VLOOKUP($B31,'Round  (2)'!$B$2:$AM$102,MATCH(Species!AJ$2,'Round  (2)'!$B$2:$AM$2,0),0),0)+IFERROR(VLOOKUP($B31,'Round  (3)'!$B$2:$AM$102,MATCH(Species!AJ$2,'Round  (3)'!$B$2:$AM$2,0),0),0)+IFERROR(VLOOKUP($B31,'Round (4)'!$B$2:$AM$102,MATCH(Species!AJ$2,'Round (4)'!$B$2:$AM$2,0),0),0)+IFERROR(VLOOKUP($B31,'Round  (5)'!$B$2:$AM$102,MATCH(Species!AJ$2,'Round  (5)'!$B$2:$AM$2,0),0),0)+IFERROR(VLOOKUP($B31,'Round  (6)'!$B$2:$AM$102,MATCH(Species!AJ$2,'Round  (6)'!$B$2:$AM$2,0),0),0)+IFERROR(VLOOKUP($B31,'Round  (7)'!$B$2:$AM$102,MATCH(Species!AJ$2,'Round  (7)'!$B$2:$AM$2,0),0),0)+IFERROR(VLOOKUP($B31,'Round  (8)'!$B$2:$AM$102,MATCH(Species!AJ$2,'Round  (8)'!$B$2:$AM$2,0),0),0)+IFERROR(VLOOKUP($B31,'Round  (9)'!$B$2:$AM$102,MATCH(Species!AJ$2,'Round  (9)'!$B$2:$AM$2,0),0),0)+IFERROR(VLOOKUP($B31,'Round  (10)'!$B$2:$U$102,MATCH(Species!AJ$2,'Round  (10)'!$B$2:$U$2,0),0),0)+IFERROR(VLOOKUP($B31,'Round  (11)'!$B$2:$AB$102,MATCH(Species!AJ$2,'Round  (11)'!$B$2:$AB$2,0),0),0)+IFERROR(VLOOKUP($B31,'Round  (12)'!$B$2:$Y$100,MATCH(Species!AJ$2,'Round  (12)'!$B$2:$Y$2,0),0),0)</f>
        <v>0</v>
      </c>
    </row>
    <row r="32" spans="1:46" x14ac:dyDescent="0.3">
      <c r="A32" s="186">
        <v>29</v>
      </c>
      <c r="B32" s="326" t="s">
        <v>173</v>
      </c>
      <c r="C32" s="66" t="str">
        <f>IFERROR(VLOOKUP(B32,IND!$B$3:$E$66,4,0),"NM")</f>
        <v>M</v>
      </c>
      <c r="D32" s="51">
        <f t="shared" si="1"/>
        <v>7</v>
      </c>
      <c r="E32" s="342">
        <f t="shared" si="2"/>
        <v>63</v>
      </c>
      <c r="F32" s="480">
        <f>IFERROR(VLOOKUP($B32,'Round 1'!$B$2:$AM$102,MATCH(Species!F$2,'Round 1'!$B$2:$AM$2,0),0),0)+IFERROR(VLOOKUP($B32,'Round  (2)'!$B$2:$AM$102,MATCH(Species!F$2,'Round  (2)'!$B$2:$AM$2,0),0),0)+IFERROR(VLOOKUP($B32,'Round  (3)'!$B$2:$AM$102,MATCH(Species!F$2,'Round  (3)'!$B$2:$AM$2,0),0),0)+IFERROR(VLOOKUP($B32,'Round (4)'!$B$2:$AM$102,MATCH(Species!F$2,'Round (4)'!$B$2:$AM$2,0),0),0)+IFERROR(VLOOKUP($B32,'Round  (5)'!$B$2:$AM$102,MATCH(Species!F$2,'Round  (5)'!$B$2:$AM$2,0),0),0)+IFERROR(VLOOKUP($B32,'Round  (6)'!$B$2:$AM$102,MATCH(Species!F$2,'Round  (6)'!$B$2:$AM$2,0),0),0)+IFERROR(VLOOKUP($B32,'Round  (7)'!$B$2:$AM$102,MATCH(Species!F$2,'Round  (7)'!$B$2:$AM$2,0),0),0)+IFERROR(VLOOKUP($B32,'Round  (8)'!$B$2:$AM$102,MATCH(Species!F$2,'Round  (8)'!$B$2:$AM$2,0),0),0)+IFERROR(VLOOKUP($B32,'Round  (9)'!$B$2:$AM$102,MATCH(Species!F$2,'Round  (9)'!$B$2:$AM$2,0),0),0)+IFERROR(VLOOKUP($B32,'Round  (10)'!$B$2:$U$102,MATCH(Species!F$2,'Round  (10)'!$B$2:$U$2,0),0),0)+IFERROR(VLOOKUP($B32,'Round  (11)'!$B$2:$AB$102,MATCH(Species!F$2,'Round  (11)'!$B$2:$AB$2,0),0),0)+IFERROR(VLOOKUP($B32,'Round  (12)'!$B$2:$Y$100,MATCH(Species!F$2,'Round  (12)'!$B$2:$Y$2,0),0),0)</f>
        <v>40</v>
      </c>
      <c r="G32" s="480">
        <f>IFERROR(VLOOKUP($B32,'Round 1'!$B$2:$AM$102,MATCH(Species!G$2,'Round 1'!$B$2:$AM$2,0),0),0)+IFERROR(VLOOKUP($B32,'Round  (2)'!$B$2:$AM$102,MATCH(Species!G$2,'Round  (2)'!$B$2:$AM$2,0),0),0)+IFERROR(VLOOKUP($B32,'Round  (3)'!$B$2:$AM$102,MATCH(Species!G$2,'Round  (3)'!$B$2:$AM$2,0),0),0)+IFERROR(VLOOKUP($B32,'Round (4)'!$B$2:$AM$102,MATCH(Species!G$2,'Round (4)'!$B$2:$AM$2,0),0),0)+IFERROR(VLOOKUP($B32,'Round  (5)'!$B$2:$AM$102,MATCH(Species!G$2,'Round  (5)'!$B$2:$AM$2,0),0),0)+IFERROR(VLOOKUP($B32,'Round  (6)'!$B$2:$AM$102,MATCH(Species!G$2,'Round  (6)'!$B$2:$AM$2,0),0),0)+IFERROR(VLOOKUP($B32,'Round  (7)'!$B$2:$AM$102,MATCH(Species!G$2,'Round  (7)'!$B$2:$AM$2,0),0),0)+IFERROR(VLOOKUP($B32,'Round  (8)'!$B$2:$AM$102,MATCH(Species!G$2,'Round  (8)'!$B$2:$AM$2,0),0),0)+IFERROR(VLOOKUP($B32,'Round  (9)'!$B$2:$AM$102,MATCH(Species!G$2,'Round  (9)'!$B$2:$AM$2,0),0),0)+IFERROR(VLOOKUP($B32,'Round  (10)'!$B$2:$U$102,MATCH(Species!G$2,'Round  (10)'!$B$2:$U$2,0),0),0)+IFERROR(VLOOKUP($B32,'Round  (11)'!$B$2:$AB$102,MATCH(Species!G$2,'Round  (11)'!$B$2:$AB$2,0),0),0)+IFERROR(VLOOKUP($B32,'Round  (12)'!$B$2:$Y$100,MATCH(Species!G$2,'Round  (12)'!$B$2:$Y$2,0),0),0)</f>
        <v>0</v>
      </c>
      <c r="H32" s="480">
        <f>IFERROR(VLOOKUP($B32,'Round 1'!$B$2:$AM$102,MATCH(Species!H$2,'Round 1'!$B$2:$AM$2,0),0),0)+IFERROR(VLOOKUP($B32,'Round  (2)'!$B$2:$AM$102,MATCH(Species!H$2,'Round  (2)'!$B$2:$AM$2,0),0),0)+IFERROR(VLOOKUP($B32,'Round  (3)'!$B$2:$AM$102,MATCH(Species!H$2,'Round  (3)'!$B$2:$AM$2,0),0),0)+IFERROR(VLOOKUP($B32,'Round (4)'!$B$2:$AM$102,MATCH(Species!H$2,'Round (4)'!$B$2:$AM$2,0),0),0)+IFERROR(VLOOKUP($B32,'Round  (5)'!$B$2:$AM$102,MATCH(Species!H$2,'Round  (5)'!$B$2:$AM$2,0),0),0)+IFERROR(VLOOKUP($B32,'Round  (6)'!$B$2:$AM$102,MATCH(Species!H$2,'Round  (6)'!$B$2:$AM$2,0),0),0)+IFERROR(VLOOKUP($B32,'Round  (7)'!$B$2:$AM$102,MATCH(Species!H$2,'Round  (7)'!$B$2:$AM$2,0),0),0)+IFERROR(VLOOKUP($B32,'Round  (8)'!$B$2:$AM$102,MATCH(Species!H$2,'Round  (8)'!$B$2:$AM$2,0),0),0)+IFERROR(VLOOKUP($B32,'Round  (9)'!$B$2:$AM$102,MATCH(Species!H$2,'Round  (9)'!$B$2:$AM$2,0),0),0)+IFERROR(VLOOKUP($B32,'Round  (10)'!$B$2:$U$102,MATCH(Species!H$2,'Round  (10)'!$B$2:$U$2,0),0),0)+IFERROR(VLOOKUP($B32,'Round  (11)'!$B$2:$AB$102,MATCH(Species!H$2,'Round  (11)'!$B$2:$AB$2,0),0),0)+IFERROR(VLOOKUP($B32,'Round  (12)'!$B$2:$Y$100,MATCH(Species!H$2,'Round  (12)'!$B$2:$Y$2,0),0),0)</f>
        <v>0</v>
      </c>
      <c r="I32" s="480">
        <f>IFERROR(VLOOKUP($B32,'Round 1'!$B$2:$AM$102,MATCH(Species!I$2,'Round 1'!$B$2:$AM$2,0),0),0)+IFERROR(VLOOKUP($B32,'Round  (2)'!$B$2:$AM$102,MATCH(Species!I$2,'Round  (2)'!$B$2:$AM$2,0),0),0)+IFERROR(VLOOKUP($B32,'Round  (3)'!$B$2:$AM$102,MATCH(Species!I$2,'Round  (3)'!$B$2:$AM$2,0),0),0)+IFERROR(VLOOKUP($B32,'Round (4)'!$B$2:$AM$102,MATCH(Species!I$2,'Round (4)'!$B$2:$AM$2,0),0),0)+IFERROR(VLOOKUP($B32,'Round  (5)'!$B$2:$AM$102,MATCH(Species!I$2,'Round  (5)'!$B$2:$AM$2,0),0),0)+IFERROR(VLOOKUP($B32,'Round  (6)'!$B$2:$AM$102,MATCH(Species!I$2,'Round  (6)'!$B$2:$AM$2,0),0),0)+IFERROR(VLOOKUP($B32,'Round  (7)'!$B$2:$AM$102,MATCH(Species!I$2,'Round  (7)'!$B$2:$AM$2,0),0),0)+IFERROR(VLOOKUP($B32,'Round  (8)'!$B$2:$AM$102,MATCH(Species!I$2,'Round  (8)'!$B$2:$AM$2,0),0),0)+IFERROR(VLOOKUP($B32,'Round  (9)'!$B$2:$AM$102,MATCH(Species!I$2,'Round  (9)'!$B$2:$AM$2,0),0),0)+IFERROR(VLOOKUP($B32,'Round  (10)'!$B$2:$U$102,MATCH(Species!I$2,'Round  (10)'!$B$2:$U$2,0),0),0)+IFERROR(VLOOKUP($B32,'Round  (11)'!$B$2:$AB$102,MATCH(Species!I$2,'Round  (11)'!$B$2:$AB$2,0),0),0)+IFERROR(VLOOKUP($B32,'Round  (12)'!$B$2:$Y$100,MATCH(Species!I$2,'Round  (12)'!$B$2:$Y$2,0),0),0)</f>
        <v>0</v>
      </c>
      <c r="J32" s="480">
        <f>IFERROR(VLOOKUP($B32,'Round 1'!$B$2:$AM$102,MATCH(Species!J$2,'Round 1'!$B$2:$AM$2,0),0),0)+IFERROR(VLOOKUP($B32,'Round  (2)'!$B$2:$AM$102,MATCH(Species!J$2,'Round  (2)'!$B$2:$AM$2,0),0),0)+IFERROR(VLOOKUP($B32,'Round  (3)'!$B$2:$AM$102,MATCH(Species!J$2,'Round  (3)'!$B$2:$AM$2,0),0),0)+IFERROR(VLOOKUP($B32,'Round (4)'!$B$2:$AM$102,MATCH(Species!J$2,'Round (4)'!$B$2:$AM$2,0),0),0)+IFERROR(VLOOKUP($B32,'Round  (5)'!$B$2:$AM$102,MATCH(Species!J$2,'Round  (5)'!$B$2:$AM$2,0),0),0)+IFERROR(VLOOKUP($B32,'Round  (6)'!$B$2:$AM$102,MATCH(Species!J$2,'Round  (6)'!$B$2:$AM$2,0),0),0)+IFERROR(VLOOKUP($B32,'Round  (7)'!$B$2:$AM$102,MATCH(Species!J$2,'Round  (7)'!$B$2:$AM$2,0),0),0)+IFERROR(VLOOKUP($B32,'Round  (8)'!$B$2:$AM$102,MATCH(Species!J$2,'Round  (8)'!$B$2:$AM$2,0),0),0)+IFERROR(VLOOKUP($B32,'Round  (9)'!$B$2:$AM$102,MATCH(Species!J$2,'Round  (9)'!$B$2:$AM$2,0),0),0)+IFERROR(VLOOKUP($B32,'Round  (10)'!$B$2:$U$102,MATCH(Species!J$2,'Round  (10)'!$B$2:$U$2,0),0),0)+IFERROR(VLOOKUP($B32,'Round  (11)'!$B$2:$AB$102,MATCH(Species!J$2,'Round  (11)'!$B$2:$AB$2,0),0),0)+IFERROR(VLOOKUP($B32,'Round  (12)'!$B$2:$Y$100,MATCH(Species!J$2,'Round  (12)'!$B$2:$Y$2,0),0),0)</f>
        <v>0</v>
      </c>
      <c r="K32" s="480">
        <f>IFERROR(VLOOKUP($B32,'Round 1'!$B$2:$AM$102,MATCH(Species!K$2,'Round 1'!$B$2:$AM$2,0),0),0)+IFERROR(VLOOKUP($B32,'Round  (2)'!$B$2:$AM$102,MATCH(Species!K$2,'Round  (2)'!$B$2:$AM$2,0),0),0)+IFERROR(VLOOKUP($B32,'Round  (3)'!$B$2:$AM$102,MATCH(Species!K$2,'Round  (3)'!$B$2:$AM$2,0),0),0)+IFERROR(VLOOKUP($B32,'Round (4)'!$B$2:$AM$102,MATCH(Species!K$2,'Round (4)'!$B$2:$AM$2,0),0),0)+IFERROR(VLOOKUP($B32,'Round  (5)'!$B$2:$AM$102,MATCH(Species!K$2,'Round  (5)'!$B$2:$AM$2,0),0),0)+IFERROR(VLOOKUP($B32,'Round  (6)'!$B$2:$AM$102,MATCH(Species!K$2,'Round  (6)'!$B$2:$AM$2,0),0),0)+IFERROR(VLOOKUP($B32,'Round  (7)'!$B$2:$AM$102,MATCH(Species!K$2,'Round  (7)'!$B$2:$AM$2,0),0),0)+IFERROR(VLOOKUP($B32,'Round  (8)'!$B$2:$AM$102,MATCH(Species!K$2,'Round  (8)'!$B$2:$AM$2,0),0),0)+IFERROR(VLOOKUP($B32,'Round  (9)'!$B$2:$AM$102,MATCH(Species!K$2,'Round  (9)'!$B$2:$AM$2,0),0),0)+IFERROR(VLOOKUP($B32,'Round  (10)'!$B$2:$U$102,MATCH(Species!K$2,'Round  (10)'!$B$2:$U$2,0),0),0)+IFERROR(VLOOKUP($B32,'Round  (11)'!$B$2:$AB$102,MATCH(Species!K$2,'Round  (11)'!$B$2:$AB$2,0),0),0)+IFERROR(VLOOKUP($B32,'Round  (12)'!$B$2:$Y$100,MATCH(Species!K$2,'Round  (12)'!$B$2:$Y$2,0),0),0)</f>
        <v>0</v>
      </c>
      <c r="L32" s="480">
        <f>IFERROR(VLOOKUP($B32,'Round 1'!$B$2:$AM$102,MATCH(Species!L$2,'Round 1'!$B$2:$AM$2,0),0),0)+IFERROR(VLOOKUP($B32,'Round  (2)'!$B$2:$AM$102,MATCH(Species!L$2,'Round  (2)'!$B$2:$AM$2,0),0),0)+IFERROR(VLOOKUP($B32,'Round  (3)'!$B$2:$AM$102,MATCH(Species!L$2,'Round  (3)'!$B$2:$AM$2,0),0),0)+IFERROR(VLOOKUP($B32,'Round (4)'!$B$2:$AM$102,MATCH(Species!L$2,'Round (4)'!$B$2:$AM$2,0),0),0)+IFERROR(VLOOKUP($B32,'Round  (5)'!$B$2:$AM$102,MATCH(Species!L$2,'Round  (5)'!$B$2:$AM$2,0),0),0)+IFERROR(VLOOKUP($B32,'Round  (6)'!$B$2:$AM$102,MATCH(Species!L$2,'Round  (6)'!$B$2:$AM$2,0),0),0)+IFERROR(VLOOKUP($B32,'Round  (7)'!$B$2:$AM$102,MATCH(Species!L$2,'Round  (7)'!$B$2:$AM$2,0),0),0)+IFERROR(VLOOKUP($B32,'Round  (8)'!$B$2:$AM$102,MATCH(Species!L$2,'Round  (8)'!$B$2:$AM$2,0),0),0)+IFERROR(VLOOKUP($B32,'Round  (9)'!$B$2:$AM$102,MATCH(Species!L$2,'Round  (9)'!$B$2:$AM$2,0),0),0)+IFERROR(VLOOKUP($B32,'Round  (10)'!$B$2:$U$102,MATCH(Species!L$2,'Round  (10)'!$B$2:$U$2,0),0),0)+IFERROR(VLOOKUP($B32,'Round  (11)'!$B$2:$AB$102,MATCH(Species!L$2,'Round  (11)'!$B$2:$AB$2,0),0),0)+IFERROR(VLOOKUP($B32,'Round  (12)'!$B$2:$Y$100,MATCH(Species!L$2,'Round  (12)'!$B$2:$Y$2,0),0),0)</f>
        <v>4</v>
      </c>
      <c r="M32" s="480">
        <f>IFERROR(VLOOKUP($B32,'Round 1'!$B$2:$AM$102,MATCH(Species!M$2,'Round 1'!$B$2:$AM$2,0),0),0)+IFERROR(VLOOKUP($B32,'Round  (2)'!$B$2:$AM$102,MATCH(Species!M$2,'Round  (2)'!$B$2:$AM$2,0),0),0)+IFERROR(VLOOKUP($B32,'Round  (3)'!$B$2:$AM$102,MATCH(Species!M$2,'Round  (3)'!$B$2:$AM$2,0),0),0)+IFERROR(VLOOKUP($B32,'Round (4)'!$B$2:$AM$102,MATCH(Species!M$2,'Round (4)'!$B$2:$AM$2,0),0),0)+IFERROR(VLOOKUP($B32,'Round  (5)'!$B$2:$AM$102,MATCH(Species!M$2,'Round  (5)'!$B$2:$AM$2,0),0),0)+IFERROR(VLOOKUP($B32,'Round  (6)'!$B$2:$AM$102,MATCH(Species!M$2,'Round  (6)'!$B$2:$AM$2,0),0),0)+IFERROR(VLOOKUP($B32,'Round  (7)'!$B$2:$AM$102,MATCH(Species!M$2,'Round  (7)'!$B$2:$AM$2,0),0),0)+IFERROR(VLOOKUP($B32,'Round  (8)'!$B$2:$AM$102,MATCH(Species!M$2,'Round  (8)'!$B$2:$AM$2,0),0),0)+IFERROR(VLOOKUP($B32,'Round  (9)'!$B$2:$AM$102,MATCH(Species!M$2,'Round  (9)'!$B$2:$AM$2,0),0),0)+IFERROR(VLOOKUP($B32,'Round  (10)'!$B$2:$U$102,MATCH(Species!M$2,'Round  (10)'!$B$2:$U$2,0),0),0)+IFERROR(VLOOKUP($B32,'Round  (11)'!$B$2:$AB$102,MATCH(Species!M$2,'Round  (11)'!$B$2:$AB$2,0),0),0)+IFERROR(VLOOKUP($B32,'Round  (12)'!$B$2:$Y$100,MATCH(Species!M$2,'Round  (12)'!$B$2:$Y$2,0),0),0)</f>
        <v>0</v>
      </c>
      <c r="N32" s="480">
        <f>IFERROR(VLOOKUP($B32,'Round 1'!$B$2:$AM$102,MATCH(Species!N$2,'Round 1'!$B$2:$AM$2,0),0),0)+IFERROR(VLOOKUP($B32,'Round  (2)'!$B$2:$AM$102,MATCH(Species!N$2,'Round  (2)'!$B$2:$AM$2,0),0),0)+IFERROR(VLOOKUP($B32,'Round  (3)'!$B$2:$AM$102,MATCH(Species!N$2,'Round  (3)'!$B$2:$AM$2,0),0),0)+IFERROR(VLOOKUP($B32,'Round (4)'!$B$2:$AM$102,MATCH(Species!N$2,'Round (4)'!$B$2:$AM$2,0),0),0)+IFERROR(VLOOKUP($B32,'Round  (5)'!$B$2:$AM$102,MATCH(Species!N$2,'Round  (5)'!$B$2:$AM$2,0),0),0)+IFERROR(VLOOKUP($B32,'Round  (6)'!$B$2:$AM$102,MATCH(Species!N$2,'Round  (6)'!$B$2:$AM$2,0),0),0)+IFERROR(VLOOKUP($B32,'Round  (7)'!$B$2:$AM$102,MATCH(Species!N$2,'Round  (7)'!$B$2:$AM$2,0),0),0)+IFERROR(VLOOKUP($B32,'Round  (8)'!$B$2:$AM$102,MATCH(Species!N$2,'Round  (8)'!$B$2:$AM$2,0),0),0)+IFERROR(VLOOKUP($B32,'Round  (9)'!$B$2:$AM$102,MATCH(Species!N$2,'Round  (9)'!$B$2:$AM$2,0),0),0)+IFERROR(VLOOKUP($B32,'Round  (10)'!$B$2:$U$102,MATCH(Species!N$2,'Round  (10)'!$B$2:$U$2,0),0),0)+IFERROR(VLOOKUP($B32,'Round  (11)'!$B$2:$AB$102,MATCH(Species!N$2,'Round  (11)'!$B$2:$AB$2,0),0),0)+IFERROR(VLOOKUP($B32,'Round  (12)'!$B$2:$Y$100,MATCH(Species!N$2,'Round  (12)'!$B$2:$Y$2,0),0),0)</f>
        <v>6</v>
      </c>
      <c r="O32" s="480">
        <f>IFERROR(VLOOKUP($B32,'Round 1'!$B$2:$AM$102,MATCH(Species!O$2,'Round 1'!$B$2:$AM$2,0),0),0)+IFERROR(VLOOKUP($B32,'Round  (2)'!$B$2:$AM$102,MATCH(Species!O$2,'Round  (2)'!$B$2:$AM$2,0),0),0)+IFERROR(VLOOKUP($B32,'Round  (3)'!$B$2:$AM$102,MATCH(Species!O$2,'Round  (3)'!$B$2:$AM$2,0),0),0)+IFERROR(VLOOKUP($B32,'Round (4)'!$B$2:$AM$102,MATCH(Species!O$2,'Round (4)'!$B$2:$AM$2,0),0),0)+IFERROR(VLOOKUP($B32,'Round  (5)'!$B$2:$AM$102,MATCH(Species!O$2,'Round  (5)'!$B$2:$AM$2,0),0),0)+IFERROR(VLOOKUP($B32,'Round  (6)'!$B$2:$AM$102,MATCH(Species!O$2,'Round  (6)'!$B$2:$AM$2,0),0),0)+IFERROR(VLOOKUP($B32,'Round  (7)'!$B$2:$AM$102,MATCH(Species!O$2,'Round  (7)'!$B$2:$AM$2,0),0),0)+IFERROR(VLOOKUP($B32,'Round  (8)'!$B$2:$AM$102,MATCH(Species!O$2,'Round  (8)'!$B$2:$AM$2,0),0),0)+IFERROR(VLOOKUP($B32,'Round  (9)'!$B$2:$AM$102,MATCH(Species!O$2,'Round  (9)'!$B$2:$AM$2,0),0),0)+IFERROR(VLOOKUP($B32,'Round  (10)'!$B$2:$U$102,MATCH(Species!O$2,'Round  (10)'!$B$2:$U$2,0),0),0)+IFERROR(VLOOKUP($B32,'Round  (11)'!$B$2:$AB$102,MATCH(Species!O$2,'Round  (11)'!$B$2:$AB$2,0),0),0)+IFERROR(VLOOKUP($B32,'Round  (12)'!$B$2:$Y$100,MATCH(Species!O$2,'Round  (12)'!$B$2:$Y$2,0),0),0)</f>
        <v>0</v>
      </c>
      <c r="P32" s="480">
        <f>IFERROR(VLOOKUP($B32,'Round 1'!$B$2:$AM$102,MATCH(Species!P$2,'Round 1'!$B$2:$AM$2,0),0),0)+IFERROR(VLOOKUP($B32,'Round  (2)'!$B$2:$AM$102,MATCH(Species!P$2,'Round  (2)'!$B$2:$AM$2,0),0),0)+IFERROR(VLOOKUP($B32,'Round  (3)'!$B$2:$AM$102,MATCH(Species!P$2,'Round  (3)'!$B$2:$AM$2,0),0),0)+IFERROR(VLOOKUP($B32,'Round (4)'!$B$2:$AM$102,MATCH(Species!P$2,'Round (4)'!$B$2:$AM$2,0),0),0)+IFERROR(VLOOKUP($B32,'Round  (5)'!$B$2:$AM$102,MATCH(Species!P$2,'Round  (5)'!$B$2:$AM$2,0),0),0)+IFERROR(VLOOKUP($B32,'Round  (6)'!$B$2:$AM$102,MATCH(Species!P$2,'Round  (6)'!$B$2:$AM$2,0),0),0)+IFERROR(VLOOKUP($B32,'Round  (7)'!$B$2:$AM$102,MATCH(Species!P$2,'Round  (7)'!$B$2:$AM$2,0),0),0)+IFERROR(VLOOKUP($B32,'Round  (8)'!$B$2:$AM$102,MATCH(Species!P$2,'Round  (8)'!$B$2:$AM$2,0),0),0)+IFERROR(VLOOKUP($B32,'Round  (9)'!$B$2:$AM$102,MATCH(Species!P$2,'Round  (9)'!$B$2:$AM$2,0),0),0)+IFERROR(VLOOKUP($B32,'Round  (10)'!$B$2:$U$102,MATCH(Species!P$2,'Round  (10)'!$B$2:$U$2,0),0),0)+IFERROR(VLOOKUP($B32,'Round  (11)'!$B$2:$AB$102,MATCH(Species!P$2,'Round  (11)'!$B$2:$AB$2,0),0),0)+IFERROR(VLOOKUP($B32,'Round  (12)'!$B$2:$Y$100,MATCH(Species!P$2,'Round  (12)'!$B$2:$Y$2,0),0),0)</f>
        <v>0</v>
      </c>
      <c r="Q32" s="480">
        <f>IFERROR(VLOOKUP($B32,'Round 1'!$B$2:$AM$102,MATCH(Species!Q$2,'Round 1'!$B$2:$AM$2,0),0),0)+IFERROR(VLOOKUP($B32,'Round  (2)'!$B$2:$AM$102,MATCH(Species!Q$2,'Round  (2)'!$B$2:$AM$2,0),0),0)+IFERROR(VLOOKUP($B32,'Round  (3)'!$B$2:$AM$102,MATCH(Species!Q$2,'Round  (3)'!$B$2:$AM$2,0),0),0)+IFERROR(VLOOKUP($B32,'Round (4)'!$B$2:$AM$102,MATCH(Species!Q$2,'Round (4)'!$B$2:$AM$2,0),0),0)+IFERROR(VLOOKUP($B32,'Round  (5)'!$B$2:$AM$102,MATCH(Species!Q$2,'Round  (5)'!$B$2:$AM$2,0),0),0)+IFERROR(VLOOKUP($B32,'Round  (6)'!$B$2:$AM$102,MATCH(Species!Q$2,'Round  (6)'!$B$2:$AM$2,0),0),0)+IFERROR(VLOOKUP($B32,'Round  (7)'!$B$2:$AM$102,MATCH(Species!Q$2,'Round  (7)'!$B$2:$AM$2,0),0),0)+IFERROR(VLOOKUP($B32,'Round  (8)'!$B$2:$AM$102,MATCH(Species!Q$2,'Round  (8)'!$B$2:$AM$2,0),0),0)+IFERROR(VLOOKUP($B32,'Round  (9)'!$B$2:$AM$102,MATCH(Species!Q$2,'Round  (9)'!$B$2:$AM$2,0),0),0)+IFERROR(VLOOKUP($B32,'Round  (10)'!$B$2:$U$102,MATCH(Species!Q$2,'Round  (10)'!$B$2:$U$2,0),0),0)+IFERROR(VLOOKUP($B32,'Round  (11)'!$B$2:$AB$102,MATCH(Species!Q$2,'Round  (11)'!$B$2:$AB$2,0),0),0)+IFERROR(VLOOKUP($B32,'Round  (12)'!$B$2:$Y$100,MATCH(Species!Q$2,'Round  (12)'!$B$2:$Y$2,0),0),0)</f>
        <v>5</v>
      </c>
      <c r="R32" s="480">
        <f>IFERROR(VLOOKUP($B32,'Round 1'!$B$2:$AM$102,MATCH(Species!R$2,'Round 1'!$B$2:$AM$2,0),0),0)+IFERROR(VLOOKUP($B32,'Round  (2)'!$B$2:$AM$102,MATCH(Species!R$2,'Round  (2)'!$B$2:$AM$2,0),0),0)+IFERROR(VLOOKUP($B32,'Round  (3)'!$B$2:$AM$102,MATCH(Species!R$2,'Round  (3)'!$B$2:$AM$2,0),0),0)+IFERROR(VLOOKUP($B32,'Round (4)'!$B$2:$AM$102,MATCH(Species!R$2,'Round (4)'!$B$2:$AM$2,0),0),0)+IFERROR(VLOOKUP($B32,'Round  (5)'!$B$2:$AM$102,MATCH(Species!R$2,'Round  (5)'!$B$2:$AM$2,0),0),0)+IFERROR(VLOOKUP($B32,'Round  (6)'!$B$2:$AM$102,MATCH(Species!R$2,'Round  (6)'!$B$2:$AM$2,0),0),0)+IFERROR(VLOOKUP($B32,'Round  (7)'!$B$2:$AM$102,MATCH(Species!R$2,'Round  (7)'!$B$2:$AM$2,0),0),0)+IFERROR(VLOOKUP($B32,'Round  (8)'!$B$2:$AM$102,MATCH(Species!R$2,'Round  (8)'!$B$2:$AM$2,0),0),0)+IFERROR(VLOOKUP($B32,'Round  (9)'!$B$2:$AM$102,MATCH(Species!R$2,'Round  (9)'!$B$2:$AM$2,0),0),0)+IFERROR(VLOOKUP($B32,'Round  (10)'!$B$2:$U$102,MATCH(Species!R$2,'Round  (10)'!$B$2:$U$2,0),0),0)+IFERROR(VLOOKUP($B32,'Round  (11)'!$B$2:$AB$102,MATCH(Species!R$2,'Round  (11)'!$B$2:$AB$2,0),0),0)+IFERROR(VLOOKUP($B32,'Round  (12)'!$B$2:$Y$100,MATCH(Species!R$2,'Round  (12)'!$B$2:$Y$2,0),0),0)</f>
        <v>0</v>
      </c>
      <c r="S32" s="480">
        <f>IFERROR(VLOOKUP($B32,'Round 1'!$B$2:$AM$102,MATCH(Species!S$2,'Round 1'!$B$2:$AM$2,0),0),0)+IFERROR(VLOOKUP($B32,'Round  (2)'!$B$2:$AM$102,MATCH(Species!S$2,'Round  (2)'!$B$2:$AM$2,0),0),0)+IFERROR(VLOOKUP($B32,'Round  (3)'!$B$2:$AM$102,MATCH(Species!S$2,'Round  (3)'!$B$2:$AM$2,0),0),0)+IFERROR(VLOOKUP($B32,'Round (4)'!$B$2:$AM$102,MATCH(Species!S$2,'Round (4)'!$B$2:$AM$2,0),0),0)+IFERROR(VLOOKUP($B32,'Round  (5)'!$B$2:$AM$102,MATCH(Species!S$2,'Round  (5)'!$B$2:$AM$2,0),0),0)+IFERROR(VLOOKUP($B32,'Round  (6)'!$B$2:$AM$102,MATCH(Species!S$2,'Round  (6)'!$B$2:$AM$2,0),0),0)+IFERROR(VLOOKUP($B32,'Round  (7)'!$B$2:$AM$102,MATCH(Species!S$2,'Round  (7)'!$B$2:$AM$2,0),0),0)+IFERROR(VLOOKUP($B32,'Round  (8)'!$B$2:$AM$102,MATCH(Species!S$2,'Round  (8)'!$B$2:$AM$2,0),0),0)+IFERROR(VLOOKUP($B32,'Round  (9)'!$B$2:$AM$102,MATCH(Species!S$2,'Round  (9)'!$B$2:$AM$2,0),0),0)+IFERROR(VLOOKUP($B32,'Round  (10)'!$B$2:$U$102,MATCH(Species!S$2,'Round  (10)'!$B$2:$U$2,0),0),0)+IFERROR(VLOOKUP($B32,'Round  (11)'!$B$2:$AB$102,MATCH(Species!S$2,'Round  (11)'!$B$2:$AB$2,0),0),0)+IFERROR(VLOOKUP($B32,'Round  (12)'!$B$2:$Y$100,MATCH(Species!S$2,'Round  (12)'!$B$2:$Y$2,0),0),0)</f>
        <v>0</v>
      </c>
      <c r="T32" s="480">
        <f>IFERROR(VLOOKUP($B32,'Round 1'!$B$2:$AM$102,MATCH(Species!T$2,'Round 1'!$B$2:$AM$2,0),0),0)+IFERROR(VLOOKUP($B32,'Round  (2)'!$B$2:$AM$102,MATCH(Species!T$2,'Round  (2)'!$B$2:$AM$2,0),0),0)+IFERROR(VLOOKUP($B32,'Round  (3)'!$B$2:$AM$102,MATCH(Species!T$2,'Round  (3)'!$B$2:$AM$2,0),0),0)+IFERROR(VLOOKUP($B32,'Round (4)'!$B$2:$AM$102,MATCH(Species!T$2,'Round (4)'!$B$2:$AM$2,0),0),0)+IFERROR(VLOOKUP($B32,'Round  (5)'!$B$2:$AM$102,MATCH(Species!T$2,'Round  (5)'!$B$2:$AM$2,0),0),0)+IFERROR(VLOOKUP($B32,'Round  (6)'!$B$2:$AM$102,MATCH(Species!T$2,'Round  (6)'!$B$2:$AM$2,0),0),0)+IFERROR(VLOOKUP($B32,'Round  (7)'!$B$2:$AM$102,MATCH(Species!T$2,'Round  (7)'!$B$2:$AM$2,0),0),0)+IFERROR(VLOOKUP($B32,'Round  (8)'!$B$2:$AM$102,MATCH(Species!T$2,'Round  (8)'!$B$2:$AM$2,0),0),0)+IFERROR(VLOOKUP($B32,'Round  (9)'!$B$2:$AM$102,MATCH(Species!T$2,'Round  (9)'!$B$2:$AM$2,0),0),0)+IFERROR(VLOOKUP($B32,'Round  (10)'!$B$2:$U$102,MATCH(Species!T$2,'Round  (10)'!$B$2:$U$2,0),0),0)+IFERROR(VLOOKUP($B32,'Round  (11)'!$B$2:$AB$102,MATCH(Species!T$2,'Round  (11)'!$B$2:$AB$2,0),0),0)+IFERROR(VLOOKUP($B32,'Round  (12)'!$B$2:$Y$100,MATCH(Species!T$2,'Round  (12)'!$B$2:$Y$2,0),0),0)</f>
        <v>0</v>
      </c>
      <c r="U32" s="480">
        <f>IFERROR(VLOOKUP($B32,'Round 1'!$B$2:$AM$102,MATCH(Species!U$2,'Round 1'!$B$2:$AM$2,0),0),0)+IFERROR(VLOOKUP($B32,'Round  (2)'!$B$2:$AM$102,MATCH(Species!U$2,'Round  (2)'!$B$2:$AM$2,0),0),0)+IFERROR(VLOOKUP($B32,'Round  (3)'!$B$2:$AM$102,MATCH(Species!U$2,'Round  (3)'!$B$2:$AM$2,0),0),0)+IFERROR(VLOOKUP($B32,'Round (4)'!$B$2:$AM$102,MATCH(Species!U$2,'Round (4)'!$B$2:$AM$2,0),0),0)+IFERROR(VLOOKUP($B32,'Round  (5)'!$B$2:$AM$102,MATCH(Species!U$2,'Round  (5)'!$B$2:$AM$2,0),0),0)+IFERROR(VLOOKUP($B32,'Round  (6)'!$B$2:$AM$102,MATCH(Species!U$2,'Round  (6)'!$B$2:$AM$2,0),0),0)+IFERROR(VLOOKUP($B32,'Round  (7)'!$B$2:$AM$102,MATCH(Species!U$2,'Round  (7)'!$B$2:$AM$2,0),0),0)+IFERROR(VLOOKUP($B32,'Round  (8)'!$B$2:$AM$102,MATCH(Species!U$2,'Round  (8)'!$B$2:$AM$2,0),0),0)+IFERROR(VLOOKUP($B32,'Round  (9)'!$B$2:$AM$102,MATCH(Species!U$2,'Round  (9)'!$B$2:$AM$2,0),0),0)+IFERROR(VLOOKUP($B32,'Round  (10)'!$B$2:$U$102,MATCH(Species!U$2,'Round  (10)'!$B$2:$U$2,0),0),0)+IFERROR(VLOOKUP($B32,'Round  (11)'!$B$2:$AB$102,MATCH(Species!U$2,'Round  (11)'!$B$2:$AB$2,0),0),0)+IFERROR(VLOOKUP($B32,'Round  (12)'!$B$2:$Y$100,MATCH(Species!U$2,'Round  (12)'!$B$2:$Y$2,0),0),0)</f>
        <v>0</v>
      </c>
      <c r="V32" s="480">
        <f>IFERROR(VLOOKUP($B32,'Round 1'!$B$2:$AM$102,MATCH(Species!V$2,'Round 1'!$B$2:$AM$2,0),0),0)+IFERROR(VLOOKUP($B32,'Round  (2)'!$B$2:$AM$102,MATCH(Species!V$2,'Round  (2)'!$B$2:$AM$2,0),0),0)+IFERROR(VLOOKUP($B32,'Round  (3)'!$B$2:$AM$102,MATCH(Species!V$2,'Round  (3)'!$B$2:$AM$2,0),0),0)+IFERROR(VLOOKUP($B32,'Round (4)'!$B$2:$AM$102,MATCH(Species!V$2,'Round (4)'!$B$2:$AM$2,0),0),0)+IFERROR(VLOOKUP($B32,'Round  (5)'!$B$2:$AM$102,MATCH(Species!V$2,'Round  (5)'!$B$2:$AM$2,0),0),0)+IFERROR(VLOOKUP($B32,'Round  (6)'!$B$2:$AM$102,MATCH(Species!V$2,'Round  (6)'!$B$2:$AM$2,0),0),0)+IFERROR(VLOOKUP($B32,'Round  (7)'!$B$2:$AM$102,MATCH(Species!V$2,'Round  (7)'!$B$2:$AM$2,0),0),0)+IFERROR(VLOOKUP($B32,'Round  (8)'!$B$2:$AM$102,MATCH(Species!V$2,'Round  (8)'!$B$2:$AM$2,0),0),0)+IFERROR(VLOOKUP($B32,'Round  (9)'!$B$2:$AM$102,MATCH(Species!V$2,'Round  (9)'!$B$2:$AM$2,0),0),0)+IFERROR(VLOOKUP($B32,'Round  (10)'!$B$2:$U$102,MATCH(Species!V$2,'Round  (10)'!$B$2:$U$2,0),0),0)+IFERROR(VLOOKUP($B32,'Round  (11)'!$B$2:$AB$102,MATCH(Species!V$2,'Round  (11)'!$B$2:$AB$2,0),0),0)+IFERROR(VLOOKUP($B32,'Round  (12)'!$B$2:$Y$100,MATCH(Species!V$2,'Round  (12)'!$B$2:$Y$2,0),0),0)</f>
        <v>0</v>
      </c>
      <c r="W32" s="480">
        <f>IFERROR(VLOOKUP($B32,'Round 1'!$B$2:$AM$102,MATCH(Species!W$2,'Round 1'!$B$2:$AM$2,0),0),0)+IFERROR(VLOOKUP($B32,'Round  (2)'!$B$2:$AM$102,MATCH(Species!W$2,'Round  (2)'!$B$2:$AM$2,0),0),0)+IFERROR(VLOOKUP($B32,'Round  (3)'!$B$2:$AM$102,MATCH(Species!W$2,'Round  (3)'!$B$2:$AM$2,0),0),0)+IFERROR(VLOOKUP($B32,'Round (4)'!$B$2:$AM$102,MATCH(Species!W$2,'Round (4)'!$B$2:$AM$2,0),0),0)+IFERROR(VLOOKUP($B32,'Round  (5)'!$B$2:$AM$102,MATCH(Species!W$2,'Round  (5)'!$B$2:$AM$2,0),0),0)+IFERROR(VLOOKUP($B32,'Round  (6)'!$B$2:$AM$102,MATCH(Species!W$2,'Round  (6)'!$B$2:$AM$2,0),0),0)+IFERROR(VLOOKUP($B32,'Round  (7)'!$B$2:$AM$102,MATCH(Species!W$2,'Round  (7)'!$B$2:$AM$2,0),0),0)+IFERROR(VLOOKUP($B32,'Round  (8)'!$B$2:$AM$102,MATCH(Species!W$2,'Round  (8)'!$B$2:$AM$2,0),0),0)+IFERROR(VLOOKUP($B32,'Round  (9)'!$B$2:$AM$102,MATCH(Species!W$2,'Round  (9)'!$B$2:$AM$2,0),0),0)+IFERROR(VLOOKUP($B32,'Round  (10)'!$B$2:$U$102,MATCH(Species!W$2,'Round  (10)'!$B$2:$U$2,0),0),0)+IFERROR(VLOOKUP($B32,'Round  (11)'!$B$2:$AB$102,MATCH(Species!W$2,'Round  (11)'!$B$2:$AB$2,0),0),0)+IFERROR(VLOOKUP($B32,'Round  (12)'!$B$2:$Y$100,MATCH(Species!W$2,'Round  (12)'!$B$2:$Y$2,0),0),0)</f>
        <v>0</v>
      </c>
      <c r="X32" s="480">
        <f>IFERROR(VLOOKUP($B32,'Round 1'!$B$2:$AM$102,MATCH(Species!X$2,'Round 1'!$B$2:$AM$2,0),0),0)+IFERROR(VLOOKUP($B32,'Round  (2)'!$B$2:$AM$102,MATCH(Species!X$2,'Round  (2)'!$B$2:$AM$2,0),0),0)+IFERROR(VLOOKUP($B32,'Round  (3)'!$B$2:$AM$102,MATCH(Species!X$2,'Round  (3)'!$B$2:$AM$2,0),0),0)+IFERROR(VLOOKUP($B32,'Round (4)'!$B$2:$AM$102,MATCH(Species!X$2,'Round (4)'!$B$2:$AM$2,0),0),0)+IFERROR(VLOOKUP($B32,'Round  (5)'!$B$2:$AM$102,MATCH(Species!X$2,'Round  (5)'!$B$2:$AM$2,0),0),0)+IFERROR(VLOOKUP($B32,'Round  (6)'!$B$2:$AM$102,MATCH(Species!X$2,'Round  (6)'!$B$2:$AM$2,0),0),0)+IFERROR(VLOOKUP($B32,'Round  (7)'!$B$2:$AM$102,MATCH(Species!X$2,'Round  (7)'!$B$2:$AM$2,0),0),0)+IFERROR(VLOOKUP($B32,'Round  (8)'!$B$2:$AM$102,MATCH(Species!X$2,'Round  (8)'!$B$2:$AM$2,0),0),0)+IFERROR(VLOOKUP($B32,'Round  (9)'!$B$2:$AM$102,MATCH(Species!X$2,'Round  (9)'!$B$2:$AM$2,0),0),0)+IFERROR(VLOOKUP($B32,'Round  (10)'!$B$2:$U$102,MATCH(Species!X$2,'Round  (10)'!$B$2:$U$2,0),0),0)+IFERROR(VLOOKUP($B32,'Round  (11)'!$B$2:$AB$102,MATCH(Species!X$2,'Round  (11)'!$B$2:$AB$2,0),0),0)+IFERROR(VLOOKUP($B32,'Round  (12)'!$B$2:$Y$100,MATCH(Species!X$2,'Round  (12)'!$B$2:$Y$2,0),0),0)</f>
        <v>0</v>
      </c>
      <c r="Y32" s="480">
        <f>IFERROR(VLOOKUP($B32,'Round 1'!$B$2:$AM$102,MATCH(Species!Y$2,'Round 1'!$B$2:$AM$2,0),0),0)+IFERROR(VLOOKUP($B32,'Round  (2)'!$B$2:$AM$102,MATCH(Species!Y$2,'Round  (2)'!$B$2:$AM$2,0),0),0)+IFERROR(VLOOKUP($B32,'Round  (3)'!$B$2:$AM$102,MATCH(Species!Y$2,'Round  (3)'!$B$2:$AM$2,0),0),0)+IFERROR(VLOOKUP($B32,'Round (4)'!$B$2:$AM$102,MATCH(Species!Y$2,'Round (4)'!$B$2:$AM$2,0),0),0)+IFERROR(VLOOKUP($B32,'Round  (5)'!$B$2:$AM$102,MATCH(Species!Y$2,'Round  (5)'!$B$2:$AM$2,0),0),0)+IFERROR(VLOOKUP($B32,'Round  (6)'!$B$2:$AM$102,MATCH(Species!Y$2,'Round  (6)'!$B$2:$AM$2,0),0),0)+IFERROR(VLOOKUP($B32,'Round  (7)'!$B$2:$AM$102,MATCH(Species!Y$2,'Round  (7)'!$B$2:$AM$2,0),0),0)+IFERROR(VLOOKUP($B32,'Round  (8)'!$B$2:$AM$102,MATCH(Species!Y$2,'Round  (8)'!$B$2:$AM$2,0),0),0)+IFERROR(VLOOKUP($B32,'Round  (9)'!$B$2:$AM$102,MATCH(Species!Y$2,'Round  (9)'!$B$2:$AM$2,0),0),0)+IFERROR(VLOOKUP($B32,'Round  (10)'!$B$2:$U$102,MATCH(Species!Y$2,'Round  (10)'!$B$2:$U$2,0),0),0)+IFERROR(VLOOKUP($B32,'Round  (11)'!$B$2:$AB$102,MATCH(Species!Y$2,'Round  (11)'!$B$2:$AB$2,0),0),0)+IFERROR(VLOOKUP($B32,'Round  (12)'!$B$2:$Y$100,MATCH(Species!Y$2,'Round  (12)'!$B$2:$Y$2,0),0),0)</f>
        <v>0</v>
      </c>
      <c r="Z32" s="480">
        <f>IFERROR(VLOOKUP($B32,'Round 1'!$B$2:$AM$102,MATCH(Species!Z$2,'Round 1'!$B$2:$AM$2,0),0),0)+IFERROR(VLOOKUP($B32,'Round  (2)'!$B$2:$AM$102,MATCH(Species!Z$2,'Round  (2)'!$B$2:$AM$2,0),0),0)+IFERROR(VLOOKUP($B32,'Round  (3)'!$B$2:$AM$102,MATCH(Species!Z$2,'Round  (3)'!$B$2:$AM$2,0),0),0)+IFERROR(VLOOKUP($B32,'Round (4)'!$B$2:$AM$102,MATCH(Species!Z$2,'Round (4)'!$B$2:$AM$2,0),0),0)+IFERROR(VLOOKUP($B32,'Round  (5)'!$B$2:$AM$102,MATCH(Species!Z$2,'Round  (5)'!$B$2:$AM$2,0),0),0)+IFERROR(VLOOKUP($B32,'Round  (6)'!$B$2:$AM$102,MATCH(Species!Z$2,'Round  (6)'!$B$2:$AM$2,0),0),0)+IFERROR(VLOOKUP($B32,'Round  (7)'!$B$2:$AM$102,MATCH(Species!Z$2,'Round  (7)'!$B$2:$AM$2,0),0),0)+IFERROR(VLOOKUP($B32,'Round  (8)'!$B$2:$AM$102,MATCH(Species!Z$2,'Round  (8)'!$B$2:$AM$2,0),0),0)+IFERROR(VLOOKUP($B32,'Round  (9)'!$B$2:$AM$102,MATCH(Species!Z$2,'Round  (9)'!$B$2:$AM$2,0),0),0)+IFERROR(VLOOKUP($B32,'Round  (10)'!$B$2:$U$102,MATCH(Species!Z$2,'Round  (10)'!$B$2:$U$2,0),0),0)+IFERROR(VLOOKUP($B32,'Round  (11)'!$B$2:$AB$102,MATCH(Species!Z$2,'Round  (11)'!$B$2:$AB$2,0),0),0)+IFERROR(VLOOKUP($B32,'Round  (12)'!$B$2:$Y$100,MATCH(Species!Z$2,'Round  (12)'!$B$2:$Y$2,0),0),0)</f>
        <v>0</v>
      </c>
      <c r="AA32" s="480">
        <f>IFERROR(VLOOKUP($B32,'Round 1'!$B$2:$AM$102,MATCH(Species!AA$2,'Round 1'!$B$2:$AM$2,0),0),0)+IFERROR(VLOOKUP($B32,'Round  (2)'!$B$2:$AM$102,MATCH(Species!AA$2,'Round  (2)'!$B$2:$AM$2,0),0),0)+IFERROR(VLOOKUP($B32,'Round  (3)'!$B$2:$AM$102,MATCH(Species!AA$2,'Round  (3)'!$B$2:$AM$2,0),0),0)+IFERROR(VLOOKUP($B32,'Round (4)'!$B$2:$AM$102,MATCH(Species!AA$2,'Round (4)'!$B$2:$AM$2,0),0),0)+IFERROR(VLOOKUP($B32,'Round  (5)'!$B$2:$AM$102,MATCH(Species!AA$2,'Round  (5)'!$B$2:$AM$2,0),0),0)+IFERROR(VLOOKUP($B32,'Round  (6)'!$B$2:$AM$102,MATCH(Species!AA$2,'Round  (6)'!$B$2:$AM$2,0),0),0)+IFERROR(VLOOKUP($B32,'Round  (7)'!$B$2:$AM$102,MATCH(Species!AA$2,'Round  (7)'!$B$2:$AM$2,0),0),0)+IFERROR(VLOOKUP($B32,'Round  (8)'!$B$2:$AM$102,MATCH(Species!AA$2,'Round  (8)'!$B$2:$AM$2,0),0),0)+IFERROR(VLOOKUP($B32,'Round  (9)'!$B$2:$AM$102,MATCH(Species!AA$2,'Round  (9)'!$B$2:$AM$2,0),0),0)+IFERROR(VLOOKUP($B32,'Round  (10)'!$B$2:$U$102,MATCH(Species!AA$2,'Round  (10)'!$B$2:$U$2,0),0),0)+IFERROR(VLOOKUP($B32,'Round  (11)'!$B$2:$AB$102,MATCH(Species!AA$2,'Round  (11)'!$B$2:$AB$2,0),0),0)+IFERROR(VLOOKUP($B32,'Round  (12)'!$B$2:$Y$100,MATCH(Species!AA$2,'Round  (12)'!$B$2:$Y$2,0),0),0)</f>
        <v>0</v>
      </c>
      <c r="AB32" s="480">
        <f>IFERROR(VLOOKUP($B32,'Round 1'!$B$2:$AM$102,MATCH(Species!AB$2,'Round 1'!$B$2:$AM$2,0),0),0)+IFERROR(VLOOKUP($B32,'Round  (2)'!$B$2:$AM$102,MATCH(Species!AB$2,'Round  (2)'!$B$2:$AM$2,0),0),0)+IFERROR(VLOOKUP($B32,'Round  (3)'!$B$2:$AM$102,MATCH(Species!AB$2,'Round  (3)'!$B$2:$AM$2,0),0),0)+IFERROR(VLOOKUP($B32,'Round (4)'!$B$2:$AM$102,MATCH(Species!AB$2,'Round (4)'!$B$2:$AM$2,0),0),0)+IFERROR(VLOOKUP($B32,'Round  (5)'!$B$2:$AM$102,MATCH(Species!AB$2,'Round  (5)'!$B$2:$AM$2,0),0),0)+IFERROR(VLOOKUP($B32,'Round  (6)'!$B$2:$AM$102,MATCH(Species!AB$2,'Round  (6)'!$B$2:$AM$2,0),0),0)+IFERROR(VLOOKUP($B32,'Round  (7)'!$B$2:$AM$102,MATCH(Species!AB$2,'Round  (7)'!$B$2:$AM$2,0),0),0)+IFERROR(VLOOKUP($B32,'Round  (8)'!$B$2:$AM$102,MATCH(Species!AB$2,'Round  (8)'!$B$2:$AM$2,0),0),0)+IFERROR(VLOOKUP($B32,'Round  (9)'!$B$2:$AM$102,MATCH(Species!AB$2,'Round  (9)'!$B$2:$AM$2,0),0),0)+IFERROR(VLOOKUP($B32,'Round  (10)'!$B$2:$U$102,MATCH(Species!AB$2,'Round  (10)'!$B$2:$U$2,0),0),0)+IFERROR(VLOOKUP($B32,'Round  (11)'!$B$2:$AB$102,MATCH(Species!AB$2,'Round  (11)'!$B$2:$AB$2,0),0),0)+IFERROR(VLOOKUP($B32,'Round  (12)'!$B$2:$Y$100,MATCH(Species!AB$2,'Round  (12)'!$B$2:$Y$2,0),0),0)</f>
        <v>0</v>
      </c>
      <c r="AC32" s="480">
        <f>IFERROR(VLOOKUP($B32,'Round 1'!$B$2:$AM$102,MATCH(Species!AC$2,'Round 1'!$B$2:$AM$2,0),0),0)+IFERROR(VLOOKUP($B32,'Round  (2)'!$B$2:$AM$102,MATCH(Species!AC$2,'Round  (2)'!$B$2:$AM$2,0),0),0)+IFERROR(VLOOKUP($B32,'Round  (3)'!$B$2:$AM$102,MATCH(Species!AC$2,'Round  (3)'!$B$2:$AM$2,0),0),0)+IFERROR(VLOOKUP($B32,'Round (4)'!$B$2:$AM$102,MATCH(Species!AC$2,'Round (4)'!$B$2:$AM$2,0),0),0)+IFERROR(VLOOKUP($B32,'Round  (5)'!$B$2:$AM$102,MATCH(Species!AC$2,'Round  (5)'!$B$2:$AM$2,0),0),0)+IFERROR(VLOOKUP($B32,'Round  (6)'!$B$2:$AM$102,MATCH(Species!AC$2,'Round  (6)'!$B$2:$AM$2,0),0),0)+IFERROR(VLOOKUP($B32,'Round  (7)'!$B$2:$AM$102,MATCH(Species!AC$2,'Round  (7)'!$B$2:$AM$2,0),0),0)+IFERROR(VLOOKUP($B32,'Round  (8)'!$B$2:$AM$102,MATCH(Species!AC$2,'Round  (8)'!$B$2:$AM$2,0),0),0)+IFERROR(VLOOKUP($B32,'Round  (9)'!$B$2:$AM$102,MATCH(Species!AC$2,'Round  (9)'!$B$2:$AM$2,0),0),0)+IFERROR(VLOOKUP($B32,'Round  (10)'!$B$2:$U$102,MATCH(Species!AC$2,'Round  (10)'!$B$2:$U$2,0),0),0)+IFERROR(VLOOKUP($B32,'Round  (11)'!$B$2:$AB$102,MATCH(Species!AC$2,'Round  (11)'!$B$2:$AB$2,0),0),0)+IFERROR(VLOOKUP($B32,'Round  (12)'!$B$2:$Y$100,MATCH(Species!AC$2,'Round  (12)'!$B$2:$Y$2,0),0),0)</f>
        <v>6</v>
      </c>
      <c r="AD32" s="480">
        <f>IFERROR(VLOOKUP($B32,'Round 1'!$B$2:$AM$102,MATCH(Species!AD$2,'Round 1'!$B$2:$AM$2,0),0),0)+IFERROR(VLOOKUP($B32,'Round  (2)'!$B$2:$AM$102,MATCH(Species!AD$2,'Round  (2)'!$B$2:$AM$2,0),0),0)+IFERROR(VLOOKUP($B32,'Round  (3)'!$B$2:$AM$102,MATCH(Species!AD$2,'Round  (3)'!$B$2:$AM$2,0),0),0)+IFERROR(VLOOKUP($B32,'Round (4)'!$B$2:$AM$102,MATCH(Species!AD$2,'Round (4)'!$B$2:$AM$2,0),0),0)+IFERROR(VLOOKUP($B32,'Round  (5)'!$B$2:$AM$102,MATCH(Species!AD$2,'Round  (5)'!$B$2:$AM$2,0),0),0)+IFERROR(VLOOKUP($B32,'Round  (6)'!$B$2:$AM$102,MATCH(Species!AD$2,'Round  (6)'!$B$2:$AM$2,0),0),0)+IFERROR(VLOOKUP($B32,'Round  (7)'!$B$2:$AM$102,MATCH(Species!AD$2,'Round  (7)'!$B$2:$AM$2,0),0),0)+IFERROR(VLOOKUP($B32,'Round  (8)'!$B$2:$AM$102,MATCH(Species!AD$2,'Round  (8)'!$B$2:$AM$2,0),0),0)+IFERROR(VLOOKUP($B32,'Round  (9)'!$B$2:$AM$102,MATCH(Species!AD$2,'Round  (9)'!$B$2:$AM$2,0),0),0)+IFERROR(VLOOKUP($B32,'Round  (10)'!$B$2:$U$102,MATCH(Species!AD$2,'Round  (10)'!$B$2:$U$2,0),0),0)+IFERROR(VLOOKUP($B32,'Round  (11)'!$B$2:$AB$102,MATCH(Species!AD$2,'Round  (11)'!$B$2:$AB$2,0),0),0)+IFERROR(VLOOKUP($B32,'Round  (12)'!$B$2:$Y$100,MATCH(Species!AD$2,'Round  (12)'!$B$2:$Y$2,0),0),0)</f>
        <v>1</v>
      </c>
      <c r="AE32" s="480">
        <f>IFERROR(VLOOKUP($B32,'Round 1'!$B$2:$AM$102,MATCH(Species!AE$2,'Round 1'!$B$2:$AM$2,0),0),0)+IFERROR(VLOOKUP($B32,'Round  (2)'!$B$2:$AM$102,MATCH(Species!AE$2,'Round  (2)'!$B$2:$AM$2,0),0),0)+IFERROR(VLOOKUP($B32,'Round  (3)'!$B$2:$AM$102,MATCH(Species!AE$2,'Round  (3)'!$B$2:$AM$2,0),0),0)+IFERROR(VLOOKUP($B32,'Round (4)'!$B$2:$AM$102,MATCH(Species!AE$2,'Round (4)'!$B$2:$AM$2,0),0),0)+IFERROR(VLOOKUP($B32,'Round  (5)'!$B$2:$AM$102,MATCH(Species!AE$2,'Round  (5)'!$B$2:$AM$2,0),0),0)+IFERROR(VLOOKUP($B32,'Round  (6)'!$B$2:$AM$102,MATCH(Species!AE$2,'Round  (6)'!$B$2:$AM$2,0),0),0)+IFERROR(VLOOKUP($B32,'Round  (7)'!$B$2:$AM$102,MATCH(Species!AE$2,'Round  (7)'!$B$2:$AM$2,0),0),0)+IFERROR(VLOOKUP($B32,'Round  (8)'!$B$2:$AM$102,MATCH(Species!AE$2,'Round  (8)'!$B$2:$AM$2,0),0),0)+IFERROR(VLOOKUP($B32,'Round  (9)'!$B$2:$AM$102,MATCH(Species!AE$2,'Round  (9)'!$B$2:$AM$2,0),0),0)+IFERROR(VLOOKUP($B32,'Round  (10)'!$B$2:$U$102,MATCH(Species!AE$2,'Round  (10)'!$B$2:$U$2,0),0),0)+IFERROR(VLOOKUP($B32,'Round  (11)'!$B$2:$AB$102,MATCH(Species!AE$2,'Round  (11)'!$B$2:$AB$2,0),0),0)+IFERROR(VLOOKUP($B32,'Round  (12)'!$B$2:$Y$100,MATCH(Species!AE$2,'Round  (12)'!$B$2:$Y$2,0),0),0)</f>
        <v>0</v>
      </c>
      <c r="AF32" s="480">
        <f>IFERROR(VLOOKUP($B32,'Round 1'!$B$2:$AM$102,MATCH(Species!AF$2,'Round 1'!$B$2:$AM$2,0),0),0)+IFERROR(VLOOKUP($B32,'Round  (2)'!$B$2:$AM$102,MATCH(Species!AF$2,'Round  (2)'!$B$2:$AM$2,0),0),0)+IFERROR(VLOOKUP($B32,'Round  (3)'!$B$2:$AM$102,MATCH(Species!AF$2,'Round  (3)'!$B$2:$AM$2,0),0),0)+IFERROR(VLOOKUP($B32,'Round (4)'!$B$2:$AM$102,MATCH(Species!AF$2,'Round (4)'!$B$2:$AM$2,0),0),0)+IFERROR(VLOOKUP($B32,'Round  (5)'!$B$2:$AM$102,MATCH(Species!AF$2,'Round  (5)'!$B$2:$AM$2,0),0),0)+IFERROR(VLOOKUP($B32,'Round  (6)'!$B$2:$AM$102,MATCH(Species!AF$2,'Round  (6)'!$B$2:$AM$2,0),0),0)+IFERROR(VLOOKUP($B32,'Round  (7)'!$B$2:$AM$102,MATCH(Species!AF$2,'Round  (7)'!$B$2:$AM$2,0),0),0)+IFERROR(VLOOKUP($B32,'Round  (8)'!$B$2:$AM$102,MATCH(Species!AF$2,'Round  (8)'!$B$2:$AM$2,0),0),0)+IFERROR(VLOOKUP($B32,'Round  (9)'!$B$2:$AM$102,MATCH(Species!AF$2,'Round  (9)'!$B$2:$AM$2,0),0),0)+IFERROR(VLOOKUP($B32,'Round  (10)'!$B$2:$U$102,MATCH(Species!AF$2,'Round  (10)'!$B$2:$U$2,0),0),0)+IFERROR(VLOOKUP($B32,'Round  (11)'!$B$2:$AB$102,MATCH(Species!AF$2,'Round  (11)'!$B$2:$AB$2,0),0),0)+IFERROR(VLOOKUP($B32,'Round  (12)'!$B$2:$Y$100,MATCH(Species!AF$2,'Round  (12)'!$B$2:$Y$2,0),0),0)</f>
        <v>0</v>
      </c>
      <c r="AG32" s="480">
        <f>IFERROR(VLOOKUP($B32,'Round 1'!$B$2:$AM$102,MATCH(Species!AG$2,'Round 1'!$B$2:$AM$2,0),0),0)+IFERROR(VLOOKUP($B32,'Round  (2)'!$B$2:$AM$102,MATCH(Species!AG$2,'Round  (2)'!$B$2:$AM$2,0),0),0)+IFERROR(VLOOKUP($B32,'Round  (3)'!$B$2:$AM$102,MATCH(Species!AG$2,'Round  (3)'!$B$2:$AM$2,0),0),0)+IFERROR(VLOOKUP($B32,'Round (4)'!$B$2:$AM$102,MATCH(Species!AG$2,'Round (4)'!$B$2:$AM$2,0),0),0)+IFERROR(VLOOKUP($B32,'Round  (5)'!$B$2:$AM$102,MATCH(Species!AG$2,'Round  (5)'!$B$2:$AM$2,0),0),0)+IFERROR(VLOOKUP($B32,'Round  (6)'!$B$2:$AM$102,MATCH(Species!AG$2,'Round  (6)'!$B$2:$AM$2,0),0),0)+IFERROR(VLOOKUP($B32,'Round  (7)'!$B$2:$AM$102,MATCH(Species!AG$2,'Round  (7)'!$B$2:$AM$2,0),0),0)+IFERROR(VLOOKUP($B32,'Round  (8)'!$B$2:$AM$102,MATCH(Species!AG$2,'Round  (8)'!$B$2:$AM$2,0),0),0)+IFERROR(VLOOKUP($B32,'Round  (9)'!$B$2:$AM$102,MATCH(Species!AG$2,'Round  (9)'!$B$2:$AM$2,0),0),0)+IFERROR(VLOOKUP($B32,'Round  (10)'!$B$2:$U$102,MATCH(Species!AG$2,'Round  (10)'!$B$2:$U$2,0),0),0)+IFERROR(VLOOKUP($B32,'Round  (11)'!$B$2:$AB$102,MATCH(Species!AG$2,'Round  (11)'!$B$2:$AB$2,0),0),0)+IFERROR(VLOOKUP($B32,'Round  (12)'!$B$2:$Y$100,MATCH(Species!AG$2,'Round  (12)'!$B$2:$Y$2,0),0),0)</f>
        <v>0</v>
      </c>
      <c r="AH32" s="480">
        <f>IFERROR(VLOOKUP($B32,'Round 1'!$B$2:$AM$102,MATCH(Species!AH$2,'Round 1'!$B$2:$AM$2,0),0),0)+IFERROR(VLOOKUP($B32,'Round  (2)'!$B$2:$AM$102,MATCH(Species!AH$2,'Round  (2)'!$B$2:$AM$2,0),0),0)+IFERROR(VLOOKUP($B32,'Round  (3)'!$B$2:$AM$102,MATCH(Species!AH$2,'Round  (3)'!$B$2:$AM$2,0),0),0)+IFERROR(VLOOKUP($B32,'Round (4)'!$B$2:$AM$102,MATCH(Species!AH$2,'Round (4)'!$B$2:$AM$2,0),0),0)+IFERROR(VLOOKUP($B32,'Round  (5)'!$B$2:$AM$102,MATCH(Species!AH$2,'Round  (5)'!$B$2:$AM$2,0),0),0)+IFERROR(VLOOKUP($B32,'Round  (6)'!$B$2:$AM$102,MATCH(Species!AH$2,'Round  (6)'!$B$2:$AM$2,0),0),0)+IFERROR(VLOOKUP($B32,'Round  (7)'!$B$2:$AM$102,MATCH(Species!AH$2,'Round  (7)'!$B$2:$AM$2,0),0),0)+IFERROR(VLOOKUP($B32,'Round  (8)'!$B$2:$AM$102,MATCH(Species!AH$2,'Round  (8)'!$B$2:$AM$2,0),0),0)+IFERROR(VLOOKUP($B32,'Round  (9)'!$B$2:$AM$102,MATCH(Species!AH$2,'Round  (9)'!$B$2:$AM$2,0),0),0)+IFERROR(VLOOKUP($B32,'Round  (10)'!$B$2:$U$102,MATCH(Species!AH$2,'Round  (10)'!$B$2:$U$2,0),0),0)+IFERROR(VLOOKUP($B32,'Round  (11)'!$B$2:$AB$102,MATCH(Species!AH$2,'Round  (11)'!$B$2:$AB$2,0),0),0)+IFERROR(VLOOKUP($B32,'Round  (12)'!$B$2:$Y$100,MATCH(Species!AH$2,'Round  (12)'!$B$2:$Y$2,0),0),0)</f>
        <v>0</v>
      </c>
      <c r="AI32" s="480">
        <f>IFERROR(VLOOKUP($B32,'Round 1'!$B$2:$AM$102,MATCH(Species!AI$2,'Round 1'!$B$2:$AM$2,0),0),0)+IFERROR(VLOOKUP($B32,'Round  (2)'!$B$2:$AM$102,MATCH(Species!AI$2,'Round  (2)'!$B$2:$AM$2,0),0),0)+IFERROR(VLOOKUP($B32,'Round  (3)'!$B$2:$AM$102,MATCH(Species!AI$2,'Round  (3)'!$B$2:$AM$2,0),0),0)+IFERROR(VLOOKUP($B32,'Round (4)'!$B$2:$AM$102,MATCH(Species!AI$2,'Round (4)'!$B$2:$AM$2,0),0),0)+IFERROR(VLOOKUP($B32,'Round  (5)'!$B$2:$AM$102,MATCH(Species!AI$2,'Round  (5)'!$B$2:$AM$2,0),0),0)+IFERROR(VLOOKUP($B32,'Round  (6)'!$B$2:$AM$102,MATCH(Species!AI$2,'Round  (6)'!$B$2:$AM$2,0),0),0)+IFERROR(VLOOKUP($B32,'Round  (7)'!$B$2:$AM$102,MATCH(Species!AI$2,'Round  (7)'!$B$2:$AM$2,0),0),0)+IFERROR(VLOOKUP($B32,'Round  (8)'!$B$2:$AM$102,MATCH(Species!AI$2,'Round  (8)'!$B$2:$AM$2,0),0),0)+IFERROR(VLOOKUP($B32,'Round  (9)'!$B$2:$AM$102,MATCH(Species!AI$2,'Round  (9)'!$B$2:$AM$2,0),0),0)+IFERROR(VLOOKUP($B32,'Round  (10)'!$B$2:$U$102,MATCH(Species!AI$2,'Round  (10)'!$B$2:$U$2,0),0),0)+IFERROR(VLOOKUP($B32,'Round  (11)'!$B$2:$AB$102,MATCH(Species!AI$2,'Round  (11)'!$B$2:$AB$2,0),0),0)+IFERROR(VLOOKUP($B32,'Round  (12)'!$B$2:$Y$100,MATCH(Species!AI$2,'Round  (12)'!$B$2:$Y$2,0),0),0)</f>
        <v>0</v>
      </c>
      <c r="AJ32" s="480">
        <f>IFERROR(VLOOKUP($B32,'Round 1'!$B$2:$AM$102,MATCH(Species!AJ$2,'Round 1'!$B$2:$AM$2,0),0),0)+IFERROR(VLOOKUP($B32,'Round  (2)'!$B$2:$AM$102,MATCH(Species!AJ$2,'Round  (2)'!$B$2:$AM$2,0),0),0)+IFERROR(VLOOKUP($B32,'Round  (3)'!$B$2:$AM$102,MATCH(Species!AJ$2,'Round  (3)'!$B$2:$AM$2,0),0),0)+IFERROR(VLOOKUP($B32,'Round (4)'!$B$2:$AM$102,MATCH(Species!AJ$2,'Round (4)'!$B$2:$AM$2,0),0),0)+IFERROR(VLOOKUP($B32,'Round  (5)'!$B$2:$AM$102,MATCH(Species!AJ$2,'Round  (5)'!$B$2:$AM$2,0),0),0)+IFERROR(VLOOKUP($B32,'Round  (6)'!$B$2:$AM$102,MATCH(Species!AJ$2,'Round  (6)'!$B$2:$AM$2,0),0),0)+IFERROR(VLOOKUP($B32,'Round  (7)'!$B$2:$AM$102,MATCH(Species!AJ$2,'Round  (7)'!$B$2:$AM$2,0),0),0)+IFERROR(VLOOKUP($B32,'Round  (8)'!$B$2:$AM$102,MATCH(Species!AJ$2,'Round  (8)'!$B$2:$AM$2,0),0),0)+IFERROR(VLOOKUP($B32,'Round  (9)'!$B$2:$AM$102,MATCH(Species!AJ$2,'Round  (9)'!$B$2:$AM$2,0),0),0)+IFERROR(VLOOKUP($B32,'Round  (10)'!$B$2:$U$102,MATCH(Species!AJ$2,'Round  (10)'!$B$2:$U$2,0),0),0)+IFERROR(VLOOKUP($B32,'Round  (11)'!$B$2:$AB$102,MATCH(Species!AJ$2,'Round  (11)'!$B$2:$AB$2,0),0),0)+IFERROR(VLOOKUP($B32,'Round  (12)'!$B$2:$Y$100,MATCH(Species!AJ$2,'Round  (12)'!$B$2:$Y$2,0),0),0)</f>
        <v>1</v>
      </c>
    </row>
    <row r="33" spans="1:36" x14ac:dyDescent="0.3">
      <c r="A33" s="186">
        <v>30</v>
      </c>
      <c r="B33" s="326" t="s">
        <v>30</v>
      </c>
      <c r="C33" s="66" t="str">
        <f>IFERROR(VLOOKUP(B33,IND!$B$3:$E$66,4,0),"NM")</f>
        <v>M</v>
      </c>
      <c r="D33" s="51">
        <f t="shared" si="1"/>
        <v>8</v>
      </c>
      <c r="E33" s="342">
        <f t="shared" si="2"/>
        <v>88</v>
      </c>
      <c r="F33" s="480">
        <f>IFERROR(VLOOKUP($B33,'Round 1'!$B$2:$AM$102,MATCH(Species!F$2,'Round 1'!$B$2:$AM$2,0),0),0)+IFERROR(VLOOKUP($B33,'Round  (2)'!$B$2:$AM$102,MATCH(Species!F$2,'Round  (2)'!$B$2:$AM$2,0),0),0)+IFERROR(VLOOKUP($B33,'Round  (3)'!$B$2:$AM$102,MATCH(Species!F$2,'Round  (3)'!$B$2:$AM$2,0),0),0)+IFERROR(VLOOKUP($B33,'Round (4)'!$B$2:$AM$102,MATCH(Species!F$2,'Round (4)'!$B$2:$AM$2,0),0),0)+IFERROR(VLOOKUP($B33,'Round  (5)'!$B$2:$AM$102,MATCH(Species!F$2,'Round  (5)'!$B$2:$AM$2,0),0),0)+IFERROR(VLOOKUP($B33,'Round  (6)'!$B$2:$AM$102,MATCH(Species!F$2,'Round  (6)'!$B$2:$AM$2,0),0),0)+IFERROR(VLOOKUP($B33,'Round  (7)'!$B$2:$AM$102,MATCH(Species!F$2,'Round  (7)'!$B$2:$AM$2,0),0),0)+IFERROR(VLOOKUP($B33,'Round  (8)'!$B$2:$AM$102,MATCH(Species!F$2,'Round  (8)'!$B$2:$AM$2,0),0),0)+IFERROR(VLOOKUP($B33,'Round  (9)'!$B$2:$AM$102,MATCH(Species!F$2,'Round  (9)'!$B$2:$AM$2,0),0),0)+IFERROR(VLOOKUP($B33,'Round  (10)'!$B$2:$U$102,MATCH(Species!F$2,'Round  (10)'!$B$2:$U$2,0),0),0)+IFERROR(VLOOKUP($B33,'Round  (11)'!$B$2:$AB$102,MATCH(Species!F$2,'Round  (11)'!$B$2:$AB$2,0),0),0)+IFERROR(VLOOKUP($B33,'Round  (12)'!$B$2:$Y$100,MATCH(Species!F$2,'Round  (12)'!$B$2:$Y$2,0),0),0)</f>
        <v>38</v>
      </c>
      <c r="G33" s="480">
        <f>IFERROR(VLOOKUP($B33,'Round 1'!$B$2:$AM$102,MATCH(Species!G$2,'Round 1'!$B$2:$AM$2,0),0),0)+IFERROR(VLOOKUP($B33,'Round  (2)'!$B$2:$AM$102,MATCH(Species!G$2,'Round  (2)'!$B$2:$AM$2,0),0),0)+IFERROR(VLOOKUP($B33,'Round  (3)'!$B$2:$AM$102,MATCH(Species!G$2,'Round  (3)'!$B$2:$AM$2,0),0),0)+IFERROR(VLOOKUP($B33,'Round (4)'!$B$2:$AM$102,MATCH(Species!G$2,'Round (4)'!$B$2:$AM$2,0),0),0)+IFERROR(VLOOKUP($B33,'Round  (5)'!$B$2:$AM$102,MATCH(Species!G$2,'Round  (5)'!$B$2:$AM$2,0),0),0)+IFERROR(VLOOKUP($B33,'Round  (6)'!$B$2:$AM$102,MATCH(Species!G$2,'Round  (6)'!$B$2:$AM$2,0),0),0)+IFERROR(VLOOKUP($B33,'Round  (7)'!$B$2:$AM$102,MATCH(Species!G$2,'Round  (7)'!$B$2:$AM$2,0),0),0)+IFERROR(VLOOKUP($B33,'Round  (8)'!$B$2:$AM$102,MATCH(Species!G$2,'Round  (8)'!$B$2:$AM$2,0),0),0)+IFERROR(VLOOKUP($B33,'Round  (9)'!$B$2:$AM$102,MATCH(Species!G$2,'Round  (9)'!$B$2:$AM$2,0),0),0)+IFERROR(VLOOKUP($B33,'Round  (10)'!$B$2:$U$102,MATCH(Species!G$2,'Round  (10)'!$B$2:$U$2,0),0),0)+IFERROR(VLOOKUP($B33,'Round  (11)'!$B$2:$AB$102,MATCH(Species!G$2,'Round  (11)'!$B$2:$AB$2,0),0),0)+IFERROR(VLOOKUP($B33,'Round  (12)'!$B$2:$Y$100,MATCH(Species!G$2,'Round  (12)'!$B$2:$Y$2,0),0),0)</f>
        <v>0</v>
      </c>
      <c r="H33" s="480">
        <f>IFERROR(VLOOKUP($B33,'Round 1'!$B$2:$AM$102,MATCH(Species!H$2,'Round 1'!$B$2:$AM$2,0),0),0)+IFERROR(VLOOKUP($B33,'Round  (2)'!$B$2:$AM$102,MATCH(Species!H$2,'Round  (2)'!$B$2:$AM$2,0),0),0)+IFERROR(VLOOKUP($B33,'Round  (3)'!$B$2:$AM$102,MATCH(Species!H$2,'Round  (3)'!$B$2:$AM$2,0),0),0)+IFERROR(VLOOKUP($B33,'Round (4)'!$B$2:$AM$102,MATCH(Species!H$2,'Round (4)'!$B$2:$AM$2,0),0),0)+IFERROR(VLOOKUP($B33,'Round  (5)'!$B$2:$AM$102,MATCH(Species!H$2,'Round  (5)'!$B$2:$AM$2,0),0),0)+IFERROR(VLOOKUP($B33,'Round  (6)'!$B$2:$AM$102,MATCH(Species!H$2,'Round  (6)'!$B$2:$AM$2,0),0),0)+IFERROR(VLOOKUP($B33,'Round  (7)'!$B$2:$AM$102,MATCH(Species!H$2,'Round  (7)'!$B$2:$AM$2,0),0),0)+IFERROR(VLOOKUP($B33,'Round  (8)'!$B$2:$AM$102,MATCH(Species!H$2,'Round  (8)'!$B$2:$AM$2,0),0),0)+IFERROR(VLOOKUP($B33,'Round  (9)'!$B$2:$AM$102,MATCH(Species!H$2,'Round  (9)'!$B$2:$AM$2,0),0),0)+IFERROR(VLOOKUP($B33,'Round  (10)'!$B$2:$U$102,MATCH(Species!H$2,'Round  (10)'!$B$2:$U$2,0),0),0)+IFERROR(VLOOKUP($B33,'Round  (11)'!$B$2:$AB$102,MATCH(Species!H$2,'Round  (11)'!$B$2:$AB$2,0),0),0)+IFERROR(VLOOKUP($B33,'Round  (12)'!$B$2:$Y$100,MATCH(Species!H$2,'Round  (12)'!$B$2:$Y$2,0),0),0)</f>
        <v>0</v>
      </c>
      <c r="I33" s="480">
        <f>IFERROR(VLOOKUP($B33,'Round 1'!$B$2:$AM$102,MATCH(Species!I$2,'Round 1'!$B$2:$AM$2,0),0),0)+IFERROR(VLOOKUP($B33,'Round  (2)'!$B$2:$AM$102,MATCH(Species!I$2,'Round  (2)'!$B$2:$AM$2,0),0),0)+IFERROR(VLOOKUP($B33,'Round  (3)'!$B$2:$AM$102,MATCH(Species!I$2,'Round  (3)'!$B$2:$AM$2,0),0),0)+IFERROR(VLOOKUP($B33,'Round (4)'!$B$2:$AM$102,MATCH(Species!I$2,'Round (4)'!$B$2:$AM$2,0),0),0)+IFERROR(VLOOKUP($B33,'Round  (5)'!$B$2:$AM$102,MATCH(Species!I$2,'Round  (5)'!$B$2:$AM$2,0),0),0)+IFERROR(VLOOKUP($B33,'Round  (6)'!$B$2:$AM$102,MATCH(Species!I$2,'Round  (6)'!$B$2:$AM$2,0),0),0)+IFERROR(VLOOKUP($B33,'Round  (7)'!$B$2:$AM$102,MATCH(Species!I$2,'Round  (7)'!$B$2:$AM$2,0),0),0)+IFERROR(VLOOKUP($B33,'Round  (8)'!$B$2:$AM$102,MATCH(Species!I$2,'Round  (8)'!$B$2:$AM$2,0),0),0)+IFERROR(VLOOKUP($B33,'Round  (9)'!$B$2:$AM$102,MATCH(Species!I$2,'Round  (9)'!$B$2:$AM$2,0),0),0)+IFERROR(VLOOKUP($B33,'Round  (10)'!$B$2:$U$102,MATCH(Species!I$2,'Round  (10)'!$B$2:$U$2,0),0),0)+IFERROR(VLOOKUP($B33,'Round  (11)'!$B$2:$AB$102,MATCH(Species!I$2,'Round  (11)'!$B$2:$AB$2,0),0),0)+IFERROR(VLOOKUP($B33,'Round  (12)'!$B$2:$Y$100,MATCH(Species!I$2,'Round  (12)'!$B$2:$Y$2,0),0),0)</f>
        <v>0</v>
      </c>
      <c r="J33" s="480">
        <f>IFERROR(VLOOKUP($B33,'Round 1'!$B$2:$AM$102,MATCH(Species!J$2,'Round 1'!$B$2:$AM$2,0),0),0)+IFERROR(VLOOKUP($B33,'Round  (2)'!$B$2:$AM$102,MATCH(Species!J$2,'Round  (2)'!$B$2:$AM$2,0),0),0)+IFERROR(VLOOKUP($B33,'Round  (3)'!$B$2:$AM$102,MATCH(Species!J$2,'Round  (3)'!$B$2:$AM$2,0),0),0)+IFERROR(VLOOKUP($B33,'Round (4)'!$B$2:$AM$102,MATCH(Species!J$2,'Round (4)'!$B$2:$AM$2,0),0),0)+IFERROR(VLOOKUP($B33,'Round  (5)'!$B$2:$AM$102,MATCH(Species!J$2,'Round  (5)'!$B$2:$AM$2,0),0),0)+IFERROR(VLOOKUP($B33,'Round  (6)'!$B$2:$AM$102,MATCH(Species!J$2,'Round  (6)'!$B$2:$AM$2,0),0),0)+IFERROR(VLOOKUP($B33,'Round  (7)'!$B$2:$AM$102,MATCH(Species!J$2,'Round  (7)'!$B$2:$AM$2,0),0),0)+IFERROR(VLOOKUP($B33,'Round  (8)'!$B$2:$AM$102,MATCH(Species!J$2,'Round  (8)'!$B$2:$AM$2,0),0),0)+IFERROR(VLOOKUP($B33,'Round  (9)'!$B$2:$AM$102,MATCH(Species!J$2,'Round  (9)'!$B$2:$AM$2,0),0),0)+IFERROR(VLOOKUP($B33,'Round  (10)'!$B$2:$U$102,MATCH(Species!J$2,'Round  (10)'!$B$2:$U$2,0),0),0)+IFERROR(VLOOKUP($B33,'Round  (11)'!$B$2:$AB$102,MATCH(Species!J$2,'Round  (11)'!$B$2:$AB$2,0),0),0)+IFERROR(VLOOKUP($B33,'Round  (12)'!$B$2:$Y$100,MATCH(Species!J$2,'Round  (12)'!$B$2:$Y$2,0),0),0)</f>
        <v>0</v>
      </c>
      <c r="K33" s="480">
        <f>IFERROR(VLOOKUP($B33,'Round 1'!$B$2:$AM$102,MATCH(Species!K$2,'Round 1'!$B$2:$AM$2,0),0),0)+IFERROR(VLOOKUP($B33,'Round  (2)'!$B$2:$AM$102,MATCH(Species!K$2,'Round  (2)'!$B$2:$AM$2,0),0),0)+IFERROR(VLOOKUP($B33,'Round  (3)'!$B$2:$AM$102,MATCH(Species!K$2,'Round  (3)'!$B$2:$AM$2,0),0),0)+IFERROR(VLOOKUP($B33,'Round (4)'!$B$2:$AM$102,MATCH(Species!K$2,'Round (4)'!$B$2:$AM$2,0),0),0)+IFERROR(VLOOKUP($B33,'Round  (5)'!$B$2:$AM$102,MATCH(Species!K$2,'Round  (5)'!$B$2:$AM$2,0),0),0)+IFERROR(VLOOKUP($B33,'Round  (6)'!$B$2:$AM$102,MATCH(Species!K$2,'Round  (6)'!$B$2:$AM$2,0),0),0)+IFERROR(VLOOKUP($B33,'Round  (7)'!$B$2:$AM$102,MATCH(Species!K$2,'Round  (7)'!$B$2:$AM$2,0),0),0)+IFERROR(VLOOKUP($B33,'Round  (8)'!$B$2:$AM$102,MATCH(Species!K$2,'Round  (8)'!$B$2:$AM$2,0),0),0)+IFERROR(VLOOKUP($B33,'Round  (9)'!$B$2:$AM$102,MATCH(Species!K$2,'Round  (9)'!$B$2:$AM$2,0),0),0)+IFERROR(VLOOKUP($B33,'Round  (10)'!$B$2:$U$102,MATCH(Species!K$2,'Round  (10)'!$B$2:$U$2,0),0),0)+IFERROR(VLOOKUP($B33,'Round  (11)'!$B$2:$AB$102,MATCH(Species!K$2,'Round  (11)'!$B$2:$AB$2,0),0),0)+IFERROR(VLOOKUP($B33,'Round  (12)'!$B$2:$Y$100,MATCH(Species!K$2,'Round  (12)'!$B$2:$Y$2,0),0),0)</f>
        <v>0</v>
      </c>
      <c r="L33" s="480">
        <f>IFERROR(VLOOKUP($B33,'Round 1'!$B$2:$AM$102,MATCH(Species!L$2,'Round 1'!$B$2:$AM$2,0),0),0)+IFERROR(VLOOKUP($B33,'Round  (2)'!$B$2:$AM$102,MATCH(Species!L$2,'Round  (2)'!$B$2:$AM$2,0),0),0)+IFERROR(VLOOKUP($B33,'Round  (3)'!$B$2:$AM$102,MATCH(Species!L$2,'Round  (3)'!$B$2:$AM$2,0),0),0)+IFERROR(VLOOKUP($B33,'Round (4)'!$B$2:$AM$102,MATCH(Species!L$2,'Round (4)'!$B$2:$AM$2,0),0),0)+IFERROR(VLOOKUP($B33,'Round  (5)'!$B$2:$AM$102,MATCH(Species!L$2,'Round  (5)'!$B$2:$AM$2,0),0),0)+IFERROR(VLOOKUP($B33,'Round  (6)'!$B$2:$AM$102,MATCH(Species!L$2,'Round  (6)'!$B$2:$AM$2,0),0),0)+IFERROR(VLOOKUP($B33,'Round  (7)'!$B$2:$AM$102,MATCH(Species!L$2,'Round  (7)'!$B$2:$AM$2,0),0),0)+IFERROR(VLOOKUP($B33,'Round  (8)'!$B$2:$AM$102,MATCH(Species!L$2,'Round  (8)'!$B$2:$AM$2,0),0),0)+IFERROR(VLOOKUP($B33,'Round  (9)'!$B$2:$AM$102,MATCH(Species!L$2,'Round  (9)'!$B$2:$AM$2,0),0),0)+IFERROR(VLOOKUP($B33,'Round  (10)'!$B$2:$U$102,MATCH(Species!L$2,'Round  (10)'!$B$2:$U$2,0),0),0)+IFERROR(VLOOKUP($B33,'Round  (11)'!$B$2:$AB$102,MATCH(Species!L$2,'Round  (11)'!$B$2:$AB$2,0),0),0)+IFERROR(VLOOKUP($B33,'Round  (12)'!$B$2:$Y$100,MATCH(Species!L$2,'Round  (12)'!$B$2:$Y$2,0),0),0)</f>
        <v>27</v>
      </c>
      <c r="M33" s="480">
        <f>IFERROR(VLOOKUP($B33,'Round 1'!$B$2:$AM$102,MATCH(Species!M$2,'Round 1'!$B$2:$AM$2,0),0),0)+IFERROR(VLOOKUP($B33,'Round  (2)'!$B$2:$AM$102,MATCH(Species!M$2,'Round  (2)'!$B$2:$AM$2,0),0),0)+IFERROR(VLOOKUP($B33,'Round  (3)'!$B$2:$AM$102,MATCH(Species!M$2,'Round  (3)'!$B$2:$AM$2,0),0),0)+IFERROR(VLOOKUP($B33,'Round (4)'!$B$2:$AM$102,MATCH(Species!M$2,'Round (4)'!$B$2:$AM$2,0),0),0)+IFERROR(VLOOKUP($B33,'Round  (5)'!$B$2:$AM$102,MATCH(Species!M$2,'Round  (5)'!$B$2:$AM$2,0),0),0)+IFERROR(VLOOKUP($B33,'Round  (6)'!$B$2:$AM$102,MATCH(Species!M$2,'Round  (6)'!$B$2:$AM$2,0),0),0)+IFERROR(VLOOKUP($B33,'Round  (7)'!$B$2:$AM$102,MATCH(Species!M$2,'Round  (7)'!$B$2:$AM$2,0),0),0)+IFERROR(VLOOKUP($B33,'Round  (8)'!$B$2:$AM$102,MATCH(Species!M$2,'Round  (8)'!$B$2:$AM$2,0),0),0)+IFERROR(VLOOKUP($B33,'Round  (9)'!$B$2:$AM$102,MATCH(Species!M$2,'Round  (9)'!$B$2:$AM$2,0),0),0)+IFERROR(VLOOKUP($B33,'Round  (10)'!$B$2:$U$102,MATCH(Species!M$2,'Round  (10)'!$B$2:$U$2,0),0),0)+IFERROR(VLOOKUP($B33,'Round  (11)'!$B$2:$AB$102,MATCH(Species!M$2,'Round  (11)'!$B$2:$AB$2,0),0),0)+IFERROR(VLOOKUP($B33,'Round  (12)'!$B$2:$Y$100,MATCH(Species!M$2,'Round  (12)'!$B$2:$Y$2,0),0),0)</f>
        <v>0</v>
      </c>
      <c r="N33" s="480">
        <f>IFERROR(VLOOKUP($B33,'Round 1'!$B$2:$AM$102,MATCH(Species!N$2,'Round 1'!$B$2:$AM$2,0),0),0)+IFERROR(VLOOKUP($B33,'Round  (2)'!$B$2:$AM$102,MATCH(Species!N$2,'Round  (2)'!$B$2:$AM$2,0),0),0)+IFERROR(VLOOKUP($B33,'Round  (3)'!$B$2:$AM$102,MATCH(Species!N$2,'Round  (3)'!$B$2:$AM$2,0),0),0)+IFERROR(VLOOKUP($B33,'Round (4)'!$B$2:$AM$102,MATCH(Species!N$2,'Round (4)'!$B$2:$AM$2,0),0),0)+IFERROR(VLOOKUP($B33,'Round  (5)'!$B$2:$AM$102,MATCH(Species!N$2,'Round  (5)'!$B$2:$AM$2,0),0),0)+IFERROR(VLOOKUP($B33,'Round  (6)'!$B$2:$AM$102,MATCH(Species!N$2,'Round  (6)'!$B$2:$AM$2,0),0),0)+IFERROR(VLOOKUP($B33,'Round  (7)'!$B$2:$AM$102,MATCH(Species!N$2,'Round  (7)'!$B$2:$AM$2,0),0),0)+IFERROR(VLOOKUP($B33,'Round  (8)'!$B$2:$AM$102,MATCH(Species!N$2,'Round  (8)'!$B$2:$AM$2,0),0),0)+IFERROR(VLOOKUP($B33,'Round  (9)'!$B$2:$AM$102,MATCH(Species!N$2,'Round  (9)'!$B$2:$AM$2,0),0),0)+IFERROR(VLOOKUP($B33,'Round  (10)'!$B$2:$U$102,MATCH(Species!N$2,'Round  (10)'!$B$2:$U$2,0),0),0)+IFERROR(VLOOKUP($B33,'Round  (11)'!$B$2:$AB$102,MATCH(Species!N$2,'Round  (11)'!$B$2:$AB$2,0),0),0)+IFERROR(VLOOKUP($B33,'Round  (12)'!$B$2:$Y$100,MATCH(Species!N$2,'Round  (12)'!$B$2:$Y$2,0),0),0)</f>
        <v>12</v>
      </c>
      <c r="O33" s="480">
        <f>IFERROR(VLOOKUP($B33,'Round 1'!$B$2:$AM$102,MATCH(Species!O$2,'Round 1'!$B$2:$AM$2,0),0),0)+IFERROR(VLOOKUP($B33,'Round  (2)'!$B$2:$AM$102,MATCH(Species!O$2,'Round  (2)'!$B$2:$AM$2,0),0),0)+IFERROR(VLOOKUP($B33,'Round  (3)'!$B$2:$AM$102,MATCH(Species!O$2,'Round  (3)'!$B$2:$AM$2,0),0),0)+IFERROR(VLOOKUP($B33,'Round (4)'!$B$2:$AM$102,MATCH(Species!O$2,'Round (4)'!$B$2:$AM$2,0),0),0)+IFERROR(VLOOKUP($B33,'Round  (5)'!$B$2:$AM$102,MATCH(Species!O$2,'Round  (5)'!$B$2:$AM$2,0),0),0)+IFERROR(VLOOKUP($B33,'Round  (6)'!$B$2:$AM$102,MATCH(Species!O$2,'Round  (6)'!$B$2:$AM$2,0),0),0)+IFERROR(VLOOKUP($B33,'Round  (7)'!$B$2:$AM$102,MATCH(Species!O$2,'Round  (7)'!$B$2:$AM$2,0),0),0)+IFERROR(VLOOKUP($B33,'Round  (8)'!$B$2:$AM$102,MATCH(Species!O$2,'Round  (8)'!$B$2:$AM$2,0),0),0)+IFERROR(VLOOKUP($B33,'Round  (9)'!$B$2:$AM$102,MATCH(Species!O$2,'Round  (9)'!$B$2:$AM$2,0),0),0)+IFERROR(VLOOKUP($B33,'Round  (10)'!$B$2:$U$102,MATCH(Species!O$2,'Round  (10)'!$B$2:$U$2,0),0),0)+IFERROR(VLOOKUP($B33,'Round  (11)'!$B$2:$AB$102,MATCH(Species!O$2,'Round  (11)'!$B$2:$AB$2,0),0),0)+IFERROR(VLOOKUP($B33,'Round  (12)'!$B$2:$Y$100,MATCH(Species!O$2,'Round  (12)'!$B$2:$Y$2,0),0),0)</f>
        <v>5</v>
      </c>
      <c r="P33" s="480">
        <f>IFERROR(VLOOKUP($B33,'Round 1'!$B$2:$AM$102,MATCH(Species!P$2,'Round 1'!$B$2:$AM$2,0),0),0)+IFERROR(VLOOKUP($B33,'Round  (2)'!$B$2:$AM$102,MATCH(Species!P$2,'Round  (2)'!$B$2:$AM$2,0),0),0)+IFERROR(VLOOKUP($B33,'Round  (3)'!$B$2:$AM$102,MATCH(Species!P$2,'Round  (3)'!$B$2:$AM$2,0),0),0)+IFERROR(VLOOKUP($B33,'Round (4)'!$B$2:$AM$102,MATCH(Species!P$2,'Round (4)'!$B$2:$AM$2,0),0),0)+IFERROR(VLOOKUP($B33,'Round  (5)'!$B$2:$AM$102,MATCH(Species!P$2,'Round  (5)'!$B$2:$AM$2,0),0),0)+IFERROR(VLOOKUP($B33,'Round  (6)'!$B$2:$AM$102,MATCH(Species!P$2,'Round  (6)'!$B$2:$AM$2,0),0),0)+IFERROR(VLOOKUP($B33,'Round  (7)'!$B$2:$AM$102,MATCH(Species!P$2,'Round  (7)'!$B$2:$AM$2,0),0),0)+IFERROR(VLOOKUP($B33,'Round  (8)'!$B$2:$AM$102,MATCH(Species!P$2,'Round  (8)'!$B$2:$AM$2,0),0),0)+IFERROR(VLOOKUP($B33,'Round  (9)'!$B$2:$AM$102,MATCH(Species!P$2,'Round  (9)'!$B$2:$AM$2,0),0),0)+IFERROR(VLOOKUP($B33,'Round  (10)'!$B$2:$U$102,MATCH(Species!P$2,'Round  (10)'!$B$2:$U$2,0),0),0)+IFERROR(VLOOKUP($B33,'Round  (11)'!$B$2:$AB$102,MATCH(Species!P$2,'Round  (11)'!$B$2:$AB$2,0),0),0)+IFERROR(VLOOKUP($B33,'Round  (12)'!$B$2:$Y$100,MATCH(Species!P$2,'Round  (12)'!$B$2:$Y$2,0),0),0)</f>
        <v>0</v>
      </c>
      <c r="Q33" s="480">
        <f>IFERROR(VLOOKUP($B33,'Round 1'!$B$2:$AM$102,MATCH(Species!Q$2,'Round 1'!$B$2:$AM$2,0),0),0)+IFERROR(VLOOKUP($B33,'Round  (2)'!$B$2:$AM$102,MATCH(Species!Q$2,'Round  (2)'!$B$2:$AM$2,0),0),0)+IFERROR(VLOOKUP($B33,'Round  (3)'!$B$2:$AM$102,MATCH(Species!Q$2,'Round  (3)'!$B$2:$AM$2,0),0),0)+IFERROR(VLOOKUP($B33,'Round (4)'!$B$2:$AM$102,MATCH(Species!Q$2,'Round (4)'!$B$2:$AM$2,0),0),0)+IFERROR(VLOOKUP($B33,'Round  (5)'!$B$2:$AM$102,MATCH(Species!Q$2,'Round  (5)'!$B$2:$AM$2,0),0),0)+IFERROR(VLOOKUP($B33,'Round  (6)'!$B$2:$AM$102,MATCH(Species!Q$2,'Round  (6)'!$B$2:$AM$2,0),0),0)+IFERROR(VLOOKUP($B33,'Round  (7)'!$B$2:$AM$102,MATCH(Species!Q$2,'Round  (7)'!$B$2:$AM$2,0),0),0)+IFERROR(VLOOKUP($B33,'Round  (8)'!$B$2:$AM$102,MATCH(Species!Q$2,'Round  (8)'!$B$2:$AM$2,0),0),0)+IFERROR(VLOOKUP($B33,'Round  (9)'!$B$2:$AM$102,MATCH(Species!Q$2,'Round  (9)'!$B$2:$AM$2,0),0),0)+IFERROR(VLOOKUP($B33,'Round  (10)'!$B$2:$U$102,MATCH(Species!Q$2,'Round  (10)'!$B$2:$U$2,0),0),0)+IFERROR(VLOOKUP($B33,'Round  (11)'!$B$2:$AB$102,MATCH(Species!Q$2,'Round  (11)'!$B$2:$AB$2,0),0),0)+IFERROR(VLOOKUP($B33,'Round  (12)'!$B$2:$Y$100,MATCH(Species!Q$2,'Round  (12)'!$B$2:$Y$2,0),0),0)</f>
        <v>1</v>
      </c>
      <c r="R33" s="480">
        <f>IFERROR(VLOOKUP($B33,'Round 1'!$B$2:$AM$102,MATCH(Species!R$2,'Round 1'!$B$2:$AM$2,0),0),0)+IFERROR(VLOOKUP($B33,'Round  (2)'!$B$2:$AM$102,MATCH(Species!R$2,'Round  (2)'!$B$2:$AM$2,0),0),0)+IFERROR(VLOOKUP($B33,'Round  (3)'!$B$2:$AM$102,MATCH(Species!R$2,'Round  (3)'!$B$2:$AM$2,0),0),0)+IFERROR(VLOOKUP($B33,'Round (4)'!$B$2:$AM$102,MATCH(Species!R$2,'Round (4)'!$B$2:$AM$2,0),0),0)+IFERROR(VLOOKUP($B33,'Round  (5)'!$B$2:$AM$102,MATCH(Species!R$2,'Round  (5)'!$B$2:$AM$2,0),0),0)+IFERROR(VLOOKUP($B33,'Round  (6)'!$B$2:$AM$102,MATCH(Species!R$2,'Round  (6)'!$B$2:$AM$2,0),0),0)+IFERROR(VLOOKUP($B33,'Round  (7)'!$B$2:$AM$102,MATCH(Species!R$2,'Round  (7)'!$B$2:$AM$2,0),0),0)+IFERROR(VLOOKUP($B33,'Round  (8)'!$B$2:$AM$102,MATCH(Species!R$2,'Round  (8)'!$B$2:$AM$2,0),0),0)+IFERROR(VLOOKUP($B33,'Round  (9)'!$B$2:$AM$102,MATCH(Species!R$2,'Round  (9)'!$B$2:$AM$2,0),0),0)+IFERROR(VLOOKUP($B33,'Round  (10)'!$B$2:$U$102,MATCH(Species!R$2,'Round  (10)'!$B$2:$U$2,0),0),0)+IFERROR(VLOOKUP($B33,'Round  (11)'!$B$2:$AB$102,MATCH(Species!R$2,'Round  (11)'!$B$2:$AB$2,0),0),0)+IFERROR(VLOOKUP($B33,'Round  (12)'!$B$2:$Y$100,MATCH(Species!R$2,'Round  (12)'!$B$2:$Y$2,0),0),0)</f>
        <v>0</v>
      </c>
      <c r="S33" s="480">
        <f>IFERROR(VLOOKUP($B33,'Round 1'!$B$2:$AM$102,MATCH(Species!S$2,'Round 1'!$B$2:$AM$2,0),0),0)+IFERROR(VLOOKUP($B33,'Round  (2)'!$B$2:$AM$102,MATCH(Species!S$2,'Round  (2)'!$B$2:$AM$2,0),0),0)+IFERROR(VLOOKUP($B33,'Round  (3)'!$B$2:$AM$102,MATCH(Species!S$2,'Round  (3)'!$B$2:$AM$2,0),0),0)+IFERROR(VLOOKUP($B33,'Round (4)'!$B$2:$AM$102,MATCH(Species!S$2,'Round (4)'!$B$2:$AM$2,0),0),0)+IFERROR(VLOOKUP($B33,'Round  (5)'!$B$2:$AM$102,MATCH(Species!S$2,'Round  (5)'!$B$2:$AM$2,0),0),0)+IFERROR(VLOOKUP($B33,'Round  (6)'!$B$2:$AM$102,MATCH(Species!S$2,'Round  (6)'!$B$2:$AM$2,0),0),0)+IFERROR(VLOOKUP($B33,'Round  (7)'!$B$2:$AM$102,MATCH(Species!S$2,'Round  (7)'!$B$2:$AM$2,0),0),0)+IFERROR(VLOOKUP($B33,'Round  (8)'!$B$2:$AM$102,MATCH(Species!S$2,'Round  (8)'!$B$2:$AM$2,0),0),0)+IFERROR(VLOOKUP($B33,'Round  (9)'!$B$2:$AM$102,MATCH(Species!S$2,'Round  (9)'!$B$2:$AM$2,0),0),0)+IFERROR(VLOOKUP($B33,'Round  (10)'!$B$2:$U$102,MATCH(Species!S$2,'Round  (10)'!$B$2:$U$2,0),0),0)+IFERROR(VLOOKUP($B33,'Round  (11)'!$B$2:$AB$102,MATCH(Species!S$2,'Round  (11)'!$B$2:$AB$2,0),0),0)+IFERROR(VLOOKUP($B33,'Round  (12)'!$B$2:$Y$100,MATCH(Species!S$2,'Round  (12)'!$B$2:$Y$2,0),0),0)</f>
        <v>0</v>
      </c>
      <c r="T33" s="480">
        <f>IFERROR(VLOOKUP($B33,'Round 1'!$B$2:$AM$102,MATCH(Species!T$2,'Round 1'!$B$2:$AM$2,0),0),0)+IFERROR(VLOOKUP($B33,'Round  (2)'!$B$2:$AM$102,MATCH(Species!T$2,'Round  (2)'!$B$2:$AM$2,0),0),0)+IFERROR(VLOOKUP($B33,'Round  (3)'!$B$2:$AM$102,MATCH(Species!T$2,'Round  (3)'!$B$2:$AM$2,0),0),0)+IFERROR(VLOOKUP($B33,'Round (4)'!$B$2:$AM$102,MATCH(Species!T$2,'Round (4)'!$B$2:$AM$2,0),0),0)+IFERROR(VLOOKUP($B33,'Round  (5)'!$B$2:$AM$102,MATCH(Species!T$2,'Round  (5)'!$B$2:$AM$2,0),0),0)+IFERROR(VLOOKUP($B33,'Round  (6)'!$B$2:$AM$102,MATCH(Species!T$2,'Round  (6)'!$B$2:$AM$2,0),0),0)+IFERROR(VLOOKUP($B33,'Round  (7)'!$B$2:$AM$102,MATCH(Species!T$2,'Round  (7)'!$B$2:$AM$2,0),0),0)+IFERROR(VLOOKUP($B33,'Round  (8)'!$B$2:$AM$102,MATCH(Species!T$2,'Round  (8)'!$B$2:$AM$2,0),0),0)+IFERROR(VLOOKUP($B33,'Round  (9)'!$B$2:$AM$102,MATCH(Species!T$2,'Round  (9)'!$B$2:$AM$2,0),0),0)+IFERROR(VLOOKUP($B33,'Round  (10)'!$B$2:$U$102,MATCH(Species!T$2,'Round  (10)'!$B$2:$U$2,0),0),0)+IFERROR(VLOOKUP($B33,'Round  (11)'!$B$2:$AB$102,MATCH(Species!T$2,'Round  (11)'!$B$2:$AB$2,0),0),0)+IFERROR(VLOOKUP($B33,'Round  (12)'!$B$2:$Y$100,MATCH(Species!T$2,'Round  (12)'!$B$2:$Y$2,0),0),0)</f>
        <v>0</v>
      </c>
      <c r="U33" s="480">
        <f>IFERROR(VLOOKUP($B33,'Round 1'!$B$2:$AM$102,MATCH(Species!U$2,'Round 1'!$B$2:$AM$2,0),0),0)+IFERROR(VLOOKUP($B33,'Round  (2)'!$B$2:$AM$102,MATCH(Species!U$2,'Round  (2)'!$B$2:$AM$2,0),0),0)+IFERROR(VLOOKUP($B33,'Round  (3)'!$B$2:$AM$102,MATCH(Species!U$2,'Round  (3)'!$B$2:$AM$2,0),0),0)+IFERROR(VLOOKUP($B33,'Round (4)'!$B$2:$AM$102,MATCH(Species!U$2,'Round (4)'!$B$2:$AM$2,0),0),0)+IFERROR(VLOOKUP($B33,'Round  (5)'!$B$2:$AM$102,MATCH(Species!U$2,'Round  (5)'!$B$2:$AM$2,0),0),0)+IFERROR(VLOOKUP($B33,'Round  (6)'!$B$2:$AM$102,MATCH(Species!U$2,'Round  (6)'!$B$2:$AM$2,0),0),0)+IFERROR(VLOOKUP($B33,'Round  (7)'!$B$2:$AM$102,MATCH(Species!U$2,'Round  (7)'!$B$2:$AM$2,0),0),0)+IFERROR(VLOOKUP($B33,'Round  (8)'!$B$2:$AM$102,MATCH(Species!U$2,'Round  (8)'!$B$2:$AM$2,0),0),0)+IFERROR(VLOOKUP($B33,'Round  (9)'!$B$2:$AM$102,MATCH(Species!U$2,'Round  (9)'!$B$2:$AM$2,0),0),0)+IFERROR(VLOOKUP($B33,'Round  (10)'!$B$2:$U$102,MATCH(Species!U$2,'Round  (10)'!$B$2:$U$2,0),0),0)+IFERROR(VLOOKUP($B33,'Round  (11)'!$B$2:$AB$102,MATCH(Species!U$2,'Round  (11)'!$B$2:$AB$2,0),0),0)+IFERROR(VLOOKUP($B33,'Round  (12)'!$B$2:$Y$100,MATCH(Species!U$2,'Round  (12)'!$B$2:$Y$2,0),0),0)</f>
        <v>3</v>
      </c>
      <c r="V33" s="480">
        <f>IFERROR(VLOOKUP($B33,'Round 1'!$B$2:$AM$102,MATCH(Species!V$2,'Round 1'!$B$2:$AM$2,0),0),0)+IFERROR(VLOOKUP($B33,'Round  (2)'!$B$2:$AM$102,MATCH(Species!V$2,'Round  (2)'!$B$2:$AM$2,0),0),0)+IFERROR(VLOOKUP($B33,'Round  (3)'!$B$2:$AM$102,MATCH(Species!V$2,'Round  (3)'!$B$2:$AM$2,0),0),0)+IFERROR(VLOOKUP($B33,'Round (4)'!$B$2:$AM$102,MATCH(Species!V$2,'Round (4)'!$B$2:$AM$2,0),0),0)+IFERROR(VLOOKUP($B33,'Round  (5)'!$B$2:$AM$102,MATCH(Species!V$2,'Round  (5)'!$B$2:$AM$2,0),0),0)+IFERROR(VLOOKUP($B33,'Round  (6)'!$B$2:$AM$102,MATCH(Species!V$2,'Round  (6)'!$B$2:$AM$2,0),0),0)+IFERROR(VLOOKUP($B33,'Round  (7)'!$B$2:$AM$102,MATCH(Species!V$2,'Round  (7)'!$B$2:$AM$2,0),0),0)+IFERROR(VLOOKUP($B33,'Round  (8)'!$B$2:$AM$102,MATCH(Species!V$2,'Round  (8)'!$B$2:$AM$2,0),0),0)+IFERROR(VLOOKUP($B33,'Round  (9)'!$B$2:$AM$102,MATCH(Species!V$2,'Round  (9)'!$B$2:$AM$2,0),0),0)+IFERROR(VLOOKUP($B33,'Round  (10)'!$B$2:$U$102,MATCH(Species!V$2,'Round  (10)'!$B$2:$U$2,0),0),0)+IFERROR(VLOOKUP($B33,'Round  (11)'!$B$2:$AB$102,MATCH(Species!V$2,'Round  (11)'!$B$2:$AB$2,0),0),0)+IFERROR(VLOOKUP($B33,'Round  (12)'!$B$2:$Y$100,MATCH(Species!V$2,'Round  (12)'!$B$2:$Y$2,0),0),0)</f>
        <v>0</v>
      </c>
      <c r="W33" s="480">
        <f>IFERROR(VLOOKUP($B33,'Round 1'!$B$2:$AM$102,MATCH(Species!W$2,'Round 1'!$B$2:$AM$2,0),0),0)+IFERROR(VLOOKUP($B33,'Round  (2)'!$B$2:$AM$102,MATCH(Species!W$2,'Round  (2)'!$B$2:$AM$2,0),0),0)+IFERROR(VLOOKUP($B33,'Round  (3)'!$B$2:$AM$102,MATCH(Species!W$2,'Round  (3)'!$B$2:$AM$2,0),0),0)+IFERROR(VLOOKUP($B33,'Round (4)'!$B$2:$AM$102,MATCH(Species!W$2,'Round (4)'!$B$2:$AM$2,0),0),0)+IFERROR(VLOOKUP($B33,'Round  (5)'!$B$2:$AM$102,MATCH(Species!W$2,'Round  (5)'!$B$2:$AM$2,0),0),0)+IFERROR(VLOOKUP($B33,'Round  (6)'!$B$2:$AM$102,MATCH(Species!W$2,'Round  (6)'!$B$2:$AM$2,0),0),0)+IFERROR(VLOOKUP($B33,'Round  (7)'!$B$2:$AM$102,MATCH(Species!W$2,'Round  (7)'!$B$2:$AM$2,0),0),0)+IFERROR(VLOOKUP($B33,'Round  (8)'!$B$2:$AM$102,MATCH(Species!W$2,'Round  (8)'!$B$2:$AM$2,0),0),0)+IFERROR(VLOOKUP($B33,'Round  (9)'!$B$2:$AM$102,MATCH(Species!W$2,'Round  (9)'!$B$2:$AM$2,0),0),0)+IFERROR(VLOOKUP($B33,'Round  (10)'!$B$2:$U$102,MATCH(Species!W$2,'Round  (10)'!$B$2:$U$2,0),0),0)+IFERROR(VLOOKUP($B33,'Round  (11)'!$B$2:$AB$102,MATCH(Species!W$2,'Round  (11)'!$B$2:$AB$2,0),0),0)+IFERROR(VLOOKUP($B33,'Round  (12)'!$B$2:$Y$100,MATCH(Species!W$2,'Round  (12)'!$B$2:$Y$2,0),0),0)</f>
        <v>0</v>
      </c>
      <c r="X33" s="480">
        <f>IFERROR(VLOOKUP($B33,'Round 1'!$B$2:$AM$102,MATCH(Species!X$2,'Round 1'!$B$2:$AM$2,0),0),0)+IFERROR(VLOOKUP($B33,'Round  (2)'!$B$2:$AM$102,MATCH(Species!X$2,'Round  (2)'!$B$2:$AM$2,0),0),0)+IFERROR(VLOOKUP($B33,'Round  (3)'!$B$2:$AM$102,MATCH(Species!X$2,'Round  (3)'!$B$2:$AM$2,0),0),0)+IFERROR(VLOOKUP($B33,'Round (4)'!$B$2:$AM$102,MATCH(Species!X$2,'Round (4)'!$B$2:$AM$2,0),0),0)+IFERROR(VLOOKUP($B33,'Round  (5)'!$B$2:$AM$102,MATCH(Species!X$2,'Round  (5)'!$B$2:$AM$2,0),0),0)+IFERROR(VLOOKUP($B33,'Round  (6)'!$B$2:$AM$102,MATCH(Species!X$2,'Round  (6)'!$B$2:$AM$2,0),0),0)+IFERROR(VLOOKUP($B33,'Round  (7)'!$B$2:$AM$102,MATCH(Species!X$2,'Round  (7)'!$B$2:$AM$2,0),0),0)+IFERROR(VLOOKUP($B33,'Round  (8)'!$B$2:$AM$102,MATCH(Species!X$2,'Round  (8)'!$B$2:$AM$2,0),0),0)+IFERROR(VLOOKUP($B33,'Round  (9)'!$B$2:$AM$102,MATCH(Species!X$2,'Round  (9)'!$B$2:$AM$2,0),0),0)+IFERROR(VLOOKUP($B33,'Round  (10)'!$B$2:$U$102,MATCH(Species!X$2,'Round  (10)'!$B$2:$U$2,0),0),0)+IFERROR(VLOOKUP($B33,'Round  (11)'!$B$2:$AB$102,MATCH(Species!X$2,'Round  (11)'!$B$2:$AB$2,0),0),0)+IFERROR(VLOOKUP($B33,'Round  (12)'!$B$2:$Y$100,MATCH(Species!X$2,'Round  (12)'!$B$2:$Y$2,0),0),0)</f>
        <v>0</v>
      </c>
      <c r="Y33" s="480">
        <f>IFERROR(VLOOKUP($B33,'Round 1'!$B$2:$AM$102,MATCH(Species!Y$2,'Round 1'!$B$2:$AM$2,0),0),0)+IFERROR(VLOOKUP($B33,'Round  (2)'!$B$2:$AM$102,MATCH(Species!Y$2,'Round  (2)'!$B$2:$AM$2,0),0),0)+IFERROR(VLOOKUP($B33,'Round  (3)'!$B$2:$AM$102,MATCH(Species!Y$2,'Round  (3)'!$B$2:$AM$2,0),0),0)+IFERROR(VLOOKUP($B33,'Round (4)'!$B$2:$AM$102,MATCH(Species!Y$2,'Round (4)'!$B$2:$AM$2,0),0),0)+IFERROR(VLOOKUP($B33,'Round  (5)'!$B$2:$AM$102,MATCH(Species!Y$2,'Round  (5)'!$B$2:$AM$2,0),0),0)+IFERROR(VLOOKUP($B33,'Round  (6)'!$B$2:$AM$102,MATCH(Species!Y$2,'Round  (6)'!$B$2:$AM$2,0),0),0)+IFERROR(VLOOKUP($B33,'Round  (7)'!$B$2:$AM$102,MATCH(Species!Y$2,'Round  (7)'!$B$2:$AM$2,0),0),0)+IFERROR(VLOOKUP($B33,'Round  (8)'!$B$2:$AM$102,MATCH(Species!Y$2,'Round  (8)'!$B$2:$AM$2,0),0),0)+IFERROR(VLOOKUP($B33,'Round  (9)'!$B$2:$AM$102,MATCH(Species!Y$2,'Round  (9)'!$B$2:$AM$2,0),0),0)+IFERROR(VLOOKUP($B33,'Round  (10)'!$B$2:$U$102,MATCH(Species!Y$2,'Round  (10)'!$B$2:$U$2,0),0),0)+IFERROR(VLOOKUP($B33,'Round  (11)'!$B$2:$AB$102,MATCH(Species!Y$2,'Round  (11)'!$B$2:$AB$2,0),0),0)+IFERROR(VLOOKUP($B33,'Round  (12)'!$B$2:$Y$100,MATCH(Species!Y$2,'Round  (12)'!$B$2:$Y$2,0),0),0)</f>
        <v>0</v>
      </c>
      <c r="Z33" s="480">
        <f>IFERROR(VLOOKUP($B33,'Round 1'!$B$2:$AM$102,MATCH(Species!Z$2,'Round 1'!$B$2:$AM$2,0),0),0)+IFERROR(VLOOKUP($B33,'Round  (2)'!$B$2:$AM$102,MATCH(Species!Z$2,'Round  (2)'!$B$2:$AM$2,0),0),0)+IFERROR(VLOOKUP($B33,'Round  (3)'!$B$2:$AM$102,MATCH(Species!Z$2,'Round  (3)'!$B$2:$AM$2,0),0),0)+IFERROR(VLOOKUP($B33,'Round (4)'!$B$2:$AM$102,MATCH(Species!Z$2,'Round (4)'!$B$2:$AM$2,0),0),0)+IFERROR(VLOOKUP($B33,'Round  (5)'!$B$2:$AM$102,MATCH(Species!Z$2,'Round  (5)'!$B$2:$AM$2,0),0),0)+IFERROR(VLOOKUP($B33,'Round  (6)'!$B$2:$AM$102,MATCH(Species!Z$2,'Round  (6)'!$B$2:$AM$2,0),0),0)+IFERROR(VLOOKUP($B33,'Round  (7)'!$B$2:$AM$102,MATCH(Species!Z$2,'Round  (7)'!$B$2:$AM$2,0),0),0)+IFERROR(VLOOKUP($B33,'Round  (8)'!$B$2:$AM$102,MATCH(Species!Z$2,'Round  (8)'!$B$2:$AM$2,0),0),0)+IFERROR(VLOOKUP($B33,'Round  (9)'!$B$2:$AM$102,MATCH(Species!Z$2,'Round  (9)'!$B$2:$AM$2,0),0),0)+IFERROR(VLOOKUP($B33,'Round  (10)'!$B$2:$U$102,MATCH(Species!Z$2,'Round  (10)'!$B$2:$U$2,0),0),0)+IFERROR(VLOOKUP($B33,'Round  (11)'!$B$2:$AB$102,MATCH(Species!Z$2,'Round  (11)'!$B$2:$AB$2,0),0),0)+IFERROR(VLOOKUP($B33,'Round  (12)'!$B$2:$Y$100,MATCH(Species!Z$2,'Round  (12)'!$B$2:$Y$2,0),0),0)</f>
        <v>0</v>
      </c>
      <c r="AA33" s="480">
        <f>IFERROR(VLOOKUP($B33,'Round 1'!$B$2:$AM$102,MATCH(Species!AA$2,'Round 1'!$B$2:$AM$2,0),0),0)+IFERROR(VLOOKUP($B33,'Round  (2)'!$B$2:$AM$102,MATCH(Species!AA$2,'Round  (2)'!$B$2:$AM$2,0),0),0)+IFERROR(VLOOKUP($B33,'Round  (3)'!$B$2:$AM$102,MATCH(Species!AA$2,'Round  (3)'!$B$2:$AM$2,0),0),0)+IFERROR(VLOOKUP($B33,'Round (4)'!$B$2:$AM$102,MATCH(Species!AA$2,'Round (4)'!$B$2:$AM$2,0),0),0)+IFERROR(VLOOKUP($B33,'Round  (5)'!$B$2:$AM$102,MATCH(Species!AA$2,'Round  (5)'!$B$2:$AM$2,0),0),0)+IFERROR(VLOOKUP($B33,'Round  (6)'!$B$2:$AM$102,MATCH(Species!AA$2,'Round  (6)'!$B$2:$AM$2,0),0),0)+IFERROR(VLOOKUP($B33,'Round  (7)'!$B$2:$AM$102,MATCH(Species!AA$2,'Round  (7)'!$B$2:$AM$2,0),0),0)+IFERROR(VLOOKUP($B33,'Round  (8)'!$B$2:$AM$102,MATCH(Species!AA$2,'Round  (8)'!$B$2:$AM$2,0),0),0)+IFERROR(VLOOKUP($B33,'Round  (9)'!$B$2:$AM$102,MATCH(Species!AA$2,'Round  (9)'!$B$2:$AM$2,0),0),0)+IFERROR(VLOOKUP($B33,'Round  (10)'!$B$2:$U$102,MATCH(Species!AA$2,'Round  (10)'!$B$2:$U$2,0),0),0)+IFERROR(VLOOKUP($B33,'Round  (11)'!$B$2:$AB$102,MATCH(Species!AA$2,'Round  (11)'!$B$2:$AB$2,0),0),0)+IFERROR(VLOOKUP($B33,'Round  (12)'!$B$2:$Y$100,MATCH(Species!AA$2,'Round  (12)'!$B$2:$Y$2,0),0),0)</f>
        <v>0</v>
      </c>
      <c r="AB33" s="480">
        <f>IFERROR(VLOOKUP($B33,'Round 1'!$B$2:$AM$102,MATCH(Species!AB$2,'Round 1'!$B$2:$AM$2,0),0),0)+IFERROR(VLOOKUP($B33,'Round  (2)'!$B$2:$AM$102,MATCH(Species!AB$2,'Round  (2)'!$B$2:$AM$2,0),0),0)+IFERROR(VLOOKUP($B33,'Round  (3)'!$B$2:$AM$102,MATCH(Species!AB$2,'Round  (3)'!$B$2:$AM$2,0),0),0)+IFERROR(VLOOKUP($B33,'Round (4)'!$B$2:$AM$102,MATCH(Species!AB$2,'Round (4)'!$B$2:$AM$2,0),0),0)+IFERROR(VLOOKUP($B33,'Round  (5)'!$B$2:$AM$102,MATCH(Species!AB$2,'Round  (5)'!$B$2:$AM$2,0),0),0)+IFERROR(VLOOKUP($B33,'Round  (6)'!$B$2:$AM$102,MATCH(Species!AB$2,'Round  (6)'!$B$2:$AM$2,0),0),0)+IFERROR(VLOOKUP($B33,'Round  (7)'!$B$2:$AM$102,MATCH(Species!AB$2,'Round  (7)'!$B$2:$AM$2,0),0),0)+IFERROR(VLOOKUP($B33,'Round  (8)'!$B$2:$AM$102,MATCH(Species!AB$2,'Round  (8)'!$B$2:$AM$2,0),0),0)+IFERROR(VLOOKUP($B33,'Round  (9)'!$B$2:$AM$102,MATCH(Species!AB$2,'Round  (9)'!$B$2:$AM$2,0),0),0)+IFERROR(VLOOKUP($B33,'Round  (10)'!$B$2:$U$102,MATCH(Species!AB$2,'Round  (10)'!$B$2:$U$2,0),0),0)+IFERROR(VLOOKUP($B33,'Round  (11)'!$B$2:$AB$102,MATCH(Species!AB$2,'Round  (11)'!$B$2:$AB$2,0),0),0)+IFERROR(VLOOKUP($B33,'Round  (12)'!$B$2:$Y$100,MATCH(Species!AB$2,'Round  (12)'!$B$2:$Y$2,0),0),0)</f>
        <v>0</v>
      </c>
      <c r="AC33" s="480">
        <f>IFERROR(VLOOKUP($B33,'Round 1'!$B$2:$AM$102,MATCH(Species!AC$2,'Round 1'!$B$2:$AM$2,0),0),0)+IFERROR(VLOOKUP($B33,'Round  (2)'!$B$2:$AM$102,MATCH(Species!AC$2,'Round  (2)'!$B$2:$AM$2,0),0),0)+IFERROR(VLOOKUP($B33,'Round  (3)'!$B$2:$AM$102,MATCH(Species!AC$2,'Round  (3)'!$B$2:$AM$2,0),0),0)+IFERROR(VLOOKUP($B33,'Round (4)'!$B$2:$AM$102,MATCH(Species!AC$2,'Round (4)'!$B$2:$AM$2,0),0),0)+IFERROR(VLOOKUP($B33,'Round  (5)'!$B$2:$AM$102,MATCH(Species!AC$2,'Round  (5)'!$B$2:$AM$2,0),0),0)+IFERROR(VLOOKUP($B33,'Round  (6)'!$B$2:$AM$102,MATCH(Species!AC$2,'Round  (6)'!$B$2:$AM$2,0),0),0)+IFERROR(VLOOKUP($B33,'Round  (7)'!$B$2:$AM$102,MATCH(Species!AC$2,'Round  (7)'!$B$2:$AM$2,0),0),0)+IFERROR(VLOOKUP($B33,'Round  (8)'!$B$2:$AM$102,MATCH(Species!AC$2,'Round  (8)'!$B$2:$AM$2,0),0),0)+IFERROR(VLOOKUP($B33,'Round  (9)'!$B$2:$AM$102,MATCH(Species!AC$2,'Round  (9)'!$B$2:$AM$2,0),0),0)+IFERROR(VLOOKUP($B33,'Round  (10)'!$B$2:$U$102,MATCH(Species!AC$2,'Round  (10)'!$B$2:$U$2,0),0),0)+IFERROR(VLOOKUP($B33,'Round  (11)'!$B$2:$AB$102,MATCH(Species!AC$2,'Round  (11)'!$B$2:$AB$2,0),0),0)+IFERROR(VLOOKUP($B33,'Round  (12)'!$B$2:$Y$100,MATCH(Species!AC$2,'Round  (12)'!$B$2:$Y$2,0),0),0)</f>
        <v>1</v>
      </c>
      <c r="AD33" s="480">
        <f>IFERROR(VLOOKUP($B33,'Round 1'!$B$2:$AM$102,MATCH(Species!AD$2,'Round 1'!$B$2:$AM$2,0),0),0)+IFERROR(VLOOKUP($B33,'Round  (2)'!$B$2:$AM$102,MATCH(Species!AD$2,'Round  (2)'!$B$2:$AM$2,0),0),0)+IFERROR(VLOOKUP($B33,'Round  (3)'!$B$2:$AM$102,MATCH(Species!AD$2,'Round  (3)'!$B$2:$AM$2,0),0),0)+IFERROR(VLOOKUP($B33,'Round (4)'!$B$2:$AM$102,MATCH(Species!AD$2,'Round (4)'!$B$2:$AM$2,0),0),0)+IFERROR(VLOOKUP($B33,'Round  (5)'!$B$2:$AM$102,MATCH(Species!AD$2,'Round  (5)'!$B$2:$AM$2,0),0),0)+IFERROR(VLOOKUP($B33,'Round  (6)'!$B$2:$AM$102,MATCH(Species!AD$2,'Round  (6)'!$B$2:$AM$2,0),0),0)+IFERROR(VLOOKUP($B33,'Round  (7)'!$B$2:$AM$102,MATCH(Species!AD$2,'Round  (7)'!$B$2:$AM$2,0),0),0)+IFERROR(VLOOKUP($B33,'Round  (8)'!$B$2:$AM$102,MATCH(Species!AD$2,'Round  (8)'!$B$2:$AM$2,0),0),0)+IFERROR(VLOOKUP($B33,'Round  (9)'!$B$2:$AM$102,MATCH(Species!AD$2,'Round  (9)'!$B$2:$AM$2,0),0),0)+IFERROR(VLOOKUP($B33,'Round  (10)'!$B$2:$U$102,MATCH(Species!AD$2,'Round  (10)'!$B$2:$U$2,0),0),0)+IFERROR(VLOOKUP($B33,'Round  (11)'!$B$2:$AB$102,MATCH(Species!AD$2,'Round  (11)'!$B$2:$AB$2,0),0),0)+IFERROR(VLOOKUP($B33,'Round  (12)'!$B$2:$Y$100,MATCH(Species!AD$2,'Round  (12)'!$B$2:$Y$2,0),0),0)</f>
        <v>1</v>
      </c>
      <c r="AE33" s="480">
        <f>IFERROR(VLOOKUP($B33,'Round 1'!$B$2:$AM$102,MATCH(Species!AE$2,'Round 1'!$B$2:$AM$2,0),0),0)+IFERROR(VLOOKUP($B33,'Round  (2)'!$B$2:$AM$102,MATCH(Species!AE$2,'Round  (2)'!$B$2:$AM$2,0),0),0)+IFERROR(VLOOKUP($B33,'Round  (3)'!$B$2:$AM$102,MATCH(Species!AE$2,'Round  (3)'!$B$2:$AM$2,0),0),0)+IFERROR(VLOOKUP($B33,'Round (4)'!$B$2:$AM$102,MATCH(Species!AE$2,'Round (4)'!$B$2:$AM$2,0),0),0)+IFERROR(VLOOKUP($B33,'Round  (5)'!$B$2:$AM$102,MATCH(Species!AE$2,'Round  (5)'!$B$2:$AM$2,0),0),0)+IFERROR(VLOOKUP($B33,'Round  (6)'!$B$2:$AM$102,MATCH(Species!AE$2,'Round  (6)'!$B$2:$AM$2,0),0),0)+IFERROR(VLOOKUP($B33,'Round  (7)'!$B$2:$AM$102,MATCH(Species!AE$2,'Round  (7)'!$B$2:$AM$2,0),0),0)+IFERROR(VLOOKUP($B33,'Round  (8)'!$B$2:$AM$102,MATCH(Species!AE$2,'Round  (8)'!$B$2:$AM$2,0),0),0)+IFERROR(VLOOKUP($B33,'Round  (9)'!$B$2:$AM$102,MATCH(Species!AE$2,'Round  (9)'!$B$2:$AM$2,0),0),0)+IFERROR(VLOOKUP($B33,'Round  (10)'!$B$2:$U$102,MATCH(Species!AE$2,'Round  (10)'!$B$2:$U$2,0),0),0)+IFERROR(VLOOKUP($B33,'Round  (11)'!$B$2:$AB$102,MATCH(Species!AE$2,'Round  (11)'!$B$2:$AB$2,0),0),0)+IFERROR(VLOOKUP($B33,'Round  (12)'!$B$2:$Y$100,MATCH(Species!AE$2,'Round  (12)'!$B$2:$Y$2,0),0),0)</f>
        <v>0</v>
      </c>
      <c r="AF33" s="480">
        <f>IFERROR(VLOOKUP($B33,'Round 1'!$B$2:$AM$102,MATCH(Species!AF$2,'Round 1'!$B$2:$AM$2,0),0),0)+IFERROR(VLOOKUP($B33,'Round  (2)'!$B$2:$AM$102,MATCH(Species!AF$2,'Round  (2)'!$B$2:$AM$2,0),0),0)+IFERROR(VLOOKUP($B33,'Round  (3)'!$B$2:$AM$102,MATCH(Species!AF$2,'Round  (3)'!$B$2:$AM$2,0),0),0)+IFERROR(VLOOKUP($B33,'Round (4)'!$B$2:$AM$102,MATCH(Species!AF$2,'Round (4)'!$B$2:$AM$2,0),0),0)+IFERROR(VLOOKUP($B33,'Round  (5)'!$B$2:$AM$102,MATCH(Species!AF$2,'Round  (5)'!$B$2:$AM$2,0),0),0)+IFERROR(VLOOKUP($B33,'Round  (6)'!$B$2:$AM$102,MATCH(Species!AF$2,'Round  (6)'!$B$2:$AM$2,0),0),0)+IFERROR(VLOOKUP($B33,'Round  (7)'!$B$2:$AM$102,MATCH(Species!AF$2,'Round  (7)'!$B$2:$AM$2,0),0),0)+IFERROR(VLOOKUP($B33,'Round  (8)'!$B$2:$AM$102,MATCH(Species!AF$2,'Round  (8)'!$B$2:$AM$2,0),0),0)+IFERROR(VLOOKUP($B33,'Round  (9)'!$B$2:$AM$102,MATCH(Species!AF$2,'Round  (9)'!$B$2:$AM$2,0),0),0)+IFERROR(VLOOKUP($B33,'Round  (10)'!$B$2:$U$102,MATCH(Species!AF$2,'Round  (10)'!$B$2:$U$2,0),0),0)+IFERROR(VLOOKUP($B33,'Round  (11)'!$B$2:$AB$102,MATCH(Species!AF$2,'Round  (11)'!$B$2:$AB$2,0),0),0)+IFERROR(VLOOKUP($B33,'Round  (12)'!$B$2:$Y$100,MATCH(Species!AF$2,'Round  (12)'!$B$2:$Y$2,0),0),0)</f>
        <v>0</v>
      </c>
      <c r="AG33" s="480">
        <f>IFERROR(VLOOKUP($B33,'Round 1'!$B$2:$AM$102,MATCH(Species!AG$2,'Round 1'!$B$2:$AM$2,0),0),0)+IFERROR(VLOOKUP($B33,'Round  (2)'!$B$2:$AM$102,MATCH(Species!AG$2,'Round  (2)'!$B$2:$AM$2,0),0),0)+IFERROR(VLOOKUP($B33,'Round  (3)'!$B$2:$AM$102,MATCH(Species!AG$2,'Round  (3)'!$B$2:$AM$2,0),0),0)+IFERROR(VLOOKUP($B33,'Round (4)'!$B$2:$AM$102,MATCH(Species!AG$2,'Round (4)'!$B$2:$AM$2,0),0),0)+IFERROR(VLOOKUP($B33,'Round  (5)'!$B$2:$AM$102,MATCH(Species!AG$2,'Round  (5)'!$B$2:$AM$2,0),0),0)+IFERROR(VLOOKUP($B33,'Round  (6)'!$B$2:$AM$102,MATCH(Species!AG$2,'Round  (6)'!$B$2:$AM$2,0),0),0)+IFERROR(VLOOKUP($B33,'Round  (7)'!$B$2:$AM$102,MATCH(Species!AG$2,'Round  (7)'!$B$2:$AM$2,0),0),0)+IFERROR(VLOOKUP($B33,'Round  (8)'!$B$2:$AM$102,MATCH(Species!AG$2,'Round  (8)'!$B$2:$AM$2,0),0),0)+IFERROR(VLOOKUP($B33,'Round  (9)'!$B$2:$AM$102,MATCH(Species!AG$2,'Round  (9)'!$B$2:$AM$2,0),0),0)+IFERROR(VLOOKUP($B33,'Round  (10)'!$B$2:$U$102,MATCH(Species!AG$2,'Round  (10)'!$B$2:$U$2,0),0),0)+IFERROR(VLOOKUP($B33,'Round  (11)'!$B$2:$AB$102,MATCH(Species!AG$2,'Round  (11)'!$B$2:$AB$2,0),0),0)+IFERROR(VLOOKUP($B33,'Round  (12)'!$B$2:$Y$100,MATCH(Species!AG$2,'Round  (12)'!$B$2:$Y$2,0),0),0)</f>
        <v>0</v>
      </c>
      <c r="AH33" s="480">
        <f>IFERROR(VLOOKUP($B33,'Round 1'!$B$2:$AM$102,MATCH(Species!AH$2,'Round 1'!$B$2:$AM$2,0),0),0)+IFERROR(VLOOKUP($B33,'Round  (2)'!$B$2:$AM$102,MATCH(Species!AH$2,'Round  (2)'!$B$2:$AM$2,0),0),0)+IFERROR(VLOOKUP($B33,'Round  (3)'!$B$2:$AM$102,MATCH(Species!AH$2,'Round  (3)'!$B$2:$AM$2,0),0),0)+IFERROR(VLOOKUP($B33,'Round (4)'!$B$2:$AM$102,MATCH(Species!AH$2,'Round (4)'!$B$2:$AM$2,0),0),0)+IFERROR(VLOOKUP($B33,'Round  (5)'!$B$2:$AM$102,MATCH(Species!AH$2,'Round  (5)'!$B$2:$AM$2,0),0),0)+IFERROR(VLOOKUP($B33,'Round  (6)'!$B$2:$AM$102,MATCH(Species!AH$2,'Round  (6)'!$B$2:$AM$2,0),0),0)+IFERROR(VLOOKUP($B33,'Round  (7)'!$B$2:$AM$102,MATCH(Species!AH$2,'Round  (7)'!$B$2:$AM$2,0),0),0)+IFERROR(VLOOKUP($B33,'Round  (8)'!$B$2:$AM$102,MATCH(Species!AH$2,'Round  (8)'!$B$2:$AM$2,0),0),0)+IFERROR(VLOOKUP($B33,'Round  (9)'!$B$2:$AM$102,MATCH(Species!AH$2,'Round  (9)'!$B$2:$AM$2,0),0),0)+IFERROR(VLOOKUP($B33,'Round  (10)'!$B$2:$U$102,MATCH(Species!AH$2,'Round  (10)'!$B$2:$U$2,0),0),0)+IFERROR(VLOOKUP($B33,'Round  (11)'!$B$2:$AB$102,MATCH(Species!AH$2,'Round  (11)'!$B$2:$AB$2,0),0),0)+IFERROR(VLOOKUP($B33,'Round  (12)'!$B$2:$Y$100,MATCH(Species!AH$2,'Round  (12)'!$B$2:$Y$2,0),0),0)</f>
        <v>0</v>
      </c>
      <c r="AI33" s="480">
        <f>IFERROR(VLOOKUP($B33,'Round 1'!$B$2:$AM$102,MATCH(Species!AI$2,'Round 1'!$B$2:$AM$2,0),0),0)+IFERROR(VLOOKUP($B33,'Round  (2)'!$B$2:$AM$102,MATCH(Species!AI$2,'Round  (2)'!$B$2:$AM$2,0),0),0)+IFERROR(VLOOKUP($B33,'Round  (3)'!$B$2:$AM$102,MATCH(Species!AI$2,'Round  (3)'!$B$2:$AM$2,0),0),0)+IFERROR(VLOOKUP($B33,'Round (4)'!$B$2:$AM$102,MATCH(Species!AI$2,'Round (4)'!$B$2:$AM$2,0),0),0)+IFERROR(VLOOKUP($B33,'Round  (5)'!$B$2:$AM$102,MATCH(Species!AI$2,'Round  (5)'!$B$2:$AM$2,0),0),0)+IFERROR(VLOOKUP($B33,'Round  (6)'!$B$2:$AM$102,MATCH(Species!AI$2,'Round  (6)'!$B$2:$AM$2,0),0),0)+IFERROR(VLOOKUP($B33,'Round  (7)'!$B$2:$AM$102,MATCH(Species!AI$2,'Round  (7)'!$B$2:$AM$2,0),0),0)+IFERROR(VLOOKUP($B33,'Round  (8)'!$B$2:$AM$102,MATCH(Species!AI$2,'Round  (8)'!$B$2:$AM$2,0),0),0)+IFERROR(VLOOKUP($B33,'Round  (9)'!$B$2:$AM$102,MATCH(Species!AI$2,'Round  (9)'!$B$2:$AM$2,0),0),0)+IFERROR(VLOOKUP($B33,'Round  (10)'!$B$2:$U$102,MATCH(Species!AI$2,'Round  (10)'!$B$2:$U$2,0),0),0)+IFERROR(VLOOKUP($B33,'Round  (11)'!$B$2:$AB$102,MATCH(Species!AI$2,'Round  (11)'!$B$2:$AB$2,0),0),0)+IFERROR(VLOOKUP($B33,'Round  (12)'!$B$2:$Y$100,MATCH(Species!AI$2,'Round  (12)'!$B$2:$Y$2,0),0),0)</f>
        <v>0</v>
      </c>
      <c r="AJ33" s="480">
        <f>IFERROR(VLOOKUP($B33,'Round 1'!$B$2:$AM$102,MATCH(Species!AJ$2,'Round 1'!$B$2:$AM$2,0),0),0)+IFERROR(VLOOKUP($B33,'Round  (2)'!$B$2:$AM$102,MATCH(Species!AJ$2,'Round  (2)'!$B$2:$AM$2,0),0),0)+IFERROR(VLOOKUP($B33,'Round  (3)'!$B$2:$AM$102,MATCH(Species!AJ$2,'Round  (3)'!$B$2:$AM$2,0),0),0)+IFERROR(VLOOKUP($B33,'Round (4)'!$B$2:$AM$102,MATCH(Species!AJ$2,'Round (4)'!$B$2:$AM$2,0),0),0)+IFERROR(VLOOKUP($B33,'Round  (5)'!$B$2:$AM$102,MATCH(Species!AJ$2,'Round  (5)'!$B$2:$AM$2,0),0),0)+IFERROR(VLOOKUP($B33,'Round  (6)'!$B$2:$AM$102,MATCH(Species!AJ$2,'Round  (6)'!$B$2:$AM$2,0),0),0)+IFERROR(VLOOKUP($B33,'Round  (7)'!$B$2:$AM$102,MATCH(Species!AJ$2,'Round  (7)'!$B$2:$AM$2,0),0),0)+IFERROR(VLOOKUP($B33,'Round  (8)'!$B$2:$AM$102,MATCH(Species!AJ$2,'Round  (8)'!$B$2:$AM$2,0),0),0)+IFERROR(VLOOKUP($B33,'Round  (9)'!$B$2:$AM$102,MATCH(Species!AJ$2,'Round  (9)'!$B$2:$AM$2,0),0),0)+IFERROR(VLOOKUP($B33,'Round  (10)'!$B$2:$U$102,MATCH(Species!AJ$2,'Round  (10)'!$B$2:$U$2,0),0),0)+IFERROR(VLOOKUP($B33,'Round  (11)'!$B$2:$AB$102,MATCH(Species!AJ$2,'Round  (11)'!$B$2:$AB$2,0),0),0)+IFERROR(VLOOKUP($B33,'Round  (12)'!$B$2:$Y$100,MATCH(Species!AJ$2,'Round  (12)'!$B$2:$Y$2,0),0),0)</f>
        <v>0</v>
      </c>
    </row>
    <row r="34" spans="1:36" x14ac:dyDescent="0.3">
      <c r="A34" s="186">
        <v>31</v>
      </c>
      <c r="B34" s="326" t="s">
        <v>163</v>
      </c>
      <c r="C34" s="66" t="str">
        <f>IFERROR(VLOOKUP(B34,IND!$B$3:$E$66,4,0),"NM")</f>
        <v>M</v>
      </c>
      <c r="D34" s="51">
        <f t="shared" si="1"/>
        <v>6</v>
      </c>
      <c r="E34" s="342">
        <f t="shared" si="2"/>
        <v>31</v>
      </c>
      <c r="F34" s="480">
        <f>IFERROR(VLOOKUP($B34,'Round 1'!$B$2:$AM$102,MATCH(Species!F$2,'Round 1'!$B$2:$AM$2,0),0),0)+IFERROR(VLOOKUP($B34,'Round  (2)'!$B$2:$AM$102,MATCH(Species!F$2,'Round  (2)'!$B$2:$AM$2,0),0),0)+IFERROR(VLOOKUP($B34,'Round  (3)'!$B$2:$AM$102,MATCH(Species!F$2,'Round  (3)'!$B$2:$AM$2,0),0),0)+IFERROR(VLOOKUP($B34,'Round (4)'!$B$2:$AM$102,MATCH(Species!F$2,'Round (4)'!$B$2:$AM$2,0),0),0)+IFERROR(VLOOKUP($B34,'Round  (5)'!$B$2:$AM$102,MATCH(Species!F$2,'Round  (5)'!$B$2:$AM$2,0),0),0)+IFERROR(VLOOKUP($B34,'Round  (6)'!$B$2:$AM$102,MATCH(Species!F$2,'Round  (6)'!$B$2:$AM$2,0),0),0)+IFERROR(VLOOKUP($B34,'Round  (7)'!$B$2:$AM$102,MATCH(Species!F$2,'Round  (7)'!$B$2:$AM$2,0),0),0)+IFERROR(VLOOKUP($B34,'Round  (8)'!$B$2:$AM$102,MATCH(Species!F$2,'Round  (8)'!$B$2:$AM$2,0),0),0)+IFERROR(VLOOKUP($B34,'Round  (9)'!$B$2:$AM$102,MATCH(Species!F$2,'Round  (9)'!$B$2:$AM$2,0),0),0)+IFERROR(VLOOKUP($B34,'Round  (10)'!$B$2:$U$102,MATCH(Species!F$2,'Round  (10)'!$B$2:$U$2,0),0),0)+IFERROR(VLOOKUP($B34,'Round  (11)'!$B$2:$AB$102,MATCH(Species!F$2,'Round  (11)'!$B$2:$AB$2,0),0),0)+IFERROR(VLOOKUP($B34,'Round  (12)'!$B$2:$Y$100,MATCH(Species!F$2,'Round  (12)'!$B$2:$Y$2,0),0),0)</f>
        <v>16</v>
      </c>
      <c r="G34" s="480">
        <f>IFERROR(VLOOKUP($B34,'Round 1'!$B$2:$AM$102,MATCH(Species!G$2,'Round 1'!$B$2:$AM$2,0),0),0)+IFERROR(VLOOKUP($B34,'Round  (2)'!$B$2:$AM$102,MATCH(Species!G$2,'Round  (2)'!$B$2:$AM$2,0),0),0)+IFERROR(VLOOKUP($B34,'Round  (3)'!$B$2:$AM$102,MATCH(Species!G$2,'Round  (3)'!$B$2:$AM$2,0),0),0)+IFERROR(VLOOKUP($B34,'Round (4)'!$B$2:$AM$102,MATCH(Species!G$2,'Round (4)'!$B$2:$AM$2,0),0),0)+IFERROR(VLOOKUP($B34,'Round  (5)'!$B$2:$AM$102,MATCH(Species!G$2,'Round  (5)'!$B$2:$AM$2,0),0),0)+IFERROR(VLOOKUP($B34,'Round  (6)'!$B$2:$AM$102,MATCH(Species!G$2,'Round  (6)'!$B$2:$AM$2,0),0),0)+IFERROR(VLOOKUP($B34,'Round  (7)'!$B$2:$AM$102,MATCH(Species!G$2,'Round  (7)'!$B$2:$AM$2,0),0),0)+IFERROR(VLOOKUP($B34,'Round  (8)'!$B$2:$AM$102,MATCH(Species!G$2,'Round  (8)'!$B$2:$AM$2,0),0),0)+IFERROR(VLOOKUP($B34,'Round  (9)'!$B$2:$AM$102,MATCH(Species!G$2,'Round  (9)'!$B$2:$AM$2,0),0),0)+IFERROR(VLOOKUP($B34,'Round  (10)'!$B$2:$U$102,MATCH(Species!G$2,'Round  (10)'!$B$2:$U$2,0),0),0)+IFERROR(VLOOKUP($B34,'Round  (11)'!$B$2:$AB$102,MATCH(Species!G$2,'Round  (11)'!$B$2:$AB$2,0),0),0)+IFERROR(VLOOKUP($B34,'Round  (12)'!$B$2:$Y$100,MATCH(Species!G$2,'Round  (12)'!$B$2:$Y$2,0),0),0)</f>
        <v>1</v>
      </c>
      <c r="H34" s="480">
        <f>IFERROR(VLOOKUP($B34,'Round 1'!$B$2:$AM$102,MATCH(Species!H$2,'Round 1'!$B$2:$AM$2,0),0),0)+IFERROR(VLOOKUP($B34,'Round  (2)'!$B$2:$AM$102,MATCH(Species!H$2,'Round  (2)'!$B$2:$AM$2,0),0),0)+IFERROR(VLOOKUP($B34,'Round  (3)'!$B$2:$AM$102,MATCH(Species!H$2,'Round  (3)'!$B$2:$AM$2,0),0),0)+IFERROR(VLOOKUP($B34,'Round (4)'!$B$2:$AM$102,MATCH(Species!H$2,'Round (4)'!$B$2:$AM$2,0),0),0)+IFERROR(VLOOKUP($B34,'Round  (5)'!$B$2:$AM$102,MATCH(Species!H$2,'Round  (5)'!$B$2:$AM$2,0),0),0)+IFERROR(VLOOKUP($B34,'Round  (6)'!$B$2:$AM$102,MATCH(Species!H$2,'Round  (6)'!$B$2:$AM$2,0),0),0)+IFERROR(VLOOKUP($B34,'Round  (7)'!$B$2:$AM$102,MATCH(Species!H$2,'Round  (7)'!$B$2:$AM$2,0),0),0)+IFERROR(VLOOKUP($B34,'Round  (8)'!$B$2:$AM$102,MATCH(Species!H$2,'Round  (8)'!$B$2:$AM$2,0),0),0)+IFERROR(VLOOKUP($B34,'Round  (9)'!$B$2:$AM$102,MATCH(Species!H$2,'Round  (9)'!$B$2:$AM$2,0),0),0)+IFERROR(VLOOKUP($B34,'Round  (10)'!$B$2:$U$102,MATCH(Species!H$2,'Round  (10)'!$B$2:$U$2,0),0),0)+IFERROR(VLOOKUP($B34,'Round  (11)'!$B$2:$AB$102,MATCH(Species!H$2,'Round  (11)'!$B$2:$AB$2,0),0),0)+IFERROR(VLOOKUP($B34,'Round  (12)'!$B$2:$Y$100,MATCH(Species!H$2,'Round  (12)'!$B$2:$Y$2,0),0),0)</f>
        <v>0</v>
      </c>
      <c r="I34" s="480">
        <f>IFERROR(VLOOKUP($B34,'Round 1'!$B$2:$AM$102,MATCH(Species!I$2,'Round 1'!$B$2:$AM$2,0),0),0)+IFERROR(VLOOKUP($B34,'Round  (2)'!$B$2:$AM$102,MATCH(Species!I$2,'Round  (2)'!$B$2:$AM$2,0),0),0)+IFERROR(VLOOKUP($B34,'Round  (3)'!$B$2:$AM$102,MATCH(Species!I$2,'Round  (3)'!$B$2:$AM$2,0),0),0)+IFERROR(VLOOKUP($B34,'Round (4)'!$B$2:$AM$102,MATCH(Species!I$2,'Round (4)'!$B$2:$AM$2,0),0),0)+IFERROR(VLOOKUP($B34,'Round  (5)'!$B$2:$AM$102,MATCH(Species!I$2,'Round  (5)'!$B$2:$AM$2,0),0),0)+IFERROR(VLOOKUP($B34,'Round  (6)'!$B$2:$AM$102,MATCH(Species!I$2,'Round  (6)'!$B$2:$AM$2,0),0),0)+IFERROR(VLOOKUP($B34,'Round  (7)'!$B$2:$AM$102,MATCH(Species!I$2,'Round  (7)'!$B$2:$AM$2,0),0),0)+IFERROR(VLOOKUP($B34,'Round  (8)'!$B$2:$AM$102,MATCH(Species!I$2,'Round  (8)'!$B$2:$AM$2,0),0),0)+IFERROR(VLOOKUP($B34,'Round  (9)'!$B$2:$AM$102,MATCH(Species!I$2,'Round  (9)'!$B$2:$AM$2,0),0),0)+IFERROR(VLOOKUP($B34,'Round  (10)'!$B$2:$U$102,MATCH(Species!I$2,'Round  (10)'!$B$2:$U$2,0),0),0)+IFERROR(VLOOKUP($B34,'Round  (11)'!$B$2:$AB$102,MATCH(Species!I$2,'Round  (11)'!$B$2:$AB$2,0),0),0)+IFERROR(VLOOKUP($B34,'Round  (12)'!$B$2:$Y$100,MATCH(Species!I$2,'Round  (12)'!$B$2:$Y$2,0),0),0)</f>
        <v>0</v>
      </c>
      <c r="J34" s="480">
        <f>IFERROR(VLOOKUP($B34,'Round 1'!$B$2:$AM$102,MATCH(Species!J$2,'Round 1'!$B$2:$AM$2,0),0),0)+IFERROR(VLOOKUP($B34,'Round  (2)'!$B$2:$AM$102,MATCH(Species!J$2,'Round  (2)'!$B$2:$AM$2,0),0),0)+IFERROR(VLOOKUP($B34,'Round  (3)'!$B$2:$AM$102,MATCH(Species!J$2,'Round  (3)'!$B$2:$AM$2,0),0),0)+IFERROR(VLOOKUP($B34,'Round (4)'!$B$2:$AM$102,MATCH(Species!J$2,'Round (4)'!$B$2:$AM$2,0),0),0)+IFERROR(VLOOKUP($B34,'Round  (5)'!$B$2:$AM$102,MATCH(Species!J$2,'Round  (5)'!$B$2:$AM$2,0),0),0)+IFERROR(VLOOKUP($B34,'Round  (6)'!$B$2:$AM$102,MATCH(Species!J$2,'Round  (6)'!$B$2:$AM$2,0),0),0)+IFERROR(VLOOKUP($B34,'Round  (7)'!$B$2:$AM$102,MATCH(Species!J$2,'Round  (7)'!$B$2:$AM$2,0),0),0)+IFERROR(VLOOKUP($B34,'Round  (8)'!$B$2:$AM$102,MATCH(Species!J$2,'Round  (8)'!$B$2:$AM$2,0),0),0)+IFERROR(VLOOKUP($B34,'Round  (9)'!$B$2:$AM$102,MATCH(Species!J$2,'Round  (9)'!$B$2:$AM$2,0),0),0)+IFERROR(VLOOKUP($B34,'Round  (10)'!$B$2:$U$102,MATCH(Species!J$2,'Round  (10)'!$B$2:$U$2,0),0),0)+IFERROR(VLOOKUP($B34,'Round  (11)'!$B$2:$AB$102,MATCH(Species!J$2,'Round  (11)'!$B$2:$AB$2,0),0),0)+IFERROR(VLOOKUP($B34,'Round  (12)'!$B$2:$Y$100,MATCH(Species!J$2,'Round  (12)'!$B$2:$Y$2,0),0),0)</f>
        <v>0</v>
      </c>
      <c r="K34" s="480">
        <f>IFERROR(VLOOKUP($B34,'Round 1'!$B$2:$AM$102,MATCH(Species!K$2,'Round 1'!$B$2:$AM$2,0),0),0)+IFERROR(VLOOKUP($B34,'Round  (2)'!$B$2:$AM$102,MATCH(Species!K$2,'Round  (2)'!$B$2:$AM$2,0),0),0)+IFERROR(VLOOKUP($B34,'Round  (3)'!$B$2:$AM$102,MATCH(Species!K$2,'Round  (3)'!$B$2:$AM$2,0),0),0)+IFERROR(VLOOKUP($B34,'Round (4)'!$B$2:$AM$102,MATCH(Species!K$2,'Round (4)'!$B$2:$AM$2,0),0),0)+IFERROR(VLOOKUP($B34,'Round  (5)'!$B$2:$AM$102,MATCH(Species!K$2,'Round  (5)'!$B$2:$AM$2,0),0),0)+IFERROR(VLOOKUP($B34,'Round  (6)'!$B$2:$AM$102,MATCH(Species!K$2,'Round  (6)'!$B$2:$AM$2,0),0),0)+IFERROR(VLOOKUP($B34,'Round  (7)'!$B$2:$AM$102,MATCH(Species!K$2,'Round  (7)'!$B$2:$AM$2,0),0),0)+IFERROR(VLOOKUP($B34,'Round  (8)'!$B$2:$AM$102,MATCH(Species!K$2,'Round  (8)'!$B$2:$AM$2,0),0),0)+IFERROR(VLOOKUP($B34,'Round  (9)'!$B$2:$AM$102,MATCH(Species!K$2,'Round  (9)'!$B$2:$AM$2,0),0),0)+IFERROR(VLOOKUP($B34,'Round  (10)'!$B$2:$U$102,MATCH(Species!K$2,'Round  (10)'!$B$2:$U$2,0),0),0)+IFERROR(VLOOKUP($B34,'Round  (11)'!$B$2:$AB$102,MATCH(Species!K$2,'Round  (11)'!$B$2:$AB$2,0),0),0)+IFERROR(VLOOKUP($B34,'Round  (12)'!$B$2:$Y$100,MATCH(Species!K$2,'Round  (12)'!$B$2:$Y$2,0),0),0)</f>
        <v>0</v>
      </c>
      <c r="L34" s="480">
        <f>IFERROR(VLOOKUP($B34,'Round 1'!$B$2:$AM$102,MATCH(Species!L$2,'Round 1'!$B$2:$AM$2,0),0),0)+IFERROR(VLOOKUP($B34,'Round  (2)'!$B$2:$AM$102,MATCH(Species!L$2,'Round  (2)'!$B$2:$AM$2,0),0),0)+IFERROR(VLOOKUP($B34,'Round  (3)'!$B$2:$AM$102,MATCH(Species!L$2,'Round  (3)'!$B$2:$AM$2,0),0),0)+IFERROR(VLOOKUP($B34,'Round (4)'!$B$2:$AM$102,MATCH(Species!L$2,'Round (4)'!$B$2:$AM$2,0),0),0)+IFERROR(VLOOKUP($B34,'Round  (5)'!$B$2:$AM$102,MATCH(Species!L$2,'Round  (5)'!$B$2:$AM$2,0),0),0)+IFERROR(VLOOKUP($B34,'Round  (6)'!$B$2:$AM$102,MATCH(Species!L$2,'Round  (6)'!$B$2:$AM$2,0),0),0)+IFERROR(VLOOKUP($B34,'Round  (7)'!$B$2:$AM$102,MATCH(Species!L$2,'Round  (7)'!$B$2:$AM$2,0),0),0)+IFERROR(VLOOKUP($B34,'Round  (8)'!$B$2:$AM$102,MATCH(Species!L$2,'Round  (8)'!$B$2:$AM$2,0),0),0)+IFERROR(VLOOKUP($B34,'Round  (9)'!$B$2:$AM$102,MATCH(Species!L$2,'Round  (9)'!$B$2:$AM$2,0),0),0)+IFERROR(VLOOKUP($B34,'Round  (10)'!$B$2:$U$102,MATCH(Species!L$2,'Round  (10)'!$B$2:$U$2,0),0),0)+IFERROR(VLOOKUP($B34,'Round  (11)'!$B$2:$AB$102,MATCH(Species!L$2,'Round  (11)'!$B$2:$AB$2,0),0),0)+IFERROR(VLOOKUP($B34,'Round  (12)'!$B$2:$Y$100,MATCH(Species!L$2,'Round  (12)'!$B$2:$Y$2,0),0),0)</f>
        <v>6</v>
      </c>
      <c r="M34" s="480">
        <f>IFERROR(VLOOKUP($B34,'Round 1'!$B$2:$AM$102,MATCH(Species!M$2,'Round 1'!$B$2:$AM$2,0),0),0)+IFERROR(VLOOKUP($B34,'Round  (2)'!$B$2:$AM$102,MATCH(Species!M$2,'Round  (2)'!$B$2:$AM$2,0),0),0)+IFERROR(VLOOKUP($B34,'Round  (3)'!$B$2:$AM$102,MATCH(Species!M$2,'Round  (3)'!$B$2:$AM$2,0),0),0)+IFERROR(VLOOKUP($B34,'Round (4)'!$B$2:$AM$102,MATCH(Species!M$2,'Round (4)'!$B$2:$AM$2,0),0),0)+IFERROR(VLOOKUP($B34,'Round  (5)'!$B$2:$AM$102,MATCH(Species!M$2,'Round  (5)'!$B$2:$AM$2,0),0),0)+IFERROR(VLOOKUP($B34,'Round  (6)'!$B$2:$AM$102,MATCH(Species!M$2,'Round  (6)'!$B$2:$AM$2,0),0),0)+IFERROR(VLOOKUP($B34,'Round  (7)'!$B$2:$AM$102,MATCH(Species!M$2,'Round  (7)'!$B$2:$AM$2,0),0),0)+IFERROR(VLOOKUP($B34,'Round  (8)'!$B$2:$AM$102,MATCH(Species!M$2,'Round  (8)'!$B$2:$AM$2,0),0),0)+IFERROR(VLOOKUP($B34,'Round  (9)'!$B$2:$AM$102,MATCH(Species!M$2,'Round  (9)'!$B$2:$AM$2,0),0),0)+IFERROR(VLOOKUP($B34,'Round  (10)'!$B$2:$U$102,MATCH(Species!M$2,'Round  (10)'!$B$2:$U$2,0),0),0)+IFERROR(VLOOKUP($B34,'Round  (11)'!$B$2:$AB$102,MATCH(Species!M$2,'Round  (11)'!$B$2:$AB$2,0),0),0)+IFERROR(VLOOKUP($B34,'Round  (12)'!$B$2:$Y$100,MATCH(Species!M$2,'Round  (12)'!$B$2:$Y$2,0),0),0)</f>
        <v>0</v>
      </c>
      <c r="N34" s="480">
        <f>IFERROR(VLOOKUP($B34,'Round 1'!$B$2:$AM$102,MATCH(Species!N$2,'Round 1'!$B$2:$AM$2,0),0),0)+IFERROR(VLOOKUP($B34,'Round  (2)'!$B$2:$AM$102,MATCH(Species!N$2,'Round  (2)'!$B$2:$AM$2,0),0),0)+IFERROR(VLOOKUP($B34,'Round  (3)'!$B$2:$AM$102,MATCH(Species!N$2,'Round  (3)'!$B$2:$AM$2,0),0),0)+IFERROR(VLOOKUP($B34,'Round (4)'!$B$2:$AM$102,MATCH(Species!N$2,'Round (4)'!$B$2:$AM$2,0),0),0)+IFERROR(VLOOKUP($B34,'Round  (5)'!$B$2:$AM$102,MATCH(Species!N$2,'Round  (5)'!$B$2:$AM$2,0),0),0)+IFERROR(VLOOKUP($B34,'Round  (6)'!$B$2:$AM$102,MATCH(Species!N$2,'Round  (6)'!$B$2:$AM$2,0),0),0)+IFERROR(VLOOKUP($B34,'Round  (7)'!$B$2:$AM$102,MATCH(Species!N$2,'Round  (7)'!$B$2:$AM$2,0),0),0)+IFERROR(VLOOKUP($B34,'Round  (8)'!$B$2:$AM$102,MATCH(Species!N$2,'Round  (8)'!$B$2:$AM$2,0),0),0)+IFERROR(VLOOKUP($B34,'Round  (9)'!$B$2:$AM$102,MATCH(Species!N$2,'Round  (9)'!$B$2:$AM$2,0),0),0)+IFERROR(VLOOKUP($B34,'Round  (10)'!$B$2:$U$102,MATCH(Species!N$2,'Round  (10)'!$B$2:$U$2,0),0),0)+IFERROR(VLOOKUP($B34,'Round  (11)'!$B$2:$AB$102,MATCH(Species!N$2,'Round  (11)'!$B$2:$AB$2,0),0),0)+IFERROR(VLOOKUP($B34,'Round  (12)'!$B$2:$Y$100,MATCH(Species!N$2,'Round  (12)'!$B$2:$Y$2,0),0),0)</f>
        <v>6</v>
      </c>
      <c r="O34" s="480">
        <f>IFERROR(VLOOKUP($B34,'Round 1'!$B$2:$AM$102,MATCH(Species!O$2,'Round 1'!$B$2:$AM$2,0),0),0)+IFERROR(VLOOKUP($B34,'Round  (2)'!$B$2:$AM$102,MATCH(Species!O$2,'Round  (2)'!$B$2:$AM$2,0),0),0)+IFERROR(VLOOKUP($B34,'Round  (3)'!$B$2:$AM$102,MATCH(Species!O$2,'Round  (3)'!$B$2:$AM$2,0),0),0)+IFERROR(VLOOKUP($B34,'Round (4)'!$B$2:$AM$102,MATCH(Species!O$2,'Round (4)'!$B$2:$AM$2,0),0),0)+IFERROR(VLOOKUP($B34,'Round  (5)'!$B$2:$AM$102,MATCH(Species!O$2,'Round  (5)'!$B$2:$AM$2,0),0),0)+IFERROR(VLOOKUP($B34,'Round  (6)'!$B$2:$AM$102,MATCH(Species!O$2,'Round  (6)'!$B$2:$AM$2,0),0),0)+IFERROR(VLOOKUP($B34,'Round  (7)'!$B$2:$AM$102,MATCH(Species!O$2,'Round  (7)'!$B$2:$AM$2,0),0),0)+IFERROR(VLOOKUP($B34,'Round  (8)'!$B$2:$AM$102,MATCH(Species!O$2,'Round  (8)'!$B$2:$AM$2,0),0),0)+IFERROR(VLOOKUP($B34,'Round  (9)'!$B$2:$AM$102,MATCH(Species!O$2,'Round  (9)'!$B$2:$AM$2,0),0),0)+IFERROR(VLOOKUP($B34,'Round  (10)'!$B$2:$U$102,MATCH(Species!O$2,'Round  (10)'!$B$2:$U$2,0),0),0)+IFERROR(VLOOKUP($B34,'Round  (11)'!$B$2:$AB$102,MATCH(Species!O$2,'Round  (11)'!$B$2:$AB$2,0),0),0)+IFERROR(VLOOKUP($B34,'Round  (12)'!$B$2:$Y$100,MATCH(Species!O$2,'Round  (12)'!$B$2:$Y$2,0),0),0)</f>
        <v>0</v>
      </c>
      <c r="P34" s="480">
        <f>IFERROR(VLOOKUP($B34,'Round 1'!$B$2:$AM$102,MATCH(Species!P$2,'Round 1'!$B$2:$AM$2,0),0),0)+IFERROR(VLOOKUP($B34,'Round  (2)'!$B$2:$AM$102,MATCH(Species!P$2,'Round  (2)'!$B$2:$AM$2,0),0),0)+IFERROR(VLOOKUP($B34,'Round  (3)'!$B$2:$AM$102,MATCH(Species!P$2,'Round  (3)'!$B$2:$AM$2,0),0),0)+IFERROR(VLOOKUP($B34,'Round (4)'!$B$2:$AM$102,MATCH(Species!P$2,'Round (4)'!$B$2:$AM$2,0),0),0)+IFERROR(VLOOKUP($B34,'Round  (5)'!$B$2:$AM$102,MATCH(Species!P$2,'Round  (5)'!$B$2:$AM$2,0),0),0)+IFERROR(VLOOKUP($B34,'Round  (6)'!$B$2:$AM$102,MATCH(Species!P$2,'Round  (6)'!$B$2:$AM$2,0),0),0)+IFERROR(VLOOKUP($B34,'Round  (7)'!$B$2:$AM$102,MATCH(Species!P$2,'Round  (7)'!$B$2:$AM$2,0),0),0)+IFERROR(VLOOKUP($B34,'Round  (8)'!$B$2:$AM$102,MATCH(Species!P$2,'Round  (8)'!$B$2:$AM$2,0),0),0)+IFERROR(VLOOKUP($B34,'Round  (9)'!$B$2:$AM$102,MATCH(Species!P$2,'Round  (9)'!$B$2:$AM$2,0),0),0)+IFERROR(VLOOKUP($B34,'Round  (10)'!$B$2:$U$102,MATCH(Species!P$2,'Round  (10)'!$B$2:$U$2,0),0),0)+IFERROR(VLOOKUP($B34,'Round  (11)'!$B$2:$AB$102,MATCH(Species!P$2,'Round  (11)'!$B$2:$AB$2,0),0),0)+IFERROR(VLOOKUP($B34,'Round  (12)'!$B$2:$Y$100,MATCH(Species!P$2,'Round  (12)'!$B$2:$Y$2,0),0),0)</f>
        <v>1</v>
      </c>
      <c r="Q34" s="480">
        <f>IFERROR(VLOOKUP($B34,'Round 1'!$B$2:$AM$102,MATCH(Species!Q$2,'Round 1'!$B$2:$AM$2,0),0),0)+IFERROR(VLOOKUP($B34,'Round  (2)'!$B$2:$AM$102,MATCH(Species!Q$2,'Round  (2)'!$B$2:$AM$2,0),0),0)+IFERROR(VLOOKUP($B34,'Round  (3)'!$B$2:$AM$102,MATCH(Species!Q$2,'Round  (3)'!$B$2:$AM$2,0),0),0)+IFERROR(VLOOKUP($B34,'Round (4)'!$B$2:$AM$102,MATCH(Species!Q$2,'Round (4)'!$B$2:$AM$2,0),0),0)+IFERROR(VLOOKUP($B34,'Round  (5)'!$B$2:$AM$102,MATCH(Species!Q$2,'Round  (5)'!$B$2:$AM$2,0),0),0)+IFERROR(VLOOKUP($B34,'Round  (6)'!$B$2:$AM$102,MATCH(Species!Q$2,'Round  (6)'!$B$2:$AM$2,0),0),0)+IFERROR(VLOOKUP($B34,'Round  (7)'!$B$2:$AM$102,MATCH(Species!Q$2,'Round  (7)'!$B$2:$AM$2,0),0),0)+IFERROR(VLOOKUP($B34,'Round  (8)'!$B$2:$AM$102,MATCH(Species!Q$2,'Round  (8)'!$B$2:$AM$2,0),0),0)+IFERROR(VLOOKUP($B34,'Round  (9)'!$B$2:$AM$102,MATCH(Species!Q$2,'Round  (9)'!$B$2:$AM$2,0),0),0)+IFERROR(VLOOKUP($B34,'Round  (10)'!$B$2:$U$102,MATCH(Species!Q$2,'Round  (10)'!$B$2:$U$2,0),0),0)+IFERROR(VLOOKUP($B34,'Round  (11)'!$B$2:$AB$102,MATCH(Species!Q$2,'Round  (11)'!$B$2:$AB$2,0),0),0)+IFERROR(VLOOKUP($B34,'Round  (12)'!$B$2:$Y$100,MATCH(Species!Q$2,'Round  (12)'!$B$2:$Y$2,0),0),0)</f>
        <v>0</v>
      </c>
      <c r="R34" s="480">
        <f>IFERROR(VLOOKUP($B34,'Round 1'!$B$2:$AM$102,MATCH(Species!R$2,'Round 1'!$B$2:$AM$2,0),0),0)+IFERROR(VLOOKUP($B34,'Round  (2)'!$B$2:$AM$102,MATCH(Species!R$2,'Round  (2)'!$B$2:$AM$2,0),0),0)+IFERROR(VLOOKUP($B34,'Round  (3)'!$B$2:$AM$102,MATCH(Species!R$2,'Round  (3)'!$B$2:$AM$2,0),0),0)+IFERROR(VLOOKUP($B34,'Round (4)'!$B$2:$AM$102,MATCH(Species!R$2,'Round (4)'!$B$2:$AM$2,0),0),0)+IFERROR(VLOOKUP($B34,'Round  (5)'!$B$2:$AM$102,MATCH(Species!R$2,'Round  (5)'!$B$2:$AM$2,0),0),0)+IFERROR(VLOOKUP($B34,'Round  (6)'!$B$2:$AM$102,MATCH(Species!R$2,'Round  (6)'!$B$2:$AM$2,0),0),0)+IFERROR(VLOOKUP($B34,'Round  (7)'!$B$2:$AM$102,MATCH(Species!R$2,'Round  (7)'!$B$2:$AM$2,0),0),0)+IFERROR(VLOOKUP($B34,'Round  (8)'!$B$2:$AM$102,MATCH(Species!R$2,'Round  (8)'!$B$2:$AM$2,0),0),0)+IFERROR(VLOOKUP($B34,'Round  (9)'!$B$2:$AM$102,MATCH(Species!R$2,'Round  (9)'!$B$2:$AM$2,0),0),0)+IFERROR(VLOOKUP($B34,'Round  (10)'!$B$2:$U$102,MATCH(Species!R$2,'Round  (10)'!$B$2:$U$2,0),0),0)+IFERROR(VLOOKUP($B34,'Round  (11)'!$B$2:$AB$102,MATCH(Species!R$2,'Round  (11)'!$B$2:$AB$2,0),0),0)+IFERROR(VLOOKUP($B34,'Round  (12)'!$B$2:$Y$100,MATCH(Species!R$2,'Round  (12)'!$B$2:$Y$2,0),0),0)</f>
        <v>0</v>
      </c>
      <c r="S34" s="480">
        <f>IFERROR(VLOOKUP($B34,'Round 1'!$B$2:$AM$102,MATCH(Species!S$2,'Round 1'!$B$2:$AM$2,0),0),0)+IFERROR(VLOOKUP($B34,'Round  (2)'!$B$2:$AM$102,MATCH(Species!S$2,'Round  (2)'!$B$2:$AM$2,0),0),0)+IFERROR(VLOOKUP($B34,'Round  (3)'!$B$2:$AM$102,MATCH(Species!S$2,'Round  (3)'!$B$2:$AM$2,0),0),0)+IFERROR(VLOOKUP($B34,'Round (4)'!$B$2:$AM$102,MATCH(Species!S$2,'Round (4)'!$B$2:$AM$2,0),0),0)+IFERROR(VLOOKUP($B34,'Round  (5)'!$B$2:$AM$102,MATCH(Species!S$2,'Round  (5)'!$B$2:$AM$2,0),0),0)+IFERROR(VLOOKUP($B34,'Round  (6)'!$B$2:$AM$102,MATCH(Species!S$2,'Round  (6)'!$B$2:$AM$2,0),0),0)+IFERROR(VLOOKUP($B34,'Round  (7)'!$B$2:$AM$102,MATCH(Species!S$2,'Round  (7)'!$B$2:$AM$2,0),0),0)+IFERROR(VLOOKUP($B34,'Round  (8)'!$B$2:$AM$102,MATCH(Species!S$2,'Round  (8)'!$B$2:$AM$2,0),0),0)+IFERROR(VLOOKUP($B34,'Round  (9)'!$B$2:$AM$102,MATCH(Species!S$2,'Round  (9)'!$B$2:$AM$2,0),0),0)+IFERROR(VLOOKUP($B34,'Round  (10)'!$B$2:$U$102,MATCH(Species!S$2,'Round  (10)'!$B$2:$U$2,0),0),0)+IFERROR(VLOOKUP($B34,'Round  (11)'!$B$2:$AB$102,MATCH(Species!S$2,'Round  (11)'!$B$2:$AB$2,0),0),0)+IFERROR(VLOOKUP($B34,'Round  (12)'!$B$2:$Y$100,MATCH(Species!S$2,'Round  (12)'!$B$2:$Y$2,0),0),0)</f>
        <v>0</v>
      </c>
      <c r="T34" s="480">
        <f>IFERROR(VLOOKUP($B34,'Round 1'!$B$2:$AM$102,MATCH(Species!T$2,'Round 1'!$B$2:$AM$2,0),0),0)+IFERROR(VLOOKUP($B34,'Round  (2)'!$B$2:$AM$102,MATCH(Species!T$2,'Round  (2)'!$B$2:$AM$2,0),0),0)+IFERROR(VLOOKUP($B34,'Round  (3)'!$B$2:$AM$102,MATCH(Species!T$2,'Round  (3)'!$B$2:$AM$2,0),0),0)+IFERROR(VLOOKUP($B34,'Round (4)'!$B$2:$AM$102,MATCH(Species!T$2,'Round (4)'!$B$2:$AM$2,0),0),0)+IFERROR(VLOOKUP($B34,'Round  (5)'!$B$2:$AM$102,MATCH(Species!T$2,'Round  (5)'!$B$2:$AM$2,0),0),0)+IFERROR(VLOOKUP($B34,'Round  (6)'!$B$2:$AM$102,MATCH(Species!T$2,'Round  (6)'!$B$2:$AM$2,0),0),0)+IFERROR(VLOOKUP($B34,'Round  (7)'!$B$2:$AM$102,MATCH(Species!T$2,'Round  (7)'!$B$2:$AM$2,0),0),0)+IFERROR(VLOOKUP($B34,'Round  (8)'!$B$2:$AM$102,MATCH(Species!T$2,'Round  (8)'!$B$2:$AM$2,0),0),0)+IFERROR(VLOOKUP($B34,'Round  (9)'!$B$2:$AM$102,MATCH(Species!T$2,'Round  (9)'!$B$2:$AM$2,0),0),0)+IFERROR(VLOOKUP($B34,'Round  (10)'!$B$2:$U$102,MATCH(Species!T$2,'Round  (10)'!$B$2:$U$2,0),0),0)+IFERROR(VLOOKUP($B34,'Round  (11)'!$B$2:$AB$102,MATCH(Species!T$2,'Round  (11)'!$B$2:$AB$2,0),0),0)+IFERROR(VLOOKUP($B34,'Round  (12)'!$B$2:$Y$100,MATCH(Species!T$2,'Round  (12)'!$B$2:$Y$2,0),0),0)</f>
        <v>0</v>
      </c>
      <c r="U34" s="480">
        <f>IFERROR(VLOOKUP($B34,'Round 1'!$B$2:$AM$102,MATCH(Species!U$2,'Round 1'!$B$2:$AM$2,0),0),0)+IFERROR(VLOOKUP($B34,'Round  (2)'!$B$2:$AM$102,MATCH(Species!U$2,'Round  (2)'!$B$2:$AM$2,0),0),0)+IFERROR(VLOOKUP($B34,'Round  (3)'!$B$2:$AM$102,MATCH(Species!U$2,'Round  (3)'!$B$2:$AM$2,0),0),0)+IFERROR(VLOOKUP($B34,'Round (4)'!$B$2:$AM$102,MATCH(Species!U$2,'Round (4)'!$B$2:$AM$2,0),0),0)+IFERROR(VLOOKUP($B34,'Round  (5)'!$B$2:$AM$102,MATCH(Species!U$2,'Round  (5)'!$B$2:$AM$2,0),0),0)+IFERROR(VLOOKUP($B34,'Round  (6)'!$B$2:$AM$102,MATCH(Species!U$2,'Round  (6)'!$B$2:$AM$2,0),0),0)+IFERROR(VLOOKUP($B34,'Round  (7)'!$B$2:$AM$102,MATCH(Species!U$2,'Round  (7)'!$B$2:$AM$2,0),0),0)+IFERROR(VLOOKUP($B34,'Round  (8)'!$B$2:$AM$102,MATCH(Species!U$2,'Round  (8)'!$B$2:$AM$2,0),0),0)+IFERROR(VLOOKUP($B34,'Round  (9)'!$B$2:$AM$102,MATCH(Species!U$2,'Round  (9)'!$B$2:$AM$2,0),0),0)+IFERROR(VLOOKUP($B34,'Round  (10)'!$B$2:$U$102,MATCH(Species!U$2,'Round  (10)'!$B$2:$U$2,0),0),0)+IFERROR(VLOOKUP($B34,'Round  (11)'!$B$2:$AB$102,MATCH(Species!U$2,'Round  (11)'!$B$2:$AB$2,0),0),0)+IFERROR(VLOOKUP($B34,'Round  (12)'!$B$2:$Y$100,MATCH(Species!U$2,'Round  (12)'!$B$2:$Y$2,0),0),0)</f>
        <v>1</v>
      </c>
      <c r="V34" s="480">
        <f>IFERROR(VLOOKUP($B34,'Round 1'!$B$2:$AM$102,MATCH(Species!V$2,'Round 1'!$B$2:$AM$2,0),0),0)+IFERROR(VLOOKUP($B34,'Round  (2)'!$B$2:$AM$102,MATCH(Species!V$2,'Round  (2)'!$B$2:$AM$2,0),0),0)+IFERROR(VLOOKUP($B34,'Round  (3)'!$B$2:$AM$102,MATCH(Species!V$2,'Round  (3)'!$B$2:$AM$2,0),0),0)+IFERROR(VLOOKUP($B34,'Round (4)'!$B$2:$AM$102,MATCH(Species!V$2,'Round (4)'!$B$2:$AM$2,0),0),0)+IFERROR(VLOOKUP($B34,'Round  (5)'!$B$2:$AM$102,MATCH(Species!V$2,'Round  (5)'!$B$2:$AM$2,0),0),0)+IFERROR(VLOOKUP($B34,'Round  (6)'!$B$2:$AM$102,MATCH(Species!V$2,'Round  (6)'!$B$2:$AM$2,0),0),0)+IFERROR(VLOOKUP($B34,'Round  (7)'!$B$2:$AM$102,MATCH(Species!V$2,'Round  (7)'!$B$2:$AM$2,0),0),0)+IFERROR(VLOOKUP($B34,'Round  (8)'!$B$2:$AM$102,MATCH(Species!V$2,'Round  (8)'!$B$2:$AM$2,0),0),0)+IFERROR(VLOOKUP($B34,'Round  (9)'!$B$2:$AM$102,MATCH(Species!V$2,'Round  (9)'!$B$2:$AM$2,0),0),0)+IFERROR(VLOOKUP($B34,'Round  (10)'!$B$2:$U$102,MATCH(Species!V$2,'Round  (10)'!$B$2:$U$2,0),0),0)+IFERROR(VLOOKUP($B34,'Round  (11)'!$B$2:$AB$102,MATCH(Species!V$2,'Round  (11)'!$B$2:$AB$2,0),0),0)+IFERROR(VLOOKUP($B34,'Round  (12)'!$B$2:$Y$100,MATCH(Species!V$2,'Round  (12)'!$B$2:$Y$2,0),0),0)</f>
        <v>0</v>
      </c>
      <c r="W34" s="480">
        <f>IFERROR(VLOOKUP($B34,'Round 1'!$B$2:$AM$102,MATCH(Species!W$2,'Round 1'!$B$2:$AM$2,0),0),0)+IFERROR(VLOOKUP($B34,'Round  (2)'!$B$2:$AM$102,MATCH(Species!W$2,'Round  (2)'!$B$2:$AM$2,0),0),0)+IFERROR(VLOOKUP($B34,'Round  (3)'!$B$2:$AM$102,MATCH(Species!W$2,'Round  (3)'!$B$2:$AM$2,0),0),0)+IFERROR(VLOOKUP($B34,'Round (4)'!$B$2:$AM$102,MATCH(Species!W$2,'Round (4)'!$B$2:$AM$2,0),0),0)+IFERROR(VLOOKUP($B34,'Round  (5)'!$B$2:$AM$102,MATCH(Species!W$2,'Round  (5)'!$B$2:$AM$2,0),0),0)+IFERROR(VLOOKUP($B34,'Round  (6)'!$B$2:$AM$102,MATCH(Species!W$2,'Round  (6)'!$B$2:$AM$2,0),0),0)+IFERROR(VLOOKUP($B34,'Round  (7)'!$B$2:$AM$102,MATCH(Species!W$2,'Round  (7)'!$B$2:$AM$2,0),0),0)+IFERROR(VLOOKUP($B34,'Round  (8)'!$B$2:$AM$102,MATCH(Species!W$2,'Round  (8)'!$B$2:$AM$2,0),0),0)+IFERROR(VLOOKUP($B34,'Round  (9)'!$B$2:$AM$102,MATCH(Species!W$2,'Round  (9)'!$B$2:$AM$2,0),0),0)+IFERROR(VLOOKUP($B34,'Round  (10)'!$B$2:$U$102,MATCH(Species!W$2,'Round  (10)'!$B$2:$U$2,0),0),0)+IFERROR(VLOOKUP($B34,'Round  (11)'!$B$2:$AB$102,MATCH(Species!W$2,'Round  (11)'!$B$2:$AB$2,0),0),0)+IFERROR(VLOOKUP($B34,'Round  (12)'!$B$2:$Y$100,MATCH(Species!W$2,'Round  (12)'!$B$2:$Y$2,0),0),0)</f>
        <v>0</v>
      </c>
      <c r="X34" s="480">
        <f>IFERROR(VLOOKUP($B34,'Round 1'!$B$2:$AM$102,MATCH(Species!X$2,'Round 1'!$B$2:$AM$2,0),0),0)+IFERROR(VLOOKUP($B34,'Round  (2)'!$B$2:$AM$102,MATCH(Species!X$2,'Round  (2)'!$B$2:$AM$2,0),0),0)+IFERROR(VLOOKUP($B34,'Round  (3)'!$B$2:$AM$102,MATCH(Species!X$2,'Round  (3)'!$B$2:$AM$2,0),0),0)+IFERROR(VLOOKUP($B34,'Round (4)'!$B$2:$AM$102,MATCH(Species!X$2,'Round (4)'!$B$2:$AM$2,0),0),0)+IFERROR(VLOOKUP($B34,'Round  (5)'!$B$2:$AM$102,MATCH(Species!X$2,'Round  (5)'!$B$2:$AM$2,0),0),0)+IFERROR(VLOOKUP($B34,'Round  (6)'!$B$2:$AM$102,MATCH(Species!X$2,'Round  (6)'!$B$2:$AM$2,0),0),0)+IFERROR(VLOOKUP($B34,'Round  (7)'!$B$2:$AM$102,MATCH(Species!X$2,'Round  (7)'!$B$2:$AM$2,0),0),0)+IFERROR(VLOOKUP($B34,'Round  (8)'!$B$2:$AM$102,MATCH(Species!X$2,'Round  (8)'!$B$2:$AM$2,0),0),0)+IFERROR(VLOOKUP($B34,'Round  (9)'!$B$2:$AM$102,MATCH(Species!X$2,'Round  (9)'!$B$2:$AM$2,0),0),0)+IFERROR(VLOOKUP($B34,'Round  (10)'!$B$2:$U$102,MATCH(Species!X$2,'Round  (10)'!$B$2:$U$2,0),0),0)+IFERROR(VLOOKUP($B34,'Round  (11)'!$B$2:$AB$102,MATCH(Species!X$2,'Round  (11)'!$B$2:$AB$2,0),0),0)+IFERROR(VLOOKUP($B34,'Round  (12)'!$B$2:$Y$100,MATCH(Species!X$2,'Round  (12)'!$B$2:$Y$2,0),0),0)</f>
        <v>0</v>
      </c>
      <c r="Y34" s="480">
        <f>IFERROR(VLOOKUP($B34,'Round 1'!$B$2:$AM$102,MATCH(Species!Y$2,'Round 1'!$B$2:$AM$2,0),0),0)+IFERROR(VLOOKUP($B34,'Round  (2)'!$B$2:$AM$102,MATCH(Species!Y$2,'Round  (2)'!$B$2:$AM$2,0),0),0)+IFERROR(VLOOKUP($B34,'Round  (3)'!$B$2:$AM$102,MATCH(Species!Y$2,'Round  (3)'!$B$2:$AM$2,0),0),0)+IFERROR(VLOOKUP($B34,'Round (4)'!$B$2:$AM$102,MATCH(Species!Y$2,'Round (4)'!$B$2:$AM$2,0),0),0)+IFERROR(VLOOKUP($B34,'Round  (5)'!$B$2:$AM$102,MATCH(Species!Y$2,'Round  (5)'!$B$2:$AM$2,0),0),0)+IFERROR(VLOOKUP($B34,'Round  (6)'!$B$2:$AM$102,MATCH(Species!Y$2,'Round  (6)'!$B$2:$AM$2,0),0),0)+IFERROR(VLOOKUP($B34,'Round  (7)'!$B$2:$AM$102,MATCH(Species!Y$2,'Round  (7)'!$B$2:$AM$2,0),0),0)+IFERROR(VLOOKUP($B34,'Round  (8)'!$B$2:$AM$102,MATCH(Species!Y$2,'Round  (8)'!$B$2:$AM$2,0),0),0)+IFERROR(VLOOKUP($B34,'Round  (9)'!$B$2:$AM$102,MATCH(Species!Y$2,'Round  (9)'!$B$2:$AM$2,0),0),0)+IFERROR(VLOOKUP($B34,'Round  (10)'!$B$2:$U$102,MATCH(Species!Y$2,'Round  (10)'!$B$2:$U$2,0),0),0)+IFERROR(VLOOKUP($B34,'Round  (11)'!$B$2:$AB$102,MATCH(Species!Y$2,'Round  (11)'!$B$2:$AB$2,0),0),0)+IFERROR(VLOOKUP($B34,'Round  (12)'!$B$2:$Y$100,MATCH(Species!Y$2,'Round  (12)'!$B$2:$Y$2,0),0),0)</f>
        <v>0</v>
      </c>
      <c r="Z34" s="480">
        <f>IFERROR(VLOOKUP($B34,'Round 1'!$B$2:$AM$102,MATCH(Species!Z$2,'Round 1'!$B$2:$AM$2,0),0),0)+IFERROR(VLOOKUP($B34,'Round  (2)'!$B$2:$AM$102,MATCH(Species!Z$2,'Round  (2)'!$B$2:$AM$2,0),0),0)+IFERROR(VLOOKUP($B34,'Round  (3)'!$B$2:$AM$102,MATCH(Species!Z$2,'Round  (3)'!$B$2:$AM$2,0),0),0)+IFERROR(VLOOKUP($B34,'Round (4)'!$B$2:$AM$102,MATCH(Species!Z$2,'Round (4)'!$B$2:$AM$2,0),0),0)+IFERROR(VLOOKUP($B34,'Round  (5)'!$B$2:$AM$102,MATCH(Species!Z$2,'Round  (5)'!$B$2:$AM$2,0),0),0)+IFERROR(VLOOKUP($B34,'Round  (6)'!$B$2:$AM$102,MATCH(Species!Z$2,'Round  (6)'!$B$2:$AM$2,0),0),0)+IFERROR(VLOOKUP($B34,'Round  (7)'!$B$2:$AM$102,MATCH(Species!Z$2,'Round  (7)'!$B$2:$AM$2,0),0),0)+IFERROR(VLOOKUP($B34,'Round  (8)'!$B$2:$AM$102,MATCH(Species!Z$2,'Round  (8)'!$B$2:$AM$2,0),0),0)+IFERROR(VLOOKUP($B34,'Round  (9)'!$B$2:$AM$102,MATCH(Species!Z$2,'Round  (9)'!$B$2:$AM$2,0),0),0)+IFERROR(VLOOKUP($B34,'Round  (10)'!$B$2:$U$102,MATCH(Species!Z$2,'Round  (10)'!$B$2:$U$2,0),0),0)+IFERROR(VLOOKUP($B34,'Round  (11)'!$B$2:$AB$102,MATCH(Species!Z$2,'Round  (11)'!$B$2:$AB$2,0),0),0)+IFERROR(VLOOKUP($B34,'Round  (12)'!$B$2:$Y$100,MATCH(Species!Z$2,'Round  (12)'!$B$2:$Y$2,0),0),0)</f>
        <v>0</v>
      </c>
      <c r="AA34" s="480">
        <f>IFERROR(VLOOKUP($B34,'Round 1'!$B$2:$AM$102,MATCH(Species!AA$2,'Round 1'!$B$2:$AM$2,0),0),0)+IFERROR(VLOOKUP($B34,'Round  (2)'!$B$2:$AM$102,MATCH(Species!AA$2,'Round  (2)'!$B$2:$AM$2,0),0),0)+IFERROR(VLOOKUP($B34,'Round  (3)'!$B$2:$AM$102,MATCH(Species!AA$2,'Round  (3)'!$B$2:$AM$2,0),0),0)+IFERROR(VLOOKUP($B34,'Round (4)'!$B$2:$AM$102,MATCH(Species!AA$2,'Round (4)'!$B$2:$AM$2,0),0),0)+IFERROR(VLOOKUP($B34,'Round  (5)'!$B$2:$AM$102,MATCH(Species!AA$2,'Round  (5)'!$B$2:$AM$2,0),0),0)+IFERROR(VLOOKUP($B34,'Round  (6)'!$B$2:$AM$102,MATCH(Species!AA$2,'Round  (6)'!$B$2:$AM$2,0),0),0)+IFERROR(VLOOKUP($B34,'Round  (7)'!$B$2:$AM$102,MATCH(Species!AA$2,'Round  (7)'!$B$2:$AM$2,0),0),0)+IFERROR(VLOOKUP($B34,'Round  (8)'!$B$2:$AM$102,MATCH(Species!AA$2,'Round  (8)'!$B$2:$AM$2,0),0),0)+IFERROR(VLOOKUP($B34,'Round  (9)'!$B$2:$AM$102,MATCH(Species!AA$2,'Round  (9)'!$B$2:$AM$2,0),0),0)+IFERROR(VLOOKUP($B34,'Round  (10)'!$B$2:$U$102,MATCH(Species!AA$2,'Round  (10)'!$B$2:$U$2,0),0),0)+IFERROR(VLOOKUP($B34,'Round  (11)'!$B$2:$AB$102,MATCH(Species!AA$2,'Round  (11)'!$B$2:$AB$2,0),0),0)+IFERROR(VLOOKUP($B34,'Round  (12)'!$B$2:$Y$100,MATCH(Species!AA$2,'Round  (12)'!$B$2:$Y$2,0),0),0)</f>
        <v>0</v>
      </c>
      <c r="AB34" s="480">
        <f>IFERROR(VLOOKUP($B34,'Round 1'!$B$2:$AM$102,MATCH(Species!AB$2,'Round 1'!$B$2:$AM$2,0),0),0)+IFERROR(VLOOKUP($B34,'Round  (2)'!$B$2:$AM$102,MATCH(Species!AB$2,'Round  (2)'!$B$2:$AM$2,0),0),0)+IFERROR(VLOOKUP($B34,'Round  (3)'!$B$2:$AM$102,MATCH(Species!AB$2,'Round  (3)'!$B$2:$AM$2,0),0),0)+IFERROR(VLOOKUP($B34,'Round (4)'!$B$2:$AM$102,MATCH(Species!AB$2,'Round (4)'!$B$2:$AM$2,0),0),0)+IFERROR(VLOOKUP($B34,'Round  (5)'!$B$2:$AM$102,MATCH(Species!AB$2,'Round  (5)'!$B$2:$AM$2,0),0),0)+IFERROR(VLOOKUP($B34,'Round  (6)'!$B$2:$AM$102,MATCH(Species!AB$2,'Round  (6)'!$B$2:$AM$2,0),0),0)+IFERROR(VLOOKUP($B34,'Round  (7)'!$B$2:$AM$102,MATCH(Species!AB$2,'Round  (7)'!$B$2:$AM$2,0),0),0)+IFERROR(VLOOKUP($B34,'Round  (8)'!$B$2:$AM$102,MATCH(Species!AB$2,'Round  (8)'!$B$2:$AM$2,0),0),0)+IFERROR(VLOOKUP($B34,'Round  (9)'!$B$2:$AM$102,MATCH(Species!AB$2,'Round  (9)'!$B$2:$AM$2,0),0),0)+IFERROR(VLOOKUP($B34,'Round  (10)'!$B$2:$U$102,MATCH(Species!AB$2,'Round  (10)'!$B$2:$U$2,0),0),0)+IFERROR(VLOOKUP($B34,'Round  (11)'!$B$2:$AB$102,MATCH(Species!AB$2,'Round  (11)'!$B$2:$AB$2,0),0),0)+IFERROR(VLOOKUP($B34,'Round  (12)'!$B$2:$Y$100,MATCH(Species!AB$2,'Round  (12)'!$B$2:$Y$2,0),0),0)</f>
        <v>0</v>
      </c>
      <c r="AC34" s="480">
        <f>IFERROR(VLOOKUP($B34,'Round 1'!$B$2:$AM$102,MATCH(Species!AC$2,'Round 1'!$B$2:$AM$2,0),0),0)+IFERROR(VLOOKUP($B34,'Round  (2)'!$B$2:$AM$102,MATCH(Species!AC$2,'Round  (2)'!$B$2:$AM$2,0),0),0)+IFERROR(VLOOKUP($B34,'Round  (3)'!$B$2:$AM$102,MATCH(Species!AC$2,'Round  (3)'!$B$2:$AM$2,0),0),0)+IFERROR(VLOOKUP($B34,'Round (4)'!$B$2:$AM$102,MATCH(Species!AC$2,'Round (4)'!$B$2:$AM$2,0),0),0)+IFERROR(VLOOKUP($B34,'Round  (5)'!$B$2:$AM$102,MATCH(Species!AC$2,'Round  (5)'!$B$2:$AM$2,0),0),0)+IFERROR(VLOOKUP($B34,'Round  (6)'!$B$2:$AM$102,MATCH(Species!AC$2,'Round  (6)'!$B$2:$AM$2,0),0),0)+IFERROR(VLOOKUP($B34,'Round  (7)'!$B$2:$AM$102,MATCH(Species!AC$2,'Round  (7)'!$B$2:$AM$2,0),0),0)+IFERROR(VLOOKUP($B34,'Round  (8)'!$B$2:$AM$102,MATCH(Species!AC$2,'Round  (8)'!$B$2:$AM$2,0),0),0)+IFERROR(VLOOKUP($B34,'Round  (9)'!$B$2:$AM$102,MATCH(Species!AC$2,'Round  (9)'!$B$2:$AM$2,0),0),0)+IFERROR(VLOOKUP($B34,'Round  (10)'!$B$2:$U$102,MATCH(Species!AC$2,'Round  (10)'!$B$2:$U$2,0),0),0)+IFERROR(VLOOKUP($B34,'Round  (11)'!$B$2:$AB$102,MATCH(Species!AC$2,'Round  (11)'!$B$2:$AB$2,0),0),0)+IFERROR(VLOOKUP($B34,'Round  (12)'!$B$2:$Y$100,MATCH(Species!AC$2,'Round  (12)'!$B$2:$Y$2,0),0),0)</f>
        <v>0</v>
      </c>
      <c r="AD34" s="480">
        <f>IFERROR(VLOOKUP($B34,'Round 1'!$B$2:$AM$102,MATCH(Species!AD$2,'Round 1'!$B$2:$AM$2,0),0),0)+IFERROR(VLOOKUP($B34,'Round  (2)'!$B$2:$AM$102,MATCH(Species!AD$2,'Round  (2)'!$B$2:$AM$2,0),0),0)+IFERROR(VLOOKUP($B34,'Round  (3)'!$B$2:$AM$102,MATCH(Species!AD$2,'Round  (3)'!$B$2:$AM$2,0),0),0)+IFERROR(VLOOKUP($B34,'Round (4)'!$B$2:$AM$102,MATCH(Species!AD$2,'Round (4)'!$B$2:$AM$2,0),0),0)+IFERROR(VLOOKUP($B34,'Round  (5)'!$B$2:$AM$102,MATCH(Species!AD$2,'Round  (5)'!$B$2:$AM$2,0),0),0)+IFERROR(VLOOKUP($B34,'Round  (6)'!$B$2:$AM$102,MATCH(Species!AD$2,'Round  (6)'!$B$2:$AM$2,0),0),0)+IFERROR(VLOOKUP($B34,'Round  (7)'!$B$2:$AM$102,MATCH(Species!AD$2,'Round  (7)'!$B$2:$AM$2,0),0),0)+IFERROR(VLOOKUP($B34,'Round  (8)'!$B$2:$AM$102,MATCH(Species!AD$2,'Round  (8)'!$B$2:$AM$2,0),0),0)+IFERROR(VLOOKUP($B34,'Round  (9)'!$B$2:$AM$102,MATCH(Species!AD$2,'Round  (9)'!$B$2:$AM$2,0),0),0)+IFERROR(VLOOKUP($B34,'Round  (10)'!$B$2:$U$102,MATCH(Species!AD$2,'Round  (10)'!$B$2:$U$2,0),0),0)+IFERROR(VLOOKUP($B34,'Round  (11)'!$B$2:$AB$102,MATCH(Species!AD$2,'Round  (11)'!$B$2:$AB$2,0),0),0)+IFERROR(VLOOKUP($B34,'Round  (12)'!$B$2:$Y$100,MATCH(Species!AD$2,'Round  (12)'!$B$2:$Y$2,0),0),0)</f>
        <v>0</v>
      </c>
      <c r="AE34" s="480">
        <f>IFERROR(VLOOKUP($B34,'Round 1'!$B$2:$AM$102,MATCH(Species!AE$2,'Round 1'!$B$2:$AM$2,0),0),0)+IFERROR(VLOOKUP($B34,'Round  (2)'!$B$2:$AM$102,MATCH(Species!AE$2,'Round  (2)'!$B$2:$AM$2,0),0),0)+IFERROR(VLOOKUP($B34,'Round  (3)'!$B$2:$AM$102,MATCH(Species!AE$2,'Round  (3)'!$B$2:$AM$2,0),0),0)+IFERROR(VLOOKUP($B34,'Round (4)'!$B$2:$AM$102,MATCH(Species!AE$2,'Round (4)'!$B$2:$AM$2,0),0),0)+IFERROR(VLOOKUP($B34,'Round  (5)'!$B$2:$AM$102,MATCH(Species!AE$2,'Round  (5)'!$B$2:$AM$2,0),0),0)+IFERROR(VLOOKUP($B34,'Round  (6)'!$B$2:$AM$102,MATCH(Species!AE$2,'Round  (6)'!$B$2:$AM$2,0),0),0)+IFERROR(VLOOKUP($B34,'Round  (7)'!$B$2:$AM$102,MATCH(Species!AE$2,'Round  (7)'!$B$2:$AM$2,0),0),0)+IFERROR(VLOOKUP($B34,'Round  (8)'!$B$2:$AM$102,MATCH(Species!AE$2,'Round  (8)'!$B$2:$AM$2,0),0),0)+IFERROR(VLOOKUP($B34,'Round  (9)'!$B$2:$AM$102,MATCH(Species!AE$2,'Round  (9)'!$B$2:$AM$2,0),0),0)+IFERROR(VLOOKUP($B34,'Round  (10)'!$B$2:$U$102,MATCH(Species!AE$2,'Round  (10)'!$B$2:$U$2,0),0),0)+IFERROR(VLOOKUP($B34,'Round  (11)'!$B$2:$AB$102,MATCH(Species!AE$2,'Round  (11)'!$B$2:$AB$2,0),0),0)+IFERROR(VLOOKUP($B34,'Round  (12)'!$B$2:$Y$100,MATCH(Species!AE$2,'Round  (12)'!$B$2:$Y$2,0),0),0)</f>
        <v>0</v>
      </c>
      <c r="AF34" s="480">
        <f>IFERROR(VLOOKUP($B34,'Round 1'!$B$2:$AM$102,MATCH(Species!AF$2,'Round 1'!$B$2:$AM$2,0),0),0)+IFERROR(VLOOKUP($B34,'Round  (2)'!$B$2:$AM$102,MATCH(Species!AF$2,'Round  (2)'!$B$2:$AM$2,0),0),0)+IFERROR(VLOOKUP($B34,'Round  (3)'!$B$2:$AM$102,MATCH(Species!AF$2,'Round  (3)'!$B$2:$AM$2,0),0),0)+IFERROR(VLOOKUP($B34,'Round (4)'!$B$2:$AM$102,MATCH(Species!AF$2,'Round (4)'!$B$2:$AM$2,0),0),0)+IFERROR(VLOOKUP($B34,'Round  (5)'!$B$2:$AM$102,MATCH(Species!AF$2,'Round  (5)'!$B$2:$AM$2,0),0),0)+IFERROR(VLOOKUP($B34,'Round  (6)'!$B$2:$AM$102,MATCH(Species!AF$2,'Round  (6)'!$B$2:$AM$2,0),0),0)+IFERROR(VLOOKUP($B34,'Round  (7)'!$B$2:$AM$102,MATCH(Species!AF$2,'Round  (7)'!$B$2:$AM$2,0),0),0)+IFERROR(VLOOKUP($B34,'Round  (8)'!$B$2:$AM$102,MATCH(Species!AF$2,'Round  (8)'!$B$2:$AM$2,0),0),0)+IFERROR(VLOOKUP($B34,'Round  (9)'!$B$2:$AM$102,MATCH(Species!AF$2,'Round  (9)'!$B$2:$AM$2,0),0),0)+IFERROR(VLOOKUP($B34,'Round  (10)'!$B$2:$U$102,MATCH(Species!AF$2,'Round  (10)'!$B$2:$U$2,0),0),0)+IFERROR(VLOOKUP($B34,'Round  (11)'!$B$2:$AB$102,MATCH(Species!AF$2,'Round  (11)'!$B$2:$AB$2,0),0),0)+IFERROR(VLOOKUP($B34,'Round  (12)'!$B$2:$Y$100,MATCH(Species!AF$2,'Round  (12)'!$B$2:$Y$2,0),0),0)</f>
        <v>0</v>
      </c>
      <c r="AG34" s="480">
        <f>IFERROR(VLOOKUP($B34,'Round 1'!$B$2:$AM$102,MATCH(Species!AG$2,'Round 1'!$B$2:$AM$2,0),0),0)+IFERROR(VLOOKUP($B34,'Round  (2)'!$B$2:$AM$102,MATCH(Species!AG$2,'Round  (2)'!$B$2:$AM$2,0),0),0)+IFERROR(VLOOKUP($B34,'Round  (3)'!$B$2:$AM$102,MATCH(Species!AG$2,'Round  (3)'!$B$2:$AM$2,0),0),0)+IFERROR(VLOOKUP($B34,'Round (4)'!$B$2:$AM$102,MATCH(Species!AG$2,'Round (4)'!$B$2:$AM$2,0),0),0)+IFERROR(VLOOKUP($B34,'Round  (5)'!$B$2:$AM$102,MATCH(Species!AG$2,'Round  (5)'!$B$2:$AM$2,0),0),0)+IFERROR(VLOOKUP($B34,'Round  (6)'!$B$2:$AM$102,MATCH(Species!AG$2,'Round  (6)'!$B$2:$AM$2,0),0),0)+IFERROR(VLOOKUP($B34,'Round  (7)'!$B$2:$AM$102,MATCH(Species!AG$2,'Round  (7)'!$B$2:$AM$2,0),0),0)+IFERROR(VLOOKUP($B34,'Round  (8)'!$B$2:$AM$102,MATCH(Species!AG$2,'Round  (8)'!$B$2:$AM$2,0),0),0)+IFERROR(VLOOKUP($B34,'Round  (9)'!$B$2:$AM$102,MATCH(Species!AG$2,'Round  (9)'!$B$2:$AM$2,0),0),0)+IFERROR(VLOOKUP($B34,'Round  (10)'!$B$2:$U$102,MATCH(Species!AG$2,'Round  (10)'!$B$2:$U$2,0),0),0)+IFERROR(VLOOKUP($B34,'Round  (11)'!$B$2:$AB$102,MATCH(Species!AG$2,'Round  (11)'!$B$2:$AB$2,0),0),0)+IFERROR(VLOOKUP($B34,'Round  (12)'!$B$2:$Y$100,MATCH(Species!AG$2,'Round  (12)'!$B$2:$Y$2,0),0),0)</f>
        <v>0</v>
      </c>
      <c r="AH34" s="480">
        <f>IFERROR(VLOOKUP($B34,'Round 1'!$B$2:$AM$102,MATCH(Species!AH$2,'Round 1'!$B$2:$AM$2,0),0),0)+IFERROR(VLOOKUP($B34,'Round  (2)'!$B$2:$AM$102,MATCH(Species!AH$2,'Round  (2)'!$B$2:$AM$2,0),0),0)+IFERROR(VLOOKUP($B34,'Round  (3)'!$B$2:$AM$102,MATCH(Species!AH$2,'Round  (3)'!$B$2:$AM$2,0),0),0)+IFERROR(VLOOKUP($B34,'Round (4)'!$B$2:$AM$102,MATCH(Species!AH$2,'Round (4)'!$B$2:$AM$2,0),0),0)+IFERROR(VLOOKUP($B34,'Round  (5)'!$B$2:$AM$102,MATCH(Species!AH$2,'Round  (5)'!$B$2:$AM$2,0),0),0)+IFERROR(VLOOKUP($B34,'Round  (6)'!$B$2:$AM$102,MATCH(Species!AH$2,'Round  (6)'!$B$2:$AM$2,0),0),0)+IFERROR(VLOOKUP($B34,'Round  (7)'!$B$2:$AM$102,MATCH(Species!AH$2,'Round  (7)'!$B$2:$AM$2,0),0),0)+IFERROR(VLOOKUP($B34,'Round  (8)'!$B$2:$AM$102,MATCH(Species!AH$2,'Round  (8)'!$B$2:$AM$2,0),0),0)+IFERROR(VLOOKUP($B34,'Round  (9)'!$B$2:$AM$102,MATCH(Species!AH$2,'Round  (9)'!$B$2:$AM$2,0),0),0)+IFERROR(VLOOKUP($B34,'Round  (10)'!$B$2:$U$102,MATCH(Species!AH$2,'Round  (10)'!$B$2:$U$2,0),0),0)+IFERROR(VLOOKUP($B34,'Round  (11)'!$B$2:$AB$102,MATCH(Species!AH$2,'Round  (11)'!$B$2:$AB$2,0),0),0)+IFERROR(VLOOKUP($B34,'Round  (12)'!$B$2:$Y$100,MATCH(Species!AH$2,'Round  (12)'!$B$2:$Y$2,0),0),0)</f>
        <v>0</v>
      </c>
      <c r="AI34" s="480">
        <f>IFERROR(VLOOKUP($B34,'Round 1'!$B$2:$AM$102,MATCH(Species!AI$2,'Round 1'!$B$2:$AM$2,0),0),0)+IFERROR(VLOOKUP($B34,'Round  (2)'!$B$2:$AM$102,MATCH(Species!AI$2,'Round  (2)'!$B$2:$AM$2,0),0),0)+IFERROR(VLOOKUP($B34,'Round  (3)'!$B$2:$AM$102,MATCH(Species!AI$2,'Round  (3)'!$B$2:$AM$2,0),0),0)+IFERROR(VLOOKUP($B34,'Round (4)'!$B$2:$AM$102,MATCH(Species!AI$2,'Round (4)'!$B$2:$AM$2,0),0),0)+IFERROR(VLOOKUP($B34,'Round  (5)'!$B$2:$AM$102,MATCH(Species!AI$2,'Round  (5)'!$B$2:$AM$2,0),0),0)+IFERROR(VLOOKUP($B34,'Round  (6)'!$B$2:$AM$102,MATCH(Species!AI$2,'Round  (6)'!$B$2:$AM$2,0),0),0)+IFERROR(VLOOKUP($B34,'Round  (7)'!$B$2:$AM$102,MATCH(Species!AI$2,'Round  (7)'!$B$2:$AM$2,0),0),0)+IFERROR(VLOOKUP($B34,'Round  (8)'!$B$2:$AM$102,MATCH(Species!AI$2,'Round  (8)'!$B$2:$AM$2,0),0),0)+IFERROR(VLOOKUP($B34,'Round  (9)'!$B$2:$AM$102,MATCH(Species!AI$2,'Round  (9)'!$B$2:$AM$2,0),0),0)+IFERROR(VLOOKUP($B34,'Round  (10)'!$B$2:$U$102,MATCH(Species!AI$2,'Round  (10)'!$B$2:$U$2,0),0),0)+IFERROR(VLOOKUP($B34,'Round  (11)'!$B$2:$AB$102,MATCH(Species!AI$2,'Round  (11)'!$B$2:$AB$2,0),0),0)+IFERROR(VLOOKUP($B34,'Round  (12)'!$B$2:$Y$100,MATCH(Species!AI$2,'Round  (12)'!$B$2:$Y$2,0),0),0)</f>
        <v>0</v>
      </c>
      <c r="AJ34" s="480">
        <f>IFERROR(VLOOKUP($B34,'Round 1'!$B$2:$AM$102,MATCH(Species!AJ$2,'Round 1'!$B$2:$AM$2,0),0),0)+IFERROR(VLOOKUP($B34,'Round  (2)'!$B$2:$AM$102,MATCH(Species!AJ$2,'Round  (2)'!$B$2:$AM$2,0),0),0)+IFERROR(VLOOKUP($B34,'Round  (3)'!$B$2:$AM$102,MATCH(Species!AJ$2,'Round  (3)'!$B$2:$AM$2,0),0),0)+IFERROR(VLOOKUP($B34,'Round (4)'!$B$2:$AM$102,MATCH(Species!AJ$2,'Round (4)'!$B$2:$AM$2,0),0),0)+IFERROR(VLOOKUP($B34,'Round  (5)'!$B$2:$AM$102,MATCH(Species!AJ$2,'Round  (5)'!$B$2:$AM$2,0),0),0)+IFERROR(VLOOKUP($B34,'Round  (6)'!$B$2:$AM$102,MATCH(Species!AJ$2,'Round  (6)'!$B$2:$AM$2,0),0),0)+IFERROR(VLOOKUP($B34,'Round  (7)'!$B$2:$AM$102,MATCH(Species!AJ$2,'Round  (7)'!$B$2:$AM$2,0),0),0)+IFERROR(VLOOKUP($B34,'Round  (8)'!$B$2:$AM$102,MATCH(Species!AJ$2,'Round  (8)'!$B$2:$AM$2,0),0),0)+IFERROR(VLOOKUP($B34,'Round  (9)'!$B$2:$AM$102,MATCH(Species!AJ$2,'Round  (9)'!$B$2:$AM$2,0),0),0)+IFERROR(VLOOKUP($B34,'Round  (10)'!$B$2:$U$102,MATCH(Species!AJ$2,'Round  (10)'!$B$2:$U$2,0),0),0)+IFERROR(VLOOKUP($B34,'Round  (11)'!$B$2:$AB$102,MATCH(Species!AJ$2,'Round  (11)'!$B$2:$AB$2,0),0),0)+IFERROR(VLOOKUP($B34,'Round  (12)'!$B$2:$Y$100,MATCH(Species!AJ$2,'Round  (12)'!$B$2:$Y$2,0),0),0)</f>
        <v>0</v>
      </c>
    </row>
    <row r="35" spans="1:36" x14ac:dyDescent="0.3">
      <c r="A35" s="186">
        <v>32</v>
      </c>
      <c r="B35" s="326" t="s">
        <v>77</v>
      </c>
      <c r="C35" s="66" t="str">
        <f>IFERROR(VLOOKUP(B35,IND!$B$3:$E$66,4,0),"NM")</f>
        <v>M</v>
      </c>
      <c r="D35" s="51">
        <f t="shared" si="1"/>
        <v>7</v>
      </c>
      <c r="E35" s="342">
        <f t="shared" si="2"/>
        <v>48</v>
      </c>
      <c r="F35" s="480">
        <f>IFERROR(VLOOKUP($B35,'Round 1'!$B$2:$AM$102,MATCH(Species!F$2,'Round 1'!$B$2:$AM$2,0),0),0)+IFERROR(VLOOKUP($B35,'Round  (2)'!$B$2:$AM$102,MATCH(Species!F$2,'Round  (2)'!$B$2:$AM$2,0),0),0)+IFERROR(VLOOKUP($B35,'Round  (3)'!$B$2:$AM$102,MATCH(Species!F$2,'Round  (3)'!$B$2:$AM$2,0),0),0)+IFERROR(VLOOKUP($B35,'Round (4)'!$B$2:$AM$102,MATCH(Species!F$2,'Round (4)'!$B$2:$AM$2,0),0),0)+IFERROR(VLOOKUP($B35,'Round  (5)'!$B$2:$AM$102,MATCH(Species!F$2,'Round  (5)'!$B$2:$AM$2,0),0),0)+IFERROR(VLOOKUP($B35,'Round  (6)'!$B$2:$AM$102,MATCH(Species!F$2,'Round  (6)'!$B$2:$AM$2,0),0),0)+IFERROR(VLOOKUP($B35,'Round  (7)'!$B$2:$AM$102,MATCH(Species!F$2,'Round  (7)'!$B$2:$AM$2,0),0),0)+IFERROR(VLOOKUP($B35,'Round  (8)'!$B$2:$AM$102,MATCH(Species!F$2,'Round  (8)'!$B$2:$AM$2,0),0),0)+IFERROR(VLOOKUP($B35,'Round  (9)'!$B$2:$AM$102,MATCH(Species!F$2,'Round  (9)'!$B$2:$AM$2,0),0),0)+IFERROR(VLOOKUP($B35,'Round  (10)'!$B$2:$U$102,MATCH(Species!F$2,'Round  (10)'!$B$2:$U$2,0),0),0)+IFERROR(VLOOKUP($B35,'Round  (11)'!$B$2:$AB$102,MATCH(Species!F$2,'Round  (11)'!$B$2:$AB$2,0),0),0)+IFERROR(VLOOKUP($B35,'Round  (12)'!$B$2:$Y$100,MATCH(Species!F$2,'Round  (12)'!$B$2:$Y$2,0),0),0)</f>
        <v>19</v>
      </c>
      <c r="G35" s="480">
        <f>IFERROR(VLOOKUP($B35,'Round 1'!$B$2:$AM$102,MATCH(Species!G$2,'Round 1'!$B$2:$AM$2,0),0),0)+IFERROR(VLOOKUP($B35,'Round  (2)'!$B$2:$AM$102,MATCH(Species!G$2,'Round  (2)'!$B$2:$AM$2,0),0),0)+IFERROR(VLOOKUP($B35,'Round  (3)'!$B$2:$AM$102,MATCH(Species!G$2,'Round  (3)'!$B$2:$AM$2,0),0),0)+IFERROR(VLOOKUP($B35,'Round (4)'!$B$2:$AM$102,MATCH(Species!G$2,'Round (4)'!$B$2:$AM$2,0),0),0)+IFERROR(VLOOKUP($B35,'Round  (5)'!$B$2:$AM$102,MATCH(Species!G$2,'Round  (5)'!$B$2:$AM$2,0),0),0)+IFERROR(VLOOKUP($B35,'Round  (6)'!$B$2:$AM$102,MATCH(Species!G$2,'Round  (6)'!$B$2:$AM$2,0),0),0)+IFERROR(VLOOKUP($B35,'Round  (7)'!$B$2:$AM$102,MATCH(Species!G$2,'Round  (7)'!$B$2:$AM$2,0),0),0)+IFERROR(VLOOKUP($B35,'Round  (8)'!$B$2:$AM$102,MATCH(Species!G$2,'Round  (8)'!$B$2:$AM$2,0),0),0)+IFERROR(VLOOKUP($B35,'Round  (9)'!$B$2:$AM$102,MATCH(Species!G$2,'Round  (9)'!$B$2:$AM$2,0),0),0)+IFERROR(VLOOKUP($B35,'Round  (10)'!$B$2:$U$102,MATCH(Species!G$2,'Round  (10)'!$B$2:$U$2,0),0),0)+IFERROR(VLOOKUP($B35,'Round  (11)'!$B$2:$AB$102,MATCH(Species!G$2,'Round  (11)'!$B$2:$AB$2,0),0),0)+IFERROR(VLOOKUP($B35,'Round  (12)'!$B$2:$Y$100,MATCH(Species!G$2,'Round  (12)'!$B$2:$Y$2,0),0),0)</f>
        <v>2</v>
      </c>
      <c r="H35" s="480">
        <f>IFERROR(VLOOKUP($B35,'Round 1'!$B$2:$AM$102,MATCH(Species!H$2,'Round 1'!$B$2:$AM$2,0),0),0)+IFERROR(VLOOKUP($B35,'Round  (2)'!$B$2:$AM$102,MATCH(Species!H$2,'Round  (2)'!$B$2:$AM$2,0),0),0)+IFERROR(VLOOKUP($B35,'Round  (3)'!$B$2:$AM$102,MATCH(Species!H$2,'Round  (3)'!$B$2:$AM$2,0),0),0)+IFERROR(VLOOKUP($B35,'Round (4)'!$B$2:$AM$102,MATCH(Species!H$2,'Round (4)'!$B$2:$AM$2,0),0),0)+IFERROR(VLOOKUP($B35,'Round  (5)'!$B$2:$AM$102,MATCH(Species!H$2,'Round  (5)'!$B$2:$AM$2,0),0),0)+IFERROR(VLOOKUP($B35,'Round  (6)'!$B$2:$AM$102,MATCH(Species!H$2,'Round  (6)'!$B$2:$AM$2,0),0),0)+IFERROR(VLOOKUP($B35,'Round  (7)'!$B$2:$AM$102,MATCH(Species!H$2,'Round  (7)'!$B$2:$AM$2,0),0),0)+IFERROR(VLOOKUP($B35,'Round  (8)'!$B$2:$AM$102,MATCH(Species!H$2,'Round  (8)'!$B$2:$AM$2,0),0),0)+IFERROR(VLOOKUP($B35,'Round  (9)'!$B$2:$AM$102,MATCH(Species!H$2,'Round  (9)'!$B$2:$AM$2,0),0),0)+IFERROR(VLOOKUP($B35,'Round  (10)'!$B$2:$U$102,MATCH(Species!H$2,'Round  (10)'!$B$2:$U$2,0),0),0)+IFERROR(VLOOKUP($B35,'Round  (11)'!$B$2:$AB$102,MATCH(Species!H$2,'Round  (11)'!$B$2:$AB$2,0),0),0)+IFERROR(VLOOKUP($B35,'Round  (12)'!$B$2:$Y$100,MATCH(Species!H$2,'Round  (12)'!$B$2:$Y$2,0),0),0)</f>
        <v>1</v>
      </c>
      <c r="I35" s="480">
        <f>IFERROR(VLOOKUP($B35,'Round 1'!$B$2:$AM$102,MATCH(Species!I$2,'Round 1'!$B$2:$AM$2,0),0),0)+IFERROR(VLOOKUP($B35,'Round  (2)'!$B$2:$AM$102,MATCH(Species!I$2,'Round  (2)'!$B$2:$AM$2,0),0),0)+IFERROR(VLOOKUP($B35,'Round  (3)'!$B$2:$AM$102,MATCH(Species!I$2,'Round  (3)'!$B$2:$AM$2,0),0),0)+IFERROR(VLOOKUP($B35,'Round (4)'!$B$2:$AM$102,MATCH(Species!I$2,'Round (4)'!$B$2:$AM$2,0),0),0)+IFERROR(VLOOKUP($B35,'Round  (5)'!$B$2:$AM$102,MATCH(Species!I$2,'Round  (5)'!$B$2:$AM$2,0),0),0)+IFERROR(VLOOKUP($B35,'Round  (6)'!$B$2:$AM$102,MATCH(Species!I$2,'Round  (6)'!$B$2:$AM$2,0),0),0)+IFERROR(VLOOKUP($B35,'Round  (7)'!$B$2:$AM$102,MATCH(Species!I$2,'Round  (7)'!$B$2:$AM$2,0),0),0)+IFERROR(VLOOKUP($B35,'Round  (8)'!$B$2:$AM$102,MATCH(Species!I$2,'Round  (8)'!$B$2:$AM$2,0),0),0)+IFERROR(VLOOKUP($B35,'Round  (9)'!$B$2:$AM$102,MATCH(Species!I$2,'Round  (9)'!$B$2:$AM$2,0),0),0)+IFERROR(VLOOKUP($B35,'Round  (10)'!$B$2:$U$102,MATCH(Species!I$2,'Round  (10)'!$B$2:$U$2,0),0),0)+IFERROR(VLOOKUP($B35,'Round  (11)'!$B$2:$AB$102,MATCH(Species!I$2,'Round  (11)'!$B$2:$AB$2,0),0),0)+IFERROR(VLOOKUP($B35,'Round  (12)'!$B$2:$Y$100,MATCH(Species!I$2,'Round  (12)'!$B$2:$Y$2,0),0),0)</f>
        <v>0</v>
      </c>
      <c r="J35" s="480">
        <f>IFERROR(VLOOKUP($B35,'Round 1'!$B$2:$AM$102,MATCH(Species!J$2,'Round 1'!$B$2:$AM$2,0),0),0)+IFERROR(VLOOKUP($B35,'Round  (2)'!$B$2:$AM$102,MATCH(Species!J$2,'Round  (2)'!$B$2:$AM$2,0),0),0)+IFERROR(VLOOKUP($B35,'Round  (3)'!$B$2:$AM$102,MATCH(Species!J$2,'Round  (3)'!$B$2:$AM$2,0),0),0)+IFERROR(VLOOKUP($B35,'Round (4)'!$B$2:$AM$102,MATCH(Species!J$2,'Round (4)'!$B$2:$AM$2,0),0),0)+IFERROR(VLOOKUP($B35,'Round  (5)'!$B$2:$AM$102,MATCH(Species!J$2,'Round  (5)'!$B$2:$AM$2,0),0),0)+IFERROR(VLOOKUP($B35,'Round  (6)'!$B$2:$AM$102,MATCH(Species!J$2,'Round  (6)'!$B$2:$AM$2,0),0),0)+IFERROR(VLOOKUP($B35,'Round  (7)'!$B$2:$AM$102,MATCH(Species!J$2,'Round  (7)'!$B$2:$AM$2,0),0),0)+IFERROR(VLOOKUP($B35,'Round  (8)'!$B$2:$AM$102,MATCH(Species!J$2,'Round  (8)'!$B$2:$AM$2,0),0),0)+IFERROR(VLOOKUP($B35,'Round  (9)'!$B$2:$AM$102,MATCH(Species!J$2,'Round  (9)'!$B$2:$AM$2,0),0),0)+IFERROR(VLOOKUP($B35,'Round  (10)'!$B$2:$U$102,MATCH(Species!J$2,'Round  (10)'!$B$2:$U$2,0),0),0)+IFERROR(VLOOKUP($B35,'Round  (11)'!$B$2:$AB$102,MATCH(Species!J$2,'Round  (11)'!$B$2:$AB$2,0),0),0)+IFERROR(VLOOKUP($B35,'Round  (12)'!$B$2:$Y$100,MATCH(Species!J$2,'Round  (12)'!$B$2:$Y$2,0),0),0)</f>
        <v>0</v>
      </c>
      <c r="K35" s="480">
        <f>IFERROR(VLOOKUP($B35,'Round 1'!$B$2:$AM$102,MATCH(Species!K$2,'Round 1'!$B$2:$AM$2,0),0),0)+IFERROR(VLOOKUP($B35,'Round  (2)'!$B$2:$AM$102,MATCH(Species!K$2,'Round  (2)'!$B$2:$AM$2,0),0),0)+IFERROR(VLOOKUP($B35,'Round  (3)'!$B$2:$AM$102,MATCH(Species!K$2,'Round  (3)'!$B$2:$AM$2,0),0),0)+IFERROR(VLOOKUP($B35,'Round (4)'!$B$2:$AM$102,MATCH(Species!K$2,'Round (4)'!$B$2:$AM$2,0),0),0)+IFERROR(VLOOKUP($B35,'Round  (5)'!$B$2:$AM$102,MATCH(Species!K$2,'Round  (5)'!$B$2:$AM$2,0),0),0)+IFERROR(VLOOKUP($B35,'Round  (6)'!$B$2:$AM$102,MATCH(Species!K$2,'Round  (6)'!$B$2:$AM$2,0),0),0)+IFERROR(VLOOKUP($B35,'Round  (7)'!$B$2:$AM$102,MATCH(Species!K$2,'Round  (7)'!$B$2:$AM$2,0),0),0)+IFERROR(VLOOKUP($B35,'Round  (8)'!$B$2:$AM$102,MATCH(Species!K$2,'Round  (8)'!$B$2:$AM$2,0),0),0)+IFERROR(VLOOKUP($B35,'Round  (9)'!$B$2:$AM$102,MATCH(Species!K$2,'Round  (9)'!$B$2:$AM$2,0),0),0)+IFERROR(VLOOKUP($B35,'Round  (10)'!$B$2:$U$102,MATCH(Species!K$2,'Round  (10)'!$B$2:$U$2,0),0),0)+IFERROR(VLOOKUP($B35,'Round  (11)'!$B$2:$AB$102,MATCH(Species!K$2,'Round  (11)'!$B$2:$AB$2,0),0),0)+IFERROR(VLOOKUP($B35,'Round  (12)'!$B$2:$Y$100,MATCH(Species!K$2,'Round  (12)'!$B$2:$Y$2,0),0),0)</f>
        <v>0</v>
      </c>
      <c r="L35" s="480">
        <f>IFERROR(VLOOKUP($B35,'Round 1'!$B$2:$AM$102,MATCH(Species!L$2,'Round 1'!$B$2:$AM$2,0),0),0)+IFERROR(VLOOKUP($B35,'Round  (2)'!$B$2:$AM$102,MATCH(Species!L$2,'Round  (2)'!$B$2:$AM$2,0),0),0)+IFERROR(VLOOKUP($B35,'Round  (3)'!$B$2:$AM$102,MATCH(Species!L$2,'Round  (3)'!$B$2:$AM$2,0),0),0)+IFERROR(VLOOKUP($B35,'Round (4)'!$B$2:$AM$102,MATCH(Species!L$2,'Round (4)'!$B$2:$AM$2,0),0),0)+IFERROR(VLOOKUP($B35,'Round  (5)'!$B$2:$AM$102,MATCH(Species!L$2,'Round  (5)'!$B$2:$AM$2,0),0),0)+IFERROR(VLOOKUP($B35,'Round  (6)'!$B$2:$AM$102,MATCH(Species!L$2,'Round  (6)'!$B$2:$AM$2,0),0),0)+IFERROR(VLOOKUP($B35,'Round  (7)'!$B$2:$AM$102,MATCH(Species!L$2,'Round  (7)'!$B$2:$AM$2,0),0),0)+IFERROR(VLOOKUP($B35,'Round  (8)'!$B$2:$AM$102,MATCH(Species!L$2,'Round  (8)'!$B$2:$AM$2,0),0),0)+IFERROR(VLOOKUP($B35,'Round  (9)'!$B$2:$AM$102,MATCH(Species!L$2,'Round  (9)'!$B$2:$AM$2,0),0),0)+IFERROR(VLOOKUP($B35,'Round  (10)'!$B$2:$U$102,MATCH(Species!L$2,'Round  (10)'!$B$2:$U$2,0),0),0)+IFERROR(VLOOKUP($B35,'Round  (11)'!$B$2:$AB$102,MATCH(Species!L$2,'Round  (11)'!$B$2:$AB$2,0),0),0)+IFERROR(VLOOKUP($B35,'Round  (12)'!$B$2:$Y$100,MATCH(Species!L$2,'Round  (12)'!$B$2:$Y$2,0),0),0)</f>
        <v>13</v>
      </c>
      <c r="M35" s="480">
        <f>IFERROR(VLOOKUP($B35,'Round 1'!$B$2:$AM$102,MATCH(Species!M$2,'Round 1'!$B$2:$AM$2,0),0),0)+IFERROR(VLOOKUP($B35,'Round  (2)'!$B$2:$AM$102,MATCH(Species!M$2,'Round  (2)'!$B$2:$AM$2,0),0),0)+IFERROR(VLOOKUP($B35,'Round  (3)'!$B$2:$AM$102,MATCH(Species!M$2,'Round  (3)'!$B$2:$AM$2,0),0),0)+IFERROR(VLOOKUP($B35,'Round (4)'!$B$2:$AM$102,MATCH(Species!M$2,'Round (4)'!$B$2:$AM$2,0),0),0)+IFERROR(VLOOKUP($B35,'Round  (5)'!$B$2:$AM$102,MATCH(Species!M$2,'Round  (5)'!$B$2:$AM$2,0),0),0)+IFERROR(VLOOKUP($B35,'Round  (6)'!$B$2:$AM$102,MATCH(Species!M$2,'Round  (6)'!$B$2:$AM$2,0),0),0)+IFERROR(VLOOKUP($B35,'Round  (7)'!$B$2:$AM$102,MATCH(Species!M$2,'Round  (7)'!$B$2:$AM$2,0),0),0)+IFERROR(VLOOKUP($B35,'Round  (8)'!$B$2:$AM$102,MATCH(Species!M$2,'Round  (8)'!$B$2:$AM$2,0),0),0)+IFERROR(VLOOKUP($B35,'Round  (9)'!$B$2:$AM$102,MATCH(Species!M$2,'Round  (9)'!$B$2:$AM$2,0),0),0)+IFERROR(VLOOKUP($B35,'Round  (10)'!$B$2:$U$102,MATCH(Species!M$2,'Round  (10)'!$B$2:$U$2,0),0),0)+IFERROR(VLOOKUP($B35,'Round  (11)'!$B$2:$AB$102,MATCH(Species!M$2,'Round  (11)'!$B$2:$AB$2,0),0),0)+IFERROR(VLOOKUP($B35,'Round  (12)'!$B$2:$Y$100,MATCH(Species!M$2,'Round  (12)'!$B$2:$Y$2,0),0),0)</f>
        <v>0</v>
      </c>
      <c r="N35" s="480">
        <f>IFERROR(VLOOKUP($B35,'Round 1'!$B$2:$AM$102,MATCH(Species!N$2,'Round 1'!$B$2:$AM$2,0),0),0)+IFERROR(VLOOKUP($B35,'Round  (2)'!$B$2:$AM$102,MATCH(Species!N$2,'Round  (2)'!$B$2:$AM$2,0),0),0)+IFERROR(VLOOKUP($B35,'Round  (3)'!$B$2:$AM$102,MATCH(Species!N$2,'Round  (3)'!$B$2:$AM$2,0),0),0)+IFERROR(VLOOKUP($B35,'Round (4)'!$B$2:$AM$102,MATCH(Species!N$2,'Round (4)'!$B$2:$AM$2,0),0),0)+IFERROR(VLOOKUP($B35,'Round  (5)'!$B$2:$AM$102,MATCH(Species!N$2,'Round  (5)'!$B$2:$AM$2,0),0),0)+IFERROR(VLOOKUP($B35,'Round  (6)'!$B$2:$AM$102,MATCH(Species!N$2,'Round  (6)'!$B$2:$AM$2,0),0),0)+IFERROR(VLOOKUP($B35,'Round  (7)'!$B$2:$AM$102,MATCH(Species!N$2,'Round  (7)'!$B$2:$AM$2,0),0),0)+IFERROR(VLOOKUP($B35,'Round  (8)'!$B$2:$AM$102,MATCH(Species!N$2,'Round  (8)'!$B$2:$AM$2,0),0),0)+IFERROR(VLOOKUP($B35,'Round  (9)'!$B$2:$AM$102,MATCH(Species!N$2,'Round  (9)'!$B$2:$AM$2,0),0),0)+IFERROR(VLOOKUP($B35,'Round  (10)'!$B$2:$U$102,MATCH(Species!N$2,'Round  (10)'!$B$2:$U$2,0),0),0)+IFERROR(VLOOKUP($B35,'Round  (11)'!$B$2:$AB$102,MATCH(Species!N$2,'Round  (11)'!$B$2:$AB$2,0),0),0)+IFERROR(VLOOKUP($B35,'Round  (12)'!$B$2:$Y$100,MATCH(Species!N$2,'Round  (12)'!$B$2:$Y$2,0),0),0)</f>
        <v>9</v>
      </c>
      <c r="O35" s="480">
        <f>IFERROR(VLOOKUP($B35,'Round 1'!$B$2:$AM$102,MATCH(Species!O$2,'Round 1'!$B$2:$AM$2,0),0),0)+IFERROR(VLOOKUP($B35,'Round  (2)'!$B$2:$AM$102,MATCH(Species!O$2,'Round  (2)'!$B$2:$AM$2,0),0),0)+IFERROR(VLOOKUP($B35,'Round  (3)'!$B$2:$AM$102,MATCH(Species!O$2,'Round  (3)'!$B$2:$AM$2,0),0),0)+IFERROR(VLOOKUP($B35,'Round (4)'!$B$2:$AM$102,MATCH(Species!O$2,'Round (4)'!$B$2:$AM$2,0),0),0)+IFERROR(VLOOKUP($B35,'Round  (5)'!$B$2:$AM$102,MATCH(Species!O$2,'Round  (5)'!$B$2:$AM$2,0),0),0)+IFERROR(VLOOKUP($B35,'Round  (6)'!$B$2:$AM$102,MATCH(Species!O$2,'Round  (6)'!$B$2:$AM$2,0),0),0)+IFERROR(VLOOKUP($B35,'Round  (7)'!$B$2:$AM$102,MATCH(Species!O$2,'Round  (7)'!$B$2:$AM$2,0),0),0)+IFERROR(VLOOKUP($B35,'Round  (8)'!$B$2:$AM$102,MATCH(Species!O$2,'Round  (8)'!$B$2:$AM$2,0),0),0)+IFERROR(VLOOKUP($B35,'Round  (9)'!$B$2:$AM$102,MATCH(Species!O$2,'Round  (9)'!$B$2:$AM$2,0),0),0)+IFERROR(VLOOKUP($B35,'Round  (10)'!$B$2:$U$102,MATCH(Species!O$2,'Round  (10)'!$B$2:$U$2,0),0),0)+IFERROR(VLOOKUP($B35,'Round  (11)'!$B$2:$AB$102,MATCH(Species!O$2,'Round  (11)'!$B$2:$AB$2,0),0),0)+IFERROR(VLOOKUP($B35,'Round  (12)'!$B$2:$Y$100,MATCH(Species!O$2,'Round  (12)'!$B$2:$Y$2,0),0),0)</f>
        <v>0</v>
      </c>
      <c r="P35" s="480">
        <f>IFERROR(VLOOKUP($B35,'Round 1'!$B$2:$AM$102,MATCH(Species!P$2,'Round 1'!$B$2:$AM$2,0),0),0)+IFERROR(VLOOKUP($B35,'Round  (2)'!$B$2:$AM$102,MATCH(Species!P$2,'Round  (2)'!$B$2:$AM$2,0),0),0)+IFERROR(VLOOKUP($B35,'Round  (3)'!$B$2:$AM$102,MATCH(Species!P$2,'Round  (3)'!$B$2:$AM$2,0),0),0)+IFERROR(VLOOKUP($B35,'Round (4)'!$B$2:$AM$102,MATCH(Species!P$2,'Round (4)'!$B$2:$AM$2,0),0),0)+IFERROR(VLOOKUP($B35,'Round  (5)'!$B$2:$AM$102,MATCH(Species!P$2,'Round  (5)'!$B$2:$AM$2,0),0),0)+IFERROR(VLOOKUP($B35,'Round  (6)'!$B$2:$AM$102,MATCH(Species!P$2,'Round  (6)'!$B$2:$AM$2,0),0),0)+IFERROR(VLOOKUP($B35,'Round  (7)'!$B$2:$AM$102,MATCH(Species!P$2,'Round  (7)'!$B$2:$AM$2,0),0),0)+IFERROR(VLOOKUP($B35,'Round  (8)'!$B$2:$AM$102,MATCH(Species!P$2,'Round  (8)'!$B$2:$AM$2,0),0),0)+IFERROR(VLOOKUP($B35,'Round  (9)'!$B$2:$AM$102,MATCH(Species!P$2,'Round  (9)'!$B$2:$AM$2,0),0),0)+IFERROR(VLOOKUP($B35,'Round  (10)'!$B$2:$U$102,MATCH(Species!P$2,'Round  (10)'!$B$2:$U$2,0),0),0)+IFERROR(VLOOKUP($B35,'Round  (11)'!$B$2:$AB$102,MATCH(Species!P$2,'Round  (11)'!$B$2:$AB$2,0),0),0)+IFERROR(VLOOKUP($B35,'Round  (12)'!$B$2:$Y$100,MATCH(Species!P$2,'Round  (12)'!$B$2:$Y$2,0),0),0)</f>
        <v>0</v>
      </c>
      <c r="Q35" s="480">
        <f>IFERROR(VLOOKUP($B35,'Round 1'!$B$2:$AM$102,MATCH(Species!Q$2,'Round 1'!$B$2:$AM$2,0),0),0)+IFERROR(VLOOKUP($B35,'Round  (2)'!$B$2:$AM$102,MATCH(Species!Q$2,'Round  (2)'!$B$2:$AM$2,0),0),0)+IFERROR(VLOOKUP($B35,'Round  (3)'!$B$2:$AM$102,MATCH(Species!Q$2,'Round  (3)'!$B$2:$AM$2,0),0),0)+IFERROR(VLOOKUP($B35,'Round (4)'!$B$2:$AM$102,MATCH(Species!Q$2,'Round (4)'!$B$2:$AM$2,0),0),0)+IFERROR(VLOOKUP($B35,'Round  (5)'!$B$2:$AM$102,MATCH(Species!Q$2,'Round  (5)'!$B$2:$AM$2,0),0),0)+IFERROR(VLOOKUP($B35,'Round  (6)'!$B$2:$AM$102,MATCH(Species!Q$2,'Round  (6)'!$B$2:$AM$2,0),0),0)+IFERROR(VLOOKUP($B35,'Round  (7)'!$B$2:$AM$102,MATCH(Species!Q$2,'Round  (7)'!$B$2:$AM$2,0),0),0)+IFERROR(VLOOKUP($B35,'Round  (8)'!$B$2:$AM$102,MATCH(Species!Q$2,'Round  (8)'!$B$2:$AM$2,0),0),0)+IFERROR(VLOOKUP($B35,'Round  (9)'!$B$2:$AM$102,MATCH(Species!Q$2,'Round  (9)'!$B$2:$AM$2,0),0),0)+IFERROR(VLOOKUP($B35,'Round  (10)'!$B$2:$U$102,MATCH(Species!Q$2,'Round  (10)'!$B$2:$U$2,0),0),0)+IFERROR(VLOOKUP($B35,'Round  (11)'!$B$2:$AB$102,MATCH(Species!Q$2,'Round  (11)'!$B$2:$AB$2,0),0),0)+IFERROR(VLOOKUP($B35,'Round  (12)'!$B$2:$Y$100,MATCH(Species!Q$2,'Round  (12)'!$B$2:$Y$2,0),0),0)</f>
        <v>0</v>
      </c>
      <c r="R35" s="480">
        <f>IFERROR(VLOOKUP($B35,'Round 1'!$B$2:$AM$102,MATCH(Species!R$2,'Round 1'!$B$2:$AM$2,0),0),0)+IFERROR(VLOOKUP($B35,'Round  (2)'!$B$2:$AM$102,MATCH(Species!R$2,'Round  (2)'!$B$2:$AM$2,0),0),0)+IFERROR(VLOOKUP($B35,'Round  (3)'!$B$2:$AM$102,MATCH(Species!R$2,'Round  (3)'!$B$2:$AM$2,0),0),0)+IFERROR(VLOOKUP($B35,'Round (4)'!$B$2:$AM$102,MATCH(Species!R$2,'Round (4)'!$B$2:$AM$2,0),0),0)+IFERROR(VLOOKUP($B35,'Round  (5)'!$B$2:$AM$102,MATCH(Species!R$2,'Round  (5)'!$B$2:$AM$2,0),0),0)+IFERROR(VLOOKUP($B35,'Round  (6)'!$B$2:$AM$102,MATCH(Species!R$2,'Round  (6)'!$B$2:$AM$2,0),0),0)+IFERROR(VLOOKUP($B35,'Round  (7)'!$B$2:$AM$102,MATCH(Species!R$2,'Round  (7)'!$B$2:$AM$2,0),0),0)+IFERROR(VLOOKUP($B35,'Round  (8)'!$B$2:$AM$102,MATCH(Species!R$2,'Round  (8)'!$B$2:$AM$2,0),0),0)+IFERROR(VLOOKUP($B35,'Round  (9)'!$B$2:$AM$102,MATCH(Species!R$2,'Round  (9)'!$B$2:$AM$2,0),0),0)+IFERROR(VLOOKUP($B35,'Round  (10)'!$B$2:$U$102,MATCH(Species!R$2,'Round  (10)'!$B$2:$U$2,0),0),0)+IFERROR(VLOOKUP($B35,'Round  (11)'!$B$2:$AB$102,MATCH(Species!R$2,'Round  (11)'!$B$2:$AB$2,0),0),0)+IFERROR(VLOOKUP($B35,'Round  (12)'!$B$2:$Y$100,MATCH(Species!R$2,'Round  (12)'!$B$2:$Y$2,0),0),0)</f>
        <v>0</v>
      </c>
      <c r="S35" s="480">
        <f>IFERROR(VLOOKUP($B35,'Round 1'!$B$2:$AM$102,MATCH(Species!S$2,'Round 1'!$B$2:$AM$2,0),0),0)+IFERROR(VLOOKUP($B35,'Round  (2)'!$B$2:$AM$102,MATCH(Species!S$2,'Round  (2)'!$B$2:$AM$2,0),0),0)+IFERROR(VLOOKUP($B35,'Round  (3)'!$B$2:$AM$102,MATCH(Species!S$2,'Round  (3)'!$B$2:$AM$2,0),0),0)+IFERROR(VLOOKUP($B35,'Round (4)'!$B$2:$AM$102,MATCH(Species!S$2,'Round (4)'!$B$2:$AM$2,0),0),0)+IFERROR(VLOOKUP($B35,'Round  (5)'!$B$2:$AM$102,MATCH(Species!S$2,'Round  (5)'!$B$2:$AM$2,0),0),0)+IFERROR(VLOOKUP($B35,'Round  (6)'!$B$2:$AM$102,MATCH(Species!S$2,'Round  (6)'!$B$2:$AM$2,0),0),0)+IFERROR(VLOOKUP($B35,'Round  (7)'!$B$2:$AM$102,MATCH(Species!S$2,'Round  (7)'!$B$2:$AM$2,0),0),0)+IFERROR(VLOOKUP($B35,'Round  (8)'!$B$2:$AM$102,MATCH(Species!S$2,'Round  (8)'!$B$2:$AM$2,0),0),0)+IFERROR(VLOOKUP($B35,'Round  (9)'!$B$2:$AM$102,MATCH(Species!S$2,'Round  (9)'!$B$2:$AM$2,0),0),0)+IFERROR(VLOOKUP($B35,'Round  (10)'!$B$2:$U$102,MATCH(Species!S$2,'Round  (10)'!$B$2:$U$2,0),0),0)+IFERROR(VLOOKUP($B35,'Round  (11)'!$B$2:$AB$102,MATCH(Species!S$2,'Round  (11)'!$B$2:$AB$2,0),0),0)+IFERROR(VLOOKUP($B35,'Round  (12)'!$B$2:$Y$100,MATCH(Species!S$2,'Round  (12)'!$B$2:$Y$2,0),0),0)</f>
        <v>0</v>
      </c>
      <c r="T35" s="480">
        <f>IFERROR(VLOOKUP($B35,'Round 1'!$B$2:$AM$102,MATCH(Species!T$2,'Round 1'!$B$2:$AM$2,0),0),0)+IFERROR(VLOOKUP($B35,'Round  (2)'!$B$2:$AM$102,MATCH(Species!T$2,'Round  (2)'!$B$2:$AM$2,0),0),0)+IFERROR(VLOOKUP($B35,'Round  (3)'!$B$2:$AM$102,MATCH(Species!T$2,'Round  (3)'!$B$2:$AM$2,0),0),0)+IFERROR(VLOOKUP($B35,'Round (4)'!$B$2:$AM$102,MATCH(Species!T$2,'Round (4)'!$B$2:$AM$2,0),0),0)+IFERROR(VLOOKUP($B35,'Round  (5)'!$B$2:$AM$102,MATCH(Species!T$2,'Round  (5)'!$B$2:$AM$2,0),0),0)+IFERROR(VLOOKUP($B35,'Round  (6)'!$B$2:$AM$102,MATCH(Species!T$2,'Round  (6)'!$B$2:$AM$2,0),0),0)+IFERROR(VLOOKUP($B35,'Round  (7)'!$B$2:$AM$102,MATCH(Species!T$2,'Round  (7)'!$B$2:$AM$2,0),0),0)+IFERROR(VLOOKUP($B35,'Round  (8)'!$B$2:$AM$102,MATCH(Species!T$2,'Round  (8)'!$B$2:$AM$2,0),0),0)+IFERROR(VLOOKUP($B35,'Round  (9)'!$B$2:$AM$102,MATCH(Species!T$2,'Round  (9)'!$B$2:$AM$2,0),0),0)+IFERROR(VLOOKUP($B35,'Round  (10)'!$B$2:$U$102,MATCH(Species!T$2,'Round  (10)'!$B$2:$U$2,0),0),0)+IFERROR(VLOOKUP($B35,'Round  (11)'!$B$2:$AB$102,MATCH(Species!T$2,'Round  (11)'!$B$2:$AB$2,0),0),0)+IFERROR(VLOOKUP($B35,'Round  (12)'!$B$2:$Y$100,MATCH(Species!T$2,'Round  (12)'!$B$2:$Y$2,0),0),0)</f>
        <v>0</v>
      </c>
      <c r="U35" s="480">
        <f>IFERROR(VLOOKUP($B35,'Round 1'!$B$2:$AM$102,MATCH(Species!U$2,'Round 1'!$B$2:$AM$2,0),0),0)+IFERROR(VLOOKUP($B35,'Round  (2)'!$B$2:$AM$102,MATCH(Species!U$2,'Round  (2)'!$B$2:$AM$2,0),0),0)+IFERROR(VLOOKUP($B35,'Round  (3)'!$B$2:$AM$102,MATCH(Species!U$2,'Round  (3)'!$B$2:$AM$2,0),0),0)+IFERROR(VLOOKUP($B35,'Round (4)'!$B$2:$AM$102,MATCH(Species!U$2,'Round (4)'!$B$2:$AM$2,0),0),0)+IFERROR(VLOOKUP($B35,'Round  (5)'!$B$2:$AM$102,MATCH(Species!U$2,'Round  (5)'!$B$2:$AM$2,0),0),0)+IFERROR(VLOOKUP($B35,'Round  (6)'!$B$2:$AM$102,MATCH(Species!U$2,'Round  (6)'!$B$2:$AM$2,0),0),0)+IFERROR(VLOOKUP($B35,'Round  (7)'!$B$2:$AM$102,MATCH(Species!U$2,'Round  (7)'!$B$2:$AM$2,0),0),0)+IFERROR(VLOOKUP($B35,'Round  (8)'!$B$2:$AM$102,MATCH(Species!U$2,'Round  (8)'!$B$2:$AM$2,0),0),0)+IFERROR(VLOOKUP($B35,'Round  (9)'!$B$2:$AM$102,MATCH(Species!U$2,'Round  (9)'!$B$2:$AM$2,0),0),0)+IFERROR(VLOOKUP($B35,'Round  (10)'!$B$2:$U$102,MATCH(Species!U$2,'Round  (10)'!$B$2:$U$2,0),0),0)+IFERROR(VLOOKUP($B35,'Round  (11)'!$B$2:$AB$102,MATCH(Species!U$2,'Round  (11)'!$B$2:$AB$2,0),0),0)+IFERROR(VLOOKUP($B35,'Round  (12)'!$B$2:$Y$100,MATCH(Species!U$2,'Round  (12)'!$B$2:$Y$2,0),0),0)</f>
        <v>1</v>
      </c>
      <c r="V35" s="480">
        <f>IFERROR(VLOOKUP($B35,'Round 1'!$B$2:$AM$102,MATCH(Species!V$2,'Round 1'!$B$2:$AM$2,0),0),0)+IFERROR(VLOOKUP($B35,'Round  (2)'!$B$2:$AM$102,MATCH(Species!V$2,'Round  (2)'!$B$2:$AM$2,0),0),0)+IFERROR(VLOOKUP($B35,'Round  (3)'!$B$2:$AM$102,MATCH(Species!V$2,'Round  (3)'!$B$2:$AM$2,0),0),0)+IFERROR(VLOOKUP($B35,'Round (4)'!$B$2:$AM$102,MATCH(Species!V$2,'Round (4)'!$B$2:$AM$2,0),0),0)+IFERROR(VLOOKUP($B35,'Round  (5)'!$B$2:$AM$102,MATCH(Species!V$2,'Round  (5)'!$B$2:$AM$2,0),0),0)+IFERROR(VLOOKUP($B35,'Round  (6)'!$B$2:$AM$102,MATCH(Species!V$2,'Round  (6)'!$B$2:$AM$2,0),0),0)+IFERROR(VLOOKUP($B35,'Round  (7)'!$B$2:$AM$102,MATCH(Species!V$2,'Round  (7)'!$B$2:$AM$2,0),0),0)+IFERROR(VLOOKUP($B35,'Round  (8)'!$B$2:$AM$102,MATCH(Species!V$2,'Round  (8)'!$B$2:$AM$2,0),0),0)+IFERROR(VLOOKUP($B35,'Round  (9)'!$B$2:$AM$102,MATCH(Species!V$2,'Round  (9)'!$B$2:$AM$2,0),0),0)+IFERROR(VLOOKUP($B35,'Round  (10)'!$B$2:$U$102,MATCH(Species!V$2,'Round  (10)'!$B$2:$U$2,0),0),0)+IFERROR(VLOOKUP($B35,'Round  (11)'!$B$2:$AB$102,MATCH(Species!V$2,'Round  (11)'!$B$2:$AB$2,0),0),0)+IFERROR(VLOOKUP($B35,'Round  (12)'!$B$2:$Y$100,MATCH(Species!V$2,'Round  (12)'!$B$2:$Y$2,0),0),0)</f>
        <v>0</v>
      </c>
      <c r="W35" s="480">
        <f>IFERROR(VLOOKUP($B35,'Round 1'!$B$2:$AM$102,MATCH(Species!W$2,'Round 1'!$B$2:$AM$2,0),0),0)+IFERROR(VLOOKUP($B35,'Round  (2)'!$B$2:$AM$102,MATCH(Species!W$2,'Round  (2)'!$B$2:$AM$2,0),0),0)+IFERROR(VLOOKUP($B35,'Round  (3)'!$B$2:$AM$102,MATCH(Species!W$2,'Round  (3)'!$B$2:$AM$2,0),0),0)+IFERROR(VLOOKUP($B35,'Round (4)'!$B$2:$AM$102,MATCH(Species!W$2,'Round (4)'!$B$2:$AM$2,0),0),0)+IFERROR(VLOOKUP($B35,'Round  (5)'!$B$2:$AM$102,MATCH(Species!W$2,'Round  (5)'!$B$2:$AM$2,0),0),0)+IFERROR(VLOOKUP($B35,'Round  (6)'!$B$2:$AM$102,MATCH(Species!W$2,'Round  (6)'!$B$2:$AM$2,0),0),0)+IFERROR(VLOOKUP($B35,'Round  (7)'!$B$2:$AM$102,MATCH(Species!W$2,'Round  (7)'!$B$2:$AM$2,0),0),0)+IFERROR(VLOOKUP($B35,'Round  (8)'!$B$2:$AM$102,MATCH(Species!W$2,'Round  (8)'!$B$2:$AM$2,0),0),0)+IFERROR(VLOOKUP($B35,'Round  (9)'!$B$2:$AM$102,MATCH(Species!W$2,'Round  (9)'!$B$2:$AM$2,0),0),0)+IFERROR(VLOOKUP($B35,'Round  (10)'!$B$2:$U$102,MATCH(Species!W$2,'Round  (10)'!$B$2:$U$2,0),0),0)+IFERROR(VLOOKUP($B35,'Round  (11)'!$B$2:$AB$102,MATCH(Species!W$2,'Round  (11)'!$B$2:$AB$2,0),0),0)+IFERROR(VLOOKUP($B35,'Round  (12)'!$B$2:$Y$100,MATCH(Species!W$2,'Round  (12)'!$B$2:$Y$2,0),0),0)</f>
        <v>0</v>
      </c>
      <c r="X35" s="480">
        <f>IFERROR(VLOOKUP($B35,'Round 1'!$B$2:$AM$102,MATCH(Species!X$2,'Round 1'!$B$2:$AM$2,0),0),0)+IFERROR(VLOOKUP($B35,'Round  (2)'!$B$2:$AM$102,MATCH(Species!X$2,'Round  (2)'!$B$2:$AM$2,0),0),0)+IFERROR(VLOOKUP($B35,'Round  (3)'!$B$2:$AM$102,MATCH(Species!X$2,'Round  (3)'!$B$2:$AM$2,0),0),0)+IFERROR(VLOOKUP($B35,'Round (4)'!$B$2:$AM$102,MATCH(Species!X$2,'Round (4)'!$B$2:$AM$2,0),0),0)+IFERROR(VLOOKUP($B35,'Round  (5)'!$B$2:$AM$102,MATCH(Species!X$2,'Round  (5)'!$B$2:$AM$2,0),0),0)+IFERROR(VLOOKUP($B35,'Round  (6)'!$B$2:$AM$102,MATCH(Species!X$2,'Round  (6)'!$B$2:$AM$2,0),0),0)+IFERROR(VLOOKUP($B35,'Round  (7)'!$B$2:$AM$102,MATCH(Species!X$2,'Round  (7)'!$B$2:$AM$2,0),0),0)+IFERROR(VLOOKUP($B35,'Round  (8)'!$B$2:$AM$102,MATCH(Species!X$2,'Round  (8)'!$B$2:$AM$2,0),0),0)+IFERROR(VLOOKUP($B35,'Round  (9)'!$B$2:$AM$102,MATCH(Species!X$2,'Round  (9)'!$B$2:$AM$2,0),0),0)+IFERROR(VLOOKUP($B35,'Round  (10)'!$B$2:$U$102,MATCH(Species!X$2,'Round  (10)'!$B$2:$U$2,0),0),0)+IFERROR(VLOOKUP($B35,'Round  (11)'!$B$2:$AB$102,MATCH(Species!X$2,'Round  (11)'!$B$2:$AB$2,0),0),0)+IFERROR(VLOOKUP($B35,'Round  (12)'!$B$2:$Y$100,MATCH(Species!X$2,'Round  (12)'!$B$2:$Y$2,0),0),0)</f>
        <v>0</v>
      </c>
      <c r="Y35" s="480">
        <f>IFERROR(VLOOKUP($B35,'Round 1'!$B$2:$AM$102,MATCH(Species!Y$2,'Round 1'!$B$2:$AM$2,0),0),0)+IFERROR(VLOOKUP($B35,'Round  (2)'!$B$2:$AM$102,MATCH(Species!Y$2,'Round  (2)'!$B$2:$AM$2,0),0),0)+IFERROR(VLOOKUP($B35,'Round  (3)'!$B$2:$AM$102,MATCH(Species!Y$2,'Round  (3)'!$B$2:$AM$2,0),0),0)+IFERROR(VLOOKUP($B35,'Round (4)'!$B$2:$AM$102,MATCH(Species!Y$2,'Round (4)'!$B$2:$AM$2,0),0),0)+IFERROR(VLOOKUP($B35,'Round  (5)'!$B$2:$AM$102,MATCH(Species!Y$2,'Round  (5)'!$B$2:$AM$2,0),0),0)+IFERROR(VLOOKUP($B35,'Round  (6)'!$B$2:$AM$102,MATCH(Species!Y$2,'Round  (6)'!$B$2:$AM$2,0),0),0)+IFERROR(VLOOKUP($B35,'Round  (7)'!$B$2:$AM$102,MATCH(Species!Y$2,'Round  (7)'!$B$2:$AM$2,0),0),0)+IFERROR(VLOOKUP($B35,'Round  (8)'!$B$2:$AM$102,MATCH(Species!Y$2,'Round  (8)'!$B$2:$AM$2,0),0),0)+IFERROR(VLOOKUP($B35,'Round  (9)'!$B$2:$AM$102,MATCH(Species!Y$2,'Round  (9)'!$B$2:$AM$2,0),0),0)+IFERROR(VLOOKUP($B35,'Round  (10)'!$B$2:$U$102,MATCH(Species!Y$2,'Round  (10)'!$B$2:$U$2,0),0),0)+IFERROR(VLOOKUP($B35,'Round  (11)'!$B$2:$AB$102,MATCH(Species!Y$2,'Round  (11)'!$B$2:$AB$2,0),0),0)+IFERROR(VLOOKUP($B35,'Round  (12)'!$B$2:$Y$100,MATCH(Species!Y$2,'Round  (12)'!$B$2:$Y$2,0),0),0)</f>
        <v>0</v>
      </c>
      <c r="Z35" s="480">
        <f>IFERROR(VLOOKUP($B35,'Round 1'!$B$2:$AM$102,MATCH(Species!Z$2,'Round 1'!$B$2:$AM$2,0),0),0)+IFERROR(VLOOKUP($B35,'Round  (2)'!$B$2:$AM$102,MATCH(Species!Z$2,'Round  (2)'!$B$2:$AM$2,0),0),0)+IFERROR(VLOOKUP($B35,'Round  (3)'!$B$2:$AM$102,MATCH(Species!Z$2,'Round  (3)'!$B$2:$AM$2,0),0),0)+IFERROR(VLOOKUP($B35,'Round (4)'!$B$2:$AM$102,MATCH(Species!Z$2,'Round (4)'!$B$2:$AM$2,0),0),0)+IFERROR(VLOOKUP($B35,'Round  (5)'!$B$2:$AM$102,MATCH(Species!Z$2,'Round  (5)'!$B$2:$AM$2,0),0),0)+IFERROR(VLOOKUP($B35,'Round  (6)'!$B$2:$AM$102,MATCH(Species!Z$2,'Round  (6)'!$B$2:$AM$2,0),0),0)+IFERROR(VLOOKUP($B35,'Round  (7)'!$B$2:$AM$102,MATCH(Species!Z$2,'Round  (7)'!$B$2:$AM$2,0),0),0)+IFERROR(VLOOKUP($B35,'Round  (8)'!$B$2:$AM$102,MATCH(Species!Z$2,'Round  (8)'!$B$2:$AM$2,0),0),0)+IFERROR(VLOOKUP($B35,'Round  (9)'!$B$2:$AM$102,MATCH(Species!Z$2,'Round  (9)'!$B$2:$AM$2,0),0),0)+IFERROR(VLOOKUP($B35,'Round  (10)'!$B$2:$U$102,MATCH(Species!Z$2,'Round  (10)'!$B$2:$U$2,0),0),0)+IFERROR(VLOOKUP($B35,'Round  (11)'!$B$2:$AB$102,MATCH(Species!Z$2,'Round  (11)'!$B$2:$AB$2,0),0),0)+IFERROR(VLOOKUP($B35,'Round  (12)'!$B$2:$Y$100,MATCH(Species!Z$2,'Round  (12)'!$B$2:$Y$2,0),0),0)</f>
        <v>0</v>
      </c>
      <c r="AA35" s="480">
        <f>IFERROR(VLOOKUP($B35,'Round 1'!$B$2:$AM$102,MATCH(Species!AA$2,'Round 1'!$B$2:$AM$2,0),0),0)+IFERROR(VLOOKUP($B35,'Round  (2)'!$B$2:$AM$102,MATCH(Species!AA$2,'Round  (2)'!$B$2:$AM$2,0),0),0)+IFERROR(VLOOKUP($B35,'Round  (3)'!$B$2:$AM$102,MATCH(Species!AA$2,'Round  (3)'!$B$2:$AM$2,0),0),0)+IFERROR(VLOOKUP($B35,'Round (4)'!$B$2:$AM$102,MATCH(Species!AA$2,'Round (4)'!$B$2:$AM$2,0),0),0)+IFERROR(VLOOKUP($B35,'Round  (5)'!$B$2:$AM$102,MATCH(Species!AA$2,'Round  (5)'!$B$2:$AM$2,0),0),0)+IFERROR(VLOOKUP($B35,'Round  (6)'!$B$2:$AM$102,MATCH(Species!AA$2,'Round  (6)'!$B$2:$AM$2,0),0),0)+IFERROR(VLOOKUP($B35,'Round  (7)'!$B$2:$AM$102,MATCH(Species!AA$2,'Round  (7)'!$B$2:$AM$2,0),0),0)+IFERROR(VLOOKUP($B35,'Round  (8)'!$B$2:$AM$102,MATCH(Species!AA$2,'Round  (8)'!$B$2:$AM$2,0),0),0)+IFERROR(VLOOKUP($B35,'Round  (9)'!$B$2:$AM$102,MATCH(Species!AA$2,'Round  (9)'!$B$2:$AM$2,0),0),0)+IFERROR(VLOOKUP($B35,'Round  (10)'!$B$2:$U$102,MATCH(Species!AA$2,'Round  (10)'!$B$2:$U$2,0),0),0)+IFERROR(VLOOKUP($B35,'Round  (11)'!$B$2:$AB$102,MATCH(Species!AA$2,'Round  (11)'!$B$2:$AB$2,0),0),0)+IFERROR(VLOOKUP($B35,'Round  (12)'!$B$2:$Y$100,MATCH(Species!AA$2,'Round  (12)'!$B$2:$Y$2,0),0),0)</f>
        <v>0</v>
      </c>
      <c r="AB35" s="480">
        <f>IFERROR(VLOOKUP($B35,'Round 1'!$B$2:$AM$102,MATCH(Species!AB$2,'Round 1'!$B$2:$AM$2,0),0),0)+IFERROR(VLOOKUP($B35,'Round  (2)'!$B$2:$AM$102,MATCH(Species!AB$2,'Round  (2)'!$B$2:$AM$2,0),0),0)+IFERROR(VLOOKUP($B35,'Round  (3)'!$B$2:$AM$102,MATCH(Species!AB$2,'Round  (3)'!$B$2:$AM$2,0),0),0)+IFERROR(VLOOKUP($B35,'Round (4)'!$B$2:$AM$102,MATCH(Species!AB$2,'Round (4)'!$B$2:$AM$2,0),0),0)+IFERROR(VLOOKUP($B35,'Round  (5)'!$B$2:$AM$102,MATCH(Species!AB$2,'Round  (5)'!$B$2:$AM$2,0),0),0)+IFERROR(VLOOKUP($B35,'Round  (6)'!$B$2:$AM$102,MATCH(Species!AB$2,'Round  (6)'!$B$2:$AM$2,0),0),0)+IFERROR(VLOOKUP($B35,'Round  (7)'!$B$2:$AM$102,MATCH(Species!AB$2,'Round  (7)'!$B$2:$AM$2,0),0),0)+IFERROR(VLOOKUP($B35,'Round  (8)'!$B$2:$AM$102,MATCH(Species!AB$2,'Round  (8)'!$B$2:$AM$2,0),0),0)+IFERROR(VLOOKUP($B35,'Round  (9)'!$B$2:$AM$102,MATCH(Species!AB$2,'Round  (9)'!$B$2:$AM$2,0),0),0)+IFERROR(VLOOKUP($B35,'Round  (10)'!$B$2:$U$102,MATCH(Species!AB$2,'Round  (10)'!$B$2:$U$2,0),0),0)+IFERROR(VLOOKUP($B35,'Round  (11)'!$B$2:$AB$102,MATCH(Species!AB$2,'Round  (11)'!$B$2:$AB$2,0),0),0)+IFERROR(VLOOKUP($B35,'Round  (12)'!$B$2:$Y$100,MATCH(Species!AB$2,'Round  (12)'!$B$2:$Y$2,0),0),0)</f>
        <v>0</v>
      </c>
      <c r="AC35" s="480">
        <f>IFERROR(VLOOKUP($B35,'Round 1'!$B$2:$AM$102,MATCH(Species!AC$2,'Round 1'!$B$2:$AM$2,0),0),0)+IFERROR(VLOOKUP($B35,'Round  (2)'!$B$2:$AM$102,MATCH(Species!AC$2,'Round  (2)'!$B$2:$AM$2,0),0),0)+IFERROR(VLOOKUP($B35,'Round  (3)'!$B$2:$AM$102,MATCH(Species!AC$2,'Round  (3)'!$B$2:$AM$2,0),0),0)+IFERROR(VLOOKUP($B35,'Round (4)'!$B$2:$AM$102,MATCH(Species!AC$2,'Round (4)'!$B$2:$AM$2,0),0),0)+IFERROR(VLOOKUP($B35,'Round  (5)'!$B$2:$AM$102,MATCH(Species!AC$2,'Round  (5)'!$B$2:$AM$2,0),0),0)+IFERROR(VLOOKUP($B35,'Round  (6)'!$B$2:$AM$102,MATCH(Species!AC$2,'Round  (6)'!$B$2:$AM$2,0),0),0)+IFERROR(VLOOKUP($B35,'Round  (7)'!$B$2:$AM$102,MATCH(Species!AC$2,'Round  (7)'!$B$2:$AM$2,0),0),0)+IFERROR(VLOOKUP($B35,'Round  (8)'!$B$2:$AM$102,MATCH(Species!AC$2,'Round  (8)'!$B$2:$AM$2,0),0),0)+IFERROR(VLOOKUP($B35,'Round  (9)'!$B$2:$AM$102,MATCH(Species!AC$2,'Round  (9)'!$B$2:$AM$2,0),0),0)+IFERROR(VLOOKUP($B35,'Round  (10)'!$B$2:$U$102,MATCH(Species!AC$2,'Round  (10)'!$B$2:$U$2,0),0),0)+IFERROR(VLOOKUP($B35,'Round  (11)'!$B$2:$AB$102,MATCH(Species!AC$2,'Round  (11)'!$B$2:$AB$2,0),0),0)+IFERROR(VLOOKUP($B35,'Round  (12)'!$B$2:$Y$100,MATCH(Species!AC$2,'Round  (12)'!$B$2:$Y$2,0),0),0)</f>
        <v>3</v>
      </c>
      <c r="AD35" s="480">
        <f>IFERROR(VLOOKUP($B35,'Round 1'!$B$2:$AM$102,MATCH(Species!AD$2,'Round 1'!$B$2:$AM$2,0),0),0)+IFERROR(VLOOKUP($B35,'Round  (2)'!$B$2:$AM$102,MATCH(Species!AD$2,'Round  (2)'!$B$2:$AM$2,0),0),0)+IFERROR(VLOOKUP($B35,'Round  (3)'!$B$2:$AM$102,MATCH(Species!AD$2,'Round  (3)'!$B$2:$AM$2,0),0),0)+IFERROR(VLOOKUP($B35,'Round (4)'!$B$2:$AM$102,MATCH(Species!AD$2,'Round (4)'!$B$2:$AM$2,0),0),0)+IFERROR(VLOOKUP($B35,'Round  (5)'!$B$2:$AM$102,MATCH(Species!AD$2,'Round  (5)'!$B$2:$AM$2,0),0),0)+IFERROR(VLOOKUP($B35,'Round  (6)'!$B$2:$AM$102,MATCH(Species!AD$2,'Round  (6)'!$B$2:$AM$2,0),0),0)+IFERROR(VLOOKUP($B35,'Round  (7)'!$B$2:$AM$102,MATCH(Species!AD$2,'Round  (7)'!$B$2:$AM$2,0),0),0)+IFERROR(VLOOKUP($B35,'Round  (8)'!$B$2:$AM$102,MATCH(Species!AD$2,'Round  (8)'!$B$2:$AM$2,0),0),0)+IFERROR(VLOOKUP($B35,'Round  (9)'!$B$2:$AM$102,MATCH(Species!AD$2,'Round  (9)'!$B$2:$AM$2,0),0),0)+IFERROR(VLOOKUP($B35,'Round  (10)'!$B$2:$U$102,MATCH(Species!AD$2,'Round  (10)'!$B$2:$U$2,0),0),0)+IFERROR(VLOOKUP($B35,'Round  (11)'!$B$2:$AB$102,MATCH(Species!AD$2,'Round  (11)'!$B$2:$AB$2,0),0),0)+IFERROR(VLOOKUP($B35,'Round  (12)'!$B$2:$Y$100,MATCH(Species!AD$2,'Round  (12)'!$B$2:$Y$2,0),0),0)</f>
        <v>0</v>
      </c>
      <c r="AE35" s="480">
        <f>IFERROR(VLOOKUP($B35,'Round 1'!$B$2:$AM$102,MATCH(Species!AE$2,'Round 1'!$B$2:$AM$2,0),0),0)+IFERROR(VLOOKUP($B35,'Round  (2)'!$B$2:$AM$102,MATCH(Species!AE$2,'Round  (2)'!$B$2:$AM$2,0),0),0)+IFERROR(VLOOKUP($B35,'Round  (3)'!$B$2:$AM$102,MATCH(Species!AE$2,'Round  (3)'!$B$2:$AM$2,0),0),0)+IFERROR(VLOOKUP($B35,'Round (4)'!$B$2:$AM$102,MATCH(Species!AE$2,'Round (4)'!$B$2:$AM$2,0),0),0)+IFERROR(VLOOKUP($B35,'Round  (5)'!$B$2:$AM$102,MATCH(Species!AE$2,'Round  (5)'!$B$2:$AM$2,0),0),0)+IFERROR(VLOOKUP($B35,'Round  (6)'!$B$2:$AM$102,MATCH(Species!AE$2,'Round  (6)'!$B$2:$AM$2,0),0),0)+IFERROR(VLOOKUP($B35,'Round  (7)'!$B$2:$AM$102,MATCH(Species!AE$2,'Round  (7)'!$B$2:$AM$2,0),0),0)+IFERROR(VLOOKUP($B35,'Round  (8)'!$B$2:$AM$102,MATCH(Species!AE$2,'Round  (8)'!$B$2:$AM$2,0),0),0)+IFERROR(VLOOKUP($B35,'Round  (9)'!$B$2:$AM$102,MATCH(Species!AE$2,'Round  (9)'!$B$2:$AM$2,0),0),0)+IFERROR(VLOOKUP($B35,'Round  (10)'!$B$2:$U$102,MATCH(Species!AE$2,'Round  (10)'!$B$2:$U$2,0),0),0)+IFERROR(VLOOKUP($B35,'Round  (11)'!$B$2:$AB$102,MATCH(Species!AE$2,'Round  (11)'!$B$2:$AB$2,0),0),0)+IFERROR(VLOOKUP($B35,'Round  (12)'!$B$2:$Y$100,MATCH(Species!AE$2,'Round  (12)'!$B$2:$Y$2,0),0),0)</f>
        <v>0</v>
      </c>
      <c r="AF35" s="480">
        <f>IFERROR(VLOOKUP($B35,'Round 1'!$B$2:$AM$102,MATCH(Species!AF$2,'Round 1'!$B$2:$AM$2,0),0),0)+IFERROR(VLOOKUP($B35,'Round  (2)'!$B$2:$AM$102,MATCH(Species!AF$2,'Round  (2)'!$B$2:$AM$2,0),0),0)+IFERROR(VLOOKUP($B35,'Round  (3)'!$B$2:$AM$102,MATCH(Species!AF$2,'Round  (3)'!$B$2:$AM$2,0),0),0)+IFERROR(VLOOKUP($B35,'Round (4)'!$B$2:$AM$102,MATCH(Species!AF$2,'Round (4)'!$B$2:$AM$2,0),0),0)+IFERROR(VLOOKUP($B35,'Round  (5)'!$B$2:$AM$102,MATCH(Species!AF$2,'Round  (5)'!$B$2:$AM$2,0),0),0)+IFERROR(VLOOKUP($B35,'Round  (6)'!$B$2:$AM$102,MATCH(Species!AF$2,'Round  (6)'!$B$2:$AM$2,0),0),0)+IFERROR(VLOOKUP($B35,'Round  (7)'!$B$2:$AM$102,MATCH(Species!AF$2,'Round  (7)'!$B$2:$AM$2,0),0),0)+IFERROR(VLOOKUP($B35,'Round  (8)'!$B$2:$AM$102,MATCH(Species!AF$2,'Round  (8)'!$B$2:$AM$2,0),0),0)+IFERROR(VLOOKUP($B35,'Round  (9)'!$B$2:$AM$102,MATCH(Species!AF$2,'Round  (9)'!$B$2:$AM$2,0),0),0)+IFERROR(VLOOKUP($B35,'Round  (10)'!$B$2:$U$102,MATCH(Species!AF$2,'Round  (10)'!$B$2:$U$2,0),0),0)+IFERROR(VLOOKUP($B35,'Round  (11)'!$B$2:$AB$102,MATCH(Species!AF$2,'Round  (11)'!$B$2:$AB$2,0),0),0)+IFERROR(VLOOKUP($B35,'Round  (12)'!$B$2:$Y$100,MATCH(Species!AF$2,'Round  (12)'!$B$2:$Y$2,0),0),0)</f>
        <v>0</v>
      </c>
      <c r="AG35" s="480">
        <f>IFERROR(VLOOKUP($B35,'Round 1'!$B$2:$AM$102,MATCH(Species!AG$2,'Round 1'!$B$2:$AM$2,0),0),0)+IFERROR(VLOOKUP($B35,'Round  (2)'!$B$2:$AM$102,MATCH(Species!AG$2,'Round  (2)'!$B$2:$AM$2,0),0),0)+IFERROR(VLOOKUP($B35,'Round  (3)'!$B$2:$AM$102,MATCH(Species!AG$2,'Round  (3)'!$B$2:$AM$2,0),0),0)+IFERROR(VLOOKUP($B35,'Round (4)'!$B$2:$AM$102,MATCH(Species!AG$2,'Round (4)'!$B$2:$AM$2,0),0),0)+IFERROR(VLOOKUP($B35,'Round  (5)'!$B$2:$AM$102,MATCH(Species!AG$2,'Round  (5)'!$B$2:$AM$2,0),0),0)+IFERROR(VLOOKUP($B35,'Round  (6)'!$B$2:$AM$102,MATCH(Species!AG$2,'Round  (6)'!$B$2:$AM$2,0),0),0)+IFERROR(VLOOKUP($B35,'Round  (7)'!$B$2:$AM$102,MATCH(Species!AG$2,'Round  (7)'!$B$2:$AM$2,0),0),0)+IFERROR(VLOOKUP($B35,'Round  (8)'!$B$2:$AM$102,MATCH(Species!AG$2,'Round  (8)'!$B$2:$AM$2,0),0),0)+IFERROR(VLOOKUP($B35,'Round  (9)'!$B$2:$AM$102,MATCH(Species!AG$2,'Round  (9)'!$B$2:$AM$2,0),0),0)+IFERROR(VLOOKUP($B35,'Round  (10)'!$B$2:$U$102,MATCH(Species!AG$2,'Round  (10)'!$B$2:$U$2,0),0),0)+IFERROR(VLOOKUP($B35,'Round  (11)'!$B$2:$AB$102,MATCH(Species!AG$2,'Round  (11)'!$B$2:$AB$2,0),0),0)+IFERROR(VLOOKUP($B35,'Round  (12)'!$B$2:$Y$100,MATCH(Species!AG$2,'Round  (12)'!$B$2:$Y$2,0),0),0)</f>
        <v>0</v>
      </c>
      <c r="AH35" s="480">
        <f>IFERROR(VLOOKUP($B35,'Round 1'!$B$2:$AM$102,MATCH(Species!AH$2,'Round 1'!$B$2:$AM$2,0),0),0)+IFERROR(VLOOKUP($B35,'Round  (2)'!$B$2:$AM$102,MATCH(Species!AH$2,'Round  (2)'!$B$2:$AM$2,0),0),0)+IFERROR(VLOOKUP($B35,'Round  (3)'!$B$2:$AM$102,MATCH(Species!AH$2,'Round  (3)'!$B$2:$AM$2,0),0),0)+IFERROR(VLOOKUP($B35,'Round (4)'!$B$2:$AM$102,MATCH(Species!AH$2,'Round (4)'!$B$2:$AM$2,0),0),0)+IFERROR(VLOOKUP($B35,'Round  (5)'!$B$2:$AM$102,MATCH(Species!AH$2,'Round  (5)'!$B$2:$AM$2,0),0),0)+IFERROR(VLOOKUP($B35,'Round  (6)'!$B$2:$AM$102,MATCH(Species!AH$2,'Round  (6)'!$B$2:$AM$2,0),0),0)+IFERROR(VLOOKUP($B35,'Round  (7)'!$B$2:$AM$102,MATCH(Species!AH$2,'Round  (7)'!$B$2:$AM$2,0),0),0)+IFERROR(VLOOKUP($B35,'Round  (8)'!$B$2:$AM$102,MATCH(Species!AH$2,'Round  (8)'!$B$2:$AM$2,0),0),0)+IFERROR(VLOOKUP($B35,'Round  (9)'!$B$2:$AM$102,MATCH(Species!AH$2,'Round  (9)'!$B$2:$AM$2,0),0),0)+IFERROR(VLOOKUP($B35,'Round  (10)'!$B$2:$U$102,MATCH(Species!AH$2,'Round  (10)'!$B$2:$U$2,0),0),0)+IFERROR(VLOOKUP($B35,'Round  (11)'!$B$2:$AB$102,MATCH(Species!AH$2,'Round  (11)'!$B$2:$AB$2,0),0),0)+IFERROR(VLOOKUP($B35,'Round  (12)'!$B$2:$Y$100,MATCH(Species!AH$2,'Round  (12)'!$B$2:$Y$2,0),0),0)</f>
        <v>0</v>
      </c>
      <c r="AI35" s="480">
        <f>IFERROR(VLOOKUP($B35,'Round 1'!$B$2:$AM$102,MATCH(Species!AI$2,'Round 1'!$B$2:$AM$2,0),0),0)+IFERROR(VLOOKUP($B35,'Round  (2)'!$B$2:$AM$102,MATCH(Species!AI$2,'Round  (2)'!$B$2:$AM$2,0),0),0)+IFERROR(VLOOKUP($B35,'Round  (3)'!$B$2:$AM$102,MATCH(Species!AI$2,'Round  (3)'!$B$2:$AM$2,0),0),0)+IFERROR(VLOOKUP($B35,'Round (4)'!$B$2:$AM$102,MATCH(Species!AI$2,'Round (4)'!$B$2:$AM$2,0),0),0)+IFERROR(VLOOKUP($B35,'Round  (5)'!$B$2:$AM$102,MATCH(Species!AI$2,'Round  (5)'!$B$2:$AM$2,0),0),0)+IFERROR(VLOOKUP($B35,'Round  (6)'!$B$2:$AM$102,MATCH(Species!AI$2,'Round  (6)'!$B$2:$AM$2,0),0),0)+IFERROR(VLOOKUP($B35,'Round  (7)'!$B$2:$AM$102,MATCH(Species!AI$2,'Round  (7)'!$B$2:$AM$2,0),0),0)+IFERROR(VLOOKUP($B35,'Round  (8)'!$B$2:$AM$102,MATCH(Species!AI$2,'Round  (8)'!$B$2:$AM$2,0),0),0)+IFERROR(VLOOKUP($B35,'Round  (9)'!$B$2:$AM$102,MATCH(Species!AI$2,'Round  (9)'!$B$2:$AM$2,0),0),0)+IFERROR(VLOOKUP($B35,'Round  (10)'!$B$2:$U$102,MATCH(Species!AI$2,'Round  (10)'!$B$2:$U$2,0),0),0)+IFERROR(VLOOKUP($B35,'Round  (11)'!$B$2:$AB$102,MATCH(Species!AI$2,'Round  (11)'!$B$2:$AB$2,0),0),0)+IFERROR(VLOOKUP($B35,'Round  (12)'!$B$2:$Y$100,MATCH(Species!AI$2,'Round  (12)'!$B$2:$Y$2,0),0),0)</f>
        <v>0</v>
      </c>
      <c r="AJ35" s="480">
        <f>IFERROR(VLOOKUP($B35,'Round 1'!$B$2:$AM$102,MATCH(Species!AJ$2,'Round 1'!$B$2:$AM$2,0),0),0)+IFERROR(VLOOKUP($B35,'Round  (2)'!$B$2:$AM$102,MATCH(Species!AJ$2,'Round  (2)'!$B$2:$AM$2,0),0),0)+IFERROR(VLOOKUP($B35,'Round  (3)'!$B$2:$AM$102,MATCH(Species!AJ$2,'Round  (3)'!$B$2:$AM$2,0),0),0)+IFERROR(VLOOKUP($B35,'Round (4)'!$B$2:$AM$102,MATCH(Species!AJ$2,'Round (4)'!$B$2:$AM$2,0),0),0)+IFERROR(VLOOKUP($B35,'Round  (5)'!$B$2:$AM$102,MATCH(Species!AJ$2,'Round  (5)'!$B$2:$AM$2,0),0),0)+IFERROR(VLOOKUP($B35,'Round  (6)'!$B$2:$AM$102,MATCH(Species!AJ$2,'Round  (6)'!$B$2:$AM$2,0),0),0)+IFERROR(VLOOKUP($B35,'Round  (7)'!$B$2:$AM$102,MATCH(Species!AJ$2,'Round  (7)'!$B$2:$AM$2,0),0),0)+IFERROR(VLOOKUP($B35,'Round  (8)'!$B$2:$AM$102,MATCH(Species!AJ$2,'Round  (8)'!$B$2:$AM$2,0),0),0)+IFERROR(VLOOKUP($B35,'Round  (9)'!$B$2:$AM$102,MATCH(Species!AJ$2,'Round  (9)'!$B$2:$AM$2,0),0),0)+IFERROR(VLOOKUP($B35,'Round  (10)'!$B$2:$U$102,MATCH(Species!AJ$2,'Round  (10)'!$B$2:$U$2,0),0),0)+IFERROR(VLOOKUP($B35,'Round  (11)'!$B$2:$AB$102,MATCH(Species!AJ$2,'Round  (11)'!$B$2:$AB$2,0),0),0)+IFERROR(VLOOKUP($B35,'Round  (12)'!$B$2:$Y$100,MATCH(Species!AJ$2,'Round  (12)'!$B$2:$Y$2,0),0),0)</f>
        <v>0</v>
      </c>
    </row>
    <row r="36" spans="1:36" x14ac:dyDescent="0.3">
      <c r="A36" s="186">
        <v>33</v>
      </c>
      <c r="B36" s="326" t="s">
        <v>180</v>
      </c>
      <c r="C36" s="66" t="str">
        <f>IFERROR(VLOOKUP(B36,IND!$B$3:$E$66,4,0),"NM")</f>
        <v>M</v>
      </c>
      <c r="D36" s="51">
        <f t="shared" ref="D36:D67" si="3">COUNTIF(F36:AL36,"&gt;0")</f>
        <v>6</v>
      </c>
      <c r="E36" s="342">
        <f t="shared" ref="E36:E67" si="4">SUM(F36:AL36)</f>
        <v>9</v>
      </c>
      <c r="F36" s="480">
        <f>IFERROR(VLOOKUP($B36,'Round 1'!$B$2:$AM$102,MATCH(Species!F$2,'Round 1'!$B$2:$AM$2,0),0),0)+IFERROR(VLOOKUP($B36,'Round  (2)'!$B$2:$AM$102,MATCH(Species!F$2,'Round  (2)'!$B$2:$AM$2,0),0),0)+IFERROR(VLOOKUP($B36,'Round  (3)'!$B$2:$AM$102,MATCH(Species!F$2,'Round  (3)'!$B$2:$AM$2,0),0),0)+IFERROR(VLOOKUP($B36,'Round (4)'!$B$2:$AM$102,MATCH(Species!F$2,'Round (4)'!$B$2:$AM$2,0),0),0)+IFERROR(VLOOKUP($B36,'Round  (5)'!$B$2:$AM$102,MATCH(Species!F$2,'Round  (5)'!$B$2:$AM$2,0),0),0)+IFERROR(VLOOKUP($B36,'Round  (6)'!$B$2:$AM$102,MATCH(Species!F$2,'Round  (6)'!$B$2:$AM$2,0),0),0)+IFERROR(VLOOKUP($B36,'Round  (7)'!$B$2:$AM$102,MATCH(Species!F$2,'Round  (7)'!$B$2:$AM$2,0),0),0)+IFERROR(VLOOKUP($B36,'Round  (8)'!$B$2:$AM$102,MATCH(Species!F$2,'Round  (8)'!$B$2:$AM$2,0),0),0)+IFERROR(VLOOKUP($B36,'Round  (9)'!$B$2:$AM$102,MATCH(Species!F$2,'Round  (9)'!$B$2:$AM$2,0),0),0)+IFERROR(VLOOKUP($B36,'Round  (10)'!$B$2:$U$102,MATCH(Species!F$2,'Round  (10)'!$B$2:$U$2,0),0),0)+IFERROR(VLOOKUP($B36,'Round  (11)'!$B$2:$AB$102,MATCH(Species!F$2,'Round  (11)'!$B$2:$AB$2,0),0),0)+IFERROR(VLOOKUP($B36,'Round  (12)'!$B$2:$Y$100,MATCH(Species!F$2,'Round  (12)'!$B$2:$Y$2,0),0),0)</f>
        <v>4</v>
      </c>
      <c r="G36" s="480">
        <f>IFERROR(VLOOKUP($B36,'Round 1'!$B$2:$AM$102,MATCH(Species!G$2,'Round 1'!$B$2:$AM$2,0),0),0)+IFERROR(VLOOKUP($B36,'Round  (2)'!$B$2:$AM$102,MATCH(Species!G$2,'Round  (2)'!$B$2:$AM$2,0),0),0)+IFERROR(VLOOKUP($B36,'Round  (3)'!$B$2:$AM$102,MATCH(Species!G$2,'Round  (3)'!$B$2:$AM$2,0),0),0)+IFERROR(VLOOKUP($B36,'Round (4)'!$B$2:$AM$102,MATCH(Species!G$2,'Round (4)'!$B$2:$AM$2,0),0),0)+IFERROR(VLOOKUP($B36,'Round  (5)'!$B$2:$AM$102,MATCH(Species!G$2,'Round  (5)'!$B$2:$AM$2,0),0),0)+IFERROR(VLOOKUP($B36,'Round  (6)'!$B$2:$AM$102,MATCH(Species!G$2,'Round  (6)'!$B$2:$AM$2,0),0),0)+IFERROR(VLOOKUP($B36,'Round  (7)'!$B$2:$AM$102,MATCH(Species!G$2,'Round  (7)'!$B$2:$AM$2,0),0),0)+IFERROR(VLOOKUP($B36,'Round  (8)'!$B$2:$AM$102,MATCH(Species!G$2,'Round  (8)'!$B$2:$AM$2,0),0),0)+IFERROR(VLOOKUP($B36,'Round  (9)'!$B$2:$AM$102,MATCH(Species!G$2,'Round  (9)'!$B$2:$AM$2,0),0),0)+IFERROR(VLOOKUP($B36,'Round  (10)'!$B$2:$U$102,MATCH(Species!G$2,'Round  (10)'!$B$2:$U$2,0),0),0)+IFERROR(VLOOKUP($B36,'Round  (11)'!$B$2:$AB$102,MATCH(Species!G$2,'Round  (11)'!$B$2:$AB$2,0),0),0)+IFERROR(VLOOKUP($B36,'Round  (12)'!$B$2:$Y$100,MATCH(Species!G$2,'Round  (12)'!$B$2:$Y$2,0),0),0)</f>
        <v>1</v>
      </c>
      <c r="H36" s="480">
        <f>IFERROR(VLOOKUP($B36,'Round 1'!$B$2:$AM$102,MATCH(Species!H$2,'Round 1'!$B$2:$AM$2,0),0),0)+IFERROR(VLOOKUP($B36,'Round  (2)'!$B$2:$AM$102,MATCH(Species!H$2,'Round  (2)'!$B$2:$AM$2,0),0),0)+IFERROR(VLOOKUP($B36,'Round  (3)'!$B$2:$AM$102,MATCH(Species!H$2,'Round  (3)'!$B$2:$AM$2,0),0),0)+IFERROR(VLOOKUP($B36,'Round (4)'!$B$2:$AM$102,MATCH(Species!H$2,'Round (4)'!$B$2:$AM$2,0),0),0)+IFERROR(VLOOKUP($B36,'Round  (5)'!$B$2:$AM$102,MATCH(Species!H$2,'Round  (5)'!$B$2:$AM$2,0),0),0)+IFERROR(VLOOKUP($B36,'Round  (6)'!$B$2:$AM$102,MATCH(Species!H$2,'Round  (6)'!$B$2:$AM$2,0),0),0)+IFERROR(VLOOKUP($B36,'Round  (7)'!$B$2:$AM$102,MATCH(Species!H$2,'Round  (7)'!$B$2:$AM$2,0),0),0)+IFERROR(VLOOKUP($B36,'Round  (8)'!$B$2:$AM$102,MATCH(Species!H$2,'Round  (8)'!$B$2:$AM$2,0),0),0)+IFERROR(VLOOKUP($B36,'Round  (9)'!$B$2:$AM$102,MATCH(Species!H$2,'Round  (9)'!$B$2:$AM$2,0),0),0)+IFERROR(VLOOKUP($B36,'Round  (10)'!$B$2:$U$102,MATCH(Species!H$2,'Round  (10)'!$B$2:$U$2,0),0),0)+IFERROR(VLOOKUP($B36,'Round  (11)'!$B$2:$AB$102,MATCH(Species!H$2,'Round  (11)'!$B$2:$AB$2,0),0),0)+IFERROR(VLOOKUP($B36,'Round  (12)'!$B$2:$Y$100,MATCH(Species!H$2,'Round  (12)'!$B$2:$Y$2,0),0),0)</f>
        <v>0</v>
      </c>
      <c r="I36" s="480">
        <f>IFERROR(VLOOKUP($B36,'Round 1'!$B$2:$AM$102,MATCH(Species!I$2,'Round 1'!$B$2:$AM$2,0),0),0)+IFERROR(VLOOKUP($B36,'Round  (2)'!$B$2:$AM$102,MATCH(Species!I$2,'Round  (2)'!$B$2:$AM$2,0),0),0)+IFERROR(VLOOKUP($B36,'Round  (3)'!$B$2:$AM$102,MATCH(Species!I$2,'Round  (3)'!$B$2:$AM$2,0),0),0)+IFERROR(VLOOKUP($B36,'Round (4)'!$B$2:$AM$102,MATCH(Species!I$2,'Round (4)'!$B$2:$AM$2,0),0),0)+IFERROR(VLOOKUP($B36,'Round  (5)'!$B$2:$AM$102,MATCH(Species!I$2,'Round  (5)'!$B$2:$AM$2,0),0),0)+IFERROR(VLOOKUP($B36,'Round  (6)'!$B$2:$AM$102,MATCH(Species!I$2,'Round  (6)'!$B$2:$AM$2,0),0),0)+IFERROR(VLOOKUP($B36,'Round  (7)'!$B$2:$AM$102,MATCH(Species!I$2,'Round  (7)'!$B$2:$AM$2,0),0),0)+IFERROR(VLOOKUP($B36,'Round  (8)'!$B$2:$AM$102,MATCH(Species!I$2,'Round  (8)'!$B$2:$AM$2,0),0),0)+IFERROR(VLOOKUP($B36,'Round  (9)'!$B$2:$AM$102,MATCH(Species!I$2,'Round  (9)'!$B$2:$AM$2,0),0),0)+IFERROR(VLOOKUP($B36,'Round  (10)'!$B$2:$U$102,MATCH(Species!I$2,'Round  (10)'!$B$2:$U$2,0),0),0)+IFERROR(VLOOKUP($B36,'Round  (11)'!$B$2:$AB$102,MATCH(Species!I$2,'Round  (11)'!$B$2:$AB$2,0),0),0)+IFERROR(VLOOKUP($B36,'Round  (12)'!$B$2:$Y$100,MATCH(Species!I$2,'Round  (12)'!$B$2:$Y$2,0),0),0)</f>
        <v>0</v>
      </c>
      <c r="J36" s="480">
        <f>IFERROR(VLOOKUP($B36,'Round 1'!$B$2:$AM$102,MATCH(Species!J$2,'Round 1'!$B$2:$AM$2,0),0),0)+IFERROR(VLOOKUP($B36,'Round  (2)'!$B$2:$AM$102,MATCH(Species!J$2,'Round  (2)'!$B$2:$AM$2,0),0),0)+IFERROR(VLOOKUP($B36,'Round  (3)'!$B$2:$AM$102,MATCH(Species!J$2,'Round  (3)'!$B$2:$AM$2,0),0),0)+IFERROR(VLOOKUP($B36,'Round (4)'!$B$2:$AM$102,MATCH(Species!J$2,'Round (4)'!$B$2:$AM$2,0),0),0)+IFERROR(VLOOKUP($B36,'Round  (5)'!$B$2:$AM$102,MATCH(Species!J$2,'Round  (5)'!$B$2:$AM$2,0),0),0)+IFERROR(VLOOKUP($B36,'Round  (6)'!$B$2:$AM$102,MATCH(Species!J$2,'Round  (6)'!$B$2:$AM$2,0),0),0)+IFERROR(VLOOKUP($B36,'Round  (7)'!$B$2:$AM$102,MATCH(Species!J$2,'Round  (7)'!$B$2:$AM$2,0),0),0)+IFERROR(VLOOKUP($B36,'Round  (8)'!$B$2:$AM$102,MATCH(Species!J$2,'Round  (8)'!$B$2:$AM$2,0),0),0)+IFERROR(VLOOKUP($B36,'Round  (9)'!$B$2:$AM$102,MATCH(Species!J$2,'Round  (9)'!$B$2:$AM$2,0),0),0)+IFERROR(VLOOKUP($B36,'Round  (10)'!$B$2:$U$102,MATCH(Species!J$2,'Round  (10)'!$B$2:$U$2,0),0),0)+IFERROR(VLOOKUP($B36,'Round  (11)'!$B$2:$AB$102,MATCH(Species!J$2,'Round  (11)'!$B$2:$AB$2,0),0),0)+IFERROR(VLOOKUP($B36,'Round  (12)'!$B$2:$Y$100,MATCH(Species!J$2,'Round  (12)'!$B$2:$Y$2,0),0),0)</f>
        <v>0</v>
      </c>
      <c r="K36" s="480">
        <f>IFERROR(VLOOKUP($B36,'Round 1'!$B$2:$AM$102,MATCH(Species!K$2,'Round 1'!$B$2:$AM$2,0),0),0)+IFERROR(VLOOKUP($B36,'Round  (2)'!$B$2:$AM$102,MATCH(Species!K$2,'Round  (2)'!$B$2:$AM$2,0),0),0)+IFERROR(VLOOKUP($B36,'Round  (3)'!$B$2:$AM$102,MATCH(Species!K$2,'Round  (3)'!$B$2:$AM$2,0),0),0)+IFERROR(VLOOKUP($B36,'Round (4)'!$B$2:$AM$102,MATCH(Species!K$2,'Round (4)'!$B$2:$AM$2,0),0),0)+IFERROR(VLOOKUP($B36,'Round  (5)'!$B$2:$AM$102,MATCH(Species!K$2,'Round  (5)'!$B$2:$AM$2,0),0),0)+IFERROR(VLOOKUP($B36,'Round  (6)'!$B$2:$AM$102,MATCH(Species!K$2,'Round  (6)'!$B$2:$AM$2,0),0),0)+IFERROR(VLOOKUP($B36,'Round  (7)'!$B$2:$AM$102,MATCH(Species!K$2,'Round  (7)'!$B$2:$AM$2,0),0),0)+IFERROR(VLOOKUP($B36,'Round  (8)'!$B$2:$AM$102,MATCH(Species!K$2,'Round  (8)'!$B$2:$AM$2,0),0),0)+IFERROR(VLOOKUP($B36,'Round  (9)'!$B$2:$AM$102,MATCH(Species!K$2,'Round  (9)'!$B$2:$AM$2,0),0),0)+IFERROR(VLOOKUP($B36,'Round  (10)'!$B$2:$U$102,MATCH(Species!K$2,'Round  (10)'!$B$2:$U$2,0),0),0)+IFERROR(VLOOKUP($B36,'Round  (11)'!$B$2:$AB$102,MATCH(Species!K$2,'Round  (11)'!$B$2:$AB$2,0),0),0)+IFERROR(VLOOKUP($B36,'Round  (12)'!$B$2:$Y$100,MATCH(Species!K$2,'Round  (12)'!$B$2:$Y$2,0),0),0)</f>
        <v>1</v>
      </c>
      <c r="L36" s="480">
        <f>IFERROR(VLOOKUP($B36,'Round 1'!$B$2:$AM$102,MATCH(Species!L$2,'Round 1'!$B$2:$AM$2,0),0),0)+IFERROR(VLOOKUP($B36,'Round  (2)'!$B$2:$AM$102,MATCH(Species!L$2,'Round  (2)'!$B$2:$AM$2,0),0),0)+IFERROR(VLOOKUP($B36,'Round  (3)'!$B$2:$AM$102,MATCH(Species!L$2,'Round  (3)'!$B$2:$AM$2,0),0),0)+IFERROR(VLOOKUP($B36,'Round (4)'!$B$2:$AM$102,MATCH(Species!L$2,'Round (4)'!$B$2:$AM$2,0),0),0)+IFERROR(VLOOKUP($B36,'Round  (5)'!$B$2:$AM$102,MATCH(Species!L$2,'Round  (5)'!$B$2:$AM$2,0),0),0)+IFERROR(VLOOKUP($B36,'Round  (6)'!$B$2:$AM$102,MATCH(Species!L$2,'Round  (6)'!$B$2:$AM$2,0),0),0)+IFERROR(VLOOKUP($B36,'Round  (7)'!$B$2:$AM$102,MATCH(Species!L$2,'Round  (7)'!$B$2:$AM$2,0),0),0)+IFERROR(VLOOKUP($B36,'Round  (8)'!$B$2:$AM$102,MATCH(Species!L$2,'Round  (8)'!$B$2:$AM$2,0),0),0)+IFERROR(VLOOKUP($B36,'Round  (9)'!$B$2:$AM$102,MATCH(Species!L$2,'Round  (9)'!$B$2:$AM$2,0),0),0)+IFERROR(VLOOKUP($B36,'Round  (10)'!$B$2:$U$102,MATCH(Species!L$2,'Round  (10)'!$B$2:$U$2,0),0),0)+IFERROR(VLOOKUP($B36,'Round  (11)'!$B$2:$AB$102,MATCH(Species!L$2,'Round  (11)'!$B$2:$AB$2,0),0),0)+IFERROR(VLOOKUP($B36,'Round  (12)'!$B$2:$Y$100,MATCH(Species!L$2,'Round  (12)'!$B$2:$Y$2,0),0),0)</f>
        <v>1</v>
      </c>
      <c r="M36" s="480">
        <f>IFERROR(VLOOKUP($B36,'Round 1'!$B$2:$AM$102,MATCH(Species!M$2,'Round 1'!$B$2:$AM$2,0),0),0)+IFERROR(VLOOKUP($B36,'Round  (2)'!$B$2:$AM$102,MATCH(Species!M$2,'Round  (2)'!$B$2:$AM$2,0),0),0)+IFERROR(VLOOKUP($B36,'Round  (3)'!$B$2:$AM$102,MATCH(Species!M$2,'Round  (3)'!$B$2:$AM$2,0),0),0)+IFERROR(VLOOKUP($B36,'Round (4)'!$B$2:$AM$102,MATCH(Species!M$2,'Round (4)'!$B$2:$AM$2,0),0),0)+IFERROR(VLOOKUP($B36,'Round  (5)'!$B$2:$AM$102,MATCH(Species!M$2,'Round  (5)'!$B$2:$AM$2,0),0),0)+IFERROR(VLOOKUP($B36,'Round  (6)'!$B$2:$AM$102,MATCH(Species!M$2,'Round  (6)'!$B$2:$AM$2,0),0),0)+IFERROR(VLOOKUP($B36,'Round  (7)'!$B$2:$AM$102,MATCH(Species!M$2,'Round  (7)'!$B$2:$AM$2,0),0),0)+IFERROR(VLOOKUP($B36,'Round  (8)'!$B$2:$AM$102,MATCH(Species!M$2,'Round  (8)'!$B$2:$AM$2,0),0),0)+IFERROR(VLOOKUP($B36,'Round  (9)'!$B$2:$AM$102,MATCH(Species!M$2,'Round  (9)'!$B$2:$AM$2,0),0),0)+IFERROR(VLOOKUP($B36,'Round  (10)'!$B$2:$U$102,MATCH(Species!M$2,'Round  (10)'!$B$2:$U$2,0),0),0)+IFERROR(VLOOKUP($B36,'Round  (11)'!$B$2:$AB$102,MATCH(Species!M$2,'Round  (11)'!$B$2:$AB$2,0),0),0)+IFERROR(VLOOKUP($B36,'Round  (12)'!$B$2:$Y$100,MATCH(Species!M$2,'Round  (12)'!$B$2:$Y$2,0),0),0)</f>
        <v>0</v>
      </c>
      <c r="N36" s="480">
        <f>IFERROR(VLOOKUP($B36,'Round 1'!$B$2:$AM$102,MATCH(Species!N$2,'Round 1'!$B$2:$AM$2,0),0),0)+IFERROR(VLOOKUP($B36,'Round  (2)'!$B$2:$AM$102,MATCH(Species!N$2,'Round  (2)'!$B$2:$AM$2,0),0),0)+IFERROR(VLOOKUP($B36,'Round  (3)'!$B$2:$AM$102,MATCH(Species!N$2,'Round  (3)'!$B$2:$AM$2,0),0),0)+IFERROR(VLOOKUP($B36,'Round (4)'!$B$2:$AM$102,MATCH(Species!N$2,'Round (4)'!$B$2:$AM$2,0),0),0)+IFERROR(VLOOKUP($B36,'Round  (5)'!$B$2:$AM$102,MATCH(Species!N$2,'Round  (5)'!$B$2:$AM$2,0),0),0)+IFERROR(VLOOKUP($B36,'Round  (6)'!$B$2:$AM$102,MATCH(Species!N$2,'Round  (6)'!$B$2:$AM$2,0),0),0)+IFERROR(VLOOKUP($B36,'Round  (7)'!$B$2:$AM$102,MATCH(Species!N$2,'Round  (7)'!$B$2:$AM$2,0),0),0)+IFERROR(VLOOKUP($B36,'Round  (8)'!$B$2:$AM$102,MATCH(Species!N$2,'Round  (8)'!$B$2:$AM$2,0),0),0)+IFERROR(VLOOKUP($B36,'Round  (9)'!$B$2:$AM$102,MATCH(Species!N$2,'Round  (9)'!$B$2:$AM$2,0),0),0)+IFERROR(VLOOKUP($B36,'Round  (10)'!$B$2:$U$102,MATCH(Species!N$2,'Round  (10)'!$B$2:$U$2,0),0),0)+IFERROR(VLOOKUP($B36,'Round  (11)'!$B$2:$AB$102,MATCH(Species!N$2,'Round  (11)'!$B$2:$AB$2,0),0),0)+IFERROR(VLOOKUP($B36,'Round  (12)'!$B$2:$Y$100,MATCH(Species!N$2,'Round  (12)'!$B$2:$Y$2,0),0),0)</f>
        <v>1</v>
      </c>
      <c r="O36" s="480">
        <f>IFERROR(VLOOKUP($B36,'Round 1'!$B$2:$AM$102,MATCH(Species!O$2,'Round 1'!$B$2:$AM$2,0),0),0)+IFERROR(VLOOKUP($B36,'Round  (2)'!$B$2:$AM$102,MATCH(Species!O$2,'Round  (2)'!$B$2:$AM$2,0),0),0)+IFERROR(VLOOKUP($B36,'Round  (3)'!$B$2:$AM$102,MATCH(Species!O$2,'Round  (3)'!$B$2:$AM$2,0),0),0)+IFERROR(VLOOKUP($B36,'Round (4)'!$B$2:$AM$102,MATCH(Species!O$2,'Round (4)'!$B$2:$AM$2,0),0),0)+IFERROR(VLOOKUP($B36,'Round  (5)'!$B$2:$AM$102,MATCH(Species!O$2,'Round  (5)'!$B$2:$AM$2,0),0),0)+IFERROR(VLOOKUP($B36,'Round  (6)'!$B$2:$AM$102,MATCH(Species!O$2,'Round  (6)'!$B$2:$AM$2,0),0),0)+IFERROR(VLOOKUP($B36,'Round  (7)'!$B$2:$AM$102,MATCH(Species!O$2,'Round  (7)'!$B$2:$AM$2,0),0),0)+IFERROR(VLOOKUP($B36,'Round  (8)'!$B$2:$AM$102,MATCH(Species!O$2,'Round  (8)'!$B$2:$AM$2,0),0),0)+IFERROR(VLOOKUP($B36,'Round  (9)'!$B$2:$AM$102,MATCH(Species!O$2,'Round  (9)'!$B$2:$AM$2,0),0),0)+IFERROR(VLOOKUP($B36,'Round  (10)'!$B$2:$U$102,MATCH(Species!O$2,'Round  (10)'!$B$2:$U$2,0),0),0)+IFERROR(VLOOKUP($B36,'Round  (11)'!$B$2:$AB$102,MATCH(Species!O$2,'Round  (11)'!$B$2:$AB$2,0),0),0)+IFERROR(VLOOKUP($B36,'Round  (12)'!$B$2:$Y$100,MATCH(Species!O$2,'Round  (12)'!$B$2:$Y$2,0),0),0)</f>
        <v>0</v>
      </c>
      <c r="P36" s="480">
        <f>IFERROR(VLOOKUP($B36,'Round 1'!$B$2:$AM$102,MATCH(Species!P$2,'Round 1'!$B$2:$AM$2,0),0),0)+IFERROR(VLOOKUP($B36,'Round  (2)'!$B$2:$AM$102,MATCH(Species!P$2,'Round  (2)'!$B$2:$AM$2,0),0),0)+IFERROR(VLOOKUP($B36,'Round  (3)'!$B$2:$AM$102,MATCH(Species!P$2,'Round  (3)'!$B$2:$AM$2,0),0),0)+IFERROR(VLOOKUP($B36,'Round (4)'!$B$2:$AM$102,MATCH(Species!P$2,'Round (4)'!$B$2:$AM$2,0),0),0)+IFERROR(VLOOKUP($B36,'Round  (5)'!$B$2:$AM$102,MATCH(Species!P$2,'Round  (5)'!$B$2:$AM$2,0),0),0)+IFERROR(VLOOKUP($B36,'Round  (6)'!$B$2:$AM$102,MATCH(Species!P$2,'Round  (6)'!$B$2:$AM$2,0),0),0)+IFERROR(VLOOKUP($B36,'Round  (7)'!$B$2:$AM$102,MATCH(Species!P$2,'Round  (7)'!$B$2:$AM$2,0),0),0)+IFERROR(VLOOKUP($B36,'Round  (8)'!$B$2:$AM$102,MATCH(Species!P$2,'Round  (8)'!$B$2:$AM$2,0),0),0)+IFERROR(VLOOKUP($B36,'Round  (9)'!$B$2:$AM$102,MATCH(Species!P$2,'Round  (9)'!$B$2:$AM$2,0),0),0)+IFERROR(VLOOKUP($B36,'Round  (10)'!$B$2:$U$102,MATCH(Species!P$2,'Round  (10)'!$B$2:$U$2,0),0),0)+IFERROR(VLOOKUP($B36,'Round  (11)'!$B$2:$AB$102,MATCH(Species!P$2,'Round  (11)'!$B$2:$AB$2,0),0),0)+IFERROR(VLOOKUP($B36,'Round  (12)'!$B$2:$Y$100,MATCH(Species!P$2,'Round  (12)'!$B$2:$Y$2,0),0),0)</f>
        <v>0</v>
      </c>
      <c r="Q36" s="480">
        <f>IFERROR(VLOOKUP($B36,'Round 1'!$B$2:$AM$102,MATCH(Species!Q$2,'Round 1'!$B$2:$AM$2,0),0),0)+IFERROR(VLOOKUP($B36,'Round  (2)'!$B$2:$AM$102,MATCH(Species!Q$2,'Round  (2)'!$B$2:$AM$2,0),0),0)+IFERROR(VLOOKUP($B36,'Round  (3)'!$B$2:$AM$102,MATCH(Species!Q$2,'Round  (3)'!$B$2:$AM$2,0),0),0)+IFERROR(VLOOKUP($B36,'Round (4)'!$B$2:$AM$102,MATCH(Species!Q$2,'Round (4)'!$B$2:$AM$2,0),0),0)+IFERROR(VLOOKUP($B36,'Round  (5)'!$B$2:$AM$102,MATCH(Species!Q$2,'Round  (5)'!$B$2:$AM$2,0),0),0)+IFERROR(VLOOKUP($B36,'Round  (6)'!$B$2:$AM$102,MATCH(Species!Q$2,'Round  (6)'!$B$2:$AM$2,0),0),0)+IFERROR(VLOOKUP($B36,'Round  (7)'!$B$2:$AM$102,MATCH(Species!Q$2,'Round  (7)'!$B$2:$AM$2,0),0),0)+IFERROR(VLOOKUP($B36,'Round  (8)'!$B$2:$AM$102,MATCH(Species!Q$2,'Round  (8)'!$B$2:$AM$2,0),0),0)+IFERROR(VLOOKUP($B36,'Round  (9)'!$B$2:$AM$102,MATCH(Species!Q$2,'Round  (9)'!$B$2:$AM$2,0),0),0)+IFERROR(VLOOKUP($B36,'Round  (10)'!$B$2:$U$102,MATCH(Species!Q$2,'Round  (10)'!$B$2:$U$2,0),0),0)+IFERROR(VLOOKUP($B36,'Round  (11)'!$B$2:$AB$102,MATCH(Species!Q$2,'Round  (11)'!$B$2:$AB$2,0),0),0)+IFERROR(VLOOKUP($B36,'Round  (12)'!$B$2:$Y$100,MATCH(Species!Q$2,'Round  (12)'!$B$2:$Y$2,0),0),0)</f>
        <v>0</v>
      </c>
      <c r="R36" s="480">
        <f>IFERROR(VLOOKUP($B36,'Round 1'!$B$2:$AM$102,MATCH(Species!R$2,'Round 1'!$B$2:$AM$2,0),0),0)+IFERROR(VLOOKUP($B36,'Round  (2)'!$B$2:$AM$102,MATCH(Species!R$2,'Round  (2)'!$B$2:$AM$2,0),0),0)+IFERROR(VLOOKUP($B36,'Round  (3)'!$B$2:$AM$102,MATCH(Species!R$2,'Round  (3)'!$B$2:$AM$2,0),0),0)+IFERROR(VLOOKUP($B36,'Round (4)'!$B$2:$AM$102,MATCH(Species!R$2,'Round (4)'!$B$2:$AM$2,0),0),0)+IFERROR(VLOOKUP($B36,'Round  (5)'!$B$2:$AM$102,MATCH(Species!R$2,'Round  (5)'!$B$2:$AM$2,0),0),0)+IFERROR(VLOOKUP($B36,'Round  (6)'!$B$2:$AM$102,MATCH(Species!R$2,'Round  (6)'!$B$2:$AM$2,0),0),0)+IFERROR(VLOOKUP($B36,'Round  (7)'!$B$2:$AM$102,MATCH(Species!R$2,'Round  (7)'!$B$2:$AM$2,0),0),0)+IFERROR(VLOOKUP($B36,'Round  (8)'!$B$2:$AM$102,MATCH(Species!R$2,'Round  (8)'!$B$2:$AM$2,0),0),0)+IFERROR(VLOOKUP($B36,'Round  (9)'!$B$2:$AM$102,MATCH(Species!R$2,'Round  (9)'!$B$2:$AM$2,0),0),0)+IFERROR(VLOOKUP($B36,'Round  (10)'!$B$2:$U$102,MATCH(Species!R$2,'Round  (10)'!$B$2:$U$2,0),0),0)+IFERROR(VLOOKUP($B36,'Round  (11)'!$B$2:$AB$102,MATCH(Species!R$2,'Round  (11)'!$B$2:$AB$2,0),0),0)+IFERROR(VLOOKUP($B36,'Round  (12)'!$B$2:$Y$100,MATCH(Species!R$2,'Round  (12)'!$B$2:$Y$2,0),0),0)</f>
        <v>0</v>
      </c>
      <c r="S36" s="480">
        <f>IFERROR(VLOOKUP($B36,'Round 1'!$B$2:$AM$102,MATCH(Species!S$2,'Round 1'!$B$2:$AM$2,0),0),0)+IFERROR(VLOOKUP($B36,'Round  (2)'!$B$2:$AM$102,MATCH(Species!S$2,'Round  (2)'!$B$2:$AM$2,0),0),0)+IFERROR(VLOOKUP($B36,'Round  (3)'!$B$2:$AM$102,MATCH(Species!S$2,'Round  (3)'!$B$2:$AM$2,0),0),0)+IFERROR(VLOOKUP($B36,'Round (4)'!$B$2:$AM$102,MATCH(Species!S$2,'Round (4)'!$B$2:$AM$2,0),0),0)+IFERROR(VLOOKUP($B36,'Round  (5)'!$B$2:$AM$102,MATCH(Species!S$2,'Round  (5)'!$B$2:$AM$2,0),0),0)+IFERROR(VLOOKUP($B36,'Round  (6)'!$B$2:$AM$102,MATCH(Species!S$2,'Round  (6)'!$B$2:$AM$2,0),0),0)+IFERROR(VLOOKUP($B36,'Round  (7)'!$B$2:$AM$102,MATCH(Species!S$2,'Round  (7)'!$B$2:$AM$2,0),0),0)+IFERROR(VLOOKUP($B36,'Round  (8)'!$B$2:$AM$102,MATCH(Species!S$2,'Round  (8)'!$B$2:$AM$2,0),0),0)+IFERROR(VLOOKUP($B36,'Round  (9)'!$B$2:$AM$102,MATCH(Species!S$2,'Round  (9)'!$B$2:$AM$2,0),0),0)+IFERROR(VLOOKUP($B36,'Round  (10)'!$B$2:$U$102,MATCH(Species!S$2,'Round  (10)'!$B$2:$U$2,0),0),0)+IFERROR(VLOOKUP($B36,'Round  (11)'!$B$2:$AB$102,MATCH(Species!S$2,'Round  (11)'!$B$2:$AB$2,0),0),0)+IFERROR(VLOOKUP($B36,'Round  (12)'!$B$2:$Y$100,MATCH(Species!S$2,'Round  (12)'!$B$2:$Y$2,0),0),0)</f>
        <v>0</v>
      </c>
      <c r="T36" s="480">
        <f>IFERROR(VLOOKUP($B36,'Round 1'!$B$2:$AM$102,MATCH(Species!T$2,'Round 1'!$B$2:$AM$2,0),0),0)+IFERROR(VLOOKUP($B36,'Round  (2)'!$B$2:$AM$102,MATCH(Species!T$2,'Round  (2)'!$B$2:$AM$2,0),0),0)+IFERROR(VLOOKUP($B36,'Round  (3)'!$B$2:$AM$102,MATCH(Species!T$2,'Round  (3)'!$B$2:$AM$2,0),0),0)+IFERROR(VLOOKUP($B36,'Round (4)'!$B$2:$AM$102,MATCH(Species!T$2,'Round (4)'!$B$2:$AM$2,0),0),0)+IFERROR(VLOOKUP($B36,'Round  (5)'!$B$2:$AM$102,MATCH(Species!T$2,'Round  (5)'!$B$2:$AM$2,0),0),0)+IFERROR(VLOOKUP($B36,'Round  (6)'!$B$2:$AM$102,MATCH(Species!T$2,'Round  (6)'!$B$2:$AM$2,0),0),0)+IFERROR(VLOOKUP($B36,'Round  (7)'!$B$2:$AM$102,MATCH(Species!T$2,'Round  (7)'!$B$2:$AM$2,0),0),0)+IFERROR(VLOOKUP($B36,'Round  (8)'!$B$2:$AM$102,MATCH(Species!T$2,'Round  (8)'!$B$2:$AM$2,0),0),0)+IFERROR(VLOOKUP($B36,'Round  (9)'!$B$2:$AM$102,MATCH(Species!T$2,'Round  (9)'!$B$2:$AM$2,0),0),0)+IFERROR(VLOOKUP($B36,'Round  (10)'!$B$2:$U$102,MATCH(Species!T$2,'Round  (10)'!$B$2:$U$2,0),0),0)+IFERROR(VLOOKUP($B36,'Round  (11)'!$B$2:$AB$102,MATCH(Species!T$2,'Round  (11)'!$B$2:$AB$2,0),0),0)+IFERROR(VLOOKUP($B36,'Round  (12)'!$B$2:$Y$100,MATCH(Species!T$2,'Round  (12)'!$B$2:$Y$2,0),0),0)</f>
        <v>0</v>
      </c>
      <c r="U36" s="480">
        <f>IFERROR(VLOOKUP($B36,'Round 1'!$B$2:$AM$102,MATCH(Species!U$2,'Round 1'!$B$2:$AM$2,0),0),0)+IFERROR(VLOOKUP($B36,'Round  (2)'!$B$2:$AM$102,MATCH(Species!U$2,'Round  (2)'!$B$2:$AM$2,0),0),0)+IFERROR(VLOOKUP($B36,'Round  (3)'!$B$2:$AM$102,MATCH(Species!U$2,'Round  (3)'!$B$2:$AM$2,0),0),0)+IFERROR(VLOOKUP($B36,'Round (4)'!$B$2:$AM$102,MATCH(Species!U$2,'Round (4)'!$B$2:$AM$2,0),0),0)+IFERROR(VLOOKUP($B36,'Round  (5)'!$B$2:$AM$102,MATCH(Species!U$2,'Round  (5)'!$B$2:$AM$2,0),0),0)+IFERROR(VLOOKUP($B36,'Round  (6)'!$B$2:$AM$102,MATCH(Species!U$2,'Round  (6)'!$B$2:$AM$2,0),0),0)+IFERROR(VLOOKUP($B36,'Round  (7)'!$B$2:$AM$102,MATCH(Species!U$2,'Round  (7)'!$B$2:$AM$2,0),0),0)+IFERROR(VLOOKUP($B36,'Round  (8)'!$B$2:$AM$102,MATCH(Species!U$2,'Round  (8)'!$B$2:$AM$2,0),0),0)+IFERROR(VLOOKUP($B36,'Round  (9)'!$B$2:$AM$102,MATCH(Species!U$2,'Round  (9)'!$B$2:$AM$2,0),0),0)+IFERROR(VLOOKUP($B36,'Round  (10)'!$B$2:$U$102,MATCH(Species!U$2,'Round  (10)'!$B$2:$U$2,0),0),0)+IFERROR(VLOOKUP($B36,'Round  (11)'!$B$2:$AB$102,MATCH(Species!U$2,'Round  (11)'!$B$2:$AB$2,0),0),0)+IFERROR(VLOOKUP($B36,'Round  (12)'!$B$2:$Y$100,MATCH(Species!U$2,'Round  (12)'!$B$2:$Y$2,0),0),0)</f>
        <v>1</v>
      </c>
      <c r="V36" s="480">
        <f>IFERROR(VLOOKUP($B36,'Round 1'!$B$2:$AM$102,MATCH(Species!V$2,'Round 1'!$B$2:$AM$2,0),0),0)+IFERROR(VLOOKUP($B36,'Round  (2)'!$B$2:$AM$102,MATCH(Species!V$2,'Round  (2)'!$B$2:$AM$2,0),0),0)+IFERROR(VLOOKUP($B36,'Round  (3)'!$B$2:$AM$102,MATCH(Species!V$2,'Round  (3)'!$B$2:$AM$2,0),0),0)+IFERROR(VLOOKUP($B36,'Round (4)'!$B$2:$AM$102,MATCH(Species!V$2,'Round (4)'!$B$2:$AM$2,0),0),0)+IFERROR(VLOOKUP($B36,'Round  (5)'!$B$2:$AM$102,MATCH(Species!V$2,'Round  (5)'!$B$2:$AM$2,0),0),0)+IFERROR(VLOOKUP($B36,'Round  (6)'!$B$2:$AM$102,MATCH(Species!V$2,'Round  (6)'!$B$2:$AM$2,0),0),0)+IFERROR(VLOOKUP($B36,'Round  (7)'!$B$2:$AM$102,MATCH(Species!V$2,'Round  (7)'!$B$2:$AM$2,0),0),0)+IFERROR(VLOOKUP($B36,'Round  (8)'!$B$2:$AM$102,MATCH(Species!V$2,'Round  (8)'!$B$2:$AM$2,0),0),0)+IFERROR(VLOOKUP($B36,'Round  (9)'!$B$2:$AM$102,MATCH(Species!V$2,'Round  (9)'!$B$2:$AM$2,0),0),0)+IFERROR(VLOOKUP($B36,'Round  (10)'!$B$2:$U$102,MATCH(Species!V$2,'Round  (10)'!$B$2:$U$2,0),0),0)+IFERROR(VLOOKUP($B36,'Round  (11)'!$B$2:$AB$102,MATCH(Species!V$2,'Round  (11)'!$B$2:$AB$2,0),0),0)+IFERROR(VLOOKUP($B36,'Round  (12)'!$B$2:$Y$100,MATCH(Species!V$2,'Round  (12)'!$B$2:$Y$2,0),0),0)</f>
        <v>0</v>
      </c>
      <c r="W36" s="480">
        <f>IFERROR(VLOOKUP($B36,'Round 1'!$B$2:$AM$102,MATCH(Species!W$2,'Round 1'!$B$2:$AM$2,0),0),0)+IFERROR(VLOOKUP($B36,'Round  (2)'!$B$2:$AM$102,MATCH(Species!W$2,'Round  (2)'!$B$2:$AM$2,0),0),0)+IFERROR(VLOOKUP($B36,'Round  (3)'!$B$2:$AM$102,MATCH(Species!W$2,'Round  (3)'!$B$2:$AM$2,0),0),0)+IFERROR(VLOOKUP($B36,'Round (4)'!$B$2:$AM$102,MATCH(Species!W$2,'Round (4)'!$B$2:$AM$2,0),0),0)+IFERROR(VLOOKUP($B36,'Round  (5)'!$B$2:$AM$102,MATCH(Species!W$2,'Round  (5)'!$B$2:$AM$2,0),0),0)+IFERROR(VLOOKUP($B36,'Round  (6)'!$B$2:$AM$102,MATCH(Species!W$2,'Round  (6)'!$B$2:$AM$2,0),0),0)+IFERROR(VLOOKUP($B36,'Round  (7)'!$B$2:$AM$102,MATCH(Species!W$2,'Round  (7)'!$B$2:$AM$2,0),0),0)+IFERROR(VLOOKUP($B36,'Round  (8)'!$B$2:$AM$102,MATCH(Species!W$2,'Round  (8)'!$B$2:$AM$2,0),0),0)+IFERROR(VLOOKUP($B36,'Round  (9)'!$B$2:$AM$102,MATCH(Species!W$2,'Round  (9)'!$B$2:$AM$2,0),0),0)+IFERROR(VLOOKUP($B36,'Round  (10)'!$B$2:$U$102,MATCH(Species!W$2,'Round  (10)'!$B$2:$U$2,0),0),0)+IFERROR(VLOOKUP($B36,'Round  (11)'!$B$2:$AB$102,MATCH(Species!W$2,'Round  (11)'!$B$2:$AB$2,0),0),0)+IFERROR(VLOOKUP($B36,'Round  (12)'!$B$2:$Y$100,MATCH(Species!W$2,'Round  (12)'!$B$2:$Y$2,0),0),0)</f>
        <v>0</v>
      </c>
      <c r="X36" s="480">
        <f>IFERROR(VLOOKUP($B36,'Round 1'!$B$2:$AM$102,MATCH(Species!X$2,'Round 1'!$B$2:$AM$2,0),0),0)+IFERROR(VLOOKUP($B36,'Round  (2)'!$B$2:$AM$102,MATCH(Species!X$2,'Round  (2)'!$B$2:$AM$2,0),0),0)+IFERROR(VLOOKUP($B36,'Round  (3)'!$B$2:$AM$102,MATCH(Species!X$2,'Round  (3)'!$B$2:$AM$2,0),0),0)+IFERROR(VLOOKUP($B36,'Round (4)'!$B$2:$AM$102,MATCH(Species!X$2,'Round (4)'!$B$2:$AM$2,0),0),0)+IFERROR(VLOOKUP($B36,'Round  (5)'!$B$2:$AM$102,MATCH(Species!X$2,'Round  (5)'!$B$2:$AM$2,0),0),0)+IFERROR(VLOOKUP($B36,'Round  (6)'!$B$2:$AM$102,MATCH(Species!X$2,'Round  (6)'!$B$2:$AM$2,0),0),0)+IFERROR(VLOOKUP($B36,'Round  (7)'!$B$2:$AM$102,MATCH(Species!X$2,'Round  (7)'!$B$2:$AM$2,0),0),0)+IFERROR(VLOOKUP($B36,'Round  (8)'!$B$2:$AM$102,MATCH(Species!X$2,'Round  (8)'!$B$2:$AM$2,0),0),0)+IFERROR(VLOOKUP($B36,'Round  (9)'!$B$2:$AM$102,MATCH(Species!X$2,'Round  (9)'!$B$2:$AM$2,0),0),0)+IFERROR(VLOOKUP($B36,'Round  (10)'!$B$2:$U$102,MATCH(Species!X$2,'Round  (10)'!$B$2:$U$2,0),0),0)+IFERROR(VLOOKUP($B36,'Round  (11)'!$B$2:$AB$102,MATCH(Species!X$2,'Round  (11)'!$B$2:$AB$2,0),0),0)+IFERROR(VLOOKUP($B36,'Round  (12)'!$B$2:$Y$100,MATCH(Species!X$2,'Round  (12)'!$B$2:$Y$2,0),0),0)</f>
        <v>0</v>
      </c>
      <c r="Y36" s="480">
        <f>IFERROR(VLOOKUP($B36,'Round 1'!$B$2:$AM$102,MATCH(Species!Y$2,'Round 1'!$B$2:$AM$2,0),0),0)+IFERROR(VLOOKUP($B36,'Round  (2)'!$B$2:$AM$102,MATCH(Species!Y$2,'Round  (2)'!$B$2:$AM$2,0),0),0)+IFERROR(VLOOKUP($B36,'Round  (3)'!$B$2:$AM$102,MATCH(Species!Y$2,'Round  (3)'!$B$2:$AM$2,0),0),0)+IFERROR(VLOOKUP($B36,'Round (4)'!$B$2:$AM$102,MATCH(Species!Y$2,'Round (4)'!$B$2:$AM$2,0),0),0)+IFERROR(VLOOKUP($B36,'Round  (5)'!$B$2:$AM$102,MATCH(Species!Y$2,'Round  (5)'!$B$2:$AM$2,0),0),0)+IFERROR(VLOOKUP($B36,'Round  (6)'!$B$2:$AM$102,MATCH(Species!Y$2,'Round  (6)'!$B$2:$AM$2,0),0),0)+IFERROR(VLOOKUP($B36,'Round  (7)'!$B$2:$AM$102,MATCH(Species!Y$2,'Round  (7)'!$B$2:$AM$2,0),0),0)+IFERROR(VLOOKUP($B36,'Round  (8)'!$B$2:$AM$102,MATCH(Species!Y$2,'Round  (8)'!$B$2:$AM$2,0),0),0)+IFERROR(VLOOKUP($B36,'Round  (9)'!$B$2:$AM$102,MATCH(Species!Y$2,'Round  (9)'!$B$2:$AM$2,0),0),0)+IFERROR(VLOOKUP($B36,'Round  (10)'!$B$2:$U$102,MATCH(Species!Y$2,'Round  (10)'!$B$2:$U$2,0),0),0)+IFERROR(VLOOKUP($B36,'Round  (11)'!$B$2:$AB$102,MATCH(Species!Y$2,'Round  (11)'!$B$2:$AB$2,0),0),0)+IFERROR(VLOOKUP($B36,'Round  (12)'!$B$2:$Y$100,MATCH(Species!Y$2,'Round  (12)'!$B$2:$Y$2,0),0),0)</f>
        <v>0</v>
      </c>
      <c r="Z36" s="480">
        <f>IFERROR(VLOOKUP($B36,'Round 1'!$B$2:$AM$102,MATCH(Species!Z$2,'Round 1'!$B$2:$AM$2,0),0),0)+IFERROR(VLOOKUP($B36,'Round  (2)'!$B$2:$AM$102,MATCH(Species!Z$2,'Round  (2)'!$B$2:$AM$2,0),0),0)+IFERROR(VLOOKUP($B36,'Round  (3)'!$B$2:$AM$102,MATCH(Species!Z$2,'Round  (3)'!$B$2:$AM$2,0),0),0)+IFERROR(VLOOKUP($B36,'Round (4)'!$B$2:$AM$102,MATCH(Species!Z$2,'Round (4)'!$B$2:$AM$2,0),0),0)+IFERROR(VLOOKUP($B36,'Round  (5)'!$B$2:$AM$102,MATCH(Species!Z$2,'Round  (5)'!$B$2:$AM$2,0),0),0)+IFERROR(VLOOKUP($B36,'Round  (6)'!$B$2:$AM$102,MATCH(Species!Z$2,'Round  (6)'!$B$2:$AM$2,0),0),0)+IFERROR(VLOOKUP($B36,'Round  (7)'!$B$2:$AM$102,MATCH(Species!Z$2,'Round  (7)'!$B$2:$AM$2,0),0),0)+IFERROR(VLOOKUP($B36,'Round  (8)'!$B$2:$AM$102,MATCH(Species!Z$2,'Round  (8)'!$B$2:$AM$2,0),0),0)+IFERROR(VLOOKUP($B36,'Round  (9)'!$B$2:$AM$102,MATCH(Species!Z$2,'Round  (9)'!$B$2:$AM$2,0),0),0)+IFERROR(VLOOKUP($B36,'Round  (10)'!$B$2:$U$102,MATCH(Species!Z$2,'Round  (10)'!$B$2:$U$2,0),0),0)+IFERROR(VLOOKUP($B36,'Round  (11)'!$B$2:$AB$102,MATCH(Species!Z$2,'Round  (11)'!$B$2:$AB$2,0),0),0)+IFERROR(VLOOKUP($B36,'Round  (12)'!$B$2:$Y$100,MATCH(Species!Z$2,'Round  (12)'!$B$2:$Y$2,0),0),0)</f>
        <v>0</v>
      </c>
      <c r="AA36" s="480">
        <f>IFERROR(VLOOKUP($B36,'Round 1'!$B$2:$AM$102,MATCH(Species!AA$2,'Round 1'!$B$2:$AM$2,0),0),0)+IFERROR(VLOOKUP($B36,'Round  (2)'!$B$2:$AM$102,MATCH(Species!AA$2,'Round  (2)'!$B$2:$AM$2,0),0),0)+IFERROR(VLOOKUP($B36,'Round  (3)'!$B$2:$AM$102,MATCH(Species!AA$2,'Round  (3)'!$B$2:$AM$2,0),0),0)+IFERROR(VLOOKUP($B36,'Round (4)'!$B$2:$AM$102,MATCH(Species!AA$2,'Round (4)'!$B$2:$AM$2,0),0),0)+IFERROR(VLOOKUP($B36,'Round  (5)'!$B$2:$AM$102,MATCH(Species!AA$2,'Round  (5)'!$B$2:$AM$2,0),0),0)+IFERROR(VLOOKUP($B36,'Round  (6)'!$B$2:$AM$102,MATCH(Species!AA$2,'Round  (6)'!$B$2:$AM$2,0),0),0)+IFERROR(VLOOKUP($B36,'Round  (7)'!$B$2:$AM$102,MATCH(Species!AA$2,'Round  (7)'!$B$2:$AM$2,0),0),0)+IFERROR(VLOOKUP($B36,'Round  (8)'!$B$2:$AM$102,MATCH(Species!AA$2,'Round  (8)'!$B$2:$AM$2,0),0),0)+IFERROR(VLOOKUP($B36,'Round  (9)'!$B$2:$AM$102,MATCH(Species!AA$2,'Round  (9)'!$B$2:$AM$2,0),0),0)+IFERROR(VLOOKUP($B36,'Round  (10)'!$B$2:$U$102,MATCH(Species!AA$2,'Round  (10)'!$B$2:$U$2,0),0),0)+IFERROR(VLOOKUP($B36,'Round  (11)'!$B$2:$AB$102,MATCH(Species!AA$2,'Round  (11)'!$B$2:$AB$2,0),0),0)+IFERROR(VLOOKUP($B36,'Round  (12)'!$B$2:$Y$100,MATCH(Species!AA$2,'Round  (12)'!$B$2:$Y$2,0),0),0)</f>
        <v>0</v>
      </c>
      <c r="AB36" s="480">
        <f>IFERROR(VLOOKUP($B36,'Round 1'!$B$2:$AM$102,MATCH(Species!AB$2,'Round 1'!$B$2:$AM$2,0),0),0)+IFERROR(VLOOKUP($B36,'Round  (2)'!$B$2:$AM$102,MATCH(Species!AB$2,'Round  (2)'!$B$2:$AM$2,0),0),0)+IFERROR(VLOOKUP($B36,'Round  (3)'!$B$2:$AM$102,MATCH(Species!AB$2,'Round  (3)'!$B$2:$AM$2,0),0),0)+IFERROR(VLOOKUP($B36,'Round (4)'!$B$2:$AM$102,MATCH(Species!AB$2,'Round (4)'!$B$2:$AM$2,0),0),0)+IFERROR(VLOOKUP($B36,'Round  (5)'!$B$2:$AM$102,MATCH(Species!AB$2,'Round  (5)'!$B$2:$AM$2,0),0),0)+IFERROR(VLOOKUP($B36,'Round  (6)'!$B$2:$AM$102,MATCH(Species!AB$2,'Round  (6)'!$B$2:$AM$2,0),0),0)+IFERROR(VLOOKUP($B36,'Round  (7)'!$B$2:$AM$102,MATCH(Species!AB$2,'Round  (7)'!$B$2:$AM$2,0),0),0)+IFERROR(VLOOKUP($B36,'Round  (8)'!$B$2:$AM$102,MATCH(Species!AB$2,'Round  (8)'!$B$2:$AM$2,0),0),0)+IFERROR(VLOOKUP($B36,'Round  (9)'!$B$2:$AM$102,MATCH(Species!AB$2,'Round  (9)'!$B$2:$AM$2,0),0),0)+IFERROR(VLOOKUP($B36,'Round  (10)'!$B$2:$U$102,MATCH(Species!AB$2,'Round  (10)'!$B$2:$U$2,0),0),0)+IFERROR(VLOOKUP($B36,'Round  (11)'!$B$2:$AB$102,MATCH(Species!AB$2,'Round  (11)'!$B$2:$AB$2,0),0),0)+IFERROR(VLOOKUP($B36,'Round  (12)'!$B$2:$Y$100,MATCH(Species!AB$2,'Round  (12)'!$B$2:$Y$2,0),0),0)</f>
        <v>0</v>
      </c>
      <c r="AC36" s="480">
        <f>IFERROR(VLOOKUP($B36,'Round 1'!$B$2:$AM$102,MATCH(Species!AC$2,'Round 1'!$B$2:$AM$2,0),0),0)+IFERROR(VLOOKUP($B36,'Round  (2)'!$B$2:$AM$102,MATCH(Species!AC$2,'Round  (2)'!$B$2:$AM$2,0),0),0)+IFERROR(VLOOKUP($B36,'Round  (3)'!$B$2:$AM$102,MATCH(Species!AC$2,'Round  (3)'!$B$2:$AM$2,0),0),0)+IFERROR(VLOOKUP($B36,'Round (4)'!$B$2:$AM$102,MATCH(Species!AC$2,'Round (4)'!$B$2:$AM$2,0),0),0)+IFERROR(VLOOKUP($B36,'Round  (5)'!$B$2:$AM$102,MATCH(Species!AC$2,'Round  (5)'!$B$2:$AM$2,0),0),0)+IFERROR(VLOOKUP($B36,'Round  (6)'!$B$2:$AM$102,MATCH(Species!AC$2,'Round  (6)'!$B$2:$AM$2,0),0),0)+IFERROR(VLOOKUP($B36,'Round  (7)'!$B$2:$AM$102,MATCH(Species!AC$2,'Round  (7)'!$B$2:$AM$2,0),0),0)+IFERROR(VLOOKUP($B36,'Round  (8)'!$B$2:$AM$102,MATCH(Species!AC$2,'Round  (8)'!$B$2:$AM$2,0),0),0)+IFERROR(VLOOKUP($B36,'Round  (9)'!$B$2:$AM$102,MATCH(Species!AC$2,'Round  (9)'!$B$2:$AM$2,0),0),0)+IFERROR(VLOOKUP($B36,'Round  (10)'!$B$2:$U$102,MATCH(Species!AC$2,'Round  (10)'!$B$2:$U$2,0),0),0)+IFERROR(VLOOKUP($B36,'Round  (11)'!$B$2:$AB$102,MATCH(Species!AC$2,'Round  (11)'!$B$2:$AB$2,0),0),0)+IFERROR(VLOOKUP($B36,'Round  (12)'!$B$2:$Y$100,MATCH(Species!AC$2,'Round  (12)'!$B$2:$Y$2,0),0),0)</f>
        <v>0</v>
      </c>
      <c r="AD36" s="480">
        <f>IFERROR(VLOOKUP($B36,'Round 1'!$B$2:$AM$102,MATCH(Species!AD$2,'Round 1'!$B$2:$AM$2,0),0),0)+IFERROR(VLOOKUP($B36,'Round  (2)'!$B$2:$AM$102,MATCH(Species!AD$2,'Round  (2)'!$B$2:$AM$2,0),0),0)+IFERROR(VLOOKUP($B36,'Round  (3)'!$B$2:$AM$102,MATCH(Species!AD$2,'Round  (3)'!$B$2:$AM$2,0),0),0)+IFERROR(VLOOKUP($B36,'Round (4)'!$B$2:$AM$102,MATCH(Species!AD$2,'Round (4)'!$B$2:$AM$2,0),0),0)+IFERROR(VLOOKUP($B36,'Round  (5)'!$B$2:$AM$102,MATCH(Species!AD$2,'Round  (5)'!$B$2:$AM$2,0),0),0)+IFERROR(VLOOKUP($B36,'Round  (6)'!$B$2:$AM$102,MATCH(Species!AD$2,'Round  (6)'!$B$2:$AM$2,0),0),0)+IFERROR(VLOOKUP($B36,'Round  (7)'!$B$2:$AM$102,MATCH(Species!AD$2,'Round  (7)'!$B$2:$AM$2,0),0),0)+IFERROR(VLOOKUP($B36,'Round  (8)'!$B$2:$AM$102,MATCH(Species!AD$2,'Round  (8)'!$B$2:$AM$2,0),0),0)+IFERROR(VLOOKUP($B36,'Round  (9)'!$B$2:$AM$102,MATCH(Species!AD$2,'Round  (9)'!$B$2:$AM$2,0),0),0)+IFERROR(VLOOKUP($B36,'Round  (10)'!$B$2:$U$102,MATCH(Species!AD$2,'Round  (10)'!$B$2:$U$2,0),0),0)+IFERROR(VLOOKUP($B36,'Round  (11)'!$B$2:$AB$102,MATCH(Species!AD$2,'Round  (11)'!$B$2:$AB$2,0),0),0)+IFERROR(VLOOKUP($B36,'Round  (12)'!$B$2:$Y$100,MATCH(Species!AD$2,'Round  (12)'!$B$2:$Y$2,0),0),0)</f>
        <v>0</v>
      </c>
      <c r="AE36" s="480">
        <f>IFERROR(VLOOKUP($B36,'Round 1'!$B$2:$AM$102,MATCH(Species!AE$2,'Round 1'!$B$2:$AM$2,0),0),0)+IFERROR(VLOOKUP($B36,'Round  (2)'!$B$2:$AM$102,MATCH(Species!AE$2,'Round  (2)'!$B$2:$AM$2,0),0),0)+IFERROR(VLOOKUP($B36,'Round  (3)'!$B$2:$AM$102,MATCH(Species!AE$2,'Round  (3)'!$B$2:$AM$2,0),0),0)+IFERROR(VLOOKUP($B36,'Round (4)'!$B$2:$AM$102,MATCH(Species!AE$2,'Round (4)'!$B$2:$AM$2,0),0),0)+IFERROR(VLOOKUP($B36,'Round  (5)'!$B$2:$AM$102,MATCH(Species!AE$2,'Round  (5)'!$B$2:$AM$2,0),0),0)+IFERROR(VLOOKUP($B36,'Round  (6)'!$B$2:$AM$102,MATCH(Species!AE$2,'Round  (6)'!$B$2:$AM$2,0),0),0)+IFERROR(VLOOKUP($B36,'Round  (7)'!$B$2:$AM$102,MATCH(Species!AE$2,'Round  (7)'!$B$2:$AM$2,0),0),0)+IFERROR(VLOOKUP($B36,'Round  (8)'!$B$2:$AM$102,MATCH(Species!AE$2,'Round  (8)'!$B$2:$AM$2,0),0),0)+IFERROR(VLOOKUP($B36,'Round  (9)'!$B$2:$AM$102,MATCH(Species!AE$2,'Round  (9)'!$B$2:$AM$2,0),0),0)+IFERROR(VLOOKUP($B36,'Round  (10)'!$B$2:$U$102,MATCH(Species!AE$2,'Round  (10)'!$B$2:$U$2,0),0),0)+IFERROR(VLOOKUP($B36,'Round  (11)'!$B$2:$AB$102,MATCH(Species!AE$2,'Round  (11)'!$B$2:$AB$2,0),0),0)+IFERROR(VLOOKUP($B36,'Round  (12)'!$B$2:$Y$100,MATCH(Species!AE$2,'Round  (12)'!$B$2:$Y$2,0),0),0)</f>
        <v>0</v>
      </c>
      <c r="AF36" s="480">
        <f>IFERROR(VLOOKUP($B36,'Round 1'!$B$2:$AM$102,MATCH(Species!AF$2,'Round 1'!$B$2:$AM$2,0),0),0)+IFERROR(VLOOKUP($B36,'Round  (2)'!$B$2:$AM$102,MATCH(Species!AF$2,'Round  (2)'!$B$2:$AM$2,0),0),0)+IFERROR(VLOOKUP($B36,'Round  (3)'!$B$2:$AM$102,MATCH(Species!AF$2,'Round  (3)'!$B$2:$AM$2,0),0),0)+IFERROR(VLOOKUP($B36,'Round (4)'!$B$2:$AM$102,MATCH(Species!AF$2,'Round (4)'!$B$2:$AM$2,0),0),0)+IFERROR(VLOOKUP($B36,'Round  (5)'!$B$2:$AM$102,MATCH(Species!AF$2,'Round  (5)'!$B$2:$AM$2,0),0),0)+IFERROR(VLOOKUP($B36,'Round  (6)'!$B$2:$AM$102,MATCH(Species!AF$2,'Round  (6)'!$B$2:$AM$2,0),0),0)+IFERROR(VLOOKUP($B36,'Round  (7)'!$B$2:$AM$102,MATCH(Species!AF$2,'Round  (7)'!$B$2:$AM$2,0),0),0)+IFERROR(VLOOKUP($B36,'Round  (8)'!$B$2:$AM$102,MATCH(Species!AF$2,'Round  (8)'!$B$2:$AM$2,0),0),0)+IFERROR(VLOOKUP($B36,'Round  (9)'!$B$2:$AM$102,MATCH(Species!AF$2,'Round  (9)'!$B$2:$AM$2,0),0),0)+IFERROR(VLOOKUP($B36,'Round  (10)'!$B$2:$U$102,MATCH(Species!AF$2,'Round  (10)'!$B$2:$U$2,0),0),0)+IFERROR(VLOOKUP($B36,'Round  (11)'!$B$2:$AB$102,MATCH(Species!AF$2,'Round  (11)'!$B$2:$AB$2,0),0),0)+IFERROR(VLOOKUP($B36,'Round  (12)'!$B$2:$Y$100,MATCH(Species!AF$2,'Round  (12)'!$B$2:$Y$2,0),0),0)</f>
        <v>0</v>
      </c>
      <c r="AG36" s="480">
        <f>IFERROR(VLOOKUP($B36,'Round 1'!$B$2:$AM$102,MATCH(Species!AG$2,'Round 1'!$B$2:$AM$2,0),0),0)+IFERROR(VLOOKUP($B36,'Round  (2)'!$B$2:$AM$102,MATCH(Species!AG$2,'Round  (2)'!$B$2:$AM$2,0),0),0)+IFERROR(VLOOKUP($B36,'Round  (3)'!$B$2:$AM$102,MATCH(Species!AG$2,'Round  (3)'!$B$2:$AM$2,0),0),0)+IFERROR(VLOOKUP($B36,'Round (4)'!$B$2:$AM$102,MATCH(Species!AG$2,'Round (4)'!$B$2:$AM$2,0),0),0)+IFERROR(VLOOKUP($B36,'Round  (5)'!$B$2:$AM$102,MATCH(Species!AG$2,'Round  (5)'!$B$2:$AM$2,0),0),0)+IFERROR(VLOOKUP($B36,'Round  (6)'!$B$2:$AM$102,MATCH(Species!AG$2,'Round  (6)'!$B$2:$AM$2,0),0),0)+IFERROR(VLOOKUP($B36,'Round  (7)'!$B$2:$AM$102,MATCH(Species!AG$2,'Round  (7)'!$B$2:$AM$2,0),0),0)+IFERROR(VLOOKUP($B36,'Round  (8)'!$B$2:$AM$102,MATCH(Species!AG$2,'Round  (8)'!$B$2:$AM$2,0),0),0)+IFERROR(VLOOKUP($B36,'Round  (9)'!$B$2:$AM$102,MATCH(Species!AG$2,'Round  (9)'!$B$2:$AM$2,0),0),0)+IFERROR(VLOOKUP($B36,'Round  (10)'!$B$2:$U$102,MATCH(Species!AG$2,'Round  (10)'!$B$2:$U$2,0),0),0)+IFERROR(VLOOKUP($B36,'Round  (11)'!$B$2:$AB$102,MATCH(Species!AG$2,'Round  (11)'!$B$2:$AB$2,0),0),0)+IFERROR(VLOOKUP($B36,'Round  (12)'!$B$2:$Y$100,MATCH(Species!AG$2,'Round  (12)'!$B$2:$Y$2,0),0),0)</f>
        <v>0</v>
      </c>
      <c r="AH36" s="480">
        <f>IFERROR(VLOOKUP($B36,'Round 1'!$B$2:$AM$102,MATCH(Species!AH$2,'Round 1'!$B$2:$AM$2,0),0),0)+IFERROR(VLOOKUP($B36,'Round  (2)'!$B$2:$AM$102,MATCH(Species!AH$2,'Round  (2)'!$B$2:$AM$2,0),0),0)+IFERROR(VLOOKUP($B36,'Round  (3)'!$B$2:$AM$102,MATCH(Species!AH$2,'Round  (3)'!$B$2:$AM$2,0),0),0)+IFERROR(VLOOKUP($B36,'Round (4)'!$B$2:$AM$102,MATCH(Species!AH$2,'Round (4)'!$B$2:$AM$2,0),0),0)+IFERROR(VLOOKUP($B36,'Round  (5)'!$B$2:$AM$102,MATCH(Species!AH$2,'Round  (5)'!$B$2:$AM$2,0),0),0)+IFERROR(VLOOKUP($B36,'Round  (6)'!$B$2:$AM$102,MATCH(Species!AH$2,'Round  (6)'!$B$2:$AM$2,0),0),0)+IFERROR(VLOOKUP($B36,'Round  (7)'!$B$2:$AM$102,MATCH(Species!AH$2,'Round  (7)'!$B$2:$AM$2,0),0),0)+IFERROR(VLOOKUP($B36,'Round  (8)'!$B$2:$AM$102,MATCH(Species!AH$2,'Round  (8)'!$B$2:$AM$2,0),0),0)+IFERROR(VLOOKUP($B36,'Round  (9)'!$B$2:$AM$102,MATCH(Species!AH$2,'Round  (9)'!$B$2:$AM$2,0),0),0)+IFERROR(VLOOKUP($B36,'Round  (10)'!$B$2:$U$102,MATCH(Species!AH$2,'Round  (10)'!$B$2:$U$2,0),0),0)+IFERROR(VLOOKUP($B36,'Round  (11)'!$B$2:$AB$102,MATCH(Species!AH$2,'Round  (11)'!$B$2:$AB$2,0),0),0)+IFERROR(VLOOKUP($B36,'Round  (12)'!$B$2:$Y$100,MATCH(Species!AH$2,'Round  (12)'!$B$2:$Y$2,0),0),0)</f>
        <v>0</v>
      </c>
      <c r="AI36" s="480">
        <f>IFERROR(VLOOKUP($B36,'Round 1'!$B$2:$AM$102,MATCH(Species!AI$2,'Round 1'!$B$2:$AM$2,0),0),0)+IFERROR(VLOOKUP($B36,'Round  (2)'!$B$2:$AM$102,MATCH(Species!AI$2,'Round  (2)'!$B$2:$AM$2,0),0),0)+IFERROR(VLOOKUP($B36,'Round  (3)'!$B$2:$AM$102,MATCH(Species!AI$2,'Round  (3)'!$B$2:$AM$2,0),0),0)+IFERROR(VLOOKUP($B36,'Round (4)'!$B$2:$AM$102,MATCH(Species!AI$2,'Round (4)'!$B$2:$AM$2,0),0),0)+IFERROR(VLOOKUP($B36,'Round  (5)'!$B$2:$AM$102,MATCH(Species!AI$2,'Round  (5)'!$B$2:$AM$2,0),0),0)+IFERROR(VLOOKUP($B36,'Round  (6)'!$B$2:$AM$102,MATCH(Species!AI$2,'Round  (6)'!$B$2:$AM$2,0),0),0)+IFERROR(VLOOKUP($B36,'Round  (7)'!$B$2:$AM$102,MATCH(Species!AI$2,'Round  (7)'!$B$2:$AM$2,0),0),0)+IFERROR(VLOOKUP($B36,'Round  (8)'!$B$2:$AM$102,MATCH(Species!AI$2,'Round  (8)'!$B$2:$AM$2,0),0),0)+IFERROR(VLOOKUP($B36,'Round  (9)'!$B$2:$AM$102,MATCH(Species!AI$2,'Round  (9)'!$B$2:$AM$2,0),0),0)+IFERROR(VLOOKUP($B36,'Round  (10)'!$B$2:$U$102,MATCH(Species!AI$2,'Round  (10)'!$B$2:$U$2,0),0),0)+IFERROR(VLOOKUP($B36,'Round  (11)'!$B$2:$AB$102,MATCH(Species!AI$2,'Round  (11)'!$B$2:$AB$2,0),0),0)+IFERROR(VLOOKUP($B36,'Round  (12)'!$B$2:$Y$100,MATCH(Species!AI$2,'Round  (12)'!$B$2:$Y$2,0),0),0)</f>
        <v>0</v>
      </c>
      <c r="AJ36" s="480">
        <f>IFERROR(VLOOKUP($B36,'Round 1'!$B$2:$AM$102,MATCH(Species!AJ$2,'Round 1'!$B$2:$AM$2,0),0),0)+IFERROR(VLOOKUP($B36,'Round  (2)'!$B$2:$AM$102,MATCH(Species!AJ$2,'Round  (2)'!$B$2:$AM$2,0),0),0)+IFERROR(VLOOKUP($B36,'Round  (3)'!$B$2:$AM$102,MATCH(Species!AJ$2,'Round  (3)'!$B$2:$AM$2,0),0),0)+IFERROR(VLOOKUP($B36,'Round (4)'!$B$2:$AM$102,MATCH(Species!AJ$2,'Round (4)'!$B$2:$AM$2,0),0),0)+IFERROR(VLOOKUP($B36,'Round  (5)'!$B$2:$AM$102,MATCH(Species!AJ$2,'Round  (5)'!$B$2:$AM$2,0),0),0)+IFERROR(VLOOKUP($B36,'Round  (6)'!$B$2:$AM$102,MATCH(Species!AJ$2,'Round  (6)'!$B$2:$AM$2,0),0),0)+IFERROR(VLOOKUP($B36,'Round  (7)'!$B$2:$AM$102,MATCH(Species!AJ$2,'Round  (7)'!$B$2:$AM$2,0),0),0)+IFERROR(VLOOKUP($B36,'Round  (8)'!$B$2:$AM$102,MATCH(Species!AJ$2,'Round  (8)'!$B$2:$AM$2,0),0),0)+IFERROR(VLOOKUP($B36,'Round  (9)'!$B$2:$AM$102,MATCH(Species!AJ$2,'Round  (9)'!$B$2:$AM$2,0),0),0)+IFERROR(VLOOKUP($B36,'Round  (10)'!$B$2:$U$102,MATCH(Species!AJ$2,'Round  (10)'!$B$2:$U$2,0),0),0)+IFERROR(VLOOKUP($B36,'Round  (11)'!$B$2:$AB$102,MATCH(Species!AJ$2,'Round  (11)'!$B$2:$AB$2,0),0),0)+IFERROR(VLOOKUP($B36,'Round  (12)'!$B$2:$Y$100,MATCH(Species!AJ$2,'Round  (12)'!$B$2:$Y$2,0),0),0)</f>
        <v>0</v>
      </c>
    </row>
    <row r="37" spans="1:36" x14ac:dyDescent="0.3">
      <c r="A37" s="186">
        <v>34</v>
      </c>
      <c r="B37" s="326" t="s">
        <v>175</v>
      </c>
      <c r="C37" s="66" t="str">
        <f>IFERROR(VLOOKUP(B37,IND!$B$3:$E$66,4,0),"NM")</f>
        <v>M</v>
      </c>
      <c r="D37" s="51">
        <f t="shared" si="3"/>
        <v>7</v>
      </c>
      <c r="E37" s="342">
        <f t="shared" si="4"/>
        <v>27</v>
      </c>
      <c r="F37" s="480">
        <f>IFERROR(VLOOKUP($B37,'Round 1'!$B$2:$AM$102,MATCH(Species!F$2,'Round 1'!$B$2:$AM$2,0),0),0)+IFERROR(VLOOKUP($B37,'Round  (2)'!$B$2:$AM$102,MATCH(Species!F$2,'Round  (2)'!$B$2:$AM$2,0),0),0)+IFERROR(VLOOKUP($B37,'Round  (3)'!$B$2:$AM$102,MATCH(Species!F$2,'Round  (3)'!$B$2:$AM$2,0),0),0)+IFERROR(VLOOKUP($B37,'Round (4)'!$B$2:$AM$102,MATCH(Species!F$2,'Round (4)'!$B$2:$AM$2,0),0),0)+IFERROR(VLOOKUP($B37,'Round  (5)'!$B$2:$AM$102,MATCH(Species!F$2,'Round  (5)'!$B$2:$AM$2,0),0),0)+IFERROR(VLOOKUP($B37,'Round  (6)'!$B$2:$AM$102,MATCH(Species!F$2,'Round  (6)'!$B$2:$AM$2,0),0),0)+IFERROR(VLOOKUP($B37,'Round  (7)'!$B$2:$AM$102,MATCH(Species!F$2,'Round  (7)'!$B$2:$AM$2,0),0),0)+IFERROR(VLOOKUP($B37,'Round  (8)'!$B$2:$AM$102,MATCH(Species!F$2,'Round  (8)'!$B$2:$AM$2,0),0),0)+IFERROR(VLOOKUP($B37,'Round  (9)'!$B$2:$AM$102,MATCH(Species!F$2,'Round  (9)'!$B$2:$AM$2,0),0),0)+IFERROR(VLOOKUP($B37,'Round  (10)'!$B$2:$U$102,MATCH(Species!F$2,'Round  (10)'!$B$2:$U$2,0),0),0)+IFERROR(VLOOKUP($B37,'Round  (11)'!$B$2:$AB$102,MATCH(Species!F$2,'Round  (11)'!$B$2:$AB$2,0),0),0)+IFERROR(VLOOKUP($B37,'Round  (12)'!$B$2:$Y$100,MATCH(Species!F$2,'Round  (12)'!$B$2:$Y$2,0),0),0)</f>
        <v>15</v>
      </c>
      <c r="G37" s="480">
        <f>IFERROR(VLOOKUP($B37,'Round 1'!$B$2:$AM$102,MATCH(Species!G$2,'Round 1'!$B$2:$AM$2,0),0),0)+IFERROR(VLOOKUP($B37,'Round  (2)'!$B$2:$AM$102,MATCH(Species!G$2,'Round  (2)'!$B$2:$AM$2,0),0),0)+IFERROR(VLOOKUP($B37,'Round  (3)'!$B$2:$AM$102,MATCH(Species!G$2,'Round  (3)'!$B$2:$AM$2,0),0),0)+IFERROR(VLOOKUP($B37,'Round (4)'!$B$2:$AM$102,MATCH(Species!G$2,'Round (4)'!$B$2:$AM$2,0),0),0)+IFERROR(VLOOKUP($B37,'Round  (5)'!$B$2:$AM$102,MATCH(Species!G$2,'Round  (5)'!$B$2:$AM$2,0),0),0)+IFERROR(VLOOKUP($B37,'Round  (6)'!$B$2:$AM$102,MATCH(Species!G$2,'Round  (6)'!$B$2:$AM$2,0),0),0)+IFERROR(VLOOKUP($B37,'Round  (7)'!$B$2:$AM$102,MATCH(Species!G$2,'Round  (7)'!$B$2:$AM$2,0),0),0)+IFERROR(VLOOKUP($B37,'Round  (8)'!$B$2:$AM$102,MATCH(Species!G$2,'Round  (8)'!$B$2:$AM$2,0),0),0)+IFERROR(VLOOKUP($B37,'Round  (9)'!$B$2:$AM$102,MATCH(Species!G$2,'Round  (9)'!$B$2:$AM$2,0),0),0)+IFERROR(VLOOKUP($B37,'Round  (10)'!$B$2:$U$102,MATCH(Species!G$2,'Round  (10)'!$B$2:$U$2,0),0),0)+IFERROR(VLOOKUP($B37,'Round  (11)'!$B$2:$AB$102,MATCH(Species!G$2,'Round  (11)'!$B$2:$AB$2,0),0),0)+IFERROR(VLOOKUP($B37,'Round  (12)'!$B$2:$Y$100,MATCH(Species!G$2,'Round  (12)'!$B$2:$Y$2,0),0),0)</f>
        <v>2</v>
      </c>
      <c r="H37" s="480">
        <f>IFERROR(VLOOKUP($B37,'Round 1'!$B$2:$AM$102,MATCH(Species!H$2,'Round 1'!$B$2:$AM$2,0),0),0)+IFERROR(VLOOKUP($B37,'Round  (2)'!$B$2:$AM$102,MATCH(Species!H$2,'Round  (2)'!$B$2:$AM$2,0),0),0)+IFERROR(VLOOKUP($B37,'Round  (3)'!$B$2:$AM$102,MATCH(Species!H$2,'Round  (3)'!$B$2:$AM$2,0),0),0)+IFERROR(VLOOKUP($B37,'Round (4)'!$B$2:$AM$102,MATCH(Species!H$2,'Round (4)'!$B$2:$AM$2,0),0),0)+IFERROR(VLOOKUP($B37,'Round  (5)'!$B$2:$AM$102,MATCH(Species!H$2,'Round  (5)'!$B$2:$AM$2,0),0),0)+IFERROR(VLOOKUP($B37,'Round  (6)'!$B$2:$AM$102,MATCH(Species!H$2,'Round  (6)'!$B$2:$AM$2,0),0),0)+IFERROR(VLOOKUP($B37,'Round  (7)'!$B$2:$AM$102,MATCH(Species!H$2,'Round  (7)'!$B$2:$AM$2,0),0),0)+IFERROR(VLOOKUP($B37,'Round  (8)'!$B$2:$AM$102,MATCH(Species!H$2,'Round  (8)'!$B$2:$AM$2,0),0),0)+IFERROR(VLOOKUP($B37,'Round  (9)'!$B$2:$AM$102,MATCH(Species!H$2,'Round  (9)'!$B$2:$AM$2,0),0),0)+IFERROR(VLOOKUP($B37,'Round  (10)'!$B$2:$U$102,MATCH(Species!H$2,'Round  (10)'!$B$2:$U$2,0),0),0)+IFERROR(VLOOKUP($B37,'Round  (11)'!$B$2:$AB$102,MATCH(Species!H$2,'Round  (11)'!$B$2:$AB$2,0),0),0)+IFERROR(VLOOKUP($B37,'Round  (12)'!$B$2:$Y$100,MATCH(Species!H$2,'Round  (12)'!$B$2:$Y$2,0),0),0)</f>
        <v>1</v>
      </c>
      <c r="I37" s="480">
        <f>IFERROR(VLOOKUP($B37,'Round 1'!$B$2:$AM$102,MATCH(Species!I$2,'Round 1'!$B$2:$AM$2,0),0),0)+IFERROR(VLOOKUP($B37,'Round  (2)'!$B$2:$AM$102,MATCH(Species!I$2,'Round  (2)'!$B$2:$AM$2,0),0),0)+IFERROR(VLOOKUP($B37,'Round  (3)'!$B$2:$AM$102,MATCH(Species!I$2,'Round  (3)'!$B$2:$AM$2,0),0),0)+IFERROR(VLOOKUP($B37,'Round (4)'!$B$2:$AM$102,MATCH(Species!I$2,'Round (4)'!$B$2:$AM$2,0),0),0)+IFERROR(VLOOKUP($B37,'Round  (5)'!$B$2:$AM$102,MATCH(Species!I$2,'Round  (5)'!$B$2:$AM$2,0),0),0)+IFERROR(VLOOKUP($B37,'Round  (6)'!$B$2:$AM$102,MATCH(Species!I$2,'Round  (6)'!$B$2:$AM$2,0),0),0)+IFERROR(VLOOKUP($B37,'Round  (7)'!$B$2:$AM$102,MATCH(Species!I$2,'Round  (7)'!$B$2:$AM$2,0),0),0)+IFERROR(VLOOKUP($B37,'Round  (8)'!$B$2:$AM$102,MATCH(Species!I$2,'Round  (8)'!$B$2:$AM$2,0),0),0)+IFERROR(VLOOKUP($B37,'Round  (9)'!$B$2:$AM$102,MATCH(Species!I$2,'Round  (9)'!$B$2:$AM$2,0),0),0)+IFERROR(VLOOKUP($B37,'Round  (10)'!$B$2:$U$102,MATCH(Species!I$2,'Round  (10)'!$B$2:$U$2,0),0),0)+IFERROR(VLOOKUP($B37,'Round  (11)'!$B$2:$AB$102,MATCH(Species!I$2,'Round  (11)'!$B$2:$AB$2,0),0),0)+IFERROR(VLOOKUP($B37,'Round  (12)'!$B$2:$Y$100,MATCH(Species!I$2,'Round  (12)'!$B$2:$Y$2,0),0),0)</f>
        <v>0</v>
      </c>
      <c r="J37" s="480">
        <f>IFERROR(VLOOKUP($B37,'Round 1'!$B$2:$AM$102,MATCH(Species!J$2,'Round 1'!$B$2:$AM$2,0),0),0)+IFERROR(VLOOKUP($B37,'Round  (2)'!$B$2:$AM$102,MATCH(Species!J$2,'Round  (2)'!$B$2:$AM$2,0),0),0)+IFERROR(VLOOKUP($B37,'Round  (3)'!$B$2:$AM$102,MATCH(Species!J$2,'Round  (3)'!$B$2:$AM$2,0),0),0)+IFERROR(VLOOKUP($B37,'Round (4)'!$B$2:$AM$102,MATCH(Species!J$2,'Round (4)'!$B$2:$AM$2,0),0),0)+IFERROR(VLOOKUP($B37,'Round  (5)'!$B$2:$AM$102,MATCH(Species!J$2,'Round  (5)'!$B$2:$AM$2,0),0),0)+IFERROR(VLOOKUP($B37,'Round  (6)'!$B$2:$AM$102,MATCH(Species!J$2,'Round  (6)'!$B$2:$AM$2,0),0),0)+IFERROR(VLOOKUP($B37,'Round  (7)'!$B$2:$AM$102,MATCH(Species!J$2,'Round  (7)'!$B$2:$AM$2,0),0),0)+IFERROR(VLOOKUP($B37,'Round  (8)'!$B$2:$AM$102,MATCH(Species!J$2,'Round  (8)'!$B$2:$AM$2,0),0),0)+IFERROR(VLOOKUP($B37,'Round  (9)'!$B$2:$AM$102,MATCH(Species!J$2,'Round  (9)'!$B$2:$AM$2,0),0),0)+IFERROR(VLOOKUP($B37,'Round  (10)'!$B$2:$U$102,MATCH(Species!J$2,'Round  (10)'!$B$2:$U$2,0),0),0)+IFERROR(VLOOKUP($B37,'Round  (11)'!$B$2:$AB$102,MATCH(Species!J$2,'Round  (11)'!$B$2:$AB$2,0),0),0)+IFERROR(VLOOKUP($B37,'Round  (12)'!$B$2:$Y$100,MATCH(Species!J$2,'Round  (12)'!$B$2:$Y$2,0),0),0)</f>
        <v>0</v>
      </c>
      <c r="K37" s="480">
        <f>IFERROR(VLOOKUP($B37,'Round 1'!$B$2:$AM$102,MATCH(Species!K$2,'Round 1'!$B$2:$AM$2,0),0),0)+IFERROR(VLOOKUP($B37,'Round  (2)'!$B$2:$AM$102,MATCH(Species!K$2,'Round  (2)'!$B$2:$AM$2,0),0),0)+IFERROR(VLOOKUP($B37,'Round  (3)'!$B$2:$AM$102,MATCH(Species!K$2,'Round  (3)'!$B$2:$AM$2,0),0),0)+IFERROR(VLOOKUP($B37,'Round (4)'!$B$2:$AM$102,MATCH(Species!K$2,'Round (4)'!$B$2:$AM$2,0),0),0)+IFERROR(VLOOKUP($B37,'Round  (5)'!$B$2:$AM$102,MATCH(Species!K$2,'Round  (5)'!$B$2:$AM$2,0),0),0)+IFERROR(VLOOKUP($B37,'Round  (6)'!$B$2:$AM$102,MATCH(Species!K$2,'Round  (6)'!$B$2:$AM$2,0),0),0)+IFERROR(VLOOKUP($B37,'Round  (7)'!$B$2:$AM$102,MATCH(Species!K$2,'Round  (7)'!$B$2:$AM$2,0),0),0)+IFERROR(VLOOKUP($B37,'Round  (8)'!$B$2:$AM$102,MATCH(Species!K$2,'Round  (8)'!$B$2:$AM$2,0),0),0)+IFERROR(VLOOKUP($B37,'Round  (9)'!$B$2:$AM$102,MATCH(Species!K$2,'Round  (9)'!$B$2:$AM$2,0),0),0)+IFERROR(VLOOKUP($B37,'Round  (10)'!$B$2:$U$102,MATCH(Species!K$2,'Round  (10)'!$B$2:$U$2,0),0),0)+IFERROR(VLOOKUP($B37,'Round  (11)'!$B$2:$AB$102,MATCH(Species!K$2,'Round  (11)'!$B$2:$AB$2,0),0),0)+IFERROR(VLOOKUP($B37,'Round  (12)'!$B$2:$Y$100,MATCH(Species!K$2,'Round  (12)'!$B$2:$Y$2,0),0),0)</f>
        <v>0</v>
      </c>
      <c r="L37" s="480">
        <f>IFERROR(VLOOKUP($B37,'Round 1'!$B$2:$AM$102,MATCH(Species!L$2,'Round 1'!$B$2:$AM$2,0),0),0)+IFERROR(VLOOKUP($B37,'Round  (2)'!$B$2:$AM$102,MATCH(Species!L$2,'Round  (2)'!$B$2:$AM$2,0),0),0)+IFERROR(VLOOKUP($B37,'Round  (3)'!$B$2:$AM$102,MATCH(Species!L$2,'Round  (3)'!$B$2:$AM$2,0),0),0)+IFERROR(VLOOKUP($B37,'Round (4)'!$B$2:$AM$102,MATCH(Species!L$2,'Round (4)'!$B$2:$AM$2,0),0),0)+IFERROR(VLOOKUP($B37,'Round  (5)'!$B$2:$AM$102,MATCH(Species!L$2,'Round  (5)'!$B$2:$AM$2,0),0),0)+IFERROR(VLOOKUP($B37,'Round  (6)'!$B$2:$AM$102,MATCH(Species!L$2,'Round  (6)'!$B$2:$AM$2,0),0),0)+IFERROR(VLOOKUP($B37,'Round  (7)'!$B$2:$AM$102,MATCH(Species!L$2,'Round  (7)'!$B$2:$AM$2,0),0),0)+IFERROR(VLOOKUP($B37,'Round  (8)'!$B$2:$AM$102,MATCH(Species!L$2,'Round  (8)'!$B$2:$AM$2,0),0),0)+IFERROR(VLOOKUP($B37,'Round  (9)'!$B$2:$AM$102,MATCH(Species!L$2,'Round  (9)'!$B$2:$AM$2,0),0),0)+IFERROR(VLOOKUP($B37,'Round  (10)'!$B$2:$U$102,MATCH(Species!L$2,'Round  (10)'!$B$2:$U$2,0),0),0)+IFERROR(VLOOKUP($B37,'Round  (11)'!$B$2:$AB$102,MATCH(Species!L$2,'Round  (11)'!$B$2:$AB$2,0),0),0)+IFERROR(VLOOKUP($B37,'Round  (12)'!$B$2:$Y$100,MATCH(Species!L$2,'Round  (12)'!$B$2:$Y$2,0),0),0)</f>
        <v>2</v>
      </c>
      <c r="M37" s="480">
        <f>IFERROR(VLOOKUP($B37,'Round 1'!$B$2:$AM$102,MATCH(Species!M$2,'Round 1'!$B$2:$AM$2,0),0),0)+IFERROR(VLOOKUP($B37,'Round  (2)'!$B$2:$AM$102,MATCH(Species!M$2,'Round  (2)'!$B$2:$AM$2,0),0),0)+IFERROR(VLOOKUP($B37,'Round  (3)'!$B$2:$AM$102,MATCH(Species!M$2,'Round  (3)'!$B$2:$AM$2,0),0),0)+IFERROR(VLOOKUP($B37,'Round (4)'!$B$2:$AM$102,MATCH(Species!M$2,'Round (4)'!$B$2:$AM$2,0),0),0)+IFERROR(VLOOKUP($B37,'Round  (5)'!$B$2:$AM$102,MATCH(Species!M$2,'Round  (5)'!$B$2:$AM$2,0),0),0)+IFERROR(VLOOKUP($B37,'Round  (6)'!$B$2:$AM$102,MATCH(Species!M$2,'Round  (6)'!$B$2:$AM$2,0),0),0)+IFERROR(VLOOKUP($B37,'Round  (7)'!$B$2:$AM$102,MATCH(Species!M$2,'Round  (7)'!$B$2:$AM$2,0),0),0)+IFERROR(VLOOKUP($B37,'Round  (8)'!$B$2:$AM$102,MATCH(Species!M$2,'Round  (8)'!$B$2:$AM$2,0),0),0)+IFERROR(VLOOKUP($B37,'Round  (9)'!$B$2:$AM$102,MATCH(Species!M$2,'Round  (9)'!$B$2:$AM$2,0),0),0)+IFERROR(VLOOKUP($B37,'Round  (10)'!$B$2:$U$102,MATCH(Species!M$2,'Round  (10)'!$B$2:$U$2,0),0),0)+IFERROR(VLOOKUP($B37,'Round  (11)'!$B$2:$AB$102,MATCH(Species!M$2,'Round  (11)'!$B$2:$AB$2,0),0),0)+IFERROR(VLOOKUP($B37,'Round  (12)'!$B$2:$Y$100,MATCH(Species!M$2,'Round  (12)'!$B$2:$Y$2,0),0),0)</f>
        <v>0</v>
      </c>
      <c r="N37" s="480">
        <f>IFERROR(VLOOKUP($B37,'Round 1'!$B$2:$AM$102,MATCH(Species!N$2,'Round 1'!$B$2:$AM$2,0),0),0)+IFERROR(VLOOKUP($B37,'Round  (2)'!$B$2:$AM$102,MATCH(Species!N$2,'Round  (2)'!$B$2:$AM$2,0),0),0)+IFERROR(VLOOKUP($B37,'Round  (3)'!$B$2:$AM$102,MATCH(Species!N$2,'Round  (3)'!$B$2:$AM$2,0),0),0)+IFERROR(VLOOKUP($B37,'Round (4)'!$B$2:$AM$102,MATCH(Species!N$2,'Round (4)'!$B$2:$AM$2,0),0),0)+IFERROR(VLOOKUP($B37,'Round  (5)'!$B$2:$AM$102,MATCH(Species!N$2,'Round  (5)'!$B$2:$AM$2,0),0),0)+IFERROR(VLOOKUP($B37,'Round  (6)'!$B$2:$AM$102,MATCH(Species!N$2,'Round  (6)'!$B$2:$AM$2,0),0),0)+IFERROR(VLOOKUP($B37,'Round  (7)'!$B$2:$AM$102,MATCH(Species!N$2,'Round  (7)'!$B$2:$AM$2,0),0),0)+IFERROR(VLOOKUP($B37,'Round  (8)'!$B$2:$AM$102,MATCH(Species!N$2,'Round  (8)'!$B$2:$AM$2,0),0),0)+IFERROR(VLOOKUP($B37,'Round  (9)'!$B$2:$AM$102,MATCH(Species!N$2,'Round  (9)'!$B$2:$AM$2,0),0),0)+IFERROR(VLOOKUP($B37,'Round  (10)'!$B$2:$U$102,MATCH(Species!N$2,'Round  (10)'!$B$2:$U$2,0),0),0)+IFERROR(VLOOKUP($B37,'Round  (11)'!$B$2:$AB$102,MATCH(Species!N$2,'Round  (11)'!$B$2:$AB$2,0),0),0)+IFERROR(VLOOKUP($B37,'Round  (12)'!$B$2:$Y$100,MATCH(Species!N$2,'Round  (12)'!$B$2:$Y$2,0),0),0)</f>
        <v>4</v>
      </c>
      <c r="O37" s="480">
        <f>IFERROR(VLOOKUP($B37,'Round 1'!$B$2:$AM$102,MATCH(Species!O$2,'Round 1'!$B$2:$AM$2,0),0),0)+IFERROR(VLOOKUP($B37,'Round  (2)'!$B$2:$AM$102,MATCH(Species!O$2,'Round  (2)'!$B$2:$AM$2,0),0),0)+IFERROR(VLOOKUP($B37,'Round  (3)'!$B$2:$AM$102,MATCH(Species!O$2,'Round  (3)'!$B$2:$AM$2,0),0),0)+IFERROR(VLOOKUP($B37,'Round (4)'!$B$2:$AM$102,MATCH(Species!O$2,'Round (4)'!$B$2:$AM$2,0),0),0)+IFERROR(VLOOKUP($B37,'Round  (5)'!$B$2:$AM$102,MATCH(Species!O$2,'Round  (5)'!$B$2:$AM$2,0),0),0)+IFERROR(VLOOKUP($B37,'Round  (6)'!$B$2:$AM$102,MATCH(Species!O$2,'Round  (6)'!$B$2:$AM$2,0),0),0)+IFERROR(VLOOKUP($B37,'Round  (7)'!$B$2:$AM$102,MATCH(Species!O$2,'Round  (7)'!$B$2:$AM$2,0),0),0)+IFERROR(VLOOKUP($B37,'Round  (8)'!$B$2:$AM$102,MATCH(Species!O$2,'Round  (8)'!$B$2:$AM$2,0),0),0)+IFERROR(VLOOKUP($B37,'Round  (9)'!$B$2:$AM$102,MATCH(Species!O$2,'Round  (9)'!$B$2:$AM$2,0),0),0)+IFERROR(VLOOKUP($B37,'Round  (10)'!$B$2:$U$102,MATCH(Species!O$2,'Round  (10)'!$B$2:$U$2,0),0),0)+IFERROR(VLOOKUP($B37,'Round  (11)'!$B$2:$AB$102,MATCH(Species!O$2,'Round  (11)'!$B$2:$AB$2,0),0),0)+IFERROR(VLOOKUP($B37,'Round  (12)'!$B$2:$Y$100,MATCH(Species!O$2,'Round  (12)'!$B$2:$Y$2,0),0),0)</f>
        <v>0</v>
      </c>
      <c r="P37" s="480">
        <f>IFERROR(VLOOKUP($B37,'Round 1'!$B$2:$AM$102,MATCH(Species!P$2,'Round 1'!$B$2:$AM$2,0),0),0)+IFERROR(VLOOKUP($B37,'Round  (2)'!$B$2:$AM$102,MATCH(Species!P$2,'Round  (2)'!$B$2:$AM$2,0),0),0)+IFERROR(VLOOKUP($B37,'Round  (3)'!$B$2:$AM$102,MATCH(Species!P$2,'Round  (3)'!$B$2:$AM$2,0),0),0)+IFERROR(VLOOKUP($B37,'Round (4)'!$B$2:$AM$102,MATCH(Species!P$2,'Round (4)'!$B$2:$AM$2,0),0),0)+IFERROR(VLOOKUP($B37,'Round  (5)'!$B$2:$AM$102,MATCH(Species!P$2,'Round  (5)'!$B$2:$AM$2,0),0),0)+IFERROR(VLOOKUP($B37,'Round  (6)'!$B$2:$AM$102,MATCH(Species!P$2,'Round  (6)'!$B$2:$AM$2,0),0),0)+IFERROR(VLOOKUP($B37,'Round  (7)'!$B$2:$AM$102,MATCH(Species!P$2,'Round  (7)'!$B$2:$AM$2,0),0),0)+IFERROR(VLOOKUP($B37,'Round  (8)'!$B$2:$AM$102,MATCH(Species!P$2,'Round  (8)'!$B$2:$AM$2,0),0),0)+IFERROR(VLOOKUP($B37,'Round  (9)'!$B$2:$AM$102,MATCH(Species!P$2,'Round  (9)'!$B$2:$AM$2,0),0),0)+IFERROR(VLOOKUP($B37,'Round  (10)'!$B$2:$U$102,MATCH(Species!P$2,'Round  (10)'!$B$2:$U$2,0),0),0)+IFERROR(VLOOKUP($B37,'Round  (11)'!$B$2:$AB$102,MATCH(Species!P$2,'Round  (11)'!$B$2:$AB$2,0),0),0)+IFERROR(VLOOKUP($B37,'Round  (12)'!$B$2:$Y$100,MATCH(Species!P$2,'Round  (12)'!$B$2:$Y$2,0),0),0)</f>
        <v>0</v>
      </c>
      <c r="Q37" s="480">
        <f>IFERROR(VLOOKUP($B37,'Round 1'!$B$2:$AM$102,MATCH(Species!Q$2,'Round 1'!$B$2:$AM$2,0),0),0)+IFERROR(VLOOKUP($B37,'Round  (2)'!$B$2:$AM$102,MATCH(Species!Q$2,'Round  (2)'!$B$2:$AM$2,0),0),0)+IFERROR(VLOOKUP($B37,'Round  (3)'!$B$2:$AM$102,MATCH(Species!Q$2,'Round  (3)'!$B$2:$AM$2,0),0),0)+IFERROR(VLOOKUP($B37,'Round (4)'!$B$2:$AM$102,MATCH(Species!Q$2,'Round (4)'!$B$2:$AM$2,0),0),0)+IFERROR(VLOOKUP($B37,'Round  (5)'!$B$2:$AM$102,MATCH(Species!Q$2,'Round  (5)'!$B$2:$AM$2,0),0),0)+IFERROR(VLOOKUP($B37,'Round  (6)'!$B$2:$AM$102,MATCH(Species!Q$2,'Round  (6)'!$B$2:$AM$2,0),0),0)+IFERROR(VLOOKUP($B37,'Round  (7)'!$B$2:$AM$102,MATCH(Species!Q$2,'Round  (7)'!$B$2:$AM$2,0),0),0)+IFERROR(VLOOKUP($B37,'Round  (8)'!$B$2:$AM$102,MATCH(Species!Q$2,'Round  (8)'!$B$2:$AM$2,0),0),0)+IFERROR(VLOOKUP($B37,'Round  (9)'!$B$2:$AM$102,MATCH(Species!Q$2,'Round  (9)'!$B$2:$AM$2,0),0),0)+IFERROR(VLOOKUP($B37,'Round  (10)'!$B$2:$U$102,MATCH(Species!Q$2,'Round  (10)'!$B$2:$U$2,0),0),0)+IFERROR(VLOOKUP($B37,'Round  (11)'!$B$2:$AB$102,MATCH(Species!Q$2,'Round  (11)'!$B$2:$AB$2,0),0),0)+IFERROR(VLOOKUP($B37,'Round  (12)'!$B$2:$Y$100,MATCH(Species!Q$2,'Round  (12)'!$B$2:$Y$2,0),0),0)</f>
        <v>0</v>
      </c>
      <c r="R37" s="480">
        <f>IFERROR(VLOOKUP($B37,'Round 1'!$B$2:$AM$102,MATCH(Species!R$2,'Round 1'!$B$2:$AM$2,0),0),0)+IFERROR(VLOOKUP($B37,'Round  (2)'!$B$2:$AM$102,MATCH(Species!R$2,'Round  (2)'!$B$2:$AM$2,0),0),0)+IFERROR(VLOOKUP($B37,'Round  (3)'!$B$2:$AM$102,MATCH(Species!R$2,'Round  (3)'!$B$2:$AM$2,0),0),0)+IFERROR(VLOOKUP($B37,'Round (4)'!$B$2:$AM$102,MATCH(Species!R$2,'Round (4)'!$B$2:$AM$2,0),0),0)+IFERROR(VLOOKUP($B37,'Round  (5)'!$B$2:$AM$102,MATCH(Species!R$2,'Round  (5)'!$B$2:$AM$2,0),0),0)+IFERROR(VLOOKUP($B37,'Round  (6)'!$B$2:$AM$102,MATCH(Species!R$2,'Round  (6)'!$B$2:$AM$2,0),0),0)+IFERROR(VLOOKUP($B37,'Round  (7)'!$B$2:$AM$102,MATCH(Species!R$2,'Round  (7)'!$B$2:$AM$2,0),0),0)+IFERROR(VLOOKUP($B37,'Round  (8)'!$B$2:$AM$102,MATCH(Species!R$2,'Round  (8)'!$B$2:$AM$2,0),0),0)+IFERROR(VLOOKUP($B37,'Round  (9)'!$B$2:$AM$102,MATCH(Species!R$2,'Round  (9)'!$B$2:$AM$2,0),0),0)+IFERROR(VLOOKUP($B37,'Round  (10)'!$B$2:$U$102,MATCH(Species!R$2,'Round  (10)'!$B$2:$U$2,0),0),0)+IFERROR(VLOOKUP($B37,'Round  (11)'!$B$2:$AB$102,MATCH(Species!R$2,'Round  (11)'!$B$2:$AB$2,0),0),0)+IFERROR(VLOOKUP($B37,'Round  (12)'!$B$2:$Y$100,MATCH(Species!R$2,'Round  (12)'!$B$2:$Y$2,0),0),0)</f>
        <v>0</v>
      </c>
      <c r="S37" s="480">
        <f>IFERROR(VLOOKUP($B37,'Round 1'!$B$2:$AM$102,MATCH(Species!S$2,'Round 1'!$B$2:$AM$2,0),0),0)+IFERROR(VLOOKUP($B37,'Round  (2)'!$B$2:$AM$102,MATCH(Species!S$2,'Round  (2)'!$B$2:$AM$2,0),0),0)+IFERROR(VLOOKUP($B37,'Round  (3)'!$B$2:$AM$102,MATCH(Species!S$2,'Round  (3)'!$B$2:$AM$2,0),0),0)+IFERROR(VLOOKUP($B37,'Round (4)'!$B$2:$AM$102,MATCH(Species!S$2,'Round (4)'!$B$2:$AM$2,0),0),0)+IFERROR(VLOOKUP($B37,'Round  (5)'!$B$2:$AM$102,MATCH(Species!S$2,'Round  (5)'!$B$2:$AM$2,0),0),0)+IFERROR(VLOOKUP($B37,'Round  (6)'!$B$2:$AM$102,MATCH(Species!S$2,'Round  (6)'!$B$2:$AM$2,0),0),0)+IFERROR(VLOOKUP($B37,'Round  (7)'!$B$2:$AM$102,MATCH(Species!S$2,'Round  (7)'!$B$2:$AM$2,0),0),0)+IFERROR(VLOOKUP($B37,'Round  (8)'!$B$2:$AM$102,MATCH(Species!S$2,'Round  (8)'!$B$2:$AM$2,0),0),0)+IFERROR(VLOOKUP($B37,'Round  (9)'!$B$2:$AM$102,MATCH(Species!S$2,'Round  (9)'!$B$2:$AM$2,0),0),0)+IFERROR(VLOOKUP($B37,'Round  (10)'!$B$2:$U$102,MATCH(Species!S$2,'Round  (10)'!$B$2:$U$2,0),0),0)+IFERROR(VLOOKUP($B37,'Round  (11)'!$B$2:$AB$102,MATCH(Species!S$2,'Round  (11)'!$B$2:$AB$2,0),0),0)+IFERROR(VLOOKUP($B37,'Round  (12)'!$B$2:$Y$100,MATCH(Species!S$2,'Round  (12)'!$B$2:$Y$2,0),0),0)</f>
        <v>0</v>
      </c>
      <c r="T37" s="480">
        <f>IFERROR(VLOOKUP($B37,'Round 1'!$B$2:$AM$102,MATCH(Species!T$2,'Round 1'!$B$2:$AM$2,0),0),0)+IFERROR(VLOOKUP($B37,'Round  (2)'!$B$2:$AM$102,MATCH(Species!T$2,'Round  (2)'!$B$2:$AM$2,0),0),0)+IFERROR(VLOOKUP($B37,'Round  (3)'!$B$2:$AM$102,MATCH(Species!T$2,'Round  (3)'!$B$2:$AM$2,0),0),0)+IFERROR(VLOOKUP($B37,'Round (4)'!$B$2:$AM$102,MATCH(Species!T$2,'Round (4)'!$B$2:$AM$2,0),0),0)+IFERROR(VLOOKUP($B37,'Round  (5)'!$B$2:$AM$102,MATCH(Species!T$2,'Round  (5)'!$B$2:$AM$2,0),0),0)+IFERROR(VLOOKUP($B37,'Round  (6)'!$B$2:$AM$102,MATCH(Species!T$2,'Round  (6)'!$B$2:$AM$2,0),0),0)+IFERROR(VLOOKUP($B37,'Round  (7)'!$B$2:$AM$102,MATCH(Species!T$2,'Round  (7)'!$B$2:$AM$2,0),0),0)+IFERROR(VLOOKUP($B37,'Round  (8)'!$B$2:$AM$102,MATCH(Species!T$2,'Round  (8)'!$B$2:$AM$2,0),0),0)+IFERROR(VLOOKUP($B37,'Round  (9)'!$B$2:$AM$102,MATCH(Species!T$2,'Round  (9)'!$B$2:$AM$2,0),0),0)+IFERROR(VLOOKUP($B37,'Round  (10)'!$B$2:$U$102,MATCH(Species!T$2,'Round  (10)'!$B$2:$U$2,0),0),0)+IFERROR(VLOOKUP($B37,'Round  (11)'!$B$2:$AB$102,MATCH(Species!T$2,'Round  (11)'!$B$2:$AB$2,0),0),0)+IFERROR(VLOOKUP($B37,'Round  (12)'!$B$2:$Y$100,MATCH(Species!T$2,'Round  (12)'!$B$2:$Y$2,0),0),0)</f>
        <v>0</v>
      </c>
      <c r="U37" s="480">
        <f>IFERROR(VLOOKUP($B37,'Round 1'!$B$2:$AM$102,MATCH(Species!U$2,'Round 1'!$B$2:$AM$2,0),0),0)+IFERROR(VLOOKUP($B37,'Round  (2)'!$B$2:$AM$102,MATCH(Species!U$2,'Round  (2)'!$B$2:$AM$2,0),0),0)+IFERROR(VLOOKUP($B37,'Round  (3)'!$B$2:$AM$102,MATCH(Species!U$2,'Round  (3)'!$B$2:$AM$2,0),0),0)+IFERROR(VLOOKUP($B37,'Round (4)'!$B$2:$AM$102,MATCH(Species!U$2,'Round (4)'!$B$2:$AM$2,0),0),0)+IFERROR(VLOOKUP($B37,'Round  (5)'!$B$2:$AM$102,MATCH(Species!U$2,'Round  (5)'!$B$2:$AM$2,0),0),0)+IFERROR(VLOOKUP($B37,'Round  (6)'!$B$2:$AM$102,MATCH(Species!U$2,'Round  (6)'!$B$2:$AM$2,0),0),0)+IFERROR(VLOOKUP($B37,'Round  (7)'!$B$2:$AM$102,MATCH(Species!U$2,'Round  (7)'!$B$2:$AM$2,0),0),0)+IFERROR(VLOOKUP($B37,'Round  (8)'!$B$2:$AM$102,MATCH(Species!U$2,'Round  (8)'!$B$2:$AM$2,0),0),0)+IFERROR(VLOOKUP($B37,'Round  (9)'!$B$2:$AM$102,MATCH(Species!U$2,'Round  (9)'!$B$2:$AM$2,0),0),0)+IFERROR(VLOOKUP($B37,'Round  (10)'!$B$2:$U$102,MATCH(Species!U$2,'Round  (10)'!$B$2:$U$2,0),0),0)+IFERROR(VLOOKUP($B37,'Round  (11)'!$B$2:$AB$102,MATCH(Species!U$2,'Round  (11)'!$B$2:$AB$2,0),0),0)+IFERROR(VLOOKUP($B37,'Round  (12)'!$B$2:$Y$100,MATCH(Species!U$2,'Round  (12)'!$B$2:$Y$2,0),0),0)</f>
        <v>2</v>
      </c>
      <c r="V37" s="480">
        <f>IFERROR(VLOOKUP($B37,'Round 1'!$B$2:$AM$102,MATCH(Species!V$2,'Round 1'!$B$2:$AM$2,0),0),0)+IFERROR(VLOOKUP($B37,'Round  (2)'!$B$2:$AM$102,MATCH(Species!V$2,'Round  (2)'!$B$2:$AM$2,0),0),0)+IFERROR(VLOOKUP($B37,'Round  (3)'!$B$2:$AM$102,MATCH(Species!V$2,'Round  (3)'!$B$2:$AM$2,0),0),0)+IFERROR(VLOOKUP($B37,'Round (4)'!$B$2:$AM$102,MATCH(Species!V$2,'Round (4)'!$B$2:$AM$2,0),0),0)+IFERROR(VLOOKUP($B37,'Round  (5)'!$B$2:$AM$102,MATCH(Species!V$2,'Round  (5)'!$B$2:$AM$2,0),0),0)+IFERROR(VLOOKUP($B37,'Round  (6)'!$B$2:$AM$102,MATCH(Species!V$2,'Round  (6)'!$B$2:$AM$2,0),0),0)+IFERROR(VLOOKUP($B37,'Round  (7)'!$B$2:$AM$102,MATCH(Species!V$2,'Round  (7)'!$B$2:$AM$2,0),0),0)+IFERROR(VLOOKUP($B37,'Round  (8)'!$B$2:$AM$102,MATCH(Species!V$2,'Round  (8)'!$B$2:$AM$2,0),0),0)+IFERROR(VLOOKUP($B37,'Round  (9)'!$B$2:$AM$102,MATCH(Species!V$2,'Round  (9)'!$B$2:$AM$2,0),0),0)+IFERROR(VLOOKUP($B37,'Round  (10)'!$B$2:$U$102,MATCH(Species!V$2,'Round  (10)'!$B$2:$U$2,0),0),0)+IFERROR(VLOOKUP($B37,'Round  (11)'!$B$2:$AB$102,MATCH(Species!V$2,'Round  (11)'!$B$2:$AB$2,0),0),0)+IFERROR(VLOOKUP($B37,'Round  (12)'!$B$2:$Y$100,MATCH(Species!V$2,'Round  (12)'!$B$2:$Y$2,0),0),0)</f>
        <v>0</v>
      </c>
      <c r="W37" s="480">
        <f>IFERROR(VLOOKUP($B37,'Round 1'!$B$2:$AM$102,MATCH(Species!W$2,'Round 1'!$B$2:$AM$2,0),0),0)+IFERROR(VLOOKUP($B37,'Round  (2)'!$B$2:$AM$102,MATCH(Species!W$2,'Round  (2)'!$B$2:$AM$2,0),0),0)+IFERROR(VLOOKUP($B37,'Round  (3)'!$B$2:$AM$102,MATCH(Species!W$2,'Round  (3)'!$B$2:$AM$2,0),0),0)+IFERROR(VLOOKUP($B37,'Round (4)'!$B$2:$AM$102,MATCH(Species!W$2,'Round (4)'!$B$2:$AM$2,0),0),0)+IFERROR(VLOOKUP($B37,'Round  (5)'!$B$2:$AM$102,MATCH(Species!W$2,'Round  (5)'!$B$2:$AM$2,0),0),0)+IFERROR(VLOOKUP($B37,'Round  (6)'!$B$2:$AM$102,MATCH(Species!W$2,'Round  (6)'!$B$2:$AM$2,0),0),0)+IFERROR(VLOOKUP($B37,'Round  (7)'!$B$2:$AM$102,MATCH(Species!W$2,'Round  (7)'!$B$2:$AM$2,0),0),0)+IFERROR(VLOOKUP($B37,'Round  (8)'!$B$2:$AM$102,MATCH(Species!W$2,'Round  (8)'!$B$2:$AM$2,0),0),0)+IFERROR(VLOOKUP($B37,'Round  (9)'!$B$2:$AM$102,MATCH(Species!W$2,'Round  (9)'!$B$2:$AM$2,0),0),0)+IFERROR(VLOOKUP($B37,'Round  (10)'!$B$2:$U$102,MATCH(Species!W$2,'Round  (10)'!$B$2:$U$2,0),0),0)+IFERROR(VLOOKUP($B37,'Round  (11)'!$B$2:$AB$102,MATCH(Species!W$2,'Round  (11)'!$B$2:$AB$2,0),0),0)+IFERROR(VLOOKUP($B37,'Round  (12)'!$B$2:$Y$100,MATCH(Species!W$2,'Round  (12)'!$B$2:$Y$2,0),0),0)</f>
        <v>0</v>
      </c>
      <c r="X37" s="480">
        <f>IFERROR(VLOOKUP($B37,'Round 1'!$B$2:$AM$102,MATCH(Species!X$2,'Round 1'!$B$2:$AM$2,0),0),0)+IFERROR(VLOOKUP($B37,'Round  (2)'!$B$2:$AM$102,MATCH(Species!X$2,'Round  (2)'!$B$2:$AM$2,0),0),0)+IFERROR(VLOOKUP($B37,'Round  (3)'!$B$2:$AM$102,MATCH(Species!X$2,'Round  (3)'!$B$2:$AM$2,0),0),0)+IFERROR(VLOOKUP($B37,'Round (4)'!$B$2:$AM$102,MATCH(Species!X$2,'Round (4)'!$B$2:$AM$2,0),0),0)+IFERROR(VLOOKUP($B37,'Round  (5)'!$B$2:$AM$102,MATCH(Species!X$2,'Round  (5)'!$B$2:$AM$2,0),0),0)+IFERROR(VLOOKUP($B37,'Round  (6)'!$B$2:$AM$102,MATCH(Species!X$2,'Round  (6)'!$B$2:$AM$2,0),0),0)+IFERROR(VLOOKUP($B37,'Round  (7)'!$B$2:$AM$102,MATCH(Species!X$2,'Round  (7)'!$B$2:$AM$2,0),0),0)+IFERROR(VLOOKUP($B37,'Round  (8)'!$B$2:$AM$102,MATCH(Species!X$2,'Round  (8)'!$B$2:$AM$2,0),0),0)+IFERROR(VLOOKUP($B37,'Round  (9)'!$B$2:$AM$102,MATCH(Species!X$2,'Round  (9)'!$B$2:$AM$2,0),0),0)+IFERROR(VLOOKUP($B37,'Round  (10)'!$B$2:$U$102,MATCH(Species!X$2,'Round  (10)'!$B$2:$U$2,0),0),0)+IFERROR(VLOOKUP($B37,'Round  (11)'!$B$2:$AB$102,MATCH(Species!X$2,'Round  (11)'!$B$2:$AB$2,0),0),0)+IFERROR(VLOOKUP($B37,'Round  (12)'!$B$2:$Y$100,MATCH(Species!X$2,'Round  (12)'!$B$2:$Y$2,0),0),0)</f>
        <v>0</v>
      </c>
      <c r="Y37" s="480">
        <f>IFERROR(VLOOKUP($B37,'Round 1'!$B$2:$AM$102,MATCH(Species!Y$2,'Round 1'!$B$2:$AM$2,0),0),0)+IFERROR(VLOOKUP($B37,'Round  (2)'!$B$2:$AM$102,MATCH(Species!Y$2,'Round  (2)'!$B$2:$AM$2,0),0),0)+IFERROR(VLOOKUP($B37,'Round  (3)'!$B$2:$AM$102,MATCH(Species!Y$2,'Round  (3)'!$B$2:$AM$2,0),0),0)+IFERROR(VLOOKUP($B37,'Round (4)'!$B$2:$AM$102,MATCH(Species!Y$2,'Round (4)'!$B$2:$AM$2,0),0),0)+IFERROR(VLOOKUP($B37,'Round  (5)'!$B$2:$AM$102,MATCH(Species!Y$2,'Round  (5)'!$B$2:$AM$2,0),0),0)+IFERROR(VLOOKUP($B37,'Round  (6)'!$B$2:$AM$102,MATCH(Species!Y$2,'Round  (6)'!$B$2:$AM$2,0),0),0)+IFERROR(VLOOKUP($B37,'Round  (7)'!$B$2:$AM$102,MATCH(Species!Y$2,'Round  (7)'!$B$2:$AM$2,0),0),0)+IFERROR(VLOOKUP($B37,'Round  (8)'!$B$2:$AM$102,MATCH(Species!Y$2,'Round  (8)'!$B$2:$AM$2,0),0),0)+IFERROR(VLOOKUP($B37,'Round  (9)'!$B$2:$AM$102,MATCH(Species!Y$2,'Round  (9)'!$B$2:$AM$2,0),0),0)+IFERROR(VLOOKUP($B37,'Round  (10)'!$B$2:$U$102,MATCH(Species!Y$2,'Round  (10)'!$B$2:$U$2,0),0),0)+IFERROR(VLOOKUP($B37,'Round  (11)'!$B$2:$AB$102,MATCH(Species!Y$2,'Round  (11)'!$B$2:$AB$2,0),0),0)+IFERROR(VLOOKUP($B37,'Round  (12)'!$B$2:$Y$100,MATCH(Species!Y$2,'Round  (12)'!$B$2:$Y$2,0),0),0)</f>
        <v>0</v>
      </c>
      <c r="Z37" s="480">
        <f>IFERROR(VLOOKUP($B37,'Round 1'!$B$2:$AM$102,MATCH(Species!Z$2,'Round 1'!$B$2:$AM$2,0),0),0)+IFERROR(VLOOKUP($B37,'Round  (2)'!$B$2:$AM$102,MATCH(Species!Z$2,'Round  (2)'!$B$2:$AM$2,0),0),0)+IFERROR(VLOOKUP($B37,'Round  (3)'!$B$2:$AM$102,MATCH(Species!Z$2,'Round  (3)'!$B$2:$AM$2,0),0),0)+IFERROR(VLOOKUP($B37,'Round (4)'!$B$2:$AM$102,MATCH(Species!Z$2,'Round (4)'!$B$2:$AM$2,0),0),0)+IFERROR(VLOOKUP($B37,'Round  (5)'!$B$2:$AM$102,MATCH(Species!Z$2,'Round  (5)'!$B$2:$AM$2,0),0),0)+IFERROR(VLOOKUP($B37,'Round  (6)'!$B$2:$AM$102,MATCH(Species!Z$2,'Round  (6)'!$B$2:$AM$2,0),0),0)+IFERROR(VLOOKUP($B37,'Round  (7)'!$B$2:$AM$102,MATCH(Species!Z$2,'Round  (7)'!$B$2:$AM$2,0),0),0)+IFERROR(VLOOKUP($B37,'Round  (8)'!$B$2:$AM$102,MATCH(Species!Z$2,'Round  (8)'!$B$2:$AM$2,0),0),0)+IFERROR(VLOOKUP($B37,'Round  (9)'!$B$2:$AM$102,MATCH(Species!Z$2,'Round  (9)'!$B$2:$AM$2,0),0),0)+IFERROR(VLOOKUP($B37,'Round  (10)'!$B$2:$U$102,MATCH(Species!Z$2,'Round  (10)'!$B$2:$U$2,0),0),0)+IFERROR(VLOOKUP($B37,'Round  (11)'!$B$2:$AB$102,MATCH(Species!Z$2,'Round  (11)'!$B$2:$AB$2,0),0),0)+IFERROR(VLOOKUP($B37,'Round  (12)'!$B$2:$Y$100,MATCH(Species!Z$2,'Round  (12)'!$B$2:$Y$2,0),0),0)</f>
        <v>0</v>
      </c>
      <c r="AA37" s="480">
        <f>IFERROR(VLOOKUP($B37,'Round 1'!$B$2:$AM$102,MATCH(Species!AA$2,'Round 1'!$B$2:$AM$2,0),0),0)+IFERROR(VLOOKUP($B37,'Round  (2)'!$B$2:$AM$102,MATCH(Species!AA$2,'Round  (2)'!$B$2:$AM$2,0),0),0)+IFERROR(VLOOKUP($B37,'Round  (3)'!$B$2:$AM$102,MATCH(Species!AA$2,'Round  (3)'!$B$2:$AM$2,0),0),0)+IFERROR(VLOOKUP($B37,'Round (4)'!$B$2:$AM$102,MATCH(Species!AA$2,'Round (4)'!$B$2:$AM$2,0),0),0)+IFERROR(VLOOKUP($B37,'Round  (5)'!$B$2:$AM$102,MATCH(Species!AA$2,'Round  (5)'!$B$2:$AM$2,0),0),0)+IFERROR(VLOOKUP($B37,'Round  (6)'!$B$2:$AM$102,MATCH(Species!AA$2,'Round  (6)'!$B$2:$AM$2,0),0),0)+IFERROR(VLOOKUP($B37,'Round  (7)'!$B$2:$AM$102,MATCH(Species!AA$2,'Round  (7)'!$B$2:$AM$2,0),0),0)+IFERROR(VLOOKUP($B37,'Round  (8)'!$B$2:$AM$102,MATCH(Species!AA$2,'Round  (8)'!$B$2:$AM$2,0),0),0)+IFERROR(VLOOKUP($B37,'Round  (9)'!$B$2:$AM$102,MATCH(Species!AA$2,'Round  (9)'!$B$2:$AM$2,0),0),0)+IFERROR(VLOOKUP($B37,'Round  (10)'!$B$2:$U$102,MATCH(Species!AA$2,'Round  (10)'!$B$2:$U$2,0),0),0)+IFERROR(VLOOKUP($B37,'Round  (11)'!$B$2:$AB$102,MATCH(Species!AA$2,'Round  (11)'!$B$2:$AB$2,0),0),0)+IFERROR(VLOOKUP($B37,'Round  (12)'!$B$2:$Y$100,MATCH(Species!AA$2,'Round  (12)'!$B$2:$Y$2,0),0),0)</f>
        <v>0</v>
      </c>
      <c r="AB37" s="480">
        <f>IFERROR(VLOOKUP($B37,'Round 1'!$B$2:$AM$102,MATCH(Species!AB$2,'Round 1'!$B$2:$AM$2,0),0),0)+IFERROR(VLOOKUP($B37,'Round  (2)'!$B$2:$AM$102,MATCH(Species!AB$2,'Round  (2)'!$B$2:$AM$2,0),0),0)+IFERROR(VLOOKUP($B37,'Round  (3)'!$B$2:$AM$102,MATCH(Species!AB$2,'Round  (3)'!$B$2:$AM$2,0),0),0)+IFERROR(VLOOKUP($B37,'Round (4)'!$B$2:$AM$102,MATCH(Species!AB$2,'Round (4)'!$B$2:$AM$2,0),0),0)+IFERROR(VLOOKUP($B37,'Round  (5)'!$B$2:$AM$102,MATCH(Species!AB$2,'Round  (5)'!$B$2:$AM$2,0),0),0)+IFERROR(VLOOKUP($B37,'Round  (6)'!$B$2:$AM$102,MATCH(Species!AB$2,'Round  (6)'!$B$2:$AM$2,0),0),0)+IFERROR(VLOOKUP($B37,'Round  (7)'!$B$2:$AM$102,MATCH(Species!AB$2,'Round  (7)'!$B$2:$AM$2,0),0),0)+IFERROR(VLOOKUP($B37,'Round  (8)'!$B$2:$AM$102,MATCH(Species!AB$2,'Round  (8)'!$B$2:$AM$2,0),0),0)+IFERROR(VLOOKUP($B37,'Round  (9)'!$B$2:$AM$102,MATCH(Species!AB$2,'Round  (9)'!$B$2:$AM$2,0),0),0)+IFERROR(VLOOKUP($B37,'Round  (10)'!$B$2:$U$102,MATCH(Species!AB$2,'Round  (10)'!$B$2:$U$2,0),0),0)+IFERROR(VLOOKUP($B37,'Round  (11)'!$B$2:$AB$102,MATCH(Species!AB$2,'Round  (11)'!$B$2:$AB$2,0),0),0)+IFERROR(VLOOKUP($B37,'Round  (12)'!$B$2:$Y$100,MATCH(Species!AB$2,'Round  (12)'!$B$2:$Y$2,0),0),0)</f>
        <v>0</v>
      </c>
      <c r="AC37" s="480">
        <f>IFERROR(VLOOKUP($B37,'Round 1'!$B$2:$AM$102,MATCH(Species!AC$2,'Round 1'!$B$2:$AM$2,0),0),0)+IFERROR(VLOOKUP($B37,'Round  (2)'!$B$2:$AM$102,MATCH(Species!AC$2,'Round  (2)'!$B$2:$AM$2,0),0),0)+IFERROR(VLOOKUP($B37,'Round  (3)'!$B$2:$AM$102,MATCH(Species!AC$2,'Round  (3)'!$B$2:$AM$2,0),0),0)+IFERROR(VLOOKUP($B37,'Round (4)'!$B$2:$AM$102,MATCH(Species!AC$2,'Round (4)'!$B$2:$AM$2,0),0),0)+IFERROR(VLOOKUP($B37,'Round  (5)'!$B$2:$AM$102,MATCH(Species!AC$2,'Round  (5)'!$B$2:$AM$2,0),0),0)+IFERROR(VLOOKUP($B37,'Round  (6)'!$B$2:$AM$102,MATCH(Species!AC$2,'Round  (6)'!$B$2:$AM$2,0),0),0)+IFERROR(VLOOKUP($B37,'Round  (7)'!$B$2:$AM$102,MATCH(Species!AC$2,'Round  (7)'!$B$2:$AM$2,0),0),0)+IFERROR(VLOOKUP($B37,'Round  (8)'!$B$2:$AM$102,MATCH(Species!AC$2,'Round  (8)'!$B$2:$AM$2,0),0),0)+IFERROR(VLOOKUP($B37,'Round  (9)'!$B$2:$AM$102,MATCH(Species!AC$2,'Round  (9)'!$B$2:$AM$2,0),0),0)+IFERROR(VLOOKUP($B37,'Round  (10)'!$B$2:$U$102,MATCH(Species!AC$2,'Round  (10)'!$B$2:$U$2,0),0),0)+IFERROR(VLOOKUP($B37,'Round  (11)'!$B$2:$AB$102,MATCH(Species!AC$2,'Round  (11)'!$B$2:$AB$2,0),0),0)+IFERROR(VLOOKUP($B37,'Round  (12)'!$B$2:$Y$100,MATCH(Species!AC$2,'Round  (12)'!$B$2:$Y$2,0),0),0)</f>
        <v>1</v>
      </c>
      <c r="AD37" s="480">
        <f>IFERROR(VLOOKUP($B37,'Round 1'!$B$2:$AM$102,MATCH(Species!AD$2,'Round 1'!$B$2:$AM$2,0),0),0)+IFERROR(VLOOKUP($B37,'Round  (2)'!$B$2:$AM$102,MATCH(Species!AD$2,'Round  (2)'!$B$2:$AM$2,0),0),0)+IFERROR(VLOOKUP($B37,'Round  (3)'!$B$2:$AM$102,MATCH(Species!AD$2,'Round  (3)'!$B$2:$AM$2,0),0),0)+IFERROR(VLOOKUP($B37,'Round (4)'!$B$2:$AM$102,MATCH(Species!AD$2,'Round (4)'!$B$2:$AM$2,0),0),0)+IFERROR(VLOOKUP($B37,'Round  (5)'!$B$2:$AM$102,MATCH(Species!AD$2,'Round  (5)'!$B$2:$AM$2,0),0),0)+IFERROR(VLOOKUP($B37,'Round  (6)'!$B$2:$AM$102,MATCH(Species!AD$2,'Round  (6)'!$B$2:$AM$2,0),0),0)+IFERROR(VLOOKUP($B37,'Round  (7)'!$B$2:$AM$102,MATCH(Species!AD$2,'Round  (7)'!$B$2:$AM$2,0),0),0)+IFERROR(VLOOKUP($B37,'Round  (8)'!$B$2:$AM$102,MATCH(Species!AD$2,'Round  (8)'!$B$2:$AM$2,0),0),0)+IFERROR(VLOOKUP($B37,'Round  (9)'!$B$2:$AM$102,MATCH(Species!AD$2,'Round  (9)'!$B$2:$AM$2,0),0),0)+IFERROR(VLOOKUP($B37,'Round  (10)'!$B$2:$U$102,MATCH(Species!AD$2,'Round  (10)'!$B$2:$U$2,0),0),0)+IFERROR(VLOOKUP($B37,'Round  (11)'!$B$2:$AB$102,MATCH(Species!AD$2,'Round  (11)'!$B$2:$AB$2,0),0),0)+IFERROR(VLOOKUP($B37,'Round  (12)'!$B$2:$Y$100,MATCH(Species!AD$2,'Round  (12)'!$B$2:$Y$2,0),0),0)</f>
        <v>0</v>
      </c>
      <c r="AE37" s="480">
        <f>IFERROR(VLOOKUP($B37,'Round 1'!$B$2:$AM$102,MATCH(Species!AE$2,'Round 1'!$B$2:$AM$2,0),0),0)+IFERROR(VLOOKUP($B37,'Round  (2)'!$B$2:$AM$102,MATCH(Species!AE$2,'Round  (2)'!$B$2:$AM$2,0),0),0)+IFERROR(VLOOKUP($B37,'Round  (3)'!$B$2:$AM$102,MATCH(Species!AE$2,'Round  (3)'!$B$2:$AM$2,0),0),0)+IFERROR(VLOOKUP($B37,'Round (4)'!$B$2:$AM$102,MATCH(Species!AE$2,'Round (4)'!$B$2:$AM$2,0),0),0)+IFERROR(VLOOKUP($B37,'Round  (5)'!$B$2:$AM$102,MATCH(Species!AE$2,'Round  (5)'!$B$2:$AM$2,0),0),0)+IFERROR(VLOOKUP($B37,'Round  (6)'!$B$2:$AM$102,MATCH(Species!AE$2,'Round  (6)'!$B$2:$AM$2,0),0),0)+IFERROR(VLOOKUP($B37,'Round  (7)'!$B$2:$AM$102,MATCH(Species!AE$2,'Round  (7)'!$B$2:$AM$2,0),0),0)+IFERROR(VLOOKUP($B37,'Round  (8)'!$B$2:$AM$102,MATCH(Species!AE$2,'Round  (8)'!$B$2:$AM$2,0),0),0)+IFERROR(VLOOKUP($B37,'Round  (9)'!$B$2:$AM$102,MATCH(Species!AE$2,'Round  (9)'!$B$2:$AM$2,0),0),0)+IFERROR(VLOOKUP($B37,'Round  (10)'!$B$2:$U$102,MATCH(Species!AE$2,'Round  (10)'!$B$2:$U$2,0),0),0)+IFERROR(VLOOKUP($B37,'Round  (11)'!$B$2:$AB$102,MATCH(Species!AE$2,'Round  (11)'!$B$2:$AB$2,0),0),0)+IFERROR(VLOOKUP($B37,'Round  (12)'!$B$2:$Y$100,MATCH(Species!AE$2,'Round  (12)'!$B$2:$Y$2,0),0),0)</f>
        <v>0</v>
      </c>
      <c r="AF37" s="480">
        <f>IFERROR(VLOOKUP($B37,'Round 1'!$B$2:$AM$102,MATCH(Species!AF$2,'Round 1'!$B$2:$AM$2,0),0),0)+IFERROR(VLOOKUP($B37,'Round  (2)'!$B$2:$AM$102,MATCH(Species!AF$2,'Round  (2)'!$B$2:$AM$2,0),0),0)+IFERROR(VLOOKUP($B37,'Round  (3)'!$B$2:$AM$102,MATCH(Species!AF$2,'Round  (3)'!$B$2:$AM$2,0),0),0)+IFERROR(VLOOKUP($B37,'Round (4)'!$B$2:$AM$102,MATCH(Species!AF$2,'Round (4)'!$B$2:$AM$2,0),0),0)+IFERROR(VLOOKUP($B37,'Round  (5)'!$B$2:$AM$102,MATCH(Species!AF$2,'Round  (5)'!$B$2:$AM$2,0),0),0)+IFERROR(VLOOKUP($B37,'Round  (6)'!$B$2:$AM$102,MATCH(Species!AF$2,'Round  (6)'!$B$2:$AM$2,0),0),0)+IFERROR(VLOOKUP($B37,'Round  (7)'!$B$2:$AM$102,MATCH(Species!AF$2,'Round  (7)'!$B$2:$AM$2,0),0),0)+IFERROR(VLOOKUP($B37,'Round  (8)'!$B$2:$AM$102,MATCH(Species!AF$2,'Round  (8)'!$B$2:$AM$2,0),0),0)+IFERROR(VLOOKUP($B37,'Round  (9)'!$B$2:$AM$102,MATCH(Species!AF$2,'Round  (9)'!$B$2:$AM$2,0),0),0)+IFERROR(VLOOKUP($B37,'Round  (10)'!$B$2:$U$102,MATCH(Species!AF$2,'Round  (10)'!$B$2:$U$2,0),0),0)+IFERROR(VLOOKUP($B37,'Round  (11)'!$B$2:$AB$102,MATCH(Species!AF$2,'Round  (11)'!$B$2:$AB$2,0),0),0)+IFERROR(VLOOKUP($B37,'Round  (12)'!$B$2:$Y$100,MATCH(Species!AF$2,'Round  (12)'!$B$2:$Y$2,0),0),0)</f>
        <v>0</v>
      </c>
      <c r="AG37" s="480">
        <f>IFERROR(VLOOKUP($B37,'Round 1'!$B$2:$AM$102,MATCH(Species!AG$2,'Round 1'!$B$2:$AM$2,0),0),0)+IFERROR(VLOOKUP($B37,'Round  (2)'!$B$2:$AM$102,MATCH(Species!AG$2,'Round  (2)'!$B$2:$AM$2,0),0),0)+IFERROR(VLOOKUP($B37,'Round  (3)'!$B$2:$AM$102,MATCH(Species!AG$2,'Round  (3)'!$B$2:$AM$2,0),0),0)+IFERROR(VLOOKUP($B37,'Round (4)'!$B$2:$AM$102,MATCH(Species!AG$2,'Round (4)'!$B$2:$AM$2,0),0),0)+IFERROR(VLOOKUP($B37,'Round  (5)'!$B$2:$AM$102,MATCH(Species!AG$2,'Round  (5)'!$B$2:$AM$2,0),0),0)+IFERROR(VLOOKUP($B37,'Round  (6)'!$B$2:$AM$102,MATCH(Species!AG$2,'Round  (6)'!$B$2:$AM$2,0),0),0)+IFERROR(VLOOKUP($B37,'Round  (7)'!$B$2:$AM$102,MATCH(Species!AG$2,'Round  (7)'!$B$2:$AM$2,0),0),0)+IFERROR(VLOOKUP($B37,'Round  (8)'!$B$2:$AM$102,MATCH(Species!AG$2,'Round  (8)'!$B$2:$AM$2,0),0),0)+IFERROR(VLOOKUP($B37,'Round  (9)'!$B$2:$AM$102,MATCH(Species!AG$2,'Round  (9)'!$B$2:$AM$2,0),0),0)+IFERROR(VLOOKUP($B37,'Round  (10)'!$B$2:$U$102,MATCH(Species!AG$2,'Round  (10)'!$B$2:$U$2,0),0),0)+IFERROR(VLOOKUP($B37,'Round  (11)'!$B$2:$AB$102,MATCH(Species!AG$2,'Round  (11)'!$B$2:$AB$2,0),0),0)+IFERROR(VLOOKUP($B37,'Round  (12)'!$B$2:$Y$100,MATCH(Species!AG$2,'Round  (12)'!$B$2:$Y$2,0),0),0)</f>
        <v>0</v>
      </c>
      <c r="AH37" s="480">
        <f>IFERROR(VLOOKUP($B37,'Round 1'!$B$2:$AM$102,MATCH(Species!AH$2,'Round 1'!$B$2:$AM$2,0),0),0)+IFERROR(VLOOKUP($B37,'Round  (2)'!$B$2:$AM$102,MATCH(Species!AH$2,'Round  (2)'!$B$2:$AM$2,0),0),0)+IFERROR(VLOOKUP($B37,'Round  (3)'!$B$2:$AM$102,MATCH(Species!AH$2,'Round  (3)'!$B$2:$AM$2,0),0),0)+IFERROR(VLOOKUP($B37,'Round (4)'!$B$2:$AM$102,MATCH(Species!AH$2,'Round (4)'!$B$2:$AM$2,0),0),0)+IFERROR(VLOOKUP($B37,'Round  (5)'!$B$2:$AM$102,MATCH(Species!AH$2,'Round  (5)'!$B$2:$AM$2,0),0),0)+IFERROR(VLOOKUP($B37,'Round  (6)'!$B$2:$AM$102,MATCH(Species!AH$2,'Round  (6)'!$B$2:$AM$2,0),0),0)+IFERROR(VLOOKUP($B37,'Round  (7)'!$B$2:$AM$102,MATCH(Species!AH$2,'Round  (7)'!$B$2:$AM$2,0),0),0)+IFERROR(VLOOKUP($B37,'Round  (8)'!$B$2:$AM$102,MATCH(Species!AH$2,'Round  (8)'!$B$2:$AM$2,0),0),0)+IFERROR(VLOOKUP($B37,'Round  (9)'!$B$2:$AM$102,MATCH(Species!AH$2,'Round  (9)'!$B$2:$AM$2,0),0),0)+IFERROR(VLOOKUP($B37,'Round  (10)'!$B$2:$U$102,MATCH(Species!AH$2,'Round  (10)'!$B$2:$U$2,0),0),0)+IFERROR(VLOOKUP($B37,'Round  (11)'!$B$2:$AB$102,MATCH(Species!AH$2,'Round  (11)'!$B$2:$AB$2,0),0),0)+IFERROR(VLOOKUP($B37,'Round  (12)'!$B$2:$Y$100,MATCH(Species!AH$2,'Round  (12)'!$B$2:$Y$2,0),0),0)</f>
        <v>0</v>
      </c>
      <c r="AI37" s="480">
        <f>IFERROR(VLOOKUP($B37,'Round 1'!$B$2:$AM$102,MATCH(Species!AI$2,'Round 1'!$B$2:$AM$2,0),0),0)+IFERROR(VLOOKUP($B37,'Round  (2)'!$B$2:$AM$102,MATCH(Species!AI$2,'Round  (2)'!$B$2:$AM$2,0),0),0)+IFERROR(VLOOKUP($B37,'Round  (3)'!$B$2:$AM$102,MATCH(Species!AI$2,'Round  (3)'!$B$2:$AM$2,0),0),0)+IFERROR(VLOOKUP($B37,'Round (4)'!$B$2:$AM$102,MATCH(Species!AI$2,'Round (4)'!$B$2:$AM$2,0),0),0)+IFERROR(VLOOKUP($B37,'Round  (5)'!$B$2:$AM$102,MATCH(Species!AI$2,'Round  (5)'!$B$2:$AM$2,0),0),0)+IFERROR(VLOOKUP($B37,'Round  (6)'!$B$2:$AM$102,MATCH(Species!AI$2,'Round  (6)'!$B$2:$AM$2,0),0),0)+IFERROR(VLOOKUP($B37,'Round  (7)'!$B$2:$AM$102,MATCH(Species!AI$2,'Round  (7)'!$B$2:$AM$2,0),0),0)+IFERROR(VLOOKUP($B37,'Round  (8)'!$B$2:$AM$102,MATCH(Species!AI$2,'Round  (8)'!$B$2:$AM$2,0),0),0)+IFERROR(VLOOKUP($B37,'Round  (9)'!$B$2:$AM$102,MATCH(Species!AI$2,'Round  (9)'!$B$2:$AM$2,0),0),0)+IFERROR(VLOOKUP($B37,'Round  (10)'!$B$2:$U$102,MATCH(Species!AI$2,'Round  (10)'!$B$2:$U$2,0),0),0)+IFERROR(VLOOKUP($B37,'Round  (11)'!$B$2:$AB$102,MATCH(Species!AI$2,'Round  (11)'!$B$2:$AB$2,0),0),0)+IFERROR(VLOOKUP($B37,'Round  (12)'!$B$2:$Y$100,MATCH(Species!AI$2,'Round  (12)'!$B$2:$Y$2,0),0),0)</f>
        <v>0</v>
      </c>
      <c r="AJ37" s="480">
        <f>IFERROR(VLOOKUP($B37,'Round 1'!$B$2:$AM$102,MATCH(Species!AJ$2,'Round 1'!$B$2:$AM$2,0),0),0)+IFERROR(VLOOKUP($B37,'Round  (2)'!$B$2:$AM$102,MATCH(Species!AJ$2,'Round  (2)'!$B$2:$AM$2,0),0),0)+IFERROR(VLOOKUP($B37,'Round  (3)'!$B$2:$AM$102,MATCH(Species!AJ$2,'Round  (3)'!$B$2:$AM$2,0),0),0)+IFERROR(VLOOKUP($B37,'Round (4)'!$B$2:$AM$102,MATCH(Species!AJ$2,'Round (4)'!$B$2:$AM$2,0),0),0)+IFERROR(VLOOKUP($B37,'Round  (5)'!$B$2:$AM$102,MATCH(Species!AJ$2,'Round  (5)'!$B$2:$AM$2,0),0),0)+IFERROR(VLOOKUP($B37,'Round  (6)'!$B$2:$AM$102,MATCH(Species!AJ$2,'Round  (6)'!$B$2:$AM$2,0),0),0)+IFERROR(VLOOKUP($B37,'Round  (7)'!$B$2:$AM$102,MATCH(Species!AJ$2,'Round  (7)'!$B$2:$AM$2,0),0),0)+IFERROR(VLOOKUP($B37,'Round  (8)'!$B$2:$AM$102,MATCH(Species!AJ$2,'Round  (8)'!$B$2:$AM$2,0),0),0)+IFERROR(VLOOKUP($B37,'Round  (9)'!$B$2:$AM$102,MATCH(Species!AJ$2,'Round  (9)'!$B$2:$AM$2,0),0),0)+IFERROR(VLOOKUP($B37,'Round  (10)'!$B$2:$U$102,MATCH(Species!AJ$2,'Round  (10)'!$B$2:$U$2,0),0),0)+IFERROR(VLOOKUP($B37,'Round  (11)'!$B$2:$AB$102,MATCH(Species!AJ$2,'Round  (11)'!$B$2:$AB$2,0),0),0)+IFERROR(VLOOKUP($B37,'Round  (12)'!$B$2:$Y$100,MATCH(Species!AJ$2,'Round  (12)'!$B$2:$Y$2,0),0),0)</f>
        <v>0</v>
      </c>
    </row>
    <row r="38" spans="1:36" x14ac:dyDescent="0.3">
      <c r="A38" s="186">
        <v>35</v>
      </c>
      <c r="B38" s="326" t="s">
        <v>176</v>
      </c>
      <c r="C38" s="66" t="str">
        <f>IFERROR(VLOOKUP(B38,IND!$B$3:$E$66,4,0),"NM")</f>
        <v>M</v>
      </c>
      <c r="D38" s="51">
        <f t="shared" si="3"/>
        <v>7</v>
      </c>
      <c r="E38" s="342">
        <f t="shared" si="4"/>
        <v>50</v>
      </c>
      <c r="F38" s="480">
        <f>IFERROR(VLOOKUP($B38,'Round 1'!$B$2:$AM$102,MATCH(Species!F$2,'Round 1'!$B$2:$AM$2,0),0),0)+IFERROR(VLOOKUP($B38,'Round  (2)'!$B$2:$AM$102,MATCH(Species!F$2,'Round  (2)'!$B$2:$AM$2,0),0),0)+IFERROR(VLOOKUP($B38,'Round  (3)'!$B$2:$AM$102,MATCH(Species!F$2,'Round  (3)'!$B$2:$AM$2,0),0),0)+IFERROR(VLOOKUP($B38,'Round (4)'!$B$2:$AM$102,MATCH(Species!F$2,'Round (4)'!$B$2:$AM$2,0),0),0)+IFERROR(VLOOKUP($B38,'Round  (5)'!$B$2:$AM$102,MATCH(Species!F$2,'Round  (5)'!$B$2:$AM$2,0),0),0)+IFERROR(VLOOKUP($B38,'Round  (6)'!$B$2:$AM$102,MATCH(Species!F$2,'Round  (6)'!$B$2:$AM$2,0),0),0)+IFERROR(VLOOKUP($B38,'Round  (7)'!$B$2:$AM$102,MATCH(Species!F$2,'Round  (7)'!$B$2:$AM$2,0),0),0)+IFERROR(VLOOKUP($B38,'Round  (8)'!$B$2:$AM$102,MATCH(Species!F$2,'Round  (8)'!$B$2:$AM$2,0),0),0)+IFERROR(VLOOKUP($B38,'Round  (9)'!$B$2:$AM$102,MATCH(Species!F$2,'Round  (9)'!$B$2:$AM$2,0),0),0)+IFERROR(VLOOKUP($B38,'Round  (10)'!$B$2:$U$102,MATCH(Species!F$2,'Round  (10)'!$B$2:$U$2,0),0),0)+IFERROR(VLOOKUP($B38,'Round  (11)'!$B$2:$AB$102,MATCH(Species!F$2,'Round  (11)'!$B$2:$AB$2,0),0),0)+IFERROR(VLOOKUP($B38,'Round  (12)'!$B$2:$Y$100,MATCH(Species!F$2,'Round  (12)'!$B$2:$Y$2,0),0),0)</f>
        <v>25</v>
      </c>
      <c r="G38" s="480">
        <f>IFERROR(VLOOKUP($B38,'Round 1'!$B$2:$AM$102,MATCH(Species!G$2,'Round 1'!$B$2:$AM$2,0),0),0)+IFERROR(VLOOKUP($B38,'Round  (2)'!$B$2:$AM$102,MATCH(Species!G$2,'Round  (2)'!$B$2:$AM$2,0),0),0)+IFERROR(VLOOKUP($B38,'Round  (3)'!$B$2:$AM$102,MATCH(Species!G$2,'Round  (3)'!$B$2:$AM$2,0),0),0)+IFERROR(VLOOKUP($B38,'Round (4)'!$B$2:$AM$102,MATCH(Species!G$2,'Round (4)'!$B$2:$AM$2,0),0),0)+IFERROR(VLOOKUP($B38,'Round  (5)'!$B$2:$AM$102,MATCH(Species!G$2,'Round  (5)'!$B$2:$AM$2,0),0),0)+IFERROR(VLOOKUP($B38,'Round  (6)'!$B$2:$AM$102,MATCH(Species!G$2,'Round  (6)'!$B$2:$AM$2,0),0),0)+IFERROR(VLOOKUP($B38,'Round  (7)'!$B$2:$AM$102,MATCH(Species!G$2,'Round  (7)'!$B$2:$AM$2,0),0),0)+IFERROR(VLOOKUP($B38,'Round  (8)'!$B$2:$AM$102,MATCH(Species!G$2,'Round  (8)'!$B$2:$AM$2,0),0),0)+IFERROR(VLOOKUP($B38,'Round  (9)'!$B$2:$AM$102,MATCH(Species!G$2,'Round  (9)'!$B$2:$AM$2,0),0),0)+IFERROR(VLOOKUP($B38,'Round  (10)'!$B$2:$U$102,MATCH(Species!G$2,'Round  (10)'!$B$2:$U$2,0),0),0)+IFERROR(VLOOKUP($B38,'Round  (11)'!$B$2:$AB$102,MATCH(Species!G$2,'Round  (11)'!$B$2:$AB$2,0),0),0)+IFERROR(VLOOKUP($B38,'Round  (12)'!$B$2:$Y$100,MATCH(Species!G$2,'Round  (12)'!$B$2:$Y$2,0),0),0)</f>
        <v>2</v>
      </c>
      <c r="H38" s="480">
        <f>IFERROR(VLOOKUP($B38,'Round 1'!$B$2:$AM$102,MATCH(Species!H$2,'Round 1'!$B$2:$AM$2,0),0),0)+IFERROR(VLOOKUP($B38,'Round  (2)'!$B$2:$AM$102,MATCH(Species!H$2,'Round  (2)'!$B$2:$AM$2,0),0),0)+IFERROR(VLOOKUP($B38,'Round  (3)'!$B$2:$AM$102,MATCH(Species!H$2,'Round  (3)'!$B$2:$AM$2,0),0),0)+IFERROR(VLOOKUP($B38,'Round (4)'!$B$2:$AM$102,MATCH(Species!H$2,'Round (4)'!$B$2:$AM$2,0),0),0)+IFERROR(VLOOKUP($B38,'Round  (5)'!$B$2:$AM$102,MATCH(Species!H$2,'Round  (5)'!$B$2:$AM$2,0),0),0)+IFERROR(VLOOKUP($B38,'Round  (6)'!$B$2:$AM$102,MATCH(Species!H$2,'Round  (6)'!$B$2:$AM$2,0),0),0)+IFERROR(VLOOKUP($B38,'Round  (7)'!$B$2:$AM$102,MATCH(Species!H$2,'Round  (7)'!$B$2:$AM$2,0),0),0)+IFERROR(VLOOKUP($B38,'Round  (8)'!$B$2:$AM$102,MATCH(Species!H$2,'Round  (8)'!$B$2:$AM$2,0),0),0)+IFERROR(VLOOKUP($B38,'Round  (9)'!$B$2:$AM$102,MATCH(Species!H$2,'Round  (9)'!$B$2:$AM$2,0),0),0)+IFERROR(VLOOKUP($B38,'Round  (10)'!$B$2:$U$102,MATCH(Species!H$2,'Round  (10)'!$B$2:$U$2,0),0),0)+IFERROR(VLOOKUP($B38,'Round  (11)'!$B$2:$AB$102,MATCH(Species!H$2,'Round  (11)'!$B$2:$AB$2,0),0),0)+IFERROR(VLOOKUP($B38,'Round  (12)'!$B$2:$Y$100,MATCH(Species!H$2,'Round  (12)'!$B$2:$Y$2,0),0),0)</f>
        <v>0</v>
      </c>
      <c r="I38" s="480">
        <f>IFERROR(VLOOKUP($B38,'Round 1'!$B$2:$AM$102,MATCH(Species!I$2,'Round 1'!$B$2:$AM$2,0),0),0)+IFERROR(VLOOKUP($B38,'Round  (2)'!$B$2:$AM$102,MATCH(Species!I$2,'Round  (2)'!$B$2:$AM$2,0),0),0)+IFERROR(VLOOKUP($B38,'Round  (3)'!$B$2:$AM$102,MATCH(Species!I$2,'Round  (3)'!$B$2:$AM$2,0),0),0)+IFERROR(VLOOKUP($B38,'Round (4)'!$B$2:$AM$102,MATCH(Species!I$2,'Round (4)'!$B$2:$AM$2,0),0),0)+IFERROR(VLOOKUP($B38,'Round  (5)'!$B$2:$AM$102,MATCH(Species!I$2,'Round  (5)'!$B$2:$AM$2,0),0),0)+IFERROR(VLOOKUP($B38,'Round  (6)'!$B$2:$AM$102,MATCH(Species!I$2,'Round  (6)'!$B$2:$AM$2,0),0),0)+IFERROR(VLOOKUP($B38,'Round  (7)'!$B$2:$AM$102,MATCH(Species!I$2,'Round  (7)'!$B$2:$AM$2,0),0),0)+IFERROR(VLOOKUP($B38,'Round  (8)'!$B$2:$AM$102,MATCH(Species!I$2,'Round  (8)'!$B$2:$AM$2,0),0),0)+IFERROR(VLOOKUP($B38,'Round  (9)'!$B$2:$AM$102,MATCH(Species!I$2,'Round  (9)'!$B$2:$AM$2,0),0),0)+IFERROR(VLOOKUP($B38,'Round  (10)'!$B$2:$U$102,MATCH(Species!I$2,'Round  (10)'!$B$2:$U$2,0),0),0)+IFERROR(VLOOKUP($B38,'Round  (11)'!$B$2:$AB$102,MATCH(Species!I$2,'Round  (11)'!$B$2:$AB$2,0),0),0)+IFERROR(VLOOKUP($B38,'Round  (12)'!$B$2:$Y$100,MATCH(Species!I$2,'Round  (12)'!$B$2:$Y$2,0),0),0)</f>
        <v>0</v>
      </c>
      <c r="J38" s="480">
        <f>IFERROR(VLOOKUP($B38,'Round 1'!$B$2:$AM$102,MATCH(Species!J$2,'Round 1'!$B$2:$AM$2,0),0),0)+IFERROR(VLOOKUP($B38,'Round  (2)'!$B$2:$AM$102,MATCH(Species!J$2,'Round  (2)'!$B$2:$AM$2,0),0),0)+IFERROR(VLOOKUP($B38,'Round  (3)'!$B$2:$AM$102,MATCH(Species!J$2,'Round  (3)'!$B$2:$AM$2,0),0),0)+IFERROR(VLOOKUP($B38,'Round (4)'!$B$2:$AM$102,MATCH(Species!J$2,'Round (4)'!$B$2:$AM$2,0),0),0)+IFERROR(VLOOKUP($B38,'Round  (5)'!$B$2:$AM$102,MATCH(Species!J$2,'Round  (5)'!$B$2:$AM$2,0),0),0)+IFERROR(VLOOKUP($B38,'Round  (6)'!$B$2:$AM$102,MATCH(Species!J$2,'Round  (6)'!$B$2:$AM$2,0),0),0)+IFERROR(VLOOKUP($B38,'Round  (7)'!$B$2:$AM$102,MATCH(Species!J$2,'Round  (7)'!$B$2:$AM$2,0),0),0)+IFERROR(VLOOKUP($B38,'Round  (8)'!$B$2:$AM$102,MATCH(Species!J$2,'Round  (8)'!$B$2:$AM$2,0),0),0)+IFERROR(VLOOKUP($B38,'Round  (9)'!$B$2:$AM$102,MATCH(Species!J$2,'Round  (9)'!$B$2:$AM$2,0),0),0)+IFERROR(VLOOKUP($B38,'Round  (10)'!$B$2:$U$102,MATCH(Species!J$2,'Round  (10)'!$B$2:$U$2,0),0),0)+IFERROR(VLOOKUP($B38,'Round  (11)'!$B$2:$AB$102,MATCH(Species!J$2,'Round  (11)'!$B$2:$AB$2,0),0),0)+IFERROR(VLOOKUP($B38,'Round  (12)'!$B$2:$Y$100,MATCH(Species!J$2,'Round  (12)'!$B$2:$Y$2,0),0),0)</f>
        <v>0</v>
      </c>
      <c r="K38" s="480">
        <f>IFERROR(VLOOKUP($B38,'Round 1'!$B$2:$AM$102,MATCH(Species!K$2,'Round 1'!$B$2:$AM$2,0),0),0)+IFERROR(VLOOKUP($B38,'Round  (2)'!$B$2:$AM$102,MATCH(Species!K$2,'Round  (2)'!$B$2:$AM$2,0),0),0)+IFERROR(VLOOKUP($B38,'Round  (3)'!$B$2:$AM$102,MATCH(Species!K$2,'Round  (3)'!$B$2:$AM$2,0),0),0)+IFERROR(VLOOKUP($B38,'Round (4)'!$B$2:$AM$102,MATCH(Species!K$2,'Round (4)'!$B$2:$AM$2,0),0),0)+IFERROR(VLOOKUP($B38,'Round  (5)'!$B$2:$AM$102,MATCH(Species!K$2,'Round  (5)'!$B$2:$AM$2,0),0),0)+IFERROR(VLOOKUP($B38,'Round  (6)'!$B$2:$AM$102,MATCH(Species!K$2,'Round  (6)'!$B$2:$AM$2,0),0),0)+IFERROR(VLOOKUP($B38,'Round  (7)'!$B$2:$AM$102,MATCH(Species!K$2,'Round  (7)'!$B$2:$AM$2,0),0),0)+IFERROR(VLOOKUP($B38,'Round  (8)'!$B$2:$AM$102,MATCH(Species!K$2,'Round  (8)'!$B$2:$AM$2,0),0),0)+IFERROR(VLOOKUP($B38,'Round  (9)'!$B$2:$AM$102,MATCH(Species!K$2,'Round  (9)'!$B$2:$AM$2,0),0),0)+IFERROR(VLOOKUP($B38,'Round  (10)'!$B$2:$U$102,MATCH(Species!K$2,'Round  (10)'!$B$2:$U$2,0),0),0)+IFERROR(VLOOKUP($B38,'Round  (11)'!$B$2:$AB$102,MATCH(Species!K$2,'Round  (11)'!$B$2:$AB$2,0),0),0)+IFERROR(VLOOKUP($B38,'Round  (12)'!$B$2:$Y$100,MATCH(Species!K$2,'Round  (12)'!$B$2:$Y$2,0),0),0)</f>
        <v>0</v>
      </c>
      <c r="L38" s="480">
        <f>IFERROR(VLOOKUP($B38,'Round 1'!$B$2:$AM$102,MATCH(Species!L$2,'Round 1'!$B$2:$AM$2,0),0),0)+IFERROR(VLOOKUP($B38,'Round  (2)'!$B$2:$AM$102,MATCH(Species!L$2,'Round  (2)'!$B$2:$AM$2,0),0),0)+IFERROR(VLOOKUP($B38,'Round  (3)'!$B$2:$AM$102,MATCH(Species!L$2,'Round  (3)'!$B$2:$AM$2,0),0),0)+IFERROR(VLOOKUP($B38,'Round (4)'!$B$2:$AM$102,MATCH(Species!L$2,'Round (4)'!$B$2:$AM$2,0),0),0)+IFERROR(VLOOKUP($B38,'Round  (5)'!$B$2:$AM$102,MATCH(Species!L$2,'Round  (5)'!$B$2:$AM$2,0),0),0)+IFERROR(VLOOKUP($B38,'Round  (6)'!$B$2:$AM$102,MATCH(Species!L$2,'Round  (6)'!$B$2:$AM$2,0),0),0)+IFERROR(VLOOKUP($B38,'Round  (7)'!$B$2:$AM$102,MATCH(Species!L$2,'Round  (7)'!$B$2:$AM$2,0),0),0)+IFERROR(VLOOKUP($B38,'Round  (8)'!$B$2:$AM$102,MATCH(Species!L$2,'Round  (8)'!$B$2:$AM$2,0),0),0)+IFERROR(VLOOKUP($B38,'Round  (9)'!$B$2:$AM$102,MATCH(Species!L$2,'Round  (9)'!$B$2:$AM$2,0),0),0)+IFERROR(VLOOKUP($B38,'Round  (10)'!$B$2:$U$102,MATCH(Species!L$2,'Round  (10)'!$B$2:$U$2,0),0),0)+IFERROR(VLOOKUP($B38,'Round  (11)'!$B$2:$AB$102,MATCH(Species!L$2,'Round  (11)'!$B$2:$AB$2,0),0),0)+IFERROR(VLOOKUP($B38,'Round  (12)'!$B$2:$Y$100,MATCH(Species!L$2,'Round  (12)'!$B$2:$Y$2,0),0),0)</f>
        <v>10</v>
      </c>
      <c r="M38" s="480">
        <f>IFERROR(VLOOKUP($B38,'Round 1'!$B$2:$AM$102,MATCH(Species!M$2,'Round 1'!$B$2:$AM$2,0),0),0)+IFERROR(VLOOKUP($B38,'Round  (2)'!$B$2:$AM$102,MATCH(Species!M$2,'Round  (2)'!$B$2:$AM$2,0),0),0)+IFERROR(VLOOKUP($B38,'Round  (3)'!$B$2:$AM$102,MATCH(Species!M$2,'Round  (3)'!$B$2:$AM$2,0),0),0)+IFERROR(VLOOKUP($B38,'Round (4)'!$B$2:$AM$102,MATCH(Species!M$2,'Round (4)'!$B$2:$AM$2,0),0),0)+IFERROR(VLOOKUP($B38,'Round  (5)'!$B$2:$AM$102,MATCH(Species!M$2,'Round  (5)'!$B$2:$AM$2,0),0),0)+IFERROR(VLOOKUP($B38,'Round  (6)'!$B$2:$AM$102,MATCH(Species!M$2,'Round  (6)'!$B$2:$AM$2,0),0),0)+IFERROR(VLOOKUP($B38,'Round  (7)'!$B$2:$AM$102,MATCH(Species!M$2,'Round  (7)'!$B$2:$AM$2,0),0),0)+IFERROR(VLOOKUP($B38,'Round  (8)'!$B$2:$AM$102,MATCH(Species!M$2,'Round  (8)'!$B$2:$AM$2,0),0),0)+IFERROR(VLOOKUP($B38,'Round  (9)'!$B$2:$AM$102,MATCH(Species!M$2,'Round  (9)'!$B$2:$AM$2,0),0),0)+IFERROR(VLOOKUP($B38,'Round  (10)'!$B$2:$U$102,MATCH(Species!M$2,'Round  (10)'!$B$2:$U$2,0),0),0)+IFERROR(VLOOKUP($B38,'Round  (11)'!$B$2:$AB$102,MATCH(Species!M$2,'Round  (11)'!$B$2:$AB$2,0),0),0)+IFERROR(VLOOKUP($B38,'Round  (12)'!$B$2:$Y$100,MATCH(Species!M$2,'Round  (12)'!$B$2:$Y$2,0),0),0)</f>
        <v>1</v>
      </c>
      <c r="N38" s="480">
        <f>IFERROR(VLOOKUP($B38,'Round 1'!$B$2:$AM$102,MATCH(Species!N$2,'Round 1'!$B$2:$AM$2,0),0),0)+IFERROR(VLOOKUP($B38,'Round  (2)'!$B$2:$AM$102,MATCH(Species!N$2,'Round  (2)'!$B$2:$AM$2,0),0),0)+IFERROR(VLOOKUP($B38,'Round  (3)'!$B$2:$AM$102,MATCH(Species!N$2,'Round  (3)'!$B$2:$AM$2,0),0),0)+IFERROR(VLOOKUP($B38,'Round (4)'!$B$2:$AM$102,MATCH(Species!N$2,'Round (4)'!$B$2:$AM$2,0),0),0)+IFERROR(VLOOKUP($B38,'Round  (5)'!$B$2:$AM$102,MATCH(Species!N$2,'Round  (5)'!$B$2:$AM$2,0),0),0)+IFERROR(VLOOKUP($B38,'Round  (6)'!$B$2:$AM$102,MATCH(Species!N$2,'Round  (6)'!$B$2:$AM$2,0),0),0)+IFERROR(VLOOKUP($B38,'Round  (7)'!$B$2:$AM$102,MATCH(Species!N$2,'Round  (7)'!$B$2:$AM$2,0),0),0)+IFERROR(VLOOKUP($B38,'Round  (8)'!$B$2:$AM$102,MATCH(Species!N$2,'Round  (8)'!$B$2:$AM$2,0),0),0)+IFERROR(VLOOKUP($B38,'Round  (9)'!$B$2:$AM$102,MATCH(Species!N$2,'Round  (9)'!$B$2:$AM$2,0),0),0)+IFERROR(VLOOKUP($B38,'Round  (10)'!$B$2:$U$102,MATCH(Species!N$2,'Round  (10)'!$B$2:$U$2,0),0),0)+IFERROR(VLOOKUP($B38,'Round  (11)'!$B$2:$AB$102,MATCH(Species!N$2,'Round  (11)'!$B$2:$AB$2,0),0),0)+IFERROR(VLOOKUP($B38,'Round  (12)'!$B$2:$Y$100,MATCH(Species!N$2,'Round  (12)'!$B$2:$Y$2,0),0),0)</f>
        <v>10</v>
      </c>
      <c r="O38" s="480">
        <f>IFERROR(VLOOKUP($B38,'Round 1'!$B$2:$AM$102,MATCH(Species!O$2,'Round 1'!$B$2:$AM$2,0),0),0)+IFERROR(VLOOKUP($B38,'Round  (2)'!$B$2:$AM$102,MATCH(Species!O$2,'Round  (2)'!$B$2:$AM$2,0),0),0)+IFERROR(VLOOKUP($B38,'Round  (3)'!$B$2:$AM$102,MATCH(Species!O$2,'Round  (3)'!$B$2:$AM$2,0),0),0)+IFERROR(VLOOKUP($B38,'Round (4)'!$B$2:$AM$102,MATCH(Species!O$2,'Round (4)'!$B$2:$AM$2,0),0),0)+IFERROR(VLOOKUP($B38,'Round  (5)'!$B$2:$AM$102,MATCH(Species!O$2,'Round  (5)'!$B$2:$AM$2,0),0),0)+IFERROR(VLOOKUP($B38,'Round  (6)'!$B$2:$AM$102,MATCH(Species!O$2,'Round  (6)'!$B$2:$AM$2,0),0),0)+IFERROR(VLOOKUP($B38,'Round  (7)'!$B$2:$AM$102,MATCH(Species!O$2,'Round  (7)'!$B$2:$AM$2,0),0),0)+IFERROR(VLOOKUP($B38,'Round  (8)'!$B$2:$AM$102,MATCH(Species!O$2,'Round  (8)'!$B$2:$AM$2,0),0),0)+IFERROR(VLOOKUP($B38,'Round  (9)'!$B$2:$AM$102,MATCH(Species!O$2,'Round  (9)'!$B$2:$AM$2,0),0),0)+IFERROR(VLOOKUP($B38,'Round  (10)'!$B$2:$U$102,MATCH(Species!O$2,'Round  (10)'!$B$2:$U$2,0),0),0)+IFERROR(VLOOKUP($B38,'Round  (11)'!$B$2:$AB$102,MATCH(Species!O$2,'Round  (11)'!$B$2:$AB$2,0),0),0)+IFERROR(VLOOKUP($B38,'Round  (12)'!$B$2:$Y$100,MATCH(Species!O$2,'Round  (12)'!$B$2:$Y$2,0),0),0)</f>
        <v>0</v>
      </c>
      <c r="P38" s="480">
        <f>IFERROR(VLOOKUP($B38,'Round 1'!$B$2:$AM$102,MATCH(Species!P$2,'Round 1'!$B$2:$AM$2,0),0),0)+IFERROR(VLOOKUP($B38,'Round  (2)'!$B$2:$AM$102,MATCH(Species!P$2,'Round  (2)'!$B$2:$AM$2,0),0),0)+IFERROR(VLOOKUP($B38,'Round  (3)'!$B$2:$AM$102,MATCH(Species!P$2,'Round  (3)'!$B$2:$AM$2,0),0),0)+IFERROR(VLOOKUP($B38,'Round (4)'!$B$2:$AM$102,MATCH(Species!P$2,'Round (4)'!$B$2:$AM$2,0),0),0)+IFERROR(VLOOKUP($B38,'Round  (5)'!$B$2:$AM$102,MATCH(Species!P$2,'Round  (5)'!$B$2:$AM$2,0),0),0)+IFERROR(VLOOKUP($B38,'Round  (6)'!$B$2:$AM$102,MATCH(Species!P$2,'Round  (6)'!$B$2:$AM$2,0),0),0)+IFERROR(VLOOKUP($B38,'Round  (7)'!$B$2:$AM$102,MATCH(Species!P$2,'Round  (7)'!$B$2:$AM$2,0),0),0)+IFERROR(VLOOKUP($B38,'Round  (8)'!$B$2:$AM$102,MATCH(Species!P$2,'Round  (8)'!$B$2:$AM$2,0),0),0)+IFERROR(VLOOKUP($B38,'Round  (9)'!$B$2:$AM$102,MATCH(Species!P$2,'Round  (9)'!$B$2:$AM$2,0),0),0)+IFERROR(VLOOKUP($B38,'Round  (10)'!$B$2:$U$102,MATCH(Species!P$2,'Round  (10)'!$B$2:$U$2,0),0),0)+IFERROR(VLOOKUP($B38,'Round  (11)'!$B$2:$AB$102,MATCH(Species!P$2,'Round  (11)'!$B$2:$AB$2,0),0),0)+IFERROR(VLOOKUP($B38,'Round  (12)'!$B$2:$Y$100,MATCH(Species!P$2,'Round  (12)'!$B$2:$Y$2,0),0),0)</f>
        <v>1</v>
      </c>
      <c r="Q38" s="480">
        <f>IFERROR(VLOOKUP($B38,'Round 1'!$B$2:$AM$102,MATCH(Species!Q$2,'Round 1'!$B$2:$AM$2,0),0),0)+IFERROR(VLOOKUP($B38,'Round  (2)'!$B$2:$AM$102,MATCH(Species!Q$2,'Round  (2)'!$B$2:$AM$2,0),0),0)+IFERROR(VLOOKUP($B38,'Round  (3)'!$B$2:$AM$102,MATCH(Species!Q$2,'Round  (3)'!$B$2:$AM$2,0),0),0)+IFERROR(VLOOKUP($B38,'Round (4)'!$B$2:$AM$102,MATCH(Species!Q$2,'Round (4)'!$B$2:$AM$2,0),0),0)+IFERROR(VLOOKUP($B38,'Round  (5)'!$B$2:$AM$102,MATCH(Species!Q$2,'Round  (5)'!$B$2:$AM$2,0),0),0)+IFERROR(VLOOKUP($B38,'Round  (6)'!$B$2:$AM$102,MATCH(Species!Q$2,'Round  (6)'!$B$2:$AM$2,0),0),0)+IFERROR(VLOOKUP($B38,'Round  (7)'!$B$2:$AM$102,MATCH(Species!Q$2,'Round  (7)'!$B$2:$AM$2,0),0),0)+IFERROR(VLOOKUP($B38,'Round  (8)'!$B$2:$AM$102,MATCH(Species!Q$2,'Round  (8)'!$B$2:$AM$2,0),0),0)+IFERROR(VLOOKUP($B38,'Round  (9)'!$B$2:$AM$102,MATCH(Species!Q$2,'Round  (9)'!$B$2:$AM$2,0),0),0)+IFERROR(VLOOKUP($B38,'Round  (10)'!$B$2:$U$102,MATCH(Species!Q$2,'Round  (10)'!$B$2:$U$2,0),0),0)+IFERROR(VLOOKUP($B38,'Round  (11)'!$B$2:$AB$102,MATCH(Species!Q$2,'Round  (11)'!$B$2:$AB$2,0),0),0)+IFERROR(VLOOKUP($B38,'Round  (12)'!$B$2:$Y$100,MATCH(Species!Q$2,'Round  (12)'!$B$2:$Y$2,0),0),0)</f>
        <v>0</v>
      </c>
      <c r="R38" s="480">
        <f>IFERROR(VLOOKUP($B38,'Round 1'!$B$2:$AM$102,MATCH(Species!R$2,'Round 1'!$B$2:$AM$2,0),0),0)+IFERROR(VLOOKUP($B38,'Round  (2)'!$B$2:$AM$102,MATCH(Species!R$2,'Round  (2)'!$B$2:$AM$2,0),0),0)+IFERROR(VLOOKUP($B38,'Round  (3)'!$B$2:$AM$102,MATCH(Species!R$2,'Round  (3)'!$B$2:$AM$2,0),0),0)+IFERROR(VLOOKUP($B38,'Round (4)'!$B$2:$AM$102,MATCH(Species!R$2,'Round (4)'!$B$2:$AM$2,0),0),0)+IFERROR(VLOOKUP($B38,'Round  (5)'!$B$2:$AM$102,MATCH(Species!R$2,'Round  (5)'!$B$2:$AM$2,0),0),0)+IFERROR(VLOOKUP($B38,'Round  (6)'!$B$2:$AM$102,MATCH(Species!R$2,'Round  (6)'!$B$2:$AM$2,0),0),0)+IFERROR(VLOOKUP($B38,'Round  (7)'!$B$2:$AM$102,MATCH(Species!R$2,'Round  (7)'!$B$2:$AM$2,0),0),0)+IFERROR(VLOOKUP($B38,'Round  (8)'!$B$2:$AM$102,MATCH(Species!R$2,'Round  (8)'!$B$2:$AM$2,0),0),0)+IFERROR(VLOOKUP($B38,'Round  (9)'!$B$2:$AM$102,MATCH(Species!R$2,'Round  (9)'!$B$2:$AM$2,0),0),0)+IFERROR(VLOOKUP($B38,'Round  (10)'!$B$2:$U$102,MATCH(Species!R$2,'Round  (10)'!$B$2:$U$2,0),0),0)+IFERROR(VLOOKUP($B38,'Round  (11)'!$B$2:$AB$102,MATCH(Species!R$2,'Round  (11)'!$B$2:$AB$2,0),0),0)+IFERROR(VLOOKUP($B38,'Round  (12)'!$B$2:$Y$100,MATCH(Species!R$2,'Round  (12)'!$B$2:$Y$2,0),0),0)</f>
        <v>0</v>
      </c>
      <c r="S38" s="480">
        <f>IFERROR(VLOOKUP($B38,'Round 1'!$B$2:$AM$102,MATCH(Species!S$2,'Round 1'!$B$2:$AM$2,0),0),0)+IFERROR(VLOOKUP($B38,'Round  (2)'!$B$2:$AM$102,MATCH(Species!S$2,'Round  (2)'!$B$2:$AM$2,0),0),0)+IFERROR(VLOOKUP($B38,'Round  (3)'!$B$2:$AM$102,MATCH(Species!S$2,'Round  (3)'!$B$2:$AM$2,0),0),0)+IFERROR(VLOOKUP($B38,'Round (4)'!$B$2:$AM$102,MATCH(Species!S$2,'Round (4)'!$B$2:$AM$2,0),0),0)+IFERROR(VLOOKUP($B38,'Round  (5)'!$B$2:$AM$102,MATCH(Species!S$2,'Round  (5)'!$B$2:$AM$2,0),0),0)+IFERROR(VLOOKUP($B38,'Round  (6)'!$B$2:$AM$102,MATCH(Species!S$2,'Round  (6)'!$B$2:$AM$2,0),0),0)+IFERROR(VLOOKUP($B38,'Round  (7)'!$B$2:$AM$102,MATCH(Species!S$2,'Round  (7)'!$B$2:$AM$2,0),0),0)+IFERROR(VLOOKUP($B38,'Round  (8)'!$B$2:$AM$102,MATCH(Species!S$2,'Round  (8)'!$B$2:$AM$2,0),0),0)+IFERROR(VLOOKUP($B38,'Round  (9)'!$B$2:$AM$102,MATCH(Species!S$2,'Round  (9)'!$B$2:$AM$2,0),0),0)+IFERROR(VLOOKUP($B38,'Round  (10)'!$B$2:$U$102,MATCH(Species!S$2,'Round  (10)'!$B$2:$U$2,0),0),0)+IFERROR(VLOOKUP($B38,'Round  (11)'!$B$2:$AB$102,MATCH(Species!S$2,'Round  (11)'!$B$2:$AB$2,0),0),0)+IFERROR(VLOOKUP($B38,'Round  (12)'!$B$2:$Y$100,MATCH(Species!S$2,'Round  (12)'!$B$2:$Y$2,0),0),0)</f>
        <v>0</v>
      </c>
      <c r="T38" s="480">
        <f>IFERROR(VLOOKUP($B38,'Round 1'!$B$2:$AM$102,MATCH(Species!T$2,'Round 1'!$B$2:$AM$2,0),0),0)+IFERROR(VLOOKUP($B38,'Round  (2)'!$B$2:$AM$102,MATCH(Species!T$2,'Round  (2)'!$B$2:$AM$2,0),0),0)+IFERROR(VLOOKUP($B38,'Round  (3)'!$B$2:$AM$102,MATCH(Species!T$2,'Round  (3)'!$B$2:$AM$2,0),0),0)+IFERROR(VLOOKUP($B38,'Round (4)'!$B$2:$AM$102,MATCH(Species!T$2,'Round (4)'!$B$2:$AM$2,0),0),0)+IFERROR(VLOOKUP($B38,'Round  (5)'!$B$2:$AM$102,MATCH(Species!T$2,'Round  (5)'!$B$2:$AM$2,0),0),0)+IFERROR(VLOOKUP($B38,'Round  (6)'!$B$2:$AM$102,MATCH(Species!T$2,'Round  (6)'!$B$2:$AM$2,0),0),0)+IFERROR(VLOOKUP($B38,'Round  (7)'!$B$2:$AM$102,MATCH(Species!T$2,'Round  (7)'!$B$2:$AM$2,0),0),0)+IFERROR(VLOOKUP($B38,'Round  (8)'!$B$2:$AM$102,MATCH(Species!T$2,'Round  (8)'!$B$2:$AM$2,0),0),0)+IFERROR(VLOOKUP($B38,'Round  (9)'!$B$2:$AM$102,MATCH(Species!T$2,'Round  (9)'!$B$2:$AM$2,0),0),0)+IFERROR(VLOOKUP($B38,'Round  (10)'!$B$2:$U$102,MATCH(Species!T$2,'Round  (10)'!$B$2:$U$2,0),0),0)+IFERROR(VLOOKUP($B38,'Round  (11)'!$B$2:$AB$102,MATCH(Species!T$2,'Round  (11)'!$B$2:$AB$2,0),0),0)+IFERROR(VLOOKUP($B38,'Round  (12)'!$B$2:$Y$100,MATCH(Species!T$2,'Round  (12)'!$B$2:$Y$2,0),0),0)</f>
        <v>0</v>
      </c>
      <c r="U38" s="480">
        <f>IFERROR(VLOOKUP($B38,'Round 1'!$B$2:$AM$102,MATCH(Species!U$2,'Round 1'!$B$2:$AM$2,0),0),0)+IFERROR(VLOOKUP($B38,'Round  (2)'!$B$2:$AM$102,MATCH(Species!U$2,'Round  (2)'!$B$2:$AM$2,0),0),0)+IFERROR(VLOOKUP($B38,'Round  (3)'!$B$2:$AM$102,MATCH(Species!U$2,'Round  (3)'!$B$2:$AM$2,0),0),0)+IFERROR(VLOOKUP($B38,'Round (4)'!$B$2:$AM$102,MATCH(Species!U$2,'Round (4)'!$B$2:$AM$2,0),0),0)+IFERROR(VLOOKUP($B38,'Round  (5)'!$B$2:$AM$102,MATCH(Species!U$2,'Round  (5)'!$B$2:$AM$2,0),0),0)+IFERROR(VLOOKUP($B38,'Round  (6)'!$B$2:$AM$102,MATCH(Species!U$2,'Round  (6)'!$B$2:$AM$2,0),0),0)+IFERROR(VLOOKUP($B38,'Round  (7)'!$B$2:$AM$102,MATCH(Species!U$2,'Round  (7)'!$B$2:$AM$2,0),0),0)+IFERROR(VLOOKUP($B38,'Round  (8)'!$B$2:$AM$102,MATCH(Species!U$2,'Round  (8)'!$B$2:$AM$2,0),0),0)+IFERROR(VLOOKUP($B38,'Round  (9)'!$B$2:$AM$102,MATCH(Species!U$2,'Round  (9)'!$B$2:$AM$2,0),0),0)+IFERROR(VLOOKUP($B38,'Round  (10)'!$B$2:$U$102,MATCH(Species!U$2,'Round  (10)'!$B$2:$U$2,0),0),0)+IFERROR(VLOOKUP($B38,'Round  (11)'!$B$2:$AB$102,MATCH(Species!U$2,'Round  (11)'!$B$2:$AB$2,0),0),0)+IFERROR(VLOOKUP($B38,'Round  (12)'!$B$2:$Y$100,MATCH(Species!U$2,'Round  (12)'!$B$2:$Y$2,0),0),0)</f>
        <v>1</v>
      </c>
      <c r="V38" s="480">
        <f>IFERROR(VLOOKUP($B38,'Round 1'!$B$2:$AM$102,MATCH(Species!V$2,'Round 1'!$B$2:$AM$2,0),0),0)+IFERROR(VLOOKUP($B38,'Round  (2)'!$B$2:$AM$102,MATCH(Species!V$2,'Round  (2)'!$B$2:$AM$2,0),0),0)+IFERROR(VLOOKUP($B38,'Round  (3)'!$B$2:$AM$102,MATCH(Species!V$2,'Round  (3)'!$B$2:$AM$2,0),0),0)+IFERROR(VLOOKUP($B38,'Round (4)'!$B$2:$AM$102,MATCH(Species!V$2,'Round (4)'!$B$2:$AM$2,0),0),0)+IFERROR(VLOOKUP($B38,'Round  (5)'!$B$2:$AM$102,MATCH(Species!V$2,'Round  (5)'!$B$2:$AM$2,0),0),0)+IFERROR(VLOOKUP($B38,'Round  (6)'!$B$2:$AM$102,MATCH(Species!V$2,'Round  (6)'!$B$2:$AM$2,0),0),0)+IFERROR(VLOOKUP($B38,'Round  (7)'!$B$2:$AM$102,MATCH(Species!V$2,'Round  (7)'!$B$2:$AM$2,0),0),0)+IFERROR(VLOOKUP($B38,'Round  (8)'!$B$2:$AM$102,MATCH(Species!V$2,'Round  (8)'!$B$2:$AM$2,0),0),0)+IFERROR(VLOOKUP($B38,'Round  (9)'!$B$2:$AM$102,MATCH(Species!V$2,'Round  (9)'!$B$2:$AM$2,0),0),0)+IFERROR(VLOOKUP($B38,'Round  (10)'!$B$2:$U$102,MATCH(Species!V$2,'Round  (10)'!$B$2:$U$2,0),0),0)+IFERROR(VLOOKUP($B38,'Round  (11)'!$B$2:$AB$102,MATCH(Species!V$2,'Round  (11)'!$B$2:$AB$2,0),0),0)+IFERROR(VLOOKUP($B38,'Round  (12)'!$B$2:$Y$100,MATCH(Species!V$2,'Round  (12)'!$B$2:$Y$2,0),0),0)</f>
        <v>0</v>
      </c>
      <c r="W38" s="480">
        <f>IFERROR(VLOOKUP($B38,'Round 1'!$B$2:$AM$102,MATCH(Species!W$2,'Round 1'!$B$2:$AM$2,0),0),0)+IFERROR(VLOOKUP($B38,'Round  (2)'!$B$2:$AM$102,MATCH(Species!W$2,'Round  (2)'!$B$2:$AM$2,0),0),0)+IFERROR(VLOOKUP($B38,'Round  (3)'!$B$2:$AM$102,MATCH(Species!W$2,'Round  (3)'!$B$2:$AM$2,0),0),0)+IFERROR(VLOOKUP($B38,'Round (4)'!$B$2:$AM$102,MATCH(Species!W$2,'Round (4)'!$B$2:$AM$2,0),0),0)+IFERROR(VLOOKUP($B38,'Round  (5)'!$B$2:$AM$102,MATCH(Species!W$2,'Round  (5)'!$B$2:$AM$2,0),0),0)+IFERROR(VLOOKUP($B38,'Round  (6)'!$B$2:$AM$102,MATCH(Species!W$2,'Round  (6)'!$B$2:$AM$2,0),0),0)+IFERROR(VLOOKUP($B38,'Round  (7)'!$B$2:$AM$102,MATCH(Species!W$2,'Round  (7)'!$B$2:$AM$2,0),0),0)+IFERROR(VLOOKUP($B38,'Round  (8)'!$B$2:$AM$102,MATCH(Species!W$2,'Round  (8)'!$B$2:$AM$2,0),0),0)+IFERROR(VLOOKUP($B38,'Round  (9)'!$B$2:$AM$102,MATCH(Species!W$2,'Round  (9)'!$B$2:$AM$2,0),0),0)+IFERROR(VLOOKUP($B38,'Round  (10)'!$B$2:$U$102,MATCH(Species!W$2,'Round  (10)'!$B$2:$U$2,0),0),0)+IFERROR(VLOOKUP($B38,'Round  (11)'!$B$2:$AB$102,MATCH(Species!W$2,'Round  (11)'!$B$2:$AB$2,0),0),0)+IFERROR(VLOOKUP($B38,'Round  (12)'!$B$2:$Y$100,MATCH(Species!W$2,'Round  (12)'!$B$2:$Y$2,0),0),0)</f>
        <v>0</v>
      </c>
      <c r="X38" s="480">
        <f>IFERROR(VLOOKUP($B38,'Round 1'!$B$2:$AM$102,MATCH(Species!X$2,'Round 1'!$B$2:$AM$2,0),0),0)+IFERROR(VLOOKUP($B38,'Round  (2)'!$B$2:$AM$102,MATCH(Species!X$2,'Round  (2)'!$B$2:$AM$2,0),0),0)+IFERROR(VLOOKUP($B38,'Round  (3)'!$B$2:$AM$102,MATCH(Species!X$2,'Round  (3)'!$B$2:$AM$2,0),0),0)+IFERROR(VLOOKUP($B38,'Round (4)'!$B$2:$AM$102,MATCH(Species!X$2,'Round (4)'!$B$2:$AM$2,0),0),0)+IFERROR(VLOOKUP($B38,'Round  (5)'!$B$2:$AM$102,MATCH(Species!X$2,'Round  (5)'!$B$2:$AM$2,0),0),0)+IFERROR(VLOOKUP($B38,'Round  (6)'!$B$2:$AM$102,MATCH(Species!X$2,'Round  (6)'!$B$2:$AM$2,0),0),0)+IFERROR(VLOOKUP($B38,'Round  (7)'!$B$2:$AM$102,MATCH(Species!X$2,'Round  (7)'!$B$2:$AM$2,0),0),0)+IFERROR(VLOOKUP($B38,'Round  (8)'!$B$2:$AM$102,MATCH(Species!X$2,'Round  (8)'!$B$2:$AM$2,0),0),0)+IFERROR(VLOOKUP($B38,'Round  (9)'!$B$2:$AM$102,MATCH(Species!X$2,'Round  (9)'!$B$2:$AM$2,0),0),0)+IFERROR(VLOOKUP($B38,'Round  (10)'!$B$2:$U$102,MATCH(Species!X$2,'Round  (10)'!$B$2:$U$2,0),0),0)+IFERROR(VLOOKUP($B38,'Round  (11)'!$B$2:$AB$102,MATCH(Species!X$2,'Round  (11)'!$B$2:$AB$2,0),0),0)+IFERROR(VLOOKUP($B38,'Round  (12)'!$B$2:$Y$100,MATCH(Species!X$2,'Round  (12)'!$B$2:$Y$2,0),0),0)</f>
        <v>0</v>
      </c>
      <c r="Y38" s="480">
        <f>IFERROR(VLOOKUP($B38,'Round 1'!$B$2:$AM$102,MATCH(Species!Y$2,'Round 1'!$B$2:$AM$2,0),0),0)+IFERROR(VLOOKUP($B38,'Round  (2)'!$B$2:$AM$102,MATCH(Species!Y$2,'Round  (2)'!$B$2:$AM$2,0),0),0)+IFERROR(VLOOKUP($B38,'Round  (3)'!$B$2:$AM$102,MATCH(Species!Y$2,'Round  (3)'!$B$2:$AM$2,0),0),0)+IFERROR(VLOOKUP($B38,'Round (4)'!$B$2:$AM$102,MATCH(Species!Y$2,'Round (4)'!$B$2:$AM$2,0),0),0)+IFERROR(VLOOKUP($B38,'Round  (5)'!$B$2:$AM$102,MATCH(Species!Y$2,'Round  (5)'!$B$2:$AM$2,0),0),0)+IFERROR(VLOOKUP($B38,'Round  (6)'!$B$2:$AM$102,MATCH(Species!Y$2,'Round  (6)'!$B$2:$AM$2,0),0),0)+IFERROR(VLOOKUP($B38,'Round  (7)'!$B$2:$AM$102,MATCH(Species!Y$2,'Round  (7)'!$B$2:$AM$2,0),0),0)+IFERROR(VLOOKUP($B38,'Round  (8)'!$B$2:$AM$102,MATCH(Species!Y$2,'Round  (8)'!$B$2:$AM$2,0),0),0)+IFERROR(VLOOKUP($B38,'Round  (9)'!$B$2:$AM$102,MATCH(Species!Y$2,'Round  (9)'!$B$2:$AM$2,0),0),0)+IFERROR(VLOOKUP($B38,'Round  (10)'!$B$2:$U$102,MATCH(Species!Y$2,'Round  (10)'!$B$2:$U$2,0),0),0)+IFERROR(VLOOKUP($B38,'Round  (11)'!$B$2:$AB$102,MATCH(Species!Y$2,'Round  (11)'!$B$2:$AB$2,0),0),0)+IFERROR(VLOOKUP($B38,'Round  (12)'!$B$2:$Y$100,MATCH(Species!Y$2,'Round  (12)'!$B$2:$Y$2,0),0),0)</f>
        <v>0</v>
      </c>
      <c r="Z38" s="480">
        <f>IFERROR(VLOOKUP($B38,'Round 1'!$B$2:$AM$102,MATCH(Species!Z$2,'Round 1'!$B$2:$AM$2,0),0),0)+IFERROR(VLOOKUP($B38,'Round  (2)'!$B$2:$AM$102,MATCH(Species!Z$2,'Round  (2)'!$B$2:$AM$2,0),0),0)+IFERROR(VLOOKUP($B38,'Round  (3)'!$B$2:$AM$102,MATCH(Species!Z$2,'Round  (3)'!$B$2:$AM$2,0),0),0)+IFERROR(VLOOKUP($B38,'Round (4)'!$B$2:$AM$102,MATCH(Species!Z$2,'Round (4)'!$B$2:$AM$2,0),0),0)+IFERROR(VLOOKUP($B38,'Round  (5)'!$B$2:$AM$102,MATCH(Species!Z$2,'Round  (5)'!$B$2:$AM$2,0),0),0)+IFERROR(VLOOKUP($B38,'Round  (6)'!$B$2:$AM$102,MATCH(Species!Z$2,'Round  (6)'!$B$2:$AM$2,0),0),0)+IFERROR(VLOOKUP($B38,'Round  (7)'!$B$2:$AM$102,MATCH(Species!Z$2,'Round  (7)'!$B$2:$AM$2,0),0),0)+IFERROR(VLOOKUP($B38,'Round  (8)'!$B$2:$AM$102,MATCH(Species!Z$2,'Round  (8)'!$B$2:$AM$2,0),0),0)+IFERROR(VLOOKUP($B38,'Round  (9)'!$B$2:$AM$102,MATCH(Species!Z$2,'Round  (9)'!$B$2:$AM$2,0),0),0)+IFERROR(VLOOKUP($B38,'Round  (10)'!$B$2:$U$102,MATCH(Species!Z$2,'Round  (10)'!$B$2:$U$2,0),0),0)+IFERROR(VLOOKUP($B38,'Round  (11)'!$B$2:$AB$102,MATCH(Species!Z$2,'Round  (11)'!$B$2:$AB$2,0),0),0)+IFERROR(VLOOKUP($B38,'Round  (12)'!$B$2:$Y$100,MATCH(Species!Z$2,'Round  (12)'!$B$2:$Y$2,0),0),0)</f>
        <v>0</v>
      </c>
      <c r="AA38" s="480">
        <f>IFERROR(VLOOKUP($B38,'Round 1'!$B$2:$AM$102,MATCH(Species!AA$2,'Round 1'!$B$2:$AM$2,0),0),0)+IFERROR(VLOOKUP($B38,'Round  (2)'!$B$2:$AM$102,MATCH(Species!AA$2,'Round  (2)'!$B$2:$AM$2,0),0),0)+IFERROR(VLOOKUP($B38,'Round  (3)'!$B$2:$AM$102,MATCH(Species!AA$2,'Round  (3)'!$B$2:$AM$2,0),0),0)+IFERROR(VLOOKUP($B38,'Round (4)'!$B$2:$AM$102,MATCH(Species!AA$2,'Round (4)'!$B$2:$AM$2,0),0),0)+IFERROR(VLOOKUP($B38,'Round  (5)'!$B$2:$AM$102,MATCH(Species!AA$2,'Round  (5)'!$B$2:$AM$2,0),0),0)+IFERROR(VLOOKUP($B38,'Round  (6)'!$B$2:$AM$102,MATCH(Species!AA$2,'Round  (6)'!$B$2:$AM$2,0),0),0)+IFERROR(VLOOKUP($B38,'Round  (7)'!$B$2:$AM$102,MATCH(Species!AA$2,'Round  (7)'!$B$2:$AM$2,0),0),0)+IFERROR(VLOOKUP($B38,'Round  (8)'!$B$2:$AM$102,MATCH(Species!AA$2,'Round  (8)'!$B$2:$AM$2,0),0),0)+IFERROR(VLOOKUP($B38,'Round  (9)'!$B$2:$AM$102,MATCH(Species!AA$2,'Round  (9)'!$B$2:$AM$2,0),0),0)+IFERROR(VLOOKUP($B38,'Round  (10)'!$B$2:$U$102,MATCH(Species!AA$2,'Round  (10)'!$B$2:$U$2,0),0),0)+IFERROR(VLOOKUP($B38,'Round  (11)'!$B$2:$AB$102,MATCH(Species!AA$2,'Round  (11)'!$B$2:$AB$2,0),0),0)+IFERROR(VLOOKUP($B38,'Round  (12)'!$B$2:$Y$100,MATCH(Species!AA$2,'Round  (12)'!$B$2:$Y$2,0),0),0)</f>
        <v>0</v>
      </c>
      <c r="AB38" s="480">
        <f>IFERROR(VLOOKUP($B38,'Round 1'!$B$2:$AM$102,MATCH(Species!AB$2,'Round 1'!$B$2:$AM$2,0),0),0)+IFERROR(VLOOKUP($B38,'Round  (2)'!$B$2:$AM$102,MATCH(Species!AB$2,'Round  (2)'!$B$2:$AM$2,0),0),0)+IFERROR(VLOOKUP($B38,'Round  (3)'!$B$2:$AM$102,MATCH(Species!AB$2,'Round  (3)'!$B$2:$AM$2,0),0),0)+IFERROR(VLOOKUP($B38,'Round (4)'!$B$2:$AM$102,MATCH(Species!AB$2,'Round (4)'!$B$2:$AM$2,0),0),0)+IFERROR(VLOOKUP($B38,'Round  (5)'!$B$2:$AM$102,MATCH(Species!AB$2,'Round  (5)'!$B$2:$AM$2,0),0),0)+IFERROR(VLOOKUP($B38,'Round  (6)'!$B$2:$AM$102,MATCH(Species!AB$2,'Round  (6)'!$B$2:$AM$2,0),0),0)+IFERROR(VLOOKUP($B38,'Round  (7)'!$B$2:$AM$102,MATCH(Species!AB$2,'Round  (7)'!$B$2:$AM$2,0),0),0)+IFERROR(VLOOKUP($B38,'Round  (8)'!$B$2:$AM$102,MATCH(Species!AB$2,'Round  (8)'!$B$2:$AM$2,0),0),0)+IFERROR(VLOOKUP($B38,'Round  (9)'!$B$2:$AM$102,MATCH(Species!AB$2,'Round  (9)'!$B$2:$AM$2,0),0),0)+IFERROR(VLOOKUP($B38,'Round  (10)'!$B$2:$U$102,MATCH(Species!AB$2,'Round  (10)'!$B$2:$U$2,0),0),0)+IFERROR(VLOOKUP($B38,'Round  (11)'!$B$2:$AB$102,MATCH(Species!AB$2,'Round  (11)'!$B$2:$AB$2,0),0),0)+IFERROR(VLOOKUP($B38,'Round  (12)'!$B$2:$Y$100,MATCH(Species!AB$2,'Round  (12)'!$B$2:$Y$2,0),0),0)</f>
        <v>0</v>
      </c>
      <c r="AC38" s="480">
        <f>IFERROR(VLOOKUP($B38,'Round 1'!$B$2:$AM$102,MATCH(Species!AC$2,'Round 1'!$B$2:$AM$2,0),0),0)+IFERROR(VLOOKUP($B38,'Round  (2)'!$B$2:$AM$102,MATCH(Species!AC$2,'Round  (2)'!$B$2:$AM$2,0),0),0)+IFERROR(VLOOKUP($B38,'Round  (3)'!$B$2:$AM$102,MATCH(Species!AC$2,'Round  (3)'!$B$2:$AM$2,0),0),0)+IFERROR(VLOOKUP($B38,'Round (4)'!$B$2:$AM$102,MATCH(Species!AC$2,'Round (4)'!$B$2:$AM$2,0),0),0)+IFERROR(VLOOKUP($B38,'Round  (5)'!$B$2:$AM$102,MATCH(Species!AC$2,'Round  (5)'!$B$2:$AM$2,0),0),0)+IFERROR(VLOOKUP($B38,'Round  (6)'!$B$2:$AM$102,MATCH(Species!AC$2,'Round  (6)'!$B$2:$AM$2,0),0),0)+IFERROR(VLOOKUP($B38,'Round  (7)'!$B$2:$AM$102,MATCH(Species!AC$2,'Round  (7)'!$B$2:$AM$2,0),0),0)+IFERROR(VLOOKUP($B38,'Round  (8)'!$B$2:$AM$102,MATCH(Species!AC$2,'Round  (8)'!$B$2:$AM$2,0),0),0)+IFERROR(VLOOKUP($B38,'Round  (9)'!$B$2:$AM$102,MATCH(Species!AC$2,'Round  (9)'!$B$2:$AM$2,0),0),0)+IFERROR(VLOOKUP($B38,'Round  (10)'!$B$2:$U$102,MATCH(Species!AC$2,'Round  (10)'!$B$2:$U$2,0),0),0)+IFERROR(VLOOKUP($B38,'Round  (11)'!$B$2:$AB$102,MATCH(Species!AC$2,'Round  (11)'!$B$2:$AB$2,0),0),0)+IFERROR(VLOOKUP($B38,'Round  (12)'!$B$2:$Y$100,MATCH(Species!AC$2,'Round  (12)'!$B$2:$Y$2,0),0),0)</f>
        <v>0</v>
      </c>
      <c r="AD38" s="480">
        <f>IFERROR(VLOOKUP($B38,'Round 1'!$B$2:$AM$102,MATCH(Species!AD$2,'Round 1'!$B$2:$AM$2,0),0),0)+IFERROR(VLOOKUP($B38,'Round  (2)'!$B$2:$AM$102,MATCH(Species!AD$2,'Round  (2)'!$B$2:$AM$2,0),0),0)+IFERROR(VLOOKUP($B38,'Round  (3)'!$B$2:$AM$102,MATCH(Species!AD$2,'Round  (3)'!$B$2:$AM$2,0),0),0)+IFERROR(VLOOKUP($B38,'Round (4)'!$B$2:$AM$102,MATCH(Species!AD$2,'Round (4)'!$B$2:$AM$2,0),0),0)+IFERROR(VLOOKUP($B38,'Round  (5)'!$B$2:$AM$102,MATCH(Species!AD$2,'Round  (5)'!$B$2:$AM$2,0),0),0)+IFERROR(VLOOKUP($B38,'Round  (6)'!$B$2:$AM$102,MATCH(Species!AD$2,'Round  (6)'!$B$2:$AM$2,0),0),0)+IFERROR(VLOOKUP($B38,'Round  (7)'!$B$2:$AM$102,MATCH(Species!AD$2,'Round  (7)'!$B$2:$AM$2,0),0),0)+IFERROR(VLOOKUP($B38,'Round  (8)'!$B$2:$AM$102,MATCH(Species!AD$2,'Round  (8)'!$B$2:$AM$2,0),0),0)+IFERROR(VLOOKUP($B38,'Round  (9)'!$B$2:$AM$102,MATCH(Species!AD$2,'Round  (9)'!$B$2:$AM$2,0),0),0)+IFERROR(VLOOKUP($B38,'Round  (10)'!$B$2:$U$102,MATCH(Species!AD$2,'Round  (10)'!$B$2:$U$2,0),0),0)+IFERROR(VLOOKUP($B38,'Round  (11)'!$B$2:$AB$102,MATCH(Species!AD$2,'Round  (11)'!$B$2:$AB$2,0),0),0)+IFERROR(VLOOKUP($B38,'Round  (12)'!$B$2:$Y$100,MATCH(Species!AD$2,'Round  (12)'!$B$2:$Y$2,0),0),0)</f>
        <v>0</v>
      </c>
      <c r="AE38" s="480">
        <f>IFERROR(VLOOKUP($B38,'Round 1'!$B$2:$AM$102,MATCH(Species!AE$2,'Round 1'!$B$2:$AM$2,0),0),0)+IFERROR(VLOOKUP($B38,'Round  (2)'!$B$2:$AM$102,MATCH(Species!AE$2,'Round  (2)'!$B$2:$AM$2,0),0),0)+IFERROR(VLOOKUP($B38,'Round  (3)'!$B$2:$AM$102,MATCH(Species!AE$2,'Round  (3)'!$B$2:$AM$2,0),0),0)+IFERROR(VLOOKUP($B38,'Round (4)'!$B$2:$AM$102,MATCH(Species!AE$2,'Round (4)'!$B$2:$AM$2,0),0),0)+IFERROR(VLOOKUP($B38,'Round  (5)'!$B$2:$AM$102,MATCH(Species!AE$2,'Round  (5)'!$B$2:$AM$2,0),0),0)+IFERROR(VLOOKUP($B38,'Round  (6)'!$B$2:$AM$102,MATCH(Species!AE$2,'Round  (6)'!$B$2:$AM$2,0),0),0)+IFERROR(VLOOKUP($B38,'Round  (7)'!$B$2:$AM$102,MATCH(Species!AE$2,'Round  (7)'!$B$2:$AM$2,0),0),0)+IFERROR(VLOOKUP($B38,'Round  (8)'!$B$2:$AM$102,MATCH(Species!AE$2,'Round  (8)'!$B$2:$AM$2,0),0),0)+IFERROR(VLOOKUP($B38,'Round  (9)'!$B$2:$AM$102,MATCH(Species!AE$2,'Round  (9)'!$B$2:$AM$2,0),0),0)+IFERROR(VLOOKUP($B38,'Round  (10)'!$B$2:$U$102,MATCH(Species!AE$2,'Round  (10)'!$B$2:$U$2,0),0),0)+IFERROR(VLOOKUP($B38,'Round  (11)'!$B$2:$AB$102,MATCH(Species!AE$2,'Round  (11)'!$B$2:$AB$2,0),0),0)+IFERROR(VLOOKUP($B38,'Round  (12)'!$B$2:$Y$100,MATCH(Species!AE$2,'Round  (12)'!$B$2:$Y$2,0),0),0)</f>
        <v>0</v>
      </c>
      <c r="AF38" s="480">
        <f>IFERROR(VLOOKUP($B38,'Round 1'!$B$2:$AM$102,MATCH(Species!AF$2,'Round 1'!$B$2:$AM$2,0),0),0)+IFERROR(VLOOKUP($B38,'Round  (2)'!$B$2:$AM$102,MATCH(Species!AF$2,'Round  (2)'!$B$2:$AM$2,0),0),0)+IFERROR(VLOOKUP($B38,'Round  (3)'!$B$2:$AM$102,MATCH(Species!AF$2,'Round  (3)'!$B$2:$AM$2,0),0),0)+IFERROR(VLOOKUP($B38,'Round (4)'!$B$2:$AM$102,MATCH(Species!AF$2,'Round (4)'!$B$2:$AM$2,0),0),0)+IFERROR(VLOOKUP($B38,'Round  (5)'!$B$2:$AM$102,MATCH(Species!AF$2,'Round  (5)'!$B$2:$AM$2,0),0),0)+IFERROR(VLOOKUP($B38,'Round  (6)'!$B$2:$AM$102,MATCH(Species!AF$2,'Round  (6)'!$B$2:$AM$2,0),0),0)+IFERROR(VLOOKUP($B38,'Round  (7)'!$B$2:$AM$102,MATCH(Species!AF$2,'Round  (7)'!$B$2:$AM$2,0),0),0)+IFERROR(VLOOKUP($B38,'Round  (8)'!$B$2:$AM$102,MATCH(Species!AF$2,'Round  (8)'!$B$2:$AM$2,0),0),0)+IFERROR(VLOOKUP($B38,'Round  (9)'!$B$2:$AM$102,MATCH(Species!AF$2,'Round  (9)'!$B$2:$AM$2,0),0),0)+IFERROR(VLOOKUP($B38,'Round  (10)'!$B$2:$U$102,MATCH(Species!AF$2,'Round  (10)'!$B$2:$U$2,0),0),0)+IFERROR(VLOOKUP($B38,'Round  (11)'!$B$2:$AB$102,MATCH(Species!AF$2,'Round  (11)'!$B$2:$AB$2,0),0),0)+IFERROR(VLOOKUP($B38,'Round  (12)'!$B$2:$Y$100,MATCH(Species!AF$2,'Round  (12)'!$B$2:$Y$2,0),0),0)</f>
        <v>0</v>
      </c>
      <c r="AG38" s="480">
        <f>IFERROR(VLOOKUP($B38,'Round 1'!$B$2:$AM$102,MATCH(Species!AG$2,'Round 1'!$B$2:$AM$2,0),0),0)+IFERROR(VLOOKUP($B38,'Round  (2)'!$B$2:$AM$102,MATCH(Species!AG$2,'Round  (2)'!$B$2:$AM$2,0),0),0)+IFERROR(VLOOKUP($B38,'Round  (3)'!$B$2:$AM$102,MATCH(Species!AG$2,'Round  (3)'!$B$2:$AM$2,0),0),0)+IFERROR(VLOOKUP($B38,'Round (4)'!$B$2:$AM$102,MATCH(Species!AG$2,'Round (4)'!$B$2:$AM$2,0),0),0)+IFERROR(VLOOKUP($B38,'Round  (5)'!$B$2:$AM$102,MATCH(Species!AG$2,'Round  (5)'!$B$2:$AM$2,0),0),0)+IFERROR(VLOOKUP($B38,'Round  (6)'!$B$2:$AM$102,MATCH(Species!AG$2,'Round  (6)'!$B$2:$AM$2,0),0),0)+IFERROR(VLOOKUP($B38,'Round  (7)'!$B$2:$AM$102,MATCH(Species!AG$2,'Round  (7)'!$B$2:$AM$2,0),0),0)+IFERROR(VLOOKUP($B38,'Round  (8)'!$B$2:$AM$102,MATCH(Species!AG$2,'Round  (8)'!$B$2:$AM$2,0),0),0)+IFERROR(VLOOKUP($B38,'Round  (9)'!$B$2:$AM$102,MATCH(Species!AG$2,'Round  (9)'!$B$2:$AM$2,0),0),0)+IFERROR(VLOOKUP($B38,'Round  (10)'!$B$2:$U$102,MATCH(Species!AG$2,'Round  (10)'!$B$2:$U$2,0),0),0)+IFERROR(VLOOKUP($B38,'Round  (11)'!$B$2:$AB$102,MATCH(Species!AG$2,'Round  (11)'!$B$2:$AB$2,0),0),0)+IFERROR(VLOOKUP($B38,'Round  (12)'!$B$2:$Y$100,MATCH(Species!AG$2,'Round  (12)'!$B$2:$Y$2,0),0),0)</f>
        <v>0</v>
      </c>
      <c r="AH38" s="480">
        <f>IFERROR(VLOOKUP($B38,'Round 1'!$B$2:$AM$102,MATCH(Species!AH$2,'Round 1'!$B$2:$AM$2,0),0),0)+IFERROR(VLOOKUP($B38,'Round  (2)'!$B$2:$AM$102,MATCH(Species!AH$2,'Round  (2)'!$B$2:$AM$2,0),0),0)+IFERROR(VLOOKUP($B38,'Round  (3)'!$B$2:$AM$102,MATCH(Species!AH$2,'Round  (3)'!$B$2:$AM$2,0),0),0)+IFERROR(VLOOKUP($B38,'Round (4)'!$B$2:$AM$102,MATCH(Species!AH$2,'Round (4)'!$B$2:$AM$2,0),0),0)+IFERROR(VLOOKUP($B38,'Round  (5)'!$B$2:$AM$102,MATCH(Species!AH$2,'Round  (5)'!$B$2:$AM$2,0),0),0)+IFERROR(VLOOKUP($B38,'Round  (6)'!$B$2:$AM$102,MATCH(Species!AH$2,'Round  (6)'!$B$2:$AM$2,0),0),0)+IFERROR(VLOOKUP($B38,'Round  (7)'!$B$2:$AM$102,MATCH(Species!AH$2,'Round  (7)'!$B$2:$AM$2,0),0),0)+IFERROR(VLOOKUP($B38,'Round  (8)'!$B$2:$AM$102,MATCH(Species!AH$2,'Round  (8)'!$B$2:$AM$2,0),0),0)+IFERROR(VLOOKUP($B38,'Round  (9)'!$B$2:$AM$102,MATCH(Species!AH$2,'Round  (9)'!$B$2:$AM$2,0),0),0)+IFERROR(VLOOKUP($B38,'Round  (10)'!$B$2:$U$102,MATCH(Species!AH$2,'Round  (10)'!$B$2:$U$2,0),0),0)+IFERROR(VLOOKUP($B38,'Round  (11)'!$B$2:$AB$102,MATCH(Species!AH$2,'Round  (11)'!$B$2:$AB$2,0),0),0)+IFERROR(VLOOKUP($B38,'Round  (12)'!$B$2:$Y$100,MATCH(Species!AH$2,'Round  (12)'!$B$2:$Y$2,0),0),0)</f>
        <v>0</v>
      </c>
      <c r="AI38" s="480">
        <f>IFERROR(VLOOKUP($B38,'Round 1'!$B$2:$AM$102,MATCH(Species!AI$2,'Round 1'!$B$2:$AM$2,0),0),0)+IFERROR(VLOOKUP($B38,'Round  (2)'!$B$2:$AM$102,MATCH(Species!AI$2,'Round  (2)'!$B$2:$AM$2,0),0),0)+IFERROR(VLOOKUP($B38,'Round  (3)'!$B$2:$AM$102,MATCH(Species!AI$2,'Round  (3)'!$B$2:$AM$2,0),0),0)+IFERROR(VLOOKUP($B38,'Round (4)'!$B$2:$AM$102,MATCH(Species!AI$2,'Round (4)'!$B$2:$AM$2,0),0),0)+IFERROR(VLOOKUP($B38,'Round  (5)'!$B$2:$AM$102,MATCH(Species!AI$2,'Round  (5)'!$B$2:$AM$2,0),0),0)+IFERROR(VLOOKUP($B38,'Round  (6)'!$B$2:$AM$102,MATCH(Species!AI$2,'Round  (6)'!$B$2:$AM$2,0),0),0)+IFERROR(VLOOKUP($B38,'Round  (7)'!$B$2:$AM$102,MATCH(Species!AI$2,'Round  (7)'!$B$2:$AM$2,0),0),0)+IFERROR(VLOOKUP($B38,'Round  (8)'!$B$2:$AM$102,MATCH(Species!AI$2,'Round  (8)'!$B$2:$AM$2,0),0),0)+IFERROR(VLOOKUP($B38,'Round  (9)'!$B$2:$AM$102,MATCH(Species!AI$2,'Round  (9)'!$B$2:$AM$2,0),0),0)+IFERROR(VLOOKUP($B38,'Round  (10)'!$B$2:$U$102,MATCH(Species!AI$2,'Round  (10)'!$B$2:$U$2,0),0),0)+IFERROR(VLOOKUP($B38,'Round  (11)'!$B$2:$AB$102,MATCH(Species!AI$2,'Round  (11)'!$B$2:$AB$2,0),0),0)+IFERROR(VLOOKUP($B38,'Round  (12)'!$B$2:$Y$100,MATCH(Species!AI$2,'Round  (12)'!$B$2:$Y$2,0),0),0)</f>
        <v>0</v>
      </c>
      <c r="AJ38" s="480">
        <f>IFERROR(VLOOKUP($B38,'Round 1'!$B$2:$AM$102,MATCH(Species!AJ$2,'Round 1'!$B$2:$AM$2,0),0),0)+IFERROR(VLOOKUP($B38,'Round  (2)'!$B$2:$AM$102,MATCH(Species!AJ$2,'Round  (2)'!$B$2:$AM$2,0),0),0)+IFERROR(VLOOKUP($B38,'Round  (3)'!$B$2:$AM$102,MATCH(Species!AJ$2,'Round  (3)'!$B$2:$AM$2,0),0),0)+IFERROR(VLOOKUP($B38,'Round (4)'!$B$2:$AM$102,MATCH(Species!AJ$2,'Round (4)'!$B$2:$AM$2,0),0),0)+IFERROR(VLOOKUP($B38,'Round  (5)'!$B$2:$AM$102,MATCH(Species!AJ$2,'Round  (5)'!$B$2:$AM$2,0),0),0)+IFERROR(VLOOKUP($B38,'Round  (6)'!$B$2:$AM$102,MATCH(Species!AJ$2,'Round  (6)'!$B$2:$AM$2,0),0),0)+IFERROR(VLOOKUP($B38,'Round  (7)'!$B$2:$AM$102,MATCH(Species!AJ$2,'Round  (7)'!$B$2:$AM$2,0),0),0)+IFERROR(VLOOKUP($B38,'Round  (8)'!$B$2:$AM$102,MATCH(Species!AJ$2,'Round  (8)'!$B$2:$AM$2,0),0),0)+IFERROR(VLOOKUP($B38,'Round  (9)'!$B$2:$AM$102,MATCH(Species!AJ$2,'Round  (9)'!$B$2:$AM$2,0),0),0)+IFERROR(VLOOKUP($B38,'Round  (10)'!$B$2:$U$102,MATCH(Species!AJ$2,'Round  (10)'!$B$2:$U$2,0),0),0)+IFERROR(VLOOKUP($B38,'Round  (11)'!$B$2:$AB$102,MATCH(Species!AJ$2,'Round  (11)'!$B$2:$AB$2,0),0),0)+IFERROR(VLOOKUP($B38,'Round  (12)'!$B$2:$Y$100,MATCH(Species!AJ$2,'Round  (12)'!$B$2:$Y$2,0),0),0)</f>
        <v>0</v>
      </c>
    </row>
    <row r="39" spans="1:36" x14ac:dyDescent="0.3">
      <c r="A39" s="186">
        <v>36</v>
      </c>
      <c r="B39" s="326" t="s">
        <v>326</v>
      </c>
      <c r="C39" s="66" t="str">
        <f>IFERROR(VLOOKUP(B39,IND!$B$3:$E$66,4,0),"NM")</f>
        <v>NM</v>
      </c>
      <c r="D39" s="51">
        <f t="shared" si="3"/>
        <v>6</v>
      </c>
      <c r="E39" s="342">
        <f t="shared" si="4"/>
        <v>15</v>
      </c>
      <c r="F39" s="480">
        <f>IFERROR(VLOOKUP($B39,'Round 1'!$B$2:$AM$102,MATCH(Species!F$2,'Round 1'!$B$2:$AM$2,0),0),0)+IFERROR(VLOOKUP($B39,'Round  (2)'!$B$2:$AM$102,MATCH(Species!F$2,'Round  (2)'!$B$2:$AM$2,0),0),0)+IFERROR(VLOOKUP($B39,'Round  (3)'!$B$2:$AM$102,MATCH(Species!F$2,'Round  (3)'!$B$2:$AM$2,0),0),0)+IFERROR(VLOOKUP($B39,'Round (4)'!$B$2:$AM$102,MATCH(Species!F$2,'Round (4)'!$B$2:$AM$2,0),0),0)+IFERROR(VLOOKUP($B39,'Round  (5)'!$B$2:$AM$102,MATCH(Species!F$2,'Round  (5)'!$B$2:$AM$2,0),0),0)+IFERROR(VLOOKUP($B39,'Round  (6)'!$B$2:$AM$102,MATCH(Species!F$2,'Round  (6)'!$B$2:$AM$2,0),0),0)+IFERROR(VLOOKUP($B39,'Round  (7)'!$B$2:$AM$102,MATCH(Species!F$2,'Round  (7)'!$B$2:$AM$2,0),0),0)+IFERROR(VLOOKUP($B39,'Round  (8)'!$B$2:$AM$102,MATCH(Species!F$2,'Round  (8)'!$B$2:$AM$2,0),0),0)+IFERROR(VLOOKUP($B39,'Round  (9)'!$B$2:$AM$102,MATCH(Species!F$2,'Round  (9)'!$B$2:$AM$2,0),0),0)+IFERROR(VLOOKUP($B39,'Round  (10)'!$B$2:$U$102,MATCH(Species!F$2,'Round  (10)'!$B$2:$U$2,0),0),0)+IFERROR(VLOOKUP($B39,'Round  (11)'!$B$2:$AB$102,MATCH(Species!F$2,'Round  (11)'!$B$2:$AB$2,0),0),0)+IFERROR(VLOOKUP($B39,'Round  (12)'!$B$2:$Y$100,MATCH(Species!F$2,'Round  (12)'!$B$2:$Y$2,0),0),0)</f>
        <v>2</v>
      </c>
      <c r="G39" s="480">
        <f>IFERROR(VLOOKUP($B39,'Round 1'!$B$2:$AM$102,MATCH(Species!G$2,'Round 1'!$B$2:$AM$2,0),0),0)+IFERROR(VLOOKUP($B39,'Round  (2)'!$B$2:$AM$102,MATCH(Species!G$2,'Round  (2)'!$B$2:$AM$2,0),0),0)+IFERROR(VLOOKUP($B39,'Round  (3)'!$B$2:$AM$102,MATCH(Species!G$2,'Round  (3)'!$B$2:$AM$2,0),0),0)+IFERROR(VLOOKUP($B39,'Round (4)'!$B$2:$AM$102,MATCH(Species!G$2,'Round (4)'!$B$2:$AM$2,0),0),0)+IFERROR(VLOOKUP($B39,'Round  (5)'!$B$2:$AM$102,MATCH(Species!G$2,'Round  (5)'!$B$2:$AM$2,0),0),0)+IFERROR(VLOOKUP($B39,'Round  (6)'!$B$2:$AM$102,MATCH(Species!G$2,'Round  (6)'!$B$2:$AM$2,0),0),0)+IFERROR(VLOOKUP($B39,'Round  (7)'!$B$2:$AM$102,MATCH(Species!G$2,'Round  (7)'!$B$2:$AM$2,0),0),0)+IFERROR(VLOOKUP($B39,'Round  (8)'!$B$2:$AM$102,MATCH(Species!G$2,'Round  (8)'!$B$2:$AM$2,0),0),0)+IFERROR(VLOOKUP($B39,'Round  (9)'!$B$2:$AM$102,MATCH(Species!G$2,'Round  (9)'!$B$2:$AM$2,0),0),0)+IFERROR(VLOOKUP($B39,'Round  (10)'!$B$2:$U$102,MATCH(Species!G$2,'Round  (10)'!$B$2:$U$2,0),0),0)+IFERROR(VLOOKUP($B39,'Round  (11)'!$B$2:$AB$102,MATCH(Species!G$2,'Round  (11)'!$B$2:$AB$2,0),0),0)+IFERROR(VLOOKUP($B39,'Round  (12)'!$B$2:$Y$100,MATCH(Species!G$2,'Round  (12)'!$B$2:$Y$2,0),0),0)</f>
        <v>0</v>
      </c>
      <c r="H39" s="480">
        <f>IFERROR(VLOOKUP($B39,'Round 1'!$B$2:$AM$102,MATCH(Species!H$2,'Round 1'!$B$2:$AM$2,0),0),0)+IFERROR(VLOOKUP($B39,'Round  (2)'!$B$2:$AM$102,MATCH(Species!H$2,'Round  (2)'!$B$2:$AM$2,0),0),0)+IFERROR(VLOOKUP($B39,'Round  (3)'!$B$2:$AM$102,MATCH(Species!H$2,'Round  (3)'!$B$2:$AM$2,0),0),0)+IFERROR(VLOOKUP($B39,'Round (4)'!$B$2:$AM$102,MATCH(Species!H$2,'Round (4)'!$B$2:$AM$2,0),0),0)+IFERROR(VLOOKUP($B39,'Round  (5)'!$B$2:$AM$102,MATCH(Species!H$2,'Round  (5)'!$B$2:$AM$2,0),0),0)+IFERROR(VLOOKUP($B39,'Round  (6)'!$B$2:$AM$102,MATCH(Species!H$2,'Round  (6)'!$B$2:$AM$2,0),0),0)+IFERROR(VLOOKUP($B39,'Round  (7)'!$B$2:$AM$102,MATCH(Species!H$2,'Round  (7)'!$B$2:$AM$2,0),0),0)+IFERROR(VLOOKUP($B39,'Round  (8)'!$B$2:$AM$102,MATCH(Species!H$2,'Round  (8)'!$B$2:$AM$2,0),0),0)+IFERROR(VLOOKUP($B39,'Round  (9)'!$B$2:$AM$102,MATCH(Species!H$2,'Round  (9)'!$B$2:$AM$2,0),0),0)+IFERROR(VLOOKUP($B39,'Round  (10)'!$B$2:$U$102,MATCH(Species!H$2,'Round  (10)'!$B$2:$U$2,0),0),0)+IFERROR(VLOOKUP($B39,'Round  (11)'!$B$2:$AB$102,MATCH(Species!H$2,'Round  (11)'!$B$2:$AB$2,0),0),0)+IFERROR(VLOOKUP($B39,'Round  (12)'!$B$2:$Y$100,MATCH(Species!H$2,'Round  (12)'!$B$2:$Y$2,0),0),0)</f>
        <v>0</v>
      </c>
      <c r="I39" s="480">
        <f>IFERROR(VLOOKUP($B39,'Round 1'!$B$2:$AM$102,MATCH(Species!I$2,'Round 1'!$B$2:$AM$2,0),0),0)+IFERROR(VLOOKUP($B39,'Round  (2)'!$B$2:$AM$102,MATCH(Species!I$2,'Round  (2)'!$B$2:$AM$2,0),0),0)+IFERROR(VLOOKUP($B39,'Round  (3)'!$B$2:$AM$102,MATCH(Species!I$2,'Round  (3)'!$B$2:$AM$2,0),0),0)+IFERROR(VLOOKUP($B39,'Round (4)'!$B$2:$AM$102,MATCH(Species!I$2,'Round (4)'!$B$2:$AM$2,0),0),0)+IFERROR(VLOOKUP($B39,'Round  (5)'!$B$2:$AM$102,MATCH(Species!I$2,'Round  (5)'!$B$2:$AM$2,0),0),0)+IFERROR(VLOOKUP($B39,'Round  (6)'!$B$2:$AM$102,MATCH(Species!I$2,'Round  (6)'!$B$2:$AM$2,0),0),0)+IFERROR(VLOOKUP($B39,'Round  (7)'!$B$2:$AM$102,MATCH(Species!I$2,'Round  (7)'!$B$2:$AM$2,0),0),0)+IFERROR(VLOOKUP($B39,'Round  (8)'!$B$2:$AM$102,MATCH(Species!I$2,'Round  (8)'!$B$2:$AM$2,0),0),0)+IFERROR(VLOOKUP($B39,'Round  (9)'!$B$2:$AM$102,MATCH(Species!I$2,'Round  (9)'!$B$2:$AM$2,0),0),0)+IFERROR(VLOOKUP($B39,'Round  (10)'!$B$2:$U$102,MATCH(Species!I$2,'Round  (10)'!$B$2:$U$2,0),0),0)+IFERROR(VLOOKUP($B39,'Round  (11)'!$B$2:$AB$102,MATCH(Species!I$2,'Round  (11)'!$B$2:$AB$2,0),0),0)+IFERROR(VLOOKUP($B39,'Round  (12)'!$B$2:$Y$100,MATCH(Species!I$2,'Round  (12)'!$B$2:$Y$2,0),0),0)</f>
        <v>0</v>
      </c>
      <c r="J39" s="480">
        <f>IFERROR(VLOOKUP($B39,'Round 1'!$B$2:$AM$102,MATCH(Species!J$2,'Round 1'!$B$2:$AM$2,0),0),0)+IFERROR(VLOOKUP($B39,'Round  (2)'!$B$2:$AM$102,MATCH(Species!J$2,'Round  (2)'!$B$2:$AM$2,0),0),0)+IFERROR(VLOOKUP($B39,'Round  (3)'!$B$2:$AM$102,MATCH(Species!J$2,'Round  (3)'!$B$2:$AM$2,0),0),0)+IFERROR(VLOOKUP($B39,'Round (4)'!$B$2:$AM$102,MATCH(Species!J$2,'Round (4)'!$B$2:$AM$2,0),0),0)+IFERROR(VLOOKUP($B39,'Round  (5)'!$B$2:$AM$102,MATCH(Species!J$2,'Round  (5)'!$B$2:$AM$2,0),0),0)+IFERROR(VLOOKUP($B39,'Round  (6)'!$B$2:$AM$102,MATCH(Species!J$2,'Round  (6)'!$B$2:$AM$2,0),0),0)+IFERROR(VLOOKUP($B39,'Round  (7)'!$B$2:$AM$102,MATCH(Species!J$2,'Round  (7)'!$B$2:$AM$2,0),0),0)+IFERROR(VLOOKUP($B39,'Round  (8)'!$B$2:$AM$102,MATCH(Species!J$2,'Round  (8)'!$B$2:$AM$2,0),0),0)+IFERROR(VLOOKUP($B39,'Round  (9)'!$B$2:$AM$102,MATCH(Species!J$2,'Round  (9)'!$B$2:$AM$2,0),0),0)+IFERROR(VLOOKUP($B39,'Round  (10)'!$B$2:$U$102,MATCH(Species!J$2,'Round  (10)'!$B$2:$U$2,0),0),0)+IFERROR(VLOOKUP($B39,'Round  (11)'!$B$2:$AB$102,MATCH(Species!J$2,'Round  (11)'!$B$2:$AB$2,0),0),0)+IFERROR(VLOOKUP($B39,'Round  (12)'!$B$2:$Y$100,MATCH(Species!J$2,'Round  (12)'!$B$2:$Y$2,0),0),0)</f>
        <v>0</v>
      </c>
      <c r="K39" s="480">
        <f>IFERROR(VLOOKUP($B39,'Round 1'!$B$2:$AM$102,MATCH(Species!K$2,'Round 1'!$B$2:$AM$2,0),0),0)+IFERROR(VLOOKUP($B39,'Round  (2)'!$B$2:$AM$102,MATCH(Species!K$2,'Round  (2)'!$B$2:$AM$2,0),0),0)+IFERROR(VLOOKUP($B39,'Round  (3)'!$B$2:$AM$102,MATCH(Species!K$2,'Round  (3)'!$B$2:$AM$2,0),0),0)+IFERROR(VLOOKUP($B39,'Round (4)'!$B$2:$AM$102,MATCH(Species!K$2,'Round (4)'!$B$2:$AM$2,0),0),0)+IFERROR(VLOOKUP($B39,'Round  (5)'!$B$2:$AM$102,MATCH(Species!K$2,'Round  (5)'!$B$2:$AM$2,0),0),0)+IFERROR(VLOOKUP($B39,'Round  (6)'!$B$2:$AM$102,MATCH(Species!K$2,'Round  (6)'!$B$2:$AM$2,0),0),0)+IFERROR(VLOOKUP($B39,'Round  (7)'!$B$2:$AM$102,MATCH(Species!K$2,'Round  (7)'!$B$2:$AM$2,0),0),0)+IFERROR(VLOOKUP($B39,'Round  (8)'!$B$2:$AM$102,MATCH(Species!K$2,'Round  (8)'!$B$2:$AM$2,0),0),0)+IFERROR(VLOOKUP($B39,'Round  (9)'!$B$2:$AM$102,MATCH(Species!K$2,'Round  (9)'!$B$2:$AM$2,0),0),0)+IFERROR(VLOOKUP($B39,'Round  (10)'!$B$2:$U$102,MATCH(Species!K$2,'Round  (10)'!$B$2:$U$2,0),0),0)+IFERROR(VLOOKUP($B39,'Round  (11)'!$B$2:$AB$102,MATCH(Species!K$2,'Round  (11)'!$B$2:$AB$2,0),0),0)+IFERROR(VLOOKUP($B39,'Round  (12)'!$B$2:$Y$100,MATCH(Species!K$2,'Round  (12)'!$B$2:$Y$2,0),0),0)</f>
        <v>0</v>
      </c>
      <c r="L39" s="480">
        <f>IFERROR(VLOOKUP($B39,'Round 1'!$B$2:$AM$102,MATCH(Species!L$2,'Round 1'!$B$2:$AM$2,0),0),0)+IFERROR(VLOOKUP($B39,'Round  (2)'!$B$2:$AM$102,MATCH(Species!L$2,'Round  (2)'!$B$2:$AM$2,0),0),0)+IFERROR(VLOOKUP($B39,'Round  (3)'!$B$2:$AM$102,MATCH(Species!L$2,'Round  (3)'!$B$2:$AM$2,0),0),0)+IFERROR(VLOOKUP($B39,'Round (4)'!$B$2:$AM$102,MATCH(Species!L$2,'Round (4)'!$B$2:$AM$2,0),0),0)+IFERROR(VLOOKUP($B39,'Round  (5)'!$B$2:$AM$102,MATCH(Species!L$2,'Round  (5)'!$B$2:$AM$2,0),0),0)+IFERROR(VLOOKUP($B39,'Round  (6)'!$B$2:$AM$102,MATCH(Species!L$2,'Round  (6)'!$B$2:$AM$2,0),0),0)+IFERROR(VLOOKUP($B39,'Round  (7)'!$B$2:$AM$102,MATCH(Species!L$2,'Round  (7)'!$B$2:$AM$2,0),0),0)+IFERROR(VLOOKUP($B39,'Round  (8)'!$B$2:$AM$102,MATCH(Species!L$2,'Round  (8)'!$B$2:$AM$2,0),0),0)+IFERROR(VLOOKUP($B39,'Round  (9)'!$B$2:$AM$102,MATCH(Species!L$2,'Round  (9)'!$B$2:$AM$2,0),0),0)+IFERROR(VLOOKUP($B39,'Round  (10)'!$B$2:$U$102,MATCH(Species!L$2,'Round  (10)'!$B$2:$U$2,0),0),0)+IFERROR(VLOOKUP($B39,'Round  (11)'!$B$2:$AB$102,MATCH(Species!L$2,'Round  (11)'!$B$2:$AB$2,0),0),0)+IFERROR(VLOOKUP($B39,'Round  (12)'!$B$2:$Y$100,MATCH(Species!L$2,'Round  (12)'!$B$2:$Y$2,0),0),0)</f>
        <v>6</v>
      </c>
      <c r="M39" s="480">
        <f>IFERROR(VLOOKUP($B39,'Round 1'!$B$2:$AM$102,MATCH(Species!M$2,'Round 1'!$B$2:$AM$2,0),0),0)+IFERROR(VLOOKUP($B39,'Round  (2)'!$B$2:$AM$102,MATCH(Species!M$2,'Round  (2)'!$B$2:$AM$2,0),0),0)+IFERROR(VLOOKUP($B39,'Round  (3)'!$B$2:$AM$102,MATCH(Species!M$2,'Round  (3)'!$B$2:$AM$2,0),0),0)+IFERROR(VLOOKUP($B39,'Round (4)'!$B$2:$AM$102,MATCH(Species!M$2,'Round (4)'!$B$2:$AM$2,0),0),0)+IFERROR(VLOOKUP($B39,'Round  (5)'!$B$2:$AM$102,MATCH(Species!M$2,'Round  (5)'!$B$2:$AM$2,0),0),0)+IFERROR(VLOOKUP($B39,'Round  (6)'!$B$2:$AM$102,MATCH(Species!M$2,'Round  (6)'!$B$2:$AM$2,0),0),0)+IFERROR(VLOOKUP($B39,'Round  (7)'!$B$2:$AM$102,MATCH(Species!M$2,'Round  (7)'!$B$2:$AM$2,0),0),0)+IFERROR(VLOOKUP($B39,'Round  (8)'!$B$2:$AM$102,MATCH(Species!M$2,'Round  (8)'!$B$2:$AM$2,0),0),0)+IFERROR(VLOOKUP($B39,'Round  (9)'!$B$2:$AM$102,MATCH(Species!M$2,'Round  (9)'!$B$2:$AM$2,0),0),0)+IFERROR(VLOOKUP($B39,'Round  (10)'!$B$2:$U$102,MATCH(Species!M$2,'Round  (10)'!$B$2:$U$2,0),0),0)+IFERROR(VLOOKUP($B39,'Round  (11)'!$B$2:$AB$102,MATCH(Species!M$2,'Round  (11)'!$B$2:$AB$2,0),0),0)+IFERROR(VLOOKUP($B39,'Round  (12)'!$B$2:$Y$100,MATCH(Species!M$2,'Round  (12)'!$B$2:$Y$2,0),0),0)</f>
        <v>2</v>
      </c>
      <c r="N39" s="480">
        <f>IFERROR(VLOOKUP($B39,'Round 1'!$B$2:$AM$102,MATCH(Species!N$2,'Round 1'!$B$2:$AM$2,0),0),0)+IFERROR(VLOOKUP($B39,'Round  (2)'!$B$2:$AM$102,MATCH(Species!N$2,'Round  (2)'!$B$2:$AM$2,0),0),0)+IFERROR(VLOOKUP($B39,'Round  (3)'!$B$2:$AM$102,MATCH(Species!N$2,'Round  (3)'!$B$2:$AM$2,0),0),0)+IFERROR(VLOOKUP($B39,'Round (4)'!$B$2:$AM$102,MATCH(Species!N$2,'Round (4)'!$B$2:$AM$2,0),0),0)+IFERROR(VLOOKUP($B39,'Round  (5)'!$B$2:$AM$102,MATCH(Species!N$2,'Round  (5)'!$B$2:$AM$2,0),0),0)+IFERROR(VLOOKUP($B39,'Round  (6)'!$B$2:$AM$102,MATCH(Species!N$2,'Round  (6)'!$B$2:$AM$2,0),0),0)+IFERROR(VLOOKUP($B39,'Round  (7)'!$B$2:$AM$102,MATCH(Species!N$2,'Round  (7)'!$B$2:$AM$2,0),0),0)+IFERROR(VLOOKUP($B39,'Round  (8)'!$B$2:$AM$102,MATCH(Species!N$2,'Round  (8)'!$B$2:$AM$2,0),0),0)+IFERROR(VLOOKUP($B39,'Round  (9)'!$B$2:$AM$102,MATCH(Species!N$2,'Round  (9)'!$B$2:$AM$2,0),0),0)+IFERROR(VLOOKUP($B39,'Round  (10)'!$B$2:$U$102,MATCH(Species!N$2,'Round  (10)'!$B$2:$U$2,0),0),0)+IFERROR(VLOOKUP($B39,'Round  (11)'!$B$2:$AB$102,MATCH(Species!N$2,'Round  (11)'!$B$2:$AB$2,0),0),0)+IFERROR(VLOOKUP($B39,'Round  (12)'!$B$2:$Y$100,MATCH(Species!N$2,'Round  (12)'!$B$2:$Y$2,0),0),0)</f>
        <v>1</v>
      </c>
      <c r="O39" s="480">
        <f>IFERROR(VLOOKUP($B39,'Round 1'!$B$2:$AM$102,MATCH(Species!O$2,'Round 1'!$B$2:$AM$2,0),0),0)+IFERROR(VLOOKUP($B39,'Round  (2)'!$B$2:$AM$102,MATCH(Species!O$2,'Round  (2)'!$B$2:$AM$2,0),0),0)+IFERROR(VLOOKUP($B39,'Round  (3)'!$B$2:$AM$102,MATCH(Species!O$2,'Round  (3)'!$B$2:$AM$2,0),0),0)+IFERROR(VLOOKUP($B39,'Round (4)'!$B$2:$AM$102,MATCH(Species!O$2,'Round (4)'!$B$2:$AM$2,0),0),0)+IFERROR(VLOOKUP($B39,'Round  (5)'!$B$2:$AM$102,MATCH(Species!O$2,'Round  (5)'!$B$2:$AM$2,0),0),0)+IFERROR(VLOOKUP($B39,'Round  (6)'!$B$2:$AM$102,MATCH(Species!O$2,'Round  (6)'!$B$2:$AM$2,0),0),0)+IFERROR(VLOOKUP($B39,'Round  (7)'!$B$2:$AM$102,MATCH(Species!O$2,'Round  (7)'!$B$2:$AM$2,0),0),0)+IFERROR(VLOOKUP($B39,'Round  (8)'!$B$2:$AM$102,MATCH(Species!O$2,'Round  (8)'!$B$2:$AM$2,0),0),0)+IFERROR(VLOOKUP($B39,'Round  (9)'!$B$2:$AM$102,MATCH(Species!O$2,'Round  (9)'!$B$2:$AM$2,0),0),0)+IFERROR(VLOOKUP($B39,'Round  (10)'!$B$2:$U$102,MATCH(Species!O$2,'Round  (10)'!$B$2:$U$2,0),0),0)+IFERROR(VLOOKUP($B39,'Round  (11)'!$B$2:$AB$102,MATCH(Species!O$2,'Round  (11)'!$B$2:$AB$2,0),0),0)+IFERROR(VLOOKUP($B39,'Round  (12)'!$B$2:$Y$100,MATCH(Species!O$2,'Round  (12)'!$B$2:$Y$2,0),0),0)</f>
        <v>0</v>
      </c>
      <c r="P39" s="480">
        <f>IFERROR(VLOOKUP($B39,'Round 1'!$B$2:$AM$102,MATCH(Species!P$2,'Round 1'!$B$2:$AM$2,0),0),0)+IFERROR(VLOOKUP($B39,'Round  (2)'!$B$2:$AM$102,MATCH(Species!P$2,'Round  (2)'!$B$2:$AM$2,0),0),0)+IFERROR(VLOOKUP($B39,'Round  (3)'!$B$2:$AM$102,MATCH(Species!P$2,'Round  (3)'!$B$2:$AM$2,0),0),0)+IFERROR(VLOOKUP($B39,'Round (4)'!$B$2:$AM$102,MATCH(Species!P$2,'Round (4)'!$B$2:$AM$2,0),0),0)+IFERROR(VLOOKUP($B39,'Round  (5)'!$B$2:$AM$102,MATCH(Species!P$2,'Round  (5)'!$B$2:$AM$2,0),0),0)+IFERROR(VLOOKUP($B39,'Round  (6)'!$B$2:$AM$102,MATCH(Species!P$2,'Round  (6)'!$B$2:$AM$2,0),0),0)+IFERROR(VLOOKUP($B39,'Round  (7)'!$B$2:$AM$102,MATCH(Species!P$2,'Round  (7)'!$B$2:$AM$2,0),0),0)+IFERROR(VLOOKUP($B39,'Round  (8)'!$B$2:$AM$102,MATCH(Species!P$2,'Round  (8)'!$B$2:$AM$2,0),0),0)+IFERROR(VLOOKUP($B39,'Round  (9)'!$B$2:$AM$102,MATCH(Species!P$2,'Round  (9)'!$B$2:$AM$2,0),0),0)+IFERROR(VLOOKUP($B39,'Round  (10)'!$B$2:$U$102,MATCH(Species!P$2,'Round  (10)'!$B$2:$U$2,0),0),0)+IFERROR(VLOOKUP($B39,'Round  (11)'!$B$2:$AB$102,MATCH(Species!P$2,'Round  (11)'!$B$2:$AB$2,0),0),0)+IFERROR(VLOOKUP($B39,'Round  (12)'!$B$2:$Y$100,MATCH(Species!P$2,'Round  (12)'!$B$2:$Y$2,0),0),0)</f>
        <v>0</v>
      </c>
      <c r="Q39" s="480">
        <f>IFERROR(VLOOKUP($B39,'Round 1'!$B$2:$AM$102,MATCH(Species!Q$2,'Round 1'!$B$2:$AM$2,0),0),0)+IFERROR(VLOOKUP($B39,'Round  (2)'!$B$2:$AM$102,MATCH(Species!Q$2,'Round  (2)'!$B$2:$AM$2,0),0),0)+IFERROR(VLOOKUP($B39,'Round  (3)'!$B$2:$AM$102,MATCH(Species!Q$2,'Round  (3)'!$B$2:$AM$2,0),0),0)+IFERROR(VLOOKUP($B39,'Round (4)'!$B$2:$AM$102,MATCH(Species!Q$2,'Round (4)'!$B$2:$AM$2,0),0),0)+IFERROR(VLOOKUP($B39,'Round  (5)'!$B$2:$AM$102,MATCH(Species!Q$2,'Round  (5)'!$B$2:$AM$2,0),0),0)+IFERROR(VLOOKUP($B39,'Round  (6)'!$B$2:$AM$102,MATCH(Species!Q$2,'Round  (6)'!$B$2:$AM$2,0),0),0)+IFERROR(VLOOKUP($B39,'Round  (7)'!$B$2:$AM$102,MATCH(Species!Q$2,'Round  (7)'!$B$2:$AM$2,0),0),0)+IFERROR(VLOOKUP($B39,'Round  (8)'!$B$2:$AM$102,MATCH(Species!Q$2,'Round  (8)'!$B$2:$AM$2,0),0),0)+IFERROR(VLOOKUP($B39,'Round  (9)'!$B$2:$AM$102,MATCH(Species!Q$2,'Round  (9)'!$B$2:$AM$2,0),0),0)+IFERROR(VLOOKUP($B39,'Round  (10)'!$B$2:$U$102,MATCH(Species!Q$2,'Round  (10)'!$B$2:$U$2,0),0),0)+IFERROR(VLOOKUP($B39,'Round  (11)'!$B$2:$AB$102,MATCH(Species!Q$2,'Round  (11)'!$B$2:$AB$2,0),0),0)+IFERROR(VLOOKUP($B39,'Round  (12)'!$B$2:$Y$100,MATCH(Species!Q$2,'Round  (12)'!$B$2:$Y$2,0),0),0)</f>
        <v>2</v>
      </c>
      <c r="R39" s="480">
        <f>IFERROR(VLOOKUP($B39,'Round 1'!$B$2:$AM$102,MATCH(Species!R$2,'Round 1'!$B$2:$AM$2,0),0),0)+IFERROR(VLOOKUP($B39,'Round  (2)'!$B$2:$AM$102,MATCH(Species!R$2,'Round  (2)'!$B$2:$AM$2,0),0),0)+IFERROR(VLOOKUP($B39,'Round  (3)'!$B$2:$AM$102,MATCH(Species!R$2,'Round  (3)'!$B$2:$AM$2,0),0),0)+IFERROR(VLOOKUP($B39,'Round (4)'!$B$2:$AM$102,MATCH(Species!R$2,'Round (4)'!$B$2:$AM$2,0),0),0)+IFERROR(VLOOKUP($B39,'Round  (5)'!$B$2:$AM$102,MATCH(Species!R$2,'Round  (5)'!$B$2:$AM$2,0),0),0)+IFERROR(VLOOKUP($B39,'Round  (6)'!$B$2:$AM$102,MATCH(Species!R$2,'Round  (6)'!$B$2:$AM$2,0),0),0)+IFERROR(VLOOKUP($B39,'Round  (7)'!$B$2:$AM$102,MATCH(Species!R$2,'Round  (7)'!$B$2:$AM$2,0),0),0)+IFERROR(VLOOKUP($B39,'Round  (8)'!$B$2:$AM$102,MATCH(Species!R$2,'Round  (8)'!$B$2:$AM$2,0),0),0)+IFERROR(VLOOKUP($B39,'Round  (9)'!$B$2:$AM$102,MATCH(Species!R$2,'Round  (9)'!$B$2:$AM$2,0),0),0)+IFERROR(VLOOKUP($B39,'Round  (10)'!$B$2:$U$102,MATCH(Species!R$2,'Round  (10)'!$B$2:$U$2,0),0),0)+IFERROR(VLOOKUP($B39,'Round  (11)'!$B$2:$AB$102,MATCH(Species!R$2,'Round  (11)'!$B$2:$AB$2,0),0),0)+IFERROR(VLOOKUP($B39,'Round  (12)'!$B$2:$Y$100,MATCH(Species!R$2,'Round  (12)'!$B$2:$Y$2,0),0),0)</f>
        <v>0</v>
      </c>
      <c r="S39" s="480">
        <f>IFERROR(VLOOKUP($B39,'Round 1'!$B$2:$AM$102,MATCH(Species!S$2,'Round 1'!$B$2:$AM$2,0),0),0)+IFERROR(VLOOKUP($B39,'Round  (2)'!$B$2:$AM$102,MATCH(Species!S$2,'Round  (2)'!$B$2:$AM$2,0),0),0)+IFERROR(VLOOKUP($B39,'Round  (3)'!$B$2:$AM$102,MATCH(Species!S$2,'Round  (3)'!$B$2:$AM$2,0),0),0)+IFERROR(VLOOKUP($B39,'Round (4)'!$B$2:$AM$102,MATCH(Species!S$2,'Round (4)'!$B$2:$AM$2,0),0),0)+IFERROR(VLOOKUP($B39,'Round  (5)'!$B$2:$AM$102,MATCH(Species!S$2,'Round  (5)'!$B$2:$AM$2,0),0),0)+IFERROR(VLOOKUP($B39,'Round  (6)'!$B$2:$AM$102,MATCH(Species!S$2,'Round  (6)'!$B$2:$AM$2,0),0),0)+IFERROR(VLOOKUP($B39,'Round  (7)'!$B$2:$AM$102,MATCH(Species!S$2,'Round  (7)'!$B$2:$AM$2,0),0),0)+IFERROR(VLOOKUP($B39,'Round  (8)'!$B$2:$AM$102,MATCH(Species!S$2,'Round  (8)'!$B$2:$AM$2,0),0),0)+IFERROR(VLOOKUP($B39,'Round  (9)'!$B$2:$AM$102,MATCH(Species!S$2,'Round  (9)'!$B$2:$AM$2,0),0),0)+IFERROR(VLOOKUP($B39,'Round  (10)'!$B$2:$U$102,MATCH(Species!S$2,'Round  (10)'!$B$2:$U$2,0),0),0)+IFERROR(VLOOKUP($B39,'Round  (11)'!$B$2:$AB$102,MATCH(Species!S$2,'Round  (11)'!$B$2:$AB$2,0),0),0)+IFERROR(VLOOKUP($B39,'Round  (12)'!$B$2:$Y$100,MATCH(Species!S$2,'Round  (12)'!$B$2:$Y$2,0),0),0)</f>
        <v>0</v>
      </c>
      <c r="T39" s="480">
        <f>IFERROR(VLOOKUP($B39,'Round 1'!$B$2:$AM$102,MATCH(Species!T$2,'Round 1'!$B$2:$AM$2,0),0),0)+IFERROR(VLOOKUP($B39,'Round  (2)'!$B$2:$AM$102,MATCH(Species!T$2,'Round  (2)'!$B$2:$AM$2,0),0),0)+IFERROR(VLOOKUP($B39,'Round  (3)'!$B$2:$AM$102,MATCH(Species!T$2,'Round  (3)'!$B$2:$AM$2,0),0),0)+IFERROR(VLOOKUP($B39,'Round (4)'!$B$2:$AM$102,MATCH(Species!T$2,'Round (4)'!$B$2:$AM$2,0),0),0)+IFERROR(VLOOKUP($B39,'Round  (5)'!$B$2:$AM$102,MATCH(Species!T$2,'Round  (5)'!$B$2:$AM$2,0),0),0)+IFERROR(VLOOKUP($B39,'Round  (6)'!$B$2:$AM$102,MATCH(Species!T$2,'Round  (6)'!$B$2:$AM$2,0),0),0)+IFERROR(VLOOKUP($B39,'Round  (7)'!$B$2:$AM$102,MATCH(Species!T$2,'Round  (7)'!$B$2:$AM$2,0),0),0)+IFERROR(VLOOKUP($B39,'Round  (8)'!$B$2:$AM$102,MATCH(Species!T$2,'Round  (8)'!$B$2:$AM$2,0),0),0)+IFERROR(VLOOKUP($B39,'Round  (9)'!$B$2:$AM$102,MATCH(Species!T$2,'Round  (9)'!$B$2:$AM$2,0),0),0)+IFERROR(VLOOKUP($B39,'Round  (10)'!$B$2:$U$102,MATCH(Species!T$2,'Round  (10)'!$B$2:$U$2,0),0),0)+IFERROR(VLOOKUP($B39,'Round  (11)'!$B$2:$AB$102,MATCH(Species!T$2,'Round  (11)'!$B$2:$AB$2,0),0),0)+IFERROR(VLOOKUP($B39,'Round  (12)'!$B$2:$Y$100,MATCH(Species!T$2,'Round  (12)'!$B$2:$Y$2,0),0),0)</f>
        <v>0</v>
      </c>
      <c r="U39" s="480">
        <f>IFERROR(VLOOKUP($B39,'Round 1'!$B$2:$AM$102,MATCH(Species!U$2,'Round 1'!$B$2:$AM$2,0),0),0)+IFERROR(VLOOKUP($B39,'Round  (2)'!$B$2:$AM$102,MATCH(Species!U$2,'Round  (2)'!$B$2:$AM$2,0),0),0)+IFERROR(VLOOKUP($B39,'Round  (3)'!$B$2:$AM$102,MATCH(Species!U$2,'Round  (3)'!$B$2:$AM$2,0),0),0)+IFERROR(VLOOKUP($B39,'Round (4)'!$B$2:$AM$102,MATCH(Species!U$2,'Round (4)'!$B$2:$AM$2,0),0),0)+IFERROR(VLOOKUP($B39,'Round  (5)'!$B$2:$AM$102,MATCH(Species!U$2,'Round  (5)'!$B$2:$AM$2,0),0),0)+IFERROR(VLOOKUP($B39,'Round  (6)'!$B$2:$AM$102,MATCH(Species!U$2,'Round  (6)'!$B$2:$AM$2,0),0),0)+IFERROR(VLOOKUP($B39,'Round  (7)'!$B$2:$AM$102,MATCH(Species!U$2,'Round  (7)'!$B$2:$AM$2,0),0),0)+IFERROR(VLOOKUP($B39,'Round  (8)'!$B$2:$AM$102,MATCH(Species!U$2,'Round  (8)'!$B$2:$AM$2,0),0),0)+IFERROR(VLOOKUP($B39,'Round  (9)'!$B$2:$AM$102,MATCH(Species!U$2,'Round  (9)'!$B$2:$AM$2,0),0),0)+IFERROR(VLOOKUP($B39,'Round  (10)'!$B$2:$U$102,MATCH(Species!U$2,'Round  (10)'!$B$2:$U$2,0),0),0)+IFERROR(VLOOKUP($B39,'Round  (11)'!$B$2:$AB$102,MATCH(Species!U$2,'Round  (11)'!$B$2:$AB$2,0),0),0)+IFERROR(VLOOKUP($B39,'Round  (12)'!$B$2:$Y$100,MATCH(Species!U$2,'Round  (12)'!$B$2:$Y$2,0),0),0)</f>
        <v>2</v>
      </c>
      <c r="V39" s="480">
        <f>IFERROR(VLOOKUP($B39,'Round 1'!$B$2:$AM$102,MATCH(Species!V$2,'Round 1'!$B$2:$AM$2,0),0),0)+IFERROR(VLOOKUP($B39,'Round  (2)'!$B$2:$AM$102,MATCH(Species!V$2,'Round  (2)'!$B$2:$AM$2,0),0),0)+IFERROR(VLOOKUP($B39,'Round  (3)'!$B$2:$AM$102,MATCH(Species!V$2,'Round  (3)'!$B$2:$AM$2,0),0),0)+IFERROR(VLOOKUP($B39,'Round (4)'!$B$2:$AM$102,MATCH(Species!V$2,'Round (4)'!$B$2:$AM$2,0),0),0)+IFERROR(VLOOKUP($B39,'Round  (5)'!$B$2:$AM$102,MATCH(Species!V$2,'Round  (5)'!$B$2:$AM$2,0),0),0)+IFERROR(VLOOKUP($B39,'Round  (6)'!$B$2:$AM$102,MATCH(Species!V$2,'Round  (6)'!$B$2:$AM$2,0),0),0)+IFERROR(VLOOKUP($B39,'Round  (7)'!$B$2:$AM$102,MATCH(Species!V$2,'Round  (7)'!$B$2:$AM$2,0),0),0)+IFERROR(VLOOKUP($B39,'Round  (8)'!$B$2:$AM$102,MATCH(Species!V$2,'Round  (8)'!$B$2:$AM$2,0),0),0)+IFERROR(VLOOKUP($B39,'Round  (9)'!$B$2:$AM$102,MATCH(Species!V$2,'Round  (9)'!$B$2:$AM$2,0),0),0)+IFERROR(VLOOKUP($B39,'Round  (10)'!$B$2:$U$102,MATCH(Species!V$2,'Round  (10)'!$B$2:$U$2,0),0),0)+IFERROR(VLOOKUP($B39,'Round  (11)'!$B$2:$AB$102,MATCH(Species!V$2,'Round  (11)'!$B$2:$AB$2,0),0),0)+IFERROR(VLOOKUP($B39,'Round  (12)'!$B$2:$Y$100,MATCH(Species!V$2,'Round  (12)'!$B$2:$Y$2,0),0),0)</f>
        <v>0</v>
      </c>
      <c r="W39" s="480">
        <f>IFERROR(VLOOKUP($B39,'Round 1'!$B$2:$AM$102,MATCH(Species!W$2,'Round 1'!$B$2:$AM$2,0),0),0)+IFERROR(VLOOKUP($B39,'Round  (2)'!$B$2:$AM$102,MATCH(Species!W$2,'Round  (2)'!$B$2:$AM$2,0),0),0)+IFERROR(VLOOKUP($B39,'Round  (3)'!$B$2:$AM$102,MATCH(Species!W$2,'Round  (3)'!$B$2:$AM$2,0),0),0)+IFERROR(VLOOKUP($B39,'Round (4)'!$B$2:$AM$102,MATCH(Species!W$2,'Round (4)'!$B$2:$AM$2,0),0),0)+IFERROR(VLOOKUP($B39,'Round  (5)'!$B$2:$AM$102,MATCH(Species!W$2,'Round  (5)'!$B$2:$AM$2,0),0),0)+IFERROR(VLOOKUP($B39,'Round  (6)'!$B$2:$AM$102,MATCH(Species!W$2,'Round  (6)'!$B$2:$AM$2,0),0),0)+IFERROR(VLOOKUP($B39,'Round  (7)'!$B$2:$AM$102,MATCH(Species!W$2,'Round  (7)'!$B$2:$AM$2,0),0),0)+IFERROR(VLOOKUP($B39,'Round  (8)'!$B$2:$AM$102,MATCH(Species!W$2,'Round  (8)'!$B$2:$AM$2,0),0),0)+IFERROR(VLOOKUP($B39,'Round  (9)'!$B$2:$AM$102,MATCH(Species!W$2,'Round  (9)'!$B$2:$AM$2,0),0),0)+IFERROR(VLOOKUP($B39,'Round  (10)'!$B$2:$U$102,MATCH(Species!W$2,'Round  (10)'!$B$2:$U$2,0),0),0)+IFERROR(VLOOKUP($B39,'Round  (11)'!$B$2:$AB$102,MATCH(Species!W$2,'Round  (11)'!$B$2:$AB$2,0),0),0)+IFERROR(VLOOKUP($B39,'Round  (12)'!$B$2:$Y$100,MATCH(Species!W$2,'Round  (12)'!$B$2:$Y$2,0),0),0)</f>
        <v>0</v>
      </c>
      <c r="X39" s="480">
        <f>IFERROR(VLOOKUP($B39,'Round 1'!$B$2:$AM$102,MATCH(Species!X$2,'Round 1'!$B$2:$AM$2,0),0),0)+IFERROR(VLOOKUP($B39,'Round  (2)'!$B$2:$AM$102,MATCH(Species!X$2,'Round  (2)'!$B$2:$AM$2,0),0),0)+IFERROR(VLOOKUP($B39,'Round  (3)'!$B$2:$AM$102,MATCH(Species!X$2,'Round  (3)'!$B$2:$AM$2,0),0),0)+IFERROR(VLOOKUP($B39,'Round (4)'!$B$2:$AM$102,MATCH(Species!X$2,'Round (4)'!$B$2:$AM$2,0),0),0)+IFERROR(VLOOKUP($B39,'Round  (5)'!$B$2:$AM$102,MATCH(Species!X$2,'Round  (5)'!$B$2:$AM$2,0),0),0)+IFERROR(VLOOKUP($B39,'Round  (6)'!$B$2:$AM$102,MATCH(Species!X$2,'Round  (6)'!$B$2:$AM$2,0),0),0)+IFERROR(VLOOKUP($B39,'Round  (7)'!$B$2:$AM$102,MATCH(Species!X$2,'Round  (7)'!$B$2:$AM$2,0),0),0)+IFERROR(VLOOKUP($B39,'Round  (8)'!$B$2:$AM$102,MATCH(Species!X$2,'Round  (8)'!$B$2:$AM$2,0),0),0)+IFERROR(VLOOKUP($B39,'Round  (9)'!$B$2:$AM$102,MATCH(Species!X$2,'Round  (9)'!$B$2:$AM$2,0),0),0)+IFERROR(VLOOKUP($B39,'Round  (10)'!$B$2:$U$102,MATCH(Species!X$2,'Round  (10)'!$B$2:$U$2,0),0),0)+IFERROR(VLOOKUP($B39,'Round  (11)'!$B$2:$AB$102,MATCH(Species!X$2,'Round  (11)'!$B$2:$AB$2,0),0),0)+IFERROR(VLOOKUP($B39,'Round  (12)'!$B$2:$Y$100,MATCH(Species!X$2,'Round  (12)'!$B$2:$Y$2,0),0),0)</f>
        <v>0</v>
      </c>
      <c r="Y39" s="480">
        <f>IFERROR(VLOOKUP($B39,'Round 1'!$B$2:$AM$102,MATCH(Species!Y$2,'Round 1'!$B$2:$AM$2,0),0),0)+IFERROR(VLOOKUP($B39,'Round  (2)'!$B$2:$AM$102,MATCH(Species!Y$2,'Round  (2)'!$B$2:$AM$2,0),0),0)+IFERROR(VLOOKUP($B39,'Round  (3)'!$B$2:$AM$102,MATCH(Species!Y$2,'Round  (3)'!$B$2:$AM$2,0),0),0)+IFERROR(VLOOKUP($B39,'Round (4)'!$B$2:$AM$102,MATCH(Species!Y$2,'Round (4)'!$B$2:$AM$2,0),0),0)+IFERROR(VLOOKUP($B39,'Round  (5)'!$B$2:$AM$102,MATCH(Species!Y$2,'Round  (5)'!$B$2:$AM$2,0),0),0)+IFERROR(VLOOKUP($B39,'Round  (6)'!$B$2:$AM$102,MATCH(Species!Y$2,'Round  (6)'!$B$2:$AM$2,0),0),0)+IFERROR(VLOOKUP($B39,'Round  (7)'!$B$2:$AM$102,MATCH(Species!Y$2,'Round  (7)'!$B$2:$AM$2,0),0),0)+IFERROR(VLOOKUP($B39,'Round  (8)'!$B$2:$AM$102,MATCH(Species!Y$2,'Round  (8)'!$B$2:$AM$2,0),0),0)+IFERROR(VLOOKUP($B39,'Round  (9)'!$B$2:$AM$102,MATCH(Species!Y$2,'Round  (9)'!$B$2:$AM$2,0),0),0)+IFERROR(VLOOKUP($B39,'Round  (10)'!$B$2:$U$102,MATCH(Species!Y$2,'Round  (10)'!$B$2:$U$2,0),0),0)+IFERROR(VLOOKUP($B39,'Round  (11)'!$B$2:$AB$102,MATCH(Species!Y$2,'Round  (11)'!$B$2:$AB$2,0),0),0)+IFERROR(VLOOKUP($B39,'Round  (12)'!$B$2:$Y$100,MATCH(Species!Y$2,'Round  (12)'!$B$2:$Y$2,0),0),0)</f>
        <v>0</v>
      </c>
      <c r="Z39" s="480">
        <f>IFERROR(VLOOKUP($B39,'Round 1'!$B$2:$AM$102,MATCH(Species!Z$2,'Round 1'!$B$2:$AM$2,0),0),0)+IFERROR(VLOOKUP($B39,'Round  (2)'!$B$2:$AM$102,MATCH(Species!Z$2,'Round  (2)'!$B$2:$AM$2,0),0),0)+IFERROR(VLOOKUP($B39,'Round  (3)'!$B$2:$AM$102,MATCH(Species!Z$2,'Round  (3)'!$B$2:$AM$2,0),0),0)+IFERROR(VLOOKUP($B39,'Round (4)'!$B$2:$AM$102,MATCH(Species!Z$2,'Round (4)'!$B$2:$AM$2,0),0),0)+IFERROR(VLOOKUP($B39,'Round  (5)'!$B$2:$AM$102,MATCH(Species!Z$2,'Round  (5)'!$B$2:$AM$2,0),0),0)+IFERROR(VLOOKUP($B39,'Round  (6)'!$B$2:$AM$102,MATCH(Species!Z$2,'Round  (6)'!$B$2:$AM$2,0),0),0)+IFERROR(VLOOKUP($B39,'Round  (7)'!$B$2:$AM$102,MATCH(Species!Z$2,'Round  (7)'!$B$2:$AM$2,0),0),0)+IFERROR(VLOOKUP($B39,'Round  (8)'!$B$2:$AM$102,MATCH(Species!Z$2,'Round  (8)'!$B$2:$AM$2,0),0),0)+IFERROR(VLOOKUP($B39,'Round  (9)'!$B$2:$AM$102,MATCH(Species!Z$2,'Round  (9)'!$B$2:$AM$2,0),0),0)+IFERROR(VLOOKUP($B39,'Round  (10)'!$B$2:$U$102,MATCH(Species!Z$2,'Round  (10)'!$B$2:$U$2,0),0),0)+IFERROR(VLOOKUP($B39,'Round  (11)'!$B$2:$AB$102,MATCH(Species!Z$2,'Round  (11)'!$B$2:$AB$2,0),0),0)+IFERROR(VLOOKUP($B39,'Round  (12)'!$B$2:$Y$100,MATCH(Species!Z$2,'Round  (12)'!$B$2:$Y$2,0),0),0)</f>
        <v>0</v>
      </c>
      <c r="AA39" s="480">
        <f>IFERROR(VLOOKUP($B39,'Round 1'!$B$2:$AM$102,MATCH(Species!AA$2,'Round 1'!$B$2:$AM$2,0),0),0)+IFERROR(VLOOKUP($B39,'Round  (2)'!$B$2:$AM$102,MATCH(Species!AA$2,'Round  (2)'!$B$2:$AM$2,0),0),0)+IFERROR(VLOOKUP($B39,'Round  (3)'!$B$2:$AM$102,MATCH(Species!AA$2,'Round  (3)'!$B$2:$AM$2,0),0),0)+IFERROR(VLOOKUP($B39,'Round (4)'!$B$2:$AM$102,MATCH(Species!AA$2,'Round (4)'!$B$2:$AM$2,0),0),0)+IFERROR(VLOOKUP($B39,'Round  (5)'!$B$2:$AM$102,MATCH(Species!AA$2,'Round  (5)'!$B$2:$AM$2,0),0),0)+IFERROR(VLOOKUP($B39,'Round  (6)'!$B$2:$AM$102,MATCH(Species!AA$2,'Round  (6)'!$B$2:$AM$2,0),0),0)+IFERROR(VLOOKUP($B39,'Round  (7)'!$B$2:$AM$102,MATCH(Species!AA$2,'Round  (7)'!$B$2:$AM$2,0),0),0)+IFERROR(VLOOKUP($B39,'Round  (8)'!$B$2:$AM$102,MATCH(Species!AA$2,'Round  (8)'!$B$2:$AM$2,0),0),0)+IFERROR(VLOOKUP($B39,'Round  (9)'!$B$2:$AM$102,MATCH(Species!AA$2,'Round  (9)'!$B$2:$AM$2,0),0),0)+IFERROR(VLOOKUP($B39,'Round  (10)'!$B$2:$U$102,MATCH(Species!AA$2,'Round  (10)'!$B$2:$U$2,0),0),0)+IFERROR(VLOOKUP($B39,'Round  (11)'!$B$2:$AB$102,MATCH(Species!AA$2,'Round  (11)'!$B$2:$AB$2,0),0),0)+IFERROR(VLOOKUP($B39,'Round  (12)'!$B$2:$Y$100,MATCH(Species!AA$2,'Round  (12)'!$B$2:$Y$2,0),0),0)</f>
        <v>0</v>
      </c>
      <c r="AB39" s="480">
        <f>IFERROR(VLOOKUP($B39,'Round 1'!$B$2:$AM$102,MATCH(Species!AB$2,'Round 1'!$B$2:$AM$2,0),0),0)+IFERROR(VLOOKUP($B39,'Round  (2)'!$B$2:$AM$102,MATCH(Species!AB$2,'Round  (2)'!$B$2:$AM$2,0),0),0)+IFERROR(VLOOKUP($B39,'Round  (3)'!$B$2:$AM$102,MATCH(Species!AB$2,'Round  (3)'!$B$2:$AM$2,0),0),0)+IFERROR(VLOOKUP($B39,'Round (4)'!$B$2:$AM$102,MATCH(Species!AB$2,'Round (4)'!$B$2:$AM$2,0),0),0)+IFERROR(VLOOKUP($B39,'Round  (5)'!$B$2:$AM$102,MATCH(Species!AB$2,'Round  (5)'!$B$2:$AM$2,0),0),0)+IFERROR(VLOOKUP($B39,'Round  (6)'!$B$2:$AM$102,MATCH(Species!AB$2,'Round  (6)'!$B$2:$AM$2,0),0),0)+IFERROR(VLOOKUP($B39,'Round  (7)'!$B$2:$AM$102,MATCH(Species!AB$2,'Round  (7)'!$B$2:$AM$2,0),0),0)+IFERROR(VLOOKUP($B39,'Round  (8)'!$B$2:$AM$102,MATCH(Species!AB$2,'Round  (8)'!$B$2:$AM$2,0),0),0)+IFERROR(VLOOKUP($B39,'Round  (9)'!$B$2:$AM$102,MATCH(Species!AB$2,'Round  (9)'!$B$2:$AM$2,0),0),0)+IFERROR(VLOOKUP($B39,'Round  (10)'!$B$2:$U$102,MATCH(Species!AB$2,'Round  (10)'!$B$2:$U$2,0),0),0)+IFERROR(VLOOKUP($B39,'Round  (11)'!$B$2:$AB$102,MATCH(Species!AB$2,'Round  (11)'!$B$2:$AB$2,0),0),0)+IFERROR(VLOOKUP($B39,'Round  (12)'!$B$2:$Y$100,MATCH(Species!AB$2,'Round  (12)'!$B$2:$Y$2,0),0),0)</f>
        <v>0</v>
      </c>
      <c r="AC39" s="480">
        <f>IFERROR(VLOOKUP($B39,'Round 1'!$B$2:$AM$102,MATCH(Species!AC$2,'Round 1'!$B$2:$AM$2,0),0),0)+IFERROR(VLOOKUP($B39,'Round  (2)'!$B$2:$AM$102,MATCH(Species!AC$2,'Round  (2)'!$B$2:$AM$2,0),0),0)+IFERROR(VLOOKUP($B39,'Round  (3)'!$B$2:$AM$102,MATCH(Species!AC$2,'Round  (3)'!$B$2:$AM$2,0),0),0)+IFERROR(VLOOKUP($B39,'Round (4)'!$B$2:$AM$102,MATCH(Species!AC$2,'Round (4)'!$B$2:$AM$2,0),0),0)+IFERROR(VLOOKUP($B39,'Round  (5)'!$B$2:$AM$102,MATCH(Species!AC$2,'Round  (5)'!$B$2:$AM$2,0),0),0)+IFERROR(VLOOKUP($B39,'Round  (6)'!$B$2:$AM$102,MATCH(Species!AC$2,'Round  (6)'!$B$2:$AM$2,0),0),0)+IFERROR(VLOOKUP($B39,'Round  (7)'!$B$2:$AM$102,MATCH(Species!AC$2,'Round  (7)'!$B$2:$AM$2,0),0),0)+IFERROR(VLOOKUP($B39,'Round  (8)'!$B$2:$AM$102,MATCH(Species!AC$2,'Round  (8)'!$B$2:$AM$2,0),0),0)+IFERROR(VLOOKUP($B39,'Round  (9)'!$B$2:$AM$102,MATCH(Species!AC$2,'Round  (9)'!$B$2:$AM$2,0),0),0)+IFERROR(VLOOKUP($B39,'Round  (10)'!$B$2:$U$102,MATCH(Species!AC$2,'Round  (10)'!$B$2:$U$2,0),0),0)+IFERROR(VLOOKUP($B39,'Round  (11)'!$B$2:$AB$102,MATCH(Species!AC$2,'Round  (11)'!$B$2:$AB$2,0),0),0)+IFERROR(VLOOKUP($B39,'Round  (12)'!$B$2:$Y$100,MATCH(Species!AC$2,'Round  (12)'!$B$2:$Y$2,0),0),0)</f>
        <v>0</v>
      </c>
      <c r="AD39" s="480">
        <f>IFERROR(VLOOKUP($B39,'Round 1'!$B$2:$AM$102,MATCH(Species!AD$2,'Round 1'!$B$2:$AM$2,0),0),0)+IFERROR(VLOOKUP($B39,'Round  (2)'!$B$2:$AM$102,MATCH(Species!AD$2,'Round  (2)'!$B$2:$AM$2,0),0),0)+IFERROR(VLOOKUP($B39,'Round  (3)'!$B$2:$AM$102,MATCH(Species!AD$2,'Round  (3)'!$B$2:$AM$2,0),0),0)+IFERROR(VLOOKUP($B39,'Round (4)'!$B$2:$AM$102,MATCH(Species!AD$2,'Round (4)'!$B$2:$AM$2,0),0),0)+IFERROR(VLOOKUP($B39,'Round  (5)'!$B$2:$AM$102,MATCH(Species!AD$2,'Round  (5)'!$B$2:$AM$2,0),0),0)+IFERROR(VLOOKUP($B39,'Round  (6)'!$B$2:$AM$102,MATCH(Species!AD$2,'Round  (6)'!$B$2:$AM$2,0),0),0)+IFERROR(VLOOKUP($B39,'Round  (7)'!$B$2:$AM$102,MATCH(Species!AD$2,'Round  (7)'!$B$2:$AM$2,0),0),0)+IFERROR(VLOOKUP($B39,'Round  (8)'!$B$2:$AM$102,MATCH(Species!AD$2,'Round  (8)'!$B$2:$AM$2,0),0),0)+IFERROR(VLOOKUP($B39,'Round  (9)'!$B$2:$AM$102,MATCH(Species!AD$2,'Round  (9)'!$B$2:$AM$2,0),0),0)+IFERROR(VLOOKUP($B39,'Round  (10)'!$B$2:$U$102,MATCH(Species!AD$2,'Round  (10)'!$B$2:$U$2,0),0),0)+IFERROR(VLOOKUP($B39,'Round  (11)'!$B$2:$AB$102,MATCH(Species!AD$2,'Round  (11)'!$B$2:$AB$2,0),0),0)+IFERROR(VLOOKUP($B39,'Round  (12)'!$B$2:$Y$100,MATCH(Species!AD$2,'Round  (12)'!$B$2:$Y$2,0),0),0)</f>
        <v>0</v>
      </c>
      <c r="AE39" s="480">
        <f>IFERROR(VLOOKUP($B39,'Round 1'!$B$2:$AM$102,MATCH(Species!AE$2,'Round 1'!$B$2:$AM$2,0),0),0)+IFERROR(VLOOKUP($B39,'Round  (2)'!$B$2:$AM$102,MATCH(Species!AE$2,'Round  (2)'!$B$2:$AM$2,0),0),0)+IFERROR(VLOOKUP($B39,'Round  (3)'!$B$2:$AM$102,MATCH(Species!AE$2,'Round  (3)'!$B$2:$AM$2,0),0),0)+IFERROR(VLOOKUP($B39,'Round (4)'!$B$2:$AM$102,MATCH(Species!AE$2,'Round (4)'!$B$2:$AM$2,0),0),0)+IFERROR(VLOOKUP($B39,'Round  (5)'!$B$2:$AM$102,MATCH(Species!AE$2,'Round  (5)'!$B$2:$AM$2,0),0),0)+IFERROR(VLOOKUP($B39,'Round  (6)'!$B$2:$AM$102,MATCH(Species!AE$2,'Round  (6)'!$B$2:$AM$2,0),0),0)+IFERROR(VLOOKUP($B39,'Round  (7)'!$B$2:$AM$102,MATCH(Species!AE$2,'Round  (7)'!$B$2:$AM$2,0),0),0)+IFERROR(VLOOKUP($B39,'Round  (8)'!$B$2:$AM$102,MATCH(Species!AE$2,'Round  (8)'!$B$2:$AM$2,0),0),0)+IFERROR(VLOOKUP($B39,'Round  (9)'!$B$2:$AM$102,MATCH(Species!AE$2,'Round  (9)'!$B$2:$AM$2,0),0),0)+IFERROR(VLOOKUP($B39,'Round  (10)'!$B$2:$U$102,MATCH(Species!AE$2,'Round  (10)'!$B$2:$U$2,0),0),0)+IFERROR(VLOOKUP($B39,'Round  (11)'!$B$2:$AB$102,MATCH(Species!AE$2,'Round  (11)'!$B$2:$AB$2,0),0),0)+IFERROR(VLOOKUP($B39,'Round  (12)'!$B$2:$Y$100,MATCH(Species!AE$2,'Round  (12)'!$B$2:$Y$2,0),0),0)</f>
        <v>0</v>
      </c>
      <c r="AF39" s="480">
        <f>IFERROR(VLOOKUP($B39,'Round 1'!$B$2:$AM$102,MATCH(Species!AF$2,'Round 1'!$B$2:$AM$2,0),0),0)+IFERROR(VLOOKUP($B39,'Round  (2)'!$B$2:$AM$102,MATCH(Species!AF$2,'Round  (2)'!$B$2:$AM$2,0),0),0)+IFERROR(VLOOKUP($B39,'Round  (3)'!$B$2:$AM$102,MATCH(Species!AF$2,'Round  (3)'!$B$2:$AM$2,0),0),0)+IFERROR(VLOOKUP($B39,'Round (4)'!$B$2:$AM$102,MATCH(Species!AF$2,'Round (4)'!$B$2:$AM$2,0),0),0)+IFERROR(VLOOKUP($B39,'Round  (5)'!$B$2:$AM$102,MATCH(Species!AF$2,'Round  (5)'!$B$2:$AM$2,0),0),0)+IFERROR(VLOOKUP($B39,'Round  (6)'!$B$2:$AM$102,MATCH(Species!AF$2,'Round  (6)'!$B$2:$AM$2,0),0),0)+IFERROR(VLOOKUP($B39,'Round  (7)'!$B$2:$AM$102,MATCH(Species!AF$2,'Round  (7)'!$B$2:$AM$2,0),0),0)+IFERROR(VLOOKUP($B39,'Round  (8)'!$B$2:$AM$102,MATCH(Species!AF$2,'Round  (8)'!$B$2:$AM$2,0),0),0)+IFERROR(VLOOKUP($B39,'Round  (9)'!$B$2:$AM$102,MATCH(Species!AF$2,'Round  (9)'!$B$2:$AM$2,0),0),0)+IFERROR(VLOOKUP($B39,'Round  (10)'!$B$2:$U$102,MATCH(Species!AF$2,'Round  (10)'!$B$2:$U$2,0),0),0)+IFERROR(VLOOKUP($B39,'Round  (11)'!$B$2:$AB$102,MATCH(Species!AF$2,'Round  (11)'!$B$2:$AB$2,0),0),0)+IFERROR(VLOOKUP($B39,'Round  (12)'!$B$2:$Y$100,MATCH(Species!AF$2,'Round  (12)'!$B$2:$Y$2,0),0),0)</f>
        <v>0</v>
      </c>
      <c r="AG39" s="480">
        <f>IFERROR(VLOOKUP($B39,'Round 1'!$B$2:$AM$102,MATCH(Species!AG$2,'Round 1'!$B$2:$AM$2,0),0),0)+IFERROR(VLOOKUP($B39,'Round  (2)'!$B$2:$AM$102,MATCH(Species!AG$2,'Round  (2)'!$B$2:$AM$2,0),0),0)+IFERROR(VLOOKUP($B39,'Round  (3)'!$B$2:$AM$102,MATCH(Species!AG$2,'Round  (3)'!$B$2:$AM$2,0),0),0)+IFERROR(VLOOKUP($B39,'Round (4)'!$B$2:$AM$102,MATCH(Species!AG$2,'Round (4)'!$B$2:$AM$2,0),0),0)+IFERROR(VLOOKUP($B39,'Round  (5)'!$B$2:$AM$102,MATCH(Species!AG$2,'Round  (5)'!$B$2:$AM$2,0),0),0)+IFERROR(VLOOKUP($B39,'Round  (6)'!$B$2:$AM$102,MATCH(Species!AG$2,'Round  (6)'!$B$2:$AM$2,0),0),0)+IFERROR(VLOOKUP($B39,'Round  (7)'!$B$2:$AM$102,MATCH(Species!AG$2,'Round  (7)'!$B$2:$AM$2,0),0),0)+IFERROR(VLOOKUP($B39,'Round  (8)'!$B$2:$AM$102,MATCH(Species!AG$2,'Round  (8)'!$B$2:$AM$2,0),0),0)+IFERROR(VLOOKUP($B39,'Round  (9)'!$B$2:$AM$102,MATCH(Species!AG$2,'Round  (9)'!$B$2:$AM$2,0),0),0)+IFERROR(VLOOKUP($B39,'Round  (10)'!$B$2:$U$102,MATCH(Species!AG$2,'Round  (10)'!$B$2:$U$2,0),0),0)+IFERROR(VLOOKUP($B39,'Round  (11)'!$B$2:$AB$102,MATCH(Species!AG$2,'Round  (11)'!$B$2:$AB$2,0),0),0)+IFERROR(VLOOKUP($B39,'Round  (12)'!$B$2:$Y$100,MATCH(Species!AG$2,'Round  (12)'!$B$2:$Y$2,0),0),0)</f>
        <v>0</v>
      </c>
      <c r="AH39" s="480">
        <f>IFERROR(VLOOKUP($B39,'Round 1'!$B$2:$AM$102,MATCH(Species!AH$2,'Round 1'!$B$2:$AM$2,0),0),0)+IFERROR(VLOOKUP($B39,'Round  (2)'!$B$2:$AM$102,MATCH(Species!AH$2,'Round  (2)'!$B$2:$AM$2,0),0),0)+IFERROR(VLOOKUP($B39,'Round  (3)'!$B$2:$AM$102,MATCH(Species!AH$2,'Round  (3)'!$B$2:$AM$2,0),0),0)+IFERROR(VLOOKUP($B39,'Round (4)'!$B$2:$AM$102,MATCH(Species!AH$2,'Round (4)'!$B$2:$AM$2,0),0),0)+IFERROR(VLOOKUP($B39,'Round  (5)'!$B$2:$AM$102,MATCH(Species!AH$2,'Round  (5)'!$B$2:$AM$2,0),0),0)+IFERROR(VLOOKUP($B39,'Round  (6)'!$B$2:$AM$102,MATCH(Species!AH$2,'Round  (6)'!$B$2:$AM$2,0),0),0)+IFERROR(VLOOKUP($B39,'Round  (7)'!$B$2:$AM$102,MATCH(Species!AH$2,'Round  (7)'!$B$2:$AM$2,0),0),0)+IFERROR(VLOOKUP($B39,'Round  (8)'!$B$2:$AM$102,MATCH(Species!AH$2,'Round  (8)'!$B$2:$AM$2,0),0),0)+IFERROR(VLOOKUP($B39,'Round  (9)'!$B$2:$AM$102,MATCH(Species!AH$2,'Round  (9)'!$B$2:$AM$2,0),0),0)+IFERROR(VLOOKUP($B39,'Round  (10)'!$B$2:$U$102,MATCH(Species!AH$2,'Round  (10)'!$B$2:$U$2,0),0),0)+IFERROR(VLOOKUP($B39,'Round  (11)'!$B$2:$AB$102,MATCH(Species!AH$2,'Round  (11)'!$B$2:$AB$2,0),0),0)+IFERROR(VLOOKUP($B39,'Round  (12)'!$B$2:$Y$100,MATCH(Species!AH$2,'Round  (12)'!$B$2:$Y$2,0),0),0)</f>
        <v>0</v>
      </c>
      <c r="AI39" s="480">
        <f>IFERROR(VLOOKUP($B39,'Round 1'!$B$2:$AM$102,MATCH(Species!AI$2,'Round 1'!$B$2:$AM$2,0),0),0)+IFERROR(VLOOKUP($B39,'Round  (2)'!$B$2:$AM$102,MATCH(Species!AI$2,'Round  (2)'!$B$2:$AM$2,0),0),0)+IFERROR(VLOOKUP($B39,'Round  (3)'!$B$2:$AM$102,MATCH(Species!AI$2,'Round  (3)'!$B$2:$AM$2,0),0),0)+IFERROR(VLOOKUP($B39,'Round (4)'!$B$2:$AM$102,MATCH(Species!AI$2,'Round (4)'!$B$2:$AM$2,0),0),0)+IFERROR(VLOOKUP($B39,'Round  (5)'!$B$2:$AM$102,MATCH(Species!AI$2,'Round  (5)'!$B$2:$AM$2,0),0),0)+IFERROR(VLOOKUP($B39,'Round  (6)'!$B$2:$AM$102,MATCH(Species!AI$2,'Round  (6)'!$B$2:$AM$2,0),0),0)+IFERROR(VLOOKUP($B39,'Round  (7)'!$B$2:$AM$102,MATCH(Species!AI$2,'Round  (7)'!$B$2:$AM$2,0),0),0)+IFERROR(VLOOKUP($B39,'Round  (8)'!$B$2:$AM$102,MATCH(Species!AI$2,'Round  (8)'!$B$2:$AM$2,0),0),0)+IFERROR(VLOOKUP($B39,'Round  (9)'!$B$2:$AM$102,MATCH(Species!AI$2,'Round  (9)'!$B$2:$AM$2,0),0),0)+IFERROR(VLOOKUP($B39,'Round  (10)'!$B$2:$U$102,MATCH(Species!AI$2,'Round  (10)'!$B$2:$U$2,0),0),0)+IFERROR(VLOOKUP($B39,'Round  (11)'!$B$2:$AB$102,MATCH(Species!AI$2,'Round  (11)'!$B$2:$AB$2,0),0),0)+IFERROR(VLOOKUP($B39,'Round  (12)'!$B$2:$Y$100,MATCH(Species!AI$2,'Round  (12)'!$B$2:$Y$2,0),0),0)</f>
        <v>0</v>
      </c>
      <c r="AJ39" s="480">
        <f>IFERROR(VLOOKUP($B39,'Round 1'!$B$2:$AM$102,MATCH(Species!AJ$2,'Round 1'!$B$2:$AM$2,0),0),0)+IFERROR(VLOOKUP($B39,'Round  (2)'!$B$2:$AM$102,MATCH(Species!AJ$2,'Round  (2)'!$B$2:$AM$2,0),0),0)+IFERROR(VLOOKUP($B39,'Round  (3)'!$B$2:$AM$102,MATCH(Species!AJ$2,'Round  (3)'!$B$2:$AM$2,0),0),0)+IFERROR(VLOOKUP($B39,'Round (4)'!$B$2:$AM$102,MATCH(Species!AJ$2,'Round (4)'!$B$2:$AM$2,0),0),0)+IFERROR(VLOOKUP($B39,'Round  (5)'!$B$2:$AM$102,MATCH(Species!AJ$2,'Round  (5)'!$B$2:$AM$2,0),0),0)+IFERROR(VLOOKUP($B39,'Round  (6)'!$B$2:$AM$102,MATCH(Species!AJ$2,'Round  (6)'!$B$2:$AM$2,0),0),0)+IFERROR(VLOOKUP($B39,'Round  (7)'!$B$2:$AM$102,MATCH(Species!AJ$2,'Round  (7)'!$B$2:$AM$2,0),0),0)+IFERROR(VLOOKUP($B39,'Round  (8)'!$B$2:$AM$102,MATCH(Species!AJ$2,'Round  (8)'!$B$2:$AM$2,0),0),0)+IFERROR(VLOOKUP($B39,'Round  (9)'!$B$2:$AM$102,MATCH(Species!AJ$2,'Round  (9)'!$B$2:$AM$2,0),0),0)+IFERROR(VLOOKUP($B39,'Round  (10)'!$B$2:$U$102,MATCH(Species!AJ$2,'Round  (10)'!$B$2:$U$2,0),0),0)+IFERROR(VLOOKUP($B39,'Round  (11)'!$B$2:$AB$102,MATCH(Species!AJ$2,'Round  (11)'!$B$2:$AB$2,0),0),0)+IFERROR(VLOOKUP($B39,'Round  (12)'!$B$2:$Y$100,MATCH(Species!AJ$2,'Round  (12)'!$B$2:$Y$2,0),0),0)</f>
        <v>0</v>
      </c>
    </row>
    <row r="40" spans="1:36" x14ac:dyDescent="0.3">
      <c r="A40" s="186">
        <v>37</v>
      </c>
      <c r="B40" s="326" t="s">
        <v>62</v>
      </c>
      <c r="C40" s="66" t="str">
        <f>IFERROR(VLOOKUP(B40,IND!$B$3:$E$66,4,0),"NM")</f>
        <v>NM</v>
      </c>
      <c r="D40" s="51">
        <f t="shared" si="3"/>
        <v>6</v>
      </c>
      <c r="E40" s="342">
        <f t="shared" si="4"/>
        <v>54</v>
      </c>
      <c r="F40" s="480">
        <f>IFERROR(VLOOKUP($B40,'Round 1'!$B$2:$AM$102,MATCH(Species!F$2,'Round 1'!$B$2:$AM$2,0),0),0)+IFERROR(VLOOKUP($B40,'Round  (2)'!$B$2:$AM$102,MATCH(Species!F$2,'Round  (2)'!$B$2:$AM$2,0),0),0)+IFERROR(VLOOKUP($B40,'Round  (3)'!$B$2:$AM$102,MATCH(Species!F$2,'Round  (3)'!$B$2:$AM$2,0),0),0)+IFERROR(VLOOKUP($B40,'Round (4)'!$B$2:$AM$102,MATCH(Species!F$2,'Round (4)'!$B$2:$AM$2,0),0),0)+IFERROR(VLOOKUP($B40,'Round  (5)'!$B$2:$AM$102,MATCH(Species!F$2,'Round  (5)'!$B$2:$AM$2,0),0),0)+IFERROR(VLOOKUP($B40,'Round  (6)'!$B$2:$AM$102,MATCH(Species!F$2,'Round  (6)'!$B$2:$AM$2,0),0),0)+IFERROR(VLOOKUP($B40,'Round  (7)'!$B$2:$AM$102,MATCH(Species!F$2,'Round  (7)'!$B$2:$AM$2,0),0),0)+IFERROR(VLOOKUP($B40,'Round  (8)'!$B$2:$AM$102,MATCH(Species!F$2,'Round  (8)'!$B$2:$AM$2,0),0),0)+IFERROR(VLOOKUP($B40,'Round  (9)'!$B$2:$AM$102,MATCH(Species!F$2,'Round  (9)'!$B$2:$AM$2,0),0),0)+IFERROR(VLOOKUP($B40,'Round  (10)'!$B$2:$U$102,MATCH(Species!F$2,'Round  (10)'!$B$2:$U$2,0),0),0)+IFERROR(VLOOKUP($B40,'Round  (11)'!$B$2:$AB$102,MATCH(Species!F$2,'Round  (11)'!$B$2:$AB$2,0),0),0)+IFERROR(VLOOKUP($B40,'Round  (12)'!$B$2:$Y$100,MATCH(Species!F$2,'Round  (12)'!$B$2:$Y$2,0),0),0)</f>
        <v>34</v>
      </c>
      <c r="G40" s="480">
        <f>IFERROR(VLOOKUP($B40,'Round 1'!$B$2:$AM$102,MATCH(Species!G$2,'Round 1'!$B$2:$AM$2,0),0),0)+IFERROR(VLOOKUP($B40,'Round  (2)'!$B$2:$AM$102,MATCH(Species!G$2,'Round  (2)'!$B$2:$AM$2,0),0),0)+IFERROR(VLOOKUP($B40,'Round  (3)'!$B$2:$AM$102,MATCH(Species!G$2,'Round  (3)'!$B$2:$AM$2,0),0),0)+IFERROR(VLOOKUP($B40,'Round (4)'!$B$2:$AM$102,MATCH(Species!G$2,'Round (4)'!$B$2:$AM$2,0),0),0)+IFERROR(VLOOKUP($B40,'Round  (5)'!$B$2:$AM$102,MATCH(Species!G$2,'Round  (5)'!$B$2:$AM$2,0),0),0)+IFERROR(VLOOKUP($B40,'Round  (6)'!$B$2:$AM$102,MATCH(Species!G$2,'Round  (6)'!$B$2:$AM$2,0),0),0)+IFERROR(VLOOKUP($B40,'Round  (7)'!$B$2:$AM$102,MATCH(Species!G$2,'Round  (7)'!$B$2:$AM$2,0),0),0)+IFERROR(VLOOKUP($B40,'Round  (8)'!$B$2:$AM$102,MATCH(Species!G$2,'Round  (8)'!$B$2:$AM$2,0),0),0)+IFERROR(VLOOKUP($B40,'Round  (9)'!$B$2:$AM$102,MATCH(Species!G$2,'Round  (9)'!$B$2:$AM$2,0),0),0)+IFERROR(VLOOKUP($B40,'Round  (10)'!$B$2:$U$102,MATCH(Species!G$2,'Round  (10)'!$B$2:$U$2,0),0),0)+IFERROR(VLOOKUP($B40,'Round  (11)'!$B$2:$AB$102,MATCH(Species!G$2,'Round  (11)'!$B$2:$AB$2,0),0),0)+IFERROR(VLOOKUP($B40,'Round  (12)'!$B$2:$Y$100,MATCH(Species!G$2,'Round  (12)'!$B$2:$Y$2,0),0),0)</f>
        <v>1</v>
      </c>
      <c r="H40" s="480">
        <f>IFERROR(VLOOKUP($B40,'Round 1'!$B$2:$AM$102,MATCH(Species!H$2,'Round 1'!$B$2:$AM$2,0),0),0)+IFERROR(VLOOKUP($B40,'Round  (2)'!$B$2:$AM$102,MATCH(Species!H$2,'Round  (2)'!$B$2:$AM$2,0),0),0)+IFERROR(VLOOKUP($B40,'Round  (3)'!$B$2:$AM$102,MATCH(Species!H$2,'Round  (3)'!$B$2:$AM$2,0),0),0)+IFERROR(VLOOKUP($B40,'Round (4)'!$B$2:$AM$102,MATCH(Species!H$2,'Round (4)'!$B$2:$AM$2,0),0),0)+IFERROR(VLOOKUP($B40,'Round  (5)'!$B$2:$AM$102,MATCH(Species!H$2,'Round  (5)'!$B$2:$AM$2,0),0),0)+IFERROR(VLOOKUP($B40,'Round  (6)'!$B$2:$AM$102,MATCH(Species!H$2,'Round  (6)'!$B$2:$AM$2,0),0),0)+IFERROR(VLOOKUP($B40,'Round  (7)'!$B$2:$AM$102,MATCH(Species!H$2,'Round  (7)'!$B$2:$AM$2,0),0),0)+IFERROR(VLOOKUP($B40,'Round  (8)'!$B$2:$AM$102,MATCH(Species!H$2,'Round  (8)'!$B$2:$AM$2,0),0),0)+IFERROR(VLOOKUP($B40,'Round  (9)'!$B$2:$AM$102,MATCH(Species!H$2,'Round  (9)'!$B$2:$AM$2,0),0),0)+IFERROR(VLOOKUP($B40,'Round  (10)'!$B$2:$U$102,MATCH(Species!H$2,'Round  (10)'!$B$2:$U$2,0),0),0)+IFERROR(VLOOKUP($B40,'Round  (11)'!$B$2:$AB$102,MATCH(Species!H$2,'Round  (11)'!$B$2:$AB$2,0),0),0)+IFERROR(VLOOKUP($B40,'Round  (12)'!$B$2:$Y$100,MATCH(Species!H$2,'Round  (12)'!$B$2:$Y$2,0),0),0)</f>
        <v>1</v>
      </c>
      <c r="I40" s="480">
        <f>IFERROR(VLOOKUP($B40,'Round 1'!$B$2:$AM$102,MATCH(Species!I$2,'Round 1'!$B$2:$AM$2,0),0),0)+IFERROR(VLOOKUP($B40,'Round  (2)'!$B$2:$AM$102,MATCH(Species!I$2,'Round  (2)'!$B$2:$AM$2,0),0),0)+IFERROR(VLOOKUP($B40,'Round  (3)'!$B$2:$AM$102,MATCH(Species!I$2,'Round  (3)'!$B$2:$AM$2,0),0),0)+IFERROR(VLOOKUP($B40,'Round (4)'!$B$2:$AM$102,MATCH(Species!I$2,'Round (4)'!$B$2:$AM$2,0),0),0)+IFERROR(VLOOKUP($B40,'Round  (5)'!$B$2:$AM$102,MATCH(Species!I$2,'Round  (5)'!$B$2:$AM$2,0),0),0)+IFERROR(VLOOKUP($B40,'Round  (6)'!$B$2:$AM$102,MATCH(Species!I$2,'Round  (6)'!$B$2:$AM$2,0),0),0)+IFERROR(VLOOKUP($B40,'Round  (7)'!$B$2:$AM$102,MATCH(Species!I$2,'Round  (7)'!$B$2:$AM$2,0),0),0)+IFERROR(VLOOKUP($B40,'Round  (8)'!$B$2:$AM$102,MATCH(Species!I$2,'Round  (8)'!$B$2:$AM$2,0),0),0)+IFERROR(VLOOKUP($B40,'Round  (9)'!$B$2:$AM$102,MATCH(Species!I$2,'Round  (9)'!$B$2:$AM$2,0),0),0)+IFERROR(VLOOKUP($B40,'Round  (10)'!$B$2:$U$102,MATCH(Species!I$2,'Round  (10)'!$B$2:$U$2,0),0),0)+IFERROR(VLOOKUP($B40,'Round  (11)'!$B$2:$AB$102,MATCH(Species!I$2,'Round  (11)'!$B$2:$AB$2,0),0),0)+IFERROR(VLOOKUP($B40,'Round  (12)'!$B$2:$Y$100,MATCH(Species!I$2,'Round  (12)'!$B$2:$Y$2,0),0),0)</f>
        <v>0</v>
      </c>
      <c r="J40" s="480">
        <f>IFERROR(VLOOKUP($B40,'Round 1'!$B$2:$AM$102,MATCH(Species!J$2,'Round 1'!$B$2:$AM$2,0),0),0)+IFERROR(VLOOKUP($B40,'Round  (2)'!$B$2:$AM$102,MATCH(Species!J$2,'Round  (2)'!$B$2:$AM$2,0),0),0)+IFERROR(VLOOKUP($B40,'Round  (3)'!$B$2:$AM$102,MATCH(Species!J$2,'Round  (3)'!$B$2:$AM$2,0),0),0)+IFERROR(VLOOKUP($B40,'Round (4)'!$B$2:$AM$102,MATCH(Species!J$2,'Round (4)'!$B$2:$AM$2,0),0),0)+IFERROR(VLOOKUP($B40,'Round  (5)'!$B$2:$AM$102,MATCH(Species!J$2,'Round  (5)'!$B$2:$AM$2,0),0),0)+IFERROR(VLOOKUP($B40,'Round  (6)'!$B$2:$AM$102,MATCH(Species!J$2,'Round  (6)'!$B$2:$AM$2,0),0),0)+IFERROR(VLOOKUP($B40,'Round  (7)'!$B$2:$AM$102,MATCH(Species!J$2,'Round  (7)'!$B$2:$AM$2,0),0),0)+IFERROR(VLOOKUP($B40,'Round  (8)'!$B$2:$AM$102,MATCH(Species!J$2,'Round  (8)'!$B$2:$AM$2,0),0),0)+IFERROR(VLOOKUP($B40,'Round  (9)'!$B$2:$AM$102,MATCH(Species!J$2,'Round  (9)'!$B$2:$AM$2,0),0),0)+IFERROR(VLOOKUP($B40,'Round  (10)'!$B$2:$U$102,MATCH(Species!J$2,'Round  (10)'!$B$2:$U$2,0),0),0)+IFERROR(VLOOKUP($B40,'Round  (11)'!$B$2:$AB$102,MATCH(Species!J$2,'Round  (11)'!$B$2:$AB$2,0),0),0)+IFERROR(VLOOKUP($B40,'Round  (12)'!$B$2:$Y$100,MATCH(Species!J$2,'Round  (12)'!$B$2:$Y$2,0),0),0)</f>
        <v>0</v>
      </c>
      <c r="K40" s="480">
        <f>IFERROR(VLOOKUP($B40,'Round 1'!$B$2:$AM$102,MATCH(Species!K$2,'Round 1'!$B$2:$AM$2,0),0),0)+IFERROR(VLOOKUP($B40,'Round  (2)'!$B$2:$AM$102,MATCH(Species!K$2,'Round  (2)'!$B$2:$AM$2,0),0),0)+IFERROR(VLOOKUP($B40,'Round  (3)'!$B$2:$AM$102,MATCH(Species!K$2,'Round  (3)'!$B$2:$AM$2,0),0),0)+IFERROR(VLOOKUP($B40,'Round (4)'!$B$2:$AM$102,MATCH(Species!K$2,'Round (4)'!$B$2:$AM$2,0),0),0)+IFERROR(VLOOKUP($B40,'Round  (5)'!$B$2:$AM$102,MATCH(Species!K$2,'Round  (5)'!$B$2:$AM$2,0),0),0)+IFERROR(VLOOKUP($B40,'Round  (6)'!$B$2:$AM$102,MATCH(Species!K$2,'Round  (6)'!$B$2:$AM$2,0),0),0)+IFERROR(VLOOKUP($B40,'Round  (7)'!$B$2:$AM$102,MATCH(Species!K$2,'Round  (7)'!$B$2:$AM$2,0),0),0)+IFERROR(VLOOKUP($B40,'Round  (8)'!$B$2:$AM$102,MATCH(Species!K$2,'Round  (8)'!$B$2:$AM$2,0),0),0)+IFERROR(VLOOKUP($B40,'Round  (9)'!$B$2:$AM$102,MATCH(Species!K$2,'Round  (9)'!$B$2:$AM$2,0),0),0)+IFERROR(VLOOKUP($B40,'Round  (10)'!$B$2:$U$102,MATCH(Species!K$2,'Round  (10)'!$B$2:$U$2,0),0),0)+IFERROR(VLOOKUP($B40,'Round  (11)'!$B$2:$AB$102,MATCH(Species!K$2,'Round  (11)'!$B$2:$AB$2,0),0),0)+IFERROR(VLOOKUP($B40,'Round  (12)'!$B$2:$Y$100,MATCH(Species!K$2,'Round  (12)'!$B$2:$Y$2,0),0),0)</f>
        <v>0</v>
      </c>
      <c r="L40" s="480">
        <f>IFERROR(VLOOKUP($B40,'Round 1'!$B$2:$AM$102,MATCH(Species!L$2,'Round 1'!$B$2:$AM$2,0),0),0)+IFERROR(VLOOKUP($B40,'Round  (2)'!$B$2:$AM$102,MATCH(Species!L$2,'Round  (2)'!$B$2:$AM$2,0),0),0)+IFERROR(VLOOKUP($B40,'Round  (3)'!$B$2:$AM$102,MATCH(Species!L$2,'Round  (3)'!$B$2:$AM$2,0),0),0)+IFERROR(VLOOKUP($B40,'Round (4)'!$B$2:$AM$102,MATCH(Species!L$2,'Round (4)'!$B$2:$AM$2,0),0),0)+IFERROR(VLOOKUP($B40,'Round  (5)'!$B$2:$AM$102,MATCH(Species!L$2,'Round  (5)'!$B$2:$AM$2,0),0),0)+IFERROR(VLOOKUP($B40,'Round  (6)'!$B$2:$AM$102,MATCH(Species!L$2,'Round  (6)'!$B$2:$AM$2,0),0),0)+IFERROR(VLOOKUP($B40,'Round  (7)'!$B$2:$AM$102,MATCH(Species!L$2,'Round  (7)'!$B$2:$AM$2,0),0),0)+IFERROR(VLOOKUP($B40,'Round  (8)'!$B$2:$AM$102,MATCH(Species!L$2,'Round  (8)'!$B$2:$AM$2,0),0),0)+IFERROR(VLOOKUP($B40,'Round  (9)'!$B$2:$AM$102,MATCH(Species!L$2,'Round  (9)'!$B$2:$AM$2,0),0),0)+IFERROR(VLOOKUP($B40,'Round  (10)'!$B$2:$U$102,MATCH(Species!L$2,'Round  (10)'!$B$2:$U$2,0),0),0)+IFERROR(VLOOKUP($B40,'Round  (11)'!$B$2:$AB$102,MATCH(Species!L$2,'Round  (11)'!$B$2:$AB$2,0),0),0)+IFERROR(VLOOKUP($B40,'Round  (12)'!$B$2:$Y$100,MATCH(Species!L$2,'Round  (12)'!$B$2:$Y$2,0),0),0)</f>
        <v>16</v>
      </c>
      <c r="M40" s="480">
        <f>IFERROR(VLOOKUP($B40,'Round 1'!$B$2:$AM$102,MATCH(Species!M$2,'Round 1'!$B$2:$AM$2,0),0),0)+IFERROR(VLOOKUP($B40,'Round  (2)'!$B$2:$AM$102,MATCH(Species!M$2,'Round  (2)'!$B$2:$AM$2,0),0),0)+IFERROR(VLOOKUP($B40,'Round  (3)'!$B$2:$AM$102,MATCH(Species!M$2,'Round  (3)'!$B$2:$AM$2,0),0),0)+IFERROR(VLOOKUP($B40,'Round (4)'!$B$2:$AM$102,MATCH(Species!M$2,'Round (4)'!$B$2:$AM$2,0),0),0)+IFERROR(VLOOKUP($B40,'Round  (5)'!$B$2:$AM$102,MATCH(Species!M$2,'Round  (5)'!$B$2:$AM$2,0),0),0)+IFERROR(VLOOKUP($B40,'Round  (6)'!$B$2:$AM$102,MATCH(Species!M$2,'Round  (6)'!$B$2:$AM$2,0),0),0)+IFERROR(VLOOKUP($B40,'Round  (7)'!$B$2:$AM$102,MATCH(Species!M$2,'Round  (7)'!$B$2:$AM$2,0),0),0)+IFERROR(VLOOKUP($B40,'Round  (8)'!$B$2:$AM$102,MATCH(Species!M$2,'Round  (8)'!$B$2:$AM$2,0),0),0)+IFERROR(VLOOKUP($B40,'Round  (9)'!$B$2:$AM$102,MATCH(Species!M$2,'Round  (9)'!$B$2:$AM$2,0),0),0)+IFERROR(VLOOKUP($B40,'Round  (10)'!$B$2:$U$102,MATCH(Species!M$2,'Round  (10)'!$B$2:$U$2,0),0),0)+IFERROR(VLOOKUP($B40,'Round  (11)'!$B$2:$AB$102,MATCH(Species!M$2,'Round  (11)'!$B$2:$AB$2,0),0),0)+IFERROR(VLOOKUP($B40,'Round  (12)'!$B$2:$Y$100,MATCH(Species!M$2,'Round  (12)'!$B$2:$Y$2,0),0),0)</f>
        <v>1</v>
      </c>
      <c r="N40" s="480">
        <f>IFERROR(VLOOKUP($B40,'Round 1'!$B$2:$AM$102,MATCH(Species!N$2,'Round 1'!$B$2:$AM$2,0),0),0)+IFERROR(VLOOKUP($B40,'Round  (2)'!$B$2:$AM$102,MATCH(Species!N$2,'Round  (2)'!$B$2:$AM$2,0),0),0)+IFERROR(VLOOKUP($B40,'Round  (3)'!$B$2:$AM$102,MATCH(Species!N$2,'Round  (3)'!$B$2:$AM$2,0),0),0)+IFERROR(VLOOKUP($B40,'Round (4)'!$B$2:$AM$102,MATCH(Species!N$2,'Round (4)'!$B$2:$AM$2,0),0),0)+IFERROR(VLOOKUP($B40,'Round  (5)'!$B$2:$AM$102,MATCH(Species!N$2,'Round  (5)'!$B$2:$AM$2,0),0),0)+IFERROR(VLOOKUP($B40,'Round  (6)'!$B$2:$AM$102,MATCH(Species!N$2,'Round  (6)'!$B$2:$AM$2,0),0),0)+IFERROR(VLOOKUP($B40,'Round  (7)'!$B$2:$AM$102,MATCH(Species!N$2,'Round  (7)'!$B$2:$AM$2,0),0),0)+IFERROR(VLOOKUP($B40,'Round  (8)'!$B$2:$AM$102,MATCH(Species!N$2,'Round  (8)'!$B$2:$AM$2,0),0),0)+IFERROR(VLOOKUP($B40,'Round  (9)'!$B$2:$AM$102,MATCH(Species!N$2,'Round  (9)'!$B$2:$AM$2,0),0),0)+IFERROR(VLOOKUP($B40,'Round  (10)'!$B$2:$U$102,MATCH(Species!N$2,'Round  (10)'!$B$2:$U$2,0),0),0)+IFERROR(VLOOKUP($B40,'Round  (11)'!$B$2:$AB$102,MATCH(Species!N$2,'Round  (11)'!$B$2:$AB$2,0),0),0)+IFERROR(VLOOKUP($B40,'Round  (12)'!$B$2:$Y$100,MATCH(Species!N$2,'Round  (12)'!$B$2:$Y$2,0),0),0)</f>
        <v>0</v>
      </c>
      <c r="O40" s="480">
        <f>IFERROR(VLOOKUP($B40,'Round 1'!$B$2:$AM$102,MATCH(Species!O$2,'Round 1'!$B$2:$AM$2,0),0),0)+IFERROR(VLOOKUP($B40,'Round  (2)'!$B$2:$AM$102,MATCH(Species!O$2,'Round  (2)'!$B$2:$AM$2,0),0),0)+IFERROR(VLOOKUP($B40,'Round  (3)'!$B$2:$AM$102,MATCH(Species!O$2,'Round  (3)'!$B$2:$AM$2,0),0),0)+IFERROR(VLOOKUP($B40,'Round (4)'!$B$2:$AM$102,MATCH(Species!O$2,'Round (4)'!$B$2:$AM$2,0),0),0)+IFERROR(VLOOKUP($B40,'Round  (5)'!$B$2:$AM$102,MATCH(Species!O$2,'Round  (5)'!$B$2:$AM$2,0),0),0)+IFERROR(VLOOKUP($B40,'Round  (6)'!$B$2:$AM$102,MATCH(Species!O$2,'Round  (6)'!$B$2:$AM$2,0),0),0)+IFERROR(VLOOKUP($B40,'Round  (7)'!$B$2:$AM$102,MATCH(Species!O$2,'Round  (7)'!$B$2:$AM$2,0),0),0)+IFERROR(VLOOKUP($B40,'Round  (8)'!$B$2:$AM$102,MATCH(Species!O$2,'Round  (8)'!$B$2:$AM$2,0),0),0)+IFERROR(VLOOKUP($B40,'Round  (9)'!$B$2:$AM$102,MATCH(Species!O$2,'Round  (9)'!$B$2:$AM$2,0),0),0)+IFERROR(VLOOKUP($B40,'Round  (10)'!$B$2:$U$102,MATCH(Species!O$2,'Round  (10)'!$B$2:$U$2,0),0),0)+IFERROR(VLOOKUP($B40,'Round  (11)'!$B$2:$AB$102,MATCH(Species!O$2,'Round  (11)'!$B$2:$AB$2,0),0),0)+IFERROR(VLOOKUP($B40,'Round  (12)'!$B$2:$Y$100,MATCH(Species!O$2,'Round  (12)'!$B$2:$Y$2,0),0),0)</f>
        <v>0</v>
      </c>
      <c r="P40" s="480">
        <f>IFERROR(VLOOKUP($B40,'Round 1'!$B$2:$AM$102,MATCH(Species!P$2,'Round 1'!$B$2:$AM$2,0),0),0)+IFERROR(VLOOKUP($B40,'Round  (2)'!$B$2:$AM$102,MATCH(Species!P$2,'Round  (2)'!$B$2:$AM$2,0),0),0)+IFERROR(VLOOKUP($B40,'Round  (3)'!$B$2:$AM$102,MATCH(Species!P$2,'Round  (3)'!$B$2:$AM$2,0),0),0)+IFERROR(VLOOKUP($B40,'Round (4)'!$B$2:$AM$102,MATCH(Species!P$2,'Round (4)'!$B$2:$AM$2,0),0),0)+IFERROR(VLOOKUP($B40,'Round  (5)'!$B$2:$AM$102,MATCH(Species!P$2,'Round  (5)'!$B$2:$AM$2,0),0),0)+IFERROR(VLOOKUP($B40,'Round  (6)'!$B$2:$AM$102,MATCH(Species!P$2,'Round  (6)'!$B$2:$AM$2,0),0),0)+IFERROR(VLOOKUP($B40,'Round  (7)'!$B$2:$AM$102,MATCH(Species!P$2,'Round  (7)'!$B$2:$AM$2,0),0),0)+IFERROR(VLOOKUP($B40,'Round  (8)'!$B$2:$AM$102,MATCH(Species!P$2,'Round  (8)'!$B$2:$AM$2,0),0),0)+IFERROR(VLOOKUP($B40,'Round  (9)'!$B$2:$AM$102,MATCH(Species!P$2,'Round  (9)'!$B$2:$AM$2,0),0),0)+IFERROR(VLOOKUP($B40,'Round  (10)'!$B$2:$U$102,MATCH(Species!P$2,'Round  (10)'!$B$2:$U$2,0),0),0)+IFERROR(VLOOKUP($B40,'Round  (11)'!$B$2:$AB$102,MATCH(Species!P$2,'Round  (11)'!$B$2:$AB$2,0),0),0)+IFERROR(VLOOKUP($B40,'Round  (12)'!$B$2:$Y$100,MATCH(Species!P$2,'Round  (12)'!$B$2:$Y$2,0),0),0)</f>
        <v>0</v>
      </c>
      <c r="Q40" s="480">
        <f>IFERROR(VLOOKUP($B40,'Round 1'!$B$2:$AM$102,MATCH(Species!Q$2,'Round 1'!$B$2:$AM$2,0),0),0)+IFERROR(VLOOKUP($B40,'Round  (2)'!$B$2:$AM$102,MATCH(Species!Q$2,'Round  (2)'!$B$2:$AM$2,0),0),0)+IFERROR(VLOOKUP($B40,'Round  (3)'!$B$2:$AM$102,MATCH(Species!Q$2,'Round  (3)'!$B$2:$AM$2,0),0),0)+IFERROR(VLOOKUP($B40,'Round (4)'!$B$2:$AM$102,MATCH(Species!Q$2,'Round (4)'!$B$2:$AM$2,0),0),0)+IFERROR(VLOOKUP($B40,'Round  (5)'!$B$2:$AM$102,MATCH(Species!Q$2,'Round  (5)'!$B$2:$AM$2,0),0),0)+IFERROR(VLOOKUP($B40,'Round  (6)'!$B$2:$AM$102,MATCH(Species!Q$2,'Round  (6)'!$B$2:$AM$2,0),0),0)+IFERROR(VLOOKUP($B40,'Round  (7)'!$B$2:$AM$102,MATCH(Species!Q$2,'Round  (7)'!$B$2:$AM$2,0),0),0)+IFERROR(VLOOKUP($B40,'Round  (8)'!$B$2:$AM$102,MATCH(Species!Q$2,'Round  (8)'!$B$2:$AM$2,0),0),0)+IFERROR(VLOOKUP($B40,'Round  (9)'!$B$2:$AM$102,MATCH(Species!Q$2,'Round  (9)'!$B$2:$AM$2,0),0),0)+IFERROR(VLOOKUP($B40,'Round  (10)'!$B$2:$U$102,MATCH(Species!Q$2,'Round  (10)'!$B$2:$U$2,0),0),0)+IFERROR(VLOOKUP($B40,'Round  (11)'!$B$2:$AB$102,MATCH(Species!Q$2,'Round  (11)'!$B$2:$AB$2,0),0),0)+IFERROR(VLOOKUP($B40,'Round  (12)'!$B$2:$Y$100,MATCH(Species!Q$2,'Round  (12)'!$B$2:$Y$2,0),0),0)</f>
        <v>0</v>
      </c>
      <c r="R40" s="480">
        <f>IFERROR(VLOOKUP($B40,'Round 1'!$B$2:$AM$102,MATCH(Species!R$2,'Round 1'!$B$2:$AM$2,0),0),0)+IFERROR(VLOOKUP($B40,'Round  (2)'!$B$2:$AM$102,MATCH(Species!R$2,'Round  (2)'!$B$2:$AM$2,0),0),0)+IFERROR(VLOOKUP($B40,'Round  (3)'!$B$2:$AM$102,MATCH(Species!R$2,'Round  (3)'!$B$2:$AM$2,0),0),0)+IFERROR(VLOOKUP($B40,'Round (4)'!$B$2:$AM$102,MATCH(Species!R$2,'Round (4)'!$B$2:$AM$2,0),0),0)+IFERROR(VLOOKUP($B40,'Round  (5)'!$B$2:$AM$102,MATCH(Species!R$2,'Round  (5)'!$B$2:$AM$2,0),0),0)+IFERROR(VLOOKUP($B40,'Round  (6)'!$B$2:$AM$102,MATCH(Species!R$2,'Round  (6)'!$B$2:$AM$2,0),0),0)+IFERROR(VLOOKUP($B40,'Round  (7)'!$B$2:$AM$102,MATCH(Species!R$2,'Round  (7)'!$B$2:$AM$2,0),0),0)+IFERROR(VLOOKUP($B40,'Round  (8)'!$B$2:$AM$102,MATCH(Species!R$2,'Round  (8)'!$B$2:$AM$2,0),0),0)+IFERROR(VLOOKUP($B40,'Round  (9)'!$B$2:$AM$102,MATCH(Species!R$2,'Round  (9)'!$B$2:$AM$2,0),0),0)+IFERROR(VLOOKUP($B40,'Round  (10)'!$B$2:$U$102,MATCH(Species!R$2,'Round  (10)'!$B$2:$U$2,0),0),0)+IFERROR(VLOOKUP($B40,'Round  (11)'!$B$2:$AB$102,MATCH(Species!R$2,'Round  (11)'!$B$2:$AB$2,0),0),0)+IFERROR(VLOOKUP($B40,'Round  (12)'!$B$2:$Y$100,MATCH(Species!R$2,'Round  (12)'!$B$2:$Y$2,0),0),0)</f>
        <v>0</v>
      </c>
      <c r="S40" s="480">
        <f>IFERROR(VLOOKUP($B40,'Round 1'!$B$2:$AM$102,MATCH(Species!S$2,'Round 1'!$B$2:$AM$2,0),0),0)+IFERROR(VLOOKUP($B40,'Round  (2)'!$B$2:$AM$102,MATCH(Species!S$2,'Round  (2)'!$B$2:$AM$2,0),0),0)+IFERROR(VLOOKUP($B40,'Round  (3)'!$B$2:$AM$102,MATCH(Species!S$2,'Round  (3)'!$B$2:$AM$2,0),0),0)+IFERROR(VLOOKUP($B40,'Round (4)'!$B$2:$AM$102,MATCH(Species!S$2,'Round (4)'!$B$2:$AM$2,0),0),0)+IFERROR(VLOOKUP($B40,'Round  (5)'!$B$2:$AM$102,MATCH(Species!S$2,'Round  (5)'!$B$2:$AM$2,0),0),0)+IFERROR(VLOOKUP($B40,'Round  (6)'!$B$2:$AM$102,MATCH(Species!S$2,'Round  (6)'!$B$2:$AM$2,0),0),0)+IFERROR(VLOOKUP($B40,'Round  (7)'!$B$2:$AM$102,MATCH(Species!S$2,'Round  (7)'!$B$2:$AM$2,0),0),0)+IFERROR(VLOOKUP($B40,'Round  (8)'!$B$2:$AM$102,MATCH(Species!S$2,'Round  (8)'!$B$2:$AM$2,0),0),0)+IFERROR(VLOOKUP($B40,'Round  (9)'!$B$2:$AM$102,MATCH(Species!S$2,'Round  (9)'!$B$2:$AM$2,0),0),0)+IFERROR(VLOOKUP($B40,'Round  (10)'!$B$2:$U$102,MATCH(Species!S$2,'Round  (10)'!$B$2:$U$2,0),0),0)+IFERROR(VLOOKUP($B40,'Round  (11)'!$B$2:$AB$102,MATCH(Species!S$2,'Round  (11)'!$B$2:$AB$2,0),0),0)+IFERROR(VLOOKUP($B40,'Round  (12)'!$B$2:$Y$100,MATCH(Species!S$2,'Round  (12)'!$B$2:$Y$2,0),0),0)</f>
        <v>0</v>
      </c>
      <c r="T40" s="480">
        <f>IFERROR(VLOOKUP($B40,'Round 1'!$B$2:$AM$102,MATCH(Species!T$2,'Round 1'!$B$2:$AM$2,0),0),0)+IFERROR(VLOOKUP($B40,'Round  (2)'!$B$2:$AM$102,MATCH(Species!T$2,'Round  (2)'!$B$2:$AM$2,0),0),0)+IFERROR(VLOOKUP($B40,'Round  (3)'!$B$2:$AM$102,MATCH(Species!T$2,'Round  (3)'!$B$2:$AM$2,0),0),0)+IFERROR(VLOOKUP($B40,'Round (4)'!$B$2:$AM$102,MATCH(Species!T$2,'Round (4)'!$B$2:$AM$2,0),0),0)+IFERROR(VLOOKUP($B40,'Round  (5)'!$B$2:$AM$102,MATCH(Species!T$2,'Round  (5)'!$B$2:$AM$2,0),0),0)+IFERROR(VLOOKUP($B40,'Round  (6)'!$B$2:$AM$102,MATCH(Species!T$2,'Round  (6)'!$B$2:$AM$2,0),0),0)+IFERROR(VLOOKUP($B40,'Round  (7)'!$B$2:$AM$102,MATCH(Species!T$2,'Round  (7)'!$B$2:$AM$2,0),0),0)+IFERROR(VLOOKUP($B40,'Round  (8)'!$B$2:$AM$102,MATCH(Species!T$2,'Round  (8)'!$B$2:$AM$2,0),0),0)+IFERROR(VLOOKUP($B40,'Round  (9)'!$B$2:$AM$102,MATCH(Species!T$2,'Round  (9)'!$B$2:$AM$2,0),0),0)+IFERROR(VLOOKUP($B40,'Round  (10)'!$B$2:$U$102,MATCH(Species!T$2,'Round  (10)'!$B$2:$U$2,0),0),0)+IFERROR(VLOOKUP($B40,'Round  (11)'!$B$2:$AB$102,MATCH(Species!T$2,'Round  (11)'!$B$2:$AB$2,0),0),0)+IFERROR(VLOOKUP($B40,'Round  (12)'!$B$2:$Y$100,MATCH(Species!T$2,'Round  (12)'!$B$2:$Y$2,0),0),0)</f>
        <v>0</v>
      </c>
      <c r="U40" s="480">
        <f>IFERROR(VLOOKUP($B40,'Round 1'!$B$2:$AM$102,MATCH(Species!U$2,'Round 1'!$B$2:$AM$2,0),0),0)+IFERROR(VLOOKUP($B40,'Round  (2)'!$B$2:$AM$102,MATCH(Species!U$2,'Round  (2)'!$B$2:$AM$2,0),0),0)+IFERROR(VLOOKUP($B40,'Round  (3)'!$B$2:$AM$102,MATCH(Species!U$2,'Round  (3)'!$B$2:$AM$2,0),0),0)+IFERROR(VLOOKUP($B40,'Round (4)'!$B$2:$AM$102,MATCH(Species!U$2,'Round (4)'!$B$2:$AM$2,0),0),0)+IFERROR(VLOOKUP($B40,'Round  (5)'!$B$2:$AM$102,MATCH(Species!U$2,'Round  (5)'!$B$2:$AM$2,0),0),0)+IFERROR(VLOOKUP($B40,'Round  (6)'!$B$2:$AM$102,MATCH(Species!U$2,'Round  (6)'!$B$2:$AM$2,0),0),0)+IFERROR(VLOOKUP($B40,'Round  (7)'!$B$2:$AM$102,MATCH(Species!U$2,'Round  (7)'!$B$2:$AM$2,0),0),0)+IFERROR(VLOOKUP($B40,'Round  (8)'!$B$2:$AM$102,MATCH(Species!U$2,'Round  (8)'!$B$2:$AM$2,0),0),0)+IFERROR(VLOOKUP($B40,'Round  (9)'!$B$2:$AM$102,MATCH(Species!U$2,'Round  (9)'!$B$2:$AM$2,0),0),0)+IFERROR(VLOOKUP($B40,'Round  (10)'!$B$2:$U$102,MATCH(Species!U$2,'Round  (10)'!$B$2:$U$2,0),0),0)+IFERROR(VLOOKUP($B40,'Round  (11)'!$B$2:$AB$102,MATCH(Species!U$2,'Round  (11)'!$B$2:$AB$2,0),0),0)+IFERROR(VLOOKUP($B40,'Round  (12)'!$B$2:$Y$100,MATCH(Species!U$2,'Round  (12)'!$B$2:$Y$2,0),0),0)</f>
        <v>0</v>
      </c>
      <c r="V40" s="480">
        <f>IFERROR(VLOOKUP($B40,'Round 1'!$B$2:$AM$102,MATCH(Species!V$2,'Round 1'!$B$2:$AM$2,0),0),0)+IFERROR(VLOOKUP($B40,'Round  (2)'!$B$2:$AM$102,MATCH(Species!V$2,'Round  (2)'!$B$2:$AM$2,0),0),0)+IFERROR(VLOOKUP($B40,'Round  (3)'!$B$2:$AM$102,MATCH(Species!V$2,'Round  (3)'!$B$2:$AM$2,0),0),0)+IFERROR(VLOOKUP($B40,'Round (4)'!$B$2:$AM$102,MATCH(Species!V$2,'Round (4)'!$B$2:$AM$2,0),0),0)+IFERROR(VLOOKUP($B40,'Round  (5)'!$B$2:$AM$102,MATCH(Species!V$2,'Round  (5)'!$B$2:$AM$2,0),0),0)+IFERROR(VLOOKUP($B40,'Round  (6)'!$B$2:$AM$102,MATCH(Species!V$2,'Round  (6)'!$B$2:$AM$2,0),0),0)+IFERROR(VLOOKUP($B40,'Round  (7)'!$B$2:$AM$102,MATCH(Species!V$2,'Round  (7)'!$B$2:$AM$2,0),0),0)+IFERROR(VLOOKUP($B40,'Round  (8)'!$B$2:$AM$102,MATCH(Species!V$2,'Round  (8)'!$B$2:$AM$2,0),0),0)+IFERROR(VLOOKUP($B40,'Round  (9)'!$B$2:$AM$102,MATCH(Species!V$2,'Round  (9)'!$B$2:$AM$2,0),0),0)+IFERROR(VLOOKUP($B40,'Round  (10)'!$B$2:$U$102,MATCH(Species!V$2,'Round  (10)'!$B$2:$U$2,0),0),0)+IFERROR(VLOOKUP($B40,'Round  (11)'!$B$2:$AB$102,MATCH(Species!V$2,'Round  (11)'!$B$2:$AB$2,0),0),0)+IFERROR(VLOOKUP($B40,'Round  (12)'!$B$2:$Y$100,MATCH(Species!V$2,'Round  (12)'!$B$2:$Y$2,0),0),0)</f>
        <v>0</v>
      </c>
      <c r="W40" s="480">
        <f>IFERROR(VLOOKUP($B40,'Round 1'!$B$2:$AM$102,MATCH(Species!W$2,'Round 1'!$B$2:$AM$2,0),0),0)+IFERROR(VLOOKUP($B40,'Round  (2)'!$B$2:$AM$102,MATCH(Species!W$2,'Round  (2)'!$B$2:$AM$2,0),0),0)+IFERROR(VLOOKUP($B40,'Round  (3)'!$B$2:$AM$102,MATCH(Species!W$2,'Round  (3)'!$B$2:$AM$2,0),0),0)+IFERROR(VLOOKUP($B40,'Round (4)'!$B$2:$AM$102,MATCH(Species!W$2,'Round (4)'!$B$2:$AM$2,0),0),0)+IFERROR(VLOOKUP($B40,'Round  (5)'!$B$2:$AM$102,MATCH(Species!W$2,'Round  (5)'!$B$2:$AM$2,0),0),0)+IFERROR(VLOOKUP($B40,'Round  (6)'!$B$2:$AM$102,MATCH(Species!W$2,'Round  (6)'!$B$2:$AM$2,0),0),0)+IFERROR(VLOOKUP($B40,'Round  (7)'!$B$2:$AM$102,MATCH(Species!W$2,'Round  (7)'!$B$2:$AM$2,0),0),0)+IFERROR(VLOOKUP($B40,'Round  (8)'!$B$2:$AM$102,MATCH(Species!W$2,'Round  (8)'!$B$2:$AM$2,0),0),0)+IFERROR(VLOOKUP($B40,'Round  (9)'!$B$2:$AM$102,MATCH(Species!W$2,'Round  (9)'!$B$2:$AM$2,0),0),0)+IFERROR(VLOOKUP($B40,'Round  (10)'!$B$2:$U$102,MATCH(Species!W$2,'Round  (10)'!$B$2:$U$2,0),0),0)+IFERROR(VLOOKUP($B40,'Round  (11)'!$B$2:$AB$102,MATCH(Species!W$2,'Round  (11)'!$B$2:$AB$2,0),0),0)+IFERROR(VLOOKUP($B40,'Round  (12)'!$B$2:$Y$100,MATCH(Species!W$2,'Round  (12)'!$B$2:$Y$2,0),0),0)</f>
        <v>0</v>
      </c>
      <c r="X40" s="480">
        <f>IFERROR(VLOOKUP($B40,'Round 1'!$B$2:$AM$102,MATCH(Species!X$2,'Round 1'!$B$2:$AM$2,0),0),0)+IFERROR(VLOOKUP($B40,'Round  (2)'!$B$2:$AM$102,MATCH(Species!X$2,'Round  (2)'!$B$2:$AM$2,0),0),0)+IFERROR(VLOOKUP($B40,'Round  (3)'!$B$2:$AM$102,MATCH(Species!X$2,'Round  (3)'!$B$2:$AM$2,0),0),0)+IFERROR(VLOOKUP($B40,'Round (4)'!$B$2:$AM$102,MATCH(Species!X$2,'Round (4)'!$B$2:$AM$2,0),0),0)+IFERROR(VLOOKUP($B40,'Round  (5)'!$B$2:$AM$102,MATCH(Species!X$2,'Round  (5)'!$B$2:$AM$2,0),0),0)+IFERROR(VLOOKUP($B40,'Round  (6)'!$B$2:$AM$102,MATCH(Species!X$2,'Round  (6)'!$B$2:$AM$2,0),0),0)+IFERROR(VLOOKUP($B40,'Round  (7)'!$B$2:$AM$102,MATCH(Species!X$2,'Round  (7)'!$B$2:$AM$2,0),0),0)+IFERROR(VLOOKUP($B40,'Round  (8)'!$B$2:$AM$102,MATCH(Species!X$2,'Round  (8)'!$B$2:$AM$2,0),0),0)+IFERROR(VLOOKUP($B40,'Round  (9)'!$B$2:$AM$102,MATCH(Species!X$2,'Round  (9)'!$B$2:$AM$2,0),0),0)+IFERROR(VLOOKUP($B40,'Round  (10)'!$B$2:$U$102,MATCH(Species!X$2,'Round  (10)'!$B$2:$U$2,0),0),0)+IFERROR(VLOOKUP($B40,'Round  (11)'!$B$2:$AB$102,MATCH(Species!X$2,'Round  (11)'!$B$2:$AB$2,0),0),0)+IFERROR(VLOOKUP($B40,'Round  (12)'!$B$2:$Y$100,MATCH(Species!X$2,'Round  (12)'!$B$2:$Y$2,0),0),0)</f>
        <v>0</v>
      </c>
      <c r="Y40" s="480">
        <f>IFERROR(VLOOKUP($B40,'Round 1'!$B$2:$AM$102,MATCH(Species!Y$2,'Round 1'!$B$2:$AM$2,0),0),0)+IFERROR(VLOOKUP($B40,'Round  (2)'!$B$2:$AM$102,MATCH(Species!Y$2,'Round  (2)'!$B$2:$AM$2,0),0),0)+IFERROR(VLOOKUP($B40,'Round  (3)'!$B$2:$AM$102,MATCH(Species!Y$2,'Round  (3)'!$B$2:$AM$2,0),0),0)+IFERROR(VLOOKUP($B40,'Round (4)'!$B$2:$AM$102,MATCH(Species!Y$2,'Round (4)'!$B$2:$AM$2,0),0),0)+IFERROR(VLOOKUP($B40,'Round  (5)'!$B$2:$AM$102,MATCH(Species!Y$2,'Round  (5)'!$B$2:$AM$2,0),0),0)+IFERROR(VLOOKUP($B40,'Round  (6)'!$B$2:$AM$102,MATCH(Species!Y$2,'Round  (6)'!$B$2:$AM$2,0),0),0)+IFERROR(VLOOKUP($B40,'Round  (7)'!$B$2:$AM$102,MATCH(Species!Y$2,'Round  (7)'!$B$2:$AM$2,0),0),0)+IFERROR(VLOOKUP($B40,'Round  (8)'!$B$2:$AM$102,MATCH(Species!Y$2,'Round  (8)'!$B$2:$AM$2,0),0),0)+IFERROR(VLOOKUP($B40,'Round  (9)'!$B$2:$AM$102,MATCH(Species!Y$2,'Round  (9)'!$B$2:$AM$2,0),0),0)+IFERROR(VLOOKUP($B40,'Round  (10)'!$B$2:$U$102,MATCH(Species!Y$2,'Round  (10)'!$B$2:$U$2,0),0),0)+IFERROR(VLOOKUP($B40,'Round  (11)'!$B$2:$AB$102,MATCH(Species!Y$2,'Round  (11)'!$B$2:$AB$2,0),0),0)+IFERROR(VLOOKUP($B40,'Round  (12)'!$B$2:$Y$100,MATCH(Species!Y$2,'Round  (12)'!$B$2:$Y$2,0),0),0)</f>
        <v>0</v>
      </c>
      <c r="Z40" s="480">
        <f>IFERROR(VLOOKUP($B40,'Round 1'!$B$2:$AM$102,MATCH(Species!Z$2,'Round 1'!$B$2:$AM$2,0),0),0)+IFERROR(VLOOKUP($B40,'Round  (2)'!$B$2:$AM$102,MATCH(Species!Z$2,'Round  (2)'!$B$2:$AM$2,0),0),0)+IFERROR(VLOOKUP($B40,'Round  (3)'!$B$2:$AM$102,MATCH(Species!Z$2,'Round  (3)'!$B$2:$AM$2,0),0),0)+IFERROR(VLOOKUP($B40,'Round (4)'!$B$2:$AM$102,MATCH(Species!Z$2,'Round (4)'!$B$2:$AM$2,0),0),0)+IFERROR(VLOOKUP($B40,'Round  (5)'!$B$2:$AM$102,MATCH(Species!Z$2,'Round  (5)'!$B$2:$AM$2,0),0),0)+IFERROR(VLOOKUP($B40,'Round  (6)'!$B$2:$AM$102,MATCH(Species!Z$2,'Round  (6)'!$B$2:$AM$2,0),0),0)+IFERROR(VLOOKUP($B40,'Round  (7)'!$B$2:$AM$102,MATCH(Species!Z$2,'Round  (7)'!$B$2:$AM$2,0),0),0)+IFERROR(VLOOKUP($B40,'Round  (8)'!$B$2:$AM$102,MATCH(Species!Z$2,'Round  (8)'!$B$2:$AM$2,0),0),0)+IFERROR(VLOOKUP($B40,'Round  (9)'!$B$2:$AM$102,MATCH(Species!Z$2,'Round  (9)'!$B$2:$AM$2,0),0),0)+IFERROR(VLOOKUP($B40,'Round  (10)'!$B$2:$U$102,MATCH(Species!Z$2,'Round  (10)'!$B$2:$U$2,0),0),0)+IFERROR(VLOOKUP($B40,'Round  (11)'!$B$2:$AB$102,MATCH(Species!Z$2,'Round  (11)'!$B$2:$AB$2,0),0),0)+IFERROR(VLOOKUP($B40,'Round  (12)'!$B$2:$Y$100,MATCH(Species!Z$2,'Round  (12)'!$B$2:$Y$2,0),0),0)</f>
        <v>0</v>
      </c>
      <c r="AA40" s="480">
        <f>IFERROR(VLOOKUP($B40,'Round 1'!$B$2:$AM$102,MATCH(Species!AA$2,'Round 1'!$B$2:$AM$2,0),0),0)+IFERROR(VLOOKUP($B40,'Round  (2)'!$B$2:$AM$102,MATCH(Species!AA$2,'Round  (2)'!$B$2:$AM$2,0),0),0)+IFERROR(VLOOKUP($B40,'Round  (3)'!$B$2:$AM$102,MATCH(Species!AA$2,'Round  (3)'!$B$2:$AM$2,0),0),0)+IFERROR(VLOOKUP($B40,'Round (4)'!$B$2:$AM$102,MATCH(Species!AA$2,'Round (4)'!$B$2:$AM$2,0),0),0)+IFERROR(VLOOKUP($B40,'Round  (5)'!$B$2:$AM$102,MATCH(Species!AA$2,'Round  (5)'!$B$2:$AM$2,0),0),0)+IFERROR(VLOOKUP($B40,'Round  (6)'!$B$2:$AM$102,MATCH(Species!AA$2,'Round  (6)'!$B$2:$AM$2,0),0),0)+IFERROR(VLOOKUP($B40,'Round  (7)'!$B$2:$AM$102,MATCH(Species!AA$2,'Round  (7)'!$B$2:$AM$2,0),0),0)+IFERROR(VLOOKUP($B40,'Round  (8)'!$B$2:$AM$102,MATCH(Species!AA$2,'Round  (8)'!$B$2:$AM$2,0),0),0)+IFERROR(VLOOKUP($B40,'Round  (9)'!$B$2:$AM$102,MATCH(Species!AA$2,'Round  (9)'!$B$2:$AM$2,0),0),0)+IFERROR(VLOOKUP($B40,'Round  (10)'!$B$2:$U$102,MATCH(Species!AA$2,'Round  (10)'!$B$2:$U$2,0),0),0)+IFERROR(VLOOKUP($B40,'Round  (11)'!$B$2:$AB$102,MATCH(Species!AA$2,'Round  (11)'!$B$2:$AB$2,0),0),0)+IFERROR(VLOOKUP($B40,'Round  (12)'!$B$2:$Y$100,MATCH(Species!AA$2,'Round  (12)'!$B$2:$Y$2,0),0),0)</f>
        <v>1</v>
      </c>
      <c r="AB40" s="480">
        <f>IFERROR(VLOOKUP($B40,'Round 1'!$B$2:$AM$102,MATCH(Species!AB$2,'Round 1'!$B$2:$AM$2,0),0),0)+IFERROR(VLOOKUP($B40,'Round  (2)'!$B$2:$AM$102,MATCH(Species!AB$2,'Round  (2)'!$B$2:$AM$2,0),0),0)+IFERROR(VLOOKUP($B40,'Round  (3)'!$B$2:$AM$102,MATCH(Species!AB$2,'Round  (3)'!$B$2:$AM$2,0),0),0)+IFERROR(VLOOKUP($B40,'Round (4)'!$B$2:$AM$102,MATCH(Species!AB$2,'Round (4)'!$B$2:$AM$2,0),0),0)+IFERROR(VLOOKUP($B40,'Round  (5)'!$B$2:$AM$102,MATCH(Species!AB$2,'Round  (5)'!$B$2:$AM$2,0),0),0)+IFERROR(VLOOKUP($B40,'Round  (6)'!$B$2:$AM$102,MATCH(Species!AB$2,'Round  (6)'!$B$2:$AM$2,0),0),0)+IFERROR(VLOOKUP($B40,'Round  (7)'!$B$2:$AM$102,MATCH(Species!AB$2,'Round  (7)'!$B$2:$AM$2,0),0),0)+IFERROR(VLOOKUP($B40,'Round  (8)'!$B$2:$AM$102,MATCH(Species!AB$2,'Round  (8)'!$B$2:$AM$2,0),0),0)+IFERROR(VLOOKUP($B40,'Round  (9)'!$B$2:$AM$102,MATCH(Species!AB$2,'Round  (9)'!$B$2:$AM$2,0),0),0)+IFERROR(VLOOKUP($B40,'Round  (10)'!$B$2:$U$102,MATCH(Species!AB$2,'Round  (10)'!$B$2:$U$2,0),0),0)+IFERROR(VLOOKUP($B40,'Round  (11)'!$B$2:$AB$102,MATCH(Species!AB$2,'Round  (11)'!$B$2:$AB$2,0),0),0)+IFERROR(VLOOKUP($B40,'Round  (12)'!$B$2:$Y$100,MATCH(Species!AB$2,'Round  (12)'!$B$2:$Y$2,0),0),0)</f>
        <v>0</v>
      </c>
      <c r="AC40" s="480">
        <f>IFERROR(VLOOKUP($B40,'Round 1'!$B$2:$AM$102,MATCH(Species!AC$2,'Round 1'!$B$2:$AM$2,0),0),0)+IFERROR(VLOOKUP($B40,'Round  (2)'!$B$2:$AM$102,MATCH(Species!AC$2,'Round  (2)'!$B$2:$AM$2,0),0),0)+IFERROR(VLOOKUP($B40,'Round  (3)'!$B$2:$AM$102,MATCH(Species!AC$2,'Round  (3)'!$B$2:$AM$2,0),0),0)+IFERROR(VLOOKUP($B40,'Round (4)'!$B$2:$AM$102,MATCH(Species!AC$2,'Round (4)'!$B$2:$AM$2,0),0),0)+IFERROR(VLOOKUP($B40,'Round  (5)'!$B$2:$AM$102,MATCH(Species!AC$2,'Round  (5)'!$B$2:$AM$2,0),0),0)+IFERROR(VLOOKUP($B40,'Round  (6)'!$B$2:$AM$102,MATCH(Species!AC$2,'Round  (6)'!$B$2:$AM$2,0),0),0)+IFERROR(VLOOKUP($B40,'Round  (7)'!$B$2:$AM$102,MATCH(Species!AC$2,'Round  (7)'!$B$2:$AM$2,0),0),0)+IFERROR(VLOOKUP($B40,'Round  (8)'!$B$2:$AM$102,MATCH(Species!AC$2,'Round  (8)'!$B$2:$AM$2,0),0),0)+IFERROR(VLOOKUP($B40,'Round  (9)'!$B$2:$AM$102,MATCH(Species!AC$2,'Round  (9)'!$B$2:$AM$2,0),0),0)+IFERROR(VLOOKUP($B40,'Round  (10)'!$B$2:$U$102,MATCH(Species!AC$2,'Round  (10)'!$B$2:$U$2,0),0),0)+IFERROR(VLOOKUP($B40,'Round  (11)'!$B$2:$AB$102,MATCH(Species!AC$2,'Round  (11)'!$B$2:$AB$2,0),0),0)+IFERROR(VLOOKUP($B40,'Round  (12)'!$B$2:$Y$100,MATCH(Species!AC$2,'Round  (12)'!$B$2:$Y$2,0),0),0)</f>
        <v>0</v>
      </c>
      <c r="AD40" s="480">
        <f>IFERROR(VLOOKUP($B40,'Round 1'!$B$2:$AM$102,MATCH(Species!AD$2,'Round 1'!$B$2:$AM$2,0),0),0)+IFERROR(VLOOKUP($B40,'Round  (2)'!$B$2:$AM$102,MATCH(Species!AD$2,'Round  (2)'!$B$2:$AM$2,0),0),0)+IFERROR(VLOOKUP($B40,'Round  (3)'!$B$2:$AM$102,MATCH(Species!AD$2,'Round  (3)'!$B$2:$AM$2,0),0),0)+IFERROR(VLOOKUP($B40,'Round (4)'!$B$2:$AM$102,MATCH(Species!AD$2,'Round (4)'!$B$2:$AM$2,0),0),0)+IFERROR(VLOOKUP($B40,'Round  (5)'!$B$2:$AM$102,MATCH(Species!AD$2,'Round  (5)'!$B$2:$AM$2,0),0),0)+IFERROR(VLOOKUP($B40,'Round  (6)'!$B$2:$AM$102,MATCH(Species!AD$2,'Round  (6)'!$B$2:$AM$2,0),0),0)+IFERROR(VLOOKUP($B40,'Round  (7)'!$B$2:$AM$102,MATCH(Species!AD$2,'Round  (7)'!$B$2:$AM$2,0),0),0)+IFERROR(VLOOKUP($B40,'Round  (8)'!$B$2:$AM$102,MATCH(Species!AD$2,'Round  (8)'!$B$2:$AM$2,0),0),0)+IFERROR(VLOOKUP($B40,'Round  (9)'!$B$2:$AM$102,MATCH(Species!AD$2,'Round  (9)'!$B$2:$AM$2,0),0),0)+IFERROR(VLOOKUP($B40,'Round  (10)'!$B$2:$U$102,MATCH(Species!AD$2,'Round  (10)'!$B$2:$U$2,0),0),0)+IFERROR(VLOOKUP($B40,'Round  (11)'!$B$2:$AB$102,MATCH(Species!AD$2,'Round  (11)'!$B$2:$AB$2,0),0),0)+IFERROR(VLOOKUP($B40,'Round  (12)'!$B$2:$Y$100,MATCH(Species!AD$2,'Round  (12)'!$B$2:$Y$2,0),0),0)</f>
        <v>0</v>
      </c>
      <c r="AE40" s="480">
        <f>IFERROR(VLOOKUP($B40,'Round 1'!$B$2:$AM$102,MATCH(Species!AE$2,'Round 1'!$B$2:$AM$2,0),0),0)+IFERROR(VLOOKUP($B40,'Round  (2)'!$B$2:$AM$102,MATCH(Species!AE$2,'Round  (2)'!$B$2:$AM$2,0),0),0)+IFERROR(VLOOKUP($B40,'Round  (3)'!$B$2:$AM$102,MATCH(Species!AE$2,'Round  (3)'!$B$2:$AM$2,0),0),0)+IFERROR(VLOOKUP($B40,'Round (4)'!$B$2:$AM$102,MATCH(Species!AE$2,'Round (4)'!$B$2:$AM$2,0),0),0)+IFERROR(VLOOKUP($B40,'Round  (5)'!$B$2:$AM$102,MATCH(Species!AE$2,'Round  (5)'!$B$2:$AM$2,0),0),0)+IFERROR(VLOOKUP($B40,'Round  (6)'!$B$2:$AM$102,MATCH(Species!AE$2,'Round  (6)'!$B$2:$AM$2,0),0),0)+IFERROR(VLOOKUP($B40,'Round  (7)'!$B$2:$AM$102,MATCH(Species!AE$2,'Round  (7)'!$B$2:$AM$2,0),0),0)+IFERROR(VLOOKUP($B40,'Round  (8)'!$B$2:$AM$102,MATCH(Species!AE$2,'Round  (8)'!$B$2:$AM$2,0),0),0)+IFERROR(VLOOKUP($B40,'Round  (9)'!$B$2:$AM$102,MATCH(Species!AE$2,'Round  (9)'!$B$2:$AM$2,0),0),0)+IFERROR(VLOOKUP($B40,'Round  (10)'!$B$2:$U$102,MATCH(Species!AE$2,'Round  (10)'!$B$2:$U$2,0),0),0)+IFERROR(VLOOKUP($B40,'Round  (11)'!$B$2:$AB$102,MATCH(Species!AE$2,'Round  (11)'!$B$2:$AB$2,0),0),0)+IFERROR(VLOOKUP($B40,'Round  (12)'!$B$2:$Y$100,MATCH(Species!AE$2,'Round  (12)'!$B$2:$Y$2,0),0),0)</f>
        <v>0</v>
      </c>
      <c r="AF40" s="480">
        <f>IFERROR(VLOOKUP($B40,'Round 1'!$B$2:$AM$102,MATCH(Species!AF$2,'Round 1'!$B$2:$AM$2,0),0),0)+IFERROR(VLOOKUP($B40,'Round  (2)'!$B$2:$AM$102,MATCH(Species!AF$2,'Round  (2)'!$B$2:$AM$2,0),0),0)+IFERROR(VLOOKUP($B40,'Round  (3)'!$B$2:$AM$102,MATCH(Species!AF$2,'Round  (3)'!$B$2:$AM$2,0),0),0)+IFERROR(VLOOKUP($B40,'Round (4)'!$B$2:$AM$102,MATCH(Species!AF$2,'Round (4)'!$B$2:$AM$2,0),0),0)+IFERROR(VLOOKUP($B40,'Round  (5)'!$B$2:$AM$102,MATCH(Species!AF$2,'Round  (5)'!$B$2:$AM$2,0),0),0)+IFERROR(VLOOKUP($B40,'Round  (6)'!$B$2:$AM$102,MATCH(Species!AF$2,'Round  (6)'!$B$2:$AM$2,0),0),0)+IFERROR(VLOOKUP($B40,'Round  (7)'!$B$2:$AM$102,MATCH(Species!AF$2,'Round  (7)'!$B$2:$AM$2,0),0),0)+IFERROR(VLOOKUP($B40,'Round  (8)'!$B$2:$AM$102,MATCH(Species!AF$2,'Round  (8)'!$B$2:$AM$2,0),0),0)+IFERROR(VLOOKUP($B40,'Round  (9)'!$B$2:$AM$102,MATCH(Species!AF$2,'Round  (9)'!$B$2:$AM$2,0),0),0)+IFERROR(VLOOKUP($B40,'Round  (10)'!$B$2:$U$102,MATCH(Species!AF$2,'Round  (10)'!$B$2:$U$2,0),0),0)+IFERROR(VLOOKUP($B40,'Round  (11)'!$B$2:$AB$102,MATCH(Species!AF$2,'Round  (11)'!$B$2:$AB$2,0),0),0)+IFERROR(VLOOKUP($B40,'Round  (12)'!$B$2:$Y$100,MATCH(Species!AF$2,'Round  (12)'!$B$2:$Y$2,0),0),0)</f>
        <v>0</v>
      </c>
      <c r="AG40" s="480">
        <f>IFERROR(VLOOKUP($B40,'Round 1'!$B$2:$AM$102,MATCH(Species!AG$2,'Round 1'!$B$2:$AM$2,0),0),0)+IFERROR(VLOOKUP($B40,'Round  (2)'!$B$2:$AM$102,MATCH(Species!AG$2,'Round  (2)'!$B$2:$AM$2,0),0),0)+IFERROR(VLOOKUP($B40,'Round  (3)'!$B$2:$AM$102,MATCH(Species!AG$2,'Round  (3)'!$B$2:$AM$2,0),0),0)+IFERROR(VLOOKUP($B40,'Round (4)'!$B$2:$AM$102,MATCH(Species!AG$2,'Round (4)'!$B$2:$AM$2,0),0),0)+IFERROR(VLOOKUP($B40,'Round  (5)'!$B$2:$AM$102,MATCH(Species!AG$2,'Round  (5)'!$B$2:$AM$2,0),0),0)+IFERROR(VLOOKUP($B40,'Round  (6)'!$B$2:$AM$102,MATCH(Species!AG$2,'Round  (6)'!$B$2:$AM$2,0),0),0)+IFERROR(VLOOKUP($B40,'Round  (7)'!$B$2:$AM$102,MATCH(Species!AG$2,'Round  (7)'!$B$2:$AM$2,0),0),0)+IFERROR(VLOOKUP($B40,'Round  (8)'!$B$2:$AM$102,MATCH(Species!AG$2,'Round  (8)'!$B$2:$AM$2,0),0),0)+IFERROR(VLOOKUP($B40,'Round  (9)'!$B$2:$AM$102,MATCH(Species!AG$2,'Round  (9)'!$B$2:$AM$2,0),0),0)+IFERROR(VLOOKUP($B40,'Round  (10)'!$B$2:$U$102,MATCH(Species!AG$2,'Round  (10)'!$B$2:$U$2,0),0),0)+IFERROR(VLOOKUP($B40,'Round  (11)'!$B$2:$AB$102,MATCH(Species!AG$2,'Round  (11)'!$B$2:$AB$2,0),0),0)+IFERROR(VLOOKUP($B40,'Round  (12)'!$B$2:$Y$100,MATCH(Species!AG$2,'Round  (12)'!$B$2:$Y$2,0),0),0)</f>
        <v>0</v>
      </c>
      <c r="AH40" s="480">
        <f>IFERROR(VLOOKUP($B40,'Round 1'!$B$2:$AM$102,MATCH(Species!AH$2,'Round 1'!$B$2:$AM$2,0),0),0)+IFERROR(VLOOKUP($B40,'Round  (2)'!$B$2:$AM$102,MATCH(Species!AH$2,'Round  (2)'!$B$2:$AM$2,0),0),0)+IFERROR(VLOOKUP($B40,'Round  (3)'!$B$2:$AM$102,MATCH(Species!AH$2,'Round  (3)'!$B$2:$AM$2,0),0),0)+IFERROR(VLOOKUP($B40,'Round (4)'!$B$2:$AM$102,MATCH(Species!AH$2,'Round (4)'!$B$2:$AM$2,0),0),0)+IFERROR(VLOOKUP($B40,'Round  (5)'!$B$2:$AM$102,MATCH(Species!AH$2,'Round  (5)'!$B$2:$AM$2,0),0),0)+IFERROR(VLOOKUP($B40,'Round  (6)'!$B$2:$AM$102,MATCH(Species!AH$2,'Round  (6)'!$B$2:$AM$2,0),0),0)+IFERROR(VLOOKUP($B40,'Round  (7)'!$B$2:$AM$102,MATCH(Species!AH$2,'Round  (7)'!$B$2:$AM$2,0),0),0)+IFERROR(VLOOKUP($B40,'Round  (8)'!$B$2:$AM$102,MATCH(Species!AH$2,'Round  (8)'!$B$2:$AM$2,0),0),0)+IFERROR(VLOOKUP($B40,'Round  (9)'!$B$2:$AM$102,MATCH(Species!AH$2,'Round  (9)'!$B$2:$AM$2,0),0),0)+IFERROR(VLOOKUP($B40,'Round  (10)'!$B$2:$U$102,MATCH(Species!AH$2,'Round  (10)'!$B$2:$U$2,0),0),0)+IFERROR(VLOOKUP($B40,'Round  (11)'!$B$2:$AB$102,MATCH(Species!AH$2,'Round  (11)'!$B$2:$AB$2,0),0),0)+IFERROR(VLOOKUP($B40,'Round  (12)'!$B$2:$Y$100,MATCH(Species!AH$2,'Round  (12)'!$B$2:$Y$2,0),0),0)</f>
        <v>0</v>
      </c>
      <c r="AI40" s="480">
        <f>IFERROR(VLOOKUP($B40,'Round 1'!$B$2:$AM$102,MATCH(Species!AI$2,'Round 1'!$B$2:$AM$2,0),0),0)+IFERROR(VLOOKUP($B40,'Round  (2)'!$B$2:$AM$102,MATCH(Species!AI$2,'Round  (2)'!$B$2:$AM$2,0),0),0)+IFERROR(VLOOKUP($B40,'Round  (3)'!$B$2:$AM$102,MATCH(Species!AI$2,'Round  (3)'!$B$2:$AM$2,0),0),0)+IFERROR(VLOOKUP($B40,'Round (4)'!$B$2:$AM$102,MATCH(Species!AI$2,'Round (4)'!$B$2:$AM$2,0),0),0)+IFERROR(VLOOKUP($B40,'Round  (5)'!$B$2:$AM$102,MATCH(Species!AI$2,'Round  (5)'!$B$2:$AM$2,0),0),0)+IFERROR(VLOOKUP($B40,'Round  (6)'!$B$2:$AM$102,MATCH(Species!AI$2,'Round  (6)'!$B$2:$AM$2,0),0),0)+IFERROR(VLOOKUP($B40,'Round  (7)'!$B$2:$AM$102,MATCH(Species!AI$2,'Round  (7)'!$B$2:$AM$2,0),0),0)+IFERROR(VLOOKUP($B40,'Round  (8)'!$B$2:$AM$102,MATCH(Species!AI$2,'Round  (8)'!$B$2:$AM$2,0),0),0)+IFERROR(VLOOKUP($B40,'Round  (9)'!$B$2:$AM$102,MATCH(Species!AI$2,'Round  (9)'!$B$2:$AM$2,0),0),0)+IFERROR(VLOOKUP($B40,'Round  (10)'!$B$2:$U$102,MATCH(Species!AI$2,'Round  (10)'!$B$2:$U$2,0),0),0)+IFERROR(VLOOKUP($B40,'Round  (11)'!$B$2:$AB$102,MATCH(Species!AI$2,'Round  (11)'!$B$2:$AB$2,0),0),0)+IFERROR(VLOOKUP($B40,'Round  (12)'!$B$2:$Y$100,MATCH(Species!AI$2,'Round  (12)'!$B$2:$Y$2,0),0),0)</f>
        <v>0</v>
      </c>
      <c r="AJ40" s="480">
        <f>IFERROR(VLOOKUP($B40,'Round 1'!$B$2:$AM$102,MATCH(Species!AJ$2,'Round 1'!$B$2:$AM$2,0),0),0)+IFERROR(VLOOKUP($B40,'Round  (2)'!$B$2:$AM$102,MATCH(Species!AJ$2,'Round  (2)'!$B$2:$AM$2,0),0),0)+IFERROR(VLOOKUP($B40,'Round  (3)'!$B$2:$AM$102,MATCH(Species!AJ$2,'Round  (3)'!$B$2:$AM$2,0),0),0)+IFERROR(VLOOKUP($B40,'Round (4)'!$B$2:$AM$102,MATCH(Species!AJ$2,'Round (4)'!$B$2:$AM$2,0),0),0)+IFERROR(VLOOKUP($B40,'Round  (5)'!$B$2:$AM$102,MATCH(Species!AJ$2,'Round  (5)'!$B$2:$AM$2,0),0),0)+IFERROR(VLOOKUP($B40,'Round  (6)'!$B$2:$AM$102,MATCH(Species!AJ$2,'Round  (6)'!$B$2:$AM$2,0),0),0)+IFERROR(VLOOKUP($B40,'Round  (7)'!$B$2:$AM$102,MATCH(Species!AJ$2,'Round  (7)'!$B$2:$AM$2,0),0),0)+IFERROR(VLOOKUP($B40,'Round  (8)'!$B$2:$AM$102,MATCH(Species!AJ$2,'Round  (8)'!$B$2:$AM$2,0),0),0)+IFERROR(VLOOKUP($B40,'Round  (9)'!$B$2:$AM$102,MATCH(Species!AJ$2,'Round  (9)'!$B$2:$AM$2,0),0),0)+IFERROR(VLOOKUP($B40,'Round  (10)'!$B$2:$U$102,MATCH(Species!AJ$2,'Round  (10)'!$B$2:$U$2,0),0),0)+IFERROR(VLOOKUP($B40,'Round  (11)'!$B$2:$AB$102,MATCH(Species!AJ$2,'Round  (11)'!$B$2:$AB$2,0),0),0)+IFERROR(VLOOKUP($B40,'Round  (12)'!$B$2:$Y$100,MATCH(Species!AJ$2,'Round  (12)'!$B$2:$Y$2,0),0),0)</f>
        <v>0</v>
      </c>
    </row>
    <row r="41" spans="1:36" x14ac:dyDescent="0.3">
      <c r="A41" s="186">
        <v>38</v>
      </c>
      <c r="B41" s="326" t="s">
        <v>178</v>
      </c>
      <c r="C41" s="66" t="str">
        <f>IFERROR(VLOOKUP(B41,IND!$B$3:$E$66,4,0),"NM")</f>
        <v>NM</v>
      </c>
      <c r="D41" s="51">
        <f t="shared" si="3"/>
        <v>5</v>
      </c>
      <c r="E41" s="342">
        <f t="shared" si="4"/>
        <v>20</v>
      </c>
      <c r="F41" s="480">
        <f>IFERROR(VLOOKUP($B41,'Round 1'!$B$2:$AM$102,MATCH(Species!F$2,'Round 1'!$B$2:$AM$2,0),0),0)+IFERROR(VLOOKUP($B41,'Round  (2)'!$B$2:$AM$102,MATCH(Species!F$2,'Round  (2)'!$B$2:$AM$2,0),0),0)+IFERROR(VLOOKUP($B41,'Round  (3)'!$B$2:$AM$102,MATCH(Species!F$2,'Round  (3)'!$B$2:$AM$2,0),0),0)+IFERROR(VLOOKUP($B41,'Round (4)'!$B$2:$AM$102,MATCH(Species!F$2,'Round (4)'!$B$2:$AM$2,0),0),0)+IFERROR(VLOOKUP($B41,'Round  (5)'!$B$2:$AM$102,MATCH(Species!F$2,'Round  (5)'!$B$2:$AM$2,0),0),0)+IFERROR(VLOOKUP($B41,'Round  (6)'!$B$2:$AM$102,MATCH(Species!F$2,'Round  (6)'!$B$2:$AM$2,0),0),0)+IFERROR(VLOOKUP($B41,'Round  (7)'!$B$2:$AM$102,MATCH(Species!F$2,'Round  (7)'!$B$2:$AM$2,0),0),0)+IFERROR(VLOOKUP($B41,'Round  (8)'!$B$2:$AM$102,MATCH(Species!F$2,'Round  (8)'!$B$2:$AM$2,0),0),0)+IFERROR(VLOOKUP($B41,'Round  (9)'!$B$2:$AM$102,MATCH(Species!F$2,'Round  (9)'!$B$2:$AM$2,0),0),0)+IFERROR(VLOOKUP($B41,'Round  (10)'!$B$2:$U$102,MATCH(Species!F$2,'Round  (10)'!$B$2:$U$2,0),0),0)+IFERROR(VLOOKUP($B41,'Round  (11)'!$B$2:$AB$102,MATCH(Species!F$2,'Round  (11)'!$B$2:$AB$2,0),0),0)+IFERROR(VLOOKUP($B41,'Round  (12)'!$B$2:$Y$100,MATCH(Species!F$2,'Round  (12)'!$B$2:$Y$2,0),0),0)</f>
        <v>12</v>
      </c>
      <c r="G41" s="480">
        <f>IFERROR(VLOOKUP($B41,'Round 1'!$B$2:$AM$102,MATCH(Species!G$2,'Round 1'!$B$2:$AM$2,0),0),0)+IFERROR(VLOOKUP($B41,'Round  (2)'!$B$2:$AM$102,MATCH(Species!G$2,'Round  (2)'!$B$2:$AM$2,0),0),0)+IFERROR(VLOOKUP($B41,'Round  (3)'!$B$2:$AM$102,MATCH(Species!G$2,'Round  (3)'!$B$2:$AM$2,0),0),0)+IFERROR(VLOOKUP($B41,'Round (4)'!$B$2:$AM$102,MATCH(Species!G$2,'Round (4)'!$B$2:$AM$2,0),0),0)+IFERROR(VLOOKUP($B41,'Round  (5)'!$B$2:$AM$102,MATCH(Species!G$2,'Round  (5)'!$B$2:$AM$2,0),0),0)+IFERROR(VLOOKUP($B41,'Round  (6)'!$B$2:$AM$102,MATCH(Species!G$2,'Round  (6)'!$B$2:$AM$2,0),0),0)+IFERROR(VLOOKUP($B41,'Round  (7)'!$B$2:$AM$102,MATCH(Species!G$2,'Round  (7)'!$B$2:$AM$2,0),0),0)+IFERROR(VLOOKUP($B41,'Round  (8)'!$B$2:$AM$102,MATCH(Species!G$2,'Round  (8)'!$B$2:$AM$2,0),0),0)+IFERROR(VLOOKUP($B41,'Round  (9)'!$B$2:$AM$102,MATCH(Species!G$2,'Round  (9)'!$B$2:$AM$2,0),0),0)+IFERROR(VLOOKUP($B41,'Round  (10)'!$B$2:$U$102,MATCH(Species!G$2,'Round  (10)'!$B$2:$U$2,0),0),0)+IFERROR(VLOOKUP($B41,'Round  (11)'!$B$2:$AB$102,MATCH(Species!G$2,'Round  (11)'!$B$2:$AB$2,0),0),0)+IFERROR(VLOOKUP($B41,'Round  (12)'!$B$2:$Y$100,MATCH(Species!G$2,'Round  (12)'!$B$2:$Y$2,0),0),0)</f>
        <v>1</v>
      </c>
      <c r="H41" s="480">
        <f>IFERROR(VLOOKUP($B41,'Round 1'!$B$2:$AM$102,MATCH(Species!H$2,'Round 1'!$B$2:$AM$2,0),0),0)+IFERROR(VLOOKUP($B41,'Round  (2)'!$B$2:$AM$102,MATCH(Species!H$2,'Round  (2)'!$B$2:$AM$2,0),0),0)+IFERROR(VLOOKUP($B41,'Round  (3)'!$B$2:$AM$102,MATCH(Species!H$2,'Round  (3)'!$B$2:$AM$2,0),0),0)+IFERROR(VLOOKUP($B41,'Round (4)'!$B$2:$AM$102,MATCH(Species!H$2,'Round (4)'!$B$2:$AM$2,0),0),0)+IFERROR(VLOOKUP($B41,'Round  (5)'!$B$2:$AM$102,MATCH(Species!H$2,'Round  (5)'!$B$2:$AM$2,0),0),0)+IFERROR(VLOOKUP($B41,'Round  (6)'!$B$2:$AM$102,MATCH(Species!H$2,'Round  (6)'!$B$2:$AM$2,0),0),0)+IFERROR(VLOOKUP($B41,'Round  (7)'!$B$2:$AM$102,MATCH(Species!H$2,'Round  (7)'!$B$2:$AM$2,0),0),0)+IFERROR(VLOOKUP($B41,'Round  (8)'!$B$2:$AM$102,MATCH(Species!H$2,'Round  (8)'!$B$2:$AM$2,0),0),0)+IFERROR(VLOOKUP($B41,'Round  (9)'!$B$2:$AM$102,MATCH(Species!H$2,'Round  (9)'!$B$2:$AM$2,0),0),0)+IFERROR(VLOOKUP($B41,'Round  (10)'!$B$2:$U$102,MATCH(Species!H$2,'Round  (10)'!$B$2:$U$2,0),0),0)+IFERROR(VLOOKUP($B41,'Round  (11)'!$B$2:$AB$102,MATCH(Species!H$2,'Round  (11)'!$B$2:$AB$2,0),0),0)+IFERROR(VLOOKUP($B41,'Round  (12)'!$B$2:$Y$100,MATCH(Species!H$2,'Round  (12)'!$B$2:$Y$2,0),0),0)</f>
        <v>0</v>
      </c>
      <c r="I41" s="480">
        <f>IFERROR(VLOOKUP($B41,'Round 1'!$B$2:$AM$102,MATCH(Species!I$2,'Round 1'!$B$2:$AM$2,0),0),0)+IFERROR(VLOOKUP($B41,'Round  (2)'!$B$2:$AM$102,MATCH(Species!I$2,'Round  (2)'!$B$2:$AM$2,0),0),0)+IFERROR(VLOOKUP($B41,'Round  (3)'!$B$2:$AM$102,MATCH(Species!I$2,'Round  (3)'!$B$2:$AM$2,0),0),0)+IFERROR(VLOOKUP($B41,'Round (4)'!$B$2:$AM$102,MATCH(Species!I$2,'Round (4)'!$B$2:$AM$2,0),0),0)+IFERROR(VLOOKUP($B41,'Round  (5)'!$B$2:$AM$102,MATCH(Species!I$2,'Round  (5)'!$B$2:$AM$2,0),0),0)+IFERROR(VLOOKUP($B41,'Round  (6)'!$B$2:$AM$102,MATCH(Species!I$2,'Round  (6)'!$B$2:$AM$2,0),0),0)+IFERROR(VLOOKUP($B41,'Round  (7)'!$B$2:$AM$102,MATCH(Species!I$2,'Round  (7)'!$B$2:$AM$2,0),0),0)+IFERROR(VLOOKUP($B41,'Round  (8)'!$B$2:$AM$102,MATCH(Species!I$2,'Round  (8)'!$B$2:$AM$2,0),0),0)+IFERROR(VLOOKUP($B41,'Round  (9)'!$B$2:$AM$102,MATCH(Species!I$2,'Round  (9)'!$B$2:$AM$2,0),0),0)+IFERROR(VLOOKUP($B41,'Round  (10)'!$B$2:$U$102,MATCH(Species!I$2,'Round  (10)'!$B$2:$U$2,0),0),0)+IFERROR(VLOOKUP($B41,'Round  (11)'!$B$2:$AB$102,MATCH(Species!I$2,'Round  (11)'!$B$2:$AB$2,0),0),0)+IFERROR(VLOOKUP($B41,'Round  (12)'!$B$2:$Y$100,MATCH(Species!I$2,'Round  (12)'!$B$2:$Y$2,0),0),0)</f>
        <v>0</v>
      </c>
      <c r="J41" s="480">
        <f>IFERROR(VLOOKUP($B41,'Round 1'!$B$2:$AM$102,MATCH(Species!J$2,'Round 1'!$B$2:$AM$2,0),0),0)+IFERROR(VLOOKUP($B41,'Round  (2)'!$B$2:$AM$102,MATCH(Species!J$2,'Round  (2)'!$B$2:$AM$2,0),0),0)+IFERROR(VLOOKUP($B41,'Round  (3)'!$B$2:$AM$102,MATCH(Species!J$2,'Round  (3)'!$B$2:$AM$2,0),0),0)+IFERROR(VLOOKUP($B41,'Round (4)'!$B$2:$AM$102,MATCH(Species!J$2,'Round (4)'!$B$2:$AM$2,0),0),0)+IFERROR(VLOOKUP($B41,'Round  (5)'!$B$2:$AM$102,MATCH(Species!J$2,'Round  (5)'!$B$2:$AM$2,0),0),0)+IFERROR(VLOOKUP($B41,'Round  (6)'!$B$2:$AM$102,MATCH(Species!J$2,'Round  (6)'!$B$2:$AM$2,0),0),0)+IFERROR(VLOOKUP($B41,'Round  (7)'!$B$2:$AM$102,MATCH(Species!J$2,'Round  (7)'!$B$2:$AM$2,0),0),0)+IFERROR(VLOOKUP($B41,'Round  (8)'!$B$2:$AM$102,MATCH(Species!J$2,'Round  (8)'!$B$2:$AM$2,0),0),0)+IFERROR(VLOOKUP($B41,'Round  (9)'!$B$2:$AM$102,MATCH(Species!J$2,'Round  (9)'!$B$2:$AM$2,0),0),0)+IFERROR(VLOOKUP($B41,'Round  (10)'!$B$2:$U$102,MATCH(Species!J$2,'Round  (10)'!$B$2:$U$2,0),0),0)+IFERROR(VLOOKUP($B41,'Round  (11)'!$B$2:$AB$102,MATCH(Species!J$2,'Round  (11)'!$B$2:$AB$2,0),0),0)+IFERROR(VLOOKUP($B41,'Round  (12)'!$B$2:$Y$100,MATCH(Species!J$2,'Round  (12)'!$B$2:$Y$2,0),0),0)</f>
        <v>0</v>
      </c>
      <c r="K41" s="480">
        <f>IFERROR(VLOOKUP($B41,'Round 1'!$B$2:$AM$102,MATCH(Species!K$2,'Round 1'!$B$2:$AM$2,0),0),0)+IFERROR(VLOOKUP($B41,'Round  (2)'!$B$2:$AM$102,MATCH(Species!K$2,'Round  (2)'!$B$2:$AM$2,0),0),0)+IFERROR(VLOOKUP($B41,'Round  (3)'!$B$2:$AM$102,MATCH(Species!K$2,'Round  (3)'!$B$2:$AM$2,0),0),0)+IFERROR(VLOOKUP($B41,'Round (4)'!$B$2:$AM$102,MATCH(Species!K$2,'Round (4)'!$B$2:$AM$2,0),0),0)+IFERROR(VLOOKUP($B41,'Round  (5)'!$B$2:$AM$102,MATCH(Species!K$2,'Round  (5)'!$B$2:$AM$2,0),0),0)+IFERROR(VLOOKUP($B41,'Round  (6)'!$B$2:$AM$102,MATCH(Species!K$2,'Round  (6)'!$B$2:$AM$2,0),0),0)+IFERROR(VLOOKUP($B41,'Round  (7)'!$B$2:$AM$102,MATCH(Species!K$2,'Round  (7)'!$B$2:$AM$2,0),0),0)+IFERROR(VLOOKUP($B41,'Round  (8)'!$B$2:$AM$102,MATCH(Species!K$2,'Round  (8)'!$B$2:$AM$2,0),0),0)+IFERROR(VLOOKUP($B41,'Round  (9)'!$B$2:$AM$102,MATCH(Species!K$2,'Round  (9)'!$B$2:$AM$2,0),0),0)+IFERROR(VLOOKUP($B41,'Round  (10)'!$B$2:$U$102,MATCH(Species!K$2,'Round  (10)'!$B$2:$U$2,0),0),0)+IFERROR(VLOOKUP($B41,'Round  (11)'!$B$2:$AB$102,MATCH(Species!K$2,'Round  (11)'!$B$2:$AB$2,0),0),0)+IFERROR(VLOOKUP($B41,'Round  (12)'!$B$2:$Y$100,MATCH(Species!K$2,'Round  (12)'!$B$2:$Y$2,0),0),0)</f>
        <v>0</v>
      </c>
      <c r="L41" s="480">
        <f>IFERROR(VLOOKUP($B41,'Round 1'!$B$2:$AM$102,MATCH(Species!L$2,'Round 1'!$B$2:$AM$2,0),0),0)+IFERROR(VLOOKUP($B41,'Round  (2)'!$B$2:$AM$102,MATCH(Species!L$2,'Round  (2)'!$B$2:$AM$2,0),0),0)+IFERROR(VLOOKUP($B41,'Round  (3)'!$B$2:$AM$102,MATCH(Species!L$2,'Round  (3)'!$B$2:$AM$2,0),0),0)+IFERROR(VLOOKUP($B41,'Round (4)'!$B$2:$AM$102,MATCH(Species!L$2,'Round (4)'!$B$2:$AM$2,0),0),0)+IFERROR(VLOOKUP($B41,'Round  (5)'!$B$2:$AM$102,MATCH(Species!L$2,'Round  (5)'!$B$2:$AM$2,0),0),0)+IFERROR(VLOOKUP($B41,'Round  (6)'!$B$2:$AM$102,MATCH(Species!L$2,'Round  (6)'!$B$2:$AM$2,0),0),0)+IFERROR(VLOOKUP($B41,'Round  (7)'!$B$2:$AM$102,MATCH(Species!L$2,'Round  (7)'!$B$2:$AM$2,0),0),0)+IFERROR(VLOOKUP($B41,'Round  (8)'!$B$2:$AM$102,MATCH(Species!L$2,'Round  (8)'!$B$2:$AM$2,0),0),0)+IFERROR(VLOOKUP($B41,'Round  (9)'!$B$2:$AM$102,MATCH(Species!L$2,'Round  (9)'!$B$2:$AM$2,0),0),0)+IFERROR(VLOOKUP($B41,'Round  (10)'!$B$2:$U$102,MATCH(Species!L$2,'Round  (10)'!$B$2:$U$2,0),0),0)+IFERROR(VLOOKUP($B41,'Round  (11)'!$B$2:$AB$102,MATCH(Species!L$2,'Round  (11)'!$B$2:$AB$2,0),0),0)+IFERROR(VLOOKUP($B41,'Round  (12)'!$B$2:$Y$100,MATCH(Species!L$2,'Round  (12)'!$B$2:$Y$2,0),0),0)</f>
        <v>0</v>
      </c>
      <c r="M41" s="480">
        <f>IFERROR(VLOOKUP($B41,'Round 1'!$B$2:$AM$102,MATCH(Species!M$2,'Round 1'!$B$2:$AM$2,0),0),0)+IFERROR(VLOOKUP($B41,'Round  (2)'!$B$2:$AM$102,MATCH(Species!M$2,'Round  (2)'!$B$2:$AM$2,0),0),0)+IFERROR(VLOOKUP($B41,'Round  (3)'!$B$2:$AM$102,MATCH(Species!M$2,'Round  (3)'!$B$2:$AM$2,0),0),0)+IFERROR(VLOOKUP($B41,'Round (4)'!$B$2:$AM$102,MATCH(Species!M$2,'Round (4)'!$B$2:$AM$2,0),0),0)+IFERROR(VLOOKUP($B41,'Round  (5)'!$B$2:$AM$102,MATCH(Species!M$2,'Round  (5)'!$B$2:$AM$2,0),0),0)+IFERROR(VLOOKUP($B41,'Round  (6)'!$B$2:$AM$102,MATCH(Species!M$2,'Round  (6)'!$B$2:$AM$2,0),0),0)+IFERROR(VLOOKUP($B41,'Round  (7)'!$B$2:$AM$102,MATCH(Species!M$2,'Round  (7)'!$B$2:$AM$2,0),0),0)+IFERROR(VLOOKUP($B41,'Round  (8)'!$B$2:$AM$102,MATCH(Species!M$2,'Round  (8)'!$B$2:$AM$2,0),0),0)+IFERROR(VLOOKUP($B41,'Round  (9)'!$B$2:$AM$102,MATCH(Species!M$2,'Round  (9)'!$B$2:$AM$2,0),0),0)+IFERROR(VLOOKUP($B41,'Round  (10)'!$B$2:$U$102,MATCH(Species!M$2,'Round  (10)'!$B$2:$U$2,0),0),0)+IFERROR(VLOOKUP($B41,'Round  (11)'!$B$2:$AB$102,MATCH(Species!M$2,'Round  (11)'!$B$2:$AB$2,0),0),0)+IFERROR(VLOOKUP($B41,'Round  (12)'!$B$2:$Y$100,MATCH(Species!M$2,'Round  (12)'!$B$2:$Y$2,0),0),0)</f>
        <v>0</v>
      </c>
      <c r="N41" s="480">
        <f>IFERROR(VLOOKUP($B41,'Round 1'!$B$2:$AM$102,MATCH(Species!N$2,'Round 1'!$B$2:$AM$2,0),0),0)+IFERROR(VLOOKUP($B41,'Round  (2)'!$B$2:$AM$102,MATCH(Species!N$2,'Round  (2)'!$B$2:$AM$2,0),0),0)+IFERROR(VLOOKUP($B41,'Round  (3)'!$B$2:$AM$102,MATCH(Species!N$2,'Round  (3)'!$B$2:$AM$2,0),0),0)+IFERROR(VLOOKUP($B41,'Round (4)'!$B$2:$AM$102,MATCH(Species!N$2,'Round (4)'!$B$2:$AM$2,0),0),0)+IFERROR(VLOOKUP($B41,'Round  (5)'!$B$2:$AM$102,MATCH(Species!N$2,'Round  (5)'!$B$2:$AM$2,0),0),0)+IFERROR(VLOOKUP($B41,'Round  (6)'!$B$2:$AM$102,MATCH(Species!N$2,'Round  (6)'!$B$2:$AM$2,0),0),0)+IFERROR(VLOOKUP($B41,'Round  (7)'!$B$2:$AM$102,MATCH(Species!N$2,'Round  (7)'!$B$2:$AM$2,0),0),0)+IFERROR(VLOOKUP($B41,'Round  (8)'!$B$2:$AM$102,MATCH(Species!N$2,'Round  (8)'!$B$2:$AM$2,0),0),0)+IFERROR(VLOOKUP($B41,'Round  (9)'!$B$2:$AM$102,MATCH(Species!N$2,'Round  (9)'!$B$2:$AM$2,0),0),0)+IFERROR(VLOOKUP($B41,'Round  (10)'!$B$2:$U$102,MATCH(Species!N$2,'Round  (10)'!$B$2:$U$2,0),0),0)+IFERROR(VLOOKUP($B41,'Round  (11)'!$B$2:$AB$102,MATCH(Species!N$2,'Round  (11)'!$B$2:$AB$2,0),0),0)+IFERROR(VLOOKUP($B41,'Round  (12)'!$B$2:$Y$100,MATCH(Species!N$2,'Round  (12)'!$B$2:$Y$2,0),0),0)</f>
        <v>1</v>
      </c>
      <c r="O41" s="480">
        <f>IFERROR(VLOOKUP($B41,'Round 1'!$B$2:$AM$102,MATCH(Species!O$2,'Round 1'!$B$2:$AM$2,0),0),0)+IFERROR(VLOOKUP($B41,'Round  (2)'!$B$2:$AM$102,MATCH(Species!O$2,'Round  (2)'!$B$2:$AM$2,0),0),0)+IFERROR(VLOOKUP($B41,'Round  (3)'!$B$2:$AM$102,MATCH(Species!O$2,'Round  (3)'!$B$2:$AM$2,0),0),0)+IFERROR(VLOOKUP($B41,'Round (4)'!$B$2:$AM$102,MATCH(Species!O$2,'Round (4)'!$B$2:$AM$2,0),0),0)+IFERROR(VLOOKUP($B41,'Round  (5)'!$B$2:$AM$102,MATCH(Species!O$2,'Round  (5)'!$B$2:$AM$2,0),0),0)+IFERROR(VLOOKUP($B41,'Round  (6)'!$B$2:$AM$102,MATCH(Species!O$2,'Round  (6)'!$B$2:$AM$2,0),0),0)+IFERROR(VLOOKUP($B41,'Round  (7)'!$B$2:$AM$102,MATCH(Species!O$2,'Round  (7)'!$B$2:$AM$2,0),0),0)+IFERROR(VLOOKUP($B41,'Round  (8)'!$B$2:$AM$102,MATCH(Species!O$2,'Round  (8)'!$B$2:$AM$2,0),0),0)+IFERROR(VLOOKUP($B41,'Round  (9)'!$B$2:$AM$102,MATCH(Species!O$2,'Round  (9)'!$B$2:$AM$2,0),0),0)+IFERROR(VLOOKUP($B41,'Round  (10)'!$B$2:$U$102,MATCH(Species!O$2,'Round  (10)'!$B$2:$U$2,0),0),0)+IFERROR(VLOOKUP($B41,'Round  (11)'!$B$2:$AB$102,MATCH(Species!O$2,'Round  (11)'!$B$2:$AB$2,0),0),0)+IFERROR(VLOOKUP($B41,'Round  (12)'!$B$2:$Y$100,MATCH(Species!O$2,'Round  (12)'!$B$2:$Y$2,0),0),0)</f>
        <v>0</v>
      </c>
      <c r="P41" s="480">
        <f>IFERROR(VLOOKUP($B41,'Round 1'!$B$2:$AM$102,MATCH(Species!P$2,'Round 1'!$B$2:$AM$2,0),0),0)+IFERROR(VLOOKUP($B41,'Round  (2)'!$B$2:$AM$102,MATCH(Species!P$2,'Round  (2)'!$B$2:$AM$2,0),0),0)+IFERROR(VLOOKUP($B41,'Round  (3)'!$B$2:$AM$102,MATCH(Species!P$2,'Round  (3)'!$B$2:$AM$2,0),0),0)+IFERROR(VLOOKUP($B41,'Round (4)'!$B$2:$AM$102,MATCH(Species!P$2,'Round (4)'!$B$2:$AM$2,0),0),0)+IFERROR(VLOOKUP($B41,'Round  (5)'!$B$2:$AM$102,MATCH(Species!P$2,'Round  (5)'!$B$2:$AM$2,0),0),0)+IFERROR(VLOOKUP($B41,'Round  (6)'!$B$2:$AM$102,MATCH(Species!P$2,'Round  (6)'!$B$2:$AM$2,0),0),0)+IFERROR(VLOOKUP($B41,'Round  (7)'!$B$2:$AM$102,MATCH(Species!P$2,'Round  (7)'!$B$2:$AM$2,0),0),0)+IFERROR(VLOOKUP($B41,'Round  (8)'!$B$2:$AM$102,MATCH(Species!P$2,'Round  (8)'!$B$2:$AM$2,0),0),0)+IFERROR(VLOOKUP($B41,'Round  (9)'!$B$2:$AM$102,MATCH(Species!P$2,'Round  (9)'!$B$2:$AM$2,0),0),0)+IFERROR(VLOOKUP($B41,'Round  (10)'!$B$2:$U$102,MATCH(Species!P$2,'Round  (10)'!$B$2:$U$2,0),0),0)+IFERROR(VLOOKUP($B41,'Round  (11)'!$B$2:$AB$102,MATCH(Species!P$2,'Round  (11)'!$B$2:$AB$2,0),0),0)+IFERROR(VLOOKUP($B41,'Round  (12)'!$B$2:$Y$100,MATCH(Species!P$2,'Round  (12)'!$B$2:$Y$2,0),0),0)</f>
        <v>0</v>
      </c>
      <c r="Q41" s="480">
        <f>IFERROR(VLOOKUP($B41,'Round 1'!$B$2:$AM$102,MATCH(Species!Q$2,'Round 1'!$B$2:$AM$2,0),0),0)+IFERROR(VLOOKUP($B41,'Round  (2)'!$B$2:$AM$102,MATCH(Species!Q$2,'Round  (2)'!$B$2:$AM$2,0),0),0)+IFERROR(VLOOKUP($B41,'Round  (3)'!$B$2:$AM$102,MATCH(Species!Q$2,'Round  (3)'!$B$2:$AM$2,0),0),0)+IFERROR(VLOOKUP($B41,'Round (4)'!$B$2:$AM$102,MATCH(Species!Q$2,'Round (4)'!$B$2:$AM$2,0),0),0)+IFERROR(VLOOKUP($B41,'Round  (5)'!$B$2:$AM$102,MATCH(Species!Q$2,'Round  (5)'!$B$2:$AM$2,0),0),0)+IFERROR(VLOOKUP($B41,'Round  (6)'!$B$2:$AM$102,MATCH(Species!Q$2,'Round  (6)'!$B$2:$AM$2,0),0),0)+IFERROR(VLOOKUP($B41,'Round  (7)'!$B$2:$AM$102,MATCH(Species!Q$2,'Round  (7)'!$B$2:$AM$2,0),0),0)+IFERROR(VLOOKUP($B41,'Round  (8)'!$B$2:$AM$102,MATCH(Species!Q$2,'Round  (8)'!$B$2:$AM$2,0),0),0)+IFERROR(VLOOKUP($B41,'Round  (9)'!$B$2:$AM$102,MATCH(Species!Q$2,'Round  (9)'!$B$2:$AM$2,0),0),0)+IFERROR(VLOOKUP($B41,'Round  (10)'!$B$2:$U$102,MATCH(Species!Q$2,'Round  (10)'!$B$2:$U$2,0),0),0)+IFERROR(VLOOKUP($B41,'Round  (11)'!$B$2:$AB$102,MATCH(Species!Q$2,'Round  (11)'!$B$2:$AB$2,0),0),0)+IFERROR(VLOOKUP($B41,'Round  (12)'!$B$2:$Y$100,MATCH(Species!Q$2,'Round  (12)'!$B$2:$Y$2,0),0),0)</f>
        <v>4</v>
      </c>
      <c r="R41" s="480">
        <f>IFERROR(VLOOKUP($B41,'Round 1'!$B$2:$AM$102,MATCH(Species!R$2,'Round 1'!$B$2:$AM$2,0),0),0)+IFERROR(VLOOKUP($B41,'Round  (2)'!$B$2:$AM$102,MATCH(Species!R$2,'Round  (2)'!$B$2:$AM$2,0),0),0)+IFERROR(VLOOKUP($B41,'Round  (3)'!$B$2:$AM$102,MATCH(Species!R$2,'Round  (3)'!$B$2:$AM$2,0),0),0)+IFERROR(VLOOKUP($B41,'Round (4)'!$B$2:$AM$102,MATCH(Species!R$2,'Round (4)'!$B$2:$AM$2,0),0),0)+IFERROR(VLOOKUP($B41,'Round  (5)'!$B$2:$AM$102,MATCH(Species!R$2,'Round  (5)'!$B$2:$AM$2,0),0),0)+IFERROR(VLOOKUP($B41,'Round  (6)'!$B$2:$AM$102,MATCH(Species!R$2,'Round  (6)'!$B$2:$AM$2,0),0),0)+IFERROR(VLOOKUP($B41,'Round  (7)'!$B$2:$AM$102,MATCH(Species!R$2,'Round  (7)'!$B$2:$AM$2,0),0),0)+IFERROR(VLOOKUP($B41,'Round  (8)'!$B$2:$AM$102,MATCH(Species!R$2,'Round  (8)'!$B$2:$AM$2,0),0),0)+IFERROR(VLOOKUP($B41,'Round  (9)'!$B$2:$AM$102,MATCH(Species!R$2,'Round  (9)'!$B$2:$AM$2,0),0),0)+IFERROR(VLOOKUP($B41,'Round  (10)'!$B$2:$U$102,MATCH(Species!R$2,'Round  (10)'!$B$2:$U$2,0),0),0)+IFERROR(VLOOKUP($B41,'Round  (11)'!$B$2:$AB$102,MATCH(Species!R$2,'Round  (11)'!$B$2:$AB$2,0),0),0)+IFERROR(VLOOKUP($B41,'Round  (12)'!$B$2:$Y$100,MATCH(Species!R$2,'Round  (12)'!$B$2:$Y$2,0),0),0)</f>
        <v>0</v>
      </c>
      <c r="S41" s="480">
        <f>IFERROR(VLOOKUP($B41,'Round 1'!$B$2:$AM$102,MATCH(Species!S$2,'Round 1'!$B$2:$AM$2,0),0),0)+IFERROR(VLOOKUP($B41,'Round  (2)'!$B$2:$AM$102,MATCH(Species!S$2,'Round  (2)'!$B$2:$AM$2,0),0),0)+IFERROR(VLOOKUP($B41,'Round  (3)'!$B$2:$AM$102,MATCH(Species!S$2,'Round  (3)'!$B$2:$AM$2,0),0),0)+IFERROR(VLOOKUP($B41,'Round (4)'!$B$2:$AM$102,MATCH(Species!S$2,'Round (4)'!$B$2:$AM$2,0),0),0)+IFERROR(VLOOKUP($B41,'Round  (5)'!$B$2:$AM$102,MATCH(Species!S$2,'Round  (5)'!$B$2:$AM$2,0),0),0)+IFERROR(VLOOKUP($B41,'Round  (6)'!$B$2:$AM$102,MATCH(Species!S$2,'Round  (6)'!$B$2:$AM$2,0),0),0)+IFERROR(VLOOKUP($B41,'Round  (7)'!$B$2:$AM$102,MATCH(Species!S$2,'Round  (7)'!$B$2:$AM$2,0),0),0)+IFERROR(VLOOKUP($B41,'Round  (8)'!$B$2:$AM$102,MATCH(Species!S$2,'Round  (8)'!$B$2:$AM$2,0),0),0)+IFERROR(VLOOKUP($B41,'Round  (9)'!$B$2:$AM$102,MATCH(Species!S$2,'Round  (9)'!$B$2:$AM$2,0),0),0)+IFERROR(VLOOKUP($B41,'Round  (10)'!$B$2:$U$102,MATCH(Species!S$2,'Round  (10)'!$B$2:$U$2,0),0),0)+IFERROR(VLOOKUP($B41,'Round  (11)'!$B$2:$AB$102,MATCH(Species!S$2,'Round  (11)'!$B$2:$AB$2,0),0),0)+IFERROR(VLOOKUP($B41,'Round  (12)'!$B$2:$Y$100,MATCH(Species!S$2,'Round  (12)'!$B$2:$Y$2,0),0),0)</f>
        <v>0</v>
      </c>
      <c r="T41" s="480">
        <f>IFERROR(VLOOKUP($B41,'Round 1'!$B$2:$AM$102,MATCH(Species!T$2,'Round 1'!$B$2:$AM$2,0),0),0)+IFERROR(VLOOKUP($B41,'Round  (2)'!$B$2:$AM$102,MATCH(Species!T$2,'Round  (2)'!$B$2:$AM$2,0),0),0)+IFERROR(VLOOKUP($B41,'Round  (3)'!$B$2:$AM$102,MATCH(Species!T$2,'Round  (3)'!$B$2:$AM$2,0),0),0)+IFERROR(VLOOKUP($B41,'Round (4)'!$B$2:$AM$102,MATCH(Species!T$2,'Round (4)'!$B$2:$AM$2,0),0),0)+IFERROR(VLOOKUP($B41,'Round  (5)'!$B$2:$AM$102,MATCH(Species!T$2,'Round  (5)'!$B$2:$AM$2,0),0),0)+IFERROR(VLOOKUP($B41,'Round  (6)'!$B$2:$AM$102,MATCH(Species!T$2,'Round  (6)'!$B$2:$AM$2,0),0),0)+IFERROR(VLOOKUP($B41,'Round  (7)'!$B$2:$AM$102,MATCH(Species!T$2,'Round  (7)'!$B$2:$AM$2,0),0),0)+IFERROR(VLOOKUP($B41,'Round  (8)'!$B$2:$AM$102,MATCH(Species!T$2,'Round  (8)'!$B$2:$AM$2,0),0),0)+IFERROR(VLOOKUP($B41,'Round  (9)'!$B$2:$AM$102,MATCH(Species!T$2,'Round  (9)'!$B$2:$AM$2,0),0),0)+IFERROR(VLOOKUP($B41,'Round  (10)'!$B$2:$U$102,MATCH(Species!T$2,'Round  (10)'!$B$2:$U$2,0),0),0)+IFERROR(VLOOKUP($B41,'Round  (11)'!$B$2:$AB$102,MATCH(Species!T$2,'Round  (11)'!$B$2:$AB$2,0),0),0)+IFERROR(VLOOKUP($B41,'Round  (12)'!$B$2:$Y$100,MATCH(Species!T$2,'Round  (12)'!$B$2:$Y$2,0),0),0)</f>
        <v>0</v>
      </c>
      <c r="U41" s="480">
        <f>IFERROR(VLOOKUP($B41,'Round 1'!$B$2:$AM$102,MATCH(Species!U$2,'Round 1'!$B$2:$AM$2,0),0),0)+IFERROR(VLOOKUP($B41,'Round  (2)'!$B$2:$AM$102,MATCH(Species!U$2,'Round  (2)'!$B$2:$AM$2,0),0),0)+IFERROR(VLOOKUP($B41,'Round  (3)'!$B$2:$AM$102,MATCH(Species!U$2,'Round  (3)'!$B$2:$AM$2,0),0),0)+IFERROR(VLOOKUP($B41,'Round (4)'!$B$2:$AM$102,MATCH(Species!U$2,'Round (4)'!$B$2:$AM$2,0),0),0)+IFERROR(VLOOKUP($B41,'Round  (5)'!$B$2:$AM$102,MATCH(Species!U$2,'Round  (5)'!$B$2:$AM$2,0),0),0)+IFERROR(VLOOKUP($B41,'Round  (6)'!$B$2:$AM$102,MATCH(Species!U$2,'Round  (6)'!$B$2:$AM$2,0),0),0)+IFERROR(VLOOKUP($B41,'Round  (7)'!$B$2:$AM$102,MATCH(Species!U$2,'Round  (7)'!$B$2:$AM$2,0),0),0)+IFERROR(VLOOKUP($B41,'Round  (8)'!$B$2:$AM$102,MATCH(Species!U$2,'Round  (8)'!$B$2:$AM$2,0),0),0)+IFERROR(VLOOKUP($B41,'Round  (9)'!$B$2:$AM$102,MATCH(Species!U$2,'Round  (9)'!$B$2:$AM$2,0),0),0)+IFERROR(VLOOKUP($B41,'Round  (10)'!$B$2:$U$102,MATCH(Species!U$2,'Round  (10)'!$B$2:$U$2,0),0),0)+IFERROR(VLOOKUP($B41,'Round  (11)'!$B$2:$AB$102,MATCH(Species!U$2,'Round  (11)'!$B$2:$AB$2,0),0),0)+IFERROR(VLOOKUP($B41,'Round  (12)'!$B$2:$Y$100,MATCH(Species!U$2,'Round  (12)'!$B$2:$Y$2,0),0),0)</f>
        <v>0</v>
      </c>
      <c r="V41" s="480">
        <f>IFERROR(VLOOKUP($B41,'Round 1'!$B$2:$AM$102,MATCH(Species!V$2,'Round 1'!$B$2:$AM$2,0),0),0)+IFERROR(VLOOKUP($B41,'Round  (2)'!$B$2:$AM$102,MATCH(Species!V$2,'Round  (2)'!$B$2:$AM$2,0),0),0)+IFERROR(VLOOKUP($B41,'Round  (3)'!$B$2:$AM$102,MATCH(Species!V$2,'Round  (3)'!$B$2:$AM$2,0),0),0)+IFERROR(VLOOKUP($B41,'Round (4)'!$B$2:$AM$102,MATCH(Species!V$2,'Round (4)'!$B$2:$AM$2,0),0),0)+IFERROR(VLOOKUP($B41,'Round  (5)'!$B$2:$AM$102,MATCH(Species!V$2,'Round  (5)'!$B$2:$AM$2,0),0),0)+IFERROR(VLOOKUP($B41,'Round  (6)'!$B$2:$AM$102,MATCH(Species!V$2,'Round  (6)'!$B$2:$AM$2,0),0),0)+IFERROR(VLOOKUP($B41,'Round  (7)'!$B$2:$AM$102,MATCH(Species!V$2,'Round  (7)'!$B$2:$AM$2,0),0),0)+IFERROR(VLOOKUP($B41,'Round  (8)'!$B$2:$AM$102,MATCH(Species!V$2,'Round  (8)'!$B$2:$AM$2,0),0),0)+IFERROR(VLOOKUP($B41,'Round  (9)'!$B$2:$AM$102,MATCH(Species!V$2,'Round  (9)'!$B$2:$AM$2,0),0),0)+IFERROR(VLOOKUP($B41,'Round  (10)'!$B$2:$U$102,MATCH(Species!V$2,'Round  (10)'!$B$2:$U$2,0),0),0)+IFERROR(VLOOKUP($B41,'Round  (11)'!$B$2:$AB$102,MATCH(Species!V$2,'Round  (11)'!$B$2:$AB$2,0),0),0)+IFERROR(VLOOKUP($B41,'Round  (12)'!$B$2:$Y$100,MATCH(Species!V$2,'Round  (12)'!$B$2:$Y$2,0),0),0)</f>
        <v>0</v>
      </c>
      <c r="W41" s="480">
        <f>IFERROR(VLOOKUP($B41,'Round 1'!$B$2:$AM$102,MATCH(Species!W$2,'Round 1'!$B$2:$AM$2,0),0),0)+IFERROR(VLOOKUP($B41,'Round  (2)'!$B$2:$AM$102,MATCH(Species!W$2,'Round  (2)'!$B$2:$AM$2,0),0),0)+IFERROR(VLOOKUP($B41,'Round  (3)'!$B$2:$AM$102,MATCH(Species!W$2,'Round  (3)'!$B$2:$AM$2,0),0),0)+IFERROR(VLOOKUP($B41,'Round (4)'!$B$2:$AM$102,MATCH(Species!W$2,'Round (4)'!$B$2:$AM$2,0),0),0)+IFERROR(VLOOKUP($B41,'Round  (5)'!$B$2:$AM$102,MATCH(Species!W$2,'Round  (5)'!$B$2:$AM$2,0),0),0)+IFERROR(VLOOKUP($B41,'Round  (6)'!$B$2:$AM$102,MATCH(Species!W$2,'Round  (6)'!$B$2:$AM$2,0),0),0)+IFERROR(VLOOKUP($B41,'Round  (7)'!$B$2:$AM$102,MATCH(Species!W$2,'Round  (7)'!$B$2:$AM$2,0),0),0)+IFERROR(VLOOKUP($B41,'Round  (8)'!$B$2:$AM$102,MATCH(Species!W$2,'Round  (8)'!$B$2:$AM$2,0),0),0)+IFERROR(VLOOKUP($B41,'Round  (9)'!$B$2:$AM$102,MATCH(Species!W$2,'Round  (9)'!$B$2:$AM$2,0),0),0)+IFERROR(VLOOKUP($B41,'Round  (10)'!$B$2:$U$102,MATCH(Species!W$2,'Round  (10)'!$B$2:$U$2,0),0),0)+IFERROR(VLOOKUP($B41,'Round  (11)'!$B$2:$AB$102,MATCH(Species!W$2,'Round  (11)'!$B$2:$AB$2,0),0),0)+IFERROR(VLOOKUP($B41,'Round  (12)'!$B$2:$Y$100,MATCH(Species!W$2,'Round  (12)'!$B$2:$Y$2,0),0),0)</f>
        <v>0</v>
      </c>
      <c r="X41" s="480">
        <f>IFERROR(VLOOKUP($B41,'Round 1'!$B$2:$AM$102,MATCH(Species!X$2,'Round 1'!$B$2:$AM$2,0),0),0)+IFERROR(VLOOKUP($B41,'Round  (2)'!$B$2:$AM$102,MATCH(Species!X$2,'Round  (2)'!$B$2:$AM$2,0),0),0)+IFERROR(VLOOKUP($B41,'Round  (3)'!$B$2:$AM$102,MATCH(Species!X$2,'Round  (3)'!$B$2:$AM$2,0),0),0)+IFERROR(VLOOKUP($B41,'Round (4)'!$B$2:$AM$102,MATCH(Species!X$2,'Round (4)'!$B$2:$AM$2,0),0),0)+IFERROR(VLOOKUP($B41,'Round  (5)'!$B$2:$AM$102,MATCH(Species!X$2,'Round  (5)'!$B$2:$AM$2,0),0),0)+IFERROR(VLOOKUP($B41,'Round  (6)'!$B$2:$AM$102,MATCH(Species!X$2,'Round  (6)'!$B$2:$AM$2,0),0),0)+IFERROR(VLOOKUP($B41,'Round  (7)'!$B$2:$AM$102,MATCH(Species!X$2,'Round  (7)'!$B$2:$AM$2,0),0),0)+IFERROR(VLOOKUP($B41,'Round  (8)'!$B$2:$AM$102,MATCH(Species!X$2,'Round  (8)'!$B$2:$AM$2,0),0),0)+IFERROR(VLOOKUP($B41,'Round  (9)'!$B$2:$AM$102,MATCH(Species!X$2,'Round  (9)'!$B$2:$AM$2,0),0),0)+IFERROR(VLOOKUP($B41,'Round  (10)'!$B$2:$U$102,MATCH(Species!X$2,'Round  (10)'!$B$2:$U$2,0),0),0)+IFERROR(VLOOKUP($B41,'Round  (11)'!$B$2:$AB$102,MATCH(Species!X$2,'Round  (11)'!$B$2:$AB$2,0),0),0)+IFERROR(VLOOKUP($B41,'Round  (12)'!$B$2:$Y$100,MATCH(Species!X$2,'Round  (12)'!$B$2:$Y$2,0),0),0)</f>
        <v>0</v>
      </c>
      <c r="Y41" s="480">
        <f>IFERROR(VLOOKUP($B41,'Round 1'!$B$2:$AM$102,MATCH(Species!Y$2,'Round 1'!$B$2:$AM$2,0),0),0)+IFERROR(VLOOKUP($B41,'Round  (2)'!$B$2:$AM$102,MATCH(Species!Y$2,'Round  (2)'!$B$2:$AM$2,0),0),0)+IFERROR(VLOOKUP($B41,'Round  (3)'!$B$2:$AM$102,MATCH(Species!Y$2,'Round  (3)'!$B$2:$AM$2,0),0),0)+IFERROR(VLOOKUP($B41,'Round (4)'!$B$2:$AM$102,MATCH(Species!Y$2,'Round (4)'!$B$2:$AM$2,0),0),0)+IFERROR(VLOOKUP($B41,'Round  (5)'!$B$2:$AM$102,MATCH(Species!Y$2,'Round  (5)'!$B$2:$AM$2,0),0),0)+IFERROR(VLOOKUP($B41,'Round  (6)'!$B$2:$AM$102,MATCH(Species!Y$2,'Round  (6)'!$B$2:$AM$2,0),0),0)+IFERROR(VLOOKUP($B41,'Round  (7)'!$B$2:$AM$102,MATCH(Species!Y$2,'Round  (7)'!$B$2:$AM$2,0),0),0)+IFERROR(VLOOKUP($B41,'Round  (8)'!$B$2:$AM$102,MATCH(Species!Y$2,'Round  (8)'!$B$2:$AM$2,0),0),0)+IFERROR(VLOOKUP($B41,'Round  (9)'!$B$2:$AM$102,MATCH(Species!Y$2,'Round  (9)'!$B$2:$AM$2,0),0),0)+IFERROR(VLOOKUP($B41,'Round  (10)'!$B$2:$U$102,MATCH(Species!Y$2,'Round  (10)'!$B$2:$U$2,0),0),0)+IFERROR(VLOOKUP($B41,'Round  (11)'!$B$2:$AB$102,MATCH(Species!Y$2,'Round  (11)'!$B$2:$AB$2,0),0),0)+IFERROR(VLOOKUP($B41,'Round  (12)'!$B$2:$Y$100,MATCH(Species!Y$2,'Round  (12)'!$B$2:$Y$2,0),0),0)</f>
        <v>0</v>
      </c>
      <c r="Z41" s="480">
        <f>IFERROR(VLOOKUP($B41,'Round 1'!$B$2:$AM$102,MATCH(Species!Z$2,'Round 1'!$B$2:$AM$2,0),0),0)+IFERROR(VLOOKUP($B41,'Round  (2)'!$B$2:$AM$102,MATCH(Species!Z$2,'Round  (2)'!$B$2:$AM$2,0),0),0)+IFERROR(VLOOKUP($B41,'Round  (3)'!$B$2:$AM$102,MATCH(Species!Z$2,'Round  (3)'!$B$2:$AM$2,0),0),0)+IFERROR(VLOOKUP($B41,'Round (4)'!$B$2:$AM$102,MATCH(Species!Z$2,'Round (4)'!$B$2:$AM$2,0),0),0)+IFERROR(VLOOKUP($B41,'Round  (5)'!$B$2:$AM$102,MATCH(Species!Z$2,'Round  (5)'!$B$2:$AM$2,0),0),0)+IFERROR(VLOOKUP($B41,'Round  (6)'!$B$2:$AM$102,MATCH(Species!Z$2,'Round  (6)'!$B$2:$AM$2,0),0),0)+IFERROR(VLOOKUP($B41,'Round  (7)'!$B$2:$AM$102,MATCH(Species!Z$2,'Round  (7)'!$B$2:$AM$2,0),0),0)+IFERROR(VLOOKUP($B41,'Round  (8)'!$B$2:$AM$102,MATCH(Species!Z$2,'Round  (8)'!$B$2:$AM$2,0),0),0)+IFERROR(VLOOKUP($B41,'Round  (9)'!$B$2:$AM$102,MATCH(Species!Z$2,'Round  (9)'!$B$2:$AM$2,0),0),0)+IFERROR(VLOOKUP($B41,'Round  (10)'!$B$2:$U$102,MATCH(Species!Z$2,'Round  (10)'!$B$2:$U$2,0),0),0)+IFERROR(VLOOKUP($B41,'Round  (11)'!$B$2:$AB$102,MATCH(Species!Z$2,'Round  (11)'!$B$2:$AB$2,0),0),0)+IFERROR(VLOOKUP($B41,'Round  (12)'!$B$2:$Y$100,MATCH(Species!Z$2,'Round  (12)'!$B$2:$Y$2,0),0),0)</f>
        <v>0</v>
      </c>
      <c r="AA41" s="480">
        <f>IFERROR(VLOOKUP($B41,'Round 1'!$B$2:$AM$102,MATCH(Species!AA$2,'Round 1'!$B$2:$AM$2,0),0),0)+IFERROR(VLOOKUP($B41,'Round  (2)'!$B$2:$AM$102,MATCH(Species!AA$2,'Round  (2)'!$B$2:$AM$2,0),0),0)+IFERROR(VLOOKUP($B41,'Round  (3)'!$B$2:$AM$102,MATCH(Species!AA$2,'Round  (3)'!$B$2:$AM$2,0),0),0)+IFERROR(VLOOKUP($B41,'Round (4)'!$B$2:$AM$102,MATCH(Species!AA$2,'Round (4)'!$B$2:$AM$2,0),0),0)+IFERROR(VLOOKUP($B41,'Round  (5)'!$B$2:$AM$102,MATCH(Species!AA$2,'Round  (5)'!$B$2:$AM$2,0),0),0)+IFERROR(VLOOKUP($B41,'Round  (6)'!$B$2:$AM$102,MATCH(Species!AA$2,'Round  (6)'!$B$2:$AM$2,0),0),0)+IFERROR(VLOOKUP($B41,'Round  (7)'!$B$2:$AM$102,MATCH(Species!AA$2,'Round  (7)'!$B$2:$AM$2,0),0),0)+IFERROR(VLOOKUP($B41,'Round  (8)'!$B$2:$AM$102,MATCH(Species!AA$2,'Round  (8)'!$B$2:$AM$2,0),0),0)+IFERROR(VLOOKUP($B41,'Round  (9)'!$B$2:$AM$102,MATCH(Species!AA$2,'Round  (9)'!$B$2:$AM$2,0),0),0)+IFERROR(VLOOKUP($B41,'Round  (10)'!$B$2:$U$102,MATCH(Species!AA$2,'Round  (10)'!$B$2:$U$2,0),0),0)+IFERROR(VLOOKUP($B41,'Round  (11)'!$B$2:$AB$102,MATCH(Species!AA$2,'Round  (11)'!$B$2:$AB$2,0),0),0)+IFERROR(VLOOKUP($B41,'Round  (12)'!$B$2:$Y$100,MATCH(Species!AA$2,'Round  (12)'!$B$2:$Y$2,0),0),0)</f>
        <v>0</v>
      </c>
      <c r="AB41" s="480">
        <f>IFERROR(VLOOKUP($B41,'Round 1'!$B$2:$AM$102,MATCH(Species!AB$2,'Round 1'!$B$2:$AM$2,0),0),0)+IFERROR(VLOOKUP($B41,'Round  (2)'!$B$2:$AM$102,MATCH(Species!AB$2,'Round  (2)'!$B$2:$AM$2,0),0),0)+IFERROR(VLOOKUP($B41,'Round  (3)'!$B$2:$AM$102,MATCH(Species!AB$2,'Round  (3)'!$B$2:$AM$2,0),0),0)+IFERROR(VLOOKUP($B41,'Round (4)'!$B$2:$AM$102,MATCH(Species!AB$2,'Round (4)'!$B$2:$AM$2,0),0),0)+IFERROR(VLOOKUP($B41,'Round  (5)'!$B$2:$AM$102,MATCH(Species!AB$2,'Round  (5)'!$B$2:$AM$2,0),0),0)+IFERROR(VLOOKUP($B41,'Round  (6)'!$B$2:$AM$102,MATCH(Species!AB$2,'Round  (6)'!$B$2:$AM$2,0),0),0)+IFERROR(VLOOKUP($B41,'Round  (7)'!$B$2:$AM$102,MATCH(Species!AB$2,'Round  (7)'!$B$2:$AM$2,0),0),0)+IFERROR(VLOOKUP($B41,'Round  (8)'!$B$2:$AM$102,MATCH(Species!AB$2,'Round  (8)'!$B$2:$AM$2,0),0),0)+IFERROR(VLOOKUP($B41,'Round  (9)'!$B$2:$AM$102,MATCH(Species!AB$2,'Round  (9)'!$B$2:$AM$2,0),0),0)+IFERROR(VLOOKUP($B41,'Round  (10)'!$B$2:$U$102,MATCH(Species!AB$2,'Round  (10)'!$B$2:$U$2,0),0),0)+IFERROR(VLOOKUP($B41,'Round  (11)'!$B$2:$AB$102,MATCH(Species!AB$2,'Round  (11)'!$B$2:$AB$2,0),0),0)+IFERROR(VLOOKUP($B41,'Round  (12)'!$B$2:$Y$100,MATCH(Species!AB$2,'Round  (12)'!$B$2:$Y$2,0),0),0)</f>
        <v>0</v>
      </c>
      <c r="AC41" s="480">
        <f>IFERROR(VLOOKUP($B41,'Round 1'!$B$2:$AM$102,MATCH(Species!AC$2,'Round 1'!$B$2:$AM$2,0),0),0)+IFERROR(VLOOKUP($B41,'Round  (2)'!$B$2:$AM$102,MATCH(Species!AC$2,'Round  (2)'!$B$2:$AM$2,0),0),0)+IFERROR(VLOOKUP($B41,'Round  (3)'!$B$2:$AM$102,MATCH(Species!AC$2,'Round  (3)'!$B$2:$AM$2,0),0),0)+IFERROR(VLOOKUP($B41,'Round (4)'!$B$2:$AM$102,MATCH(Species!AC$2,'Round (4)'!$B$2:$AM$2,0),0),0)+IFERROR(VLOOKUP($B41,'Round  (5)'!$B$2:$AM$102,MATCH(Species!AC$2,'Round  (5)'!$B$2:$AM$2,0),0),0)+IFERROR(VLOOKUP($B41,'Round  (6)'!$B$2:$AM$102,MATCH(Species!AC$2,'Round  (6)'!$B$2:$AM$2,0),0),0)+IFERROR(VLOOKUP($B41,'Round  (7)'!$B$2:$AM$102,MATCH(Species!AC$2,'Round  (7)'!$B$2:$AM$2,0),0),0)+IFERROR(VLOOKUP($B41,'Round  (8)'!$B$2:$AM$102,MATCH(Species!AC$2,'Round  (8)'!$B$2:$AM$2,0),0),0)+IFERROR(VLOOKUP($B41,'Round  (9)'!$B$2:$AM$102,MATCH(Species!AC$2,'Round  (9)'!$B$2:$AM$2,0),0),0)+IFERROR(VLOOKUP($B41,'Round  (10)'!$B$2:$U$102,MATCH(Species!AC$2,'Round  (10)'!$B$2:$U$2,0),0),0)+IFERROR(VLOOKUP($B41,'Round  (11)'!$B$2:$AB$102,MATCH(Species!AC$2,'Round  (11)'!$B$2:$AB$2,0),0),0)+IFERROR(VLOOKUP($B41,'Round  (12)'!$B$2:$Y$100,MATCH(Species!AC$2,'Round  (12)'!$B$2:$Y$2,0),0),0)</f>
        <v>2</v>
      </c>
      <c r="AD41" s="480">
        <f>IFERROR(VLOOKUP($B41,'Round 1'!$B$2:$AM$102,MATCH(Species!AD$2,'Round 1'!$B$2:$AM$2,0),0),0)+IFERROR(VLOOKUP($B41,'Round  (2)'!$B$2:$AM$102,MATCH(Species!AD$2,'Round  (2)'!$B$2:$AM$2,0),0),0)+IFERROR(VLOOKUP($B41,'Round  (3)'!$B$2:$AM$102,MATCH(Species!AD$2,'Round  (3)'!$B$2:$AM$2,0),0),0)+IFERROR(VLOOKUP($B41,'Round (4)'!$B$2:$AM$102,MATCH(Species!AD$2,'Round (4)'!$B$2:$AM$2,0),0),0)+IFERROR(VLOOKUP($B41,'Round  (5)'!$B$2:$AM$102,MATCH(Species!AD$2,'Round  (5)'!$B$2:$AM$2,0),0),0)+IFERROR(VLOOKUP($B41,'Round  (6)'!$B$2:$AM$102,MATCH(Species!AD$2,'Round  (6)'!$B$2:$AM$2,0),0),0)+IFERROR(VLOOKUP($B41,'Round  (7)'!$B$2:$AM$102,MATCH(Species!AD$2,'Round  (7)'!$B$2:$AM$2,0),0),0)+IFERROR(VLOOKUP($B41,'Round  (8)'!$B$2:$AM$102,MATCH(Species!AD$2,'Round  (8)'!$B$2:$AM$2,0),0),0)+IFERROR(VLOOKUP($B41,'Round  (9)'!$B$2:$AM$102,MATCH(Species!AD$2,'Round  (9)'!$B$2:$AM$2,0),0),0)+IFERROR(VLOOKUP($B41,'Round  (10)'!$B$2:$U$102,MATCH(Species!AD$2,'Round  (10)'!$B$2:$U$2,0),0),0)+IFERROR(VLOOKUP($B41,'Round  (11)'!$B$2:$AB$102,MATCH(Species!AD$2,'Round  (11)'!$B$2:$AB$2,0),0),0)+IFERROR(VLOOKUP($B41,'Round  (12)'!$B$2:$Y$100,MATCH(Species!AD$2,'Round  (12)'!$B$2:$Y$2,0),0),0)</f>
        <v>0</v>
      </c>
      <c r="AE41" s="480">
        <f>IFERROR(VLOOKUP($B41,'Round 1'!$B$2:$AM$102,MATCH(Species!AE$2,'Round 1'!$B$2:$AM$2,0),0),0)+IFERROR(VLOOKUP($B41,'Round  (2)'!$B$2:$AM$102,MATCH(Species!AE$2,'Round  (2)'!$B$2:$AM$2,0),0),0)+IFERROR(VLOOKUP($B41,'Round  (3)'!$B$2:$AM$102,MATCH(Species!AE$2,'Round  (3)'!$B$2:$AM$2,0),0),0)+IFERROR(VLOOKUP($B41,'Round (4)'!$B$2:$AM$102,MATCH(Species!AE$2,'Round (4)'!$B$2:$AM$2,0),0),0)+IFERROR(VLOOKUP($B41,'Round  (5)'!$B$2:$AM$102,MATCH(Species!AE$2,'Round  (5)'!$B$2:$AM$2,0),0),0)+IFERROR(VLOOKUP($B41,'Round  (6)'!$B$2:$AM$102,MATCH(Species!AE$2,'Round  (6)'!$B$2:$AM$2,0),0),0)+IFERROR(VLOOKUP($B41,'Round  (7)'!$B$2:$AM$102,MATCH(Species!AE$2,'Round  (7)'!$B$2:$AM$2,0),0),0)+IFERROR(VLOOKUP($B41,'Round  (8)'!$B$2:$AM$102,MATCH(Species!AE$2,'Round  (8)'!$B$2:$AM$2,0),0),0)+IFERROR(VLOOKUP($B41,'Round  (9)'!$B$2:$AM$102,MATCH(Species!AE$2,'Round  (9)'!$B$2:$AM$2,0),0),0)+IFERROR(VLOOKUP($B41,'Round  (10)'!$B$2:$U$102,MATCH(Species!AE$2,'Round  (10)'!$B$2:$U$2,0),0),0)+IFERROR(VLOOKUP($B41,'Round  (11)'!$B$2:$AB$102,MATCH(Species!AE$2,'Round  (11)'!$B$2:$AB$2,0),0),0)+IFERROR(VLOOKUP($B41,'Round  (12)'!$B$2:$Y$100,MATCH(Species!AE$2,'Round  (12)'!$B$2:$Y$2,0),0),0)</f>
        <v>0</v>
      </c>
      <c r="AF41" s="480">
        <f>IFERROR(VLOOKUP($B41,'Round 1'!$B$2:$AM$102,MATCH(Species!AF$2,'Round 1'!$B$2:$AM$2,0),0),0)+IFERROR(VLOOKUP($B41,'Round  (2)'!$B$2:$AM$102,MATCH(Species!AF$2,'Round  (2)'!$B$2:$AM$2,0),0),0)+IFERROR(VLOOKUP($B41,'Round  (3)'!$B$2:$AM$102,MATCH(Species!AF$2,'Round  (3)'!$B$2:$AM$2,0),0),0)+IFERROR(VLOOKUP($B41,'Round (4)'!$B$2:$AM$102,MATCH(Species!AF$2,'Round (4)'!$B$2:$AM$2,0),0),0)+IFERROR(VLOOKUP($B41,'Round  (5)'!$B$2:$AM$102,MATCH(Species!AF$2,'Round  (5)'!$B$2:$AM$2,0),0),0)+IFERROR(VLOOKUP($B41,'Round  (6)'!$B$2:$AM$102,MATCH(Species!AF$2,'Round  (6)'!$B$2:$AM$2,0),0),0)+IFERROR(VLOOKUP($B41,'Round  (7)'!$B$2:$AM$102,MATCH(Species!AF$2,'Round  (7)'!$B$2:$AM$2,0),0),0)+IFERROR(VLOOKUP($B41,'Round  (8)'!$B$2:$AM$102,MATCH(Species!AF$2,'Round  (8)'!$B$2:$AM$2,0),0),0)+IFERROR(VLOOKUP($B41,'Round  (9)'!$B$2:$AM$102,MATCH(Species!AF$2,'Round  (9)'!$B$2:$AM$2,0),0),0)+IFERROR(VLOOKUP($B41,'Round  (10)'!$B$2:$U$102,MATCH(Species!AF$2,'Round  (10)'!$B$2:$U$2,0),0),0)+IFERROR(VLOOKUP($B41,'Round  (11)'!$B$2:$AB$102,MATCH(Species!AF$2,'Round  (11)'!$B$2:$AB$2,0),0),0)+IFERROR(VLOOKUP($B41,'Round  (12)'!$B$2:$Y$100,MATCH(Species!AF$2,'Round  (12)'!$B$2:$Y$2,0),0),0)</f>
        <v>0</v>
      </c>
      <c r="AG41" s="480">
        <f>IFERROR(VLOOKUP($B41,'Round 1'!$B$2:$AM$102,MATCH(Species!AG$2,'Round 1'!$B$2:$AM$2,0),0),0)+IFERROR(VLOOKUP($B41,'Round  (2)'!$B$2:$AM$102,MATCH(Species!AG$2,'Round  (2)'!$B$2:$AM$2,0),0),0)+IFERROR(VLOOKUP($B41,'Round  (3)'!$B$2:$AM$102,MATCH(Species!AG$2,'Round  (3)'!$B$2:$AM$2,0),0),0)+IFERROR(VLOOKUP($B41,'Round (4)'!$B$2:$AM$102,MATCH(Species!AG$2,'Round (4)'!$B$2:$AM$2,0),0),0)+IFERROR(VLOOKUP($B41,'Round  (5)'!$B$2:$AM$102,MATCH(Species!AG$2,'Round  (5)'!$B$2:$AM$2,0),0),0)+IFERROR(VLOOKUP($B41,'Round  (6)'!$B$2:$AM$102,MATCH(Species!AG$2,'Round  (6)'!$B$2:$AM$2,0),0),0)+IFERROR(VLOOKUP($B41,'Round  (7)'!$B$2:$AM$102,MATCH(Species!AG$2,'Round  (7)'!$B$2:$AM$2,0),0),0)+IFERROR(VLOOKUP($B41,'Round  (8)'!$B$2:$AM$102,MATCH(Species!AG$2,'Round  (8)'!$B$2:$AM$2,0),0),0)+IFERROR(VLOOKUP($B41,'Round  (9)'!$B$2:$AM$102,MATCH(Species!AG$2,'Round  (9)'!$B$2:$AM$2,0),0),0)+IFERROR(VLOOKUP($B41,'Round  (10)'!$B$2:$U$102,MATCH(Species!AG$2,'Round  (10)'!$B$2:$U$2,0),0),0)+IFERROR(VLOOKUP($B41,'Round  (11)'!$B$2:$AB$102,MATCH(Species!AG$2,'Round  (11)'!$B$2:$AB$2,0),0),0)+IFERROR(VLOOKUP($B41,'Round  (12)'!$B$2:$Y$100,MATCH(Species!AG$2,'Round  (12)'!$B$2:$Y$2,0),0),0)</f>
        <v>0</v>
      </c>
      <c r="AH41" s="480">
        <f>IFERROR(VLOOKUP($B41,'Round 1'!$B$2:$AM$102,MATCH(Species!AH$2,'Round 1'!$B$2:$AM$2,0),0),0)+IFERROR(VLOOKUP($B41,'Round  (2)'!$B$2:$AM$102,MATCH(Species!AH$2,'Round  (2)'!$B$2:$AM$2,0),0),0)+IFERROR(VLOOKUP($B41,'Round  (3)'!$B$2:$AM$102,MATCH(Species!AH$2,'Round  (3)'!$B$2:$AM$2,0),0),0)+IFERROR(VLOOKUP($B41,'Round (4)'!$B$2:$AM$102,MATCH(Species!AH$2,'Round (4)'!$B$2:$AM$2,0),0),0)+IFERROR(VLOOKUP($B41,'Round  (5)'!$B$2:$AM$102,MATCH(Species!AH$2,'Round  (5)'!$B$2:$AM$2,0),0),0)+IFERROR(VLOOKUP($B41,'Round  (6)'!$B$2:$AM$102,MATCH(Species!AH$2,'Round  (6)'!$B$2:$AM$2,0),0),0)+IFERROR(VLOOKUP($B41,'Round  (7)'!$B$2:$AM$102,MATCH(Species!AH$2,'Round  (7)'!$B$2:$AM$2,0),0),0)+IFERROR(VLOOKUP($B41,'Round  (8)'!$B$2:$AM$102,MATCH(Species!AH$2,'Round  (8)'!$B$2:$AM$2,0),0),0)+IFERROR(VLOOKUP($B41,'Round  (9)'!$B$2:$AM$102,MATCH(Species!AH$2,'Round  (9)'!$B$2:$AM$2,0),0),0)+IFERROR(VLOOKUP($B41,'Round  (10)'!$B$2:$U$102,MATCH(Species!AH$2,'Round  (10)'!$B$2:$U$2,0),0),0)+IFERROR(VLOOKUP($B41,'Round  (11)'!$B$2:$AB$102,MATCH(Species!AH$2,'Round  (11)'!$B$2:$AB$2,0),0),0)+IFERROR(VLOOKUP($B41,'Round  (12)'!$B$2:$Y$100,MATCH(Species!AH$2,'Round  (12)'!$B$2:$Y$2,0),0),0)</f>
        <v>0</v>
      </c>
      <c r="AI41" s="480">
        <f>IFERROR(VLOOKUP($B41,'Round 1'!$B$2:$AM$102,MATCH(Species!AI$2,'Round 1'!$B$2:$AM$2,0),0),0)+IFERROR(VLOOKUP($B41,'Round  (2)'!$B$2:$AM$102,MATCH(Species!AI$2,'Round  (2)'!$B$2:$AM$2,0),0),0)+IFERROR(VLOOKUP($B41,'Round  (3)'!$B$2:$AM$102,MATCH(Species!AI$2,'Round  (3)'!$B$2:$AM$2,0),0),0)+IFERROR(VLOOKUP($B41,'Round (4)'!$B$2:$AM$102,MATCH(Species!AI$2,'Round (4)'!$B$2:$AM$2,0),0),0)+IFERROR(VLOOKUP($B41,'Round  (5)'!$B$2:$AM$102,MATCH(Species!AI$2,'Round  (5)'!$B$2:$AM$2,0),0),0)+IFERROR(VLOOKUP($B41,'Round  (6)'!$B$2:$AM$102,MATCH(Species!AI$2,'Round  (6)'!$B$2:$AM$2,0),0),0)+IFERROR(VLOOKUP($B41,'Round  (7)'!$B$2:$AM$102,MATCH(Species!AI$2,'Round  (7)'!$B$2:$AM$2,0),0),0)+IFERROR(VLOOKUP($B41,'Round  (8)'!$B$2:$AM$102,MATCH(Species!AI$2,'Round  (8)'!$B$2:$AM$2,0),0),0)+IFERROR(VLOOKUP($B41,'Round  (9)'!$B$2:$AM$102,MATCH(Species!AI$2,'Round  (9)'!$B$2:$AM$2,0),0),0)+IFERROR(VLOOKUP($B41,'Round  (10)'!$B$2:$U$102,MATCH(Species!AI$2,'Round  (10)'!$B$2:$U$2,0),0),0)+IFERROR(VLOOKUP($B41,'Round  (11)'!$B$2:$AB$102,MATCH(Species!AI$2,'Round  (11)'!$B$2:$AB$2,0),0),0)+IFERROR(VLOOKUP($B41,'Round  (12)'!$B$2:$Y$100,MATCH(Species!AI$2,'Round  (12)'!$B$2:$Y$2,0),0),0)</f>
        <v>0</v>
      </c>
      <c r="AJ41" s="480">
        <f>IFERROR(VLOOKUP($B41,'Round 1'!$B$2:$AM$102,MATCH(Species!AJ$2,'Round 1'!$B$2:$AM$2,0),0),0)+IFERROR(VLOOKUP($B41,'Round  (2)'!$B$2:$AM$102,MATCH(Species!AJ$2,'Round  (2)'!$B$2:$AM$2,0),0),0)+IFERROR(VLOOKUP($B41,'Round  (3)'!$B$2:$AM$102,MATCH(Species!AJ$2,'Round  (3)'!$B$2:$AM$2,0),0),0)+IFERROR(VLOOKUP($B41,'Round (4)'!$B$2:$AM$102,MATCH(Species!AJ$2,'Round (4)'!$B$2:$AM$2,0),0),0)+IFERROR(VLOOKUP($B41,'Round  (5)'!$B$2:$AM$102,MATCH(Species!AJ$2,'Round  (5)'!$B$2:$AM$2,0),0),0)+IFERROR(VLOOKUP($B41,'Round  (6)'!$B$2:$AM$102,MATCH(Species!AJ$2,'Round  (6)'!$B$2:$AM$2,0),0),0)+IFERROR(VLOOKUP($B41,'Round  (7)'!$B$2:$AM$102,MATCH(Species!AJ$2,'Round  (7)'!$B$2:$AM$2,0),0),0)+IFERROR(VLOOKUP($B41,'Round  (8)'!$B$2:$AM$102,MATCH(Species!AJ$2,'Round  (8)'!$B$2:$AM$2,0),0),0)+IFERROR(VLOOKUP($B41,'Round  (9)'!$B$2:$AM$102,MATCH(Species!AJ$2,'Round  (9)'!$B$2:$AM$2,0),0),0)+IFERROR(VLOOKUP($B41,'Round  (10)'!$B$2:$U$102,MATCH(Species!AJ$2,'Round  (10)'!$B$2:$U$2,0),0),0)+IFERROR(VLOOKUP($B41,'Round  (11)'!$B$2:$AB$102,MATCH(Species!AJ$2,'Round  (11)'!$B$2:$AB$2,0),0),0)+IFERROR(VLOOKUP($B41,'Round  (12)'!$B$2:$Y$100,MATCH(Species!AJ$2,'Round  (12)'!$B$2:$Y$2,0),0),0)</f>
        <v>0</v>
      </c>
    </row>
    <row r="42" spans="1:36" x14ac:dyDescent="0.3">
      <c r="A42" s="186">
        <v>39</v>
      </c>
      <c r="B42" s="326" t="s">
        <v>158</v>
      </c>
      <c r="C42" s="66" t="str">
        <f>IFERROR(VLOOKUP(B42,IND!$B$3:$E$66,4,0),"NM")</f>
        <v>M</v>
      </c>
      <c r="D42" s="51">
        <f t="shared" si="3"/>
        <v>6</v>
      </c>
      <c r="E42" s="342">
        <f t="shared" si="4"/>
        <v>49</v>
      </c>
      <c r="F42" s="480">
        <f>IFERROR(VLOOKUP($B42,'Round 1'!$B$2:$AM$102,MATCH(Species!F$2,'Round 1'!$B$2:$AM$2,0),0),0)+IFERROR(VLOOKUP($B42,'Round  (2)'!$B$2:$AM$102,MATCH(Species!F$2,'Round  (2)'!$B$2:$AM$2,0),0),0)+IFERROR(VLOOKUP($B42,'Round  (3)'!$B$2:$AM$102,MATCH(Species!F$2,'Round  (3)'!$B$2:$AM$2,0),0),0)+IFERROR(VLOOKUP($B42,'Round (4)'!$B$2:$AM$102,MATCH(Species!F$2,'Round (4)'!$B$2:$AM$2,0),0),0)+IFERROR(VLOOKUP($B42,'Round  (5)'!$B$2:$AM$102,MATCH(Species!F$2,'Round  (5)'!$B$2:$AM$2,0),0),0)+IFERROR(VLOOKUP($B42,'Round  (6)'!$B$2:$AM$102,MATCH(Species!F$2,'Round  (6)'!$B$2:$AM$2,0),0),0)+IFERROR(VLOOKUP($B42,'Round  (7)'!$B$2:$AM$102,MATCH(Species!F$2,'Round  (7)'!$B$2:$AM$2,0),0),0)+IFERROR(VLOOKUP($B42,'Round  (8)'!$B$2:$AM$102,MATCH(Species!F$2,'Round  (8)'!$B$2:$AM$2,0),0),0)+IFERROR(VLOOKUP($B42,'Round  (9)'!$B$2:$AM$102,MATCH(Species!F$2,'Round  (9)'!$B$2:$AM$2,0),0),0)+IFERROR(VLOOKUP($B42,'Round  (10)'!$B$2:$U$102,MATCH(Species!F$2,'Round  (10)'!$B$2:$U$2,0),0),0)+IFERROR(VLOOKUP($B42,'Round  (11)'!$B$2:$AB$102,MATCH(Species!F$2,'Round  (11)'!$B$2:$AB$2,0),0),0)+IFERROR(VLOOKUP($B42,'Round  (12)'!$B$2:$Y$100,MATCH(Species!F$2,'Round  (12)'!$B$2:$Y$2,0),0),0)</f>
        <v>28</v>
      </c>
      <c r="G42" s="480">
        <f>IFERROR(VLOOKUP($B42,'Round 1'!$B$2:$AM$102,MATCH(Species!G$2,'Round 1'!$B$2:$AM$2,0),0),0)+IFERROR(VLOOKUP($B42,'Round  (2)'!$B$2:$AM$102,MATCH(Species!G$2,'Round  (2)'!$B$2:$AM$2,0),0),0)+IFERROR(VLOOKUP($B42,'Round  (3)'!$B$2:$AM$102,MATCH(Species!G$2,'Round  (3)'!$B$2:$AM$2,0),0),0)+IFERROR(VLOOKUP($B42,'Round (4)'!$B$2:$AM$102,MATCH(Species!G$2,'Round (4)'!$B$2:$AM$2,0),0),0)+IFERROR(VLOOKUP($B42,'Round  (5)'!$B$2:$AM$102,MATCH(Species!G$2,'Round  (5)'!$B$2:$AM$2,0),0),0)+IFERROR(VLOOKUP($B42,'Round  (6)'!$B$2:$AM$102,MATCH(Species!G$2,'Round  (6)'!$B$2:$AM$2,0),0),0)+IFERROR(VLOOKUP($B42,'Round  (7)'!$B$2:$AM$102,MATCH(Species!G$2,'Round  (7)'!$B$2:$AM$2,0),0),0)+IFERROR(VLOOKUP($B42,'Round  (8)'!$B$2:$AM$102,MATCH(Species!G$2,'Round  (8)'!$B$2:$AM$2,0),0),0)+IFERROR(VLOOKUP($B42,'Round  (9)'!$B$2:$AM$102,MATCH(Species!G$2,'Round  (9)'!$B$2:$AM$2,0),0),0)+IFERROR(VLOOKUP($B42,'Round  (10)'!$B$2:$U$102,MATCH(Species!G$2,'Round  (10)'!$B$2:$U$2,0),0),0)+IFERROR(VLOOKUP($B42,'Round  (11)'!$B$2:$AB$102,MATCH(Species!G$2,'Round  (11)'!$B$2:$AB$2,0),0),0)+IFERROR(VLOOKUP($B42,'Round  (12)'!$B$2:$Y$100,MATCH(Species!G$2,'Round  (12)'!$B$2:$Y$2,0),0),0)</f>
        <v>3</v>
      </c>
      <c r="H42" s="480">
        <f>IFERROR(VLOOKUP($B42,'Round 1'!$B$2:$AM$102,MATCH(Species!H$2,'Round 1'!$B$2:$AM$2,0),0),0)+IFERROR(VLOOKUP($B42,'Round  (2)'!$B$2:$AM$102,MATCH(Species!H$2,'Round  (2)'!$B$2:$AM$2,0),0),0)+IFERROR(VLOOKUP($B42,'Round  (3)'!$B$2:$AM$102,MATCH(Species!H$2,'Round  (3)'!$B$2:$AM$2,0),0),0)+IFERROR(VLOOKUP($B42,'Round (4)'!$B$2:$AM$102,MATCH(Species!H$2,'Round (4)'!$B$2:$AM$2,0),0),0)+IFERROR(VLOOKUP($B42,'Round  (5)'!$B$2:$AM$102,MATCH(Species!H$2,'Round  (5)'!$B$2:$AM$2,0),0),0)+IFERROR(VLOOKUP($B42,'Round  (6)'!$B$2:$AM$102,MATCH(Species!H$2,'Round  (6)'!$B$2:$AM$2,0),0),0)+IFERROR(VLOOKUP($B42,'Round  (7)'!$B$2:$AM$102,MATCH(Species!H$2,'Round  (7)'!$B$2:$AM$2,0),0),0)+IFERROR(VLOOKUP($B42,'Round  (8)'!$B$2:$AM$102,MATCH(Species!H$2,'Round  (8)'!$B$2:$AM$2,0),0),0)+IFERROR(VLOOKUP($B42,'Round  (9)'!$B$2:$AM$102,MATCH(Species!H$2,'Round  (9)'!$B$2:$AM$2,0),0),0)+IFERROR(VLOOKUP($B42,'Round  (10)'!$B$2:$U$102,MATCH(Species!H$2,'Round  (10)'!$B$2:$U$2,0),0),0)+IFERROR(VLOOKUP($B42,'Round  (11)'!$B$2:$AB$102,MATCH(Species!H$2,'Round  (11)'!$B$2:$AB$2,0),0),0)+IFERROR(VLOOKUP($B42,'Round  (12)'!$B$2:$Y$100,MATCH(Species!H$2,'Round  (12)'!$B$2:$Y$2,0),0),0)</f>
        <v>1</v>
      </c>
      <c r="I42" s="480">
        <f>IFERROR(VLOOKUP($B42,'Round 1'!$B$2:$AM$102,MATCH(Species!I$2,'Round 1'!$B$2:$AM$2,0),0),0)+IFERROR(VLOOKUP($B42,'Round  (2)'!$B$2:$AM$102,MATCH(Species!I$2,'Round  (2)'!$B$2:$AM$2,0),0),0)+IFERROR(VLOOKUP($B42,'Round  (3)'!$B$2:$AM$102,MATCH(Species!I$2,'Round  (3)'!$B$2:$AM$2,0),0),0)+IFERROR(VLOOKUP($B42,'Round (4)'!$B$2:$AM$102,MATCH(Species!I$2,'Round (4)'!$B$2:$AM$2,0),0),0)+IFERROR(VLOOKUP($B42,'Round  (5)'!$B$2:$AM$102,MATCH(Species!I$2,'Round  (5)'!$B$2:$AM$2,0),0),0)+IFERROR(VLOOKUP($B42,'Round  (6)'!$B$2:$AM$102,MATCH(Species!I$2,'Round  (6)'!$B$2:$AM$2,0),0),0)+IFERROR(VLOOKUP($B42,'Round  (7)'!$B$2:$AM$102,MATCH(Species!I$2,'Round  (7)'!$B$2:$AM$2,0),0),0)+IFERROR(VLOOKUP($B42,'Round  (8)'!$B$2:$AM$102,MATCH(Species!I$2,'Round  (8)'!$B$2:$AM$2,0),0),0)+IFERROR(VLOOKUP($B42,'Round  (9)'!$B$2:$AM$102,MATCH(Species!I$2,'Round  (9)'!$B$2:$AM$2,0),0),0)+IFERROR(VLOOKUP($B42,'Round  (10)'!$B$2:$U$102,MATCH(Species!I$2,'Round  (10)'!$B$2:$U$2,0),0),0)+IFERROR(VLOOKUP($B42,'Round  (11)'!$B$2:$AB$102,MATCH(Species!I$2,'Round  (11)'!$B$2:$AB$2,0),0),0)+IFERROR(VLOOKUP($B42,'Round  (12)'!$B$2:$Y$100,MATCH(Species!I$2,'Round  (12)'!$B$2:$Y$2,0),0),0)</f>
        <v>0</v>
      </c>
      <c r="J42" s="480">
        <f>IFERROR(VLOOKUP($B42,'Round 1'!$B$2:$AM$102,MATCH(Species!J$2,'Round 1'!$B$2:$AM$2,0),0),0)+IFERROR(VLOOKUP($B42,'Round  (2)'!$B$2:$AM$102,MATCH(Species!J$2,'Round  (2)'!$B$2:$AM$2,0),0),0)+IFERROR(VLOOKUP($B42,'Round  (3)'!$B$2:$AM$102,MATCH(Species!J$2,'Round  (3)'!$B$2:$AM$2,0),0),0)+IFERROR(VLOOKUP($B42,'Round (4)'!$B$2:$AM$102,MATCH(Species!J$2,'Round (4)'!$B$2:$AM$2,0),0),0)+IFERROR(VLOOKUP($B42,'Round  (5)'!$B$2:$AM$102,MATCH(Species!J$2,'Round  (5)'!$B$2:$AM$2,0),0),0)+IFERROR(VLOOKUP($B42,'Round  (6)'!$B$2:$AM$102,MATCH(Species!J$2,'Round  (6)'!$B$2:$AM$2,0),0),0)+IFERROR(VLOOKUP($B42,'Round  (7)'!$B$2:$AM$102,MATCH(Species!J$2,'Round  (7)'!$B$2:$AM$2,0),0),0)+IFERROR(VLOOKUP($B42,'Round  (8)'!$B$2:$AM$102,MATCH(Species!J$2,'Round  (8)'!$B$2:$AM$2,0),0),0)+IFERROR(VLOOKUP($B42,'Round  (9)'!$B$2:$AM$102,MATCH(Species!J$2,'Round  (9)'!$B$2:$AM$2,0),0),0)+IFERROR(VLOOKUP($B42,'Round  (10)'!$B$2:$U$102,MATCH(Species!J$2,'Round  (10)'!$B$2:$U$2,0),0),0)+IFERROR(VLOOKUP($B42,'Round  (11)'!$B$2:$AB$102,MATCH(Species!J$2,'Round  (11)'!$B$2:$AB$2,0),0),0)+IFERROR(VLOOKUP($B42,'Round  (12)'!$B$2:$Y$100,MATCH(Species!J$2,'Round  (12)'!$B$2:$Y$2,0),0),0)</f>
        <v>0</v>
      </c>
      <c r="K42" s="480">
        <f>IFERROR(VLOOKUP($B42,'Round 1'!$B$2:$AM$102,MATCH(Species!K$2,'Round 1'!$B$2:$AM$2,0),0),0)+IFERROR(VLOOKUP($B42,'Round  (2)'!$B$2:$AM$102,MATCH(Species!K$2,'Round  (2)'!$B$2:$AM$2,0),0),0)+IFERROR(VLOOKUP($B42,'Round  (3)'!$B$2:$AM$102,MATCH(Species!K$2,'Round  (3)'!$B$2:$AM$2,0),0),0)+IFERROR(VLOOKUP($B42,'Round (4)'!$B$2:$AM$102,MATCH(Species!K$2,'Round (4)'!$B$2:$AM$2,0),0),0)+IFERROR(VLOOKUP($B42,'Round  (5)'!$B$2:$AM$102,MATCH(Species!K$2,'Round  (5)'!$B$2:$AM$2,0),0),0)+IFERROR(VLOOKUP($B42,'Round  (6)'!$B$2:$AM$102,MATCH(Species!K$2,'Round  (6)'!$B$2:$AM$2,0),0),0)+IFERROR(VLOOKUP($B42,'Round  (7)'!$B$2:$AM$102,MATCH(Species!K$2,'Round  (7)'!$B$2:$AM$2,0),0),0)+IFERROR(VLOOKUP($B42,'Round  (8)'!$B$2:$AM$102,MATCH(Species!K$2,'Round  (8)'!$B$2:$AM$2,0),0),0)+IFERROR(VLOOKUP($B42,'Round  (9)'!$B$2:$AM$102,MATCH(Species!K$2,'Round  (9)'!$B$2:$AM$2,0),0),0)+IFERROR(VLOOKUP($B42,'Round  (10)'!$B$2:$U$102,MATCH(Species!K$2,'Round  (10)'!$B$2:$U$2,0),0),0)+IFERROR(VLOOKUP($B42,'Round  (11)'!$B$2:$AB$102,MATCH(Species!K$2,'Round  (11)'!$B$2:$AB$2,0),0),0)+IFERROR(VLOOKUP($B42,'Round  (12)'!$B$2:$Y$100,MATCH(Species!K$2,'Round  (12)'!$B$2:$Y$2,0),0),0)</f>
        <v>0</v>
      </c>
      <c r="L42" s="480">
        <f>IFERROR(VLOOKUP($B42,'Round 1'!$B$2:$AM$102,MATCH(Species!L$2,'Round 1'!$B$2:$AM$2,0),0),0)+IFERROR(VLOOKUP($B42,'Round  (2)'!$B$2:$AM$102,MATCH(Species!L$2,'Round  (2)'!$B$2:$AM$2,0),0),0)+IFERROR(VLOOKUP($B42,'Round  (3)'!$B$2:$AM$102,MATCH(Species!L$2,'Round  (3)'!$B$2:$AM$2,0),0),0)+IFERROR(VLOOKUP($B42,'Round (4)'!$B$2:$AM$102,MATCH(Species!L$2,'Round (4)'!$B$2:$AM$2,0),0),0)+IFERROR(VLOOKUP($B42,'Round  (5)'!$B$2:$AM$102,MATCH(Species!L$2,'Round  (5)'!$B$2:$AM$2,0),0),0)+IFERROR(VLOOKUP($B42,'Round  (6)'!$B$2:$AM$102,MATCH(Species!L$2,'Round  (6)'!$B$2:$AM$2,0),0),0)+IFERROR(VLOOKUP($B42,'Round  (7)'!$B$2:$AM$102,MATCH(Species!L$2,'Round  (7)'!$B$2:$AM$2,0),0),0)+IFERROR(VLOOKUP($B42,'Round  (8)'!$B$2:$AM$102,MATCH(Species!L$2,'Round  (8)'!$B$2:$AM$2,0),0),0)+IFERROR(VLOOKUP($B42,'Round  (9)'!$B$2:$AM$102,MATCH(Species!L$2,'Round  (9)'!$B$2:$AM$2,0),0),0)+IFERROR(VLOOKUP($B42,'Round  (10)'!$B$2:$U$102,MATCH(Species!L$2,'Round  (10)'!$B$2:$U$2,0),0),0)+IFERROR(VLOOKUP($B42,'Round  (11)'!$B$2:$AB$102,MATCH(Species!L$2,'Round  (11)'!$B$2:$AB$2,0),0),0)+IFERROR(VLOOKUP($B42,'Round  (12)'!$B$2:$Y$100,MATCH(Species!L$2,'Round  (12)'!$B$2:$Y$2,0),0),0)</f>
        <v>7</v>
      </c>
      <c r="M42" s="480">
        <f>IFERROR(VLOOKUP($B42,'Round 1'!$B$2:$AM$102,MATCH(Species!M$2,'Round 1'!$B$2:$AM$2,0),0),0)+IFERROR(VLOOKUP($B42,'Round  (2)'!$B$2:$AM$102,MATCH(Species!M$2,'Round  (2)'!$B$2:$AM$2,0),0),0)+IFERROR(VLOOKUP($B42,'Round  (3)'!$B$2:$AM$102,MATCH(Species!M$2,'Round  (3)'!$B$2:$AM$2,0),0),0)+IFERROR(VLOOKUP($B42,'Round (4)'!$B$2:$AM$102,MATCH(Species!M$2,'Round (4)'!$B$2:$AM$2,0),0),0)+IFERROR(VLOOKUP($B42,'Round  (5)'!$B$2:$AM$102,MATCH(Species!M$2,'Round  (5)'!$B$2:$AM$2,0),0),0)+IFERROR(VLOOKUP($B42,'Round  (6)'!$B$2:$AM$102,MATCH(Species!M$2,'Round  (6)'!$B$2:$AM$2,0),0),0)+IFERROR(VLOOKUP($B42,'Round  (7)'!$B$2:$AM$102,MATCH(Species!M$2,'Round  (7)'!$B$2:$AM$2,0),0),0)+IFERROR(VLOOKUP($B42,'Round  (8)'!$B$2:$AM$102,MATCH(Species!M$2,'Round  (8)'!$B$2:$AM$2,0),0),0)+IFERROR(VLOOKUP($B42,'Round  (9)'!$B$2:$AM$102,MATCH(Species!M$2,'Round  (9)'!$B$2:$AM$2,0),0),0)+IFERROR(VLOOKUP($B42,'Round  (10)'!$B$2:$U$102,MATCH(Species!M$2,'Round  (10)'!$B$2:$U$2,0),0),0)+IFERROR(VLOOKUP($B42,'Round  (11)'!$B$2:$AB$102,MATCH(Species!M$2,'Round  (11)'!$B$2:$AB$2,0),0),0)+IFERROR(VLOOKUP($B42,'Round  (12)'!$B$2:$Y$100,MATCH(Species!M$2,'Round  (12)'!$B$2:$Y$2,0),0),0)</f>
        <v>0</v>
      </c>
      <c r="N42" s="480">
        <f>IFERROR(VLOOKUP($B42,'Round 1'!$B$2:$AM$102,MATCH(Species!N$2,'Round 1'!$B$2:$AM$2,0),0),0)+IFERROR(VLOOKUP($B42,'Round  (2)'!$B$2:$AM$102,MATCH(Species!N$2,'Round  (2)'!$B$2:$AM$2,0),0),0)+IFERROR(VLOOKUP($B42,'Round  (3)'!$B$2:$AM$102,MATCH(Species!N$2,'Round  (3)'!$B$2:$AM$2,0),0),0)+IFERROR(VLOOKUP($B42,'Round (4)'!$B$2:$AM$102,MATCH(Species!N$2,'Round (4)'!$B$2:$AM$2,0),0),0)+IFERROR(VLOOKUP($B42,'Round  (5)'!$B$2:$AM$102,MATCH(Species!N$2,'Round  (5)'!$B$2:$AM$2,0),0),0)+IFERROR(VLOOKUP($B42,'Round  (6)'!$B$2:$AM$102,MATCH(Species!N$2,'Round  (6)'!$B$2:$AM$2,0),0),0)+IFERROR(VLOOKUP($B42,'Round  (7)'!$B$2:$AM$102,MATCH(Species!N$2,'Round  (7)'!$B$2:$AM$2,0),0),0)+IFERROR(VLOOKUP($B42,'Round  (8)'!$B$2:$AM$102,MATCH(Species!N$2,'Round  (8)'!$B$2:$AM$2,0),0),0)+IFERROR(VLOOKUP($B42,'Round  (9)'!$B$2:$AM$102,MATCH(Species!N$2,'Round  (9)'!$B$2:$AM$2,0),0),0)+IFERROR(VLOOKUP($B42,'Round  (10)'!$B$2:$U$102,MATCH(Species!N$2,'Round  (10)'!$B$2:$U$2,0),0),0)+IFERROR(VLOOKUP($B42,'Round  (11)'!$B$2:$AB$102,MATCH(Species!N$2,'Round  (11)'!$B$2:$AB$2,0),0),0)+IFERROR(VLOOKUP($B42,'Round  (12)'!$B$2:$Y$100,MATCH(Species!N$2,'Round  (12)'!$B$2:$Y$2,0),0),0)</f>
        <v>9</v>
      </c>
      <c r="O42" s="480">
        <f>IFERROR(VLOOKUP($B42,'Round 1'!$B$2:$AM$102,MATCH(Species!O$2,'Round 1'!$B$2:$AM$2,0),0),0)+IFERROR(VLOOKUP($B42,'Round  (2)'!$B$2:$AM$102,MATCH(Species!O$2,'Round  (2)'!$B$2:$AM$2,0),0),0)+IFERROR(VLOOKUP($B42,'Round  (3)'!$B$2:$AM$102,MATCH(Species!O$2,'Round  (3)'!$B$2:$AM$2,0),0),0)+IFERROR(VLOOKUP($B42,'Round (4)'!$B$2:$AM$102,MATCH(Species!O$2,'Round (4)'!$B$2:$AM$2,0),0),0)+IFERROR(VLOOKUP($B42,'Round  (5)'!$B$2:$AM$102,MATCH(Species!O$2,'Round  (5)'!$B$2:$AM$2,0),0),0)+IFERROR(VLOOKUP($B42,'Round  (6)'!$B$2:$AM$102,MATCH(Species!O$2,'Round  (6)'!$B$2:$AM$2,0),0),0)+IFERROR(VLOOKUP($B42,'Round  (7)'!$B$2:$AM$102,MATCH(Species!O$2,'Round  (7)'!$B$2:$AM$2,0),0),0)+IFERROR(VLOOKUP($B42,'Round  (8)'!$B$2:$AM$102,MATCH(Species!O$2,'Round  (8)'!$B$2:$AM$2,0),0),0)+IFERROR(VLOOKUP($B42,'Round  (9)'!$B$2:$AM$102,MATCH(Species!O$2,'Round  (9)'!$B$2:$AM$2,0),0),0)+IFERROR(VLOOKUP($B42,'Round  (10)'!$B$2:$U$102,MATCH(Species!O$2,'Round  (10)'!$B$2:$U$2,0),0),0)+IFERROR(VLOOKUP($B42,'Round  (11)'!$B$2:$AB$102,MATCH(Species!O$2,'Round  (11)'!$B$2:$AB$2,0),0),0)+IFERROR(VLOOKUP($B42,'Round  (12)'!$B$2:$Y$100,MATCH(Species!O$2,'Round  (12)'!$B$2:$Y$2,0),0),0)</f>
        <v>0</v>
      </c>
      <c r="P42" s="480">
        <f>IFERROR(VLOOKUP($B42,'Round 1'!$B$2:$AM$102,MATCH(Species!P$2,'Round 1'!$B$2:$AM$2,0),0),0)+IFERROR(VLOOKUP($B42,'Round  (2)'!$B$2:$AM$102,MATCH(Species!P$2,'Round  (2)'!$B$2:$AM$2,0),0),0)+IFERROR(VLOOKUP($B42,'Round  (3)'!$B$2:$AM$102,MATCH(Species!P$2,'Round  (3)'!$B$2:$AM$2,0),0),0)+IFERROR(VLOOKUP($B42,'Round (4)'!$B$2:$AM$102,MATCH(Species!P$2,'Round (4)'!$B$2:$AM$2,0),0),0)+IFERROR(VLOOKUP($B42,'Round  (5)'!$B$2:$AM$102,MATCH(Species!P$2,'Round  (5)'!$B$2:$AM$2,0),0),0)+IFERROR(VLOOKUP($B42,'Round  (6)'!$B$2:$AM$102,MATCH(Species!P$2,'Round  (6)'!$B$2:$AM$2,0),0),0)+IFERROR(VLOOKUP($B42,'Round  (7)'!$B$2:$AM$102,MATCH(Species!P$2,'Round  (7)'!$B$2:$AM$2,0),0),0)+IFERROR(VLOOKUP($B42,'Round  (8)'!$B$2:$AM$102,MATCH(Species!P$2,'Round  (8)'!$B$2:$AM$2,0),0),0)+IFERROR(VLOOKUP($B42,'Round  (9)'!$B$2:$AM$102,MATCH(Species!P$2,'Round  (9)'!$B$2:$AM$2,0),0),0)+IFERROR(VLOOKUP($B42,'Round  (10)'!$B$2:$U$102,MATCH(Species!P$2,'Round  (10)'!$B$2:$U$2,0),0),0)+IFERROR(VLOOKUP($B42,'Round  (11)'!$B$2:$AB$102,MATCH(Species!P$2,'Round  (11)'!$B$2:$AB$2,0),0),0)+IFERROR(VLOOKUP($B42,'Round  (12)'!$B$2:$Y$100,MATCH(Species!P$2,'Round  (12)'!$B$2:$Y$2,0),0),0)</f>
        <v>0</v>
      </c>
      <c r="Q42" s="480">
        <f>IFERROR(VLOOKUP($B42,'Round 1'!$B$2:$AM$102,MATCH(Species!Q$2,'Round 1'!$B$2:$AM$2,0),0),0)+IFERROR(VLOOKUP($B42,'Round  (2)'!$B$2:$AM$102,MATCH(Species!Q$2,'Round  (2)'!$B$2:$AM$2,0),0),0)+IFERROR(VLOOKUP($B42,'Round  (3)'!$B$2:$AM$102,MATCH(Species!Q$2,'Round  (3)'!$B$2:$AM$2,0),0),0)+IFERROR(VLOOKUP($B42,'Round (4)'!$B$2:$AM$102,MATCH(Species!Q$2,'Round (4)'!$B$2:$AM$2,0),0),0)+IFERROR(VLOOKUP($B42,'Round  (5)'!$B$2:$AM$102,MATCH(Species!Q$2,'Round  (5)'!$B$2:$AM$2,0),0),0)+IFERROR(VLOOKUP($B42,'Round  (6)'!$B$2:$AM$102,MATCH(Species!Q$2,'Round  (6)'!$B$2:$AM$2,0),0),0)+IFERROR(VLOOKUP($B42,'Round  (7)'!$B$2:$AM$102,MATCH(Species!Q$2,'Round  (7)'!$B$2:$AM$2,0),0),0)+IFERROR(VLOOKUP($B42,'Round  (8)'!$B$2:$AM$102,MATCH(Species!Q$2,'Round  (8)'!$B$2:$AM$2,0),0),0)+IFERROR(VLOOKUP($B42,'Round  (9)'!$B$2:$AM$102,MATCH(Species!Q$2,'Round  (9)'!$B$2:$AM$2,0),0),0)+IFERROR(VLOOKUP($B42,'Round  (10)'!$B$2:$U$102,MATCH(Species!Q$2,'Round  (10)'!$B$2:$U$2,0),0),0)+IFERROR(VLOOKUP($B42,'Round  (11)'!$B$2:$AB$102,MATCH(Species!Q$2,'Round  (11)'!$B$2:$AB$2,0),0),0)+IFERROR(VLOOKUP($B42,'Round  (12)'!$B$2:$Y$100,MATCH(Species!Q$2,'Round  (12)'!$B$2:$Y$2,0),0),0)</f>
        <v>0</v>
      </c>
      <c r="R42" s="480">
        <f>IFERROR(VLOOKUP($B42,'Round 1'!$B$2:$AM$102,MATCH(Species!R$2,'Round 1'!$B$2:$AM$2,0),0),0)+IFERROR(VLOOKUP($B42,'Round  (2)'!$B$2:$AM$102,MATCH(Species!R$2,'Round  (2)'!$B$2:$AM$2,0),0),0)+IFERROR(VLOOKUP($B42,'Round  (3)'!$B$2:$AM$102,MATCH(Species!R$2,'Round  (3)'!$B$2:$AM$2,0),0),0)+IFERROR(VLOOKUP($B42,'Round (4)'!$B$2:$AM$102,MATCH(Species!R$2,'Round (4)'!$B$2:$AM$2,0),0),0)+IFERROR(VLOOKUP($B42,'Round  (5)'!$B$2:$AM$102,MATCH(Species!R$2,'Round  (5)'!$B$2:$AM$2,0),0),0)+IFERROR(VLOOKUP($B42,'Round  (6)'!$B$2:$AM$102,MATCH(Species!R$2,'Round  (6)'!$B$2:$AM$2,0),0),0)+IFERROR(VLOOKUP($B42,'Round  (7)'!$B$2:$AM$102,MATCH(Species!R$2,'Round  (7)'!$B$2:$AM$2,0),0),0)+IFERROR(VLOOKUP($B42,'Round  (8)'!$B$2:$AM$102,MATCH(Species!R$2,'Round  (8)'!$B$2:$AM$2,0),0),0)+IFERROR(VLOOKUP($B42,'Round  (9)'!$B$2:$AM$102,MATCH(Species!R$2,'Round  (9)'!$B$2:$AM$2,0),0),0)+IFERROR(VLOOKUP($B42,'Round  (10)'!$B$2:$U$102,MATCH(Species!R$2,'Round  (10)'!$B$2:$U$2,0),0),0)+IFERROR(VLOOKUP($B42,'Round  (11)'!$B$2:$AB$102,MATCH(Species!R$2,'Round  (11)'!$B$2:$AB$2,0),0),0)+IFERROR(VLOOKUP($B42,'Round  (12)'!$B$2:$Y$100,MATCH(Species!R$2,'Round  (12)'!$B$2:$Y$2,0),0),0)</f>
        <v>0</v>
      </c>
      <c r="S42" s="480">
        <f>IFERROR(VLOOKUP($B42,'Round 1'!$B$2:$AM$102,MATCH(Species!S$2,'Round 1'!$B$2:$AM$2,0),0),0)+IFERROR(VLOOKUP($B42,'Round  (2)'!$B$2:$AM$102,MATCH(Species!S$2,'Round  (2)'!$B$2:$AM$2,0),0),0)+IFERROR(VLOOKUP($B42,'Round  (3)'!$B$2:$AM$102,MATCH(Species!S$2,'Round  (3)'!$B$2:$AM$2,0),0),0)+IFERROR(VLOOKUP($B42,'Round (4)'!$B$2:$AM$102,MATCH(Species!S$2,'Round (4)'!$B$2:$AM$2,0),0),0)+IFERROR(VLOOKUP($B42,'Round  (5)'!$B$2:$AM$102,MATCH(Species!S$2,'Round  (5)'!$B$2:$AM$2,0),0),0)+IFERROR(VLOOKUP($B42,'Round  (6)'!$B$2:$AM$102,MATCH(Species!S$2,'Round  (6)'!$B$2:$AM$2,0),0),0)+IFERROR(VLOOKUP($B42,'Round  (7)'!$B$2:$AM$102,MATCH(Species!S$2,'Round  (7)'!$B$2:$AM$2,0),0),0)+IFERROR(VLOOKUP($B42,'Round  (8)'!$B$2:$AM$102,MATCH(Species!S$2,'Round  (8)'!$B$2:$AM$2,0),0),0)+IFERROR(VLOOKUP($B42,'Round  (9)'!$B$2:$AM$102,MATCH(Species!S$2,'Round  (9)'!$B$2:$AM$2,0),0),0)+IFERROR(VLOOKUP($B42,'Round  (10)'!$B$2:$U$102,MATCH(Species!S$2,'Round  (10)'!$B$2:$U$2,0),0),0)+IFERROR(VLOOKUP($B42,'Round  (11)'!$B$2:$AB$102,MATCH(Species!S$2,'Round  (11)'!$B$2:$AB$2,0),0),0)+IFERROR(VLOOKUP($B42,'Round  (12)'!$B$2:$Y$100,MATCH(Species!S$2,'Round  (12)'!$B$2:$Y$2,0),0),0)</f>
        <v>0</v>
      </c>
      <c r="T42" s="480">
        <f>IFERROR(VLOOKUP($B42,'Round 1'!$B$2:$AM$102,MATCH(Species!T$2,'Round 1'!$B$2:$AM$2,0),0),0)+IFERROR(VLOOKUP($B42,'Round  (2)'!$B$2:$AM$102,MATCH(Species!T$2,'Round  (2)'!$B$2:$AM$2,0),0),0)+IFERROR(VLOOKUP($B42,'Round  (3)'!$B$2:$AM$102,MATCH(Species!T$2,'Round  (3)'!$B$2:$AM$2,0),0),0)+IFERROR(VLOOKUP($B42,'Round (4)'!$B$2:$AM$102,MATCH(Species!T$2,'Round (4)'!$B$2:$AM$2,0),0),0)+IFERROR(VLOOKUP($B42,'Round  (5)'!$B$2:$AM$102,MATCH(Species!T$2,'Round  (5)'!$B$2:$AM$2,0),0),0)+IFERROR(VLOOKUP($B42,'Round  (6)'!$B$2:$AM$102,MATCH(Species!T$2,'Round  (6)'!$B$2:$AM$2,0),0),0)+IFERROR(VLOOKUP($B42,'Round  (7)'!$B$2:$AM$102,MATCH(Species!T$2,'Round  (7)'!$B$2:$AM$2,0),0),0)+IFERROR(VLOOKUP($B42,'Round  (8)'!$B$2:$AM$102,MATCH(Species!T$2,'Round  (8)'!$B$2:$AM$2,0),0),0)+IFERROR(VLOOKUP($B42,'Round  (9)'!$B$2:$AM$102,MATCH(Species!T$2,'Round  (9)'!$B$2:$AM$2,0),0),0)+IFERROR(VLOOKUP($B42,'Round  (10)'!$B$2:$U$102,MATCH(Species!T$2,'Round  (10)'!$B$2:$U$2,0),0),0)+IFERROR(VLOOKUP($B42,'Round  (11)'!$B$2:$AB$102,MATCH(Species!T$2,'Round  (11)'!$B$2:$AB$2,0),0),0)+IFERROR(VLOOKUP($B42,'Round  (12)'!$B$2:$Y$100,MATCH(Species!T$2,'Round  (12)'!$B$2:$Y$2,0),0),0)</f>
        <v>0</v>
      </c>
      <c r="U42" s="480">
        <f>IFERROR(VLOOKUP($B42,'Round 1'!$B$2:$AM$102,MATCH(Species!U$2,'Round 1'!$B$2:$AM$2,0),0),0)+IFERROR(VLOOKUP($B42,'Round  (2)'!$B$2:$AM$102,MATCH(Species!U$2,'Round  (2)'!$B$2:$AM$2,0),0),0)+IFERROR(VLOOKUP($B42,'Round  (3)'!$B$2:$AM$102,MATCH(Species!U$2,'Round  (3)'!$B$2:$AM$2,0),0),0)+IFERROR(VLOOKUP($B42,'Round (4)'!$B$2:$AM$102,MATCH(Species!U$2,'Round (4)'!$B$2:$AM$2,0),0),0)+IFERROR(VLOOKUP($B42,'Round  (5)'!$B$2:$AM$102,MATCH(Species!U$2,'Round  (5)'!$B$2:$AM$2,0),0),0)+IFERROR(VLOOKUP($B42,'Round  (6)'!$B$2:$AM$102,MATCH(Species!U$2,'Round  (6)'!$B$2:$AM$2,0),0),0)+IFERROR(VLOOKUP($B42,'Round  (7)'!$B$2:$AM$102,MATCH(Species!U$2,'Round  (7)'!$B$2:$AM$2,0),0),0)+IFERROR(VLOOKUP($B42,'Round  (8)'!$B$2:$AM$102,MATCH(Species!U$2,'Round  (8)'!$B$2:$AM$2,0),0),0)+IFERROR(VLOOKUP($B42,'Round  (9)'!$B$2:$AM$102,MATCH(Species!U$2,'Round  (9)'!$B$2:$AM$2,0),0),0)+IFERROR(VLOOKUP($B42,'Round  (10)'!$B$2:$U$102,MATCH(Species!U$2,'Round  (10)'!$B$2:$U$2,0),0),0)+IFERROR(VLOOKUP($B42,'Round  (11)'!$B$2:$AB$102,MATCH(Species!U$2,'Round  (11)'!$B$2:$AB$2,0),0),0)+IFERROR(VLOOKUP($B42,'Round  (12)'!$B$2:$Y$100,MATCH(Species!U$2,'Round  (12)'!$B$2:$Y$2,0),0),0)</f>
        <v>1</v>
      </c>
      <c r="V42" s="480">
        <f>IFERROR(VLOOKUP($B42,'Round 1'!$B$2:$AM$102,MATCH(Species!V$2,'Round 1'!$B$2:$AM$2,0),0),0)+IFERROR(VLOOKUP($B42,'Round  (2)'!$B$2:$AM$102,MATCH(Species!V$2,'Round  (2)'!$B$2:$AM$2,0),0),0)+IFERROR(VLOOKUP($B42,'Round  (3)'!$B$2:$AM$102,MATCH(Species!V$2,'Round  (3)'!$B$2:$AM$2,0),0),0)+IFERROR(VLOOKUP($B42,'Round (4)'!$B$2:$AM$102,MATCH(Species!V$2,'Round (4)'!$B$2:$AM$2,0),0),0)+IFERROR(VLOOKUP($B42,'Round  (5)'!$B$2:$AM$102,MATCH(Species!V$2,'Round  (5)'!$B$2:$AM$2,0),0),0)+IFERROR(VLOOKUP($B42,'Round  (6)'!$B$2:$AM$102,MATCH(Species!V$2,'Round  (6)'!$B$2:$AM$2,0),0),0)+IFERROR(VLOOKUP($B42,'Round  (7)'!$B$2:$AM$102,MATCH(Species!V$2,'Round  (7)'!$B$2:$AM$2,0),0),0)+IFERROR(VLOOKUP($B42,'Round  (8)'!$B$2:$AM$102,MATCH(Species!V$2,'Round  (8)'!$B$2:$AM$2,0),0),0)+IFERROR(VLOOKUP($B42,'Round  (9)'!$B$2:$AM$102,MATCH(Species!V$2,'Round  (9)'!$B$2:$AM$2,0),0),0)+IFERROR(VLOOKUP($B42,'Round  (10)'!$B$2:$U$102,MATCH(Species!V$2,'Round  (10)'!$B$2:$U$2,0),0),0)+IFERROR(VLOOKUP($B42,'Round  (11)'!$B$2:$AB$102,MATCH(Species!V$2,'Round  (11)'!$B$2:$AB$2,0),0),0)+IFERROR(VLOOKUP($B42,'Round  (12)'!$B$2:$Y$100,MATCH(Species!V$2,'Round  (12)'!$B$2:$Y$2,0),0),0)</f>
        <v>0</v>
      </c>
      <c r="W42" s="480">
        <f>IFERROR(VLOOKUP($B42,'Round 1'!$B$2:$AM$102,MATCH(Species!W$2,'Round 1'!$B$2:$AM$2,0),0),0)+IFERROR(VLOOKUP($B42,'Round  (2)'!$B$2:$AM$102,MATCH(Species!W$2,'Round  (2)'!$B$2:$AM$2,0),0),0)+IFERROR(VLOOKUP($B42,'Round  (3)'!$B$2:$AM$102,MATCH(Species!W$2,'Round  (3)'!$B$2:$AM$2,0),0),0)+IFERROR(VLOOKUP($B42,'Round (4)'!$B$2:$AM$102,MATCH(Species!W$2,'Round (4)'!$B$2:$AM$2,0),0),0)+IFERROR(VLOOKUP($B42,'Round  (5)'!$B$2:$AM$102,MATCH(Species!W$2,'Round  (5)'!$B$2:$AM$2,0),0),0)+IFERROR(VLOOKUP($B42,'Round  (6)'!$B$2:$AM$102,MATCH(Species!W$2,'Round  (6)'!$B$2:$AM$2,0),0),0)+IFERROR(VLOOKUP($B42,'Round  (7)'!$B$2:$AM$102,MATCH(Species!W$2,'Round  (7)'!$B$2:$AM$2,0),0),0)+IFERROR(VLOOKUP($B42,'Round  (8)'!$B$2:$AM$102,MATCH(Species!W$2,'Round  (8)'!$B$2:$AM$2,0),0),0)+IFERROR(VLOOKUP($B42,'Round  (9)'!$B$2:$AM$102,MATCH(Species!W$2,'Round  (9)'!$B$2:$AM$2,0),0),0)+IFERROR(VLOOKUP($B42,'Round  (10)'!$B$2:$U$102,MATCH(Species!W$2,'Round  (10)'!$B$2:$U$2,0),0),0)+IFERROR(VLOOKUP($B42,'Round  (11)'!$B$2:$AB$102,MATCH(Species!W$2,'Round  (11)'!$B$2:$AB$2,0),0),0)+IFERROR(VLOOKUP($B42,'Round  (12)'!$B$2:$Y$100,MATCH(Species!W$2,'Round  (12)'!$B$2:$Y$2,0),0),0)</f>
        <v>0</v>
      </c>
      <c r="X42" s="480">
        <f>IFERROR(VLOOKUP($B42,'Round 1'!$B$2:$AM$102,MATCH(Species!X$2,'Round 1'!$B$2:$AM$2,0),0),0)+IFERROR(VLOOKUP($B42,'Round  (2)'!$B$2:$AM$102,MATCH(Species!X$2,'Round  (2)'!$B$2:$AM$2,0),0),0)+IFERROR(VLOOKUP($B42,'Round  (3)'!$B$2:$AM$102,MATCH(Species!X$2,'Round  (3)'!$B$2:$AM$2,0),0),0)+IFERROR(VLOOKUP($B42,'Round (4)'!$B$2:$AM$102,MATCH(Species!X$2,'Round (4)'!$B$2:$AM$2,0),0),0)+IFERROR(VLOOKUP($B42,'Round  (5)'!$B$2:$AM$102,MATCH(Species!X$2,'Round  (5)'!$B$2:$AM$2,0),0),0)+IFERROR(VLOOKUP($B42,'Round  (6)'!$B$2:$AM$102,MATCH(Species!X$2,'Round  (6)'!$B$2:$AM$2,0),0),0)+IFERROR(VLOOKUP($B42,'Round  (7)'!$B$2:$AM$102,MATCH(Species!X$2,'Round  (7)'!$B$2:$AM$2,0),0),0)+IFERROR(VLOOKUP($B42,'Round  (8)'!$B$2:$AM$102,MATCH(Species!X$2,'Round  (8)'!$B$2:$AM$2,0),0),0)+IFERROR(VLOOKUP($B42,'Round  (9)'!$B$2:$AM$102,MATCH(Species!X$2,'Round  (9)'!$B$2:$AM$2,0),0),0)+IFERROR(VLOOKUP($B42,'Round  (10)'!$B$2:$U$102,MATCH(Species!X$2,'Round  (10)'!$B$2:$U$2,0),0),0)+IFERROR(VLOOKUP($B42,'Round  (11)'!$B$2:$AB$102,MATCH(Species!X$2,'Round  (11)'!$B$2:$AB$2,0),0),0)+IFERROR(VLOOKUP($B42,'Round  (12)'!$B$2:$Y$100,MATCH(Species!X$2,'Round  (12)'!$B$2:$Y$2,0),0),0)</f>
        <v>0</v>
      </c>
      <c r="Y42" s="480">
        <f>IFERROR(VLOOKUP($B42,'Round 1'!$B$2:$AM$102,MATCH(Species!Y$2,'Round 1'!$B$2:$AM$2,0),0),0)+IFERROR(VLOOKUP($B42,'Round  (2)'!$B$2:$AM$102,MATCH(Species!Y$2,'Round  (2)'!$B$2:$AM$2,0),0),0)+IFERROR(VLOOKUP($B42,'Round  (3)'!$B$2:$AM$102,MATCH(Species!Y$2,'Round  (3)'!$B$2:$AM$2,0),0),0)+IFERROR(VLOOKUP($B42,'Round (4)'!$B$2:$AM$102,MATCH(Species!Y$2,'Round (4)'!$B$2:$AM$2,0),0),0)+IFERROR(VLOOKUP($B42,'Round  (5)'!$B$2:$AM$102,MATCH(Species!Y$2,'Round  (5)'!$B$2:$AM$2,0),0),0)+IFERROR(VLOOKUP($B42,'Round  (6)'!$B$2:$AM$102,MATCH(Species!Y$2,'Round  (6)'!$B$2:$AM$2,0),0),0)+IFERROR(VLOOKUP($B42,'Round  (7)'!$B$2:$AM$102,MATCH(Species!Y$2,'Round  (7)'!$B$2:$AM$2,0),0),0)+IFERROR(VLOOKUP($B42,'Round  (8)'!$B$2:$AM$102,MATCH(Species!Y$2,'Round  (8)'!$B$2:$AM$2,0),0),0)+IFERROR(VLOOKUP($B42,'Round  (9)'!$B$2:$AM$102,MATCH(Species!Y$2,'Round  (9)'!$B$2:$AM$2,0),0),0)+IFERROR(VLOOKUP($B42,'Round  (10)'!$B$2:$U$102,MATCH(Species!Y$2,'Round  (10)'!$B$2:$U$2,0),0),0)+IFERROR(VLOOKUP($B42,'Round  (11)'!$B$2:$AB$102,MATCH(Species!Y$2,'Round  (11)'!$B$2:$AB$2,0),0),0)+IFERROR(VLOOKUP($B42,'Round  (12)'!$B$2:$Y$100,MATCH(Species!Y$2,'Round  (12)'!$B$2:$Y$2,0),0),0)</f>
        <v>0</v>
      </c>
      <c r="Z42" s="480">
        <f>IFERROR(VLOOKUP($B42,'Round 1'!$B$2:$AM$102,MATCH(Species!Z$2,'Round 1'!$B$2:$AM$2,0),0),0)+IFERROR(VLOOKUP($B42,'Round  (2)'!$B$2:$AM$102,MATCH(Species!Z$2,'Round  (2)'!$B$2:$AM$2,0),0),0)+IFERROR(VLOOKUP($B42,'Round  (3)'!$B$2:$AM$102,MATCH(Species!Z$2,'Round  (3)'!$B$2:$AM$2,0),0),0)+IFERROR(VLOOKUP($B42,'Round (4)'!$B$2:$AM$102,MATCH(Species!Z$2,'Round (4)'!$B$2:$AM$2,0),0),0)+IFERROR(VLOOKUP($B42,'Round  (5)'!$B$2:$AM$102,MATCH(Species!Z$2,'Round  (5)'!$B$2:$AM$2,0),0),0)+IFERROR(VLOOKUP($B42,'Round  (6)'!$B$2:$AM$102,MATCH(Species!Z$2,'Round  (6)'!$B$2:$AM$2,0),0),0)+IFERROR(VLOOKUP($B42,'Round  (7)'!$B$2:$AM$102,MATCH(Species!Z$2,'Round  (7)'!$B$2:$AM$2,0),0),0)+IFERROR(VLOOKUP($B42,'Round  (8)'!$B$2:$AM$102,MATCH(Species!Z$2,'Round  (8)'!$B$2:$AM$2,0),0),0)+IFERROR(VLOOKUP($B42,'Round  (9)'!$B$2:$AM$102,MATCH(Species!Z$2,'Round  (9)'!$B$2:$AM$2,0),0),0)+IFERROR(VLOOKUP($B42,'Round  (10)'!$B$2:$U$102,MATCH(Species!Z$2,'Round  (10)'!$B$2:$U$2,0),0),0)+IFERROR(VLOOKUP($B42,'Round  (11)'!$B$2:$AB$102,MATCH(Species!Z$2,'Round  (11)'!$B$2:$AB$2,0),0),0)+IFERROR(VLOOKUP($B42,'Round  (12)'!$B$2:$Y$100,MATCH(Species!Z$2,'Round  (12)'!$B$2:$Y$2,0),0),0)</f>
        <v>0</v>
      </c>
      <c r="AA42" s="480">
        <f>IFERROR(VLOOKUP($B42,'Round 1'!$B$2:$AM$102,MATCH(Species!AA$2,'Round 1'!$B$2:$AM$2,0),0),0)+IFERROR(VLOOKUP($B42,'Round  (2)'!$B$2:$AM$102,MATCH(Species!AA$2,'Round  (2)'!$B$2:$AM$2,0),0),0)+IFERROR(VLOOKUP($B42,'Round  (3)'!$B$2:$AM$102,MATCH(Species!AA$2,'Round  (3)'!$B$2:$AM$2,0),0),0)+IFERROR(VLOOKUP($B42,'Round (4)'!$B$2:$AM$102,MATCH(Species!AA$2,'Round (4)'!$B$2:$AM$2,0),0),0)+IFERROR(VLOOKUP($B42,'Round  (5)'!$B$2:$AM$102,MATCH(Species!AA$2,'Round  (5)'!$B$2:$AM$2,0),0),0)+IFERROR(VLOOKUP($B42,'Round  (6)'!$B$2:$AM$102,MATCH(Species!AA$2,'Round  (6)'!$B$2:$AM$2,0),0),0)+IFERROR(VLOOKUP($B42,'Round  (7)'!$B$2:$AM$102,MATCH(Species!AA$2,'Round  (7)'!$B$2:$AM$2,0),0),0)+IFERROR(VLOOKUP($B42,'Round  (8)'!$B$2:$AM$102,MATCH(Species!AA$2,'Round  (8)'!$B$2:$AM$2,0),0),0)+IFERROR(VLOOKUP($B42,'Round  (9)'!$B$2:$AM$102,MATCH(Species!AA$2,'Round  (9)'!$B$2:$AM$2,0),0),0)+IFERROR(VLOOKUP($B42,'Round  (10)'!$B$2:$U$102,MATCH(Species!AA$2,'Round  (10)'!$B$2:$U$2,0),0),0)+IFERROR(VLOOKUP($B42,'Round  (11)'!$B$2:$AB$102,MATCH(Species!AA$2,'Round  (11)'!$B$2:$AB$2,0),0),0)+IFERROR(VLOOKUP($B42,'Round  (12)'!$B$2:$Y$100,MATCH(Species!AA$2,'Round  (12)'!$B$2:$Y$2,0),0),0)</f>
        <v>0</v>
      </c>
      <c r="AB42" s="480">
        <f>IFERROR(VLOOKUP($B42,'Round 1'!$B$2:$AM$102,MATCH(Species!AB$2,'Round 1'!$B$2:$AM$2,0),0),0)+IFERROR(VLOOKUP($B42,'Round  (2)'!$B$2:$AM$102,MATCH(Species!AB$2,'Round  (2)'!$B$2:$AM$2,0),0),0)+IFERROR(VLOOKUP($B42,'Round  (3)'!$B$2:$AM$102,MATCH(Species!AB$2,'Round  (3)'!$B$2:$AM$2,0),0),0)+IFERROR(VLOOKUP($B42,'Round (4)'!$B$2:$AM$102,MATCH(Species!AB$2,'Round (4)'!$B$2:$AM$2,0),0),0)+IFERROR(VLOOKUP($B42,'Round  (5)'!$B$2:$AM$102,MATCH(Species!AB$2,'Round  (5)'!$B$2:$AM$2,0),0),0)+IFERROR(VLOOKUP($B42,'Round  (6)'!$B$2:$AM$102,MATCH(Species!AB$2,'Round  (6)'!$B$2:$AM$2,0),0),0)+IFERROR(VLOOKUP($B42,'Round  (7)'!$B$2:$AM$102,MATCH(Species!AB$2,'Round  (7)'!$B$2:$AM$2,0),0),0)+IFERROR(VLOOKUP($B42,'Round  (8)'!$B$2:$AM$102,MATCH(Species!AB$2,'Round  (8)'!$B$2:$AM$2,0),0),0)+IFERROR(VLOOKUP($B42,'Round  (9)'!$B$2:$AM$102,MATCH(Species!AB$2,'Round  (9)'!$B$2:$AM$2,0),0),0)+IFERROR(VLOOKUP($B42,'Round  (10)'!$B$2:$U$102,MATCH(Species!AB$2,'Round  (10)'!$B$2:$U$2,0),0),0)+IFERROR(VLOOKUP($B42,'Round  (11)'!$B$2:$AB$102,MATCH(Species!AB$2,'Round  (11)'!$B$2:$AB$2,0),0),0)+IFERROR(VLOOKUP($B42,'Round  (12)'!$B$2:$Y$100,MATCH(Species!AB$2,'Round  (12)'!$B$2:$Y$2,0),0),0)</f>
        <v>0</v>
      </c>
      <c r="AC42" s="480">
        <f>IFERROR(VLOOKUP($B42,'Round 1'!$B$2:$AM$102,MATCH(Species!AC$2,'Round 1'!$B$2:$AM$2,0),0),0)+IFERROR(VLOOKUP($B42,'Round  (2)'!$B$2:$AM$102,MATCH(Species!AC$2,'Round  (2)'!$B$2:$AM$2,0),0),0)+IFERROR(VLOOKUP($B42,'Round  (3)'!$B$2:$AM$102,MATCH(Species!AC$2,'Round  (3)'!$B$2:$AM$2,0),0),0)+IFERROR(VLOOKUP($B42,'Round (4)'!$B$2:$AM$102,MATCH(Species!AC$2,'Round (4)'!$B$2:$AM$2,0),0),0)+IFERROR(VLOOKUP($B42,'Round  (5)'!$B$2:$AM$102,MATCH(Species!AC$2,'Round  (5)'!$B$2:$AM$2,0),0),0)+IFERROR(VLOOKUP($B42,'Round  (6)'!$B$2:$AM$102,MATCH(Species!AC$2,'Round  (6)'!$B$2:$AM$2,0),0),0)+IFERROR(VLOOKUP($B42,'Round  (7)'!$B$2:$AM$102,MATCH(Species!AC$2,'Round  (7)'!$B$2:$AM$2,0),0),0)+IFERROR(VLOOKUP($B42,'Round  (8)'!$B$2:$AM$102,MATCH(Species!AC$2,'Round  (8)'!$B$2:$AM$2,0),0),0)+IFERROR(VLOOKUP($B42,'Round  (9)'!$B$2:$AM$102,MATCH(Species!AC$2,'Round  (9)'!$B$2:$AM$2,0),0),0)+IFERROR(VLOOKUP($B42,'Round  (10)'!$B$2:$U$102,MATCH(Species!AC$2,'Round  (10)'!$B$2:$U$2,0),0),0)+IFERROR(VLOOKUP($B42,'Round  (11)'!$B$2:$AB$102,MATCH(Species!AC$2,'Round  (11)'!$B$2:$AB$2,0),0),0)+IFERROR(VLOOKUP($B42,'Round  (12)'!$B$2:$Y$100,MATCH(Species!AC$2,'Round  (12)'!$B$2:$Y$2,0),0),0)</f>
        <v>0</v>
      </c>
      <c r="AD42" s="480">
        <f>IFERROR(VLOOKUP($B42,'Round 1'!$B$2:$AM$102,MATCH(Species!AD$2,'Round 1'!$B$2:$AM$2,0),0),0)+IFERROR(VLOOKUP($B42,'Round  (2)'!$B$2:$AM$102,MATCH(Species!AD$2,'Round  (2)'!$B$2:$AM$2,0),0),0)+IFERROR(VLOOKUP($B42,'Round  (3)'!$B$2:$AM$102,MATCH(Species!AD$2,'Round  (3)'!$B$2:$AM$2,0),0),0)+IFERROR(VLOOKUP($B42,'Round (4)'!$B$2:$AM$102,MATCH(Species!AD$2,'Round (4)'!$B$2:$AM$2,0),0),0)+IFERROR(VLOOKUP($B42,'Round  (5)'!$B$2:$AM$102,MATCH(Species!AD$2,'Round  (5)'!$B$2:$AM$2,0),0),0)+IFERROR(VLOOKUP($B42,'Round  (6)'!$B$2:$AM$102,MATCH(Species!AD$2,'Round  (6)'!$B$2:$AM$2,0),0),0)+IFERROR(VLOOKUP($B42,'Round  (7)'!$B$2:$AM$102,MATCH(Species!AD$2,'Round  (7)'!$B$2:$AM$2,0),0),0)+IFERROR(VLOOKUP($B42,'Round  (8)'!$B$2:$AM$102,MATCH(Species!AD$2,'Round  (8)'!$B$2:$AM$2,0),0),0)+IFERROR(VLOOKUP($B42,'Round  (9)'!$B$2:$AM$102,MATCH(Species!AD$2,'Round  (9)'!$B$2:$AM$2,0),0),0)+IFERROR(VLOOKUP($B42,'Round  (10)'!$B$2:$U$102,MATCH(Species!AD$2,'Round  (10)'!$B$2:$U$2,0),0),0)+IFERROR(VLOOKUP($B42,'Round  (11)'!$B$2:$AB$102,MATCH(Species!AD$2,'Round  (11)'!$B$2:$AB$2,0),0),0)+IFERROR(VLOOKUP($B42,'Round  (12)'!$B$2:$Y$100,MATCH(Species!AD$2,'Round  (12)'!$B$2:$Y$2,0),0),0)</f>
        <v>0</v>
      </c>
      <c r="AE42" s="480">
        <f>IFERROR(VLOOKUP($B42,'Round 1'!$B$2:$AM$102,MATCH(Species!AE$2,'Round 1'!$B$2:$AM$2,0),0),0)+IFERROR(VLOOKUP($B42,'Round  (2)'!$B$2:$AM$102,MATCH(Species!AE$2,'Round  (2)'!$B$2:$AM$2,0),0),0)+IFERROR(VLOOKUP($B42,'Round  (3)'!$B$2:$AM$102,MATCH(Species!AE$2,'Round  (3)'!$B$2:$AM$2,0),0),0)+IFERROR(VLOOKUP($B42,'Round (4)'!$B$2:$AM$102,MATCH(Species!AE$2,'Round (4)'!$B$2:$AM$2,0),0),0)+IFERROR(VLOOKUP($B42,'Round  (5)'!$B$2:$AM$102,MATCH(Species!AE$2,'Round  (5)'!$B$2:$AM$2,0),0),0)+IFERROR(VLOOKUP($B42,'Round  (6)'!$B$2:$AM$102,MATCH(Species!AE$2,'Round  (6)'!$B$2:$AM$2,0),0),0)+IFERROR(VLOOKUP($B42,'Round  (7)'!$B$2:$AM$102,MATCH(Species!AE$2,'Round  (7)'!$B$2:$AM$2,0),0),0)+IFERROR(VLOOKUP($B42,'Round  (8)'!$B$2:$AM$102,MATCH(Species!AE$2,'Round  (8)'!$B$2:$AM$2,0),0),0)+IFERROR(VLOOKUP($B42,'Round  (9)'!$B$2:$AM$102,MATCH(Species!AE$2,'Round  (9)'!$B$2:$AM$2,0),0),0)+IFERROR(VLOOKUP($B42,'Round  (10)'!$B$2:$U$102,MATCH(Species!AE$2,'Round  (10)'!$B$2:$U$2,0),0),0)+IFERROR(VLOOKUP($B42,'Round  (11)'!$B$2:$AB$102,MATCH(Species!AE$2,'Round  (11)'!$B$2:$AB$2,0),0),0)+IFERROR(VLOOKUP($B42,'Round  (12)'!$B$2:$Y$100,MATCH(Species!AE$2,'Round  (12)'!$B$2:$Y$2,0),0),0)</f>
        <v>0</v>
      </c>
      <c r="AF42" s="480">
        <f>IFERROR(VLOOKUP($B42,'Round 1'!$B$2:$AM$102,MATCH(Species!AF$2,'Round 1'!$B$2:$AM$2,0),0),0)+IFERROR(VLOOKUP($B42,'Round  (2)'!$B$2:$AM$102,MATCH(Species!AF$2,'Round  (2)'!$B$2:$AM$2,0),0),0)+IFERROR(VLOOKUP($B42,'Round  (3)'!$B$2:$AM$102,MATCH(Species!AF$2,'Round  (3)'!$B$2:$AM$2,0),0),0)+IFERROR(VLOOKUP($B42,'Round (4)'!$B$2:$AM$102,MATCH(Species!AF$2,'Round (4)'!$B$2:$AM$2,0),0),0)+IFERROR(VLOOKUP($B42,'Round  (5)'!$B$2:$AM$102,MATCH(Species!AF$2,'Round  (5)'!$B$2:$AM$2,0),0),0)+IFERROR(VLOOKUP($B42,'Round  (6)'!$B$2:$AM$102,MATCH(Species!AF$2,'Round  (6)'!$B$2:$AM$2,0),0),0)+IFERROR(VLOOKUP($B42,'Round  (7)'!$B$2:$AM$102,MATCH(Species!AF$2,'Round  (7)'!$B$2:$AM$2,0),0),0)+IFERROR(VLOOKUP($B42,'Round  (8)'!$B$2:$AM$102,MATCH(Species!AF$2,'Round  (8)'!$B$2:$AM$2,0),0),0)+IFERROR(VLOOKUP($B42,'Round  (9)'!$B$2:$AM$102,MATCH(Species!AF$2,'Round  (9)'!$B$2:$AM$2,0),0),0)+IFERROR(VLOOKUP($B42,'Round  (10)'!$B$2:$U$102,MATCH(Species!AF$2,'Round  (10)'!$B$2:$U$2,0),0),0)+IFERROR(VLOOKUP($B42,'Round  (11)'!$B$2:$AB$102,MATCH(Species!AF$2,'Round  (11)'!$B$2:$AB$2,0),0),0)+IFERROR(VLOOKUP($B42,'Round  (12)'!$B$2:$Y$100,MATCH(Species!AF$2,'Round  (12)'!$B$2:$Y$2,0),0),0)</f>
        <v>0</v>
      </c>
      <c r="AG42" s="480">
        <f>IFERROR(VLOOKUP($B42,'Round 1'!$B$2:$AM$102,MATCH(Species!AG$2,'Round 1'!$B$2:$AM$2,0),0),0)+IFERROR(VLOOKUP($B42,'Round  (2)'!$B$2:$AM$102,MATCH(Species!AG$2,'Round  (2)'!$B$2:$AM$2,0),0),0)+IFERROR(VLOOKUP($B42,'Round  (3)'!$B$2:$AM$102,MATCH(Species!AG$2,'Round  (3)'!$B$2:$AM$2,0),0),0)+IFERROR(VLOOKUP($B42,'Round (4)'!$B$2:$AM$102,MATCH(Species!AG$2,'Round (4)'!$B$2:$AM$2,0),0),0)+IFERROR(VLOOKUP($B42,'Round  (5)'!$B$2:$AM$102,MATCH(Species!AG$2,'Round  (5)'!$B$2:$AM$2,0),0),0)+IFERROR(VLOOKUP($B42,'Round  (6)'!$B$2:$AM$102,MATCH(Species!AG$2,'Round  (6)'!$B$2:$AM$2,0),0),0)+IFERROR(VLOOKUP($B42,'Round  (7)'!$B$2:$AM$102,MATCH(Species!AG$2,'Round  (7)'!$B$2:$AM$2,0),0),0)+IFERROR(VLOOKUP($B42,'Round  (8)'!$B$2:$AM$102,MATCH(Species!AG$2,'Round  (8)'!$B$2:$AM$2,0),0),0)+IFERROR(VLOOKUP($B42,'Round  (9)'!$B$2:$AM$102,MATCH(Species!AG$2,'Round  (9)'!$B$2:$AM$2,0),0),0)+IFERROR(VLOOKUP($B42,'Round  (10)'!$B$2:$U$102,MATCH(Species!AG$2,'Round  (10)'!$B$2:$U$2,0),0),0)+IFERROR(VLOOKUP($B42,'Round  (11)'!$B$2:$AB$102,MATCH(Species!AG$2,'Round  (11)'!$B$2:$AB$2,0),0),0)+IFERROR(VLOOKUP($B42,'Round  (12)'!$B$2:$Y$100,MATCH(Species!AG$2,'Round  (12)'!$B$2:$Y$2,0),0),0)</f>
        <v>0</v>
      </c>
      <c r="AH42" s="480">
        <f>IFERROR(VLOOKUP($B42,'Round 1'!$B$2:$AM$102,MATCH(Species!AH$2,'Round 1'!$B$2:$AM$2,0),0),0)+IFERROR(VLOOKUP($B42,'Round  (2)'!$B$2:$AM$102,MATCH(Species!AH$2,'Round  (2)'!$B$2:$AM$2,0),0),0)+IFERROR(VLOOKUP($B42,'Round  (3)'!$B$2:$AM$102,MATCH(Species!AH$2,'Round  (3)'!$B$2:$AM$2,0),0),0)+IFERROR(VLOOKUP($B42,'Round (4)'!$B$2:$AM$102,MATCH(Species!AH$2,'Round (4)'!$B$2:$AM$2,0),0),0)+IFERROR(VLOOKUP($B42,'Round  (5)'!$B$2:$AM$102,MATCH(Species!AH$2,'Round  (5)'!$B$2:$AM$2,0),0),0)+IFERROR(VLOOKUP($B42,'Round  (6)'!$B$2:$AM$102,MATCH(Species!AH$2,'Round  (6)'!$B$2:$AM$2,0),0),0)+IFERROR(VLOOKUP($B42,'Round  (7)'!$B$2:$AM$102,MATCH(Species!AH$2,'Round  (7)'!$B$2:$AM$2,0),0),0)+IFERROR(VLOOKUP($B42,'Round  (8)'!$B$2:$AM$102,MATCH(Species!AH$2,'Round  (8)'!$B$2:$AM$2,0),0),0)+IFERROR(VLOOKUP($B42,'Round  (9)'!$B$2:$AM$102,MATCH(Species!AH$2,'Round  (9)'!$B$2:$AM$2,0),0),0)+IFERROR(VLOOKUP($B42,'Round  (10)'!$B$2:$U$102,MATCH(Species!AH$2,'Round  (10)'!$B$2:$U$2,0),0),0)+IFERROR(VLOOKUP($B42,'Round  (11)'!$B$2:$AB$102,MATCH(Species!AH$2,'Round  (11)'!$B$2:$AB$2,0),0),0)+IFERROR(VLOOKUP($B42,'Round  (12)'!$B$2:$Y$100,MATCH(Species!AH$2,'Round  (12)'!$B$2:$Y$2,0),0),0)</f>
        <v>0</v>
      </c>
      <c r="AI42" s="480">
        <f>IFERROR(VLOOKUP($B42,'Round 1'!$B$2:$AM$102,MATCH(Species!AI$2,'Round 1'!$B$2:$AM$2,0),0),0)+IFERROR(VLOOKUP($B42,'Round  (2)'!$B$2:$AM$102,MATCH(Species!AI$2,'Round  (2)'!$B$2:$AM$2,0),0),0)+IFERROR(VLOOKUP($B42,'Round  (3)'!$B$2:$AM$102,MATCH(Species!AI$2,'Round  (3)'!$B$2:$AM$2,0),0),0)+IFERROR(VLOOKUP($B42,'Round (4)'!$B$2:$AM$102,MATCH(Species!AI$2,'Round (4)'!$B$2:$AM$2,0),0),0)+IFERROR(VLOOKUP($B42,'Round  (5)'!$B$2:$AM$102,MATCH(Species!AI$2,'Round  (5)'!$B$2:$AM$2,0),0),0)+IFERROR(VLOOKUP($B42,'Round  (6)'!$B$2:$AM$102,MATCH(Species!AI$2,'Round  (6)'!$B$2:$AM$2,0),0),0)+IFERROR(VLOOKUP($B42,'Round  (7)'!$B$2:$AM$102,MATCH(Species!AI$2,'Round  (7)'!$B$2:$AM$2,0),0),0)+IFERROR(VLOOKUP($B42,'Round  (8)'!$B$2:$AM$102,MATCH(Species!AI$2,'Round  (8)'!$B$2:$AM$2,0),0),0)+IFERROR(VLOOKUP($B42,'Round  (9)'!$B$2:$AM$102,MATCH(Species!AI$2,'Round  (9)'!$B$2:$AM$2,0),0),0)+IFERROR(VLOOKUP($B42,'Round  (10)'!$B$2:$U$102,MATCH(Species!AI$2,'Round  (10)'!$B$2:$U$2,0),0),0)+IFERROR(VLOOKUP($B42,'Round  (11)'!$B$2:$AB$102,MATCH(Species!AI$2,'Round  (11)'!$B$2:$AB$2,0),0),0)+IFERROR(VLOOKUP($B42,'Round  (12)'!$B$2:$Y$100,MATCH(Species!AI$2,'Round  (12)'!$B$2:$Y$2,0),0),0)</f>
        <v>0</v>
      </c>
      <c r="AJ42" s="480">
        <f>IFERROR(VLOOKUP($B42,'Round 1'!$B$2:$AM$102,MATCH(Species!AJ$2,'Round 1'!$B$2:$AM$2,0),0),0)+IFERROR(VLOOKUP($B42,'Round  (2)'!$B$2:$AM$102,MATCH(Species!AJ$2,'Round  (2)'!$B$2:$AM$2,0),0),0)+IFERROR(VLOOKUP($B42,'Round  (3)'!$B$2:$AM$102,MATCH(Species!AJ$2,'Round  (3)'!$B$2:$AM$2,0),0),0)+IFERROR(VLOOKUP($B42,'Round (4)'!$B$2:$AM$102,MATCH(Species!AJ$2,'Round (4)'!$B$2:$AM$2,0),0),0)+IFERROR(VLOOKUP($B42,'Round  (5)'!$B$2:$AM$102,MATCH(Species!AJ$2,'Round  (5)'!$B$2:$AM$2,0),0),0)+IFERROR(VLOOKUP($B42,'Round  (6)'!$B$2:$AM$102,MATCH(Species!AJ$2,'Round  (6)'!$B$2:$AM$2,0),0),0)+IFERROR(VLOOKUP($B42,'Round  (7)'!$B$2:$AM$102,MATCH(Species!AJ$2,'Round  (7)'!$B$2:$AM$2,0),0),0)+IFERROR(VLOOKUP($B42,'Round  (8)'!$B$2:$AM$102,MATCH(Species!AJ$2,'Round  (8)'!$B$2:$AM$2,0),0),0)+IFERROR(VLOOKUP($B42,'Round  (9)'!$B$2:$AM$102,MATCH(Species!AJ$2,'Round  (9)'!$B$2:$AM$2,0),0),0)+IFERROR(VLOOKUP($B42,'Round  (10)'!$B$2:$U$102,MATCH(Species!AJ$2,'Round  (10)'!$B$2:$U$2,0),0),0)+IFERROR(VLOOKUP($B42,'Round  (11)'!$B$2:$AB$102,MATCH(Species!AJ$2,'Round  (11)'!$B$2:$AB$2,0),0),0)+IFERROR(VLOOKUP($B42,'Round  (12)'!$B$2:$Y$100,MATCH(Species!AJ$2,'Round  (12)'!$B$2:$Y$2,0),0),0)</f>
        <v>0</v>
      </c>
    </row>
    <row r="43" spans="1:36" x14ac:dyDescent="0.3">
      <c r="A43" s="186">
        <v>40</v>
      </c>
      <c r="B43" s="326" t="s">
        <v>320</v>
      </c>
      <c r="C43" s="66" t="str">
        <f>IFERROR(VLOOKUP(B43,IND!$B$3:$E$66,4,0),"NM")</f>
        <v>NM</v>
      </c>
      <c r="D43" s="51">
        <f t="shared" si="3"/>
        <v>5</v>
      </c>
      <c r="E43" s="342">
        <f t="shared" si="4"/>
        <v>22</v>
      </c>
      <c r="F43" s="480">
        <f>IFERROR(VLOOKUP($B43,'Round 1'!$B$2:$AM$102,MATCH(Species!F$2,'Round 1'!$B$2:$AM$2,0),0),0)+IFERROR(VLOOKUP($B43,'Round  (2)'!$B$2:$AM$102,MATCH(Species!F$2,'Round  (2)'!$B$2:$AM$2,0),0),0)+IFERROR(VLOOKUP($B43,'Round  (3)'!$B$2:$AM$102,MATCH(Species!F$2,'Round  (3)'!$B$2:$AM$2,0),0),0)+IFERROR(VLOOKUP($B43,'Round (4)'!$B$2:$AM$102,MATCH(Species!F$2,'Round (4)'!$B$2:$AM$2,0),0),0)+IFERROR(VLOOKUP($B43,'Round  (5)'!$B$2:$AM$102,MATCH(Species!F$2,'Round  (5)'!$B$2:$AM$2,0),0),0)+IFERROR(VLOOKUP($B43,'Round  (6)'!$B$2:$AM$102,MATCH(Species!F$2,'Round  (6)'!$B$2:$AM$2,0),0),0)+IFERROR(VLOOKUP($B43,'Round  (7)'!$B$2:$AM$102,MATCH(Species!F$2,'Round  (7)'!$B$2:$AM$2,0),0),0)+IFERROR(VLOOKUP($B43,'Round  (8)'!$B$2:$AM$102,MATCH(Species!F$2,'Round  (8)'!$B$2:$AM$2,0),0),0)+IFERROR(VLOOKUP($B43,'Round  (9)'!$B$2:$AM$102,MATCH(Species!F$2,'Round  (9)'!$B$2:$AM$2,0),0),0)+IFERROR(VLOOKUP($B43,'Round  (10)'!$B$2:$U$102,MATCH(Species!F$2,'Round  (10)'!$B$2:$U$2,0),0),0)+IFERROR(VLOOKUP($B43,'Round  (11)'!$B$2:$AB$102,MATCH(Species!F$2,'Round  (11)'!$B$2:$AB$2,0),0),0)+IFERROR(VLOOKUP($B43,'Round  (12)'!$B$2:$Y$100,MATCH(Species!F$2,'Round  (12)'!$B$2:$Y$2,0),0),0)</f>
        <v>6</v>
      </c>
      <c r="G43" s="480">
        <f>IFERROR(VLOOKUP($B43,'Round 1'!$B$2:$AM$102,MATCH(Species!G$2,'Round 1'!$B$2:$AM$2,0),0),0)+IFERROR(VLOOKUP($B43,'Round  (2)'!$B$2:$AM$102,MATCH(Species!G$2,'Round  (2)'!$B$2:$AM$2,0),0),0)+IFERROR(VLOOKUP($B43,'Round  (3)'!$B$2:$AM$102,MATCH(Species!G$2,'Round  (3)'!$B$2:$AM$2,0),0),0)+IFERROR(VLOOKUP($B43,'Round (4)'!$B$2:$AM$102,MATCH(Species!G$2,'Round (4)'!$B$2:$AM$2,0),0),0)+IFERROR(VLOOKUP($B43,'Round  (5)'!$B$2:$AM$102,MATCH(Species!G$2,'Round  (5)'!$B$2:$AM$2,0),0),0)+IFERROR(VLOOKUP($B43,'Round  (6)'!$B$2:$AM$102,MATCH(Species!G$2,'Round  (6)'!$B$2:$AM$2,0),0),0)+IFERROR(VLOOKUP($B43,'Round  (7)'!$B$2:$AM$102,MATCH(Species!G$2,'Round  (7)'!$B$2:$AM$2,0),0),0)+IFERROR(VLOOKUP($B43,'Round  (8)'!$B$2:$AM$102,MATCH(Species!G$2,'Round  (8)'!$B$2:$AM$2,0),0),0)+IFERROR(VLOOKUP($B43,'Round  (9)'!$B$2:$AM$102,MATCH(Species!G$2,'Round  (9)'!$B$2:$AM$2,0),0),0)+IFERROR(VLOOKUP($B43,'Round  (10)'!$B$2:$U$102,MATCH(Species!G$2,'Round  (10)'!$B$2:$U$2,0),0),0)+IFERROR(VLOOKUP($B43,'Round  (11)'!$B$2:$AB$102,MATCH(Species!G$2,'Round  (11)'!$B$2:$AB$2,0),0),0)+IFERROR(VLOOKUP($B43,'Round  (12)'!$B$2:$Y$100,MATCH(Species!G$2,'Round  (12)'!$B$2:$Y$2,0),0),0)</f>
        <v>0</v>
      </c>
      <c r="H43" s="480">
        <f>IFERROR(VLOOKUP($B43,'Round 1'!$B$2:$AM$102,MATCH(Species!H$2,'Round 1'!$B$2:$AM$2,0),0),0)+IFERROR(VLOOKUP($B43,'Round  (2)'!$B$2:$AM$102,MATCH(Species!H$2,'Round  (2)'!$B$2:$AM$2,0),0),0)+IFERROR(VLOOKUP($B43,'Round  (3)'!$B$2:$AM$102,MATCH(Species!H$2,'Round  (3)'!$B$2:$AM$2,0),0),0)+IFERROR(VLOOKUP($B43,'Round (4)'!$B$2:$AM$102,MATCH(Species!H$2,'Round (4)'!$B$2:$AM$2,0),0),0)+IFERROR(VLOOKUP($B43,'Round  (5)'!$B$2:$AM$102,MATCH(Species!H$2,'Round  (5)'!$B$2:$AM$2,0),0),0)+IFERROR(VLOOKUP($B43,'Round  (6)'!$B$2:$AM$102,MATCH(Species!H$2,'Round  (6)'!$B$2:$AM$2,0),0),0)+IFERROR(VLOOKUP($B43,'Round  (7)'!$B$2:$AM$102,MATCH(Species!H$2,'Round  (7)'!$B$2:$AM$2,0),0),0)+IFERROR(VLOOKUP($B43,'Round  (8)'!$B$2:$AM$102,MATCH(Species!H$2,'Round  (8)'!$B$2:$AM$2,0),0),0)+IFERROR(VLOOKUP($B43,'Round  (9)'!$B$2:$AM$102,MATCH(Species!H$2,'Round  (9)'!$B$2:$AM$2,0),0),0)+IFERROR(VLOOKUP($B43,'Round  (10)'!$B$2:$U$102,MATCH(Species!H$2,'Round  (10)'!$B$2:$U$2,0),0),0)+IFERROR(VLOOKUP($B43,'Round  (11)'!$B$2:$AB$102,MATCH(Species!H$2,'Round  (11)'!$B$2:$AB$2,0),0),0)+IFERROR(VLOOKUP($B43,'Round  (12)'!$B$2:$Y$100,MATCH(Species!H$2,'Round  (12)'!$B$2:$Y$2,0),0),0)</f>
        <v>0</v>
      </c>
      <c r="I43" s="480">
        <f>IFERROR(VLOOKUP($B43,'Round 1'!$B$2:$AM$102,MATCH(Species!I$2,'Round 1'!$B$2:$AM$2,0),0),0)+IFERROR(VLOOKUP($B43,'Round  (2)'!$B$2:$AM$102,MATCH(Species!I$2,'Round  (2)'!$B$2:$AM$2,0),0),0)+IFERROR(VLOOKUP($B43,'Round  (3)'!$B$2:$AM$102,MATCH(Species!I$2,'Round  (3)'!$B$2:$AM$2,0),0),0)+IFERROR(VLOOKUP($B43,'Round (4)'!$B$2:$AM$102,MATCH(Species!I$2,'Round (4)'!$B$2:$AM$2,0),0),0)+IFERROR(VLOOKUP($B43,'Round  (5)'!$B$2:$AM$102,MATCH(Species!I$2,'Round  (5)'!$B$2:$AM$2,0),0),0)+IFERROR(VLOOKUP($B43,'Round  (6)'!$B$2:$AM$102,MATCH(Species!I$2,'Round  (6)'!$B$2:$AM$2,0),0),0)+IFERROR(VLOOKUP($B43,'Round  (7)'!$B$2:$AM$102,MATCH(Species!I$2,'Round  (7)'!$B$2:$AM$2,0),0),0)+IFERROR(VLOOKUP($B43,'Round  (8)'!$B$2:$AM$102,MATCH(Species!I$2,'Round  (8)'!$B$2:$AM$2,0),0),0)+IFERROR(VLOOKUP($B43,'Round  (9)'!$B$2:$AM$102,MATCH(Species!I$2,'Round  (9)'!$B$2:$AM$2,0),0),0)+IFERROR(VLOOKUP($B43,'Round  (10)'!$B$2:$U$102,MATCH(Species!I$2,'Round  (10)'!$B$2:$U$2,0),0),0)+IFERROR(VLOOKUP($B43,'Round  (11)'!$B$2:$AB$102,MATCH(Species!I$2,'Round  (11)'!$B$2:$AB$2,0),0),0)+IFERROR(VLOOKUP($B43,'Round  (12)'!$B$2:$Y$100,MATCH(Species!I$2,'Round  (12)'!$B$2:$Y$2,0),0),0)</f>
        <v>0</v>
      </c>
      <c r="J43" s="480">
        <f>IFERROR(VLOOKUP($B43,'Round 1'!$B$2:$AM$102,MATCH(Species!J$2,'Round 1'!$B$2:$AM$2,0),0),0)+IFERROR(VLOOKUP($B43,'Round  (2)'!$B$2:$AM$102,MATCH(Species!J$2,'Round  (2)'!$B$2:$AM$2,0),0),0)+IFERROR(VLOOKUP($B43,'Round  (3)'!$B$2:$AM$102,MATCH(Species!J$2,'Round  (3)'!$B$2:$AM$2,0),0),0)+IFERROR(VLOOKUP($B43,'Round (4)'!$B$2:$AM$102,MATCH(Species!J$2,'Round (4)'!$B$2:$AM$2,0),0),0)+IFERROR(VLOOKUP($B43,'Round  (5)'!$B$2:$AM$102,MATCH(Species!J$2,'Round  (5)'!$B$2:$AM$2,0),0),0)+IFERROR(VLOOKUP($B43,'Round  (6)'!$B$2:$AM$102,MATCH(Species!J$2,'Round  (6)'!$B$2:$AM$2,0),0),0)+IFERROR(VLOOKUP($B43,'Round  (7)'!$B$2:$AM$102,MATCH(Species!J$2,'Round  (7)'!$B$2:$AM$2,0),0),0)+IFERROR(VLOOKUP($B43,'Round  (8)'!$B$2:$AM$102,MATCH(Species!J$2,'Round  (8)'!$B$2:$AM$2,0),0),0)+IFERROR(VLOOKUP($B43,'Round  (9)'!$B$2:$AM$102,MATCH(Species!J$2,'Round  (9)'!$B$2:$AM$2,0),0),0)+IFERROR(VLOOKUP($B43,'Round  (10)'!$B$2:$U$102,MATCH(Species!J$2,'Round  (10)'!$B$2:$U$2,0),0),0)+IFERROR(VLOOKUP($B43,'Round  (11)'!$B$2:$AB$102,MATCH(Species!J$2,'Round  (11)'!$B$2:$AB$2,0),0),0)+IFERROR(VLOOKUP($B43,'Round  (12)'!$B$2:$Y$100,MATCH(Species!J$2,'Round  (12)'!$B$2:$Y$2,0),0),0)</f>
        <v>0</v>
      </c>
      <c r="K43" s="480">
        <f>IFERROR(VLOOKUP($B43,'Round 1'!$B$2:$AM$102,MATCH(Species!K$2,'Round 1'!$B$2:$AM$2,0),0),0)+IFERROR(VLOOKUP($B43,'Round  (2)'!$B$2:$AM$102,MATCH(Species!K$2,'Round  (2)'!$B$2:$AM$2,0),0),0)+IFERROR(VLOOKUP($B43,'Round  (3)'!$B$2:$AM$102,MATCH(Species!K$2,'Round  (3)'!$B$2:$AM$2,0),0),0)+IFERROR(VLOOKUP($B43,'Round (4)'!$B$2:$AM$102,MATCH(Species!K$2,'Round (4)'!$B$2:$AM$2,0),0),0)+IFERROR(VLOOKUP($B43,'Round  (5)'!$B$2:$AM$102,MATCH(Species!K$2,'Round  (5)'!$B$2:$AM$2,0),0),0)+IFERROR(VLOOKUP($B43,'Round  (6)'!$B$2:$AM$102,MATCH(Species!K$2,'Round  (6)'!$B$2:$AM$2,0),0),0)+IFERROR(VLOOKUP($B43,'Round  (7)'!$B$2:$AM$102,MATCH(Species!K$2,'Round  (7)'!$B$2:$AM$2,0),0),0)+IFERROR(VLOOKUP($B43,'Round  (8)'!$B$2:$AM$102,MATCH(Species!K$2,'Round  (8)'!$B$2:$AM$2,0),0),0)+IFERROR(VLOOKUP($B43,'Round  (9)'!$B$2:$AM$102,MATCH(Species!K$2,'Round  (9)'!$B$2:$AM$2,0),0),0)+IFERROR(VLOOKUP($B43,'Round  (10)'!$B$2:$U$102,MATCH(Species!K$2,'Round  (10)'!$B$2:$U$2,0),0),0)+IFERROR(VLOOKUP($B43,'Round  (11)'!$B$2:$AB$102,MATCH(Species!K$2,'Round  (11)'!$B$2:$AB$2,0),0),0)+IFERROR(VLOOKUP($B43,'Round  (12)'!$B$2:$Y$100,MATCH(Species!K$2,'Round  (12)'!$B$2:$Y$2,0),0),0)</f>
        <v>0</v>
      </c>
      <c r="L43" s="480">
        <f>IFERROR(VLOOKUP($B43,'Round 1'!$B$2:$AM$102,MATCH(Species!L$2,'Round 1'!$B$2:$AM$2,0),0),0)+IFERROR(VLOOKUP($B43,'Round  (2)'!$B$2:$AM$102,MATCH(Species!L$2,'Round  (2)'!$B$2:$AM$2,0),0),0)+IFERROR(VLOOKUP($B43,'Round  (3)'!$B$2:$AM$102,MATCH(Species!L$2,'Round  (3)'!$B$2:$AM$2,0),0),0)+IFERROR(VLOOKUP($B43,'Round (4)'!$B$2:$AM$102,MATCH(Species!L$2,'Round (4)'!$B$2:$AM$2,0),0),0)+IFERROR(VLOOKUP($B43,'Round  (5)'!$B$2:$AM$102,MATCH(Species!L$2,'Round  (5)'!$B$2:$AM$2,0),0),0)+IFERROR(VLOOKUP($B43,'Round  (6)'!$B$2:$AM$102,MATCH(Species!L$2,'Round  (6)'!$B$2:$AM$2,0),0),0)+IFERROR(VLOOKUP($B43,'Round  (7)'!$B$2:$AM$102,MATCH(Species!L$2,'Round  (7)'!$B$2:$AM$2,0),0),0)+IFERROR(VLOOKUP($B43,'Round  (8)'!$B$2:$AM$102,MATCH(Species!L$2,'Round  (8)'!$B$2:$AM$2,0),0),0)+IFERROR(VLOOKUP($B43,'Round  (9)'!$B$2:$AM$102,MATCH(Species!L$2,'Round  (9)'!$B$2:$AM$2,0),0),0)+IFERROR(VLOOKUP($B43,'Round  (10)'!$B$2:$U$102,MATCH(Species!L$2,'Round  (10)'!$B$2:$U$2,0),0),0)+IFERROR(VLOOKUP($B43,'Round  (11)'!$B$2:$AB$102,MATCH(Species!L$2,'Round  (11)'!$B$2:$AB$2,0),0),0)+IFERROR(VLOOKUP($B43,'Round  (12)'!$B$2:$Y$100,MATCH(Species!L$2,'Round  (12)'!$B$2:$Y$2,0),0),0)</f>
        <v>11</v>
      </c>
      <c r="M43" s="480">
        <f>IFERROR(VLOOKUP($B43,'Round 1'!$B$2:$AM$102,MATCH(Species!M$2,'Round 1'!$B$2:$AM$2,0),0),0)+IFERROR(VLOOKUP($B43,'Round  (2)'!$B$2:$AM$102,MATCH(Species!M$2,'Round  (2)'!$B$2:$AM$2,0),0),0)+IFERROR(VLOOKUP($B43,'Round  (3)'!$B$2:$AM$102,MATCH(Species!M$2,'Round  (3)'!$B$2:$AM$2,0),0),0)+IFERROR(VLOOKUP($B43,'Round (4)'!$B$2:$AM$102,MATCH(Species!M$2,'Round (4)'!$B$2:$AM$2,0),0),0)+IFERROR(VLOOKUP($B43,'Round  (5)'!$B$2:$AM$102,MATCH(Species!M$2,'Round  (5)'!$B$2:$AM$2,0),0),0)+IFERROR(VLOOKUP($B43,'Round  (6)'!$B$2:$AM$102,MATCH(Species!M$2,'Round  (6)'!$B$2:$AM$2,0),0),0)+IFERROR(VLOOKUP($B43,'Round  (7)'!$B$2:$AM$102,MATCH(Species!M$2,'Round  (7)'!$B$2:$AM$2,0),0),0)+IFERROR(VLOOKUP($B43,'Round  (8)'!$B$2:$AM$102,MATCH(Species!M$2,'Round  (8)'!$B$2:$AM$2,0),0),0)+IFERROR(VLOOKUP($B43,'Round  (9)'!$B$2:$AM$102,MATCH(Species!M$2,'Round  (9)'!$B$2:$AM$2,0),0),0)+IFERROR(VLOOKUP($B43,'Round  (10)'!$B$2:$U$102,MATCH(Species!M$2,'Round  (10)'!$B$2:$U$2,0),0),0)+IFERROR(VLOOKUP($B43,'Round  (11)'!$B$2:$AB$102,MATCH(Species!M$2,'Round  (11)'!$B$2:$AB$2,0),0),0)+IFERROR(VLOOKUP($B43,'Round  (12)'!$B$2:$Y$100,MATCH(Species!M$2,'Round  (12)'!$B$2:$Y$2,0),0),0)</f>
        <v>0</v>
      </c>
      <c r="N43" s="480">
        <f>IFERROR(VLOOKUP($B43,'Round 1'!$B$2:$AM$102,MATCH(Species!N$2,'Round 1'!$B$2:$AM$2,0),0),0)+IFERROR(VLOOKUP($B43,'Round  (2)'!$B$2:$AM$102,MATCH(Species!N$2,'Round  (2)'!$B$2:$AM$2,0),0),0)+IFERROR(VLOOKUP($B43,'Round  (3)'!$B$2:$AM$102,MATCH(Species!N$2,'Round  (3)'!$B$2:$AM$2,0),0),0)+IFERROR(VLOOKUP($B43,'Round (4)'!$B$2:$AM$102,MATCH(Species!N$2,'Round (4)'!$B$2:$AM$2,0),0),0)+IFERROR(VLOOKUP($B43,'Round  (5)'!$B$2:$AM$102,MATCH(Species!N$2,'Round  (5)'!$B$2:$AM$2,0),0),0)+IFERROR(VLOOKUP($B43,'Round  (6)'!$B$2:$AM$102,MATCH(Species!N$2,'Round  (6)'!$B$2:$AM$2,0),0),0)+IFERROR(VLOOKUP($B43,'Round  (7)'!$B$2:$AM$102,MATCH(Species!N$2,'Round  (7)'!$B$2:$AM$2,0),0),0)+IFERROR(VLOOKUP($B43,'Round  (8)'!$B$2:$AM$102,MATCH(Species!N$2,'Round  (8)'!$B$2:$AM$2,0),0),0)+IFERROR(VLOOKUP($B43,'Round  (9)'!$B$2:$AM$102,MATCH(Species!N$2,'Round  (9)'!$B$2:$AM$2,0),0),0)+IFERROR(VLOOKUP($B43,'Round  (10)'!$B$2:$U$102,MATCH(Species!N$2,'Round  (10)'!$B$2:$U$2,0),0),0)+IFERROR(VLOOKUP($B43,'Round  (11)'!$B$2:$AB$102,MATCH(Species!N$2,'Round  (11)'!$B$2:$AB$2,0),0),0)+IFERROR(VLOOKUP($B43,'Round  (12)'!$B$2:$Y$100,MATCH(Species!N$2,'Round  (12)'!$B$2:$Y$2,0),0),0)</f>
        <v>3</v>
      </c>
      <c r="O43" s="480">
        <f>IFERROR(VLOOKUP($B43,'Round 1'!$B$2:$AM$102,MATCH(Species!O$2,'Round 1'!$B$2:$AM$2,0),0),0)+IFERROR(VLOOKUP($B43,'Round  (2)'!$B$2:$AM$102,MATCH(Species!O$2,'Round  (2)'!$B$2:$AM$2,0),0),0)+IFERROR(VLOOKUP($B43,'Round  (3)'!$B$2:$AM$102,MATCH(Species!O$2,'Round  (3)'!$B$2:$AM$2,0),0),0)+IFERROR(VLOOKUP($B43,'Round (4)'!$B$2:$AM$102,MATCH(Species!O$2,'Round (4)'!$B$2:$AM$2,0),0),0)+IFERROR(VLOOKUP($B43,'Round  (5)'!$B$2:$AM$102,MATCH(Species!O$2,'Round  (5)'!$B$2:$AM$2,0),0),0)+IFERROR(VLOOKUP($B43,'Round  (6)'!$B$2:$AM$102,MATCH(Species!O$2,'Round  (6)'!$B$2:$AM$2,0),0),0)+IFERROR(VLOOKUP($B43,'Round  (7)'!$B$2:$AM$102,MATCH(Species!O$2,'Round  (7)'!$B$2:$AM$2,0),0),0)+IFERROR(VLOOKUP($B43,'Round  (8)'!$B$2:$AM$102,MATCH(Species!O$2,'Round  (8)'!$B$2:$AM$2,0),0),0)+IFERROR(VLOOKUP($B43,'Round  (9)'!$B$2:$AM$102,MATCH(Species!O$2,'Round  (9)'!$B$2:$AM$2,0),0),0)+IFERROR(VLOOKUP($B43,'Round  (10)'!$B$2:$U$102,MATCH(Species!O$2,'Round  (10)'!$B$2:$U$2,0),0),0)+IFERROR(VLOOKUP($B43,'Round  (11)'!$B$2:$AB$102,MATCH(Species!O$2,'Round  (11)'!$B$2:$AB$2,0),0),0)+IFERROR(VLOOKUP($B43,'Round  (12)'!$B$2:$Y$100,MATCH(Species!O$2,'Round  (12)'!$B$2:$Y$2,0),0),0)</f>
        <v>0</v>
      </c>
      <c r="P43" s="480">
        <f>IFERROR(VLOOKUP($B43,'Round 1'!$B$2:$AM$102,MATCH(Species!P$2,'Round 1'!$B$2:$AM$2,0),0),0)+IFERROR(VLOOKUP($B43,'Round  (2)'!$B$2:$AM$102,MATCH(Species!P$2,'Round  (2)'!$B$2:$AM$2,0),0),0)+IFERROR(VLOOKUP($B43,'Round  (3)'!$B$2:$AM$102,MATCH(Species!P$2,'Round  (3)'!$B$2:$AM$2,0),0),0)+IFERROR(VLOOKUP($B43,'Round (4)'!$B$2:$AM$102,MATCH(Species!P$2,'Round (4)'!$B$2:$AM$2,0),0),0)+IFERROR(VLOOKUP($B43,'Round  (5)'!$B$2:$AM$102,MATCH(Species!P$2,'Round  (5)'!$B$2:$AM$2,0),0),0)+IFERROR(VLOOKUP($B43,'Round  (6)'!$B$2:$AM$102,MATCH(Species!P$2,'Round  (6)'!$B$2:$AM$2,0),0),0)+IFERROR(VLOOKUP($B43,'Round  (7)'!$B$2:$AM$102,MATCH(Species!P$2,'Round  (7)'!$B$2:$AM$2,0),0),0)+IFERROR(VLOOKUP($B43,'Round  (8)'!$B$2:$AM$102,MATCH(Species!P$2,'Round  (8)'!$B$2:$AM$2,0),0),0)+IFERROR(VLOOKUP($B43,'Round  (9)'!$B$2:$AM$102,MATCH(Species!P$2,'Round  (9)'!$B$2:$AM$2,0),0),0)+IFERROR(VLOOKUP($B43,'Round  (10)'!$B$2:$U$102,MATCH(Species!P$2,'Round  (10)'!$B$2:$U$2,0),0),0)+IFERROR(VLOOKUP($B43,'Round  (11)'!$B$2:$AB$102,MATCH(Species!P$2,'Round  (11)'!$B$2:$AB$2,0),0),0)+IFERROR(VLOOKUP($B43,'Round  (12)'!$B$2:$Y$100,MATCH(Species!P$2,'Round  (12)'!$B$2:$Y$2,0),0),0)</f>
        <v>0</v>
      </c>
      <c r="Q43" s="480">
        <f>IFERROR(VLOOKUP($B43,'Round 1'!$B$2:$AM$102,MATCH(Species!Q$2,'Round 1'!$B$2:$AM$2,0),0),0)+IFERROR(VLOOKUP($B43,'Round  (2)'!$B$2:$AM$102,MATCH(Species!Q$2,'Round  (2)'!$B$2:$AM$2,0),0),0)+IFERROR(VLOOKUP($B43,'Round  (3)'!$B$2:$AM$102,MATCH(Species!Q$2,'Round  (3)'!$B$2:$AM$2,0),0),0)+IFERROR(VLOOKUP($B43,'Round (4)'!$B$2:$AM$102,MATCH(Species!Q$2,'Round (4)'!$B$2:$AM$2,0),0),0)+IFERROR(VLOOKUP($B43,'Round  (5)'!$B$2:$AM$102,MATCH(Species!Q$2,'Round  (5)'!$B$2:$AM$2,0),0),0)+IFERROR(VLOOKUP($B43,'Round  (6)'!$B$2:$AM$102,MATCH(Species!Q$2,'Round  (6)'!$B$2:$AM$2,0),0),0)+IFERROR(VLOOKUP($B43,'Round  (7)'!$B$2:$AM$102,MATCH(Species!Q$2,'Round  (7)'!$B$2:$AM$2,0),0),0)+IFERROR(VLOOKUP($B43,'Round  (8)'!$B$2:$AM$102,MATCH(Species!Q$2,'Round  (8)'!$B$2:$AM$2,0),0),0)+IFERROR(VLOOKUP($B43,'Round  (9)'!$B$2:$AM$102,MATCH(Species!Q$2,'Round  (9)'!$B$2:$AM$2,0),0),0)+IFERROR(VLOOKUP($B43,'Round  (10)'!$B$2:$U$102,MATCH(Species!Q$2,'Round  (10)'!$B$2:$U$2,0),0),0)+IFERROR(VLOOKUP($B43,'Round  (11)'!$B$2:$AB$102,MATCH(Species!Q$2,'Round  (11)'!$B$2:$AB$2,0),0),0)+IFERROR(VLOOKUP($B43,'Round  (12)'!$B$2:$Y$100,MATCH(Species!Q$2,'Round  (12)'!$B$2:$Y$2,0),0),0)</f>
        <v>1</v>
      </c>
      <c r="R43" s="480">
        <f>IFERROR(VLOOKUP($B43,'Round 1'!$B$2:$AM$102,MATCH(Species!R$2,'Round 1'!$B$2:$AM$2,0),0),0)+IFERROR(VLOOKUP($B43,'Round  (2)'!$B$2:$AM$102,MATCH(Species!R$2,'Round  (2)'!$B$2:$AM$2,0),0),0)+IFERROR(VLOOKUP($B43,'Round  (3)'!$B$2:$AM$102,MATCH(Species!R$2,'Round  (3)'!$B$2:$AM$2,0),0),0)+IFERROR(VLOOKUP($B43,'Round (4)'!$B$2:$AM$102,MATCH(Species!R$2,'Round (4)'!$B$2:$AM$2,0),0),0)+IFERROR(VLOOKUP($B43,'Round  (5)'!$B$2:$AM$102,MATCH(Species!R$2,'Round  (5)'!$B$2:$AM$2,0),0),0)+IFERROR(VLOOKUP($B43,'Round  (6)'!$B$2:$AM$102,MATCH(Species!R$2,'Round  (6)'!$B$2:$AM$2,0),0),0)+IFERROR(VLOOKUP($B43,'Round  (7)'!$B$2:$AM$102,MATCH(Species!R$2,'Round  (7)'!$B$2:$AM$2,0),0),0)+IFERROR(VLOOKUP($B43,'Round  (8)'!$B$2:$AM$102,MATCH(Species!R$2,'Round  (8)'!$B$2:$AM$2,0),0),0)+IFERROR(VLOOKUP($B43,'Round  (9)'!$B$2:$AM$102,MATCH(Species!R$2,'Round  (9)'!$B$2:$AM$2,0),0),0)+IFERROR(VLOOKUP($B43,'Round  (10)'!$B$2:$U$102,MATCH(Species!R$2,'Round  (10)'!$B$2:$U$2,0),0),0)+IFERROR(VLOOKUP($B43,'Round  (11)'!$B$2:$AB$102,MATCH(Species!R$2,'Round  (11)'!$B$2:$AB$2,0),0),0)+IFERROR(VLOOKUP($B43,'Round  (12)'!$B$2:$Y$100,MATCH(Species!R$2,'Round  (12)'!$B$2:$Y$2,0),0),0)</f>
        <v>0</v>
      </c>
      <c r="S43" s="480">
        <f>IFERROR(VLOOKUP($B43,'Round 1'!$B$2:$AM$102,MATCH(Species!S$2,'Round 1'!$B$2:$AM$2,0),0),0)+IFERROR(VLOOKUP($B43,'Round  (2)'!$B$2:$AM$102,MATCH(Species!S$2,'Round  (2)'!$B$2:$AM$2,0),0),0)+IFERROR(VLOOKUP($B43,'Round  (3)'!$B$2:$AM$102,MATCH(Species!S$2,'Round  (3)'!$B$2:$AM$2,0),0),0)+IFERROR(VLOOKUP($B43,'Round (4)'!$B$2:$AM$102,MATCH(Species!S$2,'Round (4)'!$B$2:$AM$2,0),0),0)+IFERROR(VLOOKUP($B43,'Round  (5)'!$B$2:$AM$102,MATCH(Species!S$2,'Round  (5)'!$B$2:$AM$2,0),0),0)+IFERROR(VLOOKUP($B43,'Round  (6)'!$B$2:$AM$102,MATCH(Species!S$2,'Round  (6)'!$B$2:$AM$2,0),0),0)+IFERROR(VLOOKUP($B43,'Round  (7)'!$B$2:$AM$102,MATCH(Species!S$2,'Round  (7)'!$B$2:$AM$2,0),0),0)+IFERROR(VLOOKUP($B43,'Round  (8)'!$B$2:$AM$102,MATCH(Species!S$2,'Round  (8)'!$B$2:$AM$2,0),0),0)+IFERROR(VLOOKUP($B43,'Round  (9)'!$B$2:$AM$102,MATCH(Species!S$2,'Round  (9)'!$B$2:$AM$2,0),0),0)+IFERROR(VLOOKUP($B43,'Round  (10)'!$B$2:$U$102,MATCH(Species!S$2,'Round  (10)'!$B$2:$U$2,0),0),0)+IFERROR(VLOOKUP($B43,'Round  (11)'!$B$2:$AB$102,MATCH(Species!S$2,'Round  (11)'!$B$2:$AB$2,0),0),0)+IFERROR(VLOOKUP($B43,'Round  (12)'!$B$2:$Y$100,MATCH(Species!S$2,'Round  (12)'!$B$2:$Y$2,0),0),0)</f>
        <v>0</v>
      </c>
      <c r="T43" s="480">
        <f>IFERROR(VLOOKUP($B43,'Round 1'!$B$2:$AM$102,MATCH(Species!T$2,'Round 1'!$B$2:$AM$2,0),0),0)+IFERROR(VLOOKUP($B43,'Round  (2)'!$B$2:$AM$102,MATCH(Species!T$2,'Round  (2)'!$B$2:$AM$2,0),0),0)+IFERROR(VLOOKUP($B43,'Round  (3)'!$B$2:$AM$102,MATCH(Species!T$2,'Round  (3)'!$B$2:$AM$2,0),0),0)+IFERROR(VLOOKUP($B43,'Round (4)'!$B$2:$AM$102,MATCH(Species!T$2,'Round (4)'!$B$2:$AM$2,0),0),0)+IFERROR(VLOOKUP($B43,'Round  (5)'!$B$2:$AM$102,MATCH(Species!T$2,'Round  (5)'!$B$2:$AM$2,0),0),0)+IFERROR(VLOOKUP($B43,'Round  (6)'!$B$2:$AM$102,MATCH(Species!T$2,'Round  (6)'!$B$2:$AM$2,0),0),0)+IFERROR(VLOOKUP($B43,'Round  (7)'!$B$2:$AM$102,MATCH(Species!T$2,'Round  (7)'!$B$2:$AM$2,0),0),0)+IFERROR(VLOOKUP($B43,'Round  (8)'!$B$2:$AM$102,MATCH(Species!T$2,'Round  (8)'!$B$2:$AM$2,0),0),0)+IFERROR(VLOOKUP($B43,'Round  (9)'!$B$2:$AM$102,MATCH(Species!T$2,'Round  (9)'!$B$2:$AM$2,0),0),0)+IFERROR(VLOOKUP($B43,'Round  (10)'!$B$2:$U$102,MATCH(Species!T$2,'Round  (10)'!$B$2:$U$2,0),0),0)+IFERROR(VLOOKUP($B43,'Round  (11)'!$B$2:$AB$102,MATCH(Species!T$2,'Round  (11)'!$B$2:$AB$2,0),0),0)+IFERROR(VLOOKUP($B43,'Round  (12)'!$B$2:$Y$100,MATCH(Species!T$2,'Round  (12)'!$B$2:$Y$2,0),0),0)</f>
        <v>0</v>
      </c>
      <c r="U43" s="480">
        <f>IFERROR(VLOOKUP($B43,'Round 1'!$B$2:$AM$102,MATCH(Species!U$2,'Round 1'!$B$2:$AM$2,0),0),0)+IFERROR(VLOOKUP($B43,'Round  (2)'!$B$2:$AM$102,MATCH(Species!U$2,'Round  (2)'!$B$2:$AM$2,0),0),0)+IFERROR(VLOOKUP($B43,'Round  (3)'!$B$2:$AM$102,MATCH(Species!U$2,'Round  (3)'!$B$2:$AM$2,0),0),0)+IFERROR(VLOOKUP($B43,'Round (4)'!$B$2:$AM$102,MATCH(Species!U$2,'Round (4)'!$B$2:$AM$2,0),0),0)+IFERROR(VLOOKUP($B43,'Round  (5)'!$B$2:$AM$102,MATCH(Species!U$2,'Round  (5)'!$B$2:$AM$2,0),0),0)+IFERROR(VLOOKUP($B43,'Round  (6)'!$B$2:$AM$102,MATCH(Species!U$2,'Round  (6)'!$B$2:$AM$2,0),0),0)+IFERROR(VLOOKUP($B43,'Round  (7)'!$B$2:$AM$102,MATCH(Species!U$2,'Round  (7)'!$B$2:$AM$2,0),0),0)+IFERROR(VLOOKUP($B43,'Round  (8)'!$B$2:$AM$102,MATCH(Species!U$2,'Round  (8)'!$B$2:$AM$2,0),0),0)+IFERROR(VLOOKUP($B43,'Round  (9)'!$B$2:$AM$102,MATCH(Species!U$2,'Round  (9)'!$B$2:$AM$2,0),0),0)+IFERROR(VLOOKUP($B43,'Round  (10)'!$B$2:$U$102,MATCH(Species!U$2,'Round  (10)'!$B$2:$U$2,0),0),0)+IFERROR(VLOOKUP($B43,'Round  (11)'!$B$2:$AB$102,MATCH(Species!U$2,'Round  (11)'!$B$2:$AB$2,0),0),0)+IFERROR(VLOOKUP($B43,'Round  (12)'!$B$2:$Y$100,MATCH(Species!U$2,'Round  (12)'!$B$2:$Y$2,0),0),0)</f>
        <v>1</v>
      </c>
      <c r="V43" s="480">
        <f>IFERROR(VLOOKUP($B43,'Round 1'!$B$2:$AM$102,MATCH(Species!V$2,'Round 1'!$B$2:$AM$2,0),0),0)+IFERROR(VLOOKUP($B43,'Round  (2)'!$B$2:$AM$102,MATCH(Species!V$2,'Round  (2)'!$B$2:$AM$2,0),0),0)+IFERROR(VLOOKUP($B43,'Round  (3)'!$B$2:$AM$102,MATCH(Species!V$2,'Round  (3)'!$B$2:$AM$2,0),0),0)+IFERROR(VLOOKUP($B43,'Round (4)'!$B$2:$AM$102,MATCH(Species!V$2,'Round (4)'!$B$2:$AM$2,0),0),0)+IFERROR(VLOOKUP($B43,'Round  (5)'!$B$2:$AM$102,MATCH(Species!V$2,'Round  (5)'!$B$2:$AM$2,0),0),0)+IFERROR(VLOOKUP($B43,'Round  (6)'!$B$2:$AM$102,MATCH(Species!V$2,'Round  (6)'!$B$2:$AM$2,0),0),0)+IFERROR(VLOOKUP($B43,'Round  (7)'!$B$2:$AM$102,MATCH(Species!V$2,'Round  (7)'!$B$2:$AM$2,0),0),0)+IFERROR(VLOOKUP($B43,'Round  (8)'!$B$2:$AM$102,MATCH(Species!V$2,'Round  (8)'!$B$2:$AM$2,0),0),0)+IFERROR(VLOOKUP($B43,'Round  (9)'!$B$2:$AM$102,MATCH(Species!V$2,'Round  (9)'!$B$2:$AM$2,0),0),0)+IFERROR(VLOOKUP($B43,'Round  (10)'!$B$2:$U$102,MATCH(Species!V$2,'Round  (10)'!$B$2:$U$2,0),0),0)+IFERROR(VLOOKUP($B43,'Round  (11)'!$B$2:$AB$102,MATCH(Species!V$2,'Round  (11)'!$B$2:$AB$2,0),0),0)+IFERROR(VLOOKUP($B43,'Round  (12)'!$B$2:$Y$100,MATCH(Species!V$2,'Round  (12)'!$B$2:$Y$2,0),0),0)</f>
        <v>0</v>
      </c>
      <c r="W43" s="480">
        <f>IFERROR(VLOOKUP($B43,'Round 1'!$B$2:$AM$102,MATCH(Species!W$2,'Round 1'!$B$2:$AM$2,0),0),0)+IFERROR(VLOOKUP($B43,'Round  (2)'!$B$2:$AM$102,MATCH(Species!W$2,'Round  (2)'!$B$2:$AM$2,0),0),0)+IFERROR(VLOOKUP($B43,'Round  (3)'!$B$2:$AM$102,MATCH(Species!W$2,'Round  (3)'!$B$2:$AM$2,0),0),0)+IFERROR(VLOOKUP($B43,'Round (4)'!$B$2:$AM$102,MATCH(Species!W$2,'Round (4)'!$B$2:$AM$2,0),0),0)+IFERROR(VLOOKUP($B43,'Round  (5)'!$B$2:$AM$102,MATCH(Species!W$2,'Round  (5)'!$B$2:$AM$2,0),0),0)+IFERROR(VLOOKUP($B43,'Round  (6)'!$B$2:$AM$102,MATCH(Species!W$2,'Round  (6)'!$B$2:$AM$2,0),0),0)+IFERROR(VLOOKUP($B43,'Round  (7)'!$B$2:$AM$102,MATCH(Species!W$2,'Round  (7)'!$B$2:$AM$2,0),0),0)+IFERROR(VLOOKUP($B43,'Round  (8)'!$B$2:$AM$102,MATCH(Species!W$2,'Round  (8)'!$B$2:$AM$2,0),0),0)+IFERROR(VLOOKUP($B43,'Round  (9)'!$B$2:$AM$102,MATCH(Species!W$2,'Round  (9)'!$B$2:$AM$2,0),0),0)+IFERROR(VLOOKUP($B43,'Round  (10)'!$B$2:$U$102,MATCH(Species!W$2,'Round  (10)'!$B$2:$U$2,0),0),0)+IFERROR(VLOOKUP($B43,'Round  (11)'!$B$2:$AB$102,MATCH(Species!W$2,'Round  (11)'!$B$2:$AB$2,0),0),0)+IFERROR(VLOOKUP($B43,'Round  (12)'!$B$2:$Y$100,MATCH(Species!W$2,'Round  (12)'!$B$2:$Y$2,0),0),0)</f>
        <v>0</v>
      </c>
      <c r="X43" s="480">
        <f>IFERROR(VLOOKUP($B43,'Round 1'!$B$2:$AM$102,MATCH(Species!X$2,'Round 1'!$B$2:$AM$2,0),0),0)+IFERROR(VLOOKUP($B43,'Round  (2)'!$B$2:$AM$102,MATCH(Species!X$2,'Round  (2)'!$B$2:$AM$2,0),0),0)+IFERROR(VLOOKUP($B43,'Round  (3)'!$B$2:$AM$102,MATCH(Species!X$2,'Round  (3)'!$B$2:$AM$2,0),0),0)+IFERROR(VLOOKUP($B43,'Round (4)'!$B$2:$AM$102,MATCH(Species!X$2,'Round (4)'!$B$2:$AM$2,0),0),0)+IFERROR(VLOOKUP($B43,'Round  (5)'!$B$2:$AM$102,MATCH(Species!X$2,'Round  (5)'!$B$2:$AM$2,0),0),0)+IFERROR(VLOOKUP($B43,'Round  (6)'!$B$2:$AM$102,MATCH(Species!X$2,'Round  (6)'!$B$2:$AM$2,0),0),0)+IFERROR(VLOOKUP($B43,'Round  (7)'!$B$2:$AM$102,MATCH(Species!X$2,'Round  (7)'!$B$2:$AM$2,0),0),0)+IFERROR(VLOOKUP($B43,'Round  (8)'!$B$2:$AM$102,MATCH(Species!X$2,'Round  (8)'!$B$2:$AM$2,0),0),0)+IFERROR(VLOOKUP($B43,'Round  (9)'!$B$2:$AM$102,MATCH(Species!X$2,'Round  (9)'!$B$2:$AM$2,0),0),0)+IFERROR(VLOOKUP($B43,'Round  (10)'!$B$2:$U$102,MATCH(Species!X$2,'Round  (10)'!$B$2:$U$2,0),0),0)+IFERROR(VLOOKUP($B43,'Round  (11)'!$B$2:$AB$102,MATCH(Species!X$2,'Round  (11)'!$B$2:$AB$2,0),0),0)+IFERROR(VLOOKUP($B43,'Round  (12)'!$B$2:$Y$100,MATCH(Species!X$2,'Round  (12)'!$B$2:$Y$2,0),0),0)</f>
        <v>0</v>
      </c>
      <c r="Y43" s="480">
        <f>IFERROR(VLOOKUP($B43,'Round 1'!$B$2:$AM$102,MATCH(Species!Y$2,'Round 1'!$B$2:$AM$2,0),0),0)+IFERROR(VLOOKUP($B43,'Round  (2)'!$B$2:$AM$102,MATCH(Species!Y$2,'Round  (2)'!$B$2:$AM$2,0),0),0)+IFERROR(VLOOKUP($B43,'Round  (3)'!$B$2:$AM$102,MATCH(Species!Y$2,'Round  (3)'!$B$2:$AM$2,0),0),0)+IFERROR(VLOOKUP($B43,'Round (4)'!$B$2:$AM$102,MATCH(Species!Y$2,'Round (4)'!$B$2:$AM$2,0),0),0)+IFERROR(VLOOKUP($B43,'Round  (5)'!$B$2:$AM$102,MATCH(Species!Y$2,'Round  (5)'!$B$2:$AM$2,0),0),0)+IFERROR(VLOOKUP($B43,'Round  (6)'!$B$2:$AM$102,MATCH(Species!Y$2,'Round  (6)'!$B$2:$AM$2,0),0),0)+IFERROR(VLOOKUP($B43,'Round  (7)'!$B$2:$AM$102,MATCH(Species!Y$2,'Round  (7)'!$B$2:$AM$2,0),0),0)+IFERROR(VLOOKUP($B43,'Round  (8)'!$B$2:$AM$102,MATCH(Species!Y$2,'Round  (8)'!$B$2:$AM$2,0),0),0)+IFERROR(VLOOKUP($B43,'Round  (9)'!$B$2:$AM$102,MATCH(Species!Y$2,'Round  (9)'!$B$2:$AM$2,0),0),0)+IFERROR(VLOOKUP($B43,'Round  (10)'!$B$2:$U$102,MATCH(Species!Y$2,'Round  (10)'!$B$2:$U$2,0),0),0)+IFERROR(VLOOKUP($B43,'Round  (11)'!$B$2:$AB$102,MATCH(Species!Y$2,'Round  (11)'!$B$2:$AB$2,0),0),0)+IFERROR(VLOOKUP($B43,'Round  (12)'!$B$2:$Y$100,MATCH(Species!Y$2,'Round  (12)'!$B$2:$Y$2,0),0),0)</f>
        <v>0</v>
      </c>
      <c r="Z43" s="480">
        <f>IFERROR(VLOOKUP($B43,'Round 1'!$B$2:$AM$102,MATCH(Species!Z$2,'Round 1'!$B$2:$AM$2,0),0),0)+IFERROR(VLOOKUP($B43,'Round  (2)'!$B$2:$AM$102,MATCH(Species!Z$2,'Round  (2)'!$B$2:$AM$2,0),0),0)+IFERROR(VLOOKUP($B43,'Round  (3)'!$B$2:$AM$102,MATCH(Species!Z$2,'Round  (3)'!$B$2:$AM$2,0),0),0)+IFERROR(VLOOKUP($B43,'Round (4)'!$B$2:$AM$102,MATCH(Species!Z$2,'Round (4)'!$B$2:$AM$2,0),0),0)+IFERROR(VLOOKUP($B43,'Round  (5)'!$B$2:$AM$102,MATCH(Species!Z$2,'Round  (5)'!$B$2:$AM$2,0),0),0)+IFERROR(VLOOKUP($B43,'Round  (6)'!$B$2:$AM$102,MATCH(Species!Z$2,'Round  (6)'!$B$2:$AM$2,0),0),0)+IFERROR(VLOOKUP($B43,'Round  (7)'!$B$2:$AM$102,MATCH(Species!Z$2,'Round  (7)'!$B$2:$AM$2,0),0),0)+IFERROR(VLOOKUP($B43,'Round  (8)'!$B$2:$AM$102,MATCH(Species!Z$2,'Round  (8)'!$B$2:$AM$2,0),0),0)+IFERROR(VLOOKUP($B43,'Round  (9)'!$B$2:$AM$102,MATCH(Species!Z$2,'Round  (9)'!$B$2:$AM$2,0),0),0)+IFERROR(VLOOKUP($B43,'Round  (10)'!$B$2:$U$102,MATCH(Species!Z$2,'Round  (10)'!$B$2:$U$2,0),0),0)+IFERROR(VLOOKUP($B43,'Round  (11)'!$B$2:$AB$102,MATCH(Species!Z$2,'Round  (11)'!$B$2:$AB$2,0),0),0)+IFERROR(VLOOKUP($B43,'Round  (12)'!$B$2:$Y$100,MATCH(Species!Z$2,'Round  (12)'!$B$2:$Y$2,0),0),0)</f>
        <v>0</v>
      </c>
      <c r="AA43" s="480">
        <f>IFERROR(VLOOKUP($B43,'Round 1'!$B$2:$AM$102,MATCH(Species!AA$2,'Round 1'!$B$2:$AM$2,0),0),0)+IFERROR(VLOOKUP($B43,'Round  (2)'!$B$2:$AM$102,MATCH(Species!AA$2,'Round  (2)'!$B$2:$AM$2,0),0),0)+IFERROR(VLOOKUP($B43,'Round  (3)'!$B$2:$AM$102,MATCH(Species!AA$2,'Round  (3)'!$B$2:$AM$2,0),0),0)+IFERROR(VLOOKUP($B43,'Round (4)'!$B$2:$AM$102,MATCH(Species!AA$2,'Round (4)'!$B$2:$AM$2,0),0),0)+IFERROR(VLOOKUP($B43,'Round  (5)'!$B$2:$AM$102,MATCH(Species!AA$2,'Round  (5)'!$B$2:$AM$2,0),0),0)+IFERROR(VLOOKUP($B43,'Round  (6)'!$B$2:$AM$102,MATCH(Species!AA$2,'Round  (6)'!$B$2:$AM$2,0),0),0)+IFERROR(VLOOKUP($B43,'Round  (7)'!$B$2:$AM$102,MATCH(Species!AA$2,'Round  (7)'!$B$2:$AM$2,0),0),0)+IFERROR(VLOOKUP($B43,'Round  (8)'!$B$2:$AM$102,MATCH(Species!AA$2,'Round  (8)'!$B$2:$AM$2,0),0),0)+IFERROR(VLOOKUP($B43,'Round  (9)'!$B$2:$AM$102,MATCH(Species!AA$2,'Round  (9)'!$B$2:$AM$2,0),0),0)+IFERROR(VLOOKUP($B43,'Round  (10)'!$B$2:$U$102,MATCH(Species!AA$2,'Round  (10)'!$B$2:$U$2,0),0),0)+IFERROR(VLOOKUP($B43,'Round  (11)'!$B$2:$AB$102,MATCH(Species!AA$2,'Round  (11)'!$B$2:$AB$2,0),0),0)+IFERROR(VLOOKUP($B43,'Round  (12)'!$B$2:$Y$100,MATCH(Species!AA$2,'Round  (12)'!$B$2:$Y$2,0),0),0)</f>
        <v>0</v>
      </c>
      <c r="AB43" s="480">
        <f>IFERROR(VLOOKUP($B43,'Round 1'!$B$2:$AM$102,MATCH(Species!AB$2,'Round 1'!$B$2:$AM$2,0),0),0)+IFERROR(VLOOKUP($B43,'Round  (2)'!$B$2:$AM$102,MATCH(Species!AB$2,'Round  (2)'!$B$2:$AM$2,0),0),0)+IFERROR(VLOOKUP($B43,'Round  (3)'!$B$2:$AM$102,MATCH(Species!AB$2,'Round  (3)'!$B$2:$AM$2,0),0),0)+IFERROR(VLOOKUP($B43,'Round (4)'!$B$2:$AM$102,MATCH(Species!AB$2,'Round (4)'!$B$2:$AM$2,0),0),0)+IFERROR(VLOOKUP($B43,'Round  (5)'!$B$2:$AM$102,MATCH(Species!AB$2,'Round  (5)'!$B$2:$AM$2,0),0),0)+IFERROR(VLOOKUP($B43,'Round  (6)'!$B$2:$AM$102,MATCH(Species!AB$2,'Round  (6)'!$B$2:$AM$2,0),0),0)+IFERROR(VLOOKUP($B43,'Round  (7)'!$B$2:$AM$102,MATCH(Species!AB$2,'Round  (7)'!$B$2:$AM$2,0),0),0)+IFERROR(VLOOKUP($B43,'Round  (8)'!$B$2:$AM$102,MATCH(Species!AB$2,'Round  (8)'!$B$2:$AM$2,0),0),0)+IFERROR(VLOOKUP($B43,'Round  (9)'!$B$2:$AM$102,MATCH(Species!AB$2,'Round  (9)'!$B$2:$AM$2,0),0),0)+IFERROR(VLOOKUP($B43,'Round  (10)'!$B$2:$U$102,MATCH(Species!AB$2,'Round  (10)'!$B$2:$U$2,0),0),0)+IFERROR(VLOOKUP($B43,'Round  (11)'!$B$2:$AB$102,MATCH(Species!AB$2,'Round  (11)'!$B$2:$AB$2,0),0),0)+IFERROR(VLOOKUP($B43,'Round  (12)'!$B$2:$Y$100,MATCH(Species!AB$2,'Round  (12)'!$B$2:$Y$2,0),0),0)</f>
        <v>0</v>
      </c>
      <c r="AC43" s="480">
        <f>IFERROR(VLOOKUP($B43,'Round 1'!$B$2:$AM$102,MATCH(Species!AC$2,'Round 1'!$B$2:$AM$2,0),0),0)+IFERROR(VLOOKUP($B43,'Round  (2)'!$B$2:$AM$102,MATCH(Species!AC$2,'Round  (2)'!$B$2:$AM$2,0),0),0)+IFERROR(VLOOKUP($B43,'Round  (3)'!$B$2:$AM$102,MATCH(Species!AC$2,'Round  (3)'!$B$2:$AM$2,0),0),0)+IFERROR(VLOOKUP($B43,'Round (4)'!$B$2:$AM$102,MATCH(Species!AC$2,'Round (4)'!$B$2:$AM$2,0),0),0)+IFERROR(VLOOKUP($B43,'Round  (5)'!$B$2:$AM$102,MATCH(Species!AC$2,'Round  (5)'!$B$2:$AM$2,0),0),0)+IFERROR(VLOOKUP($B43,'Round  (6)'!$B$2:$AM$102,MATCH(Species!AC$2,'Round  (6)'!$B$2:$AM$2,0),0),0)+IFERROR(VLOOKUP($B43,'Round  (7)'!$B$2:$AM$102,MATCH(Species!AC$2,'Round  (7)'!$B$2:$AM$2,0),0),0)+IFERROR(VLOOKUP($B43,'Round  (8)'!$B$2:$AM$102,MATCH(Species!AC$2,'Round  (8)'!$B$2:$AM$2,0),0),0)+IFERROR(VLOOKUP($B43,'Round  (9)'!$B$2:$AM$102,MATCH(Species!AC$2,'Round  (9)'!$B$2:$AM$2,0),0),0)+IFERROR(VLOOKUP($B43,'Round  (10)'!$B$2:$U$102,MATCH(Species!AC$2,'Round  (10)'!$B$2:$U$2,0),0),0)+IFERROR(VLOOKUP($B43,'Round  (11)'!$B$2:$AB$102,MATCH(Species!AC$2,'Round  (11)'!$B$2:$AB$2,0),0),0)+IFERROR(VLOOKUP($B43,'Round  (12)'!$B$2:$Y$100,MATCH(Species!AC$2,'Round  (12)'!$B$2:$Y$2,0),0),0)</f>
        <v>0</v>
      </c>
      <c r="AD43" s="480">
        <f>IFERROR(VLOOKUP($B43,'Round 1'!$B$2:$AM$102,MATCH(Species!AD$2,'Round 1'!$B$2:$AM$2,0),0),0)+IFERROR(VLOOKUP($B43,'Round  (2)'!$B$2:$AM$102,MATCH(Species!AD$2,'Round  (2)'!$B$2:$AM$2,0),0),0)+IFERROR(VLOOKUP($B43,'Round  (3)'!$B$2:$AM$102,MATCH(Species!AD$2,'Round  (3)'!$B$2:$AM$2,0),0),0)+IFERROR(VLOOKUP($B43,'Round (4)'!$B$2:$AM$102,MATCH(Species!AD$2,'Round (4)'!$B$2:$AM$2,0),0),0)+IFERROR(VLOOKUP($B43,'Round  (5)'!$B$2:$AM$102,MATCH(Species!AD$2,'Round  (5)'!$B$2:$AM$2,0),0),0)+IFERROR(VLOOKUP($B43,'Round  (6)'!$B$2:$AM$102,MATCH(Species!AD$2,'Round  (6)'!$B$2:$AM$2,0),0),0)+IFERROR(VLOOKUP($B43,'Round  (7)'!$B$2:$AM$102,MATCH(Species!AD$2,'Round  (7)'!$B$2:$AM$2,0),0),0)+IFERROR(VLOOKUP($B43,'Round  (8)'!$B$2:$AM$102,MATCH(Species!AD$2,'Round  (8)'!$B$2:$AM$2,0),0),0)+IFERROR(VLOOKUP($B43,'Round  (9)'!$B$2:$AM$102,MATCH(Species!AD$2,'Round  (9)'!$B$2:$AM$2,0),0),0)+IFERROR(VLOOKUP($B43,'Round  (10)'!$B$2:$U$102,MATCH(Species!AD$2,'Round  (10)'!$B$2:$U$2,0),0),0)+IFERROR(VLOOKUP($B43,'Round  (11)'!$B$2:$AB$102,MATCH(Species!AD$2,'Round  (11)'!$B$2:$AB$2,0),0),0)+IFERROR(VLOOKUP($B43,'Round  (12)'!$B$2:$Y$100,MATCH(Species!AD$2,'Round  (12)'!$B$2:$Y$2,0),0),0)</f>
        <v>0</v>
      </c>
      <c r="AE43" s="480">
        <f>IFERROR(VLOOKUP($B43,'Round 1'!$B$2:$AM$102,MATCH(Species!AE$2,'Round 1'!$B$2:$AM$2,0),0),0)+IFERROR(VLOOKUP($B43,'Round  (2)'!$B$2:$AM$102,MATCH(Species!AE$2,'Round  (2)'!$B$2:$AM$2,0),0),0)+IFERROR(VLOOKUP($B43,'Round  (3)'!$B$2:$AM$102,MATCH(Species!AE$2,'Round  (3)'!$B$2:$AM$2,0),0),0)+IFERROR(VLOOKUP($B43,'Round (4)'!$B$2:$AM$102,MATCH(Species!AE$2,'Round (4)'!$B$2:$AM$2,0),0),0)+IFERROR(VLOOKUP($B43,'Round  (5)'!$B$2:$AM$102,MATCH(Species!AE$2,'Round  (5)'!$B$2:$AM$2,0),0),0)+IFERROR(VLOOKUP($B43,'Round  (6)'!$B$2:$AM$102,MATCH(Species!AE$2,'Round  (6)'!$B$2:$AM$2,0),0),0)+IFERROR(VLOOKUP($B43,'Round  (7)'!$B$2:$AM$102,MATCH(Species!AE$2,'Round  (7)'!$B$2:$AM$2,0),0),0)+IFERROR(VLOOKUP($B43,'Round  (8)'!$B$2:$AM$102,MATCH(Species!AE$2,'Round  (8)'!$B$2:$AM$2,0),0),0)+IFERROR(VLOOKUP($B43,'Round  (9)'!$B$2:$AM$102,MATCH(Species!AE$2,'Round  (9)'!$B$2:$AM$2,0),0),0)+IFERROR(VLOOKUP($B43,'Round  (10)'!$B$2:$U$102,MATCH(Species!AE$2,'Round  (10)'!$B$2:$U$2,0),0),0)+IFERROR(VLOOKUP($B43,'Round  (11)'!$B$2:$AB$102,MATCH(Species!AE$2,'Round  (11)'!$B$2:$AB$2,0),0),0)+IFERROR(VLOOKUP($B43,'Round  (12)'!$B$2:$Y$100,MATCH(Species!AE$2,'Round  (12)'!$B$2:$Y$2,0),0),0)</f>
        <v>0</v>
      </c>
      <c r="AF43" s="480">
        <f>IFERROR(VLOOKUP($B43,'Round 1'!$B$2:$AM$102,MATCH(Species!AF$2,'Round 1'!$B$2:$AM$2,0),0),0)+IFERROR(VLOOKUP($B43,'Round  (2)'!$B$2:$AM$102,MATCH(Species!AF$2,'Round  (2)'!$B$2:$AM$2,0),0),0)+IFERROR(VLOOKUP($B43,'Round  (3)'!$B$2:$AM$102,MATCH(Species!AF$2,'Round  (3)'!$B$2:$AM$2,0),0),0)+IFERROR(VLOOKUP($B43,'Round (4)'!$B$2:$AM$102,MATCH(Species!AF$2,'Round (4)'!$B$2:$AM$2,0),0),0)+IFERROR(VLOOKUP($B43,'Round  (5)'!$B$2:$AM$102,MATCH(Species!AF$2,'Round  (5)'!$B$2:$AM$2,0),0),0)+IFERROR(VLOOKUP($B43,'Round  (6)'!$B$2:$AM$102,MATCH(Species!AF$2,'Round  (6)'!$B$2:$AM$2,0),0),0)+IFERROR(VLOOKUP($B43,'Round  (7)'!$B$2:$AM$102,MATCH(Species!AF$2,'Round  (7)'!$B$2:$AM$2,0),0),0)+IFERROR(VLOOKUP($B43,'Round  (8)'!$B$2:$AM$102,MATCH(Species!AF$2,'Round  (8)'!$B$2:$AM$2,0),0),0)+IFERROR(VLOOKUP($B43,'Round  (9)'!$B$2:$AM$102,MATCH(Species!AF$2,'Round  (9)'!$B$2:$AM$2,0),0),0)+IFERROR(VLOOKUP($B43,'Round  (10)'!$B$2:$U$102,MATCH(Species!AF$2,'Round  (10)'!$B$2:$U$2,0),0),0)+IFERROR(VLOOKUP($B43,'Round  (11)'!$B$2:$AB$102,MATCH(Species!AF$2,'Round  (11)'!$B$2:$AB$2,0),0),0)+IFERROR(VLOOKUP($B43,'Round  (12)'!$B$2:$Y$100,MATCH(Species!AF$2,'Round  (12)'!$B$2:$Y$2,0),0),0)</f>
        <v>0</v>
      </c>
      <c r="AG43" s="480">
        <f>IFERROR(VLOOKUP($B43,'Round 1'!$B$2:$AM$102,MATCH(Species!AG$2,'Round 1'!$B$2:$AM$2,0),0),0)+IFERROR(VLOOKUP($B43,'Round  (2)'!$B$2:$AM$102,MATCH(Species!AG$2,'Round  (2)'!$B$2:$AM$2,0),0),0)+IFERROR(VLOOKUP($B43,'Round  (3)'!$B$2:$AM$102,MATCH(Species!AG$2,'Round  (3)'!$B$2:$AM$2,0),0),0)+IFERROR(VLOOKUP($B43,'Round (4)'!$B$2:$AM$102,MATCH(Species!AG$2,'Round (4)'!$B$2:$AM$2,0),0),0)+IFERROR(VLOOKUP($B43,'Round  (5)'!$B$2:$AM$102,MATCH(Species!AG$2,'Round  (5)'!$B$2:$AM$2,0),0),0)+IFERROR(VLOOKUP($B43,'Round  (6)'!$B$2:$AM$102,MATCH(Species!AG$2,'Round  (6)'!$B$2:$AM$2,0),0),0)+IFERROR(VLOOKUP($B43,'Round  (7)'!$B$2:$AM$102,MATCH(Species!AG$2,'Round  (7)'!$B$2:$AM$2,0),0),0)+IFERROR(VLOOKUP($B43,'Round  (8)'!$B$2:$AM$102,MATCH(Species!AG$2,'Round  (8)'!$B$2:$AM$2,0),0),0)+IFERROR(VLOOKUP($B43,'Round  (9)'!$B$2:$AM$102,MATCH(Species!AG$2,'Round  (9)'!$B$2:$AM$2,0),0),0)+IFERROR(VLOOKUP($B43,'Round  (10)'!$B$2:$U$102,MATCH(Species!AG$2,'Round  (10)'!$B$2:$U$2,0),0),0)+IFERROR(VLOOKUP($B43,'Round  (11)'!$B$2:$AB$102,MATCH(Species!AG$2,'Round  (11)'!$B$2:$AB$2,0),0),0)+IFERROR(VLOOKUP($B43,'Round  (12)'!$B$2:$Y$100,MATCH(Species!AG$2,'Round  (12)'!$B$2:$Y$2,0),0),0)</f>
        <v>0</v>
      </c>
      <c r="AH43" s="480">
        <f>IFERROR(VLOOKUP($B43,'Round 1'!$B$2:$AM$102,MATCH(Species!AH$2,'Round 1'!$B$2:$AM$2,0),0),0)+IFERROR(VLOOKUP($B43,'Round  (2)'!$B$2:$AM$102,MATCH(Species!AH$2,'Round  (2)'!$B$2:$AM$2,0),0),0)+IFERROR(VLOOKUP($B43,'Round  (3)'!$B$2:$AM$102,MATCH(Species!AH$2,'Round  (3)'!$B$2:$AM$2,0),0),0)+IFERROR(VLOOKUP($B43,'Round (4)'!$B$2:$AM$102,MATCH(Species!AH$2,'Round (4)'!$B$2:$AM$2,0),0),0)+IFERROR(VLOOKUP($B43,'Round  (5)'!$B$2:$AM$102,MATCH(Species!AH$2,'Round  (5)'!$B$2:$AM$2,0),0),0)+IFERROR(VLOOKUP($B43,'Round  (6)'!$B$2:$AM$102,MATCH(Species!AH$2,'Round  (6)'!$B$2:$AM$2,0),0),0)+IFERROR(VLOOKUP($B43,'Round  (7)'!$B$2:$AM$102,MATCH(Species!AH$2,'Round  (7)'!$B$2:$AM$2,0),0),0)+IFERROR(VLOOKUP($B43,'Round  (8)'!$B$2:$AM$102,MATCH(Species!AH$2,'Round  (8)'!$B$2:$AM$2,0),0),0)+IFERROR(VLOOKUP($B43,'Round  (9)'!$B$2:$AM$102,MATCH(Species!AH$2,'Round  (9)'!$B$2:$AM$2,0),0),0)+IFERROR(VLOOKUP($B43,'Round  (10)'!$B$2:$U$102,MATCH(Species!AH$2,'Round  (10)'!$B$2:$U$2,0),0),0)+IFERROR(VLOOKUP($B43,'Round  (11)'!$B$2:$AB$102,MATCH(Species!AH$2,'Round  (11)'!$B$2:$AB$2,0),0),0)+IFERROR(VLOOKUP($B43,'Round  (12)'!$B$2:$Y$100,MATCH(Species!AH$2,'Round  (12)'!$B$2:$Y$2,0),0),0)</f>
        <v>0</v>
      </c>
      <c r="AI43" s="480">
        <f>IFERROR(VLOOKUP($B43,'Round 1'!$B$2:$AM$102,MATCH(Species!AI$2,'Round 1'!$B$2:$AM$2,0),0),0)+IFERROR(VLOOKUP($B43,'Round  (2)'!$B$2:$AM$102,MATCH(Species!AI$2,'Round  (2)'!$B$2:$AM$2,0),0),0)+IFERROR(VLOOKUP($B43,'Round  (3)'!$B$2:$AM$102,MATCH(Species!AI$2,'Round  (3)'!$B$2:$AM$2,0),0),0)+IFERROR(VLOOKUP($B43,'Round (4)'!$B$2:$AM$102,MATCH(Species!AI$2,'Round (4)'!$B$2:$AM$2,0),0),0)+IFERROR(VLOOKUP($B43,'Round  (5)'!$B$2:$AM$102,MATCH(Species!AI$2,'Round  (5)'!$B$2:$AM$2,0),0),0)+IFERROR(VLOOKUP($B43,'Round  (6)'!$B$2:$AM$102,MATCH(Species!AI$2,'Round  (6)'!$B$2:$AM$2,0),0),0)+IFERROR(VLOOKUP($B43,'Round  (7)'!$B$2:$AM$102,MATCH(Species!AI$2,'Round  (7)'!$B$2:$AM$2,0),0),0)+IFERROR(VLOOKUP($B43,'Round  (8)'!$B$2:$AM$102,MATCH(Species!AI$2,'Round  (8)'!$B$2:$AM$2,0),0),0)+IFERROR(VLOOKUP($B43,'Round  (9)'!$B$2:$AM$102,MATCH(Species!AI$2,'Round  (9)'!$B$2:$AM$2,0),0),0)+IFERROR(VLOOKUP($B43,'Round  (10)'!$B$2:$U$102,MATCH(Species!AI$2,'Round  (10)'!$B$2:$U$2,0),0),0)+IFERROR(VLOOKUP($B43,'Round  (11)'!$B$2:$AB$102,MATCH(Species!AI$2,'Round  (11)'!$B$2:$AB$2,0),0),0)+IFERROR(VLOOKUP($B43,'Round  (12)'!$B$2:$Y$100,MATCH(Species!AI$2,'Round  (12)'!$B$2:$Y$2,0),0),0)</f>
        <v>0</v>
      </c>
      <c r="AJ43" s="480">
        <f>IFERROR(VLOOKUP($B43,'Round 1'!$B$2:$AM$102,MATCH(Species!AJ$2,'Round 1'!$B$2:$AM$2,0),0),0)+IFERROR(VLOOKUP($B43,'Round  (2)'!$B$2:$AM$102,MATCH(Species!AJ$2,'Round  (2)'!$B$2:$AM$2,0),0),0)+IFERROR(VLOOKUP($B43,'Round  (3)'!$B$2:$AM$102,MATCH(Species!AJ$2,'Round  (3)'!$B$2:$AM$2,0),0),0)+IFERROR(VLOOKUP($B43,'Round (4)'!$B$2:$AM$102,MATCH(Species!AJ$2,'Round (4)'!$B$2:$AM$2,0),0),0)+IFERROR(VLOOKUP($B43,'Round  (5)'!$B$2:$AM$102,MATCH(Species!AJ$2,'Round  (5)'!$B$2:$AM$2,0),0),0)+IFERROR(VLOOKUP($B43,'Round  (6)'!$B$2:$AM$102,MATCH(Species!AJ$2,'Round  (6)'!$B$2:$AM$2,0),0),0)+IFERROR(VLOOKUP($B43,'Round  (7)'!$B$2:$AM$102,MATCH(Species!AJ$2,'Round  (7)'!$B$2:$AM$2,0),0),0)+IFERROR(VLOOKUP($B43,'Round  (8)'!$B$2:$AM$102,MATCH(Species!AJ$2,'Round  (8)'!$B$2:$AM$2,0),0),0)+IFERROR(VLOOKUP($B43,'Round  (9)'!$B$2:$AM$102,MATCH(Species!AJ$2,'Round  (9)'!$B$2:$AM$2,0),0),0)+IFERROR(VLOOKUP($B43,'Round  (10)'!$B$2:$U$102,MATCH(Species!AJ$2,'Round  (10)'!$B$2:$U$2,0),0),0)+IFERROR(VLOOKUP($B43,'Round  (11)'!$B$2:$AB$102,MATCH(Species!AJ$2,'Round  (11)'!$B$2:$AB$2,0),0),0)+IFERROR(VLOOKUP($B43,'Round  (12)'!$B$2:$Y$100,MATCH(Species!AJ$2,'Round  (12)'!$B$2:$Y$2,0),0),0)</f>
        <v>0</v>
      </c>
    </row>
    <row r="44" spans="1:36" x14ac:dyDescent="0.3">
      <c r="A44" s="186">
        <v>41</v>
      </c>
      <c r="B44" s="326" t="s">
        <v>405</v>
      </c>
      <c r="C44" s="66" t="str">
        <f>IFERROR(VLOOKUP(B44,IND!$B$3:$E$66,4,0),"NM")</f>
        <v>NM</v>
      </c>
      <c r="D44" s="51">
        <f t="shared" si="3"/>
        <v>5</v>
      </c>
      <c r="E44" s="342">
        <f t="shared" si="4"/>
        <v>26</v>
      </c>
      <c r="F44" s="480">
        <f>IFERROR(VLOOKUP($B44,'Round 1'!$B$2:$AM$102,MATCH(Species!F$2,'Round 1'!$B$2:$AM$2,0),0),0)+IFERROR(VLOOKUP($B44,'Round  (2)'!$B$2:$AM$102,MATCH(Species!F$2,'Round  (2)'!$B$2:$AM$2,0),0),0)+IFERROR(VLOOKUP($B44,'Round  (3)'!$B$2:$AM$102,MATCH(Species!F$2,'Round  (3)'!$B$2:$AM$2,0),0),0)+IFERROR(VLOOKUP($B44,'Round (4)'!$B$2:$AM$102,MATCH(Species!F$2,'Round (4)'!$B$2:$AM$2,0),0),0)+IFERROR(VLOOKUP($B44,'Round  (5)'!$B$2:$AM$102,MATCH(Species!F$2,'Round  (5)'!$B$2:$AM$2,0),0),0)+IFERROR(VLOOKUP($B44,'Round  (6)'!$B$2:$AM$102,MATCH(Species!F$2,'Round  (6)'!$B$2:$AM$2,0),0),0)+IFERROR(VLOOKUP($B44,'Round  (7)'!$B$2:$AM$102,MATCH(Species!F$2,'Round  (7)'!$B$2:$AM$2,0),0),0)+IFERROR(VLOOKUP($B44,'Round  (8)'!$B$2:$AM$102,MATCH(Species!F$2,'Round  (8)'!$B$2:$AM$2,0),0),0)+IFERROR(VLOOKUP($B44,'Round  (9)'!$B$2:$AM$102,MATCH(Species!F$2,'Round  (9)'!$B$2:$AM$2,0),0),0)+IFERROR(VLOOKUP($B44,'Round  (10)'!$B$2:$U$102,MATCH(Species!F$2,'Round  (10)'!$B$2:$U$2,0),0),0)+IFERROR(VLOOKUP($B44,'Round  (11)'!$B$2:$AB$102,MATCH(Species!F$2,'Round  (11)'!$B$2:$AB$2,0),0),0)+IFERROR(VLOOKUP($B44,'Round  (12)'!$B$2:$Y$100,MATCH(Species!F$2,'Round  (12)'!$B$2:$Y$2,0),0),0)</f>
        <v>1</v>
      </c>
      <c r="G44" s="480">
        <f>IFERROR(VLOOKUP($B44,'Round 1'!$B$2:$AM$102,MATCH(Species!G$2,'Round 1'!$B$2:$AM$2,0),0),0)+IFERROR(VLOOKUP($B44,'Round  (2)'!$B$2:$AM$102,MATCH(Species!G$2,'Round  (2)'!$B$2:$AM$2,0),0),0)+IFERROR(VLOOKUP($B44,'Round  (3)'!$B$2:$AM$102,MATCH(Species!G$2,'Round  (3)'!$B$2:$AM$2,0),0),0)+IFERROR(VLOOKUP($B44,'Round (4)'!$B$2:$AM$102,MATCH(Species!G$2,'Round (4)'!$B$2:$AM$2,0),0),0)+IFERROR(VLOOKUP($B44,'Round  (5)'!$B$2:$AM$102,MATCH(Species!G$2,'Round  (5)'!$B$2:$AM$2,0),0),0)+IFERROR(VLOOKUP($B44,'Round  (6)'!$B$2:$AM$102,MATCH(Species!G$2,'Round  (6)'!$B$2:$AM$2,0),0),0)+IFERROR(VLOOKUP($B44,'Round  (7)'!$B$2:$AM$102,MATCH(Species!G$2,'Round  (7)'!$B$2:$AM$2,0),0),0)+IFERROR(VLOOKUP($B44,'Round  (8)'!$B$2:$AM$102,MATCH(Species!G$2,'Round  (8)'!$B$2:$AM$2,0),0),0)+IFERROR(VLOOKUP($B44,'Round  (9)'!$B$2:$AM$102,MATCH(Species!G$2,'Round  (9)'!$B$2:$AM$2,0),0),0)+IFERROR(VLOOKUP($B44,'Round  (10)'!$B$2:$U$102,MATCH(Species!G$2,'Round  (10)'!$B$2:$U$2,0),0),0)+IFERROR(VLOOKUP($B44,'Round  (11)'!$B$2:$AB$102,MATCH(Species!G$2,'Round  (11)'!$B$2:$AB$2,0),0),0)+IFERROR(VLOOKUP($B44,'Round  (12)'!$B$2:$Y$100,MATCH(Species!G$2,'Round  (12)'!$B$2:$Y$2,0),0),0)</f>
        <v>1</v>
      </c>
      <c r="H44" s="480">
        <f>IFERROR(VLOOKUP($B44,'Round 1'!$B$2:$AM$102,MATCH(Species!H$2,'Round 1'!$B$2:$AM$2,0),0),0)+IFERROR(VLOOKUP($B44,'Round  (2)'!$B$2:$AM$102,MATCH(Species!H$2,'Round  (2)'!$B$2:$AM$2,0),0),0)+IFERROR(VLOOKUP($B44,'Round  (3)'!$B$2:$AM$102,MATCH(Species!H$2,'Round  (3)'!$B$2:$AM$2,0),0),0)+IFERROR(VLOOKUP($B44,'Round (4)'!$B$2:$AM$102,MATCH(Species!H$2,'Round (4)'!$B$2:$AM$2,0),0),0)+IFERROR(VLOOKUP($B44,'Round  (5)'!$B$2:$AM$102,MATCH(Species!H$2,'Round  (5)'!$B$2:$AM$2,0),0),0)+IFERROR(VLOOKUP($B44,'Round  (6)'!$B$2:$AM$102,MATCH(Species!H$2,'Round  (6)'!$B$2:$AM$2,0),0),0)+IFERROR(VLOOKUP($B44,'Round  (7)'!$B$2:$AM$102,MATCH(Species!H$2,'Round  (7)'!$B$2:$AM$2,0),0),0)+IFERROR(VLOOKUP($B44,'Round  (8)'!$B$2:$AM$102,MATCH(Species!H$2,'Round  (8)'!$B$2:$AM$2,0),0),0)+IFERROR(VLOOKUP($B44,'Round  (9)'!$B$2:$AM$102,MATCH(Species!H$2,'Round  (9)'!$B$2:$AM$2,0),0),0)+IFERROR(VLOOKUP($B44,'Round  (10)'!$B$2:$U$102,MATCH(Species!H$2,'Round  (10)'!$B$2:$U$2,0),0),0)+IFERROR(VLOOKUP($B44,'Round  (11)'!$B$2:$AB$102,MATCH(Species!H$2,'Round  (11)'!$B$2:$AB$2,0),0),0)+IFERROR(VLOOKUP($B44,'Round  (12)'!$B$2:$Y$100,MATCH(Species!H$2,'Round  (12)'!$B$2:$Y$2,0),0),0)</f>
        <v>0</v>
      </c>
      <c r="I44" s="480">
        <f>IFERROR(VLOOKUP($B44,'Round 1'!$B$2:$AM$102,MATCH(Species!I$2,'Round 1'!$B$2:$AM$2,0),0),0)+IFERROR(VLOOKUP($B44,'Round  (2)'!$B$2:$AM$102,MATCH(Species!I$2,'Round  (2)'!$B$2:$AM$2,0),0),0)+IFERROR(VLOOKUP($B44,'Round  (3)'!$B$2:$AM$102,MATCH(Species!I$2,'Round  (3)'!$B$2:$AM$2,0),0),0)+IFERROR(VLOOKUP($B44,'Round (4)'!$B$2:$AM$102,MATCH(Species!I$2,'Round (4)'!$B$2:$AM$2,0),0),0)+IFERROR(VLOOKUP($B44,'Round  (5)'!$B$2:$AM$102,MATCH(Species!I$2,'Round  (5)'!$B$2:$AM$2,0),0),0)+IFERROR(VLOOKUP($B44,'Round  (6)'!$B$2:$AM$102,MATCH(Species!I$2,'Round  (6)'!$B$2:$AM$2,0),0),0)+IFERROR(VLOOKUP($B44,'Round  (7)'!$B$2:$AM$102,MATCH(Species!I$2,'Round  (7)'!$B$2:$AM$2,0),0),0)+IFERROR(VLOOKUP($B44,'Round  (8)'!$B$2:$AM$102,MATCH(Species!I$2,'Round  (8)'!$B$2:$AM$2,0),0),0)+IFERROR(VLOOKUP($B44,'Round  (9)'!$B$2:$AM$102,MATCH(Species!I$2,'Round  (9)'!$B$2:$AM$2,0),0),0)+IFERROR(VLOOKUP($B44,'Round  (10)'!$B$2:$U$102,MATCH(Species!I$2,'Round  (10)'!$B$2:$U$2,0),0),0)+IFERROR(VLOOKUP($B44,'Round  (11)'!$B$2:$AB$102,MATCH(Species!I$2,'Round  (11)'!$B$2:$AB$2,0),0),0)+IFERROR(VLOOKUP($B44,'Round  (12)'!$B$2:$Y$100,MATCH(Species!I$2,'Round  (12)'!$B$2:$Y$2,0),0),0)</f>
        <v>0</v>
      </c>
      <c r="J44" s="480">
        <f>IFERROR(VLOOKUP($B44,'Round 1'!$B$2:$AM$102,MATCH(Species!J$2,'Round 1'!$B$2:$AM$2,0),0),0)+IFERROR(VLOOKUP($B44,'Round  (2)'!$B$2:$AM$102,MATCH(Species!J$2,'Round  (2)'!$B$2:$AM$2,0),0),0)+IFERROR(VLOOKUP($B44,'Round  (3)'!$B$2:$AM$102,MATCH(Species!J$2,'Round  (3)'!$B$2:$AM$2,0),0),0)+IFERROR(VLOOKUP($B44,'Round (4)'!$B$2:$AM$102,MATCH(Species!J$2,'Round (4)'!$B$2:$AM$2,0),0),0)+IFERROR(VLOOKUP($B44,'Round  (5)'!$B$2:$AM$102,MATCH(Species!J$2,'Round  (5)'!$B$2:$AM$2,0),0),0)+IFERROR(VLOOKUP($B44,'Round  (6)'!$B$2:$AM$102,MATCH(Species!J$2,'Round  (6)'!$B$2:$AM$2,0),0),0)+IFERROR(VLOOKUP($B44,'Round  (7)'!$B$2:$AM$102,MATCH(Species!J$2,'Round  (7)'!$B$2:$AM$2,0),0),0)+IFERROR(VLOOKUP($B44,'Round  (8)'!$B$2:$AM$102,MATCH(Species!J$2,'Round  (8)'!$B$2:$AM$2,0),0),0)+IFERROR(VLOOKUP($B44,'Round  (9)'!$B$2:$AM$102,MATCH(Species!J$2,'Round  (9)'!$B$2:$AM$2,0),0),0)+IFERROR(VLOOKUP($B44,'Round  (10)'!$B$2:$U$102,MATCH(Species!J$2,'Round  (10)'!$B$2:$U$2,0),0),0)+IFERROR(VLOOKUP($B44,'Round  (11)'!$B$2:$AB$102,MATCH(Species!J$2,'Round  (11)'!$B$2:$AB$2,0),0),0)+IFERROR(VLOOKUP($B44,'Round  (12)'!$B$2:$Y$100,MATCH(Species!J$2,'Round  (12)'!$B$2:$Y$2,0),0),0)</f>
        <v>0</v>
      </c>
      <c r="K44" s="480">
        <f>IFERROR(VLOOKUP($B44,'Round 1'!$B$2:$AM$102,MATCH(Species!K$2,'Round 1'!$B$2:$AM$2,0),0),0)+IFERROR(VLOOKUP($B44,'Round  (2)'!$B$2:$AM$102,MATCH(Species!K$2,'Round  (2)'!$B$2:$AM$2,0),0),0)+IFERROR(VLOOKUP($B44,'Round  (3)'!$B$2:$AM$102,MATCH(Species!K$2,'Round  (3)'!$B$2:$AM$2,0),0),0)+IFERROR(VLOOKUP($B44,'Round (4)'!$B$2:$AM$102,MATCH(Species!K$2,'Round (4)'!$B$2:$AM$2,0),0),0)+IFERROR(VLOOKUP($B44,'Round  (5)'!$B$2:$AM$102,MATCH(Species!K$2,'Round  (5)'!$B$2:$AM$2,0),0),0)+IFERROR(VLOOKUP($B44,'Round  (6)'!$B$2:$AM$102,MATCH(Species!K$2,'Round  (6)'!$B$2:$AM$2,0),0),0)+IFERROR(VLOOKUP($B44,'Round  (7)'!$B$2:$AM$102,MATCH(Species!K$2,'Round  (7)'!$B$2:$AM$2,0),0),0)+IFERROR(VLOOKUP($B44,'Round  (8)'!$B$2:$AM$102,MATCH(Species!K$2,'Round  (8)'!$B$2:$AM$2,0),0),0)+IFERROR(VLOOKUP($B44,'Round  (9)'!$B$2:$AM$102,MATCH(Species!K$2,'Round  (9)'!$B$2:$AM$2,0),0),0)+IFERROR(VLOOKUP($B44,'Round  (10)'!$B$2:$U$102,MATCH(Species!K$2,'Round  (10)'!$B$2:$U$2,0),0),0)+IFERROR(VLOOKUP($B44,'Round  (11)'!$B$2:$AB$102,MATCH(Species!K$2,'Round  (11)'!$B$2:$AB$2,0),0),0)+IFERROR(VLOOKUP($B44,'Round  (12)'!$B$2:$Y$100,MATCH(Species!K$2,'Round  (12)'!$B$2:$Y$2,0),0),0)</f>
        <v>0</v>
      </c>
      <c r="L44" s="480">
        <f>IFERROR(VLOOKUP($B44,'Round 1'!$B$2:$AM$102,MATCH(Species!L$2,'Round 1'!$B$2:$AM$2,0),0),0)+IFERROR(VLOOKUP($B44,'Round  (2)'!$B$2:$AM$102,MATCH(Species!L$2,'Round  (2)'!$B$2:$AM$2,0),0),0)+IFERROR(VLOOKUP($B44,'Round  (3)'!$B$2:$AM$102,MATCH(Species!L$2,'Round  (3)'!$B$2:$AM$2,0),0),0)+IFERROR(VLOOKUP($B44,'Round (4)'!$B$2:$AM$102,MATCH(Species!L$2,'Round (4)'!$B$2:$AM$2,0),0),0)+IFERROR(VLOOKUP($B44,'Round  (5)'!$B$2:$AM$102,MATCH(Species!L$2,'Round  (5)'!$B$2:$AM$2,0),0),0)+IFERROR(VLOOKUP($B44,'Round  (6)'!$B$2:$AM$102,MATCH(Species!L$2,'Round  (6)'!$B$2:$AM$2,0),0),0)+IFERROR(VLOOKUP($B44,'Round  (7)'!$B$2:$AM$102,MATCH(Species!L$2,'Round  (7)'!$B$2:$AM$2,0),0),0)+IFERROR(VLOOKUP($B44,'Round  (8)'!$B$2:$AM$102,MATCH(Species!L$2,'Round  (8)'!$B$2:$AM$2,0),0),0)+IFERROR(VLOOKUP($B44,'Round  (9)'!$B$2:$AM$102,MATCH(Species!L$2,'Round  (9)'!$B$2:$AM$2,0),0),0)+IFERROR(VLOOKUP($B44,'Round  (10)'!$B$2:$U$102,MATCH(Species!L$2,'Round  (10)'!$B$2:$U$2,0),0),0)+IFERROR(VLOOKUP($B44,'Round  (11)'!$B$2:$AB$102,MATCH(Species!L$2,'Round  (11)'!$B$2:$AB$2,0),0),0)+IFERROR(VLOOKUP($B44,'Round  (12)'!$B$2:$Y$100,MATCH(Species!L$2,'Round  (12)'!$B$2:$Y$2,0),0),0)</f>
        <v>14</v>
      </c>
      <c r="M44" s="480">
        <f>IFERROR(VLOOKUP($B44,'Round 1'!$B$2:$AM$102,MATCH(Species!M$2,'Round 1'!$B$2:$AM$2,0),0),0)+IFERROR(VLOOKUP($B44,'Round  (2)'!$B$2:$AM$102,MATCH(Species!M$2,'Round  (2)'!$B$2:$AM$2,0),0),0)+IFERROR(VLOOKUP($B44,'Round  (3)'!$B$2:$AM$102,MATCH(Species!M$2,'Round  (3)'!$B$2:$AM$2,0),0),0)+IFERROR(VLOOKUP($B44,'Round (4)'!$B$2:$AM$102,MATCH(Species!M$2,'Round (4)'!$B$2:$AM$2,0),0),0)+IFERROR(VLOOKUP($B44,'Round  (5)'!$B$2:$AM$102,MATCH(Species!M$2,'Round  (5)'!$B$2:$AM$2,0),0),0)+IFERROR(VLOOKUP($B44,'Round  (6)'!$B$2:$AM$102,MATCH(Species!M$2,'Round  (6)'!$B$2:$AM$2,0),0),0)+IFERROR(VLOOKUP($B44,'Round  (7)'!$B$2:$AM$102,MATCH(Species!M$2,'Round  (7)'!$B$2:$AM$2,0),0),0)+IFERROR(VLOOKUP($B44,'Round  (8)'!$B$2:$AM$102,MATCH(Species!M$2,'Round  (8)'!$B$2:$AM$2,0),0),0)+IFERROR(VLOOKUP($B44,'Round  (9)'!$B$2:$AM$102,MATCH(Species!M$2,'Round  (9)'!$B$2:$AM$2,0),0),0)+IFERROR(VLOOKUP($B44,'Round  (10)'!$B$2:$U$102,MATCH(Species!M$2,'Round  (10)'!$B$2:$U$2,0),0),0)+IFERROR(VLOOKUP($B44,'Round  (11)'!$B$2:$AB$102,MATCH(Species!M$2,'Round  (11)'!$B$2:$AB$2,0),0),0)+IFERROR(VLOOKUP($B44,'Round  (12)'!$B$2:$Y$100,MATCH(Species!M$2,'Round  (12)'!$B$2:$Y$2,0),0),0)</f>
        <v>0</v>
      </c>
      <c r="N44" s="480">
        <f>IFERROR(VLOOKUP($B44,'Round 1'!$B$2:$AM$102,MATCH(Species!N$2,'Round 1'!$B$2:$AM$2,0),0),0)+IFERROR(VLOOKUP($B44,'Round  (2)'!$B$2:$AM$102,MATCH(Species!N$2,'Round  (2)'!$B$2:$AM$2,0),0),0)+IFERROR(VLOOKUP($B44,'Round  (3)'!$B$2:$AM$102,MATCH(Species!N$2,'Round  (3)'!$B$2:$AM$2,0),0),0)+IFERROR(VLOOKUP($B44,'Round (4)'!$B$2:$AM$102,MATCH(Species!N$2,'Round (4)'!$B$2:$AM$2,0),0),0)+IFERROR(VLOOKUP($B44,'Round  (5)'!$B$2:$AM$102,MATCH(Species!N$2,'Round  (5)'!$B$2:$AM$2,0),0),0)+IFERROR(VLOOKUP($B44,'Round  (6)'!$B$2:$AM$102,MATCH(Species!N$2,'Round  (6)'!$B$2:$AM$2,0),0),0)+IFERROR(VLOOKUP($B44,'Round  (7)'!$B$2:$AM$102,MATCH(Species!N$2,'Round  (7)'!$B$2:$AM$2,0),0),0)+IFERROR(VLOOKUP($B44,'Round  (8)'!$B$2:$AM$102,MATCH(Species!N$2,'Round  (8)'!$B$2:$AM$2,0),0),0)+IFERROR(VLOOKUP($B44,'Round  (9)'!$B$2:$AM$102,MATCH(Species!N$2,'Round  (9)'!$B$2:$AM$2,0),0),0)+IFERROR(VLOOKUP($B44,'Round  (10)'!$B$2:$U$102,MATCH(Species!N$2,'Round  (10)'!$B$2:$U$2,0),0),0)+IFERROR(VLOOKUP($B44,'Round  (11)'!$B$2:$AB$102,MATCH(Species!N$2,'Round  (11)'!$B$2:$AB$2,0),0),0)+IFERROR(VLOOKUP($B44,'Round  (12)'!$B$2:$Y$100,MATCH(Species!N$2,'Round  (12)'!$B$2:$Y$2,0),0),0)</f>
        <v>5</v>
      </c>
      <c r="O44" s="480">
        <f>IFERROR(VLOOKUP($B44,'Round 1'!$B$2:$AM$102,MATCH(Species!O$2,'Round 1'!$B$2:$AM$2,0),0),0)+IFERROR(VLOOKUP($B44,'Round  (2)'!$B$2:$AM$102,MATCH(Species!O$2,'Round  (2)'!$B$2:$AM$2,0),0),0)+IFERROR(VLOOKUP($B44,'Round  (3)'!$B$2:$AM$102,MATCH(Species!O$2,'Round  (3)'!$B$2:$AM$2,0),0),0)+IFERROR(VLOOKUP($B44,'Round (4)'!$B$2:$AM$102,MATCH(Species!O$2,'Round (4)'!$B$2:$AM$2,0),0),0)+IFERROR(VLOOKUP($B44,'Round  (5)'!$B$2:$AM$102,MATCH(Species!O$2,'Round  (5)'!$B$2:$AM$2,0),0),0)+IFERROR(VLOOKUP($B44,'Round  (6)'!$B$2:$AM$102,MATCH(Species!O$2,'Round  (6)'!$B$2:$AM$2,0),0),0)+IFERROR(VLOOKUP($B44,'Round  (7)'!$B$2:$AM$102,MATCH(Species!O$2,'Round  (7)'!$B$2:$AM$2,0),0),0)+IFERROR(VLOOKUP($B44,'Round  (8)'!$B$2:$AM$102,MATCH(Species!O$2,'Round  (8)'!$B$2:$AM$2,0),0),0)+IFERROR(VLOOKUP($B44,'Round  (9)'!$B$2:$AM$102,MATCH(Species!O$2,'Round  (9)'!$B$2:$AM$2,0),0),0)+IFERROR(VLOOKUP($B44,'Round  (10)'!$B$2:$U$102,MATCH(Species!O$2,'Round  (10)'!$B$2:$U$2,0),0),0)+IFERROR(VLOOKUP($B44,'Round  (11)'!$B$2:$AB$102,MATCH(Species!O$2,'Round  (11)'!$B$2:$AB$2,0),0),0)+IFERROR(VLOOKUP($B44,'Round  (12)'!$B$2:$Y$100,MATCH(Species!O$2,'Round  (12)'!$B$2:$Y$2,0),0),0)</f>
        <v>0</v>
      </c>
      <c r="P44" s="480">
        <f>IFERROR(VLOOKUP($B44,'Round 1'!$B$2:$AM$102,MATCH(Species!P$2,'Round 1'!$B$2:$AM$2,0),0),0)+IFERROR(VLOOKUP($B44,'Round  (2)'!$B$2:$AM$102,MATCH(Species!P$2,'Round  (2)'!$B$2:$AM$2,0),0),0)+IFERROR(VLOOKUP($B44,'Round  (3)'!$B$2:$AM$102,MATCH(Species!P$2,'Round  (3)'!$B$2:$AM$2,0),0),0)+IFERROR(VLOOKUP($B44,'Round (4)'!$B$2:$AM$102,MATCH(Species!P$2,'Round (4)'!$B$2:$AM$2,0),0),0)+IFERROR(VLOOKUP($B44,'Round  (5)'!$B$2:$AM$102,MATCH(Species!P$2,'Round  (5)'!$B$2:$AM$2,0),0),0)+IFERROR(VLOOKUP($B44,'Round  (6)'!$B$2:$AM$102,MATCH(Species!P$2,'Round  (6)'!$B$2:$AM$2,0),0),0)+IFERROR(VLOOKUP($B44,'Round  (7)'!$B$2:$AM$102,MATCH(Species!P$2,'Round  (7)'!$B$2:$AM$2,0),0),0)+IFERROR(VLOOKUP($B44,'Round  (8)'!$B$2:$AM$102,MATCH(Species!P$2,'Round  (8)'!$B$2:$AM$2,0),0),0)+IFERROR(VLOOKUP($B44,'Round  (9)'!$B$2:$AM$102,MATCH(Species!P$2,'Round  (9)'!$B$2:$AM$2,0),0),0)+IFERROR(VLOOKUP($B44,'Round  (10)'!$B$2:$U$102,MATCH(Species!P$2,'Round  (10)'!$B$2:$U$2,0),0),0)+IFERROR(VLOOKUP($B44,'Round  (11)'!$B$2:$AB$102,MATCH(Species!P$2,'Round  (11)'!$B$2:$AB$2,0),0),0)+IFERROR(VLOOKUP($B44,'Round  (12)'!$B$2:$Y$100,MATCH(Species!P$2,'Round  (12)'!$B$2:$Y$2,0),0),0)</f>
        <v>0</v>
      </c>
      <c r="Q44" s="480">
        <f>IFERROR(VLOOKUP($B44,'Round 1'!$B$2:$AM$102,MATCH(Species!Q$2,'Round 1'!$B$2:$AM$2,0),0),0)+IFERROR(VLOOKUP($B44,'Round  (2)'!$B$2:$AM$102,MATCH(Species!Q$2,'Round  (2)'!$B$2:$AM$2,0),0),0)+IFERROR(VLOOKUP($B44,'Round  (3)'!$B$2:$AM$102,MATCH(Species!Q$2,'Round  (3)'!$B$2:$AM$2,0),0),0)+IFERROR(VLOOKUP($B44,'Round (4)'!$B$2:$AM$102,MATCH(Species!Q$2,'Round (4)'!$B$2:$AM$2,0),0),0)+IFERROR(VLOOKUP($B44,'Round  (5)'!$B$2:$AM$102,MATCH(Species!Q$2,'Round  (5)'!$B$2:$AM$2,0),0),0)+IFERROR(VLOOKUP($B44,'Round  (6)'!$B$2:$AM$102,MATCH(Species!Q$2,'Round  (6)'!$B$2:$AM$2,0),0),0)+IFERROR(VLOOKUP($B44,'Round  (7)'!$B$2:$AM$102,MATCH(Species!Q$2,'Round  (7)'!$B$2:$AM$2,0),0),0)+IFERROR(VLOOKUP($B44,'Round  (8)'!$B$2:$AM$102,MATCH(Species!Q$2,'Round  (8)'!$B$2:$AM$2,0),0),0)+IFERROR(VLOOKUP($B44,'Round  (9)'!$B$2:$AM$102,MATCH(Species!Q$2,'Round  (9)'!$B$2:$AM$2,0),0),0)+IFERROR(VLOOKUP($B44,'Round  (10)'!$B$2:$U$102,MATCH(Species!Q$2,'Round  (10)'!$B$2:$U$2,0),0),0)+IFERROR(VLOOKUP($B44,'Round  (11)'!$B$2:$AB$102,MATCH(Species!Q$2,'Round  (11)'!$B$2:$AB$2,0),0),0)+IFERROR(VLOOKUP($B44,'Round  (12)'!$B$2:$Y$100,MATCH(Species!Q$2,'Round  (12)'!$B$2:$Y$2,0),0),0)</f>
        <v>5</v>
      </c>
      <c r="R44" s="480">
        <f>IFERROR(VLOOKUP($B44,'Round 1'!$B$2:$AM$102,MATCH(Species!R$2,'Round 1'!$B$2:$AM$2,0),0),0)+IFERROR(VLOOKUP($B44,'Round  (2)'!$B$2:$AM$102,MATCH(Species!R$2,'Round  (2)'!$B$2:$AM$2,0),0),0)+IFERROR(VLOOKUP($B44,'Round  (3)'!$B$2:$AM$102,MATCH(Species!R$2,'Round  (3)'!$B$2:$AM$2,0),0),0)+IFERROR(VLOOKUP($B44,'Round (4)'!$B$2:$AM$102,MATCH(Species!R$2,'Round (4)'!$B$2:$AM$2,0),0),0)+IFERROR(VLOOKUP($B44,'Round  (5)'!$B$2:$AM$102,MATCH(Species!R$2,'Round  (5)'!$B$2:$AM$2,0),0),0)+IFERROR(VLOOKUP($B44,'Round  (6)'!$B$2:$AM$102,MATCH(Species!R$2,'Round  (6)'!$B$2:$AM$2,0),0),0)+IFERROR(VLOOKUP($B44,'Round  (7)'!$B$2:$AM$102,MATCH(Species!R$2,'Round  (7)'!$B$2:$AM$2,0),0),0)+IFERROR(VLOOKUP($B44,'Round  (8)'!$B$2:$AM$102,MATCH(Species!R$2,'Round  (8)'!$B$2:$AM$2,0),0),0)+IFERROR(VLOOKUP($B44,'Round  (9)'!$B$2:$AM$102,MATCH(Species!R$2,'Round  (9)'!$B$2:$AM$2,0),0),0)+IFERROR(VLOOKUP($B44,'Round  (10)'!$B$2:$U$102,MATCH(Species!R$2,'Round  (10)'!$B$2:$U$2,0),0),0)+IFERROR(VLOOKUP($B44,'Round  (11)'!$B$2:$AB$102,MATCH(Species!R$2,'Round  (11)'!$B$2:$AB$2,0),0),0)+IFERROR(VLOOKUP($B44,'Round  (12)'!$B$2:$Y$100,MATCH(Species!R$2,'Round  (12)'!$B$2:$Y$2,0),0),0)</f>
        <v>0</v>
      </c>
      <c r="S44" s="480">
        <f>IFERROR(VLOOKUP($B44,'Round 1'!$B$2:$AM$102,MATCH(Species!S$2,'Round 1'!$B$2:$AM$2,0),0),0)+IFERROR(VLOOKUP($B44,'Round  (2)'!$B$2:$AM$102,MATCH(Species!S$2,'Round  (2)'!$B$2:$AM$2,0),0),0)+IFERROR(VLOOKUP($B44,'Round  (3)'!$B$2:$AM$102,MATCH(Species!S$2,'Round  (3)'!$B$2:$AM$2,0),0),0)+IFERROR(VLOOKUP($B44,'Round (4)'!$B$2:$AM$102,MATCH(Species!S$2,'Round (4)'!$B$2:$AM$2,0),0),0)+IFERROR(VLOOKUP($B44,'Round  (5)'!$B$2:$AM$102,MATCH(Species!S$2,'Round  (5)'!$B$2:$AM$2,0),0),0)+IFERROR(VLOOKUP($B44,'Round  (6)'!$B$2:$AM$102,MATCH(Species!S$2,'Round  (6)'!$B$2:$AM$2,0),0),0)+IFERROR(VLOOKUP($B44,'Round  (7)'!$B$2:$AM$102,MATCH(Species!S$2,'Round  (7)'!$B$2:$AM$2,0),0),0)+IFERROR(VLOOKUP($B44,'Round  (8)'!$B$2:$AM$102,MATCH(Species!S$2,'Round  (8)'!$B$2:$AM$2,0),0),0)+IFERROR(VLOOKUP($B44,'Round  (9)'!$B$2:$AM$102,MATCH(Species!S$2,'Round  (9)'!$B$2:$AM$2,0),0),0)+IFERROR(VLOOKUP($B44,'Round  (10)'!$B$2:$U$102,MATCH(Species!S$2,'Round  (10)'!$B$2:$U$2,0),0),0)+IFERROR(VLOOKUP($B44,'Round  (11)'!$B$2:$AB$102,MATCH(Species!S$2,'Round  (11)'!$B$2:$AB$2,0),0),0)+IFERROR(VLOOKUP($B44,'Round  (12)'!$B$2:$Y$100,MATCH(Species!S$2,'Round  (12)'!$B$2:$Y$2,0),0),0)</f>
        <v>0</v>
      </c>
      <c r="T44" s="480">
        <f>IFERROR(VLOOKUP($B44,'Round 1'!$B$2:$AM$102,MATCH(Species!T$2,'Round 1'!$B$2:$AM$2,0),0),0)+IFERROR(VLOOKUP($B44,'Round  (2)'!$B$2:$AM$102,MATCH(Species!T$2,'Round  (2)'!$B$2:$AM$2,0),0),0)+IFERROR(VLOOKUP($B44,'Round  (3)'!$B$2:$AM$102,MATCH(Species!T$2,'Round  (3)'!$B$2:$AM$2,0),0),0)+IFERROR(VLOOKUP($B44,'Round (4)'!$B$2:$AM$102,MATCH(Species!T$2,'Round (4)'!$B$2:$AM$2,0),0),0)+IFERROR(VLOOKUP($B44,'Round  (5)'!$B$2:$AM$102,MATCH(Species!T$2,'Round  (5)'!$B$2:$AM$2,0),0),0)+IFERROR(VLOOKUP($B44,'Round  (6)'!$B$2:$AM$102,MATCH(Species!T$2,'Round  (6)'!$B$2:$AM$2,0),0),0)+IFERROR(VLOOKUP($B44,'Round  (7)'!$B$2:$AM$102,MATCH(Species!T$2,'Round  (7)'!$B$2:$AM$2,0),0),0)+IFERROR(VLOOKUP($B44,'Round  (8)'!$B$2:$AM$102,MATCH(Species!T$2,'Round  (8)'!$B$2:$AM$2,0),0),0)+IFERROR(VLOOKUP($B44,'Round  (9)'!$B$2:$AM$102,MATCH(Species!T$2,'Round  (9)'!$B$2:$AM$2,0),0),0)+IFERROR(VLOOKUP($B44,'Round  (10)'!$B$2:$U$102,MATCH(Species!T$2,'Round  (10)'!$B$2:$U$2,0),0),0)+IFERROR(VLOOKUP($B44,'Round  (11)'!$B$2:$AB$102,MATCH(Species!T$2,'Round  (11)'!$B$2:$AB$2,0),0),0)+IFERROR(VLOOKUP($B44,'Round  (12)'!$B$2:$Y$100,MATCH(Species!T$2,'Round  (12)'!$B$2:$Y$2,0),0),0)</f>
        <v>0</v>
      </c>
      <c r="U44" s="480">
        <f>IFERROR(VLOOKUP($B44,'Round 1'!$B$2:$AM$102,MATCH(Species!U$2,'Round 1'!$B$2:$AM$2,0),0),0)+IFERROR(VLOOKUP($B44,'Round  (2)'!$B$2:$AM$102,MATCH(Species!U$2,'Round  (2)'!$B$2:$AM$2,0),0),0)+IFERROR(VLOOKUP($B44,'Round  (3)'!$B$2:$AM$102,MATCH(Species!U$2,'Round  (3)'!$B$2:$AM$2,0),0),0)+IFERROR(VLOOKUP($B44,'Round (4)'!$B$2:$AM$102,MATCH(Species!U$2,'Round (4)'!$B$2:$AM$2,0),0),0)+IFERROR(VLOOKUP($B44,'Round  (5)'!$B$2:$AM$102,MATCH(Species!U$2,'Round  (5)'!$B$2:$AM$2,0),0),0)+IFERROR(VLOOKUP($B44,'Round  (6)'!$B$2:$AM$102,MATCH(Species!U$2,'Round  (6)'!$B$2:$AM$2,0),0),0)+IFERROR(VLOOKUP($B44,'Round  (7)'!$B$2:$AM$102,MATCH(Species!U$2,'Round  (7)'!$B$2:$AM$2,0),0),0)+IFERROR(VLOOKUP($B44,'Round  (8)'!$B$2:$AM$102,MATCH(Species!U$2,'Round  (8)'!$B$2:$AM$2,0),0),0)+IFERROR(VLOOKUP($B44,'Round  (9)'!$B$2:$AM$102,MATCH(Species!U$2,'Round  (9)'!$B$2:$AM$2,0),0),0)+IFERROR(VLOOKUP($B44,'Round  (10)'!$B$2:$U$102,MATCH(Species!U$2,'Round  (10)'!$B$2:$U$2,0),0),0)+IFERROR(VLOOKUP($B44,'Round  (11)'!$B$2:$AB$102,MATCH(Species!U$2,'Round  (11)'!$B$2:$AB$2,0),0),0)+IFERROR(VLOOKUP($B44,'Round  (12)'!$B$2:$Y$100,MATCH(Species!U$2,'Round  (12)'!$B$2:$Y$2,0),0),0)</f>
        <v>0</v>
      </c>
      <c r="V44" s="480">
        <f>IFERROR(VLOOKUP($B44,'Round 1'!$B$2:$AM$102,MATCH(Species!V$2,'Round 1'!$B$2:$AM$2,0),0),0)+IFERROR(VLOOKUP($B44,'Round  (2)'!$B$2:$AM$102,MATCH(Species!V$2,'Round  (2)'!$B$2:$AM$2,0),0),0)+IFERROR(VLOOKUP($B44,'Round  (3)'!$B$2:$AM$102,MATCH(Species!V$2,'Round  (3)'!$B$2:$AM$2,0),0),0)+IFERROR(VLOOKUP($B44,'Round (4)'!$B$2:$AM$102,MATCH(Species!V$2,'Round (4)'!$B$2:$AM$2,0),0),0)+IFERROR(VLOOKUP($B44,'Round  (5)'!$B$2:$AM$102,MATCH(Species!V$2,'Round  (5)'!$B$2:$AM$2,0),0),0)+IFERROR(VLOOKUP($B44,'Round  (6)'!$B$2:$AM$102,MATCH(Species!V$2,'Round  (6)'!$B$2:$AM$2,0),0),0)+IFERROR(VLOOKUP($B44,'Round  (7)'!$B$2:$AM$102,MATCH(Species!V$2,'Round  (7)'!$B$2:$AM$2,0),0),0)+IFERROR(VLOOKUP($B44,'Round  (8)'!$B$2:$AM$102,MATCH(Species!V$2,'Round  (8)'!$B$2:$AM$2,0),0),0)+IFERROR(VLOOKUP($B44,'Round  (9)'!$B$2:$AM$102,MATCH(Species!V$2,'Round  (9)'!$B$2:$AM$2,0),0),0)+IFERROR(VLOOKUP($B44,'Round  (10)'!$B$2:$U$102,MATCH(Species!V$2,'Round  (10)'!$B$2:$U$2,0),0),0)+IFERROR(VLOOKUP($B44,'Round  (11)'!$B$2:$AB$102,MATCH(Species!V$2,'Round  (11)'!$B$2:$AB$2,0),0),0)+IFERROR(VLOOKUP($B44,'Round  (12)'!$B$2:$Y$100,MATCH(Species!V$2,'Round  (12)'!$B$2:$Y$2,0),0),0)</f>
        <v>0</v>
      </c>
      <c r="W44" s="480">
        <f>IFERROR(VLOOKUP($B44,'Round 1'!$B$2:$AM$102,MATCH(Species!W$2,'Round 1'!$B$2:$AM$2,0),0),0)+IFERROR(VLOOKUP($B44,'Round  (2)'!$B$2:$AM$102,MATCH(Species!W$2,'Round  (2)'!$B$2:$AM$2,0),0),0)+IFERROR(VLOOKUP($B44,'Round  (3)'!$B$2:$AM$102,MATCH(Species!W$2,'Round  (3)'!$B$2:$AM$2,0),0),0)+IFERROR(VLOOKUP($B44,'Round (4)'!$B$2:$AM$102,MATCH(Species!W$2,'Round (4)'!$B$2:$AM$2,0),0),0)+IFERROR(VLOOKUP($B44,'Round  (5)'!$B$2:$AM$102,MATCH(Species!W$2,'Round  (5)'!$B$2:$AM$2,0),0),0)+IFERROR(VLOOKUP($B44,'Round  (6)'!$B$2:$AM$102,MATCH(Species!W$2,'Round  (6)'!$B$2:$AM$2,0),0),0)+IFERROR(VLOOKUP($B44,'Round  (7)'!$B$2:$AM$102,MATCH(Species!W$2,'Round  (7)'!$B$2:$AM$2,0),0),0)+IFERROR(VLOOKUP($B44,'Round  (8)'!$B$2:$AM$102,MATCH(Species!W$2,'Round  (8)'!$B$2:$AM$2,0),0),0)+IFERROR(VLOOKUP($B44,'Round  (9)'!$B$2:$AM$102,MATCH(Species!W$2,'Round  (9)'!$B$2:$AM$2,0),0),0)+IFERROR(VLOOKUP($B44,'Round  (10)'!$B$2:$U$102,MATCH(Species!W$2,'Round  (10)'!$B$2:$U$2,0),0),0)+IFERROR(VLOOKUP($B44,'Round  (11)'!$B$2:$AB$102,MATCH(Species!W$2,'Round  (11)'!$B$2:$AB$2,0),0),0)+IFERROR(VLOOKUP($B44,'Round  (12)'!$B$2:$Y$100,MATCH(Species!W$2,'Round  (12)'!$B$2:$Y$2,0),0),0)</f>
        <v>0</v>
      </c>
      <c r="X44" s="480">
        <f>IFERROR(VLOOKUP($B44,'Round 1'!$B$2:$AM$102,MATCH(Species!X$2,'Round 1'!$B$2:$AM$2,0),0),0)+IFERROR(VLOOKUP($B44,'Round  (2)'!$B$2:$AM$102,MATCH(Species!X$2,'Round  (2)'!$B$2:$AM$2,0),0),0)+IFERROR(VLOOKUP($B44,'Round  (3)'!$B$2:$AM$102,MATCH(Species!X$2,'Round  (3)'!$B$2:$AM$2,0),0),0)+IFERROR(VLOOKUP($B44,'Round (4)'!$B$2:$AM$102,MATCH(Species!X$2,'Round (4)'!$B$2:$AM$2,0),0),0)+IFERROR(VLOOKUP($B44,'Round  (5)'!$B$2:$AM$102,MATCH(Species!X$2,'Round  (5)'!$B$2:$AM$2,0),0),0)+IFERROR(VLOOKUP($B44,'Round  (6)'!$B$2:$AM$102,MATCH(Species!X$2,'Round  (6)'!$B$2:$AM$2,0),0),0)+IFERROR(VLOOKUP($B44,'Round  (7)'!$B$2:$AM$102,MATCH(Species!X$2,'Round  (7)'!$B$2:$AM$2,0),0),0)+IFERROR(VLOOKUP($B44,'Round  (8)'!$B$2:$AM$102,MATCH(Species!X$2,'Round  (8)'!$B$2:$AM$2,0),0),0)+IFERROR(VLOOKUP($B44,'Round  (9)'!$B$2:$AM$102,MATCH(Species!X$2,'Round  (9)'!$B$2:$AM$2,0),0),0)+IFERROR(VLOOKUP($B44,'Round  (10)'!$B$2:$U$102,MATCH(Species!X$2,'Round  (10)'!$B$2:$U$2,0),0),0)+IFERROR(VLOOKUP($B44,'Round  (11)'!$B$2:$AB$102,MATCH(Species!X$2,'Round  (11)'!$B$2:$AB$2,0),0),0)+IFERROR(VLOOKUP($B44,'Round  (12)'!$B$2:$Y$100,MATCH(Species!X$2,'Round  (12)'!$B$2:$Y$2,0),0),0)</f>
        <v>0</v>
      </c>
      <c r="Y44" s="480">
        <f>IFERROR(VLOOKUP($B44,'Round 1'!$B$2:$AM$102,MATCH(Species!Y$2,'Round 1'!$B$2:$AM$2,0),0),0)+IFERROR(VLOOKUP($B44,'Round  (2)'!$B$2:$AM$102,MATCH(Species!Y$2,'Round  (2)'!$B$2:$AM$2,0),0),0)+IFERROR(VLOOKUP($B44,'Round  (3)'!$B$2:$AM$102,MATCH(Species!Y$2,'Round  (3)'!$B$2:$AM$2,0),0),0)+IFERROR(VLOOKUP($B44,'Round (4)'!$B$2:$AM$102,MATCH(Species!Y$2,'Round (4)'!$B$2:$AM$2,0),0),0)+IFERROR(VLOOKUP($B44,'Round  (5)'!$B$2:$AM$102,MATCH(Species!Y$2,'Round  (5)'!$B$2:$AM$2,0),0),0)+IFERROR(VLOOKUP($B44,'Round  (6)'!$B$2:$AM$102,MATCH(Species!Y$2,'Round  (6)'!$B$2:$AM$2,0),0),0)+IFERROR(VLOOKUP($B44,'Round  (7)'!$B$2:$AM$102,MATCH(Species!Y$2,'Round  (7)'!$B$2:$AM$2,0),0),0)+IFERROR(VLOOKUP($B44,'Round  (8)'!$B$2:$AM$102,MATCH(Species!Y$2,'Round  (8)'!$B$2:$AM$2,0),0),0)+IFERROR(VLOOKUP($B44,'Round  (9)'!$B$2:$AM$102,MATCH(Species!Y$2,'Round  (9)'!$B$2:$AM$2,0),0),0)+IFERROR(VLOOKUP($B44,'Round  (10)'!$B$2:$U$102,MATCH(Species!Y$2,'Round  (10)'!$B$2:$U$2,0),0),0)+IFERROR(VLOOKUP($B44,'Round  (11)'!$B$2:$AB$102,MATCH(Species!Y$2,'Round  (11)'!$B$2:$AB$2,0),0),0)+IFERROR(VLOOKUP($B44,'Round  (12)'!$B$2:$Y$100,MATCH(Species!Y$2,'Round  (12)'!$B$2:$Y$2,0),0),0)</f>
        <v>0</v>
      </c>
      <c r="Z44" s="480">
        <f>IFERROR(VLOOKUP($B44,'Round 1'!$B$2:$AM$102,MATCH(Species!Z$2,'Round 1'!$B$2:$AM$2,0),0),0)+IFERROR(VLOOKUP($B44,'Round  (2)'!$B$2:$AM$102,MATCH(Species!Z$2,'Round  (2)'!$B$2:$AM$2,0),0),0)+IFERROR(VLOOKUP($B44,'Round  (3)'!$B$2:$AM$102,MATCH(Species!Z$2,'Round  (3)'!$B$2:$AM$2,0),0),0)+IFERROR(VLOOKUP($B44,'Round (4)'!$B$2:$AM$102,MATCH(Species!Z$2,'Round (4)'!$B$2:$AM$2,0),0),0)+IFERROR(VLOOKUP($B44,'Round  (5)'!$B$2:$AM$102,MATCH(Species!Z$2,'Round  (5)'!$B$2:$AM$2,0),0),0)+IFERROR(VLOOKUP($B44,'Round  (6)'!$B$2:$AM$102,MATCH(Species!Z$2,'Round  (6)'!$B$2:$AM$2,0),0),0)+IFERROR(VLOOKUP($B44,'Round  (7)'!$B$2:$AM$102,MATCH(Species!Z$2,'Round  (7)'!$B$2:$AM$2,0),0),0)+IFERROR(VLOOKUP($B44,'Round  (8)'!$B$2:$AM$102,MATCH(Species!Z$2,'Round  (8)'!$B$2:$AM$2,0),0),0)+IFERROR(VLOOKUP($B44,'Round  (9)'!$B$2:$AM$102,MATCH(Species!Z$2,'Round  (9)'!$B$2:$AM$2,0),0),0)+IFERROR(VLOOKUP($B44,'Round  (10)'!$B$2:$U$102,MATCH(Species!Z$2,'Round  (10)'!$B$2:$U$2,0),0),0)+IFERROR(VLOOKUP($B44,'Round  (11)'!$B$2:$AB$102,MATCH(Species!Z$2,'Round  (11)'!$B$2:$AB$2,0),0),0)+IFERROR(VLOOKUP($B44,'Round  (12)'!$B$2:$Y$100,MATCH(Species!Z$2,'Round  (12)'!$B$2:$Y$2,0),0),0)</f>
        <v>0</v>
      </c>
      <c r="AA44" s="480">
        <f>IFERROR(VLOOKUP($B44,'Round 1'!$B$2:$AM$102,MATCH(Species!AA$2,'Round 1'!$B$2:$AM$2,0),0),0)+IFERROR(VLOOKUP($B44,'Round  (2)'!$B$2:$AM$102,MATCH(Species!AA$2,'Round  (2)'!$B$2:$AM$2,0),0),0)+IFERROR(VLOOKUP($B44,'Round  (3)'!$B$2:$AM$102,MATCH(Species!AA$2,'Round  (3)'!$B$2:$AM$2,0),0),0)+IFERROR(VLOOKUP($B44,'Round (4)'!$B$2:$AM$102,MATCH(Species!AA$2,'Round (4)'!$B$2:$AM$2,0),0),0)+IFERROR(VLOOKUP($B44,'Round  (5)'!$B$2:$AM$102,MATCH(Species!AA$2,'Round  (5)'!$B$2:$AM$2,0),0),0)+IFERROR(VLOOKUP($B44,'Round  (6)'!$B$2:$AM$102,MATCH(Species!AA$2,'Round  (6)'!$B$2:$AM$2,0),0),0)+IFERROR(VLOOKUP($B44,'Round  (7)'!$B$2:$AM$102,MATCH(Species!AA$2,'Round  (7)'!$B$2:$AM$2,0),0),0)+IFERROR(VLOOKUP($B44,'Round  (8)'!$B$2:$AM$102,MATCH(Species!AA$2,'Round  (8)'!$B$2:$AM$2,0),0),0)+IFERROR(VLOOKUP($B44,'Round  (9)'!$B$2:$AM$102,MATCH(Species!AA$2,'Round  (9)'!$B$2:$AM$2,0),0),0)+IFERROR(VLOOKUP($B44,'Round  (10)'!$B$2:$U$102,MATCH(Species!AA$2,'Round  (10)'!$B$2:$U$2,0),0),0)+IFERROR(VLOOKUP($B44,'Round  (11)'!$B$2:$AB$102,MATCH(Species!AA$2,'Round  (11)'!$B$2:$AB$2,0),0),0)+IFERROR(VLOOKUP($B44,'Round  (12)'!$B$2:$Y$100,MATCH(Species!AA$2,'Round  (12)'!$B$2:$Y$2,0),0),0)</f>
        <v>0</v>
      </c>
      <c r="AB44" s="480">
        <f>IFERROR(VLOOKUP($B44,'Round 1'!$B$2:$AM$102,MATCH(Species!AB$2,'Round 1'!$B$2:$AM$2,0),0),0)+IFERROR(VLOOKUP($B44,'Round  (2)'!$B$2:$AM$102,MATCH(Species!AB$2,'Round  (2)'!$B$2:$AM$2,0),0),0)+IFERROR(VLOOKUP($B44,'Round  (3)'!$B$2:$AM$102,MATCH(Species!AB$2,'Round  (3)'!$B$2:$AM$2,0),0),0)+IFERROR(VLOOKUP($B44,'Round (4)'!$B$2:$AM$102,MATCH(Species!AB$2,'Round (4)'!$B$2:$AM$2,0),0),0)+IFERROR(VLOOKUP($B44,'Round  (5)'!$B$2:$AM$102,MATCH(Species!AB$2,'Round  (5)'!$B$2:$AM$2,0),0),0)+IFERROR(VLOOKUP($B44,'Round  (6)'!$B$2:$AM$102,MATCH(Species!AB$2,'Round  (6)'!$B$2:$AM$2,0),0),0)+IFERROR(VLOOKUP($B44,'Round  (7)'!$B$2:$AM$102,MATCH(Species!AB$2,'Round  (7)'!$B$2:$AM$2,0),0),0)+IFERROR(VLOOKUP($B44,'Round  (8)'!$B$2:$AM$102,MATCH(Species!AB$2,'Round  (8)'!$B$2:$AM$2,0),0),0)+IFERROR(VLOOKUP($B44,'Round  (9)'!$B$2:$AM$102,MATCH(Species!AB$2,'Round  (9)'!$B$2:$AM$2,0),0),0)+IFERROR(VLOOKUP($B44,'Round  (10)'!$B$2:$U$102,MATCH(Species!AB$2,'Round  (10)'!$B$2:$U$2,0),0),0)+IFERROR(VLOOKUP($B44,'Round  (11)'!$B$2:$AB$102,MATCH(Species!AB$2,'Round  (11)'!$B$2:$AB$2,0),0),0)+IFERROR(VLOOKUP($B44,'Round  (12)'!$B$2:$Y$100,MATCH(Species!AB$2,'Round  (12)'!$B$2:$Y$2,0),0),0)</f>
        <v>0</v>
      </c>
      <c r="AC44" s="480">
        <f>IFERROR(VLOOKUP($B44,'Round 1'!$B$2:$AM$102,MATCH(Species!AC$2,'Round 1'!$B$2:$AM$2,0),0),0)+IFERROR(VLOOKUP($B44,'Round  (2)'!$B$2:$AM$102,MATCH(Species!AC$2,'Round  (2)'!$B$2:$AM$2,0),0),0)+IFERROR(VLOOKUP($B44,'Round  (3)'!$B$2:$AM$102,MATCH(Species!AC$2,'Round  (3)'!$B$2:$AM$2,0),0),0)+IFERROR(VLOOKUP($B44,'Round (4)'!$B$2:$AM$102,MATCH(Species!AC$2,'Round (4)'!$B$2:$AM$2,0),0),0)+IFERROR(VLOOKUP($B44,'Round  (5)'!$B$2:$AM$102,MATCH(Species!AC$2,'Round  (5)'!$B$2:$AM$2,0),0),0)+IFERROR(VLOOKUP($B44,'Round  (6)'!$B$2:$AM$102,MATCH(Species!AC$2,'Round  (6)'!$B$2:$AM$2,0),0),0)+IFERROR(VLOOKUP($B44,'Round  (7)'!$B$2:$AM$102,MATCH(Species!AC$2,'Round  (7)'!$B$2:$AM$2,0),0),0)+IFERROR(VLOOKUP($B44,'Round  (8)'!$B$2:$AM$102,MATCH(Species!AC$2,'Round  (8)'!$B$2:$AM$2,0),0),0)+IFERROR(VLOOKUP($B44,'Round  (9)'!$B$2:$AM$102,MATCH(Species!AC$2,'Round  (9)'!$B$2:$AM$2,0),0),0)+IFERROR(VLOOKUP($B44,'Round  (10)'!$B$2:$U$102,MATCH(Species!AC$2,'Round  (10)'!$B$2:$U$2,0),0),0)+IFERROR(VLOOKUP($B44,'Round  (11)'!$B$2:$AB$102,MATCH(Species!AC$2,'Round  (11)'!$B$2:$AB$2,0),0),0)+IFERROR(VLOOKUP($B44,'Round  (12)'!$B$2:$Y$100,MATCH(Species!AC$2,'Round  (12)'!$B$2:$Y$2,0),0),0)</f>
        <v>0</v>
      </c>
      <c r="AD44" s="480">
        <f>IFERROR(VLOOKUP($B44,'Round 1'!$B$2:$AM$102,MATCH(Species!AD$2,'Round 1'!$B$2:$AM$2,0),0),0)+IFERROR(VLOOKUP($B44,'Round  (2)'!$B$2:$AM$102,MATCH(Species!AD$2,'Round  (2)'!$B$2:$AM$2,0),0),0)+IFERROR(VLOOKUP($B44,'Round  (3)'!$B$2:$AM$102,MATCH(Species!AD$2,'Round  (3)'!$B$2:$AM$2,0),0),0)+IFERROR(VLOOKUP($B44,'Round (4)'!$B$2:$AM$102,MATCH(Species!AD$2,'Round (4)'!$B$2:$AM$2,0),0),0)+IFERROR(VLOOKUP($B44,'Round  (5)'!$B$2:$AM$102,MATCH(Species!AD$2,'Round  (5)'!$B$2:$AM$2,0),0),0)+IFERROR(VLOOKUP($B44,'Round  (6)'!$B$2:$AM$102,MATCH(Species!AD$2,'Round  (6)'!$B$2:$AM$2,0),0),0)+IFERROR(VLOOKUP($B44,'Round  (7)'!$B$2:$AM$102,MATCH(Species!AD$2,'Round  (7)'!$B$2:$AM$2,0),0),0)+IFERROR(VLOOKUP($B44,'Round  (8)'!$B$2:$AM$102,MATCH(Species!AD$2,'Round  (8)'!$B$2:$AM$2,0),0),0)+IFERROR(VLOOKUP($B44,'Round  (9)'!$B$2:$AM$102,MATCH(Species!AD$2,'Round  (9)'!$B$2:$AM$2,0),0),0)+IFERROR(VLOOKUP($B44,'Round  (10)'!$B$2:$U$102,MATCH(Species!AD$2,'Round  (10)'!$B$2:$U$2,0),0),0)+IFERROR(VLOOKUP($B44,'Round  (11)'!$B$2:$AB$102,MATCH(Species!AD$2,'Round  (11)'!$B$2:$AB$2,0),0),0)+IFERROR(VLOOKUP($B44,'Round  (12)'!$B$2:$Y$100,MATCH(Species!AD$2,'Round  (12)'!$B$2:$Y$2,0),0),0)</f>
        <v>0</v>
      </c>
      <c r="AE44" s="480">
        <f>IFERROR(VLOOKUP($B44,'Round 1'!$B$2:$AM$102,MATCH(Species!AE$2,'Round 1'!$B$2:$AM$2,0),0),0)+IFERROR(VLOOKUP($B44,'Round  (2)'!$B$2:$AM$102,MATCH(Species!AE$2,'Round  (2)'!$B$2:$AM$2,0),0),0)+IFERROR(VLOOKUP($B44,'Round  (3)'!$B$2:$AM$102,MATCH(Species!AE$2,'Round  (3)'!$B$2:$AM$2,0),0),0)+IFERROR(VLOOKUP($B44,'Round (4)'!$B$2:$AM$102,MATCH(Species!AE$2,'Round (4)'!$B$2:$AM$2,0),0),0)+IFERROR(VLOOKUP($B44,'Round  (5)'!$B$2:$AM$102,MATCH(Species!AE$2,'Round  (5)'!$B$2:$AM$2,0),0),0)+IFERROR(VLOOKUP($B44,'Round  (6)'!$B$2:$AM$102,MATCH(Species!AE$2,'Round  (6)'!$B$2:$AM$2,0),0),0)+IFERROR(VLOOKUP($B44,'Round  (7)'!$B$2:$AM$102,MATCH(Species!AE$2,'Round  (7)'!$B$2:$AM$2,0),0),0)+IFERROR(VLOOKUP($B44,'Round  (8)'!$B$2:$AM$102,MATCH(Species!AE$2,'Round  (8)'!$B$2:$AM$2,0),0),0)+IFERROR(VLOOKUP($B44,'Round  (9)'!$B$2:$AM$102,MATCH(Species!AE$2,'Round  (9)'!$B$2:$AM$2,0),0),0)+IFERROR(VLOOKUP($B44,'Round  (10)'!$B$2:$U$102,MATCH(Species!AE$2,'Round  (10)'!$B$2:$U$2,0),0),0)+IFERROR(VLOOKUP($B44,'Round  (11)'!$B$2:$AB$102,MATCH(Species!AE$2,'Round  (11)'!$B$2:$AB$2,0),0),0)+IFERROR(VLOOKUP($B44,'Round  (12)'!$B$2:$Y$100,MATCH(Species!AE$2,'Round  (12)'!$B$2:$Y$2,0),0),0)</f>
        <v>0</v>
      </c>
      <c r="AF44" s="480">
        <f>IFERROR(VLOOKUP($B44,'Round 1'!$B$2:$AM$102,MATCH(Species!AF$2,'Round 1'!$B$2:$AM$2,0),0),0)+IFERROR(VLOOKUP($B44,'Round  (2)'!$B$2:$AM$102,MATCH(Species!AF$2,'Round  (2)'!$B$2:$AM$2,0),0),0)+IFERROR(VLOOKUP($B44,'Round  (3)'!$B$2:$AM$102,MATCH(Species!AF$2,'Round  (3)'!$B$2:$AM$2,0),0),0)+IFERROR(VLOOKUP($B44,'Round (4)'!$B$2:$AM$102,MATCH(Species!AF$2,'Round (4)'!$B$2:$AM$2,0),0),0)+IFERROR(VLOOKUP($B44,'Round  (5)'!$B$2:$AM$102,MATCH(Species!AF$2,'Round  (5)'!$B$2:$AM$2,0),0),0)+IFERROR(VLOOKUP($B44,'Round  (6)'!$B$2:$AM$102,MATCH(Species!AF$2,'Round  (6)'!$B$2:$AM$2,0),0),0)+IFERROR(VLOOKUP($B44,'Round  (7)'!$B$2:$AM$102,MATCH(Species!AF$2,'Round  (7)'!$B$2:$AM$2,0),0),0)+IFERROR(VLOOKUP($B44,'Round  (8)'!$B$2:$AM$102,MATCH(Species!AF$2,'Round  (8)'!$B$2:$AM$2,0),0),0)+IFERROR(VLOOKUP($B44,'Round  (9)'!$B$2:$AM$102,MATCH(Species!AF$2,'Round  (9)'!$B$2:$AM$2,0),0),0)+IFERROR(VLOOKUP($B44,'Round  (10)'!$B$2:$U$102,MATCH(Species!AF$2,'Round  (10)'!$B$2:$U$2,0),0),0)+IFERROR(VLOOKUP($B44,'Round  (11)'!$B$2:$AB$102,MATCH(Species!AF$2,'Round  (11)'!$B$2:$AB$2,0),0),0)+IFERROR(VLOOKUP($B44,'Round  (12)'!$B$2:$Y$100,MATCH(Species!AF$2,'Round  (12)'!$B$2:$Y$2,0),0),0)</f>
        <v>0</v>
      </c>
      <c r="AG44" s="480">
        <f>IFERROR(VLOOKUP($B44,'Round 1'!$B$2:$AM$102,MATCH(Species!AG$2,'Round 1'!$B$2:$AM$2,0),0),0)+IFERROR(VLOOKUP($B44,'Round  (2)'!$B$2:$AM$102,MATCH(Species!AG$2,'Round  (2)'!$B$2:$AM$2,0),0),0)+IFERROR(VLOOKUP($B44,'Round  (3)'!$B$2:$AM$102,MATCH(Species!AG$2,'Round  (3)'!$B$2:$AM$2,0),0),0)+IFERROR(VLOOKUP($B44,'Round (4)'!$B$2:$AM$102,MATCH(Species!AG$2,'Round (4)'!$B$2:$AM$2,0),0),0)+IFERROR(VLOOKUP($B44,'Round  (5)'!$B$2:$AM$102,MATCH(Species!AG$2,'Round  (5)'!$B$2:$AM$2,0),0),0)+IFERROR(VLOOKUP($B44,'Round  (6)'!$B$2:$AM$102,MATCH(Species!AG$2,'Round  (6)'!$B$2:$AM$2,0),0),0)+IFERROR(VLOOKUP($B44,'Round  (7)'!$B$2:$AM$102,MATCH(Species!AG$2,'Round  (7)'!$B$2:$AM$2,0),0),0)+IFERROR(VLOOKUP($B44,'Round  (8)'!$B$2:$AM$102,MATCH(Species!AG$2,'Round  (8)'!$B$2:$AM$2,0),0),0)+IFERROR(VLOOKUP($B44,'Round  (9)'!$B$2:$AM$102,MATCH(Species!AG$2,'Round  (9)'!$B$2:$AM$2,0),0),0)+IFERROR(VLOOKUP($B44,'Round  (10)'!$B$2:$U$102,MATCH(Species!AG$2,'Round  (10)'!$B$2:$U$2,0),0),0)+IFERROR(VLOOKUP($B44,'Round  (11)'!$B$2:$AB$102,MATCH(Species!AG$2,'Round  (11)'!$B$2:$AB$2,0),0),0)+IFERROR(VLOOKUP($B44,'Round  (12)'!$B$2:$Y$100,MATCH(Species!AG$2,'Round  (12)'!$B$2:$Y$2,0),0),0)</f>
        <v>0</v>
      </c>
      <c r="AH44" s="480">
        <f>IFERROR(VLOOKUP($B44,'Round 1'!$B$2:$AM$102,MATCH(Species!AH$2,'Round 1'!$B$2:$AM$2,0),0),0)+IFERROR(VLOOKUP($B44,'Round  (2)'!$B$2:$AM$102,MATCH(Species!AH$2,'Round  (2)'!$B$2:$AM$2,0),0),0)+IFERROR(VLOOKUP($B44,'Round  (3)'!$B$2:$AM$102,MATCH(Species!AH$2,'Round  (3)'!$B$2:$AM$2,0),0),0)+IFERROR(VLOOKUP($B44,'Round (4)'!$B$2:$AM$102,MATCH(Species!AH$2,'Round (4)'!$B$2:$AM$2,0),0),0)+IFERROR(VLOOKUP($B44,'Round  (5)'!$B$2:$AM$102,MATCH(Species!AH$2,'Round  (5)'!$B$2:$AM$2,0),0),0)+IFERROR(VLOOKUP($B44,'Round  (6)'!$B$2:$AM$102,MATCH(Species!AH$2,'Round  (6)'!$B$2:$AM$2,0),0),0)+IFERROR(VLOOKUP($B44,'Round  (7)'!$B$2:$AM$102,MATCH(Species!AH$2,'Round  (7)'!$B$2:$AM$2,0),0),0)+IFERROR(VLOOKUP($B44,'Round  (8)'!$B$2:$AM$102,MATCH(Species!AH$2,'Round  (8)'!$B$2:$AM$2,0),0),0)+IFERROR(VLOOKUP($B44,'Round  (9)'!$B$2:$AM$102,MATCH(Species!AH$2,'Round  (9)'!$B$2:$AM$2,0),0),0)+IFERROR(VLOOKUP($B44,'Round  (10)'!$B$2:$U$102,MATCH(Species!AH$2,'Round  (10)'!$B$2:$U$2,0),0),0)+IFERROR(VLOOKUP($B44,'Round  (11)'!$B$2:$AB$102,MATCH(Species!AH$2,'Round  (11)'!$B$2:$AB$2,0),0),0)+IFERROR(VLOOKUP($B44,'Round  (12)'!$B$2:$Y$100,MATCH(Species!AH$2,'Round  (12)'!$B$2:$Y$2,0),0),0)</f>
        <v>0</v>
      </c>
      <c r="AI44" s="480">
        <f>IFERROR(VLOOKUP($B44,'Round 1'!$B$2:$AM$102,MATCH(Species!AI$2,'Round 1'!$B$2:$AM$2,0),0),0)+IFERROR(VLOOKUP($B44,'Round  (2)'!$B$2:$AM$102,MATCH(Species!AI$2,'Round  (2)'!$B$2:$AM$2,0),0),0)+IFERROR(VLOOKUP($B44,'Round  (3)'!$B$2:$AM$102,MATCH(Species!AI$2,'Round  (3)'!$B$2:$AM$2,0),0),0)+IFERROR(VLOOKUP($B44,'Round (4)'!$B$2:$AM$102,MATCH(Species!AI$2,'Round (4)'!$B$2:$AM$2,0),0),0)+IFERROR(VLOOKUP($B44,'Round  (5)'!$B$2:$AM$102,MATCH(Species!AI$2,'Round  (5)'!$B$2:$AM$2,0),0),0)+IFERROR(VLOOKUP($B44,'Round  (6)'!$B$2:$AM$102,MATCH(Species!AI$2,'Round  (6)'!$B$2:$AM$2,0),0),0)+IFERROR(VLOOKUP($B44,'Round  (7)'!$B$2:$AM$102,MATCH(Species!AI$2,'Round  (7)'!$B$2:$AM$2,0),0),0)+IFERROR(VLOOKUP($B44,'Round  (8)'!$B$2:$AM$102,MATCH(Species!AI$2,'Round  (8)'!$B$2:$AM$2,0),0),0)+IFERROR(VLOOKUP($B44,'Round  (9)'!$B$2:$AM$102,MATCH(Species!AI$2,'Round  (9)'!$B$2:$AM$2,0),0),0)+IFERROR(VLOOKUP($B44,'Round  (10)'!$B$2:$U$102,MATCH(Species!AI$2,'Round  (10)'!$B$2:$U$2,0),0),0)+IFERROR(VLOOKUP($B44,'Round  (11)'!$B$2:$AB$102,MATCH(Species!AI$2,'Round  (11)'!$B$2:$AB$2,0),0),0)+IFERROR(VLOOKUP($B44,'Round  (12)'!$B$2:$Y$100,MATCH(Species!AI$2,'Round  (12)'!$B$2:$Y$2,0),0),0)</f>
        <v>0</v>
      </c>
      <c r="AJ44" s="480">
        <f>IFERROR(VLOOKUP($B44,'Round 1'!$B$2:$AM$102,MATCH(Species!AJ$2,'Round 1'!$B$2:$AM$2,0),0),0)+IFERROR(VLOOKUP($B44,'Round  (2)'!$B$2:$AM$102,MATCH(Species!AJ$2,'Round  (2)'!$B$2:$AM$2,0),0),0)+IFERROR(VLOOKUP($B44,'Round  (3)'!$B$2:$AM$102,MATCH(Species!AJ$2,'Round  (3)'!$B$2:$AM$2,0),0),0)+IFERROR(VLOOKUP($B44,'Round (4)'!$B$2:$AM$102,MATCH(Species!AJ$2,'Round (4)'!$B$2:$AM$2,0),0),0)+IFERROR(VLOOKUP($B44,'Round  (5)'!$B$2:$AM$102,MATCH(Species!AJ$2,'Round  (5)'!$B$2:$AM$2,0),0),0)+IFERROR(VLOOKUP($B44,'Round  (6)'!$B$2:$AM$102,MATCH(Species!AJ$2,'Round  (6)'!$B$2:$AM$2,0),0),0)+IFERROR(VLOOKUP($B44,'Round  (7)'!$B$2:$AM$102,MATCH(Species!AJ$2,'Round  (7)'!$B$2:$AM$2,0),0),0)+IFERROR(VLOOKUP($B44,'Round  (8)'!$B$2:$AM$102,MATCH(Species!AJ$2,'Round  (8)'!$B$2:$AM$2,0),0),0)+IFERROR(VLOOKUP($B44,'Round  (9)'!$B$2:$AM$102,MATCH(Species!AJ$2,'Round  (9)'!$B$2:$AM$2,0),0),0)+IFERROR(VLOOKUP($B44,'Round  (10)'!$B$2:$U$102,MATCH(Species!AJ$2,'Round  (10)'!$B$2:$U$2,0),0),0)+IFERROR(VLOOKUP($B44,'Round  (11)'!$B$2:$AB$102,MATCH(Species!AJ$2,'Round  (11)'!$B$2:$AB$2,0),0),0)+IFERROR(VLOOKUP($B44,'Round  (12)'!$B$2:$Y$100,MATCH(Species!AJ$2,'Round  (12)'!$B$2:$Y$2,0),0),0)</f>
        <v>0</v>
      </c>
    </row>
    <row r="45" spans="1:36" x14ac:dyDescent="0.3">
      <c r="A45" s="186">
        <v>42</v>
      </c>
      <c r="B45" s="326" t="s">
        <v>425</v>
      </c>
      <c r="C45" s="66" t="str">
        <f>IFERROR(VLOOKUP(B45,IND!$B$3:$E$66,4,0),"NM")</f>
        <v>NM</v>
      </c>
      <c r="D45" s="51">
        <f t="shared" si="3"/>
        <v>5</v>
      </c>
      <c r="E45" s="342">
        <f t="shared" si="4"/>
        <v>40</v>
      </c>
      <c r="F45" s="480">
        <f>IFERROR(VLOOKUP($B45,'Round 1'!$B$2:$AM$102,MATCH(Species!F$2,'Round 1'!$B$2:$AM$2,0),0),0)+IFERROR(VLOOKUP($B45,'Round  (2)'!$B$2:$AM$102,MATCH(Species!F$2,'Round  (2)'!$B$2:$AM$2,0),0),0)+IFERROR(VLOOKUP($B45,'Round  (3)'!$B$2:$AM$102,MATCH(Species!F$2,'Round  (3)'!$B$2:$AM$2,0),0),0)+IFERROR(VLOOKUP($B45,'Round (4)'!$B$2:$AM$102,MATCH(Species!F$2,'Round (4)'!$B$2:$AM$2,0),0),0)+IFERROR(VLOOKUP($B45,'Round  (5)'!$B$2:$AM$102,MATCH(Species!F$2,'Round  (5)'!$B$2:$AM$2,0),0),0)+IFERROR(VLOOKUP($B45,'Round  (6)'!$B$2:$AM$102,MATCH(Species!F$2,'Round  (6)'!$B$2:$AM$2,0),0),0)+IFERROR(VLOOKUP($B45,'Round  (7)'!$B$2:$AM$102,MATCH(Species!F$2,'Round  (7)'!$B$2:$AM$2,0),0),0)+IFERROR(VLOOKUP($B45,'Round  (8)'!$B$2:$AM$102,MATCH(Species!F$2,'Round  (8)'!$B$2:$AM$2,0),0),0)+IFERROR(VLOOKUP($B45,'Round  (9)'!$B$2:$AM$102,MATCH(Species!F$2,'Round  (9)'!$B$2:$AM$2,0),0),0)+IFERROR(VLOOKUP($B45,'Round  (10)'!$B$2:$U$102,MATCH(Species!F$2,'Round  (10)'!$B$2:$U$2,0),0),0)+IFERROR(VLOOKUP($B45,'Round  (11)'!$B$2:$AB$102,MATCH(Species!F$2,'Round  (11)'!$B$2:$AB$2,0),0),0)+IFERROR(VLOOKUP($B45,'Round  (12)'!$B$2:$Y$100,MATCH(Species!F$2,'Round  (12)'!$B$2:$Y$2,0),0),0)</f>
        <v>30</v>
      </c>
      <c r="G45" s="480">
        <f>IFERROR(VLOOKUP($B45,'Round 1'!$B$2:$AM$102,MATCH(Species!G$2,'Round 1'!$B$2:$AM$2,0),0),0)+IFERROR(VLOOKUP($B45,'Round  (2)'!$B$2:$AM$102,MATCH(Species!G$2,'Round  (2)'!$B$2:$AM$2,0),0),0)+IFERROR(VLOOKUP($B45,'Round  (3)'!$B$2:$AM$102,MATCH(Species!G$2,'Round  (3)'!$B$2:$AM$2,0),0),0)+IFERROR(VLOOKUP($B45,'Round (4)'!$B$2:$AM$102,MATCH(Species!G$2,'Round (4)'!$B$2:$AM$2,0),0),0)+IFERROR(VLOOKUP($B45,'Round  (5)'!$B$2:$AM$102,MATCH(Species!G$2,'Round  (5)'!$B$2:$AM$2,0),0),0)+IFERROR(VLOOKUP($B45,'Round  (6)'!$B$2:$AM$102,MATCH(Species!G$2,'Round  (6)'!$B$2:$AM$2,0),0),0)+IFERROR(VLOOKUP($B45,'Round  (7)'!$B$2:$AM$102,MATCH(Species!G$2,'Round  (7)'!$B$2:$AM$2,0),0),0)+IFERROR(VLOOKUP($B45,'Round  (8)'!$B$2:$AM$102,MATCH(Species!G$2,'Round  (8)'!$B$2:$AM$2,0),0),0)+IFERROR(VLOOKUP($B45,'Round  (9)'!$B$2:$AM$102,MATCH(Species!G$2,'Round  (9)'!$B$2:$AM$2,0),0),0)+IFERROR(VLOOKUP($B45,'Round  (10)'!$B$2:$U$102,MATCH(Species!G$2,'Round  (10)'!$B$2:$U$2,0),0),0)+IFERROR(VLOOKUP($B45,'Round  (11)'!$B$2:$AB$102,MATCH(Species!G$2,'Round  (11)'!$B$2:$AB$2,0),0),0)+IFERROR(VLOOKUP($B45,'Round  (12)'!$B$2:$Y$100,MATCH(Species!G$2,'Round  (12)'!$B$2:$Y$2,0),0),0)</f>
        <v>1</v>
      </c>
      <c r="H45" s="480">
        <f>IFERROR(VLOOKUP($B45,'Round 1'!$B$2:$AM$102,MATCH(Species!H$2,'Round 1'!$B$2:$AM$2,0),0),0)+IFERROR(VLOOKUP($B45,'Round  (2)'!$B$2:$AM$102,MATCH(Species!H$2,'Round  (2)'!$B$2:$AM$2,0),0),0)+IFERROR(VLOOKUP($B45,'Round  (3)'!$B$2:$AM$102,MATCH(Species!H$2,'Round  (3)'!$B$2:$AM$2,0),0),0)+IFERROR(VLOOKUP($B45,'Round (4)'!$B$2:$AM$102,MATCH(Species!H$2,'Round (4)'!$B$2:$AM$2,0),0),0)+IFERROR(VLOOKUP($B45,'Round  (5)'!$B$2:$AM$102,MATCH(Species!H$2,'Round  (5)'!$B$2:$AM$2,0),0),0)+IFERROR(VLOOKUP($B45,'Round  (6)'!$B$2:$AM$102,MATCH(Species!H$2,'Round  (6)'!$B$2:$AM$2,0),0),0)+IFERROR(VLOOKUP($B45,'Round  (7)'!$B$2:$AM$102,MATCH(Species!H$2,'Round  (7)'!$B$2:$AM$2,0),0),0)+IFERROR(VLOOKUP($B45,'Round  (8)'!$B$2:$AM$102,MATCH(Species!H$2,'Round  (8)'!$B$2:$AM$2,0),0),0)+IFERROR(VLOOKUP($B45,'Round  (9)'!$B$2:$AM$102,MATCH(Species!H$2,'Round  (9)'!$B$2:$AM$2,0),0),0)+IFERROR(VLOOKUP($B45,'Round  (10)'!$B$2:$U$102,MATCH(Species!H$2,'Round  (10)'!$B$2:$U$2,0),0),0)+IFERROR(VLOOKUP($B45,'Round  (11)'!$B$2:$AB$102,MATCH(Species!H$2,'Round  (11)'!$B$2:$AB$2,0),0),0)+IFERROR(VLOOKUP($B45,'Round  (12)'!$B$2:$Y$100,MATCH(Species!H$2,'Round  (12)'!$B$2:$Y$2,0),0),0)</f>
        <v>0</v>
      </c>
      <c r="I45" s="480">
        <f>IFERROR(VLOOKUP($B45,'Round 1'!$B$2:$AM$102,MATCH(Species!I$2,'Round 1'!$B$2:$AM$2,0),0),0)+IFERROR(VLOOKUP($B45,'Round  (2)'!$B$2:$AM$102,MATCH(Species!I$2,'Round  (2)'!$B$2:$AM$2,0),0),0)+IFERROR(VLOOKUP($B45,'Round  (3)'!$B$2:$AM$102,MATCH(Species!I$2,'Round  (3)'!$B$2:$AM$2,0),0),0)+IFERROR(VLOOKUP($B45,'Round (4)'!$B$2:$AM$102,MATCH(Species!I$2,'Round (4)'!$B$2:$AM$2,0),0),0)+IFERROR(VLOOKUP($B45,'Round  (5)'!$B$2:$AM$102,MATCH(Species!I$2,'Round  (5)'!$B$2:$AM$2,0),0),0)+IFERROR(VLOOKUP($B45,'Round  (6)'!$B$2:$AM$102,MATCH(Species!I$2,'Round  (6)'!$B$2:$AM$2,0),0),0)+IFERROR(VLOOKUP($B45,'Round  (7)'!$B$2:$AM$102,MATCH(Species!I$2,'Round  (7)'!$B$2:$AM$2,0),0),0)+IFERROR(VLOOKUP($B45,'Round  (8)'!$B$2:$AM$102,MATCH(Species!I$2,'Round  (8)'!$B$2:$AM$2,0),0),0)+IFERROR(VLOOKUP($B45,'Round  (9)'!$B$2:$AM$102,MATCH(Species!I$2,'Round  (9)'!$B$2:$AM$2,0),0),0)+IFERROR(VLOOKUP($B45,'Round  (10)'!$B$2:$U$102,MATCH(Species!I$2,'Round  (10)'!$B$2:$U$2,0),0),0)+IFERROR(VLOOKUP($B45,'Round  (11)'!$B$2:$AB$102,MATCH(Species!I$2,'Round  (11)'!$B$2:$AB$2,0),0),0)+IFERROR(VLOOKUP($B45,'Round  (12)'!$B$2:$Y$100,MATCH(Species!I$2,'Round  (12)'!$B$2:$Y$2,0),0),0)</f>
        <v>0</v>
      </c>
      <c r="J45" s="480">
        <f>IFERROR(VLOOKUP($B45,'Round 1'!$B$2:$AM$102,MATCH(Species!J$2,'Round 1'!$B$2:$AM$2,0),0),0)+IFERROR(VLOOKUP($B45,'Round  (2)'!$B$2:$AM$102,MATCH(Species!J$2,'Round  (2)'!$B$2:$AM$2,0),0),0)+IFERROR(VLOOKUP($B45,'Round  (3)'!$B$2:$AM$102,MATCH(Species!J$2,'Round  (3)'!$B$2:$AM$2,0),0),0)+IFERROR(VLOOKUP($B45,'Round (4)'!$B$2:$AM$102,MATCH(Species!J$2,'Round (4)'!$B$2:$AM$2,0),0),0)+IFERROR(VLOOKUP($B45,'Round  (5)'!$B$2:$AM$102,MATCH(Species!J$2,'Round  (5)'!$B$2:$AM$2,0),0),0)+IFERROR(VLOOKUP($B45,'Round  (6)'!$B$2:$AM$102,MATCH(Species!J$2,'Round  (6)'!$B$2:$AM$2,0),0),0)+IFERROR(VLOOKUP($B45,'Round  (7)'!$B$2:$AM$102,MATCH(Species!J$2,'Round  (7)'!$B$2:$AM$2,0),0),0)+IFERROR(VLOOKUP($B45,'Round  (8)'!$B$2:$AM$102,MATCH(Species!J$2,'Round  (8)'!$B$2:$AM$2,0),0),0)+IFERROR(VLOOKUP($B45,'Round  (9)'!$B$2:$AM$102,MATCH(Species!J$2,'Round  (9)'!$B$2:$AM$2,0),0),0)+IFERROR(VLOOKUP($B45,'Round  (10)'!$B$2:$U$102,MATCH(Species!J$2,'Round  (10)'!$B$2:$U$2,0),0),0)+IFERROR(VLOOKUP($B45,'Round  (11)'!$B$2:$AB$102,MATCH(Species!J$2,'Round  (11)'!$B$2:$AB$2,0),0),0)+IFERROR(VLOOKUP($B45,'Round  (12)'!$B$2:$Y$100,MATCH(Species!J$2,'Round  (12)'!$B$2:$Y$2,0),0),0)</f>
        <v>0</v>
      </c>
      <c r="K45" s="480">
        <f>IFERROR(VLOOKUP($B45,'Round 1'!$B$2:$AM$102,MATCH(Species!K$2,'Round 1'!$B$2:$AM$2,0),0),0)+IFERROR(VLOOKUP($B45,'Round  (2)'!$B$2:$AM$102,MATCH(Species!K$2,'Round  (2)'!$B$2:$AM$2,0),0),0)+IFERROR(VLOOKUP($B45,'Round  (3)'!$B$2:$AM$102,MATCH(Species!K$2,'Round  (3)'!$B$2:$AM$2,0),0),0)+IFERROR(VLOOKUP($B45,'Round (4)'!$B$2:$AM$102,MATCH(Species!K$2,'Round (4)'!$B$2:$AM$2,0),0),0)+IFERROR(VLOOKUP($B45,'Round  (5)'!$B$2:$AM$102,MATCH(Species!K$2,'Round  (5)'!$B$2:$AM$2,0),0),0)+IFERROR(VLOOKUP($B45,'Round  (6)'!$B$2:$AM$102,MATCH(Species!K$2,'Round  (6)'!$B$2:$AM$2,0),0),0)+IFERROR(VLOOKUP($B45,'Round  (7)'!$B$2:$AM$102,MATCH(Species!K$2,'Round  (7)'!$B$2:$AM$2,0),0),0)+IFERROR(VLOOKUP($B45,'Round  (8)'!$B$2:$AM$102,MATCH(Species!K$2,'Round  (8)'!$B$2:$AM$2,0),0),0)+IFERROR(VLOOKUP($B45,'Round  (9)'!$B$2:$AM$102,MATCH(Species!K$2,'Round  (9)'!$B$2:$AM$2,0),0),0)+IFERROR(VLOOKUP($B45,'Round  (10)'!$B$2:$U$102,MATCH(Species!K$2,'Round  (10)'!$B$2:$U$2,0),0),0)+IFERROR(VLOOKUP($B45,'Round  (11)'!$B$2:$AB$102,MATCH(Species!K$2,'Round  (11)'!$B$2:$AB$2,0),0),0)+IFERROR(VLOOKUP($B45,'Round  (12)'!$B$2:$Y$100,MATCH(Species!K$2,'Round  (12)'!$B$2:$Y$2,0),0),0)</f>
        <v>0</v>
      </c>
      <c r="L45" s="480">
        <f>IFERROR(VLOOKUP($B45,'Round 1'!$B$2:$AM$102,MATCH(Species!L$2,'Round 1'!$B$2:$AM$2,0),0),0)+IFERROR(VLOOKUP($B45,'Round  (2)'!$B$2:$AM$102,MATCH(Species!L$2,'Round  (2)'!$B$2:$AM$2,0),0),0)+IFERROR(VLOOKUP($B45,'Round  (3)'!$B$2:$AM$102,MATCH(Species!L$2,'Round  (3)'!$B$2:$AM$2,0),0),0)+IFERROR(VLOOKUP($B45,'Round (4)'!$B$2:$AM$102,MATCH(Species!L$2,'Round (4)'!$B$2:$AM$2,0),0),0)+IFERROR(VLOOKUP($B45,'Round  (5)'!$B$2:$AM$102,MATCH(Species!L$2,'Round  (5)'!$B$2:$AM$2,0),0),0)+IFERROR(VLOOKUP($B45,'Round  (6)'!$B$2:$AM$102,MATCH(Species!L$2,'Round  (6)'!$B$2:$AM$2,0),0),0)+IFERROR(VLOOKUP($B45,'Round  (7)'!$B$2:$AM$102,MATCH(Species!L$2,'Round  (7)'!$B$2:$AM$2,0),0),0)+IFERROR(VLOOKUP($B45,'Round  (8)'!$B$2:$AM$102,MATCH(Species!L$2,'Round  (8)'!$B$2:$AM$2,0),0),0)+IFERROR(VLOOKUP($B45,'Round  (9)'!$B$2:$AM$102,MATCH(Species!L$2,'Round  (9)'!$B$2:$AM$2,0),0),0)+IFERROR(VLOOKUP($B45,'Round  (10)'!$B$2:$U$102,MATCH(Species!L$2,'Round  (10)'!$B$2:$U$2,0),0),0)+IFERROR(VLOOKUP($B45,'Round  (11)'!$B$2:$AB$102,MATCH(Species!L$2,'Round  (11)'!$B$2:$AB$2,0),0),0)+IFERROR(VLOOKUP($B45,'Round  (12)'!$B$2:$Y$100,MATCH(Species!L$2,'Round  (12)'!$B$2:$Y$2,0),0),0)</f>
        <v>1</v>
      </c>
      <c r="M45" s="480">
        <f>IFERROR(VLOOKUP($B45,'Round 1'!$B$2:$AM$102,MATCH(Species!M$2,'Round 1'!$B$2:$AM$2,0),0),0)+IFERROR(VLOOKUP($B45,'Round  (2)'!$B$2:$AM$102,MATCH(Species!M$2,'Round  (2)'!$B$2:$AM$2,0),0),0)+IFERROR(VLOOKUP($B45,'Round  (3)'!$B$2:$AM$102,MATCH(Species!M$2,'Round  (3)'!$B$2:$AM$2,0),0),0)+IFERROR(VLOOKUP($B45,'Round (4)'!$B$2:$AM$102,MATCH(Species!M$2,'Round (4)'!$B$2:$AM$2,0),0),0)+IFERROR(VLOOKUP($B45,'Round  (5)'!$B$2:$AM$102,MATCH(Species!M$2,'Round  (5)'!$B$2:$AM$2,0),0),0)+IFERROR(VLOOKUP($B45,'Round  (6)'!$B$2:$AM$102,MATCH(Species!M$2,'Round  (6)'!$B$2:$AM$2,0),0),0)+IFERROR(VLOOKUP($B45,'Round  (7)'!$B$2:$AM$102,MATCH(Species!M$2,'Round  (7)'!$B$2:$AM$2,0),0),0)+IFERROR(VLOOKUP($B45,'Round  (8)'!$B$2:$AM$102,MATCH(Species!M$2,'Round  (8)'!$B$2:$AM$2,0),0),0)+IFERROR(VLOOKUP($B45,'Round  (9)'!$B$2:$AM$102,MATCH(Species!M$2,'Round  (9)'!$B$2:$AM$2,0),0),0)+IFERROR(VLOOKUP($B45,'Round  (10)'!$B$2:$U$102,MATCH(Species!M$2,'Round  (10)'!$B$2:$U$2,0),0),0)+IFERROR(VLOOKUP($B45,'Round  (11)'!$B$2:$AB$102,MATCH(Species!M$2,'Round  (11)'!$B$2:$AB$2,0),0),0)+IFERROR(VLOOKUP($B45,'Round  (12)'!$B$2:$Y$100,MATCH(Species!M$2,'Round  (12)'!$B$2:$Y$2,0),0),0)</f>
        <v>0</v>
      </c>
      <c r="N45" s="480">
        <f>IFERROR(VLOOKUP($B45,'Round 1'!$B$2:$AM$102,MATCH(Species!N$2,'Round 1'!$B$2:$AM$2,0),0),0)+IFERROR(VLOOKUP($B45,'Round  (2)'!$B$2:$AM$102,MATCH(Species!N$2,'Round  (2)'!$B$2:$AM$2,0),0),0)+IFERROR(VLOOKUP($B45,'Round  (3)'!$B$2:$AM$102,MATCH(Species!N$2,'Round  (3)'!$B$2:$AM$2,0),0),0)+IFERROR(VLOOKUP($B45,'Round (4)'!$B$2:$AM$102,MATCH(Species!N$2,'Round (4)'!$B$2:$AM$2,0),0),0)+IFERROR(VLOOKUP($B45,'Round  (5)'!$B$2:$AM$102,MATCH(Species!N$2,'Round  (5)'!$B$2:$AM$2,0),0),0)+IFERROR(VLOOKUP($B45,'Round  (6)'!$B$2:$AM$102,MATCH(Species!N$2,'Round  (6)'!$B$2:$AM$2,0),0),0)+IFERROR(VLOOKUP($B45,'Round  (7)'!$B$2:$AM$102,MATCH(Species!N$2,'Round  (7)'!$B$2:$AM$2,0),0),0)+IFERROR(VLOOKUP($B45,'Round  (8)'!$B$2:$AM$102,MATCH(Species!N$2,'Round  (8)'!$B$2:$AM$2,0),0),0)+IFERROR(VLOOKUP($B45,'Round  (9)'!$B$2:$AM$102,MATCH(Species!N$2,'Round  (9)'!$B$2:$AM$2,0),0),0)+IFERROR(VLOOKUP($B45,'Round  (10)'!$B$2:$U$102,MATCH(Species!N$2,'Round  (10)'!$B$2:$U$2,0),0),0)+IFERROR(VLOOKUP($B45,'Round  (11)'!$B$2:$AB$102,MATCH(Species!N$2,'Round  (11)'!$B$2:$AB$2,0),0),0)+IFERROR(VLOOKUP($B45,'Round  (12)'!$B$2:$Y$100,MATCH(Species!N$2,'Round  (12)'!$B$2:$Y$2,0),0),0)</f>
        <v>5</v>
      </c>
      <c r="O45" s="480">
        <f>IFERROR(VLOOKUP($B45,'Round 1'!$B$2:$AM$102,MATCH(Species!O$2,'Round 1'!$B$2:$AM$2,0),0),0)+IFERROR(VLOOKUP($B45,'Round  (2)'!$B$2:$AM$102,MATCH(Species!O$2,'Round  (2)'!$B$2:$AM$2,0),0),0)+IFERROR(VLOOKUP($B45,'Round  (3)'!$B$2:$AM$102,MATCH(Species!O$2,'Round  (3)'!$B$2:$AM$2,0),0),0)+IFERROR(VLOOKUP($B45,'Round (4)'!$B$2:$AM$102,MATCH(Species!O$2,'Round (4)'!$B$2:$AM$2,0),0),0)+IFERROR(VLOOKUP($B45,'Round  (5)'!$B$2:$AM$102,MATCH(Species!O$2,'Round  (5)'!$B$2:$AM$2,0),0),0)+IFERROR(VLOOKUP($B45,'Round  (6)'!$B$2:$AM$102,MATCH(Species!O$2,'Round  (6)'!$B$2:$AM$2,0),0),0)+IFERROR(VLOOKUP($B45,'Round  (7)'!$B$2:$AM$102,MATCH(Species!O$2,'Round  (7)'!$B$2:$AM$2,0),0),0)+IFERROR(VLOOKUP($B45,'Round  (8)'!$B$2:$AM$102,MATCH(Species!O$2,'Round  (8)'!$B$2:$AM$2,0),0),0)+IFERROR(VLOOKUP($B45,'Round  (9)'!$B$2:$AM$102,MATCH(Species!O$2,'Round  (9)'!$B$2:$AM$2,0),0),0)+IFERROR(VLOOKUP($B45,'Round  (10)'!$B$2:$U$102,MATCH(Species!O$2,'Round  (10)'!$B$2:$U$2,0),0),0)+IFERROR(VLOOKUP($B45,'Round  (11)'!$B$2:$AB$102,MATCH(Species!O$2,'Round  (11)'!$B$2:$AB$2,0),0),0)+IFERROR(VLOOKUP($B45,'Round  (12)'!$B$2:$Y$100,MATCH(Species!O$2,'Round  (12)'!$B$2:$Y$2,0),0),0)</f>
        <v>0</v>
      </c>
      <c r="P45" s="480">
        <f>IFERROR(VLOOKUP($B45,'Round 1'!$B$2:$AM$102,MATCH(Species!P$2,'Round 1'!$B$2:$AM$2,0),0),0)+IFERROR(VLOOKUP($B45,'Round  (2)'!$B$2:$AM$102,MATCH(Species!P$2,'Round  (2)'!$B$2:$AM$2,0),0),0)+IFERROR(VLOOKUP($B45,'Round  (3)'!$B$2:$AM$102,MATCH(Species!P$2,'Round  (3)'!$B$2:$AM$2,0),0),0)+IFERROR(VLOOKUP($B45,'Round (4)'!$B$2:$AM$102,MATCH(Species!P$2,'Round (4)'!$B$2:$AM$2,0),0),0)+IFERROR(VLOOKUP($B45,'Round  (5)'!$B$2:$AM$102,MATCH(Species!P$2,'Round  (5)'!$B$2:$AM$2,0),0),0)+IFERROR(VLOOKUP($B45,'Round  (6)'!$B$2:$AM$102,MATCH(Species!P$2,'Round  (6)'!$B$2:$AM$2,0),0),0)+IFERROR(VLOOKUP($B45,'Round  (7)'!$B$2:$AM$102,MATCH(Species!P$2,'Round  (7)'!$B$2:$AM$2,0),0),0)+IFERROR(VLOOKUP($B45,'Round  (8)'!$B$2:$AM$102,MATCH(Species!P$2,'Round  (8)'!$B$2:$AM$2,0),0),0)+IFERROR(VLOOKUP($B45,'Round  (9)'!$B$2:$AM$102,MATCH(Species!P$2,'Round  (9)'!$B$2:$AM$2,0),0),0)+IFERROR(VLOOKUP($B45,'Round  (10)'!$B$2:$U$102,MATCH(Species!P$2,'Round  (10)'!$B$2:$U$2,0),0),0)+IFERROR(VLOOKUP($B45,'Round  (11)'!$B$2:$AB$102,MATCH(Species!P$2,'Round  (11)'!$B$2:$AB$2,0),0),0)+IFERROR(VLOOKUP($B45,'Round  (12)'!$B$2:$Y$100,MATCH(Species!P$2,'Round  (12)'!$B$2:$Y$2,0),0),0)</f>
        <v>0</v>
      </c>
      <c r="Q45" s="480">
        <f>IFERROR(VLOOKUP($B45,'Round 1'!$B$2:$AM$102,MATCH(Species!Q$2,'Round 1'!$B$2:$AM$2,0),0),0)+IFERROR(VLOOKUP($B45,'Round  (2)'!$B$2:$AM$102,MATCH(Species!Q$2,'Round  (2)'!$B$2:$AM$2,0),0),0)+IFERROR(VLOOKUP($B45,'Round  (3)'!$B$2:$AM$102,MATCH(Species!Q$2,'Round  (3)'!$B$2:$AM$2,0),0),0)+IFERROR(VLOOKUP($B45,'Round (4)'!$B$2:$AM$102,MATCH(Species!Q$2,'Round (4)'!$B$2:$AM$2,0),0),0)+IFERROR(VLOOKUP($B45,'Round  (5)'!$B$2:$AM$102,MATCH(Species!Q$2,'Round  (5)'!$B$2:$AM$2,0),0),0)+IFERROR(VLOOKUP($B45,'Round  (6)'!$B$2:$AM$102,MATCH(Species!Q$2,'Round  (6)'!$B$2:$AM$2,0),0),0)+IFERROR(VLOOKUP($B45,'Round  (7)'!$B$2:$AM$102,MATCH(Species!Q$2,'Round  (7)'!$B$2:$AM$2,0),0),0)+IFERROR(VLOOKUP($B45,'Round  (8)'!$B$2:$AM$102,MATCH(Species!Q$2,'Round  (8)'!$B$2:$AM$2,0),0),0)+IFERROR(VLOOKUP($B45,'Round  (9)'!$B$2:$AM$102,MATCH(Species!Q$2,'Round  (9)'!$B$2:$AM$2,0),0),0)+IFERROR(VLOOKUP($B45,'Round  (10)'!$B$2:$U$102,MATCH(Species!Q$2,'Round  (10)'!$B$2:$U$2,0),0),0)+IFERROR(VLOOKUP($B45,'Round  (11)'!$B$2:$AB$102,MATCH(Species!Q$2,'Round  (11)'!$B$2:$AB$2,0),0),0)+IFERROR(VLOOKUP($B45,'Round  (12)'!$B$2:$Y$100,MATCH(Species!Q$2,'Round  (12)'!$B$2:$Y$2,0),0),0)</f>
        <v>3</v>
      </c>
      <c r="R45" s="480">
        <f>IFERROR(VLOOKUP($B45,'Round 1'!$B$2:$AM$102,MATCH(Species!R$2,'Round 1'!$B$2:$AM$2,0),0),0)+IFERROR(VLOOKUP($B45,'Round  (2)'!$B$2:$AM$102,MATCH(Species!R$2,'Round  (2)'!$B$2:$AM$2,0),0),0)+IFERROR(VLOOKUP($B45,'Round  (3)'!$B$2:$AM$102,MATCH(Species!R$2,'Round  (3)'!$B$2:$AM$2,0),0),0)+IFERROR(VLOOKUP($B45,'Round (4)'!$B$2:$AM$102,MATCH(Species!R$2,'Round (4)'!$B$2:$AM$2,0),0),0)+IFERROR(VLOOKUP($B45,'Round  (5)'!$B$2:$AM$102,MATCH(Species!R$2,'Round  (5)'!$B$2:$AM$2,0),0),0)+IFERROR(VLOOKUP($B45,'Round  (6)'!$B$2:$AM$102,MATCH(Species!R$2,'Round  (6)'!$B$2:$AM$2,0),0),0)+IFERROR(VLOOKUP($B45,'Round  (7)'!$B$2:$AM$102,MATCH(Species!R$2,'Round  (7)'!$B$2:$AM$2,0),0),0)+IFERROR(VLOOKUP($B45,'Round  (8)'!$B$2:$AM$102,MATCH(Species!R$2,'Round  (8)'!$B$2:$AM$2,0),0),0)+IFERROR(VLOOKUP($B45,'Round  (9)'!$B$2:$AM$102,MATCH(Species!R$2,'Round  (9)'!$B$2:$AM$2,0),0),0)+IFERROR(VLOOKUP($B45,'Round  (10)'!$B$2:$U$102,MATCH(Species!R$2,'Round  (10)'!$B$2:$U$2,0),0),0)+IFERROR(VLOOKUP($B45,'Round  (11)'!$B$2:$AB$102,MATCH(Species!R$2,'Round  (11)'!$B$2:$AB$2,0),0),0)+IFERROR(VLOOKUP($B45,'Round  (12)'!$B$2:$Y$100,MATCH(Species!R$2,'Round  (12)'!$B$2:$Y$2,0),0),0)</f>
        <v>0</v>
      </c>
      <c r="S45" s="480">
        <f>IFERROR(VLOOKUP($B45,'Round 1'!$B$2:$AM$102,MATCH(Species!S$2,'Round 1'!$B$2:$AM$2,0),0),0)+IFERROR(VLOOKUP($B45,'Round  (2)'!$B$2:$AM$102,MATCH(Species!S$2,'Round  (2)'!$B$2:$AM$2,0),0),0)+IFERROR(VLOOKUP($B45,'Round  (3)'!$B$2:$AM$102,MATCH(Species!S$2,'Round  (3)'!$B$2:$AM$2,0),0),0)+IFERROR(VLOOKUP($B45,'Round (4)'!$B$2:$AM$102,MATCH(Species!S$2,'Round (4)'!$B$2:$AM$2,0),0),0)+IFERROR(VLOOKUP($B45,'Round  (5)'!$B$2:$AM$102,MATCH(Species!S$2,'Round  (5)'!$B$2:$AM$2,0),0),0)+IFERROR(VLOOKUP($B45,'Round  (6)'!$B$2:$AM$102,MATCH(Species!S$2,'Round  (6)'!$B$2:$AM$2,0),0),0)+IFERROR(VLOOKUP($B45,'Round  (7)'!$B$2:$AM$102,MATCH(Species!S$2,'Round  (7)'!$B$2:$AM$2,0),0),0)+IFERROR(VLOOKUP($B45,'Round  (8)'!$B$2:$AM$102,MATCH(Species!S$2,'Round  (8)'!$B$2:$AM$2,0),0),0)+IFERROR(VLOOKUP($B45,'Round  (9)'!$B$2:$AM$102,MATCH(Species!S$2,'Round  (9)'!$B$2:$AM$2,0),0),0)+IFERROR(VLOOKUP($B45,'Round  (10)'!$B$2:$U$102,MATCH(Species!S$2,'Round  (10)'!$B$2:$U$2,0),0),0)+IFERROR(VLOOKUP($B45,'Round  (11)'!$B$2:$AB$102,MATCH(Species!S$2,'Round  (11)'!$B$2:$AB$2,0),0),0)+IFERROR(VLOOKUP($B45,'Round  (12)'!$B$2:$Y$100,MATCH(Species!S$2,'Round  (12)'!$B$2:$Y$2,0),0),0)</f>
        <v>0</v>
      </c>
      <c r="T45" s="480">
        <f>IFERROR(VLOOKUP($B45,'Round 1'!$B$2:$AM$102,MATCH(Species!T$2,'Round 1'!$B$2:$AM$2,0),0),0)+IFERROR(VLOOKUP($B45,'Round  (2)'!$B$2:$AM$102,MATCH(Species!T$2,'Round  (2)'!$B$2:$AM$2,0),0),0)+IFERROR(VLOOKUP($B45,'Round  (3)'!$B$2:$AM$102,MATCH(Species!T$2,'Round  (3)'!$B$2:$AM$2,0),0),0)+IFERROR(VLOOKUP($B45,'Round (4)'!$B$2:$AM$102,MATCH(Species!T$2,'Round (4)'!$B$2:$AM$2,0),0),0)+IFERROR(VLOOKUP($B45,'Round  (5)'!$B$2:$AM$102,MATCH(Species!T$2,'Round  (5)'!$B$2:$AM$2,0),0),0)+IFERROR(VLOOKUP($B45,'Round  (6)'!$B$2:$AM$102,MATCH(Species!T$2,'Round  (6)'!$B$2:$AM$2,0),0),0)+IFERROR(VLOOKUP($B45,'Round  (7)'!$B$2:$AM$102,MATCH(Species!T$2,'Round  (7)'!$B$2:$AM$2,0),0),0)+IFERROR(VLOOKUP($B45,'Round  (8)'!$B$2:$AM$102,MATCH(Species!T$2,'Round  (8)'!$B$2:$AM$2,0),0),0)+IFERROR(VLOOKUP($B45,'Round  (9)'!$B$2:$AM$102,MATCH(Species!T$2,'Round  (9)'!$B$2:$AM$2,0),0),0)+IFERROR(VLOOKUP($B45,'Round  (10)'!$B$2:$U$102,MATCH(Species!T$2,'Round  (10)'!$B$2:$U$2,0),0),0)+IFERROR(VLOOKUP($B45,'Round  (11)'!$B$2:$AB$102,MATCH(Species!T$2,'Round  (11)'!$B$2:$AB$2,0),0),0)+IFERROR(VLOOKUP($B45,'Round  (12)'!$B$2:$Y$100,MATCH(Species!T$2,'Round  (12)'!$B$2:$Y$2,0),0),0)</f>
        <v>0</v>
      </c>
      <c r="U45" s="480">
        <f>IFERROR(VLOOKUP($B45,'Round 1'!$B$2:$AM$102,MATCH(Species!U$2,'Round 1'!$B$2:$AM$2,0),0),0)+IFERROR(VLOOKUP($B45,'Round  (2)'!$B$2:$AM$102,MATCH(Species!U$2,'Round  (2)'!$B$2:$AM$2,0),0),0)+IFERROR(VLOOKUP($B45,'Round  (3)'!$B$2:$AM$102,MATCH(Species!U$2,'Round  (3)'!$B$2:$AM$2,0),0),0)+IFERROR(VLOOKUP($B45,'Round (4)'!$B$2:$AM$102,MATCH(Species!U$2,'Round (4)'!$B$2:$AM$2,0),0),0)+IFERROR(VLOOKUP($B45,'Round  (5)'!$B$2:$AM$102,MATCH(Species!U$2,'Round  (5)'!$B$2:$AM$2,0),0),0)+IFERROR(VLOOKUP($B45,'Round  (6)'!$B$2:$AM$102,MATCH(Species!U$2,'Round  (6)'!$B$2:$AM$2,0),0),0)+IFERROR(VLOOKUP($B45,'Round  (7)'!$B$2:$AM$102,MATCH(Species!U$2,'Round  (7)'!$B$2:$AM$2,0),0),0)+IFERROR(VLOOKUP($B45,'Round  (8)'!$B$2:$AM$102,MATCH(Species!U$2,'Round  (8)'!$B$2:$AM$2,0),0),0)+IFERROR(VLOOKUP($B45,'Round  (9)'!$B$2:$AM$102,MATCH(Species!U$2,'Round  (9)'!$B$2:$AM$2,0),0),0)+IFERROR(VLOOKUP($B45,'Round  (10)'!$B$2:$U$102,MATCH(Species!U$2,'Round  (10)'!$B$2:$U$2,0),0),0)+IFERROR(VLOOKUP($B45,'Round  (11)'!$B$2:$AB$102,MATCH(Species!U$2,'Round  (11)'!$B$2:$AB$2,0),0),0)+IFERROR(VLOOKUP($B45,'Round  (12)'!$B$2:$Y$100,MATCH(Species!U$2,'Round  (12)'!$B$2:$Y$2,0),0),0)</f>
        <v>0</v>
      </c>
      <c r="V45" s="480">
        <f>IFERROR(VLOOKUP($B45,'Round 1'!$B$2:$AM$102,MATCH(Species!V$2,'Round 1'!$B$2:$AM$2,0),0),0)+IFERROR(VLOOKUP($B45,'Round  (2)'!$B$2:$AM$102,MATCH(Species!V$2,'Round  (2)'!$B$2:$AM$2,0),0),0)+IFERROR(VLOOKUP($B45,'Round  (3)'!$B$2:$AM$102,MATCH(Species!V$2,'Round  (3)'!$B$2:$AM$2,0),0),0)+IFERROR(VLOOKUP($B45,'Round (4)'!$B$2:$AM$102,MATCH(Species!V$2,'Round (4)'!$B$2:$AM$2,0),0),0)+IFERROR(VLOOKUP($B45,'Round  (5)'!$B$2:$AM$102,MATCH(Species!V$2,'Round  (5)'!$B$2:$AM$2,0),0),0)+IFERROR(VLOOKUP($B45,'Round  (6)'!$B$2:$AM$102,MATCH(Species!V$2,'Round  (6)'!$B$2:$AM$2,0),0),0)+IFERROR(VLOOKUP($B45,'Round  (7)'!$B$2:$AM$102,MATCH(Species!V$2,'Round  (7)'!$B$2:$AM$2,0),0),0)+IFERROR(VLOOKUP($B45,'Round  (8)'!$B$2:$AM$102,MATCH(Species!V$2,'Round  (8)'!$B$2:$AM$2,0),0),0)+IFERROR(VLOOKUP($B45,'Round  (9)'!$B$2:$AM$102,MATCH(Species!V$2,'Round  (9)'!$B$2:$AM$2,0),0),0)+IFERROR(VLOOKUP($B45,'Round  (10)'!$B$2:$U$102,MATCH(Species!V$2,'Round  (10)'!$B$2:$U$2,0),0),0)+IFERROR(VLOOKUP($B45,'Round  (11)'!$B$2:$AB$102,MATCH(Species!V$2,'Round  (11)'!$B$2:$AB$2,0),0),0)+IFERROR(VLOOKUP($B45,'Round  (12)'!$B$2:$Y$100,MATCH(Species!V$2,'Round  (12)'!$B$2:$Y$2,0),0),0)</f>
        <v>0</v>
      </c>
      <c r="W45" s="480">
        <f>IFERROR(VLOOKUP($B45,'Round 1'!$B$2:$AM$102,MATCH(Species!W$2,'Round 1'!$B$2:$AM$2,0),0),0)+IFERROR(VLOOKUP($B45,'Round  (2)'!$B$2:$AM$102,MATCH(Species!W$2,'Round  (2)'!$B$2:$AM$2,0),0),0)+IFERROR(VLOOKUP($B45,'Round  (3)'!$B$2:$AM$102,MATCH(Species!W$2,'Round  (3)'!$B$2:$AM$2,0),0),0)+IFERROR(VLOOKUP($B45,'Round (4)'!$B$2:$AM$102,MATCH(Species!W$2,'Round (4)'!$B$2:$AM$2,0),0),0)+IFERROR(VLOOKUP($B45,'Round  (5)'!$B$2:$AM$102,MATCH(Species!W$2,'Round  (5)'!$B$2:$AM$2,0),0),0)+IFERROR(VLOOKUP($B45,'Round  (6)'!$B$2:$AM$102,MATCH(Species!W$2,'Round  (6)'!$B$2:$AM$2,0),0),0)+IFERROR(VLOOKUP($B45,'Round  (7)'!$B$2:$AM$102,MATCH(Species!W$2,'Round  (7)'!$B$2:$AM$2,0),0),0)+IFERROR(VLOOKUP($B45,'Round  (8)'!$B$2:$AM$102,MATCH(Species!W$2,'Round  (8)'!$B$2:$AM$2,0),0),0)+IFERROR(VLOOKUP($B45,'Round  (9)'!$B$2:$AM$102,MATCH(Species!W$2,'Round  (9)'!$B$2:$AM$2,0),0),0)+IFERROR(VLOOKUP($B45,'Round  (10)'!$B$2:$U$102,MATCH(Species!W$2,'Round  (10)'!$B$2:$U$2,0),0),0)+IFERROR(VLOOKUP($B45,'Round  (11)'!$B$2:$AB$102,MATCH(Species!W$2,'Round  (11)'!$B$2:$AB$2,0),0),0)+IFERROR(VLOOKUP($B45,'Round  (12)'!$B$2:$Y$100,MATCH(Species!W$2,'Round  (12)'!$B$2:$Y$2,0),0),0)</f>
        <v>0</v>
      </c>
      <c r="X45" s="480">
        <f>IFERROR(VLOOKUP($B45,'Round 1'!$B$2:$AM$102,MATCH(Species!X$2,'Round 1'!$B$2:$AM$2,0),0),0)+IFERROR(VLOOKUP($B45,'Round  (2)'!$B$2:$AM$102,MATCH(Species!X$2,'Round  (2)'!$B$2:$AM$2,0),0),0)+IFERROR(VLOOKUP($B45,'Round  (3)'!$B$2:$AM$102,MATCH(Species!X$2,'Round  (3)'!$B$2:$AM$2,0),0),0)+IFERROR(VLOOKUP($B45,'Round (4)'!$B$2:$AM$102,MATCH(Species!X$2,'Round (4)'!$B$2:$AM$2,0),0),0)+IFERROR(VLOOKUP($B45,'Round  (5)'!$B$2:$AM$102,MATCH(Species!X$2,'Round  (5)'!$B$2:$AM$2,0),0),0)+IFERROR(VLOOKUP($B45,'Round  (6)'!$B$2:$AM$102,MATCH(Species!X$2,'Round  (6)'!$B$2:$AM$2,0),0),0)+IFERROR(VLOOKUP($B45,'Round  (7)'!$B$2:$AM$102,MATCH(Species!X$2,'Round  (7)'!$B$2:$AM$2,0),0),0)+IFERROR(VLOOKUP($B45,'Round  (8)'!$B$2:$AM$102,MATCH(Species!X$2,'Round  (8)'!$B$2:$AM$2,0),0),0)+IFERROR(VLOOKUP($B45,'Round  (9)'!$B$2:$AM$102,MATCH(Species!X$2,'Round  (9)'!$B$2:$AM$2,0),0),0)+IFERROR(VLOOKUP($B45,'Round  (10)'!$B$2:$U$102,MATCH(Species!X$2,'Round  (10)'!$B$2:$U$2,0),0),0)+IFERROR(VLOOKUP($B45,'Round  (11)'!$B$2:$AB$102,MATCH(Species!X$2,'Round  (11)'!$B$2:$AB$2,0),0),0)+IFERROR(VLOOKUP($B45,'Round  (12)'!$B$2:$Y$100,MATCH(Species!X$2,'Round  (12)'!$B$2:$Y$2,0),0),0)</f>
        <v>0</v>
      </c>
      <c r="Y45" s="480">
        <f>IFERROR(VLOOKUP($B45,'Round 1'!$B$2:$AM$102,MATCH(Species!Y$2,'Round 1'!$B$2:$AM$2,0),0),0)+IFERROR(VLOOKUP($B45,'Round  (2)'!$B$2:$AM$102,MATCH(Species!Y$2,'Round  (2)'!$B$2:$AM$2,0),0),0)+IFERROR(VLOOKUP($B45,'Round  (3)'!$B$2:$AM$102,MATCH(Species!Y$2,'Round  (3)'!$B$2:$AM$2,0),0),0)+IFERROR(VLOOKUP($B45,'Round (4)'!$B$2:$AM$102,MATCH(Species!Y$2,'Round (4)'!$B$2:$AM$2,0),0),0)+IFERROR(VLOOKUP($B45,'Round  (5)'!$B$2:$AM$102,MATCH(Species!Y$2,'Round  (5)'!$B$2:$AM$2,0),0),0)+IFERROR(VLOOKUP($B45,'Round  (6)'!$B$2:$AM$102,MATCH(Species!Y$2,'Round  (6)'!$B$2:$AM$2,0),0),0)+IFERROR(VLOOKUP($B45,'Round  (7)'!$B$2:$AM$102,MATCH(Species!Y$2,'Round  (7)'!$B$2:$AM$2,0),0),0)+IFERROR(VLOOKUP($B45,'Round  (8)'!$B$2:$AM$102,MATCH(Species!Y$2,'Round  (8)'!$B$2:$AM$2,0),0),0)+IFERROR(VLOOKUP($B45,'Round  (9)'!$B$2:$AM$102,MATCH(Species!Y$2,'Round  (9)'!$B$2:$AM$2,0),0),0)+IFERROR(VLOOKUP($B45,'Round  (10)'!$B$2:$U$102,MATCH(Species!Y$2,'Round  (10)'!$B$2:$U$2,0),0),0)+IFERROR(VLOOKUP($B45,'Round  (11)'!$B$2:$AB$102,MATCH(Species!Y$2,'Round  (11)'!$B$2:$AB$2,0),0),0)+IFERROR(VLOOKUP($B45,'Round  (12)'!$B$2:$Y$100,MATCH(Species!Y$2,'Round  (12)'!$B$2:$Y$2,0),0),0)</f>
        <v>0</v>
      </c>
      <c r="Z45" s="480">
        <f>IFERROR(VLOOKUP($B45,'Round 1'!$B$2:$AM$102,MATCH(Species!Z$2,'Round 1'!$B$2:$AM$2,0),0),0)+IFERROR(VLOOKUP($B45,'Round  (2)'!$B$2:$AM$102,MATCH(Species!Z$2,'Round  (2)'!$B$2:$AM$2,0),0),0)+IFERROR(VLOOKUP($B45,'Round  (3)'!$B$2:$AM$102,MATCH(Species!Z$2,'Round  (3)'!$B$2:$AM$2,0),0),0)+IFERROR(VLOOKUP($B45,'Round (4)'!$B$2:$AM$102,MATCH(Species!Z$2,'Round (4)'!$B$2:$AM$2,0),0),0)+IFERROR(VLOOKUP($B45,'Round  (5)'!$B$2:$AM$102,MATCH(Species!Z$2,'Round  (5)'!$B$2:$AM$2,0),0),0)+IFERROR(VLOOKUP($B45,'Round  (6)'!$B$2:$AM$102,MATCH(Species!Z$2,'Round  (6)'!$B$2:$AM$2,0),0),0)+IFERROR(VLOOKUP($B45,'Round  (7)'!$B$2:$AM$102,MATCH(Species!Z$2,'Round  (7)'!$B$2:$AM$2,0),0),0)+IFERROR(VLOOKUP($B45,'Round  (8)'!$B$2:$AM$102,MATCH(Species!Z$2,'Round  (8)'!$B$2:$AM$2,0),0),0)+IFERROR(VLOOKUP($B45,'Round  (9)'!$B$2:$AM$102,MATCH(Species!Z$2,'Round  (9)'!$B$2:$AM$2,0),0),0)+IFERROR(VLOOKUP($B45,'Round  (10)'!$B$2:$U$102,MATCH(Species!Z$2,'Round  (10)'!$B$2:$U$2,0),0),0)+IFERROR(VLOOKUP($B45,'Round  (11)'!$B$2:$AB$102,MATCH(Species!Z$2,'Round  (11)'!$B$2:$AB$2,0),0),0)+IFERROR(VLOOKUP($B45,'Round  (12)'!$B$2:$Y$100,MATCH(Species!Z$2,'Round  (12)'!$B$2:$Y$2,0),0),0)</f>
        <v>0</v>
      </c>
      <c r="AA45" s="480">
        <f>IFERROR(VLOOKUP($B45,'Round 1'!$B$2:$AM$102,MATCH(Species!AA$2,'Round 1'!$B$2:$AM$2,0),0),0)+IFERROR(VLOOKUP($B45,'Round  (2)'!$B$2:$AM$102,MATCH(Species!AA$2,'Round  (2)'!$B$2:$AM$2,0),0),0)+IFERROR(VLOOKUP($B45,'Round  (3)'!$B$2:$AM$102,MATCH(Species!AA$2,'Round  (3)'!$B$2:$AM$2,0),0),0)+IFERROR(VLOOKUP($B45,'Round (4)'!$B$2:$AM$102,MATCH(Species!AA$2,'Round (4)'!$B$2:$AM$2,0),0),0)+IFERROR(VLOOKUP($B45,'Round  (5)'!$B$2:$AM$102,MATCH(Species!AA$2,'Round  (5)'!$B$2:$AM$2,0),0),0)+IFERROR(VLOOKUP($B45,'Round  (6)'!$B$2:$AM$102,MATCH(Species!AA$2,'Round  (6)'!$B$2:$AM$2,0),0),0)+IFERROR(VLOOKUP($B45,'Round  (7)'!$B$2:$AM$102,MATCH(Species!AA$2,'Round  (7)'!$B$2:$AM$2,0),0),0)+IFERROR(VLOOKUP($B45,'Round  (8)'!$B$2:$AM$102,MATCH(Species!AA$2,'Round  (8)'!$B$2:$AM$2,0),0),0)+IFERROR(VLOOKUP($B45,'Round  (9)'!$B$2:$AM$102,MATCH(Species!AA$2,'Round  (9)'!$B$2:$AM$2,0),0),0)+IFERROR(VLOOKUP($B45,'Round  (10)'!$B$2:$U$102,MATCH(Species!AA$2,'Round  (10)'!$B$2:$U$2,0),0),0)+IFERROR(VLOOKUP($B45,'Round  (11)'!$B$2:$AB$102,MATCH(Species!AA$2,'Round  (11)'!$B$2:$AB$2,0),0),0)+IFERROR(VLOOKUP($B45,'Round  (12)'!$B$2:$Y$100,MATCH(Species!AA$2,'Round  (12)'!$B$2:$Y$2,0),0),0)</f>
        <v>0</v>
      </c>
      <c r="AB45" s="480">
        <f>IFERROR(VLOOKUP($B45,'Round 1'!$B$2:$AM$102,MATCH(Species!AB$2,'Round 1'!$B$2:$AM$2,0),0),0)+IFERROR(VLOOKUP($B45,'Round  (2)'!$B$2:$AM$102,MATCH(Species!AB$2,'Round  (2)'!$B$2:$AM$2,0),0),0)+IFERROR(VLOOKUP($B45,'Round  (3)'!$B$2:$AM$102,MATCH(Species!AB$2,'Round  (3)'!$B$2:$AM$2,0),0),0)+IFERROR(VLOOKUP($B45,'Round (4)'!$B$2:$AM$102,MATCH(Species!AB$2,'Round (4)'!$B$2:$AM$2,0),0),0)+IFERROR(VLOOKUP($B45,'Round  (5)'!$B$2:$AM$102,MATCH(Species!AB$2,'Round  (5)'!$B$2:$AM$2,0),0),0)+IFERROR(VLOOKUP($B45,'Round  (6)'!$B$2:$AM$102,MATCH(Species!AB$2,'Round  (6)'!$B$2:$AM$2,0),0),0)+IFERROR(VLOOKUP($B45,'Round  (7)'!$B$2:$AM$102,MATCH(Species!AB$2,'Round  (7)'!$B$2:$AM$2,0),0),0)+IFERROR(VLOOKUP($B45,'Round  (8)'!$B$2:$AM$102,MATCH(Species!AB$2,'Round  (8)'!$B$2:$AM$2,0),0),0)+IFERROR(VLOOKUP($B45,'Round  (9)'!$B$2:$AM$102,MATCH(Species!AB$2,'Round  (9)'!$B$2:$AM$2,0),0),0)+IFERROR(VLOOKUP($B45,'Round  (10)'!$B$2:$U$102,MATCH(Species!AB$2,'Round  (10)'!$B$2:$U$2,0),0),0)+IFERROR(VLOOKUP($B45,'Round  (11)'!$B$2:$AB$102,MATCH(Species!AB$2,'Round  (11)'!$B$2:$AB$2,0),0),0)+IFERROR(VLOOKUP($B45,'Round  (12)'!$B$2:$Y$100,MATCH(Species!AB$2,'Round  (12)'!$B$2:$Y$2,0),0),0)</f>
        <v>0</v>
      </c>
      <c r="AC45" s="480">
        <f>IFERROR(VLOOKUP($B45,'Round 1'!$B$2:$AM$102,MATCH(Species!AC$2,'Round 1'!$B$2:$AM$2,0),0),0)+IFERROR(VLOOKUP($B45,'Round  (2)'!$B$2:$AM$102,MATCH(Species!AC$2,'Round  (2)'!$B$2:$AM$2,0),0),0)+IFERROR(VLOOKUP($B45,'Round  (3)'!$B$2:$AM$102,MATCH(Species!AC$2,'Round  (3)'!$B$2:$AM$2,0),0),0)+IFERROR(VLOOKUP($B45,'Round (4)'!$B$2:$AM$102,MATCH(Species!AC$2,'Round (4)'!$B$2:$AM$2,0),0),0)+IFERROR(VLOOKUP($B45,'Round  (5)'!$B$2:$AM$102,MATCH(Species!AC$2,'Round  (5)'!$B$2:$AM$2,0),0),0)+IFERROR(VLOOKUP($B45,'Round  (6)'!$B$2:$AM$102,MATCH(Species!AC$2,'Round  (6)'!$B$2:$AM$2,0),0),0)+IFERROR(VLOOKUP($B45,'Round  (7)'!$B$2:$AM$102,MATCH(Species!AC$2,'Round  (7)'!$B$2:$AM$2,0),0),0)+IFERROR(VLOOKUP($B45,'Round  (8)'!$B$2:$AM$102,MATCH(Species!AC$2,'Round  (8)'!$B$2:$AM$2,0),0),0)+IFERROR(VLOOKUP($B45,'Round  (9)'!$B$2:$AM$102,MATCH(Species!AC$2,'Round  (9)'!$B$2:$AM$2,0),0),0)+IFERROR(VLOOKUP($B45,'Round  (10)'!$B$2:$U$102,MATCH(Species!AC$2,'Round  (10)'!$B$2:$U$2,0),0),0)+IFERROR(VLOOKUP($B45,'Round  (11)'!$B$2:$AB$102,MATCH(Species!AC$2,'Round  (11)'!$B$2:$AB$2,0),0),0)+IFERROR(VLOOKUP($B45,'Round  (12)'!$B$2:$Y$100,MATCH(Species!AC$2,'Round  (12)'!$B$2:$Y$2,0),0),0)</f>
        <v>0</v>
      </c>
      <c r="AD45" s="480">
        <f>IFERROR(VLOOKUP($B45,'Round 1'!$B$2:$AM$102,MATCH(Species!AD$2,'Round 1'!$B$2:$AM$2,0),0),0)+IFERROR(VLOOKUP($B45,'Round  (2)'!$B$2:$AM$102,MATCH(Species!AD$2,'Round  (2)'!$B$2:$AM$2,0),0),0)+IFERROR(VLOOKUP($B45,'Round  (3)'!$B$2:$AM$102,MATCH(Species!AD$2,'Round  (3)'!$B$2:$AM$2,0),0),0)+IFERROR(VLOOKUP($B45,'Round (4)'!$B$2:$AM$102,MATCH(Species!AD$2,'Round (4)'!$B$2:$AM$2,0),0),0)+IFERROR(VLOOKUP($B45,'Round  (5)'!$B$2:$AM$102,MATCH(Species!AD$2,'Round  (5)'!$B$2:$AM$2,0),0),0)+IFERROR(VLOOKUP($B45,'Round  (6)'!$B$2:$AM$102,MATCH(Species!AD$2,'Round  (6)'!$B$2:$AM$2,0),0),0)+IFERROR(VLOOKUP($B45,'Round  (7)'!$B$2:$AM$102,MATCH(Species!AD$2,'Round  (7)'!$B$2:$AM$2,0),0),0)+IFERROR(VLOOKUP($B45,'Round  (8)'!$B$2:$AM$102,MATCH(Species!AD$2,'Round  (8)'!$B$2:$AM$2,0),0),0)+IFERROR(VLOOKUP($B45,'Round  (9)'!$B$2:$AM$102,MATCH(Species!AD$2,'Round  (9)'!$B$2:$AM$2,0),0),0)+IFERROR(VLOOKUP($B45,'Round  (10)'!$B$2:$U$102,MATCH(Species!AD$2,'Round  (10)'!$B$2:$U$2,0),0),0)+IFERROR(VLOOKUP($B45,'Round  (11)'!$B$2:$AB$102,MATCH(Species!AD$2,'Round  (11)'!$B$2:$AB$2,0),0),0)+IFERROR(VLOOKUP($B45,'Round  (12)'!$B$2:$Y$100,MATCH(Species!AD$2,'Round  (12)'!$B$2:$Y$2,0),0),0)</f>
        <v>0</v>
      </c>
      <c r="AE45" s="480">
        <f>IFERROR(VLOOKUP($B45,'Round 1'!$B$2:$AM$102,MATCH(Species!AE$2,'Round 1'!$B$2:$AM$2,0),0),0)+IFERROR(VLOOKUP($B45,'Round  (2)'!$B$2:$AM$102,MATCH(Species!AE$2,'Round  (2)'!$B$2:$AM$2,0),0),0)+IFERROR(VLOOKUP($B45,'Round  (3)'!$B$2:$AM$102,MATCH(Species!AE$2,'Round  (3)'!$B$2:$AM$2,0),0),0)+IFERROR(VLOOKUP($B45,'Round (4)'!$B$2:$AM$102,MATCH(Species!AE$2,'Round (4)'!$B$2:$AM$2,0),0),0)+IFERROR(VLOOKUP($B45,'Round  (5)'!$B$2:$AM$102,MATCH(Species!AE$2,'Round  (5)'!$B$2:$AM$2,0),0),0)+IFERROR(VLOOKUP($B45,'Round  (6)'!$B$2:$AM$102,MATCH(Species!AE$2,'Round  (6)'!$B$2:$AM$2,0),0),0)+IFERROR(VLOOKUP($B45,'Round  (7)'!$B$2:$AM$102,MATCH(Species!AE$2,'Round  (7)'!$B$2:$AM$2,0),0),0)+IFERROR(VLOOKUP($B45,'Round  (8)'!$B$2:$AM$102,MATCH(Species!AE$2,'Round  (8)'!$B$2:$AM$2,0),0),0)+IFERROR(VLOOKUP($B45,'Round  (9)'!$B$2:$AM$102,MATCH(Species!AE$2,'Round  (9)'!$B$2:$AM$2,0),0),0)+IFERROR(VLOOKUP($B45,'Round  (10)'!$B$2:$U$102,MATCH(Species!AE$2,'Round  (10)'!$B$2:$U$2,0),0),0)+IFERROR(VLOOKUP($B45,'Round  (11)'!$B$2:$AB$102,MATCH(Species!AE$2,'Round  (11)'!$B$2:$AB$2,0),0),0)+IFERROR(VLOOKUP($B45,'Round  (12)'!$B$2:$Y$100,MATCH(Species!AE$2,'Round  (12)'!$B$2:$Y$2,0),0),0)</f>
        <v>0</v>
      </c>
      <c r="AF45" s="480">
        <f>IFERROR(VLOOKUP($B45,'Round 1'!$B$2:$AM$102,MATCH(Species!AF$2,'Round 1'!$B$2:$AM$2,0),0),0)+IFERROR(VLOOKUP($B45,'Round  (2)'!$B$2:$AM$102,MATCH(Species!AF$2,'Round  (2)'!$B$2:$AM$2,0),0),0)+IFERROR(VLOOKUP($B45,'Round  (3)'!$B$2:$AM$102,MATCH(Species!AF$2,'Round  (3)'!$B$2:$AM$2,0),0),0)+IFERROR(VLOOKUP($B45,'Round (4)'!$B$2:$AM$102,MATCH(Species!AF$2,'Round (4)'!$B$2:$AM$2,0),0),0)+IFERROR(VLOOKUP($B45,'Round  (5)'!$B$2:$AM$102,MATCH(Species!AF$2,'Round  (5)'!$B$2:$AM$2,0),0),0)+IFERROR(VLOOKUP($B45,'Round  (6)'!$B$2:$AM$102,MATCH(Species!AF$2,'Round  (6)'!$B$2:$AM$2,0),0),0)+IFERROR(VLOOKUP($B45,'Round  (7)'!$B$2:$AM$102,MATCH(Species!AF$2,'Round  (7)'!$B$2:$AM$2,0),0),0)+IFERROR(VLOOKUP($B45,'Round  (8)'!$B$2:$AM$102,MATCH(Species!AF$2,'Round  (8)'!$B$2:$AM$2,0),0),0)+IFERROR(VLOOKUP($B45,'Round  (9)'!$B$2:$AM$102,MATCH(Species!AF$2,'Round  (9)'!$B$2:$AM$2,0),0),0)+IFERROR(VLOOKUP($B45,'Round  (10)'!$B$2:$U$102,MATCH(Species!AF$2,'Round  (10)'!$B$2:$U$2,0),0),0)+IFERROR(VLOOKUP($B45,'Round  (11)'!$B$2:$AB$102,MATCH(Species!AF$2,'Round  (11)'!$B$2:$AB$2,0),0),0)+IFERROR(VLOOKUP($B45,'Round  (12)'!$B$2:$Y$100,MATCH(Species!AF$2,'Round  (12)'!$B$2:$Y$2,0),0),0)</f>
        <v>0</v>
      </c>
      <c r="AG45" s="480">
        <f>IFERROR(VLOOKUP($B45,'Round 1'!$B$2:$AM$102,MATCH(Species!AG$2,'Round 1'!$B$2:$AM$2,0),0),0)+IFERROR(VLOOKUP($B45,'Round  (2)'!$B$2:$AM$102,MATCH(Species!AG$2,'Round  (2)'!$B$2:$AM$2,0),0),0)+IFERROR(VLOOKUP($B45,'Round  (3)'!$B$2:$AM$102,MATCH(Species!AG$2,'Round  (3)'!$B$2:$AM$2,0),0),0)+IFERROR(VLOOKUP($B45,'Round (4)'!$B$2:$AM$102,MATCH(Species!AG$2,'Round (4)'!$B$2:$AM$2,0),0),0)+IFERROR(VLOOKUP($B45,'Round  (5)'!$B$2:$AM$102,MATCH(Species!AG$2,'Round  (5)'!$B$2:$AM$2,0),0),0)+IFERROR(VLOOKUP($B45,'Round  (6)'!$B$2:$AM$102,MATCH(Species!AG$2,'Round  (6)'!$B$2:$AM$2,0),0),0)+IFERROR(VLOOKUP($B45,'Round  (7)'!$B$2:$AM$102,MATCH(Species!AG$2,'Round  (7)'!$B$2:$AM$2,0),0),0)+IFERROR(VLOOKUP($B45,'Round  (8)'!$B$2:$AM$102,MATCH(Species!AG$2,'Round  (8)'!$B$2:$AM$2,0),0),0)+IFERROR(VLOOKUP($B45,'Round  (9)'!$B$2:$AM$102,MATCH(Species!AG$2,'Round  (9)'!$B$2:$AM$2,0),0),0)+IFERROR(VLOOKUP($B45,'Round  (10)'!$B$2:$U$102,MATCH(Species!AG$2,'Round  (10)'!$B$2:$U$2,0),0),0)+IFERROR(VLOOKUP($B45,'Round  (11)'!$B$2:$AB$102,MATCH(Species!AG$2,'Round  (11)'!$B$2:$AB$2,0),0),0)+IFERROR(VLOOKUP($B45,'Round  (12)'!$B$2:$Y$100,MATCH(Species!AG$2,'Round  (12)'!$B$2:$Y$2,0),0),0)</f>
        <v>0</v>
      </c>
      <c r="AH45" s="480">
        <f>IFERROR(VLOOKUP($B45,'Round 1'!$B$2:$AM$102,MATCH(Species!AH$2,'Round 1'!$B$2:$AM$2,0),0),0)+IFERROR(VLOOKUP($B45,'Round  (2)'!$B$2:$AM$102,MATCH(Species!AH$2,'Round  (2)'!$B$2:$AM$2,0),0),0)+IFERROR(VLOOKUP($B45,'Round  (3)'!$B$2:$AM$102,MATCH(Species!AH$2,'Round  (3)'!$B$2:$AM$2,0),0),0)+IFERROR(VLOOKUP($B45,'Round (4)'!$B$2:$AM$102,MATCH(Species!AH$2,'Round (4)'!$B$2:$AM$2,0),0),0)+IFERROR(VLOOKUP($B45,'Round  (5)'!$B$2:$AM$102,MATCH(Species!AH$2,'Round  (5)'!$B$2:$AM$2,0),0),0)+IFERROR(VLOOKUP($B45,'Round  (6)'!$B$2:$AM$102,MATCH(Species!AH$2,'Round  (6)'!$B$2:$AM$2,0),0),0)+IFERROR(VLOOKUP($B45,'Round  (7)'!$B$2:$AM$102,MATCH(Species!AH$2,'Round  (7)'!$B$2:$AM$2,0),0),0)+IFERROR(VLOOKUP($B45,'Round  (8)'!$B$2:$AM$102,MATCH(Species!AH$2,'Round  (8)'!$B$2:$AM$2,0),0),0)+IFERROR(VLOOKUP($B45,'Round  (9)'!$B$2:$AM$102,MATCH(Species!AH$2,'Round  (9)'!$B$2:$AM$2,0),0),0)+IFERROR(VLOOKUP($B45,'Round  (10)'!$B$2:$U$102,MATCH(Species!AH$2,'Round  (10)'!$B$2:$U$2,0),0),0)+IFERROR(VLOOKUP($B45,'Round  (11)'!$B$2:$AB$102,MATCH(Species!AH$2,'Round  (11)'!$B$2:$AB$2,0),0),0)+IFERROR(VLOOKUP($B45,'Round  (12)'!$B$2:$Y$100,MATCH(Species!AH$2,'Round  (12)'!$B$2:$Y$2,0),0),0)</f>
        <v>0</v>
      </c>
      <c r="AI45" s="480">
        <f>IFERROR(VLOOKUP($B45,'Round 1'!$B$2:$AM$102,MATCH(Species!AI$2,'Round 1'!$B$2:$AM$2,0),0),0)+IFERROR(VLOOKUP($B45,'Round  (2)'!$B$2:$AM$102,MATCH(Species!AI$2,'Round  (2)'!$B$2:$AM$2,0),0),0)+IFERROR(VLOOKUP($B45,'Round  (3)'!$B$2:$AM$102,MATCH(Species!AI$2,'Round  (3)'!$B$2:$AM$2,0),0),0)+IFERROR(VLOOKUP($B45,'Round (4)'!$B$2:$AM$102,MATCH(Species!AI$2,'Round (4)'!$B$2:$AM$2,0),0),0)+IFERROR(VLOOKUP($B45,'Round  (5)'!$B$2:$AM$102,MATCH(Species!AI$2,'Round  (5)'!$B$2:$AM$2,0),0),0)+IFERROR(VLOOKUP($B45,'Round  (6)'!$B$2:$AM$102,MATCH(Species!AI$2,'Round  (6)'!$B$2:$AM$2,0),0),0)+IFERROR(VLOOKUP($B45,'Round  (7)'!$B$2:$AM$102,MATCH(Species!AI$2,'Round  (7)'!$B$2:$AM$2,0),0),0)+IFERROR(VLOOKUP($B45,'Round  (8)'!$B$2:$AM$102,MATCH(Species!AI$2,'Round  (8)'!$B$2:$AM$2,0),0),0)+IFERROR(VLOOKUP($B45,'Round  (9)'!$B$2:$AM$102,MATCH(Species!AI$2,'Round  (9)'!$B$2:$AM$2,0),0),0)+IFERROR(VLOOKUP($B45,'Round  (10)'!$B$2:$U$102,MATCH(Species!AI$2,'Round  (10)'!$B$2:$U$2,0),0),0)+IFERROR(VLOOKUP($B45,'Round  (11)'!$B$2:$AB$102,MATCH(Species!AI$2,'Round  (11)'!$B$2:$AB$2,0),0),0)+IFERROR(VLOOKUP($B45,'Round  (12)'!$B$2:$Y$100,MATCH(Species!AI$2,'Round  (12)'!$B$2:$Y$2,0),0),0)</f>
        <v>0</v>
      </c>
      <c r="AJ45" s="480">
        <f>IFERROR(VLOOKUP($B45,'Round 1'!$B$2:$AM$102,MATCH(Species!AJ$2,'Round 1'!$B$2:$AM$2,0),0),0)+IFERROR(VLOOKUP($B45,'Round  (2)'!$B$2:$AM$102,MATCH(Species!AJ$2,'Round  (2)'!$B$2:$AM$2,0),0),0)+IFERROR(VLOOKUP($B45,'Round  (3)'!$B$2:$AM$102,MATCH(Species!AJ$2,'Round  (3)'!$B$2:$AM$2,0),0),0)+IFERROR(VLOOKUP($B45,'Round (4)'!$B$2:$AM$102,MATCH(Species!AJ$2,'Round (4)'!$B$2:$AM$2,0),0),0)+IFERROR(VLOOKUP($B45,'Round  (5)'!$B$2:$AM$102,MATCH(Species!AJ$2,'Round  (5)'!$B$2:$AM$2,0),0),0)+IFERROR(VLOOKUP($B45,'Round  (6)'!$B$2:$AM$102,MATCH(Species!AJ$2,'Round  (6)'!$B$2:$AM$2,0),0),0)+IFERROR(VLOOKUP($B45,'Round  (7)'!$B$2:$AM$102,MATCH(Species!AJ$2,'Round  (7)'!$B$2:$AM$2,0),0),0)+IFERROR(VLOOKUP($B45,'Round  (8)'!$B$2:$AM$102,MATCH(Species!AJ$2,'Round  (8)'!$B$2:$AM$2,0),0),0)+IFERROR(VLOOKUP($B45,'Round  (9)'!$B$2:$AM$102,MATCH(Species!AJ$2,'Round  (9)'!$B$2:$AM$2,0),0),0)+IFERROR(VLOOKUP($B45,'Round  (10)'!$B$2:$U$102,MATCH(Species!AJ$2,'Round  (10)'!$B$2:$U$2,0),0),0)+IFERROR(VLOOKUP($B45,'Round  (11)'!$B$2:$AB$102,MATCH(Species!AJ$2,'Round  (11)'!$B$2:$AB$2,0),0),0)+IFERROR(VLOOKUP($B45,'Round  (12)'!$B$2:$Y$100,MATCH(Species!AJ$2,'Round  (12)'!$B$2:$Y$2,0),0),0)</f>
        <v>0</v>
      </c>
    </row>
    <row r="46" spans="1:36" x14ac:dyDescent="0.3">
      <c r="A46" s="186">
        <v>43</v>
      </c>
      <c r="B46" s="326" t="s">
        <v>746</v>
      </c>
      <c r="C46" s="66" t="str">
        <f>IFERROR(VLOOKUP(B46,IND!$B$3:$E$66,4,0),"NM")</f>
        <v>NM</v>
      </c>
      <c r="D46" s="51">
        <f t="shared" si="3"/>
        <v>5</v>
      </c>
      <c r="E46" s="342">
        <f t="shared" si="4"/>
        <v>25</v>
      </c>
      <c r="F46" s="480">
        <f>IFERROR(VLOOKUP($B46,'Round 1'!$B$2:$AM$102,MATCH(Species!F$2,'Round 1'!$B$2:$AM$2,0),0),0)+IFERROR(VLOOKUP($B46,'Round  (2)'!$B$2:$AM$102,MATCH(Species!F$2,'Round  (2)'!$B$2:$AM$2,0),0),0)+IFERROR(VLOOKUP($B46,'Round  (3)'!$B$2:$AM$102,MATCH(Species!F$2,'Round  (3)'!$B$2:$AM$2,0),0),0)+IFERROR(VLOOKUP($B46,'Round (4)'!$B$2:$AM$102,MATCH(Species!F$2,'Round (4)'!$B$2:$AM$2,0),0),0)+IFERROR(VLOOKUP($B46,'Round  (5)'!$B$2:$AM$102,MATCH(Species!F$2,'Round  (5)'!$B$2:$AM$2,0),0),0)+IFERROR(VLOOKUP($B46,'Round  (6)'!$B$2:$AM$102,MATCH(Species!F$2,'Round  (6)'!$B$2:$AM$2,0),0),0)+IFERROR(VLOOKUP($B46,'Round  (7)'!$B$2:$AM$102,MATCH(Species!F$2,'Round  (7)'!$B$2:$AM$2,0),0),0)+IFERROR(VLOOKUP($B46,'Round  (8)'!$B$2:$AM$102,MATCH(Species!F$2,'Round  (8)'!$B$2:$AM$2,0),0),0)+IFERROR(VLOOKUP($B46,'Round  (9)'!$B$2:$AM$102,MATCH(Species!F$2,'Round  (9)'!$B$2:$AM$2,0),0),0)+IFERROR(VLOOKUP($B46,'Round  (10)'!$B$2:$U$102,MATCH(Species!F$2,'Round  (10)'!$B$2:$U$2,0),0),0)+IFERROR(VLOOKUP($B46,'Round  (11)'!$B$2:$AB$102,MATCH(Species!F$2,'Round  (11)'!$B$2:$AB$2,0),0),0)+IFERROR(VLOOKUP($B46,'Round  (12)'!$B$2:$Y$100,MATCH(Species!F$2,'Round  (12)'!$B$2:$Y$2,0),0),0)</f>
        <v>5</v>
      </c>
      <c r="G46" s="480">
        <f>IFERROR(VLOOKUP($B46,'Round 1'!$B$2:$AM$102,MATCH(Species!G$2,'Round 1'!$B$2:$AM$2,0),0),0)+IFERROR(VLOOKUP($B46,'Round  (2)'!$B$2:$AM$102,MATCH(Species!G$2,'Round  (2)'!$B$2:$AM$2,0),0),0)+IFERROR(VLOOKUP($B46,'Round  (3)'!$B$2:$AM$102,MATCH(Species!G$2,'Round  (3)'!$B$2:$AM$2,0),0),0)+IFERROR(VLOOKUP($B46,'Round (4)'!$B$2:$AM$102,MATCH(Species!G$2,'Round (4)'!$B$2:$AM$2,0),0),0)+IFERROR(VLOOKUP($B46,'Round  (5)'!$B$2:$AM$102,MATCH(Species!G$2,'Round  (5)'!$B$2:$AM$2,0),0),0)+IFERROR(VLOOKUP($B46,'Round  (6)'!$B$2:$AM$102,MATCH(Species!G$2,'Round  (6)'!$B$2:$AM$2,0),0),0)+IFERROR(VLOOKUP($B46,'Round  (7)'!$B$2:$AM$102,MATCH(Species!G$2,'Round  (7)'!$B$2:$AM$2,0),0),0)+IFERROR(VLOOKUP($B46,'Round  (8)'!$B$2:$AM$102,MATCH(Species!G$2,'Round  (8)'!$B$2:$AM$2,0),0),0)+IFERROR(VLOOKUP($B46,'Round  (9)'!$B$2:$AM$102,MATCH(Species!G$2,'Round  (9)'!$B$2:$AM$2,0),0),0)+IFERROR(VLOOKUP($B46,'Round  (10)'!$B$2:$U$102,MATCH(Species!G$2,'Round  (10)'!$B$2:$U$2,0),0),0)+IFERROR(VLOOKUP($B46,'Round  (11)'!$B$2:$AB$102,MATCH(Species!G$2,'Round  (11)'!$B$2:$AB$2,0),0),0)+IFERROR(VLOOKUP($B46,'Round  (12)'!$B$2:$Y$100,MATCH(Species!G$2,'Round  (12)'!$B$2:$Y$2,0),0),0)</f>
        <v>0</v>
      </c>
      <c r="H46" s="480">
        <f>IFERROR(VLOOKUP($B46,'Round 1'!$B$2:$AM$102,MATCH(Species!H$2,'Round 1'!$B$2:$AM$2,0),0),0)+IFERROR(VLOOKUP($B46,'Round  (2)'!$B$2:$AM$102,MATCH(Species!H$2,'Round  (2)'!$B$2:$AM$2,0),0),0)+IFERROR(VLOOKUP($B46,'Round  (3)'!$B$2:$AM$102,MATCH(Species!H$2,'Round  (3)'!$B$2:$AM$2,0),0),0)+IFERROR(VLOOKUP($B46,'Round (4)'!$B$2:$AM$102,MATCH(Species!H$2,'Round (4)'!$B$2:$AM$2,0),0),0)+IFERROR(VLOOKUP($B46,'Round  (5)'!$B$2:$AM$102,MATCH(Species!H$2,'Round  (5)'!$B$2:$AM$2,0),0),0)+IFERROR(VLOOKUP($B46,'Round  (6)'!$B$2:$AM$102,MATCH(Species!H$2,'Round  (6)'!$B$2:$AM$2,0),0),0)+IFERROR(VLOOKUP($B46,'Round  (7)'!$B$2:$AM$102,MATCH(Species!H$2,'Round  (7)'!$B$2:$AM$2,0),0),0)+IFERROR(VLOOKUP($B46,'Round  (8)'!$B$2:$AM$102,MATCH(Species!H$2,'Round  (8)'!$B$2:$AM$2,0),0),0)+IFERROR(VLOOKUP($B46,'Round  (9)'!$B$2:$AM$102,MATCH(Species!H$2,'Round  (9)'!$B$2:$AM$2,0),0),0)+IFERROR(VLOOKUP($B46,'Round  (10)'!$B$2:$U$102,MATCH(Species!H$2,'Round  (10)'!$B$2:$U$2,0),0),0)+IFERROR(VLOOKUP($B46,'Round  (11)'!$B$2:$AB$102,MATCH(Species!H$2,'Round  (11)'!$B$2:$AB$2,0),0),0)+IFERROR(VLOOKUP($B46,'Round  (12)'!$B$2:$Y$100,MATCH(Species!H$2,'Round  (12)'!$B$2:$Y$2,0),0),0)</f>
        <v>0</v>
      </c>
      <c r="I46" s="480">
        <f>IFERROR(VLOOKUP($B46,'Round 1'!$B$2:$AM$102,MATCH(Species!I$2,'Round 1'!$B$2:$AM$2,0),0),0)+IFERROR(VLOOKUP($B46,'Round  (2)'!$B$2:$AM$102,MATCH(Species!I$2,'Round  (2)'!$B$2:$AM$2,0),0),0)+IFERROR(VLOOKUP($B46,'Round  (3)'!$B$2:$AM$102,MATCH(Species!I$2,'Round  (3)'!$B$2:$AM$2,0),0),0)+IFERROR(VLOOKUP($B46,'Round (4)'!$B$2:$AM$102,MATCH(Species!I$2,'Round (4)'!$B$2:$AM$2,0),0),0)+IFERROR(VLOOKUP($B46,'Round  (5)'!$B$2:$AM$102,MATCH(Species!I$2,'Round  (5)'!$B$2:$AM$2,0),0),0)+IFERROR(VLOOKUP($B46,'Round  (6)'!$B$2:$AM$102,MATCH(Species!I$2,'Round  (6)'!$B$2:$AM$2,0),0),0)+IFERROR(VLOOKUP($B46,'Round  (7)'!$B$2:$AM$102,MATCH(Species!I$2,'Round  (7)'!$B$2:$AM$2,0),0),0)+IFERROR(VLOOKUP($B46,'Round  (8)'!$B$2:$AM$102,MATCH(Species!I$2,'Round  (8)'!$B$2:$AM$2,0),0),0)+IFERROR(VLOOKUP($B46,'Round  (9)'!$B$2:$AM$102,MATCH(Species!I$2,'Round  (9)'!$B$2:$AM$2,0),0),0)+IFERROR(VLOOKUP($B46,'Round  (10)'!$B$2:$U$102,MATCH(Species!I$2,'Round  (10)'!$B$2:$U$2,0),0),0)+IFERROR(VLOOKUP($B46,'Round  (11)'!$B$2:$AB$102,MATCH(Species!I$2,'Round  (11)'!$B$2:$AB$2,0),0),0)+IFERROR(VLOOKUP($B46,'Round  (12)'!$B$2:$Y$100,MATCH(Species!I$2,'Round  (12)'!$B$2:$Y$2,0),0),0)</f>
        <v>0</v>
      </c>
      <c r="J46" s="480">
        <f>IFERROR(VLOOKUP($B46,'Round 1'!$B$2:$AM$102,MATCH(Species!J$2,'Round 1'!$B$2:$AM$2,0),0),0)+IFERROR(VLOOKUP($B46,'Round  (2)'!$B$2:$AM$102,MATCH(Species!J$2,'Round  (2)'!$B$2:$AM$2,0),0),0)+IFERROR(VLOOKUP($B46,'Round  (3)'!$B$2:$AM$102,MATCH(Species!J$2,'Round  (3)'!$B$2:$AM$2,0),0),0)+IFERROR(VLOOKUP($B46,'Round (4)'!$B$2:$AM$102,MATCH(Species!J$2,'Round (4)'!$B$2:$AM$2,0),0),0)+IFERROR(VLOOKUP($B46,'Round  (5)'!$B$2:$AM$102,MATCH(Species!J$2,'Round  (5)'!$B$2:$AM$2,0),0),0)+IFERROR(VLOOKUP($B46,'Round  (6)'!$B$2:$AM$102,MATCH(Species!J$2,'Round  (6)'!$B$2:$AM$2,0),0),0)+IFERROR(VLOOKUP($B46,'Round  (7)'!$B$2:$AM$102,MATCH(Species!J$2,'Round  (7)'!$B$2:$AM$2,0),0),0)+IFERROR(VLOOKUP($B46,'Round  (8)'!$B$2:$AM$102,MATCH(Species!J$2,'Round  (8)'!$B$2:$AM$2,0),0),0)+IFERROR(VLOOKUP($B46,'Round  (9)'!$B$2:$AM$102,MATCH(Species!J$2,'Round  (9)'!$B$2:$AM$2,0),0),0)+IFERROR(VLOOKUP($B46,'Round  (10)'!$B$2:$U$102,MATCH(Species!J$2,'Round  (10)'!$B$2:$U$2,0),0),0)+IFERROR(VLOOKUP($B46,'Round  (11)'!$B$2:$AB$102,MATCH(Species!J$2,'Round  (11)'!$B$2:$AB$2,0),0),0)+IFERROR(VLOOKUP($B46,'Round  (12)'!$B$2:$Y$100,MATCH(Species!J$2,'Round  (12)'!$B$2:$Y$2,0),0),0)</f>
        <v>6</v>
      </c>
      <c r="K46" s="480">
        <f>IFERROR(VLOOKUP($B46,'Round 1'!$B$2:$AM$102,MATCH(Species!K$2,'Round 1'!$B$2:$AM$2,0),0),0)+IFERROR(VLOOKUP($B46,'Round  (2)'!$B$2:$AM$102,MATCH(Species!K$2,'Round  (2)'!$B$2:$AM$2,0),0),0)+IFERROR(VLOOKUP($B46,'Round  (3)'!$B$2:$AM$102,MATCH(Species!K$2,'Round  (3)'!$B$2:$AM$2,0),0),0)+IFERROR(VLOOKUP($B46,'Round (4)'!$B$2:$AM$102,MATCH(Species!K$2,'Round (4)'!$B$2:$AM$2,0),0),0)+IFERROR(VLOOKUP($B46,'Round  (5)'!$B$2:$AM$102,MATCH(Species!K$2,'Round  (5)'!$B$2:$AM$2,0),0),0)+IFERROR(VLOOKUP($B46,'Round  (6)'!$B$2:$AM$102,MATCH(Species!K$2,'Round  (6)'!$B$2:$AM$2,0),0),0)+IFERROR(VLOOKUP($B46,'Round  (7)'!$B$2:$AM$102,MATCH(Species!K$2,'Round  (7)'!$B$2:$AM$2,0),0),0)+IFERROR(VLOOKUP($B46,'Round  (8)'!$B$2:$AM$102,MATCH(Species!K$2,'Round  (8)'!$B$2:$AM$2,0),0),0)+IFERROR(VLOOKUP($B46,'Round  (9)'!$B$2:$AM$102,MATCH(Species!K$2,'Round  (9)'!$B$2:$AM$2,0),0),0)+IFERROR(VLOOKUP($B46,'Round  (10)'!$B$2:$U$102,MATCH(Species!K$2,'Round  (10)'!$B$2:$U$2,0),0),0)+IFERROR(VLOOKUP($B46,'Round  (11)'!$B$2:$AB$102,MATCH(Species!K$2,'Round  (11)'!$B$2:$AB$2,0),0),0)+IFERROR(VLOOKUP($B46,'Round  (12)'!$B$2:$Y$100,MATCH(Species!K$2,'Round  (12)'!$B$2:$Y$2,0),0),0)</f>
        <v>0</v>
      </c>
      <c r="L46" s="480">
        <f>IFERROR(VLOOKUP($B46,'Round 1'!$B$2:$AM$102,MATCH(Species!L$2,'Round 1'!$B$2:$AM$2,0),0),0)+IFERROR(VLOOKUP($B46,'Round  (2)'!$B$2:$AM$102,MATCH(Species!L$2,'Round  (2)'!$B$2:$AM$2,0),0),0)+IFERROR(VLOOKUP($B46,'Round  (3)'!$B$2:$AM$102,MATCH(Species!L$2,'Round  (3)'!$B$2:$AM$2,0),0),0)+IFERROR(VLOOKUP($B46,'Round (4)'!$B$2:$AM$102,MATCH(Species!L$2,'Round (4)'!$B$2:$AM$2,0),0),0)+IFERROR(VLOOKUP($B46,'Round  (5)'!$B$2:$AM$102,MATCH(Species!L$2,'Round  (5)'!$B$2:$AM$2,0),0),0)+IFERROR(VLOOKUP($B46,'Round  (6)'!$B$2:$AM$102,MATCH(Species!L$2,'Round  (6)'!$B$2:$AM$2,0),0),0)+IFERROR(VLOOKUP($B46,'Round  (7)'!$B$2:$AM$102,MATCH(Species!L$2,'Round  (7)'!$B$2:$AM$2,0),0),0)+IFERROR(VLOOKUP($B46,'Round  (8)'!$B$2:$AM$102,MATCH(Species!L$2,'Round  (8)'!$B$2:$AM$2,0),0),0)+IFERROR(VLOOKUP($B46,'Round  (9)'!$B$2:$AM$102,MATCH(Species!L$2,'Round  (9)'!$B$2:$AM$2,0),0),0)+IFERROR(VLOOKUP($B46,'Round  (10)'!$B$2:$U$102,MATCH(Species!L$2,'Round  (10)'!$B$2:$U$2,0),0),0)+IFERROR(VLOOKUP($B46,'Round  (11)'!$B$2:$AB$102,MATCH(Species!L$2,'Round  (11)'!$B$2:$AB$2,0),0),0)+IFERROR(VLOOKUP($B46,'Round  (12)'!$B$2:$Y$100,MATCH(Species!L$2,'Round  (12)'!$B$2:$Y$2,0),0),0)</f>
        <v>10</v>
      </c>
      <c r="M46" s="480">
        <f>IFERROR(VLOOKUP($B46,'Round 1'!$B$2:$AM$102,MATCH(Species!M$2,'Round 1'!$B$2:$AM$2,0),0),0)+IFERROR(VLOOKUP($B46,'Round  (2)'!$B$2:$AM$102,MATCH(Species!M$2,'Round  (2)'!$B$2:$AM$2,0),0),0)+IFERROR(VLOOKUP($B46,'Round  (3)'!$B$2:$AM$102,MATCH(Species!M$2,'Round  (3)'!$B$2:$AM$2,0),0),0)+IFERROR(VLOOKUP($B46,'Round (4)'!$B$2:$AM$102,MATCH(Species!M$2,'Round (4)'!$B$2:$AM$2,0),0),0)+IFERROR(VLOOKUP($B46,'Round  (5)'!$B$2:$AM$102,MATCH(Species!M$2,'Round  (5)'!$B$2:$AM$2,0),0),0)+IFERROR(VLOOKUP($B46,'Round  (6)'!$B$2:$AM$102,MATCH(Species!M$2,'Round  (6)'!$B$2:$AM$2,0),0),0)+IFERROR(VLOOKUP($B46,'Round  (7)'!$B$2:$AM$102,MATCH(Species!M$2,'Round  (7)'!$B$2:$AM$2,0),0),0)+IFERROR(VLOOKUP($B46,'Round  (8)'!$B$2:$AM$102,MATCH(Species!M$2,'Round  (8)'!$B$2:$AM$2,0),0),0)+IFERROR(VLOOKUP($B46,'Round  (9)'!$B$2:$AM$102,MATCH(Species!M$2,'Round  (9)'!$B$2:$AM$2,0),0),0)+IFERROR(VLOOKUP($B46,'Round  (10)'!$B$2:$U$102,MATCH(Species!M$2,'Round  (10)'!$B$2:$U$2,0),0),0)+IFERROR(VLOOKUP($B46,'Round  (11)'!$B$2:$AB$102,MATCH(Species!M$2,'Round  (11)'!$B$2:$AB$2,0),0),0)+IFERROR(VLOOKUP($B46,'Round  (12)'!$B$2:$Y$100,MATCH(Species!M$2,'Round  (12)'!$B$2:$Y$2,0),0),0)</f>
        <v>1</v>
      </c>
      <c r="N46" s="480">
        <f>IFERROR(VLOOKUP($B46,'Round 1'!$B$2:$AM$102,MATCH(Species!N$2,'Round 1'!$B$2:$AM$2,0),0),0)+IFERROR(VLOOKUP($B46,'Round  (2)'!$B$2:$AM$102,MATCH(Species!N$2,'Round  (2)'!$B$2:$AM$2,0),0),0)+IFERROR(VLOOKUP($B46,'Round  (3)'!$B$2:$AM$102,MATCH(Species!N$2,'Round  (3)'!$B$2:$AM$2,0),0),0)+IFERROR(VLOOKUP($B46,'Round (4)'!$B$2:$AM$102,MATCH(Species!N$2,'Round (4)'!$B$2:$AM$2,0),0),0)+IFERROR(VLOOKUP($B46,'Round  (5)'!$B$2:$AM$102,MATCH(Species!N$2,'Round  (5)'!$B$2:$AM$2,0),0),0)+IFERROR(VLOOKUP($B46,'Round  (6)'!$B$2:$AM$102,MATCH(Species!N$2,'Round  (6)'!$B$2:$AM$2,0),0),0)+IFERROR(VLOOKUP($B46,'Round  (7)'!$B$2:$AM$102,MATCH(Species!N$2,'Round  (7)'!$B$2:$AM$2,0),0),0)+IFERROR(VLOOKUP($B46,'Round  (8)'!$B$2:$AM$102,MATCH(Species!N$2,'Round  (8)'!$B$2:$AM$2,0),0),0)+IFERROR(VLOOKUP($B46,'Round  (9)'!$B$2:$AM$102,MATCH(Species!N$2,'Round  (9)'!$B$2:$AM$2,0),0),0)+IFERROR(VLOOKUP($B46,'Round  (10)'!$B$2:$U$102,MATCH(Species!N$2,'Round  (10)'!$B$2:$U$2,0),0),0)+IFERROR(VLOOKUP($B46,'Round  (11)'!$B$2:$AB$102,MATCH(Species!N$2,'Round  (11)'!$B$2:$AB$2,0),0),0)+IFERROR(VLOOKUP($B46,'Round  (12)'!$B$2:$Y$100,MATCH(Species!N$2,'Round  (12)'!$B$2:$Y$2,0),0),0)</f>
        <v>3</v>
      </c>
      <c r="O46" s="480">
        <f>IFERROR(VLOOKUP($B46,'Round 1'!$B$2:$AM$102,MATCH(Species!O$2,'Round 1'!$B$2:$AM$2,0),0),0)+IFERROR(VLOOKUP($B46,'Round  (2)'!$B$2:$AM$102,MATCH(Species!O$2,'Round  (2)'!$B$2:$AM$2,0),0),0)+IFERROR(VLOOKUP($B46,'Round  (3)'!$B$2:$AM$102,MATCH(Species!O$2,'Round  (3)'!$B$2:$AM$2,0),0),0)+IFERROR(VLOOKUP($B46,'Round (4)'!$B$2:$AM$102,MATCH(Species!O$2,'Round (4)'!$B$2:$AM$2,0),0),0)+IFERROR(VLOOKUP($B46,'Round  (5)'!$B$2:$AM$102,MATCH(Species!O$2,'Round  (5)'!$B$2:$AM$2,0),0),0)+IFERROR(VLOOKUP($B46,'Round  (6)'!$B$2:$AM$102,MATCH(Species!O$2,'Round  (6)'!$B$2:$AM$2,0),0),0)+IFERROR(VLOOKUP($B46,'Round  (7)'!$B$2:$AM$102,MATCH(Species!O$2,'Round  (7)'!$B$2:$AM$2,0),0),0)+IFERROR(VLOOKUP($B46,'Round  (8)'!$B$2:$AM$102,MATCH(Species!O$2,'Round  (8)'!$B$2:$AM$2,0),0),0)+IFERROR(VLOOKUP($B46,'Round  (9)'!$B$2:$AM$102,MATCH(Species!O$2,'Round  (9)'!$B$2:$AM$2,0),0),0)+IFERROR(VLOOKUP($B46,'Round  (10)'!$B$2:$U$102,MATCH(Species!O$2,'Round  (10)'!$B$2:$U$2,0),0),0)+IFERROR(VLOOKUP($B46,'Round  (11)'!$B$2:$AB$102,MATCH(Species!O$2,'Round  (11)'!$B$2:$AB$2,0),0),0)+IFERROR(VLOOKUP($B46,'Round  (12)'!$B$2:$Y$100,MATCH(Species!O$2,'Round  (12)'!$B$2:$Y$2,0),0),0)</f>
        <v>0</v>
      </c>
      <c r="P46" s="480">
        <f>IFERROR(VLOOKUP($B46,'Round 1'!$B$2:$AM$102,MATCH(Species!P$2,'Round 1'!$B$2:$AM$2,0),0),0)+IFERROR(VLOOKUP($B46,'Round  (2)'!$B$2:$AM$102,MATCH(Species!P$2,'Round  (2)'!$B$2:$AM$2,0),0),0)+IFERROR(VLOOKUP($B46,'Round  (3)'!$B$2:$AM$102,MATCH(Species!P$2,'Round  (3)'!$B$2:$AM$2,0),0),0)+IFERROR(VLOOKUP($B46,'Round (4)'!$B$2:$AM$102,MATCH(Species!P$2,'Round (4)'!$B$2:$AM$2,0),0),0)+IFERROR(VLOOKUP($B46,'Round  (5)'!$B$2:$AM$102,MATCH(Species!P$2,'Round  (5)'!$B$2:$AM$2,0),0),0)+IFERROR(VLOOKUP($B46,'Round  (6)'!$B$2:$AM$102,MATCH(Species!P$2,'Round  (6)'!$B$2:$AM$2,0),0),0)+IFERROR(VLOOKUP($B46,'Round  (7)'!$B$2:$AM$102,MATCH(Species!P$2,'Round  (7)'!$B$2:$AM$2,0),0),0)+IFERROR(VLOOKUP($B46,'Round  (8)'!$B$2:$AM$102,MATCH(Species!P$2,'Round  (8)'!$B$2:$AM$2,0),0),0)+IFERROR(VLOOKUP($B46,'Round  (9)'!$B$2:$AM$102,MATCH(Species!P$2,'Round  (9)'!$B$2:$AM$2,0),0),0)+IFERROR(VLOOKUP($B46,'Round  (10)'!$B$2:$U$102,MATCH(Species!P$2,'Round  (10)'!$B$2:$U$2,0),0),0)+IFERROR(VLOOKUP($B46,'Round  (11)'!$B$2:$AB$102,MATCH(Species!P$2,'Round  (11)'!$B$2:$AB$2,0),0),0)+IFERROR(VLOOKUP($B46,'Round  (12)'!$B$2:$Y$100,MATCH(Species!P$2,'Round  (12)'!$B$2:$Y$2,0),0),0)</f>
        <v>0</v>
      </c>
      <c r="Q46" s="480">
        <f>IFERROR(VLOOKUP($B46,'Round 1'!$B$2:$AM$102,MATCH(Species!Q$2,'Round 1'!$B$2:$AM$2,0),0),0)+IFERROR(VLOOKUP($B46,'Round  (2)'!$B$2:$AM$102,MATCH(Species!Q$2,'Round  (2)'!$B$2:$AM$2,0),0),0)+IFERROR(VLOOKUP($B46,'Round  (3)'!$B$2:$AM$102,MATCH(Species!Q$2,'Round  (3)'!$B$2:$AM$2,0),0),0)+IFERROR(VLOOKUP($B46,'Round (4)'!$B$2:$AM$102,MATCH(Species!Q$2,'Round (4)'!$B$2:$AM$2,0),0),0)+IFERROR(VLOOKUP($B46,'Round  (5)'!$B$2:$AM$102,MATCH(Species!Q$2,'Round  (5)'!$B$2:$AM$2,0),0),0)+IFERROR(VLOOKUP($B46,'Round  (6)'!$B$2:$AM$102,MATCH(Species!Q$2,'Round  (6)'!$B$2:$AM$2,0),0),0)+IFERROR(VLOOKUP($B46,'Round  (7)'!$B$2:$AM$102,MATCH(Species!Q$2,'Round  (7)'!$B$2:$AM$2,0),0),0)+IFERROR(VLOOKUP($B46,'Round  (8)'!$B$2:$AM$102,MATCH(Species!Q$2,'Round  (8)'!$B$2:$AM$2,0),0),0)+IFERROR(VLOOKUP($B46,'Round  (9)'!$B$2:$AM$102,MATCH(Species!Q$2,'Round  (9)'!$B$2:$AM$2,0),0),0)+IFERROR(VLOOKUP($B46,'Round  (10)'!$B$2:$U$102,MATCH(Species!Q$2,'Round  (10)'!$B$2:$U$2,0),0),0)+IFERROR(VLOOKUP($B46,'Round  (11)'!$B$2:$AB$102,MATCH(Species!Q$2,'Round  (11)'!$B$2:$AB$2,0),0),0)+IFERROR(VLOOKUP($B46,'Round  (12)'!$B$2:$Y$100,MATCH(Species!Q$2,'Round  (12)'!$B$2:$Y$2,0),0),0)</f>
        <v>0</v>
      </c>
      <c r="R46" s="480">
        <f>IFERROR(VLOOKUP($B46,'Round 1'!$B$2:$AM$102,MATCH(Species!R$2,'Round 1'!$B$2:$AM$2,0),0),0)+IFERROR(VLOOKUP($B46,'Round  (2)'!$B$2:$AM$102,MATCH(Species!R$2,'Round  (2)'!$B$2:$AM$2,0),0),0)+IFERROR(VLOOKUP($B46,'Round  (3)'!$B$2:$AM$102,MATCH(Species!R$2,'Round  (3)'!$B$2:$AM$2,0),0),0)+IFERROR(VLOOKUP($B46,'Round (4)'!$B$2:$AM$102,MATCH(Species!R$2,'Round (4)'!$B$2:$AM$2,0),0),0)+IFERROR(VLOOKUP($B46,'Round  (5)'!$B$2:$AM$102,MATCH(Species!R$2,'Round  (5)'!$B$2:$AM$2,0),0),0)+IFERROR(VLOOKUP($B46,'Round  (6)'!$B$2:$AM$102,MATCH(Species!R$2,'Round  (6)'!$B$2:$AM$2,0),0),0)+IFERROR(VLOOKUP($B46,'Round  (7)'!$B$2:$AM$102,MATCH(Species!R$2,'Round  (7)'!$B$2:$AM$2,0),0),0)+IFERROR(VLOOKUP($B46,'Round  (8)'!$B$2:$AM$102,MATCH(Species!R$2,'Round  (8)'!$B$2:$AM$2,0),0),0)+IFERROR(VLOOKUP($B46,'Round  (9)'!$B$2:$AM$102,MATCH(Species!R$2,'Round  (9)'!$B$2:$AM$2,0),0),0)+IFERROR(VLOOKUP($B46,'Round  (10)'!$B$2:$U$102,MATCH(Species!R$2,'Round  (10)'!$B$2:$U$2,0),0),0)+IFERROR(VLOOKUP($B46,'Round  (11)'!$B$2:$AB$102,MATCH(Species!R$2,'Round  (11)'!$B$2:$AB$2,0),0),0)+IFERROR(VLOOKUP($B46,'Round  (12)'!$B$2:$Y$100,MATCH(Species!R$2,'Round  (12)'!$B$2:$Y$2,0),0),0)</f>
        <v>0</v>
      </c>
      <c r="S46" s="480">
        <f>IFERROR(VLOOKUP($B46,'Round 1'!$B$2:$AM$102,MATCH(Species!S$2,'Round 1'!$B$2:$AM$2,0),0),0)+IFERROR(VLOOKUP($B46,'Round  (2)'!$B$2:$AM$102,MATCH(Species!S$2,'Round  (2)'!$B$2:$AM$2,0),0),0)+IFERROR(VLOOKUP($B46,'Round  (3)'!$B$2:$AM$102,MATCH(Species!S$2,'Round  (3)'!$B$2:$AM$2,0),0),0)+IFERROR(VLOOKUP($B46,'Round (4)'!$B$2:$AM$102,MATCH(Species!S$2,'Round (4)'!$B$2:$AM$2,0),0),0)+IFERROR(VLOOKUP($B46,'Round  (5)'!$B$2:$AM$102,MATCH(Species!S$2,'Round  (5)'!$B$2:$AM$2,0),0),0)+IFERROR(VLOOKUP($B46,'Round  (6)'!$B$2:$AM$102,MATCH(Species!S$2,'Round  (6)'!$B$2:$AM$2,0),0),0)+IFERROR(VLOOKUP($B46,'Round  (7)'!$B$2:$AM$102,MATCH(Species!S$2,'Round  (7)'!$B$2:$AM$2,0),0),0)+IFERROR(VLOOKUP($B46,'Round  (8)'!$B$2:$AM$102,MATCH(Species!S$2,'Round  (8)'!$B$2:$AM$2,0),0),0)+IFERROR(VLOOKUP($B46,'Round  (9)'!$B$2:$AM$102,MATCH(Species!S$2,'Round  (9)'!$B$2:$AM$2,0),0),0)+IFERROR(VLOOKUP($B46,'Round  (10)'!$B$2:$U$102,MATCH(Species!S$2,'Round  (10)'!$B$2:$U$2,0),0),0)+IFERROR(VLOOKUP($B46,'Round  (11)'!$B$2:$AB$102,MATCH(Species!S$2,'Round  (11)'!$B$2:$AB$2,0),0),0)+IFERROR(VLOOKUP($B46,'Round  (12)'!$B$2:$Y$100,MATCH(Species!S$2,'Round  (12)'!$B$2:$Y$2,0),0),0)</f>
        <v>0</v>
      </c>
      <c r="T46" s="480">
        <f>IFERROR(VLOOKUP($B46,'Round 1'!$B$2:$AM$102,MATCH(Species!T$2,'Round 1'!$B$2:$AM$2,0),0),0)+IFERROR(VLOOKUP($B46,'Round  (2)'!$B$2:$AM$102,MATCH(Species!T$2,'Round  (2)'!$B$2:$AM$2,0),0),0)+IFERROR(VLOOKUP($B46,'Round  (3)'!$B$2:$AM$102,MATCH(Species!T$2,'Round  (3)'!$B$2:$AM$2,0),0),0)+IFERROR(VLOOKUP($B46,'Round (4)'!$B$2:$AM$102,MATCH(Species!T$2,'Round (4)'!$B$2:$AM$2,0),0),0)+IFERROR(VLOOKUP($B46,'Round  (5)'!$B$2:$AM$102,MATCH(Species!T$2,'Round  (5)'!$B$2:$AM$2,0),0),0)+IFERROR(VLOOKUP($B46,'Round  (6)'!$B$2:$AM$102,MATCH(Species!T$2,'Round  (6)'!$B$2:$AM$2,0),0),0)+IFERROR(VLOOKUP($B46,'Round  (7)'!$B$2:$AM$102,MATCH(Species!T$2,'Round  (7)'!$B$2:$AM$2,0),0),0)+IFERROR(VLOOKUP($B46,'Round  (8)'!$B$2:$AM$102,MATCH(Species!T$2,'Round  (8)'!$B$2:$AM$2,0),0),0)+IFERROR(VLOOKUP($B46,'Round  (9)'!$B$2:$AM$102,MATCH(Species!T$2,'Round  (9)'!$B$2:$AM$2,0),0),0)+IFERROR(VLOOKUP($B46,'Round  (10)'!$B$2:$U$102,MATCH(Species!T$2,'Round  (10)'!$B$2:$U$2,0),0),0)+IFERROR(VLOOKUP($B46,'Round  (11)'!$B$2:$AB$102,MATCH(Species!T$2,'Round  (11)'!$B$2:$AB$2,0),0),0)+IFERROR(VLOOKUP($B46,'Round  (12)'!$B$2:$Y$100,MATCH(Species!T$2,'Round  (12)'!$B$2:$Y$2,0),0),0)</f>
        <v>0</v>
      </c>
      <c r="U46" s="480">
        <f>IFERROR(VLOOKUP($B46,'Round 1'!$B$2:$AM$102,MATCH(Species!U$2,'Round 1'!$B$2:$AM$2,0),0),0)+IFERROR(VLOOKUP($B46,'Round  (2)'!$B$2:$AM$102,MATCH(Species!U$2,'Round  (2)'!$B$2:$AM$2,0),0),0)+IFERROR(VLOOKUP($B46,'Round  (3)'!$B$2:$AM$102,MATCH(Species!U$2,'Round  (3)'!$B$2:$AM$2,0),0),0)+IFERROR(VLOOKUP($B46,'Round (4)'!$B$2:$AM$102,MATCH(Species!U$2,'Round (4)'!$B$2:$AM$2,0),0),0)+IFERROR(VLOOKUP($B46,'Round  (5)'!$B$2:$AM$102,MATCH(Species!U$2,'Round  (5)'!$B$2:$AM$2,0),0),0)+IFERROR(VLOOKUP($B46,'Round  (6)'!$B$2:$AM$102,MATCH(Species!U$2,'Round  (6)'!$B$2:$AM$2,0),0),0)+IFERROR(VLOOKUP($B46,'Round  (7)'!$B$2:$AM$102,MATCH(Species!U$2,'Round  (7)'!$B$2:$AM$2,0),0),0)+IFERROR(VLOOKUP($B46,'Round  (8)'!$B$2:$AM$102,MATCH(Species!U$2,'Round  (8)'!$B$2:$AM$2,0),0),0)+IFERROR(VLOOKUP($B46,'Round  (9)'!$B$2:$AM$102,MATCH(Species!U$2,'Round  (9)'!$B$2:$AM$2,0),0),0)+IFERROR(VLOOKUP($B46,'Round  (10)'!$B$2:$U$102,MATCH(Species!U$2,'Round  (10)'!$B$2:$U$2,0),0),0)+IFERROR(VLOOKUP($B46,'Round  (11)'!$B$2:$AB$102,MATCH(Species!U$2,'Round  (11)'!$B$2:$AB$2,0),0),0)+IFERROR(VLOOKUP($B46,'Round  (12)'!$B$2:$Y$100,MATCH(Species!U$2,'Round  (12)'!$B$2:$Y$2,0),0),0)</f>
        <v>0</v>
      </c>
      <c r="V46" s="480">
        <f>IFERROR(VLOOKUP($B46,'Round 1'!$B$2:$AM$102,MATCH(Species!V$2,'Round 1'!$B$2:$AM$2,0),0),0)+IFERROR(VLOOKUP($B46,'Round  (2)'!$B$2:$AM$102,MATCH(Species!V$2,'Round  (2)'!$B$2:$AM$2,0),0),0)+IFERROR(VLOOKUP($B46,'Round  (3)'!$B$2:$AM$102,MATCH(Species!V$2,'Round  (3)'!$B$2:$AM$2,0),0),0)+IFERROR(VLOOKUP($B46,'Round (4)'!$B$2:$AM$102,MATCH(Species!V$2,'Round (4)'!$B$2:$AM$2,0),0),0)+IFERROR(VLOOKUP($B46,'Round  (5)'!$B$2:$AM$102,MATCH(Species!V$2,'Round  (5)'!$B$2:$AM$2,0),0),0)+IFERROR(VLOOKUP($B46,'Round  (6)'!$B$2:$AM$102,MATCH(Species!V$2,'Round  (6)'!$B$2:$AM$2,0),0),0)+IFERROR(VLOOKUP($B46,'Round  (7)'!$B$2:$AM$102,MATCH(Species!V$2,'Round  (7)'!$B$2:$AM$2,0),0),0)+IFERROR(VLOOKUP($B46,'Round  (8)'!$B$2:$AM$102,MATCH(Species!V$2,'Round  (8)'!$B$2:$AM$2,0),0),0)+IFERROR(VLOOKUP($B46,'Round  (9)'!$B$2:$AM$102,MATCH(Species!V$2,'Round  (9)'!$B$2:$AM$2,0),0),0)+IFERROR(VLOOKUP($B46,'Round  (10)'!$B$2:$U$102,MATCH(Species!V$2,'Round  (10)'!$B$2:$U$2,0),0),0)+IFERROR(VLOOKUP($B46,'Round  (11)'!$B$2:$AB$102,MATCH(Species!V$2,'Round  (11)'!$B$2:$AB$2,0),0),0)+IFERROR(VLOOKUP($B46,'Round  (12)'!$B$2:$Y$100,MATCH(Species!V$2,'Round  (12)'!$B$2:$Y$2,0),0),0)</f>
        <v>0</v>
      </c>
      <c r="W46" s="480">
        <f>IFERROR(VLOOKUP($B46,'Round 1'!$B$2:$AM$102,MATCH(Species!W$2,'Round 1'!$B$2:$AM$2,0),0),0)+IFERROR(VLOOKUP($B46,'Round  (2)'!$B$2:$AM$102,MATCH(Species!W$2,'Round  (2)'!$B$2:$AM$2,0),0),0)+IFERROR(VLOOKUP($B46,'Round  (3)'!$B$2:$AM$102,MATCH(Species!W$2,'Round  (3)'!$B$2:$AM$2,0),0),0)+IFERROR(VLOOKUP($B46,'Round (4)'!$B$2:$AM$102,MATCH(Species!W$2,'Round (4)'!$B$2:$AM$2,0),0),0)+IFERROR(VLOOKUP($B46,'Round  (5)'!$B$2:$AM$102,MATCH(Species!W$2,'Round  (5)'!$B$2:$AM$2,0),0),0)+IFERROR(VLOOKUP($B46,'Round  (6)'!$B$2:$AM$102,MATCH(Species!W$2,'Round  (6)'!$B$2:$AM$2,0),0),0)+IFERROR(VLOOKUP($B46,'Round  (7)'!$B$2:$AM$102,MATCH(Species!W$2,'Round  (7)'!$B$2:$AM$2,0),0),0)+IFERROR(VLOOKUP($B46,'Round  (8)'!$B$2:$AM$102,MATCH(Species!W$2,'Round  (8)'!$B$2:$AM$2,0),0),0)+IFERROR(VLOOKUP($B46,'Round  (9)'!$B$2:$AM$102,MATCH(Species!W$2,'Round  (9)'!$B$2:$AM$2,0),0),0)+IFERROR(VLOOKUP($B46,'Round  (10)'!$B$2:$U$102,MATCH(Species!W$2,'Round  (10)'!$B$2:$U$2,0),0),0)+IFERROR(VLOOKUP($B46,'Round  (11)'!$B$2:$AB$102,MATCH(Species!W$2,'Round  (11)'!$B$2:$AB$2,0),0),0)+IFERROR(VLOOKUP($B46,'Round  (12)'!$B$2:$Y$100,MATCH(Species!W$2,'Round  (12)'!$B$2:$Y$2,0),0),0)</f>
        <v>0</v>
      </c>
      <c r="X46" s="480">
        <f>IFERROR(VLOOKUP($B46,'Round 1'!$B$2:$AM$102,MATCH(Species!X$2,'Round 1'!$B$2:$AM$2,0),0),0)+IFERROR(VLOOKUP($B46,'Round  (2)'!$B$2:$AM$102,MATCH(Species!X$2,'Round  (2)'!$B$2:$AM$2,0),0),0)+IFERROR(VLOOKUP($B46,'Round  (3)'!$B$2:$AM$102,MATCH(Species!X$2,'Round  (3)'!$B$2:$AM$2,0),0),0)+IFERROR(VLOOKUP($B46,'Round (4)'!$B$2:$AM$102,MATCH(Species!X$2,'Round (4)'!$B$2:$AM$2,0),0),0)+IFERROR(VLOOKUP($B46,'Round  (5)'!$B$2:$AM$102,MATCH(Species!X$2,'Round  (5)'!$B$2:$AM$2,0),0),0)+IFERROR(VLOOKUP($B46,'Round  (6)'!$B$2:$AM$102,MATCH(Species!X$2,'Round  (6)'!$B$2:$AM$2,0),0),0)+IFERROR(VLOOKUP($B46,'Round  (7)'!$B$2:$AM$102,MATCH(Species!X$2,'Round  (7)'!$B$2:$AM$2,0),0),0)+IFERROR(VLOOKUP($B46,'Round  (8)'!$B$2:$AM$102,MATCH(Species!X$2,'Round  (8)'!$B$2:$AM$2,0),0),0)+IFERROR(VLOOKUP($B46,'Round  (9)'!$B$2:$AM$102,MATCH(Species!X$2,'Round  (9)'!$B$2:$AM$2,0),0),0)+IFERROR(VLOOKUP($B46,'Round  (10)'!$B$2:$U$102,MATCH(Species!X$2,'Round  (10)'!$B$2:$U$2,0),0),0)+IFERROR(VLOOKUP($B46,'Round  (11)'!$B$2:$AB$102,MATCH(Species!X$2,'Round  (11)'!$B$2:$AB$2,0),0),0)+IFERROR(VLOOKUP($B46,'Round  (12)'!$B$2:$Y$100,MATCH(Species!X$2,'Round  (12)'!$B$2:$Y$2,0),0),0)</f>
        <v>0</v>
      </c>
      <c r="Y46" s="480">
        <f>IFERROR(VLOOKUP($B46,'Round 1'!$B$2:$AM$102,MATCH(Species!Y$2,'Round 1'!$B$2:$AM$2,0),0),0)+IFERROR(VLOOKUP($B46,'Round  (2)'!$B$2:$AM$102,MATCH(Species!Y$2,'Round  (2)'!$B$2:$AM$2,0),0),0)+IFERROR(VLOOKUP($B46,'Round  (3)'!$B$2:$AM$102,MATCH(Species!Y$2,'Round  (3)'!$B$2:$AM$2,0),0),0)+IFERROR(VLOOKUP($B46,'Round (4)'!$B$2:$AM$102,MATCH(Species!Y$2,'Round (4)'!$B$2:$AM$2,0),0),0)+IFERROR(VLOOKUP($B46,'Round  (5)'!$B$2:$AM$102,MATCH(Species!Y$2,'Round  (5)'!$B$2:$AM$2,0),0),0)+IFERROR(VLOOKUP($B46,'Round  (6)'!$B$2:$AM$102,MATCH(Species!Y$2,'Round  (6)'!$B$2:$AM$2,0),0),0)+IFERROR(VLOOKUP($B46,'Round  (7)'!$B$2:$AM$102,MATCH(Species!Y$2,'Round  (7)'!$B$2:$AM$2,0),0),0)+IFERROR(VLOOKUP($B46,'Round  (8)'!$B$2:$AM$102,MATCH(Species!Y$2,'Round  (8)'!$B$2:$AM$2,0),0),0)+IFERROR(VLOOKUP($B46,'Round  (9)'!$B$2:$AM$102,MATCH(Species!Y$2,'Round  (9)'!$B$2:$AM$2,0),0),0)+IFERROR(VLOOKUP($B46,'Round  (10)'!$B$2:$U$102,MATCH(Species!Y$2,'Round  (10)'!$B$2:$U$2,0),0),0)+IFERROR(VLOOKUP($B46,'Round  (11)'!$B$2:$AB$102,MATCH(Species!Y$2,'Round  (11)'!$B$2:$AB$2,0),0),0)+IFERROR(VLOOKUP($B46,'Round  (12)'!$B$2:$Y$100,MATCH(Species!Y$2,'Round  (12)'!$B$2:$Y$2,0),0),0)</f>
        <v>0</v>
      </c>
      <c r="Z46" s="480">
        <f>IFERROR(VLOOKUP($B46,'Round 1'!$B$2:$AM$102,MATCH(Species!Z$2,'Round 1'!$B$2:$AM$2,0),0),0)+IFERROR(VLOOKUP($B46,'Round  (2)'!$B$2:$AM$102,MATCH(Species!Z$2,'Round  (2)'!$B$2:$AM$2,0),0),0)+IFERROR(VLOOKUP($B46,'Round  (3)'!$B$2:$AM$102,MATCH(Species!Z$2,'Round  (3)'!$B$2:$AM$2,0),0),0)+IFERROR(VLOOKUP($B46,'Round (4)'!$B$2:$AM$102,MATCH(Species!Z$2,'Round (4)'!$B$2:$AM$2,0),0),0)+IFERROR(VLOOKUP($B46,'Round  (5)'!$B$2:$AM$102,MATCH(Species!Z$2,'Round  (5)'!$B$2:$AM$2,0),0),0)+IFERROR(VLOOKUP($B46,'Round  (6)'!$B$2:$AM$102,MATCH(Species!Z$2,'Round  (6)'!$B$2:$AM$2,0),0),0)+IFERROR(VLOOKUP($B46,'Round  (7)'!$B$2:$AM$102,MATCH(Species!Z$2,'Round  (7)'!$B$2:$AM$2,0),0),0)+IFERROR(VLOOKUP($B46,'Round  (8)'!$B$2:$AM$102,MATCH(Species!Z$2,'Round  (8)'!$B$2:$AM$2,0),0),0)+IFERROR(VLOOKUP($B46,'Round  (9)'!$B$2:$AM$102,MATCH(Species!Z$2,'Round  (9)'!$B$2:$AM$2,0),0),0)+IFERROR(VLOOKUP($B46,'Round  (10)'!$B$2:$U$102,MATCH(Species!Z$2,'Round  (10)'!$B$2:$U$2,0),0),0)+IFERROR(VLOOKUP($B46,'Round  (11)'!$B$2:$AB$102,MATCH(Species!Z$2,'Round  (11)'!$B$2:$AB$2,0),0),0)+IFERROR(VLOOKUP($B46,'Round  (12)'!$B$2:$Y$100,MATCH(Species!Z$2,'Round  (12)'!$B$2:$Y$2,0),0),0)</f>
        <v>0</v>
      </c>
      <c r="AA46" s="480">
        <f>IFERROR(VLOOKUP($B46,'Round 1'!$B$2:$AM$102,MATCH(Species!AA$2,'Round 1'!$B$2:$AM$2,0),0),0)+IFERROR(VLOOKUP($B46,'Round  (2)'!$B$2:$AM$102,MATCH(Species!AA$2,'Round  (2)'!$B$2:$AM$2,0),0),0)+IFERROR(VLOOKUP($B46,'Round  (3)'!$B$2:$AM$102,MATCH(Species!AA$2,'Round  (3)'!$B$2:$AM$2,0),0),0)+IFERROR(VLOOKUP($B46,'Round (4)'!$B$2:$AM$102,MATCH(Species!AA$2,'Round (4)'!$B$2:$AM$2,0),0),0)+IFERROR(VLOOKUP($B46,'Round  (5)'!$B$2:$AM$102,MATCH(Species!AA$2,'Round  (5)'!$B$2:$AM$2,0),0),0)+IFERROR(VLOOKUP($B46,'Round  (6)'!$B$2:$AM$102,MATCH(Species!AA$2,'Round  (6)'!$B$2:$AM$2,0),0),0)+IFERROR(VLOOKUP($B46,'Round  (7)'!$B$2:$AM$102,MATCH(Species!AA$2,'Round  (7)'!$B$2:$AM$2,0),0),0)+IFERROR(VLOOKUP($B46,'Round  (8)'!$B$2:$AM$102,MATCH(Species!AA$2,'Round  (8)'!$B$2:$AM$2,0),0),0)+IFERROR(VLOOKUP($B46,'Round  (9)'!$B$2:$AM$102,MATCH(Species!AA$2,'Round  (9)'!$B$2:$AM$2,0),0),0)+IFERROR(VLOOKUP($B46,'Round  (10)'!$B$2:$U$102,MATCH(Species!AA$2,'Round  (10)'!$B$2:$U$2,0),0),0)+IFERROR(VLOOKUP($B46,'Round  (11)'!$B$2:$AB$102,MATCH(Species!AA$2,'Round  (11)'!$B$2:$AB$2,0),0),0)+IFERROR(VLOOKUP($B46,'Round  (12)'!$B$2:$Y$100,MATCH(Species!AA$2,'Round  (12)'!$B$2:$Y$2,0),0),0)</f>
        <v>0</v>
      </c>
      <c r="AB46" s="480">
        <f>IFERROR(VLOOKUP($B46,'Round 1'!$B$2:$AM$102,MATCH(Species!AB$2,'Round 1'!$B$2:$AM$2,0),0),0)+IFERROR(VLOOKUP($B46,'Round  (2)'!$B$2:$AM$102,MATCH(Species!AB$2,'Round  (2)'!$B$2:$AM$2,0),0),0)+IFERROR(VLOOKUP($B46,'Round  (3)'!$B$2:$AM$102,MATCH(Species!AB$2,'Round  (3)'!$B$2:$AM$2,0),0),0)+IFERROR(VLOOKUP($B46,'Round (4)'!$B$2:$AM$102,MATCH(Species!AB$2,'Round (4)'!$B$2:$AM$2,0),0),0)+IFERROR(VLOOKUP($B46,'Round  (5)'!$B$2:$AM$102,MATCH(Species!AB$2,'Round  (5)'!$B$2:$AM$2,0),0),0)+IFERROR(VLOOKUP($B46,'Round  (6)'!$B$2:$AM$102,MATCH(Species!AB$2,'Round  (6)'!$B$2:$AM$2,0),0),0)+IFERROR(VLOOKUP($B46,'Round  (7)'!$B$2:$AM$102,MATCH(Species!AB$2,'Round  (7)'!$B$2:$AM$2,0),0),0)+IFERROR(VLOOKUP($B46,'Round  (8)'!$B$2:$AM$102,MATCH(Species!AB$2,'Round  (8)'!$B$2:$AM$2,0),0),0)+IFERROR(VLOOKUP($B46,'Round  (9)'!$B$2:$AM$102,MATCH(Species!AB$2,'Round  (9)'!$B$2:$AM$2,0),0),0)+IFERROR(VLOOKUP($B46,'Round  (10)'!$B$2:$U$102,MATCH(Species!AB$2,'Round  (10)'!$B$2:$U$2,0),0),0)+IFERROR(VLOOKUP($B46,'Round  (11)'!$B$2:$AB$102,MATCH(Species!AB$2,'Round  (11)'!$B$2:$AB$2,0),0),0)+IFERROR(VLOOKUP($B46,'Round  (12)'!$B$2:$Y$100,MATCH(Species!AB$2,'Round  (12)'!$B$2:$Y$2,0),0),0)</f>
        <v>0</v>
      </c>
      <c r="AC46" s="480">
        <f>IFERROR(VLOOKUP($B46,'Round 1'!$B$2:$AM$102,MATCH(Species!AC$2,'Round 1'!$B$2:$AM$2,0),0),0)+IFERROR(VLOOKUP($B46,'Round  (2)'!$B$2:$AM$102,MATCH(Species!AC$2,'Round  (2)'!$B$2:$AM$2,0),0),0)+IFERROR(VLOOKUP($B46,'Round  (3)'!$B$2:$AM$102,MATCH(Species!AC$2,'Round  (3)'!$B$2:$AM$2,0),0),0)+IFERROR(VLOOKUP($B46,'Round (4)'!$B$2:$AM$102,MATCH(Species!AC$2,'Round (4)'!$B$2:$AM$2,0),0),0)+IFERROR(VLOOKUP($B46,'Round  (5)'!$B$2:$AM$102,MATCH(Species!AC$2,'Round  (5)'!$B$2:$AM$2,0),0),0)+IFERROR(VLOOKUP($B46,'Round  (6)'!$B$2:$AM$102,MATCH(Species!AC$2,'Round  (6)'!$B$2:$AM$2,0),0),0)+IFERROR(VLOOKUP($B46,'Round  (7)'!$B$2:$AM$102,MATCH(Species!AC$2,'Round  (7)'!$B$2:$AM$2,0),0),0)+IFERROR(VLOOKUP($B46,'Round  (8)'!$B$2:$AM$102,MATCH(Species!AC$2,'Round  (8)'!$B$2:$AM$2,0),0),0)+IFERROR(VLOOKUP($B46,'Round  (9)'!$B$2:$AM$102,MATCH(Species!AC$2,'Round  (9)'!$B$2:$AM$2,0),0),0)+IFERROR(VLOOKUP($B46,'Round  (10)'!$B$2:$U$102,MATCH(Species!AC$2,'Round  (10)'!$B$2:$U$2,0),0),0)+IFERROR(VLOOKUP($B46,'Round  (11)'!$B$2:$AB$102,MATCH(Species!AC$2,'Round  (11)'!$B$2:$AB$2,0),0),0)+IFERROR(VLOOKUP($B46,'Round  (12)'!$B$2:$Y$100,MATCH(Species!AC$2,'Round  (12)'!$B$2:$Y$2,0),0),0)</f>
        <v>0</v>
      </c>
      <c r="AD46" s="480">
        <f>IFERROR(VLOOKUP($B46,'Round 1'!$B$2:$AM$102,MATCH(Species!AD$2,'Round 1'!$B$2:$AM$2,0),0),0)+IFERROR(VLOOKUP($B46,'Round  (2)'!$B$2:$AM$102,MATCH(Species!AD$2,'Round  (2)'!$B$2:$AM$2,0),0),0)+IFERROR(VLOOKUP($B46,'Round  (3)'!$B$2:$AM$102,MATCH(Species!AD$2,'Round  (3)'!$B$2:$AM$2,0),0),0)+IFERROR(VLOOKUP($B46,'Round (4)'!$B$2:$AM$102,MATCH(Species!AD$2,'Round (4)'!$B$2:$AM$2,0),0),0)+IFERROR(VLOOKUP($B46,'Round  (5)'!$B$2:$AM$102,MATCH(Species!AD$2,'Round  (5)'!$B$2:$AM$2,0),0),0)+IFERROR(VLOOKUP($B46,'Round  (6)'!$B$2:$AM$102,MATCH(Species!AD$2,'Round  (6)'!$B$2:$AM$2,0),0),0)+IFERROR(VLOOKUP($B46,'Round  (7)'!$B$2:$AM$102,MATCH(Species!AD$2,'Round  (7)'!$B$2:$AM$2,0),0),0)+IFERROR(VLOOKUP($B46,'Round  (8)'!$B$2:$AM$102,MATCH(Species!AD$2,'Round  (8)'!$B$2:$AM$2,0),0),0)+IFERROR(VLOOKUP($B46,'Round  (9)'!$B$2:$AM$102,MATCH(Species!AD$2,'Round  (9)'!$B$2:$AM$2,0),0),0)+IFERROR(VLOOKUP($B46,'Round  (10)'!$B$2:$U$102,MATCH(Species!AD$2,'Round  (10)'!$B$2:$U$2,0),0),0)+IFERROR(VLOOKUP($B46,'Round  (11)'!$B$2:$AB$102,MATCH(Species!AD$2,'Round  (11)'!$B$2:$AB$2,0),0),0)+IFERROR(VLOOKUP($B46,'Round  (12)'!$B$2:$Y$100,MATCH(Species!AD$2,'Round  (12)'!$B$2:$Y$2,0),0),0)</f>
        <v>0</v>
      </c>
      <c r="AE46" s="480">
        <f>IFERROR(VLOOKUP($B46,'Round 1'!$B$2:$AM$102,MATCH(Species!AE$2,'Round 1'!$B$2:$AM$2,0),0),0)+IFERROR(VLOOKUP($B46,'Round  (2)'!$B$2:$AM$102,MATCH(Species!AE$2,'Round  (2)'!$B$2:$AM$2,0),0),0)+IFERROR(VLOOKUP($B46,'Round  (3)'!$B$2:$AM$102,MATCH(Species!AE$2,'Round  (3)'!$B$2:$AM$2,0),0),0)+IFERROR(VLOOKUP($B46,'Round (4)'!$B$2:$AM$102,MATCH(Species!AE$2,'Round (4)'!$B$2:$AM$2,0),0),0)+IFERROR(VLOOKUP($B46,'Round  (5)'!$B$2:$AM$102,MATCH(Species!AE$2,'Round  (5)'!$B$2:$AM$2,0),0),0)+IFERROR(VLOOKUP($B46,'Round  (6)'!$B$2:$AM$102,MATCH(Species!AE$2,'Round  (6)'!$B$2:$AM$2,0),0),0)+IFERROR(VLOOKUP($B46,'Round  (7)'!$B$2:$AM$102,MATCH(Species!AE$2,'Round  (7)'!$B$2:$AM$2,0),0),0)+IFERROR(VLOOKUP($B46,'Round  (8)'!$B$2:$AM$102,MATCH(Species!AE$2,'Round  (8)'!$B$2:$AM$2,0),0),0)+IFERROR(VLOOKUP($B46,'Round  (9)'!$B$2:$AM$102,MATCH(Species!AE$2,'Round  (9)'!$B$2:$AM$2,0),0),0)+IFERROR(VLOOKUP($B46,'Round  (10)'!$B$2:$U$102,MATCH(Species!AE$2,'Round  (10)'!$B$2:$U$2,0),0),0)+IFERROR(VLOOKUP($B46,'Round  (11)'!$B$2:$AB$102,MATCH(Species!AE$2,'Round  (11)'!$B$2:$AB$2,0),0),0)+IFERROR(VLOOKUP($B46,'Round  (12)'!$B$2:$Y$100,MATCH(Species!AE$2,'Round  (12)'!$B$2:$Y$2,0),0),0)</f>
        <v>0</v>
      </c>
      <c r="AF46" s="480">
        <f>IFERROR(VLOOKUP($B46,'Round 1'!$B$2:$AM$102,MATCH(Species!AF$2,'Round 1'!$B$2:$AM$2,0),0),0)+IFERROR(VLOOKUP($B46,'Round  (2)'!$B$2:$AM$102,MATCH(Species!AF$2,'Round  (2)'!$B$2:$AM$2,0),0),0)+IFERROR(VLOOKUP($B46,'Round  (3)'!$B$2:$AM$102,MATCH(Species!AF$2,'Round  (3)'!$B$2:$AM$2,0),0),0)+IFERROR(VLOOKUP($B46,'Round (4)'!$B$2:$AM$102,MATCH(Species!AF$2,'Round (4)'!$B$2:$AM$2,0),0),0)+IFERROR(VLOOKUP($B46,'Round  (5)'!$B$2:$AM$102,MATCH(Species!AF$2,'Round  (5)'!$B$2:$AM$2,0),0),0)+IFERROR(VLOOKUP($B46,'Round  (6)'!$B$2:$AM$102,MATCH(Species!AF$2,'Round  (6)'!$B$2:$AM$2,0),0),0)+IFERROR(VLOOKUP($B46,'Round  (7)'!$B$2:$AM$102,MATCH(Species!AF$2,'Round  (7)'!$B$2:$AM$2,0),0),0)+IFERROR(VLOOKUP($B46,'Round  (8)'!$B$2:$AM$102,MATCH(Species!AF$2,'Round  (8)'!$B$2:$AM$2,0),0),0)+IFERROR(VLOOKUP($B46,'Round  (9)'!$B$2:$AM$102,MATCH(Species!AF$2,'Round  (9)'!$B$2:$AM$2,0),0),0)+IFERROR(VLOOKUP($B46,'Round  (10)'!$B$2:$U$102,MATCH(Species!AF$2,'Round  (10)'!$B$2:$U$2,0),0),0)+IFERROR(VLOOKUP($B46,'Round  (11)'!$B$2:$AB$102,MATCH(Species!AF$2,'Round  (11)'!$B$2:$AB$2,0),0),0)+IFERROR(VLOOKUP($B46,'Round  (12)'!$B$2:$Y$100,MATCH(Species!AF$2,'Round  (12)'!$B$2:$Y$2,0),0),0)</f>
        <v>0</v>
      </c>
      <c r="AG46" s="480">
        <f>IFERROR(VLOOKUP($B46,'Round 1'!$B$2:$AM$102,MATCH(Species!AG$2,'Round 1'!$B$2:$AM$2,0),0),0)+IFERROR(VLOOKUP($B46,'Round  (2)'!$B$2:$AM$102,MATCH(Species!AG$2,'Round  (2)'!$B$2:$AM$2,0),0),0)+IFERROR(VLOOKUP($B46,'Round  (3)'!$B$2:$AM$102,MATCH(Species!AG$2,'Round  (3)'!$B$2:$AM$2,0),0),0)+IFERROR(VLOOKUP($B46,'Round (4)'!$B$2:$AM$102,MATCH(Species!AG$2,'Round (4)'!$B$2:$AM$2,0),0),0)+IFERROR(VLOOKUP($B46,'Round  (5)'!$B$2:$AM$102,MATCH(Species!AG$2,'Round  (5)'!$B$2:$AM$2,0),0),0)+IFERROR(VLOOKUP($B46,'Round  (6)'!$B$2:$AM$102,MATCH(Species!AG$2,'Round  (6)'!$B$2:$AM$2,0),0),0)+IFERROR(VLOOKUP($B46,'Round  (7)'!$B$2:$AM$102,MATCH(Species!AG$2,'Round  (7)'!$B$2:$AM$2,0),0),0)+IFERROR(VLOOKUP($B46,'Round  (8)'!$B$2:$AM$102,MATCH(Species!AG$2,'Round  (8)'!$B$2:$AM$2,0),0),0)+IFERROR(VLOOKUP($B46,'Round  (9)'!$B$2:$AM$102,MATCH(Species!AG$2,'Round  (9)'!$B$2:$AM$2,0),0),0)+IFERROR(VLOOKUP($B46,'Round  (10)'!$B$2:$U$102,MATCH(Species!AG$2,'Round  (10)'!$B$2:$U$2,0),0),0)+IFERROR(VLOOKUP($B46,'Round  (11)'!$B$2:$AB$102,MATCH(Species!AG$2,'Round  (11)'!$B$2:$AB$2,0),0),0)+IFERROR(VLOOKUP($B46,'Round  (12)'!$B$2:$Y$100,MATCH(Species!AG$2,'Round  (12)'!$B$2:$Y$2,0),0),0)</f>
        <v>0</v>
      </c>
      <c r="AH46" s="480">
        <f>IFERROR(VLOOKUP($B46,'Round 1'!$B$2:$AM$102,MATCH(Species!AH$2,'Round 1'!$B$2:$AM$2,0),0),0)+IFERROR(VLOOKUP($B46,'Round  (2)'!$B$2:$AM$102,MATCH(Species!AH$2,'Round  (2)'!$B$2:$AM$2,0),0),0)+IFERROR(VLOOKUP($B46,'Round  (3)'!$B$2:$AM$102,MATCH(Species!AH$2,'Round  (3)'!$B$2:$AM$2,0),0),0)+IFERROR(VLOOKUP($B46,'Round (4)'!$B$2:$AM$102,MATCH(Species!AH$2,'Round (4)'!$B$2:$AM$2,0),0),0)+IFERROR(VLOOKUP($B46,'Round  (5)'!$B$2:$AM$102,MATCH(Species!AH$2,'Round  (5)'!$B$2:$AM$2,0),0),0)+IFERROR(VLOOKUP($B46,'Round  (6)'!$B$2:$AM$102,MATCH(Species!AH$2,'Round  (6)'!$B$2:$AM$2,0),0),0)+IFERROR(VLOOKUP($B46,'Round  (7)'!$B$2:$AM$102,MATCH(Species!AH$2,'Round  (7)'!$B$2:$AM$2,0),0),0)+IFERROR(VLOOKUP($B46,'Round  (8)'!$B$2:$AM$102,MATCH(Species!AH$2,'Round  (8)'!$B$2:$AM$2,0),0),0)+IFERROR(VLOOKUP($B46,'Round  (9)'!$B$2:$AM$102,MATCH(Species!AH$2,'Round  (9)'!$B$2:$AM$2,0),0),0)+IFERROR(VLOOKUP($B46,'Round  (10)'!$B$2:$U$102,MATCH(Species!AH$2,'Round  (10)'!$B$2:$U$2,0),0),0)+IFERROR(VLOOKUP($B46,'Round  (11)'!$B$2:$AB$102,MATCH(Species!AH$2,'Round  (11)'!$B$2:$AB$2,0),0),0)+IFERROR(VLOOKUP($B46,'Round  (12)'!$B$2:$Y$100,MATCH(Species!AH$2,'Round  (12)'!$B$2:$Y$2,0),0),0)</f>
        <v>0</v>
      </c>
      <c r="AI46" s="480">
        <f>IFERROR(VLOOKUP($B46,'Round 1'!$B$2:$AM$102,MATCH(Species!AI$2,'Round 1'!$B$2:$AM$2,0),0),0)+IFERROR(VLOOKUP($B46,'Round  (2)'!$B$2:$AM$102,MATCH(Species!AI$2,'Round  (2)'!$B$2:$AM$2,0),0),0)+IFERROR(VLOOKUP($B46,'Round  (3)'!$B$2:$AM$102,MATCH(Species!AI$2,'Round  (3)'!$B$2:$AM$2,0),0),0)+IFERROR(VLOOKUP($B46,'Round (4)'!$B$2:$AM$102,MATCH(Species!AI$2,'Round (4)'!$B$2:$AM$2,0),0),0)+IFERROR(VLOOKUP($B46,'Round  (5)'!$B$2:$AM$102,MATCH(Species!AI$2,'Round  (5)'!$B$2:$AM$2,0),0),0)+IFERROR(VLOOKUP($B46,'Round  (6)'!$B$2:$AM$102,MATCH(Species!AI$2,'Round  (6)'!$B$2:$AM$2,0),0),0)+IFERROR(VLOOKUP($B46,'Round  (7)'!$B$2:$AM$102,MATCH(Species!AI$2,'Round  (7)'!$B$2:$AM$2,0),0),0)+IFERROR(VLOOKUP($B46,'Round  (8)'!$B$2:$AM$102,MATCH(Species!AI$2,'Round  (8)'!$B$2:$AM$2,0),0),0)+IFERROR(VLOOKUP($B46,'Round  (9)'!$B$2:$AM$102,MATCH(Species!AI$2,'Round  (9)'!$B$2:$AM$2,0),0),0)+IFERROR(VLOOKUP($B46,'Round  (10)'!$B$2:$U$102,MATCH(Species!AI$2,'Round  (10)'!$B$2:$U$2,0),0),0)+IFERROR(VLOOKUP($B46,'Round  (11)'!$B$2:$AB$102,MATCH(Species!AI$2,'Round  (11)'!$B$2:$AB$2,0),0),0)+IFERROR(VLOOKUP($B46,'Round  (12)'!$B$2:$Y$100,MATCH(Species!AI$2,'Round  (12)'!$B$2:$Y$2,0),0),0)</f>
        <v>0</v>
      </c>
      <c r="AJ46" s="480">
        <f>IFERROR(VLOOKUP($B46,'Round 1'!$B$2:$AM$102,MATCH(Species!AJ$2,'Round 1'!$B$2:$AM$2,0),0),0)+IFERROR(VLOOKUP($B46,'Round  (2)'!$B$2:$AM$102,MATCH(Species!AJ$2,'Round  (2)'!$B$2:$AM$2,0),0),0)+IFERROR(VLOOKUP($B46,'Round  (3)'!$B$2:$AM$102,MATCH(Species!AJ$2,'Round  (3)'!$B$2:$AM$2,0),0),0)+IFERROR(VLOOKUP($B46,'Round (4)'!$B$2:$AM$102,MATCH(Species!AJ$2,'Round (4)'!$B$2:$AM$2,0),0),0)+IFERROR(VLOOKUP($B46,'Round  (5)'!$B$2:$AM$102,MATCH(Species!AJ$2,'Round  (5)'!$B$2:$AM$2,0),0),0)+IFERROR(VLOOKUP($B46,'Round  (6)'!$B$2:$AM$102,MATCH(Species!AJ$2,'Round  (6)'!$B$2:$AM$2,0),0),0)+IFERROR(VLOOKUP($B46,'Round  (7)'!$B$2:$AM$102,MATCH(Species!AJ$2,'Round  (7)'!$B$2:$AM$2,0),0),0)+IFERROR(VLOOKUP($B46,'Round  (8)'!$B$2:$AM$102,MATCH(Species!AJ$2,'Round  (8)'!$B$2:$AM$2,0),0),0)+IFERROR(VLOOKUP($B46,'Round  (9)'!$B$2:$AM$102,MATCH(Species!AJ$2,'Round  (9)'!$B$2:$AM$2,0),0),0)+IFERROR(VLOOKUP($B46,'Round  (10)'!$B$2:$U$102,MATCH(Species!AJ$2,'Round  (10)'!$B$2:$U$2,0),0),0)+IFERROR(VLOOKUP($B46,'Round  (11)'!$B$2:$AB$102,MATCH(Species!AJ$2,'Round  (11)'!$B$2:$AB$2,0),0),0)+IFERROR(VLOOKUP($B46,'Round  (12)'!$B$2:$Y$100,MATCH(Species!AJ$2,'Round  (12)'!$B$2:$Y$2,0),0),0)</f>
        <v>0</v>
      </c>
    </row>
    <row r="47" spans="1:36" x14ac:dyDescent="0.3">
      <c r="A47" s="186">
        <v>44</v>
      </c>
      <c r="B47" s="326" t="s">
        <v>238</v>
      </c>
      <c r="C47" s="66" t="str">
        <f>IFERROR(VLOOKUP(B47,IND!$B$3:$E$66,4,0),"NM")</f>
        <v>NM</v>
      </c>
      <c r="D47" s="51">
        <f t="shared" si="3"/>
        <v>4</v>
      </c>
      <c r="E47" s="342">
        <f t="shared" si="4"/>
        <v>11</v>
      </c>
      <c r="F47" s="480">
        <f>IFERROR(VLOOKUP($B47,'Round 1'!$B$2:$AM$102,MATCH(Species!F$2,'Round 1'!$B$2:$AM$2,0),0),0)+IFERROR(VLOOKUP($B47,'Round  (2)'!$B$2:$AM$102,MATCH(Species!F$2,'Round  (2)'!$B$2:$AM$2,0),0),0)+IFERROR(VLOOKUP($B47,'Round  (3)'!$B$2:$AM$102,MATCH(Species!F$2,'Round  (3)'!$B$2:$AM$2,0),0),0)+IFERROR(VLOOKUP($B47,'Round (4)'!$B$2:$AM$102,MATCH(Species!F$2,'Round (4)'!$B$2:$AM$2,0),0),0)+IFERROR(VLOOKUP($B47,'Round  (5)'!$B$2:$AM$102,MATCH(Species!F$2,'Round  (5)'!$B$2:$AM$2,0),0),0)+IFERROR(VLOOKUP($B47,'Round  (6)'!$B$2:$AM$102,MATCH(Species!F$2,'Round  (6)'!$B$2:$AM$2,0),0),0)+IFERROR(VLOOKUP($B47,'Round  (7)'!$B$2:$AM$102,MATCH(Species!F$2,'Round  (7)'!$B$2:$AM$2,0),0),0)+IFERROR(VLOOKUP($B47,'Round  (8)'!$B$2:$AM$102,MATCH(Species!F$2,'Round  (8)'!$B$2:$AM$2,0),0),0)+IFERROR(VLOOKUP($B47,'Round  (9)'!$B$2:$AM$102,MATCH(Species!F$2,'Round  (9)'!$B$2:$AM$2,0),0),0)+IFERROR(VLOOKUP($B47,'Round  (10)'!$B$2:$U$102,MATCH(Species!F$2,'Round  (10)'!$B$2:$U$2,0),0),0)+IFERROR(VLOOKUP($B47,'Round  (11)'!$B$2:$AB$102,MATCH(Species!F$2,'Round  (11)'!$B$2:$AB$2,0),0),0)+IFERROR(VLOOKUP($B47,'Round  (12)'!$B$2:$Y$100,MATCH(Species!F$2,'Round  (12)'!$B$2:$Y$2,0),0),0)</f>
        <v>7</v>
      </c>
      <c r="G47" s="480">
        <f>IFERROR(VLOOKUP($B47,'Round 1'!$B$2:$AM$102,MATCH(Species!G$2,'Round 1'!$B$2:$AM$2,0),0),0)+IFERROR(VLOOKUP($B47,'Round  (2)'!$B$2:$AM$102,MATCH(Species!G$2,'Round  (2)'!$B$2:$AM$2,0),0),0)+IFERROR(VLOOKUP($B47,'Round  (3)'!$B$2:$AM$102,MATCH(Species!G$2,'Round  (3)'!$B$2:$AM$2,0),0),0)+IFERROR(VLOOKUP($B47,'Round (4)'!$B$2:$AM$102,MATCH(Species!G$2,'Round (4)'!$B$2:$AM$2,0),0),0)+IFERROR(VLOOKUP($B47,'Round  (5)'!$B$2:$AM$102,MATCH(Species!G$2,'Round  (5)'!$B$2:$AM$2,0),0),0)+IFERROR(VLOOKUP($B47,'Round  (6)'!$B$2:$AM$102,MATCH(Species!G$2,'Round  (6)'!$B$2:$AM$2,0),0),0)+IFERROR(VLOOKUP($B47,'Round  (7)'!$B$2:$AM$102,MATCH(Species!G$2,'Round  (7)'!$B$2:$AM$2,0),0),0)+IFERROR(VLOOKUP($B47,'Round  (8)'!$B$2:$AM$102,MATCH(Species!G$2,'Round  (8)'!$B$2:$AM$2,0),0),0)+IFERROR(VLOOKUP($B47,'Round  (9)'!$B$2:$AM$102,MATCH(Species!G$2,'Round  (9)'!$B$2:$AM$2,0),0),0)+IFERROR(VLOOKUP($B47,'Round  (10)'!$B$2:$U$102,MATCH(Species!G$2,'Round  (10)'!$B$2:$U$2,0),0),0)+IFERROR(VLOOKUP($B47,'Round  (11)'!$B$2:$AB$102,MATCH(Species!G$2,'Round  (11)'!$B$2:$AB$2,0),0),0)+IFERROR(VLOOKUP($B47,'Round  (12)'!$B$2:$Y$100,MATCH(Species!G$2,'Round  (12)'!$B$2:$Y$2,0),0),0)</f>
        <v>1</v>
      </c>
      <c r="H47" s="480">
        <f>IFERROR(VLOOKUP($B47,'Round 1'!$B$2:$AM$102,MATCH(Species!H$2,'Round 1'!$B$2:$AM$2,0),0),0)+IFERROR(VLOOKUP($B47,'Round  (2)'!$B$2:$AM$102,MATCH(Species!H$2,'Round  (2)'!$B$2:$AM$2,0),0),0)+IFERROR(VLOOKUP($B47,'Round  (3)'!$B$2:$AM$102,MATCH(Species!H$2,'Round  (3)'!$B$2:$AM$2,0),0),0)+IFERROR(VLOOKUP($B47,'Round (4)'!$B$2:$AM$102,MATCH(Species!H$2,'Round (4)'!$B$2:$AM$2,0),0),0)+IFERROR(VLOOKUP($B47,'Round  (5)'!$B$2:$AM$102,MATCH(Species!H$2,'Round  (5)'!$B$2:$AM$2,0),0),0)+IFERROR(VLOOKUP($B47,'Round  (6)'!$B$2:$AM$102,MATCH(Species!H$2,'Round  (6)'!$B$2:$AM$2,0),0),0)+IFERROR(VLOOKUP($B47,'Round  (7)'!$B$2:$AM$102,MATCH(Species!H$2,'Round  (7)'!$B$2:$AM$2,0),0),0)+IFERROR(VLOOKUP($B47,'Round  (8)'!$B$2:$AM$102,MATCH(Species!H$2,'Round  (8)'!$B$2:$AM$2,0),0),0)+IFERROR(VLOOKUP($B47,'Round  (9)'!$B$2:$AM$102,MATCH(Species!H$2,'Round  (9)'!$B$2:$AM$2,0),0),0)+IFERROR(VLOOKUP($B47,'Round  (10)'!$B$2:$U$102,MATCH(Species!H$2,'Round  (10)'!$B$2:$U$2,0),0),0)+IFERROR(VLOOKUP($B47,'Round  (11)'!$B$2:$AB$102,MATCH(Species!H$2,'Round  (11)'!$B$2:$AB$2,0),0),0)+IFERROR(VLOOKUP($B47,'Round  (12)'!$B$2:$Y$100,MATCH(Species!H$2,'Round  (12)'!$B$2:$Y$2,0),0),0)</f>
        <v>0</v>
      </c>
      <c r="I47" s="480">
        <f>IFERROR(VLOOKUP($B47,'Round 1'!$B$2:$AM$102,MATCH(Species!I$2,'Round 1'!$B$2:$AM$2,0),0),0)+IFERROR(VLOOKUP($B47,'Round  (2)'!$B$2:$AM$102,MATCH(Species!I$2,'Round  (2)'!$B$2:$AM$2,0),0),0)+IFERROR(VLOOKUP($B47,'Round  (3)'!$B$2:$AM$102,MATCH(Species!I$2,'Round  (3)'!$B$2:$AM$2,0),0),0)+IFERROR(VLOOKUP($B47,'Round (4)'!$B$2:$AM$102,MATCH(Species!I$2,'Round (4)'!$B$2:$AM$2,0),0),0)+IFERROR(VLOOKUP($B47,'Round  (5)'!$B$2:$AM$102,MATCH(Species!I$2,'Round  (5)'!$B$2:$AM$2,0),0),0)+IFERROR(VLOOKUP($B47,'Round  (6)'!$B$2:$AM$102,MATCH(Species!I$2,'Round  (6)'!$B$2:$AM$2,0),0),0)+IFERROR(VLOOKUP($B47,'Round  (7)'!$B$2:$AM$102,MATCH(Species!I$2,'Round  (7)'!$B$2:$AM$2,0),0),0)+IFERROR(VLOOKUP($B47,'Round  (8)'!$B$2:$AM$102,MATCH(Species!I$2,'Round  (8)'!$B$2:$AM$2,0),0),0)+IFERROR(VLOOKUP($B47,'Round  (9)'!$B$2:$AM$102,MATCH(Species!I$2,'Round  (9)'!$B$2:$AM$2,0),0),0)+IFERROR(VLOOKUP($B47,'Round  (10)'!$B$2:$U$102,MATCH(Species!I$2,'Round  (10)'!$B$2:$U$2,0),0),0)+IFERROR(VLOOKUP($B47,'Round  (11)'!$B$2:$AB$102,MATCH(Species!I$2,'Round  (11)'!$B$2:$AB$2,0),0),0)+IFERROR(VLOOKUP($B47,'Round  (12)'!$B$2:$Y$100,MATCH(Species!I$2,'Round  (12)'!$B$2:$Y$2,0),0),0)</f>
        <v>0</v>
      </c>
      <c r="J47" s="480">
        <f>IFERROR(VLOOKUP($B47,'Round 1'!$B$2:$AM$102,MATCH(Species!J$2,'Round 1'!$B$2:$AM$2,0),0),0)+IFERROR(VLOOKUP($B47,'Round  (2)'!$B$2:$AM$102,MATCH(Species!J$2,'Round  (2)'!$B$2:$AM$2,0),0),0)+IFERROR(VLOOKUP($B47,'Round  (3)'!$B$2:$AM$102,MATCH(Species!J$2,'Round  (3)'!$B$2:$AM$2,0),0),0)+IFERROR(VLOOKUP($B47,'Round (4)'!$B$2:$AM$102,MATCH(Species!J$2,'Round (4)'!$B$2:$AM$2,0),0),0)+IFERROR(VLOOKUP($B47,'Round  (5)'!$B$2:$AM$102,MATCH(Species!J$2,'Round  (5)'!$B$2:$AM$2,0),0),0)+IFERROR(VLOOKUP($B47,'Round  (6)'!$B$2:$AM$102,MATCH(Species!J$2,'Round  (6)'!$B$2:$AM$2,0),0),0)+IFERROR(VLOOKUP($B47,'Round  (7)'!$B$2:$AM$102,MATCH(Species!J$2,'Round  (7)'!$B$2:$AM$2,0),0),0)+IFERROR(VLOOKUP($B47,'Round  (8)'!$B$2:$AM$102,MATCH(Species!J$2,'Round  (8)'!$B$2:$AM$2,0),0),0)+IFERROR(VLOOKUP($B47,'Round  (9)'!$B$2:$AM$102,MATCH(Species!J$2,'Round  (9)'!$B$2:$AM$2,0),0),0)+IFERROR(VLOOKUP($B47,'Round  (10)'!$B$2:$U$102,MATCH(Species!J$2,'Round  (10)'!$B$2:$U$2,0),0),0)+IFERROR(VLOOKUP($B47,'Round  (11)'!$B$2:$AB$102,MATCH(Species!J$2,'Round  (11)'!$B$2:$AB$2,0),0),0)+IFERROR(VLOOKUP($B47,'Round  (12)'!$B$2:$Y$100,MATCH(Species!J$2,'Round  (12)'!$B$2:$Y$2,0),0),0)</f>
        <v>0</v>
      </c>
      <c r="K47" s="480">
        <f>IFERROR(VLOOKUP($B47,'Round 1'!$B$2:$AM$102,MATCH(Species!K$2,'Round 1'!$B$2:$AM$2,0),0),0)+IFERROR(VLOOKUP($B47,'Round  (2)'!$B$2:$AM$102,MATCH(Species!K$2,'Round  (2)'!$B$2:$AM$2,0),0),0)+IFERROR(VLOOKUP($B47,'Round  (3)'!$B$2:$AM$102,MATCH(Species!K$2,'Round  (3)'!$B$2:$AM$2,0),0),0)+IFERROR(VLOOKUP($B47,'Round (4)'!$B$2:$AM$102,MATCH(Species!K$2,'Round (4)'!$B$2:$AM$2,0),0),0)+IFERROR(VLOOKUP($B47,'Round  (5)'!$B$2:$AM$102,MATCH(Species!K$2,'Round  (5)'!$B$2:$AM$2,0),0),0)+IFERROR(VLOOKUP($B47,'Round  (6)'!$B$2:$AM$102,MATCH(Species!K$2,'Round  (6)'!$B$2:$AM$2,0),0),0)+IFERROR(VLOOKUP($B47,'Round  (7)'!$B$2:$AM$102,MATCH(Species!K$2,'Round  (7)'!$B$2:$AM$2,0),0),0)+IFERROR(VLOOKUP($B47,'Round  (8)'!$B$2:$AM$102,MATCH(Species!K$2,'Round  (8)'!$B$2:$AM$2,0),0),0)+IFERROR(VLOOKUP($B47,'Round  (9)'!$B$2:$AM$102,MATCH(Species!K$2,'Round  (9)'!$B$2:$AM$2,0),0),0)+IFERROR(VLOOKUP($B47,'Round  (10)'!$B$2:$U$102,MATCH(Species!K$2,'Round  (10)'!$B$2:$U$2,0),0),0)+IFERROR(VLOOKUP($B47,'Round  (11)'!$B$2:$AB$102,MATCH(Species!K$2,'Round  (11)'!$B$2:$AB$2,0),0),0)+IFERROR(VLOOKUP($B47,'Round  (12)'!$B$2:$Y$100,MATCH(Species!K$2,'Round  (12)'!$B$2:$Y$2,0),0),0)</f>
        <v>0</v>
      </c>
      <c r="L47" s="480">
        <f>IFERROR(VLOOKUP($B47,'Round 1'!$B$2:$AM$102,MATCH(Species!L$2,'Round 1'!$B$2:$AM$2,0),0),0)+IFERROR(VLOOKUP($B47,'Round  (2)'!$B$2:$AM$102,MATCH(Species!L$2,'Round  (2)'!$B$2:$AM$2,0),0),0)+IFERROR(VLOOKUP($B47,'Round  (3)'!$B$2:$AM$102,MATCH(Species!L$2,'Round  (3)'!$B$2:$AM$2,0),0),0)+IFERROR(VLOOKUP($B47,'Round (4)'!$B$2:$AM$102,MATCH(Species!L$2,'Round (4)'!$B$2:$AM$2,0),0),0)+IFERROR(VLOOKUP($B47,'Round  (5)'!$B$2:$AM$102,MATCH(Species!L$2,'Round  (5)'!$B$2:$AM$2,0),0),0)+IFERROR(VLOOKUP($B47,'Round  (6)'!$B$2:$AM$102,MATCH(Species!L$2,'Round  (6)'!$B$2:$AM$2,0),0),0)+IFERROR(VLOOKUP($B47,'Round  (7)'!$B$2:$AM$102,MATCH(Species!L$2,'Round  (7)'!$B$2:$AM$2,0),0),0)+IFERROR(VLOOKUP($B47,'Round  (8)'!$B$2:$AM$102,MATCH(Species!L$2,'Round  (8)'!$B$2:$AM$2,0),0),0)+IFERROR(VLOOKUP($B47,'Round  (9)'!$B$2:$AM$102,MATCH(Species!L$2,'Round  (9)'!$B$2:$AM$2,0),0),0)+IFERROR(VLOOKUP($B47,'Round  (10)'!$B$2:$U$102,MATCH(Species!L$2,'Round  (10)'!$B$2:$U$2,0),0),0)+IFERROR(VLOOKUP($B47,'Round  (11)'!$B$2:$AB$102,MATCH(Species!L$2,'Round  (11)'!$B$2:$AB$2,0),0),0)+IFERROR(VLOOKUP($B47,'Round  (12)'!$B$2:$Y$100,MATCH(Species!L$2,'Round  (12)'!$B$2:$Y$2,0),0),0)</f>
        <v>0</v>
      </c>
      <c r="M47" s="480">
        <f>IFERROR(VLOOKUP($B47,'Round 1'!$B$2:$AM$102,MATCH(Species!M$2,'Round 1'!$B$2:$AM$2,0),0),0)+IFERROR(VLOOKUP($B47,'Round  (2)'!$B$2:$AM$102,MATCH(Species!M$2,'Round  (2)'!$B$2:$AM$2,0),0),0)+IFERROR(VLOOKUP($B47,'Round  (3)'!$B$2:$AM$102,MATCH(Species!M$2,'Round  (3)'!$B$2:$AM$2,0),0),0)+IFERROR(VLOOKUP($B47,'Round (4)'!$B$2:$AM$102,MATCH(Species!M$2,'Round (4)'!$B$2:$AM$2,0),0),0)+IFERROR(VLOOKUP($B47,'Round  (5)'!$B$2:$AM$102,MATCH(Species!M$2,'Round  (5)'!$B$2:$AM$2,0),0),0)+IFERROR(VLOOKUP($B47,'Round  (6)'!$B$2:$AM$102,MATCH(Species!M$2,'Round  (6)'!$B$2:$AM$2,0),0),0)+IFERROR(VLOOKUP($B47,'Round  (7)'!$B$2:$AM$102,MATCH(Species!M$2,'Round  (7)'!$B$2:$AM$2,0),0),0)+IFERROR(VLOOKUP($B47,'Round  (8)'!$B$2:$AM$102,MATCH(Species!M$2,'Round  (8)'!$B$2:$AM$2,0),0),0)+IFERROR(VLOOKUP($B47,'Round  (9)'!$B$2:$AM$102,MATCH(Species!M$2,'Round  (9)'!$B$2:$AM$2,0),0),0)+IFERROR(VLOOKUP($B47,'Round  (10)'!$B$2:$U$102,MATCH(Species!M$2,'Round  (10)'!$B$2:$U$2,0),0),0)+IFERROR(VLOOKUP($B47,'Round  (11)'!$B$2:$AB$102,MATCH(Species!M$2,'Round  (11)'!$B$2:$AB$2,0),0),0)+IFERROR(VLOOKUP($B47,'Round  (12)'!$B$2:$Y$100,MATCH(Species!M$2,'Round  (12)'!$B$2:$Y$2,0),0),0)</f>
        <v>0</v>
      </c>
      <c r="N47" s="480">
        <f>IFERROR(VLOOKUP($B47,'Round 1'!$B$2:$AM$102,MATCH(Species!N$2,'Round 1'!$B$2:$AM$2,0),0),0)+IFERROR(VLOOKUP($B47,'Round  (2)'!$B$2:$AM$102,MATCH(Species!N$2,'Round  (2)'!$B$2:$AM$2,0),0),0)+IFERROR(VLOOKUP($B47,'Round  (3)'!$B$2:$AM$102,MATCH(Species!N$2,'Round  (3)'!$B$2:$AM$2,0),0),0)+IFERROR(VLOOKUP($B47,'Round (4)'!$B$2:$AM$102,MATCH(Species!N$2,'Round (4)'!$B$2:$AM$2,0),0),0)+IFERROR(VLOOKUP($B47,'Round  (5)'!$B$2:$AM$102,MATCH(Species!N$2,'Round  (5)'!$B$2:$AM$2,0),0),0)+IFERROR(VLOOKUP($B47,'Round  (6)'!$B$2:$AM$102,MATCH(Species!N$2,'Round  (6)'!$B$2:$AM$2,0),0),0)+IFERROR(VLOOKUP($B47,'Round  (7)'!$B$2:$AM$102,MATCH(Species!N$2,'Round  (7)'!$B$2:$AM$2,0),0),0)+IFERROR(VLOOKUP($B47,'Round  (8)'!$B$2:$AM$102,MATCH(Species!N$2,'Round  (8)'!$B$2:$AM$2,0),0),0)+IFERROR(VLOOKUP($B47,'Round  (9)'!$B$2:$AM$102,MATCH(Species!N$2,'Round  (9)'!$B$2:$AM$2,0),0),0)+IFERROR(VLOOKUP($B47,'Round  (10)'!$B$2:$U$102,MATCH(Species!N$2,'Round  (10)'!$B$2:$U$2,0),0),0)+IFERROR(VLOOKUP($B47,'Round  (11)'!$B$2:$AB$102,MATCH(Species!N$2,'Round  (11)'!$B$2:$AB$2,0),0),0)+IFERROR(VLOOKUP($B47,'Round  (12)'!$B$2:$Y$100,MATCH(Species!N$2,'Round  (12)'!$B$2:$Y$2,0),0),0)</f>
        <v>0</v>
      </c>
      <c r="O47" s="480">
        <f>IFERROR(VLOOKUP($B47,'Round 1'!$B$2:$AM$102,MATCH(Species!O$2,'Round 1'!$B$2:$AM$2,0),0),0)+IFERROR(VLOOKUP($B47,'Round  (2)'!$B$2:$AM$102,MATCH(Species!O$2,'Round  (2)'!$B$2:$AM$2,0),0),0)+IFERROR(VLOOKUP($B47,'Round  (3)'!$B$2:$AM$102,MATCH(Species!O$2,'Round  (3)'!$B$2:$AM$2,0),0),0)+IFERROR(VLOOKUP($B47,'Round (4)'!$B$2:$AM$102,MATCH(Species!O$2,'Round (4)'!$B$2:$AM$2,0),0),0)+IFERROR(VLOOKUP($B47,'Round  (5)'!$B$2:$AM$102,MATCH(Species!O$2,'Round  (5)'!$B$2:$AM$2,0),0),0)+IFERROR(VLOOKUP($B47,'Round  (6)'!$B$2:$AM$102,MATCH(Species!O$2,'Round  (6)'!$B$2:$AM$2,0),0),0)+IFERROR(VLOOKUP($B47,'Round  (7)'!$B$2:$AM$102,MATCH(Species!O$2,'Round  (7)'!$B$2:$AM$2,0),0),0)+IFERROR(VLOOKUP($B47,'Round  (8)'!$B$2:$AM$102,MATCH(Species!O$2,'Round  (8)'!$B$2:$AM$2,0),0),0)+IFERROR(VLOOKUP($B47,'Round  (9)'!$B$2:$AM$102,MATCH(Species!O$2,'Round  (9)'!$B$2:$AM$2,0),0),0)+IFERROR(VLOOKUP($B47,'Round  (10)'!$B$2:$U$102,MATCH(Species!O$2,'Round  (10)'!$B$2:$U$2,0),0),0)+IFERROR(VLOOKUP($B47,'Round  (11)'!$B$2:$AB$102,MATCH(Species!O$2,'Round  (11)'!$B$2:$AB$2,0),0),0)+IFERROR(VLOOKUP($B47,'Round  (12)'!$B$2:$Y$100,MATCH(Species!O$2,'Round  (12)'!$B$2:$Y$2,0),0),0)</f>
        <v>0</v>
      </c>
      <c r="P47" s="480">
        <f>IFERROR(VLOOKUP($B47,'Round 1'!$B$2:$AM$102,MATCH(Species!P$2,'Round 1'!$B$2:$AM$2,0),0),0)+IFERROR(VLOOKUP($B47,'Round  (2)'!$B$2:$AM$102,MATCH(Species!P$2,'Round  (2)'!$B$2:$AM$2,0),0),0)+IFERROR(VLOOKUP($B47,'Round  (3)'!$B$2:$AM$102,MATCH(Species!P$2,'Round  (3)'!$B$2:$AM$2,0),0),0)+IFERROR(VLOOKUP($B47,'Round (4)'!$B$2:$AM$102,MATCH(Species!P$2,'Round (4)'!$B$2:$AM$2,0),0),0)+IFERROR(VLOOKUP($B47,'Round  (5)'!$B$2:$AM$102,MATCH(Species!P$2,'Round  (5)'!$B$2:$AM$2,0),0),0)+IFERROR(VLOOKUP($B47,'Round  (6)'!$B$2:$AM$102,MATCH(Species!P$2,'Round  (6)'!$B$2:$AM$2,0),0),0)+IFERROR(VLOOKUP($B47,'Round  (7)'!$B$2:$AM$102,MATCH(Species!P$2,'Round  (7)'!$B$2:$AM$2,0),0),0)+IFERROR(VLOOKUP($B47,'Round  (8)'!$B$2:$AM$102,MATCH(Species!P$2,'Round  (8)'!$B$2:$AM$2,0),0),0)+IFERROR(VLOOKUP($B47,'Round  (9)'!$B$2:$AM$102,MATCH(Species!P$2,'Round  (9)'!$B$2:$AM$2,0),0),0)+IFERROR(VLOOKUP($B47,'Round  (10)'!$B$2:$U$102,MATCH(Species!P$2,'Round  (10)'!$B$2:$U$2,0),0),0)+IFERROR(VLOOKUP($B47,'Round  (11)'!$B$2:$AB$102,MATCH(Species!P$2,'Round  (11)'!$B$2:$AB$2,0),0),0)+IFERROR(VLOOKUP($B47,'Round  (12)'!$B$2:$Y$100,MATCH(Species!P$2,'Round  (12)'!$B$2:$Y$2,0),0),0)</f>
        <v>0</v>
      </c>
      <c r="Q47" s="480">
        <f>IFERROR(VLOOKUP($B47,'Round 1'!$B$2:$AM$102,MATCH(Species!Q$2,'Round 1'!$B$2:$AM$2,0),0),0)+IFERROR(VLOOKUP($B47,'Round  (2)'!$B$2:$AM$102,MATCH(Species!Q$2,'Round  (2)'!$B$2:$AM$2,0),0),0)+IFERROR(VLOOKUP($B47,'Round  (3)'!$B$2:$AM$102,MATCH(Species!Q$2,'Round  (3)'!$B$2:$AM$2,0),0),0)+IFERROR(VLOOKUP($B47,'Round (4)'!$B$2:$AM$102,MATCH(Species!Q$2,'Round (4)'!$B$2:$AM$2,0),0),0)+IFERROR(VLOOKUP($B47,'Round  (5)'!$B$2:$AM$102,MATCH(Species!Q$2,'Round  (5)'!$B$2:$AM$2,0),0),0)+IFERROR(VLOOKUP($B47,'Round  (6)'!$B$2:$AM$102,MATCH(Species!Q$2,'Round  (6)'!$B$2:$AM$2,0),0),0)+IFERROR(VLOOKUP($B47,'Round  (7)'!$B$2:$AM$102,MATCH(Species!Q$2,'Round  (7)'!$B$2:$AM$2,0),0),0)+IFERROR(VLOOKUP($B47,'Round  (8)'!$B$2:$AM$102,MATCH(Species!Q$2,'Round  (8)'!$B$2:$AM$2,0),0),0)+IFERROR(VLOOKUP($B47,'Round  (9)'!$B$2:$AM$102,MATCH(Species!Q$2,'Round  (9)'!$B$2:$AM$2,0),0),0)+IFERROR(VLOOKUP($B47,'Round  (10)'!$B$2:$U$102,MATCH(Species!Q$2,'Round  (10)'!$B$2:$U$2,0),0),0)+IFERROR(VLOOKUP($B47,'Round  (11)'!$B$2:$AB$102,MATCH(Species!Q$2,'Round  (11)'!$B$2:$AB$2,0),0),0)+IFERROR(VLOOKUP($B47,'Round  (12)'!$B$2:$Y$100,MATCH(Species!Q$2,'Round  (12)'!$B$2:$Y$2,0),0),0)</f>
        <v>0</v>
      </c>
      <c r="R47" s="480">
        <f>IFERROR(VLOOKUP($B47,'Round 1'!$B$2:$AM$102,MATCH(Species!R$2,'Round 1'!$B$2:$AM$2,0),0),0)+IFERROR(VLOOKUP($B47,'Round  (2)'!$B$2:$AM$102,MATCH(Species!R$2,'Round  (2)'!$B$2:$AM$2,0),0),0)+IFERROR(VLOOKUP($B47,'Round  (3)'!$B$2:$AM$102,MATCH(Species!R$2,'Round  (3)'!$B$2:$AM$2,0),0),0)+IFERROR(VLOOKUP($B47,'Round (4)'!$B$2:$AM$102,MATCH(Species!R$2,'Round (4)'!$B$2:$AM$2,0),0),0)+IFERROR(VLOOKUP($B47,'Round  (5)'!$B$2:$AM$102,MATCH(Species!R$2,'Round  (5)'!$B$2:$AM$2,0),0),0)+IFERROR(VLOOKUP($B47,'Round  (6)'!$B$2:$AM$102,MATCH(Species!R$2,'Round  (6)'!$B$2:$AM$2,0),0),0)+IFERROR(VLOOKUP($B47,'Round  (7)'!$B$2:$AM$102,MATCH(Species!R$2,'Round  (7)'!$B$2:$AM$2,0),0),0)+IFERROR(VLOOKUP($B47,'Round  (8)'!$B$2:$AM$102,MATCH(Species!R$2,'Round  (8)'!$B$2:$AM$2,0),0),0)+IFERROR(VLOOKUP($B47,'Round  (9)'!$B$2:$AM$102,MATCH(Species!R$2,'Round  (9)'!$B$2:$AM$2,0),0),0)+IFERROR(VLOOKUP($B47,'Round  (10)'!$B$2:$U$102,MATCH(Species!R$2,'Round  (10)'!$B$2:$U$2,0),0),0)+IFERROR(VLOOKUP($B47,'Round  (11)'!$B$2:$AB$102,MATCH(Species!R$2,'Round  (11)'!$B$2:$AB$2,0),0),0)+IFERROR(VLOOKUP($B47,'Round  (12)'!$B$2:$Y$100,MATCH(Species!R$2,'Round  (12)'!$B$2:$Y$2,0),0),0)</f>
        <v>0</v>
      </c>
      <c r="S47" s="480">
        <f>IFERROR(VLOOKUP($B47,'Round 1'!$B$2:$AM$102,MATCH(Species!S$2,'Round 1'!$B$2:$AM$2,0),0),0)+IFERROR(VLOOKUP($B47,'Round  (2)'!$B$2:$AM$102,MATCH(Species!S$2,'Round  (2)'!$B$2:$AM$2,0),0),0)+IFERROR(VLOOKUP($B47,'Round  (3)'!$B$2:$AM$102,MATCH(Species!S$2,'Round  (3)'!$B$2:$AM$2,0),0),0)+IFERROR(VLOOKUP($B47,'Round (4)'!$B$2:$AM$102,MATCH(Species!S$2,'Round (4)'!$B$2:$AM$2,0),0),0)+IFERROR(VLOOKUP($B47,'Round  (5)'!$B$2:$AM$102,MATCH(Species!S$2,'Round  (5)'!$B$2:$AM$2,0),0),0)+IFERROR(VLOOKUP($B47,'Round  (6)'!$B$2:$AM$102,MATCH(Species!S$2,'Round  (6)'!$B$2:$AM$2,0),0),0)+IFERROR(VLOOKUP($B47,'Round  (7)'!$B$2:$AM$102,MATCH(Species!S$2,'Round  (7)'!$B$2:$AM$2,0),0),0)+IFERROR(VLOOKUP($B47,'Round  (8)'!$B$2:$AM$102,MATCH(Species!S$2,'Round  (8)'!$B$2:$AM$2,0),0),0)+IFERROR(VLOOKUP($B47,'Round  (9)'!$B$2:$AM$102,MATCH(Species!S$2,'Round  (9)'!$B$2:$AM$2,0),0),0)+IFERROR(VLOOKUP($B47,'Round  (10)'!$B$2:$U$102,MATCH(Species!S$2,'Round  (10)'!$B$2:$U$2,0),0),0)+IFERROR(VLOOKUP($B47,'Round  (11)'!$B$2:$AB$102,MATCH(Species!S$2,'Round  (11)'!$B$2:$AB$2,0),0),0)+IFERROR(VLOOKUP($B47,'Round  (12)'!$B$2:$Y$100,MATCH(Species!S$2,'Round  (12)'!$B$2:$Y$2,0),0),0)</f>
        <v>0</v>
      </c>
      <c r="T47" s="480">
        <f>IFERROR(VLOOKUP($B47,'Round 1'!$B$2:$AM$102,MATCH(Species!T$2,'Round 1'!$B$2:$AM$2,0),0),0)+IFERROR(VLOOKUP($B47,'Round  (2)'!$B$2:$AM$102,MATCH(Species!T$2,'Round  (2)'!$B$2:$AM$2,0),0),0)+IFERROR(VLOOKUP($B47,'Round  (3)'!$B$2:$AM$102,MATCH(Species!T$2,'Round  (3)'!$B$2:$AM$2,0),0),0)+IFERROR(VLOOKUP($B47,'Round (4)'!$B$2:$AM$102,MATCH(Species!T$2,'Round (4)'!$B$2:$AM$2,0),0),0)+IFERROR(VLOOKUP($B47,'Round  (5)'!$B$2:$AM$102,MATCH(Species!T$2,'Round  (5)'!$B$2:$AM$2,0),0),0)+IFERROR(VLOOKUP($B47,'Round  (6)'!$B$2:$AM$102,MATCH(Species!T$2,'Round  (6)'!$B$2:$AM$2,0),0),0)+IFERROR(VLOOKUP($B47,'Round  (7)'!$B$2:$AM$102,MATCH(Species!T$2,'Round  (7)'!$B$2:$AM$2,0),0),0)+IFERROR(VLOOKUP($B47,'Round  (8)'!$B$2:$AM$102,MATCH(Species!T$2,'Round  (8)'!$B$2:$AM$2,0),0),0)+IFERROR(VLOOKUP($B47,'Round  (9)'!$B$2:$AM$102,MATCH(Species!T$2,'Round  (9)'!$B$2:$AM$2,0),0),0)+IFERROR(VLOOKUP($B47,'Round  (10)'!$B$2:$U$102,MATCH(Species!T$2,'Round  (10)'!$B$2:$U$2,0),0),0)+IFERROR(VLOOKUP($B47,'Round  (11)'!$B$2:$AB$102,MATCH(Species!T$2,'Round  (11)'!$B$2:$AB$2,0),0),0)+IFERROR(VLOOKUP($B47,'Round  (12)'!$B$2:$Y$100,MATCH(Species!T$2,'Round  (12)'!$B$2:$Y$2,0),0),0)</f>
        <v>0</v>
      </c>
      <c r="U47" s="480">
        <f>IFERROR(VLOOKUP($B47,'Round 1'!$B$2:$AM$102,MATCH(Species!U$2,'Round 1'!$B$2:$AM$2,0),0),0)+IFERROR(VLOOKUP($B47,'Round  (2)'!$B$2:$AM$102,MATCH(Species!U$2,'Round  (2)'!$B$2:$AM$2,0),0),0)+IFERROR(VLOOKUP($B47,'Round  (3)'!$B$2:$AM$102,MATCH(Species!U$2,'Round  (3)'!$B$2:$AM$2,0),0),0)+IFERROR(VLOOKUP($B47,'Round (4)'!$B$2:$AM$102,MATCH(Species!U$2,'Round (4)'!$B$2:$AM$2,0),0),0)+IFERROR(VLOOKUP($B47,'Round  (5)'!$B$2:$AM$102,MATCH(Species!U$2,'Round  (5)'!$B$2:$AM$2,0),0),0)+IFERROR(VLOOKUP($B47,'Round  (6)'!$B$2:$AM$102,MATCH(Species!U$2,'Round  (6)'!$B$2:$AM$2,0),0),0)+IFERROR(VLOOKUP($B47,'Round  (7)'!$B$2:$AM$102,MATCH(Species!U$2,'Round  (7)'!$B$2:$AM$2,0),0),0)+IFERROR(VLOOKUP($B47,'Round  (8)'!$B$2:$AM$102,MATCH(Species!U$2,'Round  (8)'!$B$2:$AM$2,0),0),0)+IFERROR(VLOOKUP($B47,'Round  (9)'!$B$2:$AM$102,MATCH(Species!U$2,'Round  (9)'!$B$2:$AM$2,0),0),0)+IFERROR(VLOOKUP($B47,'Round  (10)'!$B$2:$U$102,MATCH(Species!U$2,'Round  (10)'!$B$2:$U$2,0),0),0)+IFERROR(VLOOKUP($B47,'Round  (11)'!$B$2:$AB$102,MATCH(Species!U$2,'Round  (11)'!$B$2:$AB$2,0),0),0)+IFERROR(VLOOKUP($B47,'Round  (12)'!$B$2:$Y$100,MATCH(Species!U$2,'Round  (12)'!$B$2:$Y$2,0),0),0)</f>
        <v>0</v>
      </c>
      <c r="V47" s="480">
        <f>IFERROR(VLOOKUP($B47,'Round 1'!$B$2:$AM$102,MATCH(Species!V$2,'Round 1'!$B$2:$AM$2,0),0),0)+IFERROR(VLOOKUP($B47,'Round  (2)'!$B$2:$AM$102,MATCH(Species!V$2,'Round  (2)'!$B$2:$AM$2,0),0),0)+IFERROR(VLOOKUP($B47,'Round  (3)'!$B$2:$AM$102,MATCH(Species!V$2,'Round  (3)'!$B$2:$AM$2,0),0),0)+IFERROR(VLOOKUP($B47,'Round (4)'!$B$2:$AM$102,MATCH(Species!V$2,'Round (4)'!$B$2:$AM$2,0),0),0)+IFERROR(VLOOKUP($B47,'Round  (5)'!$B$2:$AM$102,MATCH(Species!V$2,'Round  (5)'!$B$2:$AM$2,0),0),0)+IFERROR(VLOOKUP($B47,'Round  (6)'!$B$2:$AM$102,MATCH(Species!V$2,'Round  (6)'!$B$2:$AM$2,0),0),0)+IFERROR(VLOOKUP($B47,'Round  (7)'!$B$2:$AM$102,MATCH(Species!V$2,'Round  (7)'!$B$2:$AM$2,0),0),0)+IFERROR(VLOOKUP($B47,'Round  (8)'!$B$2:$AM$102,MATCH(Species!V$2,'Round  (8)'!$B$2:$AM$2,0),0),0)+IFERROR(VLOOKUP($B47,'Round  (9)'!$B$2:$AM$102,MATCH(Species!V$2,'Round  (9)'!$B$2:$AM$2,0),0),0)+IFERROR(VLOOKUP($B47,'Round  (10)'!$B$2:$U$102,MATCH(Species!V$2,'Round  (10)'!$B$2:$U$2,0),0),0)+IFERROR(VLOOKUP($B47,'Round  (11)'!$B$2:$AB$102,MATCH(Species!V$2,'Round  (11)'!$B$2:$AB$2,0),0),0)+IFERROR(VLOOKUP($B47,'Round  (12)'!$B$2:$Y$100,MATCH(Species!V$2,'Round  (12)'!$B$2:$Y$2,0),0),0)</f>
        <v>0</v>
      </c>
      <c r="W47" s="480">
        <f>IFERROR(VLOOKUP($B47,'Round 1'!$B$2:$AM$102,MATCH(Species!W$2,'Round 1'!$B$2:$AM$2,0),0),0)+IFERROR(VLOOKUP($B47,'Round  (2)'!$B$2:$AM$102,MATCH(Species!W$2,'Round  (2)'!$B$2:$AM$2,0),0),0)+IFERROR(VLOOKUP($B47,'Round  (3)'!$B$2:$AM$102,MATCH(Species!W$2,'Round  (3)'!$B$2:$AM$2,0),0),0)+IFERROR(VLOOKUP($B47,'Round (4)'!$B$2:$AM$102,MATCH(Species!W$2,'Round (4)'!$B$2:$AM$2,0),0),0)+IFERROR(VLOOKUP($B47,'Round  (5)'!$B$2:$AM$102,MATCH(Species!W$2,'Round  (5)'!$B$2:$AM$2,0),0),0)+IFERROR(VLOOKUP($B47,'Round  (6)'!$B$2:$AM$102,MATCH(Species!W$2,'Round  (6)'!$B$2:$AM$2,0),0),0)+IFERROR(VLOOKUP($B47,'Round  (7)'!$B$2:$AM$102,MATCH(Species!W$2,'Round  (7)'!$B$2:$AM$2,0),0),0)+IFERROR(VLOOKUP($B47,'Round  (8)'!$B$2:$AM$102,MATCH(Species!W$2,'Round  (8)'!$B$2:$AM$2,0),0),0)+IFERROR(VLOOKUP($B47,'Round  (9)'!$B$2:$AM$102,MATCH(Species!W$2,'Round  (9)'!$B$2:$AM$2,0),0),0)+IFERROR(VLOOKUP($B47,'Round  (10)'!$B$2:$U$102,MATCH(Species!W$2,'Round  (10)'!$B$2:$U$2,0),0),0)+IFERROR(VLOOKUP($B47,'Round  (11)'!$B$2:$AB$102,MATCH(Species!W$2,'Round  (11)'!$B$2:$AB$2,0),0),0)+IFERROR(VLOOKUP($B47,'Round  (12)'!$B$2:$Y$100,MATCH(Species!W$2,'Round  (12)'!$B$2:$Y$2,0),0),0)</f>
        <v>2</v>
      </c>
      <c r="X47" s="480">
        <f>IFERROR(VLOOKUP($B47,'Round 1'!$B$2:$AM$102,MATCH(Species!X$2,'Round 1'!$B$2:$AM$2,0),0),0)+IFERROR(VLOOKUP($B47,'Round  (2)'!$B$2:$AM$102,MATCH(Species!X$2,'Round  (2)'!$B$2:$AM$2,0),0),0)+IFERROR(VLOOKUP($B47,'Round  (3)'!$B$2:$AM$102,MATCH(Species!X$2,'Round  (3)'!$B$2:$AM$2,0),0),0)+IFERROR(VLOOKUP($B47,'Round (4)'!$B$2:$AM$102,MATCH(Species!X$2,'Round (4)'!$B$2:$AM$2,0),0),0)+IFERROR(VLOOKUP($B47,'Round  (5)'!$B$2:$AM$102,MATCH(Species!X$2,'Round  (5)'!$B$2:$AM$2,0),0),0)+IFERROR(VLOOKUP($B47,'Round  (6)'!$B$2:$AM$102,MATCH(Species!X$2,'Round  (6)'!$B$2:$AM$2,0),0),0)+IFERROR(VLOOKUP($B47,'Round  (7)'!$B$2:$AM$102,MATCH(Species!X$2,'Round  (7)'!$B$2:$AM$2,0),0),0)+IFERROR(VLOOKUP($B47,'Round  (8)'!$B$2:$AM$102,MATCH(Species!X$2,'Round  (8)'!$B$2:$AM$2,0),0),0)+IFERROR(VLOOKUP($B47,'Round  (9)'!$B$2:$AM$102,MATCH(Species!X$2,'Round  (9)'!$B$2:$AM$2,0),0),0)+IFERROR(VLOOKUP($B47,'Round  (10)'!$B$2:$U$102,MATCH(Species!X$2,'Round  (10)'!$B$2:$U$2,0),0),0)+IFERROR(VLOOKUP($B47,'Round  (11)'!$B$2:$AB$102,MATCH(Species!X$2,'Round  (11)'!$B$2:$AB$2,0),0),0)+IFERROR(VLOOKUP($B47,'Round  (12)'!$B$2:$Y$100,MATCH(Species!X$2,'Round  (12)'!$B$2:$Y$2,0),0),0)</f>
        <v>0</v>
      </c>
      <c r="Y47" s="480">
        <f>IFERROR(VLOOKUP($B47,'Round 1'!$B$2:$AM$102,MATCH(Species!Y$2,'Round 1'!$B$2:$AM$2,0),0),0)+IFERROR(VLOOKUP($B47,'Round  (2)'!$B$2:$AM$102,MATCH(Species!Y$2,'Round  (2)'!$B$2:$AM$2,0),0),0)+IFERROR(VLOOKUP($B47,'Round  (3)'!$B$2:$AM$102,MATCH(Species!Y$2,'Round  (3)'!$B$2:$AM$2,0),0),0)+IFERROR(VLOOKUP($B47,'Round (4)'!$B$2:$AM$102,MATCH(Species!Y$2,'Round (4)'!$B$2:$AM$2,0),0),0)+IFERROR(VLOOKUP($B47,'Round  (5)'!$B$2:$AM$102,MATCH(Species!Y$2,'Round  (5)'!$B$2:$AM$2,0),0),0)+IFERROR(VLOOKUP($B47,'Round  (6)'!$B$2:$AM$102,MATCH(Species!Y$2,'Round  (6)'!$B$2:$AM$2,0),0),0)+IFERROR(VLOOKUP($B47,'Round  (7)'!$B$2:$AM$102,MATCH(Species!Y$2,'Round  (7)'!$B$2:$AM$2,0),0),0)+IFERROR(VLOOKUP($B47,'Round  (8)'!$B$2:$AM$102,MATCH(Species!Y$2,'Round  (8)'!$B$2:$AM$2,0),0),0)+IFERROR(VLOOKUP($B47,'Round  (9)'!$B$2:$AM$102,MATCH(Species!Y$2,'Round  (9)'!$B$2:$AM$2,0),0),0)+IFERROR(VLOOKUP($B47,'Round  (10)'!$B$2:$U$102,MATCH(Species!Y$2,'Round  (10)'!$B$2:$U$2,0),0),0)+IFERROR(VLOOKUP($B47,'Round  (11)'!$B$2:$AB$102,MATCH(Species!Y$2,'Round  (11)'!$B$2:$AB$2,0),0),0)+IFERROR(VLOOKUP($B47,'Round  (12)'!$B$2:$Y$100,MATCH(Species!Y$2,'Round  (12)'!$B$2:$Y$2,0),0),0)</f>
        <v>0</v>
      </c>
      <c r="Z47" s="480">
        <f>IFERROR(VLOOKUP($B47,'Round 1'!$B$2:$AM$102,MATCH(Species!Z$2,'Round 1'!$B$2:$AM$2,0),0),0)+IFERROR(VLOOKUP($B47,'Round  (2)'!$B$2:$AM$102,MATCH(Species!Z$2,'Round  (2)'!$B$2:$AM$2,0),0),0)+IFERROR(VLOOKUP($B47,'Round  (3)'!$B$2:$AM$102,MATCH(Species!Z$2,'Round  (3)'!$B$2:$AM$2,0),0),0)+IFERROR(VLOOKUP($B47,'Round (4)'!$B$2:$AM$102,MATCH(Species!Z$2,'Round (4)'!$B$2:$AM$2,0),0),0)+IFERROR(VLOOKUP($B47,'Round  (5)'!$B$2:$AM$102,MATCH(Species!Z$2,'Round  (5)'!$B$2:$AM$2,0),0),0)+IFERROR(VLOOKUP($B47,'Round  (6)'!$B$2:$AM$102,MATCH(Species!Z$2,'Round  (6)'!$B$2:$AM$2,0),0),0)+IFERROR(VLOOKUP($B47,'Round  (7)'!$B$2:$AM$102,MATCH(Species!Z$2,'Round  (7)'!$B$2:$AM$2,0),0),0)+IFERROR(VLOOKUP($B47,'Round  (8)'!$B$2:$AM$102,MATCH(Species!Z$2,'Round  (8)'!$B$2:$AM$2,0),0),0)+IFERROR(VLOOKUP($B47,'Round  (9)'!$B$2:$AM$102,MATCH(Species!Z$2,'Round  (9)'!$B$2:$AM$2,0),0),0)+IFERROR(VLOOKUP($B47,'Round  (10)'!$B$2:$U$102,MATCH(Species!Z$2,'Round  (10)'!$B$2:$U$2,0),0),0)+IFERROR(VLOOKUP($B47,'Round  (11)'!$B$2:$AB$102,MATCH(Species!Z$2,'Round  (11)'!$B$2:$AB$2,0),0),0)+IFERROR(VLOOKUP($B47,'Round  (12)'!$B$2:$Y$100,MATCH(Species!Z$2,'Round  (12)'!$B$2:$Y$2,0),0),0)</f>
        <v>0</v>
      </c>
      <c r="AA47" s="480">
        <f>IFERROR(VLOOKUP($B47,'Round 1'!$B$2:$AM$102,MATCH(Species!AA$2,'Round 1'!$B$2:$AM$2,0),0),0)+IFERROR(VLOOKUP($B47,'Round  (2)'!$B$2:$AM$102,MATCH(Species!AA$2,'Round  (2)'!$B$2:$AM$2,0),0),0)+IFERROR(VLOOKUP($B47,'Round  (3)'!$B$2:$AM$102,MATCH(Species!AA$2,'Round  (3)'!$B$2:$AM$2,0),0),0)+IFERROR(VLOOKUP($B47,'Round (4)'!$B$2:$AM$102,MATCH(Species!AA$2,'Round (4)'!$B$2:$AM$2,0),0),0)+IFERROR(VLOOKUP($B47,'Round  (5)'!$B$2:$AM$102,MATCH(Species!AA$2,'Round  (5)'!$B$2:$AM$2,0),0),0)+IFERROR(VLOOKUP($B47,'Round  (6)'!$B$2:$AM$102,MATCH(Species!AA$2,'Round  (6)'!$B$2:$AM$2,0),0),0)+IFERROR(VLOOKUP($B47,'Round  (7)'!$B$2:$AM$102,MATCH(Species!AA$2,'Round  (7)'!$B$2:$AM$2,0),0),0)+IFERROR(VLOOKUP($B47,'Round  (8)'!$B$2:$AM$102,MATCH(Species!AA$2,'Round  (8)'!$B$2:$AM$2,0),0),0)+IFERROR(VLOOKUP($B47,'Round  (9)'!$B$2:$AM$102,MATCH(Species!AA$2,'Round  (9)'!$B$2:$AM$2,0),0),0)+IFERROR(VLOOKUP($B47,'Round  (10)'!$B$2:$U$102,MATCH(Species!AA$2,'Round  (10)'!$B$2:$U$2,0),0),0)+IFERROR(VLOOKUP($B47,'Round  (11)'!$B$2:$AB$102,MATCH(Species!AA$2,'Round  (11)'!$B$2:$AB$2,0),0),0)+IFERROR(VLOOKUP($B47,'Round  (12)'!$B$2:$Y$100,MATCH(Species!AA$2,'Round  (12)'!$B$2:$Y$2,0),0),0)</f>
        <v>0</v>
      </c>
      <c r="AB47" s="480">
        <f>IFERROR(VLOOKUP($B47,'Round 1'!$B$2:$AM$102,MATCH(Species!AB$2,'Round 1'!$B$2:$AM$2,0),0),0)+IFERROR(VLOOKUP($B47,'Round  (2)'!$B$2:$AM$102,MATCH(Species!AB$2,'Round  (2)'!$B$2:$AM$2,0),0),0)+IFERROR(VLOOKUP($B47,'Round  (3)'!$B$2:$AM$102,MATCH(Species!AB$2,'Round  (3)'!$B$2:$AM$2,0),0),0)+IFERROR(VLOOKUP($B47,'Round (4)'!$B$2:$AM$102,MATCH(Species!AB$2,'Round (4)'!$B$2:$AM$2,0),0),0)+IFERROR(VLOOKUP($B47,'Round  (5)'!$B$2:$AM$102,MATCH(Species!AB$2,'Round  (5)'!$B$2:$AM$2,0),0),0)+IFERROR(VLOOKUP($B47,'Round  (6)'!$B$2:$AM$102,MATCH(Species!AB$2,'Round  (6)'!$B$2:$AM$2,0),0),0)+IFERROR(VLOOKUP($B47,'Round  (7)'!$B$2:$AM$102,MATCH(Species!AB$2,'Round  (7)'!$B$2:$AM$2,0),0),0)+IFERROR(VLOOKUP($B47,'Round  (8)'!$B$2:$AM$102,MATCH(Species!AB$2,'Round  (8)'!$B$2:$AM$2,0),0),0)+IFERROR(VLOOKUP($B47,'Round  (9)'!$B$2:$AM$102,MATCH(Species!AB$2,'Round  (9)'!$B$2:$AM$2,0),0),0)+IFERROR(VLOOKUP($B47,'Round  (10)'!$B$2:$U$102,MATCH(Species!AB$2,'Round  (10)'!$B$2:$U$2,0),0),0)+IFERROR(VLOOKUP($B47,'Round  (11)'!$B$2:$AB$102,MATCH(Species!AB$2,'Round  (11)'!$B$2:$AB$2,0),0),0)+IFERROR(VLOOKUP($B47,'Round  (12)'!$B$2:$Y$100,MATCH(Species!AB$2,'Round  (12)'!$B$2:$Y$2,0),0),0)</f>
        <v>0</v>
      </c>
      <c r="AC47" s="480">
        <f>IFERROR(VLOOKUP($B47,'Round 1'!$B$2:$AM$102,MATCH(Species!AC$2,'Round 1'!$B$2:$AM$2,0),0),0)+IFERROR(VLOOKUP($B47,'Round  (2)'!$B$2:$AM$102,MATCH(Species!AC$2,'Round  (2)'!$B$2:$AM$2,0),0),0)+IFERROR(VLOOKUP($B47,'Round  (3)'!$B$2:$AM$102,MATCH(Species!AC$2,'Round  (3)'!$B$2:$AM$2,0),0),0)+IFERROR(VLOOKUP($B47,'Round (4)'!$B$2:$AM$102,MATCH(Species!AC$2,'Round (4)'!$B$2:$AM$2,0),0),0)+IFERROR(VLOOKUP($B47,'Round  (5)'!$B$2:$AM$102,MATCH(Species!AC$2,'Round  (5)'!$B$2:$AM$2,0),0),0)+IFERROR(VLOOKUP($B47,'Round  (6)'!$B$2:$AM$102,MATCH(Species!AC$2,'Round  (6)'!$B$2:$AM$2,0),0),0)+IFERROR(VLOOKUP($B47,'Round  (7)'!$B$2:$AM$102,MATCH(Species!AC$2,'Round  (7)'!$B$2:$AM$2,0),0),0)+IFERROR(VLOOKUP($B47,'Round  (8)'!$B$2:$AM$102,MATCH(Species!AC$2,'Round  (8)'!$B$2:$AM$2,0),0),0)+IFERROR(VLOOKUP($B47,'Round  (9)'!$B$2:$AM$102,MATCH(Species!AC$2,'Round  (9)'!$B$2:$AM$2,0),0),0)+IFERROR(VLOOKUP($B47,'Round  (10)'!$B$2:$U$102,MATCH(Species!AC$2,'Round  (10)'!$B$2:$U$2,0),0),0)+IFERROR(VLOOKUP($B47,'Round  (11)'!$B$2:$AB$102,MATCH(Species!AC$2,'Round  (11)'!$B$2:$AB$2,0),0),0)+IFERROR(VLOOKUP($B47,'Round  (12)'!$B$2:$Y$100,MATCH(Species!AC$2,'Round  (12)'!$B$2:$Y$2,0),0),0)</f>
        <v>0</v>
      </c>
      <c r="AD47" s="480">
        <f>IFERROR(VLOOKUP($B47,'Round 1'!$B$2:$AM$102,MATCH(Species!AD$2,'Round 1'!$B$2:$AM$2,0),0),0)+IFERROR(VLOOKUP($B47,'Round  (2)'!$B$2:$AM$102,MATCH(Species!AD$2,'Round  (2)'!$B$2:$AM$2,0),0),0)+IFERROR(VLOOKUP($B47,'Round  (3)'!$B$2:$AM$102,MATCH(Species!AD$2,'Round  (3)'!$B$2:$AM$2,0),0),0)+IFERROR(VLOOKUP($B47,'Round (4)'!$B$2:$AM$102,MATCH(Species!AD$2,'Round (4)'!$B$2:$AM$2,0),0),0)+IFERROR(VLOOKUP($B47,'Round  (5)'!$B$2:$AM$102,MATCH(Species!AD$2,'Round  (5)'!$B$2:$AM$2,0),0),0)+IFERROR(VLOOKUP($B47,'Round  (6)'!$B$2:$AM$102,MATCH(Species!AD$2,'Round  (6)'!$B$2:$AM$2,0),0),0)+IFERROR(VLOOKUP($B47,'Round  (7)'!$B$2:$AM$102,MATCH(Species!AD$2,'Round  (7)'!$B$2:$AM$2,0),0),0)+IFERROR(VLOOKUP($B47,'Round  (8)'!$B$2:$AM$102,MATCH(Species!AD$2,'Round  (8)'!$B$2:$AM$2,0),0),0)+IFERROR(VLOOKUP($B47,'Round  (9)'!$B$2:$AM$102,MATCH(Species!AD$2,'Round  (9)'!$B$2:$AM$2,0),0),0)+IFERROR(VLOOKUP($B47,'Round  (10)'!$B$2:$U$102,MATCH(Species!AD$2,'Round  (10)'!$B$2:$U$2,0),0),0)+IFERROR(VLOOKUP($B47,'Round  (11)'!$B$2:$AB$102,MATCH(Species!AD$2,'Round  (11)'!$B$2:$AB$2,0),0),0)+IFERROR(VLOOKUP($B47,'Round  (12)'!$B$2:$Y$100,MATCH(Species!AD$2,'Round  (12)'!$B$2:$Y$2,0),0),0)</f>
        <v>0</v>
      </c>
      <c r="AE47" s="480">
        <f>IFERROR(VLOOKUP($B47,'Round 1'!$B$2:$AM$102,MATCH(Species!AE$2,'Round 1'!$B$2:$AM$2,0),0),0)+IFERROR(VLOOKUP($B47,'Round  (2)'!$B$2:$AM$102,MATCH(Species!AE$2,'Round  (2)'!$B$2:$AM$2,0),0),0)+IFERROR(VLOOKUP($B47,'Round  (3)'!$B$2:$AM$102,MATCH(Species!AE$2,'Round  (3)'!$B$2:$AM$2,0),0),0)+IFERROR(VLOOKUP($B47,'Round (4)'!$B$2:$AM$102,MATCH(Species!AE$2,'Round (4)'!$B$2:$AM$2,0),0),0)+IFERROR(VLOOKUP($B47,'Round  (5)'!$B$2:$AM$102,MATCH(Species!AE$2,'Round  (5)'!$B$2:$AM$2,0),0),0)+IFERROR(VLOOKUP($B47,'Round  (6)'!$B$2:$AM$102,MATCH(Species!AE$2,'Round  (6)'!$B$2:$AM$2,0),0),0)+IFERROR(VLOOKUP($B47,'Round  (7)'!$B$2:$AM$102,MATCH(Species!AE$2,'Round  (7)'!$B$2:$AM$2,0),0),0)+IFERROR(VLOOKUP($B47,'Round  (8)'!$B$2:$AM$102,MATCH(Species!AE$2,'Round  (8)'!$B$2:$AM$2,0),0),0)+IFERROR(VLOOKUP($B47,'Round  (9)'!$B$2:$AM$102,MATCH(Species!AE$2,'Round  (9)'!$B$2:$AM$2,0),0),0)+IFERROR(VLOOKUP($B47,'Round  (10)'!$B$2:$U$102,MATCH(Species!AE$2,'Round  (10)'!$B$2:$U$2,0),0),0)+IFERROR(VLOOKUP($B47,'Round  (11)'!$B$2:$AB$102,MATCH(Species!AE$2,'Round  (11)'!$B$2:$AB$2,0),0),0)+IFERROR(VLOOKUP($B47,'Round  (12)'!$B$2:$Y$100,MATCH(Species!AE$2,'Round  (12)'!$B$2:$Y$2,0),0),0)</f>
        <v>1</v>
      </c>
      <c r="AF47" s="480">
        <f>IFERROR(VLOOKUP($B47,'Round 1'!$B$2:$AM$102,MATCH(Species!AF$2,'Round 1'!$B$2:$AM$2,0),0),0)+IFERROR(VLOOKUP($B47,'Round  (2)'!$B$2:$AM$102,MATCH(Species!AF$2,'Round  (2)'!$B$2:$AM$2,0),0),0)+IFERROR(VLOOKUP($B47,'Round  (3)'!$B$2:$AM$102,MATCH(Species!AF$2,'Round  (3)'!$B$2:$AM$2,0),0),0)+IFERROR(VLOOKUP($B47,'Round (4)'!$B$2:$AM$102,MATCH(Species!AF$2,'Round (4)'!$B$2:$AM$2,0),0),0)+IFERROR(VLOOKUP($B47,'Round  (5)'!$B$2:$AM$102,MATCH(Species!AF$2,'Round  (5)'!$B$2:$AM$2,0),0),0)+IFERROR(VLOOKUP($B47,'Round  (6)'!$B$2:$AM$102,MATCH(Species!AF$2,'Round  (6)'!$B$2:$AM$2,0),0),0)+IFERROR(VLOOKUP($B47,'Round  (7)'!$B$2:$AM$102,MATCH(Species!AF$2,'Round  (7)'!$B$2:$AM$2,0),0),0)+IFERROR(VLOOKUP($B47,'Round  (8)'!$B$2:$AM$102,MATCH(Species!AF$2,'Round  (8)'!$B$2:$AM$2,0),0),0)+IFERROR(VLOOKUP($B47,'Round  (9)'!$B$2:$AM$102,MATCH(Species!AF$2,'Round  (9)'!$B$2:$AM$2,0),0),0)+IFERROR(VLOOKUP($B47,'Round  (10)'!$B$2:$U$102,MATCH(Species!AF$2,'Round  (10)'!$B$2:$U$2,0),0),0)+IFERROR(VLOOKUP($B47,'Round  (11)'!$B$2:$AB$102,MATCH(Species!AF$2,'Round  (11)'!$B$2:$AB$2,0),0),0)+IFERROR(VLOOKUP($B47,'Round  (12)'!$B$2:$Y$100,MATCH(Species!AF$2,'Round  (12)'!$B$2:$Y$2,0),0),0)</f>
        <v>0</v>
      </c>
      <c r="AG47" s="480">
        <f>IFERROR(VLOOKUP($B47,'Round 1'!$B$2:$AM$102,MATCH(Species!AG$2,'Round 1'!$B$2:$AM$2,0),0),0)+IFERROR(VLOOKUP($B47,'Round  (2)'!$B$2:$AM$102,MATCH(Species!AG$2,'Round  (2)'!$B$2:$AM$2,0),0),0)+IFERROR(VLOOKUP($B47,'Round  (3)'!$B$2:$AM$102,MATCH(Species!AG$2,'Round  (3)'!$B$2:$AM$2,0),0),0)+IFERROR(VLOOKUP($B47,'Round (4)'!$B$2:$AM$102,MATCH(Species!AG$2,'Round (4)'!$B$2:$AM$2,0),0),0)+IFERROR(VLOOKUP($B47,'Round  (5)'!$B$2:$AM$102,MATCH(Species!AG$2,'Round  (5)'!$B$2:$AM$2,0),0),0)+IFERROR(VLOOKUP($B47,'Round  (6)'!$B$2:$AM$102,MATCH(Species!AG$2,'Round  (6)'!$B$2:$AM$2,0),0),0)+IFERROR(VLOOKUP($B47,'Round  (7)'!$B$2:$AM$102,MATCH(Species!AG$2,'Round  (7)'!$B$2:$AM$2,0),0),0)+IFERROR(VLOOKUP($B47,'Round  (8)'!$B$2:$AM$102,MATCH(Species!AG$2,'Round  (8)'!$B$2:$AM$2,0),0),0)+IFERROR(VLOOKUP($B47,'Round  (9)'!$B$2:$AM$102,MATCH(Species!AG$2,'Round  (9)'!$B$2:$AM$2,0),0),0)+IFERROR(VLOOKUP($B47,'Round  (10)'!$B$2:$U$102,MATCH(Species!AG$2,'Round  (10)'!$B$2:$U$2,0),0),0)+IFERROR(VLOOKUP($B47,'Round  (11)'!$B$2:$AB$102,MATCH(Species!AG$2,'Round  (11)'!$B$2:$AB$2,0),0),0)+IFERROR(VLOOKUP($B47,'Round  (12)'!$B$2:$Y$100,MATCH(Species!AG$2,'Round  (12)'!$B$2:$Y$2,0),0),0)</f>
        <v>0</v>
      </c>
      <c r="AH47" s="480">
        <f>IFERROR(VLOOKUP($B47,'Round 1'!$B$2:$AM$102,MATCH(Species!AH$2,'Round 1'!$B$2:$AM$2,0),0),0)+IFERROR(VLOOKUP($B47,'Round  (2)'!$B$2:$AM$102,MATCH(Species!AH$2,'Round  (2)'!$B$2:$AM$2,0),0),0)+IFERROR(VLOOKUP($B47,'Round  (3)'!$B$2:$AM$102,MATCH(Species!AH$2,'Round  (3)'!$B$2:$AM$2,0),0),0)+IFERROR(VLOOKUP($B47,'Round (4)'!$B$2:$AM$102,MATCH(Species!AH$2,'Round (4)'!$B$2:$AM$2,0),0),0)+IFERROR(VLOOKUP($B47,'Round  (5)'!$B$2:$AM$102,MATCH(Species!AH$2,'Round  (5)'!$B$2:$AM$2,0),0),0)+IFERROR(VLOOKUP($B47,'Round  (6)'!$B$2:$AM$102,MATCH(Species!AH$2,'Round  (6)'!$B$2:$AM$2,0),0),0)+IFERROR(VLOOKUP($B47,'Round  (7)'!$B$2:$AM$102,MATCH(Species!AH$2,'Round  (7)'!$B$2:$AM$2,0),0),0)+IFERROR(VLOOKUP($B47,'Round  (8)'!$B$2:$AM$102,MATCH(Species!AH$2,'Round  (8)'!$B$2:$AM$2,0),0),0)+IFERROR(VLOOKUP($B47,'Round  (9)'!$B$2:$AM$102,MATCH(Species!AH$2,'Round  (9)'!$B$2:$AM$2,0),0),0)+IFERROR(VLOOKUP($B47,'Round  (10)'!$B$2:$U$102,MATCH(Species!AH$2,'Round  (10)'!$B$2:$U$2,0),0),0)+IFERROR(VLOOKUP($B47,'Round  (11)'!$B$2:$AB$102,MATCH(Species!AH$2,'Round  (11)'!$B$2:$AB$2,0),0),0)+IFERROR(VLOOKUP($B47,'Round  (12)'!$B$2:$Y$100,MATCH(Species!AH$2,'Round  (12)'!$B$2:$Y$2,0),0),0)</f>
        <v>0</v>
      </c>
      <c r="AI47" s="480">
        <f>IFERROR(VLOOKUP($B47,'Round 1'!$B$2:$AM$102,MATCH(Species!AI$2,'Round 1'!$B$2:$AM$2,0),0),0)+IFERROR(VLOOKUP($B47,'Round  (2)'!$B$2:$AM$102,MATCH(Species!AI$2,'Round  (2)'!$B$2:$AM$2,0),0),0)+IFERROR(VLOOKUP($B47,'Round  (3)'!$B$2:$AM$102,MATCH(Species!AI$2,'Round  (3)'!$B$2:$AM$2,0),0),0)+IFERROR(VLOOKUP($B47,'Round (4)'!$B$2:$AM$102,MATCH(Species!AI$2,'Round (4)'!$B$2:$AM$2,0),0),0)+IFERROR(VLOOKUP($B47,'Round  (5)'!$B$2:$AM$102,MATCH(Species!AI$2,'Round  (5)'!$B$2:$AM$2,0),0),0)+IFERROR(VLOOKUP($B47,'Round  (6)'!$B$2:$AM$102,MATCH(Species!AI$2,'Round  (6)'!$B$2:$AM$2,0),0),0)+IFERROR(VLOOKUP($B47,'Round  (7)'!$B$2:$AM$102,MATCH(Species!AI$2,'Round  (7)'!$B$2:$AM$2,0),0),0)+IFERROR(VLOOKUP($B47,'Round  (8)'!$B$2:$AM$102,MATCH(Species!AI$2,'Round  (8)'!$B$2:$AM$2,0),0),0)+IFERROR(VLOOKUP($B47,'Round  (9)'!$B$2:$AM$102,MATCH(Species!AI$2,'Round  (9)'!$B$2:$AM$2,0),0),0)+IFERROR(VLOOKUP($B47,'Round  (10)'!$B$2:$U$102,MATCH(Species!AI$2,'Round  (10)'!$B$2:$U$2,0),0),0)+IFERROR(VLOOKUP($B47,'Round  (11)'!$B$2:$AB$102,MATCH(Species!AI$2,'Round  (11)'!$B$2:$AB$2,0),0),0)+IFERROR(VLOOKUP($B47,'Round  (12)'!$B$2:$Y$100,MATCH(Species!AI$2,'Round  (12)'!$B$2:$Y$2,0),0),0)</f>
        <v>0</v>
      </c>
      <c r="AJ47" s="480">
        <f>IFERROR(VLOOKUP($B47,'Round 1'!$B$2:$AM$102,MATCH(Species!AJ$2,'Round 1'!$B$2:$AM$2,0),0),0)+IFERROR(VLOOKUP($B47,'Round  (2)'!$B$2:$AM$102,MATCH(Species!AJ$2,'Round  (2)'!$B$2:$AM$2,0),0),0)+IFERROR(VLOOKUP($B47,'Round  (3)'!$B$2:$AM$102,MATCH(Species!AJ$2,'Round  (3)'!$B$2:$AM$2,0),0),0)+IFERROR(VLOOKUP($B47,'Round (4)'!$B$2:$AM$102,MATCH(Species!AJ$2,'Round (4)'!$B$2:$AM$2,0),0),0)+IFERROR(VLOOKUP($B47,'Round  (5)'!$B$2:$AM$102,MATCH(Species!AJ$2,'Round  (5)'!$B$2:$AM$2,0),0),0)+IFERROR(VLOOKUP($B47,'Round  (6)'!$B$2:$AM$102,MATCH(Species!AJ$2,'Round  (6)'!$B$2:$AM$2,0),0),0)+IFERROR(VLOOKUP($B47,'Round  (7)'!$B$2:$AM$102,MATCH(Species!AJ$2,'Round  (7)'!$B$2:$AM$2,0),0),0)+IFERROR(VLOOKUP($B47,'Round  (8)'!$B$2:$AM$102,MATCH(Species!AJ$2,'Round  (8)'!$B$2:$AM$2,0),0),0)+IFERROR(VLOOKUP($B47,'Round  (9)'!$B$2:$AM$102,MATCH(Species!AJ$2,'Round  (9)'!$B$2:$AM$2,0),0),0)+IFERROR(VLOOKUP($B47,'Round  (10)'!$B$2:$U$102,MATCH(Species!AJ$2,'Round  (10)'!$B$2:$U$2,0),0),0)+IFERROR(VLOOKUP($B47,'Round  (11)'!$B$2:$AB$102,MATCH(Species!AJ$2,'Round  (11)'!$B$2:$AB$2,0),0),0)+IFERROR(VLOOKUP($B47,'Round  (12)'!$B$2:$Y$100,MATCH(Species!AJ$2,'Round  (12)'!$B$2:$Y$2,0),0),0)</f>
        <v>0</v>
      </c>
    </row>
    <row r="48" spans="1:36" x14ac:dyDescent="0.3">
      <c r="A48" s="186">
        <v>45</v>
      </c>
      <c r="B48" s="326" t="s">
        <v>171</v>
      </c>
      <c r="C48" s="66" t="str">
        <f>IFERROR(VLOOKUP(B48,IND!$B$3:$E$66,4,0),"NM")</f>
        <v>M</v>
      </c>
      <c r="D48" s="51">
        <f t="shared" si="3"/>
        <v>4</v>
      </c>
      <c r="E48" s="342">
        <f t="shared" si="4"/>
        <v>21</v>
      </c>
      <c r="F48" s="480">
        <f>IFERROR(VLOOKUP($B48,'Round 1'!$B$2:$AM$102,MATCH(Species!F$2,'Round 1'!$B$2:$AM$2,0),0),0)+IFERROR(VLOOKUP($B48,'Round  (2)'!$B$2:$AM$102,MATCH(Species!F$2,'Round  (2)'!$B$2:$AM$2,0),0),0)+IFERROR(VLOOKUP($B48,'Round  (3)'!$B$2:$AM$102,MATCH(Species!F$2,'Round  (3)'!$B$2:$AM$2,0),0),0)+IFERROR(VLOOKUP($B48,'Round (4)'!$B$2:$AM$102,MATCH(Species!F$2,'Round (4)'!$B$2:$AM$2,0),0),0)+IFERROR(VLOOKUP($B48,'Round  (5)'!$B$2:$AM$102,MATCH(Species!F$2,'Round  (5)'!$B$2:$AM$2,0),0),0)+IFERROR(VLOOKUP($B48,'Round  (6)'!$B$2:$AM$102,MATCH(Species!F$2,'Round  (6)'!$B$2:$AM$2,0),0),0)+IFERROR(VLOOKUP($B48,'Round  (7)'!$B$2:$AM$102,MATCH(Species!F$2,'Round  (7)'!$B$2:$AM$2,0),0),0)+IFERROR(VLOOKUP($B48,'Round  (8)'!$B$2:$AM$102,MATCH(Species!F$2,'Round  (8)'!$B$2:$AM$2,0),0),0)+IFERROR(VLOOKUP($B48,'Round  (9)'!$B$2:$AM$102,MATCH(Species!F$2,'Round  (9)'!$B$2:$AM$2,0),0),0)+IFERROR(VLOOKUP($B48,'Round  (10)'!$B$2:$U$102,MATCH(Species!F$2,'Round  (10)'!$B$2:$U$2,0),0),0)+IFERROR(VLOOKUP($B48,'Round  (11)'!$B$2:$AB$102,MATCH(Species!F$2,'Round  (11)'!$B$2:$AB$2,0),0),0)+IFERROR(VLOOKUP($B48,'Round  (12)'!$B$2:$Y$100,MATCH(Species!F$2,'Round  (12)'!$B$2:$Y$2,0),0),0)</f>
        <v>12</v>
      </c>
      <c r="G48" s="480">
        <f>IFERROR(VLOOKUP($B48,'Round 1'!$B$2:$AM$102,MATCH(Species!G$2,'Round 1'!$B$2:$AM$2,0),0),0)+IFERROR(VLOOKUP($B48,'Round  (2)'!$B$2:$AM$102,MATCH(Species!G$2,'Round  (2)'!$B$2:$AM$2,0),0),0)+IFERROR(VLOOKUP($B48,'Round  (3)'!$B$2:$AM$102,MATCH(Species!G$2,'Round  (3)'!$B$2:$AM$2,0),0),0)+IFERROR(VLOOKUP($B48,'Round (4)'!$B$2:$AM$102,MATCH(Species!G$2,'Round (4)'!$B$2:$AM$2,0),0),0)+IFERROR(VLOOKUP($B48,'Round  (5)'!$B$2:$AM$102,MATCH(Species!G$2,'Round  (5)'!$B$2:$AM$2,0),0),0)+IFERROR(VLOOKUP($B48,'Round  (6)'!$B$2:$AM$102,MATCH(Species!G$2,'Round  (6)'!$B$2:$AM$2,0),0),0)+IFERROR(VLOOKUP($B48,'Round  (7)'!$B$2:$AM$102,MATCH(Species!G$2,'Round  (7)'!$B$2:$AM$2,0),0),0)+IFERROR(VLOOKUP($B48,'Round  (8)'!$B$2:$AM$102,MATCH(Species!G$2,'Round  (8)'!$B$2:$AM$2,0),0),0)+IFERROR(VLOOKUP($B48,'Round  (9)'!$B$2:$AM$102,MATCH(Species!G$2,'Round  (9)'!$B$2:$AM$2,0),0),0)+IFERROR(VLOOKUP($B48,'Round  (10)'!$B$2:$U$102,MATCH(Species!G$2,'Round  (10)'!$B$2:$U$2,0),0),0)+IFERROR(VLOOKUP($B48,'Round  (11)'!$B$2:$AB$102,MATCH(Species!G$2,'Round  (11)'!$B$2:$AB$2,0),0),0)+IFERROR(VLOOKUP($B48,'Round  (12)'!$B$2:$Y$100,MATCH(Species!G$2,'Round  (12)'!$B$2:$Y$2,0),0),0)</f>
        <v>0</v>
      </c>
      <c r="H48" s="480">
        <f>IFERROR(VLOOKUP($B48,'Round 1'!$B$2:$AM$102,MATCH(Species!H$2,'Round 1'!$B$2:$AM$2,0),0),0)+IFERROR(VLOOKUP($B48,'Round  (2)'!$B$2:$AM$102,MATCH(Species!H$2,'Round  (2)'!$B$2:$AM$2,0),0),0)+IFERROR(VLOOKUP($B48,'Round  (3)'!$B$2:$AM$102,MATCH(Species!H$2,'Round  (3)'!$B$2:$AM$2,0),0),0)+IFERROR(VLOOKUP($B48,'Round (4)'!$B$2:$AM$102,MATCH(Species!H$2,'Round (4)'!$B$2:$AM$2,0),0),0)+IFERROR(VLOOKUP($B48,'Round  (5)'!$B$2:$AM$102,MATCH(Species!H$2,'Round  (5)'!$B$2:$AM$2,0),0),0)+IFERROR(VLOOKUP($B48,'Round  (6)'!$B$2:$AM$102,MATCH(Species!H$2,'Round  (6)'!$B$2:$AM$2,0),0),0)+IFERROR(VLOOKUP($B48,'Round  (7)'!$B$2:$AM$102,MATCH(Species!H$2,'Round  (7)'!$B$2:$AM$2,0),0),0)+IFERROR(VLOOKUP($B48,'Round  (8)'!$B$2:$AM$102,MATCH(Species!H$2,'Round  (8)'!$B$2:$AM$2,0),0),0)+IFERROR(VLOOKUP($B48,'Round  (9)'!$B$2:$AM$102,MATCH(Species!H$2,'Round  (9)'!$B$2:$AM$2,0),0),0)+IFERROR(VLOOKUP($B48,'Round  (10)'!$B$2:$U$102,MATCH(Species!H$2,'Round  (10)'!$B$2:$U$2,0),0),0)+IFERROR(VLOOKUP($B48,'Round  (11)'!$B$2:$AB$102,MATCH(Species!H$2,'Round  (11)'!$B$2:$AB$2,0),0),0)+IFERROR(VLOOKUP($B48,'Round  (12)'!$B$2:$Y$100,MATCH(Species!H$2,'Round  (12)'!$B$2:$Y$2,0),0),0)</f>
        <v>0</v>
      </c>
      <c r="I48" s="480">
        <f>IFERROR(VLOOKUP($B48,'Round 1'!$B$2:$AM$102,MATCH(Species!I$2,'Round 1'!$B$2:$AM$2,0),0),0)+IFERROR(VLOOKUP($B48,'Round  (2)'!$B$2:$AM$102,MATCH(Species!I$2,'Round  (2)'!$B$2:$AM$2,0),0),0)+IFERROR(VLOOKUP($B48,'Round  (3)'!$B$2:$AM$102,MATCH(Species!I$2,'Round  (3)'!$B$2:$AM$2,0),0),0)+IFERROR(VLOOKUP($B48,'Round (4)'!$B$2:$AM$102,MATCH(Species!I$2,'Round (4)'!$B$2:$AM$2,0),0),0)+IFERROR(VLOOKUP($B48,'Round  (5)'!$B$2:$AM$102,MATCH(Species!I$2,'Round  (5)'!$B$2:$AM$2,0),0),0)+IFERROR(VLOOKUP($B48,'Round  (6)'!$B$2:$AM$102,MATCH(Species!I$2,'Round  (6)'!$B$2:$AM$2,0),0),0)+IFERROR(VLOOKUP($B48,'Round  (7)'!$B$2:$AM$102,MATCH(Species!I$2,'Round  (7)'!$B$2:$AM$2,0),0),0)+IFERROR(VLOOKUP($B48,'Round  (8)'!$B$2:$AM$102,MATCH(Species!I$2,'Round  (8)'!$B$2:$AM$2,0),0),0)+IFERROR(VLOOKUP($B48,'Round  (9)'!$B$2:$AM$102,MATCH(Species!I$2,'Round  (9)'!$B$2:$AM$2,0),0),0)+IFERROR(VLOOKUP($B48,'Round  (10)'!$B$2:$U$102,MATCH(Species!I$2,'Round  (10)'!$B$2:$U$2,0),0),0)+IFERROR(VLOOKUP($B48,'Round  (11)'!$B$2:$AB$102,MATCH(Species!I$2,'Round  (11)'!$B$2:$AB$2,0),0),0)+IFERROR(VLOOKUP($B48,'Round  (12)'!$B$2:$Y$100,MATCH(Species!I$2,'Round  (12)'!$B$2:$Y$2,0),0),0)</f>
        <v>0</v>
      </c>
      <c r="J48" s="480">
        <f>IFERROR(VLOOKUP($B48,'Round 1'!$B$2:$AM$102,MATCH(Species!J$2,'Round 1'!$B$2:$AM$2,0),0),0)+IFERROR(VLOOKUP($B48,'Round  (2)'!$B$2:$AM$102,MATCH(Species!J$2,'Round  (2)'!$B$2:$AM$2,0),0),0)+IFERROR(VLOOKUP($B48,'Round  (3)'!$B$2:$AM$102,MATCH(Species!J$2,'Round  (3)'!$B$2:$AM$2,0),0),0)+IFERROR(VLOOKUP($B48,'Round (4)'!$B$2:$AM$102,MATCH(Species!J$2,'Round (4)'!$B$2:$AM$2,0),0),0)+IFERROR(VLOOKUP($B48,'Round  (5)'!$B$2:$AM$102,MATCH(Species!J$2,'Round  (5)'!$B$2:$AM$2,0),0),0)+IFERROR(VLOOKUP($B48,'Round  (6)'!$B$2:$AM$102,MATCH(Species!J$2,'Round  (6)'!$B$2:$AM$2,0),0),0)+IFERROR(VLOOKUP($B48,'Round  (7)'!$B$2:$AM$102,MATCH(Species!J$2,'Round  (7)'!$B$2:$AM$2,0),0),0)+IFERROR(VLOOKUP($B48,'Round  (8)'!$B$2:$AM$102,MATCH(Species!J$2,'Round  (8)'!$B$2:$AM$2,0),0),0)+IFERROR(VLOOKUP($B48,'Round  (9)'!$B$2:$AM$102,MATCH(Species!J$2,'Round  (9)'!$B$2:$AM$2,0),0),0)+IFERROR(VLOOKUP($B48,'Round  (10)'!$B$2:$U$102,MATCH(Species!J$2,'Round  (10)'!$B$2:$U$2,0),0),0)+IFERROR(VLOOKUP($B48,'Round  (11)'!$B$2:$AB$102,MATCH(Species!J$2,'Round  (11)'!$B$2:$AB$2,0),0),0)+IFERROR(VLOOKUP($B48,'Round  (12)'!$B$2:$Y$100,MATCH(Species!J$2,'Round  (12)'!$B$2:$Y$2,0),0),0)</f>
        <v>0</v>
      </c>
      <c r="K48" s="480">
        <f>IFERROR(VLOOKUP($B48,'Round 1'!$B$2:$AM$102,MATCH(Species!K$2,'Round 1'!$B$2:$AM$2,0),0),0)+IFERROR(VLOOKUP($B48,'Round  (2)'!$B$2:$AM$102,MATCH(Species!K$2,'Round  (2)'!$B$2:$AM$2,0),0),0)+IFERROR(VLOOKUP($B48,'Round  (3)'!$B$2:$AM$102,MATCH(Species!K$2,'Round  (3)'!$B$2:$AM$2,0),0),0)+IFERROR(VLOOKUP($B48,'Round (4)'!$B$2:$AM$102,MATCH(Species!K$2,'Round (4)'!$B$2:$AM$2,0),0),0)+IFERROR(VLOOKUP($B48,'Round  (5)'!$B$2:$AM$102,MATCH(Species!K$2,'Round  (5)'!$B$2:$AM$2,0),0),0)+IFERROR(VLOOKUP($B48,'Round  (6)'!$B$2:$AM$102,MATCH(Species!K$2,'Round  (6)'!$B$2:$AM$2,0),0),0)+IFERROR(VLOOKUP($B48,'Round  (7)'!$B$2:$AM$102,MATCH(Species!K$2,'Round  (7)'!$B$2:$AM$2,0),0),0)+IFERROR(VLOOKUP($B48,'Round  (8)'!$B$2:$AM$102,MATCH(Species!K$2,'Round  (8)'!$B$2:$AM$2,0),0),0)+IFERROR(VLOOKUP($B48,'Round  (9)'!$B$2:$AM$102,MATCH(Species!K$2,'Round  (9)'!$B$2:$AM$2,0),0),0)+IFERROR(VLOOKUP($B48,'Round  (10)'!$B$2:$U$102,MATCH(Species!K$2,'Round  (10)'!$B$2:$U$2,0),0),0)+IFERROR(VLOOKUP($B48,'Round  (11)'!$B$2:$AB$102,MATCH(Species!K$2,'Round  (11)'!$B$2:$AB$2,0),0),0)+IFERROR(VLOOKUP($B48,'Round  (12)'!$B$2:$Y$100,MATCH(Species!K$2,'Round  (12)'!$B$2:$Y$2,0),0),0)</f>
        <v>0</v>
      </c>
      <c r="L48" s="480">
        <f>IFERROR(VLOOKUP($B48,'Round 1'!$B$2:$AM$102,MATCH(Species!L$2,'Round 1'!$B$2:$AM$2,0),0),0)+IFERROR(VLOOKUP($B48,'Round  (2)'!$B$2:$AM$102,MATCH(Species!L$2,'Round  (2)'!$B$2:$AM$2,0),0),0)+IFERROR(VLOOKUP($B48,'Round  (3)'!$B$2:$AM$102,MATCH(Species!L$2,'Round  (3)'!$B$2:$AM$2,0),0),0)+IFERROR(VLOOKUP($B48,'Round (4)'!$B$2:$AM$102,MATCH(Species!L$2,'Round (4)'!$B$2:$AM$2,0),0),0)+IFERROR(VLOOKUP($B48,'Round  (5)'!$B$2:$AM$102,MATCH(Species!L$2,'Round  (5)'!$B$2:$AM$2,0),0),0)+IFERROR(VLOOKUP($B48,'Round  (6)'!$B$2:$AM$102,MATCH(Species!L$2,'Round  (6)'!$B$2:$AM$2,0),0),0)+IFERROR(VLOOKUP($B48,'Round  (7)'!$B$2:$AM$102,MATCH(Species!L$2,'Round  (7)'!$B$2:$AM$2,0),0),0)+IFERROR(VLOOKUP($B48,'Round  (8)'!$B$2:$AM$102,MATCH(Species!L$2,'Round  (8)'!$B$2:$AM$2,0),0),0)+IFERROR(VLOOKUP($B48,'Round  (9)'!$B$2:$AM$102,MATCH(Species!L$2,'Round  (9)'!$B$2:$AM$2,0),0),0)+IFERROR(VLOOKUP($B48,'Round  (10)'!$B$2:$U$102,MATCH(Species!L$2,'Round  (10)'!$B$2:$U$2,0),0),0)+IFERROR(VLOOKUP($B48,'Round  (11)'!$B$2:$AB$102,MATCH(Species!L$2,'Round  (11)'!$B$2:$AB$2,0),0),0)+IFERROR(VLOOKUP($B48,'Round  (12)'!$B$2:$Y$100,MATCH(Species!L$2,'Round  (12)'!$B$2:$Y$2,0),0),0)</f>
        <v>6</v>
      </c>
      <c r="M48" s="480">
        <f>IFERROR(VLOOKUP($B48,'Round 1'!$B$2:$AM$102,MATCH(Species!M$2,'Round 1'!$B$2:$AM$2,0),0),0)+IFERROR(VLOOKUP($B48,'Round  (2)'!$B$2:$AM$102,MATCH(Species!M$2,'Round  (2)'!$B$2:$AM$2,0),0),0)+IFERROR(VLOOKUP($B48,'Round  (3)'!$B$2:$AM$102,MATCH(Species!M$2,'Round  (3)'!$B$2:$AM$2,0),0),0)+IFERROR(VLOOKUP($B48,'Round (4)'!$B$2:$AM$102,MATCH(Species!M$2,'Round (4)'!$B$2:$AM$2,0),0),0)+IFERROR(VLOOKUP($B48,'Round  (5)'!$B$2:$AM$102,MATCH(Species!M$2,'Round  (5)'!$B$2:$AM$2,0),0),0)+IFERROR(VLOOKUP($B48,'Round  (6)'!$B$2:$AM$102,MATCH(Species!M$2,'Round  (6)'!$B$2:$AM$2,0),0),0)+IFERROR(VLOOKUP($B48,'Round  (7)'!$B$2:$AM$102,MATCH(Species!M$2,'Round  (7)'!$B$2:$AM$2,0),0),0)+IFERROR(VLOOKUP($B48,'Round  (8)'!$B$2:$AM$102,MATCH(Species!M$2,'Round  (8)'!$B$2:$AM$2,0),0),0)+IFERROR(VLOOKUP($B48,'Round  (9)'!$B$2:$AM$102,MATCH(Species!M$2,'Round  (9)'!$B$2:$AM$2,0),0),0)+IFERROR(VLOOKUP($B48,'Round  (10)'!$B$2:$U$102,MATCH(Species!M$2,'Round  (10)'!$B$2:$U$2,0),0),0)+IFERROR(VLOOKUP($B48,'Round  (11)'!$B$2:$AB$102,MATCH(Species!M$2,'Round  (11)'!$B$2:$AB$2,0),0),0)+IFERROR(VLOOKUP($B48,'Round  (12)'!$B$2:$Y$100,MATCH(Species!M$2,'Round  (12)'!$B$2:$Y$2,0),0),0)</f>
        <v>0</v>
      </c>
      <c r="N48" s="480">
        <f>IFERROR(VLOOKUP($B48,'Round 1'!$B$2:$AM$102,MATCH(Species!N$2,'Round 1'!$B$2:$AM$2,0),0),0)+IFERROR(VLOOKUP($B48,'Round  (2)'!$B$2:$AM$102,MATCH(Species!N$2,'Round  (2)'!$B$2:$AM$2,0),0),0)+IFERROR(VLOOKUP($B48,'Round  (3)'!$B$2:$AM$102,MATCH(Species!N$2,'Round  (3)'!$B$2:$AM$2,0),0),0)+IFERROR(VLOOKUP($B48,'Round (4)'!$B$2:$AM$102,MATCH(Species!N$2,'Round (4)'!$B$2:$AM$2,0),0),0)+IFERROR(VLOOKUP($B48,'Round  (5)'!$B$2:$AM$102,MATCH(Species!N$2,'Round  (5)'!$B$2:$AM$2,0),0),0)+IFERROR(VLOOKUP($B48,'Round  (6)'!$B$2:$AM$102,MATCH(Species!N$2,'Round  (6)'!$B$2:$AM$2,0),0),0)+IFERROR(VLOOKUP($B48,'Round  (7)'!$B$2:$AM$102,MATCH(Species!N$2,'Round  (7)'!$B$2:$AM$2,0),0),0)+IFERROR(VLOOKUP($B48,'Round  (8)'!$B$2:$AM$102,MATCH(Species!N$2,'Round  (8)'!$B$2:$AM$2,0),0),0)+IFERROR(VLOOKUP($B48,'Round  (9)'!$B$2:$AM$102,MATCH(Species!N$2,'Round  (9)'!$B$2:$AM$2,0),0),0)+IFERROR(VLOOKUP($B48,'Round  (10)'!$B$2:$U$102,MATCH(Species!N$2,'Round  (10)'!$B$2:$U$2,0),0),0)+IFERROR(VLOOKUP($B48,'Round  (11)'!$B$2:$AB$102,MATCH(Species!N$2,'Round  (11)'!$B$2:$AB$2,0),0),0)+IFERROR(VLOOKUP($B48,'Round  (12)'!$B$2:$Y$100,MATCH(Species!N$2,'Round  (12)'!$B$2:$Y$2,0),0),0)</f>
        <v>2</v>
      </c>
      <c r="O48" s="480">
        <f>IFERROR(VLOOKUP($B48,'Round 1'!$B$2:$AM$102,MATCH(Species!O$2,'Round 1'!$B$2:$AM$2,0),0),0)+IFERROR(VLOOKUP($B48,'Round  (2)'!$B$2:$AM$102,MATCH(Species!O$2,'Round  (2)'!$B$2:$AM$2,0),0),0)+IFERROR(VLOOKUP($B48,'Round  (3)'!$B$2:$AM$102,MATCH(Species!O$2,'Round  (3)'!$B$2:$AM$2,0),0),0)+IFERROR(VLOOKUP($B48,'Round (4)'!$B$2:$AM$102,MATCH(Species!O$2,'Round (4)'!$B$2:$AM$2,0),0),0)+IFERROR(VLOOKUP($B48,'Round  (5)'!$B$2:$AM$102,MATCH(Species!O$2,'Round  (5)'!$B$2:$AM$2,0),0),0)+IFERROR(VLOOKUP($B48,'Round  (6)'!$B$2:$AM$102,MATCH(Species!O$2,'Round  (6)'!$B$2:$AM$2,0),0),0)+IFERROR(VLOOKUP($B48,'Round  (7)'!$B$2:$AM$102,MATCH(Species!O$2,'Round  (7)'!$B$2:$AM$2,0),0),0)+IFERROR(VLOOKUP($B48,'Round  (8)'!$B$2:$AM$102,MATCH(Species!O$2,'Round  (8)'!$B$2:$AM$2,0),0),0)+IFERROR(VLOOKUP($B48,'Round  (9)'!$B$2:$AM$102,MATCH(Species!O$2,'Round  (9)'!$B$2:$AM$2,0),0),0)+IFERROR(VLOOKUP($B48,'Round  (10)'!$B$2:$U$102,MATCH(Species!O$2,'Round  (10)'!$B$2:$U$2,0),0),0)+IFERROR(VLOOKUP($B48,'Round  (11)'!$B$2:$AB$102,MATCH(Species!O$2,'Round  (11)'!$B$2:$AB$2,0),0),0)+IFERROR(VLOOKUP($B48,'Round  (12)'!$B$2:$Y$100,MATCH(Species!O$2,'Round  (12)'!$B$2:$Y$2,0),0),0)</f>
        <v>0</v>
      </c>
      <c r="P48" s="480">
        <f>IFERROR(VLOOKUP($B48,'Round 1'!$B$2:$AM$102,MATCH(Species!P$2,'Round 1'!$B$2:$AM$2,0),0),0)+IFERROR(VLOOKUP($B48,'Round  (2)'!$B$2:$AM$102,MATCH(Species!P$2,'Round  (2)'!$B$2:$AM$2,0),0),0)+IFERROR(VLOOKUP($B48,'Round  (3)'!$B$2:$AM$102,MATCH(Species!P$2,'Round  (3)'!$B$2:$AM$2,0),0),0)+IFERROR(VLOOKUP($B48,'Round (4)'!$B$2:$AM$102,MATCH(Species!P$2,'Round (4)'!$B$2:$AM$2,0),0),0)+IFERROR(VLOOKUP($B48,'Round  (5)'!$B$2:$AM$102,MATCH(Species!P$2,'Round  (5)'!$B$2:$AM$2,0),0),0)+IFERROR(VLOOKUP($B48,'Round  (6)'!$B$2:$AM$102,MATCH(Species!P$2,'Round  (6)'!$B$2:$AM$2,0),0),0)+IFERROR(VLOOKUP($B48,'Round  (7)'!$B$2:$AM$102,MATCH(Species!P$2,'Round  (7)'!$B$2:$AM$2,0),0),0)+IFERROR(VLOOKUP($B48,'Round  (8)'!$B$2:$AM$102,MATCH(Species!P$2,'Round  (8)'!$B$2:$AM$2,0),0),0)+IFERROR(VLOOKUP($B48,'Round  (9)'!$B$2:$AM$102,MATCH(Species!P$2,'Round  (9)'!$B$2:$AM$2,0),0),0)+IFERROR(VLOOKUP($B48,'Round  (10)'!$B$2:$U$102,MATCH(Species!P$2,'Round  (10)'!$B$2:$U$2,0),0),0)+IFERROR(VLOOKUP($B48,'Round  (11)'!$B$2:$AB$102,MATCH(Species!P$2,'Round  (11)'!$B$2:$AB$2,0),0),0)+IFERROR(VLOOKUP($B48,'Round  (12)'!$B$2:$Y$100,MATCH(Species!P$2,'Round  (12)'!$B$2:$Y$2,0),0),0)</f>
        <v>0</v>
      </c>
      <c r="Q48" s="480">
        <f>IFERROR(VLOOKUP($B48,'Round 1'!$B$2:$AM$102,MATCH(Species!Q$2,'Round 1'!$B$2:$AM$2,0),0),0)+IFERROR(VLOOKUP($B48,'Round  (2)'!$B$2:$AM$102,MATCH(Species!Q$2,'Round  (2)'!$B$2:$AM$2,0),0),0)+IFERROR(VLOOKUP($B48,'Round  (3)'!$B$2:$AM$102,MATCH(Species!Q$2,'Round  (3)'!$B$2:$AM$2,0),0),0)+IFERROR(VLOOKUP($B48,'Round (4)'!$B$2:$AM$102,MATCH(Species!Q$2,'Round (4)'!$B$2:$AM$2,0),0),0)+IFERROR(VLOOKUP($B48,'Round  (5)'!$B$2:$AM$102,MATCH(Species!Q$2,'Round  (5)'!$B$2:$AM$2,0),0),0)+IFERROR(VLOOKUP($B48,'Round  (6)'!$B$2:$AM$102,MATCH(Species!Q$2,'Round  (6)'!$B$2:$AM$2,0),0),0)+IFERROR(VLOOKUP($B48,'Round  (7)'!$B$2:$AM$102,MATCH(Species!Q$2,'Round  (7)'!$B$2:$AM$2,0),0),0)+IFERROR(VLOOKUP($B48,'Round  (8)'!$B$2:$AM$102,MATCH(Species!Q$2,'Round  (8)'!$B$2:$AM$2,0),0),0)+IFERROR(VLOOKUP($B48,'Round  (9)'!$B$2:$AM$102,MATCH(Species!Q$2,'Round  (9)'!$B$2:$AM$2,0),0),0)+IFERROR(VLOOKUP($B48,'Round  (10)'!$B$2:$U$102,MATCH(Species!Q$2,'Round  (10)'!$B$2:$U$2,0),0),0)+IFERROR(VLOOKUP($B48,'Round  (11)'!$B$2:$AB$102,MATCH(Species!Q$2,'Round  (11)'!$B$2:$AB$2,0),0),0)+IFERROR(VLOOKUP($B48,'Round  (12)'!$B$2:$Y$100,MATCH(Species!Q$2,'Round  (12)'!$B$2:$Y$2,0),0),0)</f>
        <v>0</v>
      </c>
      <c r="R48" s="480">
        <f>IFERROR(VLOOKUP($B48,'Round 1'!$B$2:$AM$102,MATCH(Species!R$2,'Round 1'!$B$2:$AM$2,0),0),0)+IFERROR(VLOOKUP($B48,'Round  (2)'!$B$2:$AM$102,MATCH(Species!R$2,'Round  (2)'!$B$2:$AM$2,0),0),0)+IFERROR(VLOOKUP($B48,'Round  (3)'!$B$2:$AM$102,MATCH(Species!R$2,'Round  (3)'!$B$2:$AM$2,0),0),0)+IFERROR(VLOOKUP($B48,'Round (4)'!$B$2:$AM$102,MATCH(Species!R$2,'Round (4)'!$B$2:$AM$2,0),0),0)+IFERROR(VLOOKUP($B48,'Round  (5)'!$B$2:$AM$102,MATCH(Species!R$2,'Round  (5)'!$B$2:$AM$2,0),0),0)+IFERROR(VLOOKUP($B48,'Round  (6)'!$B$2:$AM$102,MATCH(Species!R$2,'Round  (6)'!$B$2:$AM$2,0),0),0)+IFERROR(VLOOKUP($B48,'Round  (7)'!$B$2:$AM$102,MATCH(Species!R$2,'Round  (7)'!$B$2:$AM$2,0),0),0)+IFERROR(VLOOKUP($B48,'Round  (8)'!$B$2:$AM$102,MATCH(Species!R$2,'Round  (8)'!$B$2:$AM$2,0),0),0)+IFERROR(VLOOKUP($B48,'Round  (9)'!$B$2:$AM$102,MATCH(Species!R$2,'Round  (9)'!$B$2:$AM$2,0),0),0)+IFERROR(VLOOKUP($B48,'Round  (10)'!$B$2:$U$102,MATCH(Species!R$2,'Round  (10)'!$B$2:$U$2,0),0),0)+IFERROR(VLOOKUP($B48,'Round  (11)'!$B$2:$AB$102,MATCH(Species!R$2,'Round  (11)'!$B$2:$AB$2,0),0),0)+IFERROR(VLOOKUP($B48,'Round  (12)'!$B$2:$Y$100,MATCH(Species!R$2,'Round  (12)'!$B$2:$Y$2,0),0),0)</f>
        <v>0</v>
      </c>
      <c r="S48" s="480">
        <f>IFERROR(VLOOKUP($B48,'Round 1'!$B$2:$AM$102,MATCH(Species!S$2,'Round 1'!$B$2:$AM$2,0),0),0)+IFERROR(VLOOKUP($B48,'Round  (2)'!$B$2:$AM$102,MATCH(Species!S$2,'Round  (2)'!$B$2:$AM$2,0),0),0)+IFERROR(VLOOKUP($B48,'Round  (3)'!$B$2:$AM$102,MATCH(Species!S$2,'Round  (3)'!$B$2:$AM$2,0),0),0)+IFERROR(VLOOKUP($B48,'Round (4)'!$B$2:$AM$102,MATCH(Species!S$2,'Round (4)'!$B$2:$AM$2,0),0),0)+IFERROR(VLOOKUP($B48,'Round  (5)'!$B$2:$AM$102,MATCH(Species!S$2,'Round  (5)'!$B$2:$AM$2,0),0),0)+IFERROR(VLOOKUP($B48,'Round  (6)'!$B$2:$AM$102,MATCH(Species!S$2,'Round  (6)'!$B$2:$AM$2,0),0),0)+IFERROR(VLOOKUP($B48,'Round  (7)'!$B$2:$AM$102,MATCH(Species!S$2,'Round  (7)'!$B$2:$AM$2,0),0),0)+IFERROR(VLOOKUP($B48,'Round  (8)'!$B$2:$AM$102,MATCH(Species!S$2,'Round  (8)'!$B$2:$AM$2,0),0),0)+IFERROR(VLOOKUP($B48,'Round  (9)'!$B$2:$AM$102,MATCH(Species!S$2,'Round  (9)'!$B$2:$AM$2,0),0),0)+IFERROR(VLOOKUP($B48,'Round  (10)'!$B$2:$U$102,MATCH(Species!S$2,'Round  (10)'!$B$2:$U$2,0),0),0)+IFERROR(VLOOKUP($B48,'Round  (11)'!$B$2:$AB$102,MATCH(Species!S$2,'Round  (11)'!$B$2:$AB$2,0),0),0)+IFERROR(VLOOKUP($B48,'Round  (12)'!$B$2:$Y$100,MATCH(Species!S$2,'Round  (12)'!$B$2:$Y$2,0),0),0)</f>
        <v>0</v>
      </c>
      <c r="T48" s="480">
        <f>IFERROR(VLOOKUP($B48,'Round 1'!$B$2:$AM$102,MATCH(Species!T$2,'Round 1'!$B$2:$AM$2,0),0),0)+IFERROR(VLOOKUP($B48,'Round  (2)'!$B$2:$AM$102,MATCH(Species!T$2,'Round  (2)'!$B$2:$AM$2,0),0),0)+IFERROR(VLOOKUP($B48,'Round  (3)'!$B$2:$AM$102,MATCH(Species!T$2,'Round  (3)'!$B$2:$AM$2,0),0),0)+IFERROR(VLOOKUP($B48,'Round (4)'!$B$2:$AM$102,MATCH(Species!T$2,'Round (4)'!$B$2:$AM$2,0),0),0)+IFERROR(VLOOKUP($B48,'Round  (5)'!$B$2:$AM$102,MATCH(Species!T$2,'Round  (5)'!$B$2:$AM$2,0),0),0)+IFERROR(VLOOKUP($B48,'Round  (6)'!$B$2:$AM$102,MATCH(Species!T$2,'Round  (6)'!$B$2:$AM$2,0),0),0)+IFERROR(VLOOKUP($B48,'Round  (7)'!$B$2:$AM$102,MATCH(Species!T$2,'Round  (7)'!$B$2:$AM$2,0),0),0)+IFERROR(VLOOKUP($B48,'Round  (8)'!$B$2:$AM$102,MATCH(Species!T$2,'Round  (8)'!$B$2:$AM$2,0),0),0)+IFERROR(VLOOKUP($B48,'Round  (9)'!$B$2:$AM$102,MATCH(Species!T$2,'Round  (9)'!$B$2:$AM$2,0),0),0)+IFERROR(VLOOKUP($B48,'Round  (10)'!$B$2:$U$102,MATCH(Species!T$2,'Round  (10)'!$B$2:$U$2,0),0),0)+IFERROR(VLOOKUP($B48,'Round  (11)'!$B$2:$AB$102,MATCH(Species!T$2,'Round  (11)'!$B$2:$AB$2,0),0),0)+IFERROR(VLOOKUP($B48,'Round  (12)'!$B$2:$Y$100,MATCH(Species!T$2,'Round  (12)'!$B$2:$Y$2,0),0),0)</f>
        <v>0</v>
      </c>
      <c r="U48" s="480">
        <f>IFERROR(VLOOKUP($B48,'Round 1'!$B$2:$AM$102,MATCH(Species!U$2,'Round 1'!$B$2:$AM$2,0),0),0)+IFERROR(VLOOKUP($B48,'Round  (2)'!$B$2:$AM$102,MATCH(Species!U$2,'Round  (2)'!$B$2:$AM$2,0),0),0)+IFERROR(VLOOKUP($B48,'Round  (3)'!$B$2:$AM$102,MATCH(Species!U$2,'Round  (3)'!$B$2:$AM$2,0),0),0)+IFERROR(VLOOKUP($B48,'Round (4)'!$B$2:$AM$102,MATCH(Species!U$2,'Round (4)'!$B$2:$AM$2,0),0),0)+IFERROR(VLOOKUP($B48,'Round  (5)'!$B$2:$AM$102,MATCH(Species!U$2,'Round  (5)'!$B$2:$AM$2,0),0),0)+IFERROR(VLOOKUP($B48,'Round  (6)'!$B$2:$AM$102,MATCH(Species!U$2,'Round  (6)'!$B$2:$AM$2,0),0),0)+IFERROR(VLOOKUP($B48,'Round  (7)'!$B$2:$AM$102,MATCH(Species!U$2,'Round  (7)'!$B$2:$AM$2,0),0),0)+IFERROR(VLOOKUP($B48,'Round  (8)'!$B$2:$AM$102,MATCH(Species!U$2,'Round  (8)'!$B$2:$AM$2,0),0),0)+IFERROR(VLOOKUP($B48,'Round  (9)'!$B$2:$AM$102,MATCH(Species!U$2,'Round  (9)'!$B$2:$AM$2,0),0),0)+IFERROR(VLOOKUP($B48,'Round  (10)'!$B$2:$U$102,MATCH(Species!U$2,'Round  (10)'!$B$2:$U$2,0),0),0)+IFERROR(VLOOKUP($B48,'Round  (11)'!$B$2:$AB$102,MATCH(Species!U$2,'Round  (11)'!$B$2:$AB$2,0),0),0)+IFERROR(VLOOKUP($B48,'Round  (12)'!$B$2:$Y$100,MATCH(Species!U$2,'Round  (12)'!$B$2:$Y$2,0),0),0)</f>
        <v>0</v>
      </c>
      <c r="V48" s="480">
        <f>IFERROR(VLOOKUP($B48,'Round 1'!$B$2:$AM$102,MATCH(Species!V$2,'Round 1'!$B$2:$AM$2,0),0),0)+IFERROR(VLOOKUP($B48,'Round  (2)'!$B$2:$AM$102,MATCH(Species!V$2,'Round  (2)'!$B$2:$AM$2,0),0),0)+IFERROR(VLOOKUP($B48,'Round  (3)'!$B$2:$AM$102,MATCH(Species!V$2,'Round  (3)'!$B$2:$AM$2,0),0),0)+IFERROR(VLOOKUP($B48,'Round (4)'!$B$2:$AM$102,MATCH(Species!V$2,'Round (4)'!$B$2:$AM$2,0),0),0)+IFERROR(VLOOKUP($B48,'Round  (5)'!$B$2:$AM$102,MATCH(Species!V$2,'Round  (5)'!$B$2:$AM$2,0),0),0)+IFERROR(VLOOKUP($B48,'Round  (6)'!$B$2:$AM$102,MATCH(Species!V$2,'Round  (6)'!$B$2:$AM$2,0),0),0)+IFERROR(VLOOKUP($B48,'Round  (7)'!$B$2:$AM$102,MATCH(Species!V$2,'Round  (7)'!$B$2:$AM$2,0),0),0)+IFERROR(VLOOKUP($B48,'Round  (8)'!$B$2:$AM$102,MATCH(Species!V$2,'Round  (8)'!$B$2:$AM$2,0),0),0)+IFERROR(VLOOKUP($B48,'Round  (9)'!$B$2:$AM$102,MATCH(Species!V$2,'Round  (9)'!$B$2:$AM$2,0),0),0)+IFERROR(VLOOKUP($B48,'Round  (10)'!$B$2:$U$102,MATCH(Species!V$2,'Round  (10)'!$B$2:$U$2,0),0),0)+IFERROR(VLOOKUP($B48,'Round  (11)'!$B$2:$AB$102,MATCH(Species!V$2,'Round  (11)'!$B$2:$AB$2,0),0),0)+IFERROR(VLOOKUP($B48,'Round  (12)'!$B$2:$Y$100,MATCH(Species!V$2,'Round  (12)'!$B$2:$Y$2,0),0),0)</f>
        <v>0</v>
      </c>
      <c r="W48" s="480">
        <f>IFERROR(VLOOKUP($B48,'Round 1'!$B$2:$AM$102,MATCH(Species!W$2,'Round 1'!$B$2:$AM$2,0),0),0)+IFERROR(VLOOKUP($B48,'Round  (2)'!$B$2:$AM$102,MATCH(Species!W$2,'Round  (2)'!$B$2:$AM$2,0),0),0)+IFERROR(VLOOKUP($B48,'Round  (3)'!$B$2:$AM$102,MATCH(Species!W$2,'Round  (3)'!$B$2:$AM$2,0),0),0)+IFERROR(VLOOKUP($B48,'Round (4)'!$B$2:$AM$102,MATCH(Species!W$2,'Round (4)'!$B$2:$AM$2,0),0),0)+IFERROR(VLOOKUP($B48,'Round  (5)'!$B$2:$AM$102,MATCH(Species!W$2,'Round  (5)'!$B$2:$AM$2,0),0),0)+IFERROR(VLOOKUP($B48,'Round  (6)'!$B$2:$AM$102,MATCH(Species!W$2,'Round  (6)'!$B$2:$AM$2,0),0),0)+IFERROR(VLOOKUP($B48,'Round  (7)'!$B$2:$AM$102,MATCH(Species!W$2,'Round  (7)'!$B$2:$AM$2,0),0),0)+IFERROR(VLOOKUP($B48,'Round  (8)'!$B$2:$AM$102,MATCH(Species!W$2,'Round  (8)'!$B$2:$AM$2,0),0),0)+IFERROR(VLOOKUP($B48,'Round  (9)'!$B$2:$AM$102,MATCH(Species!W$2,'Round  (9)'!$B$2:$AM$2,0),0),0)+IFERROR(VLOOKUP($B48,'Round  (10)'!$B$2:$U$102,MATCH(Species!W$2,'Round  (10)'!$B$2:$U$2,0),0),0)+IFERROR(VLOOKUP($B48,'Round  (11)'!$B$2:$AB$102,MATCH(Species!W$2,'Round  (11)'!$B$2:$AB$2,0),0),0)+IFERROR(VLOOKUP($B48,'Round  (12)'!$B$2:$Y$100,MATCH(Species!W$2,'Round  (12)'!$B$2:$Y$2,0),0),0)</f>
        <v>0</v>
      </c>
      <c r="X48" s="480">
        <f>IFERROR(VLOOKUP($B48,'Round 1'!$B$2:$AM$102,MATCH(Species!X$2,'Round 1'!$B$2:$AM$2,0),0),0)+IFERROR(VLOOKUP($B48,'Round  (2)'!$B$2:$AM$102,MATCH(Species!X$2,'Round  (2)'!$B$2:$AM$2,0),0),0)+IFERROR(VLOOKUP($B48,'Round  (3)'!$B$2:$AM$102,MATCH(Species!X$2,'Round  (3)'!$B$2:$AM$2,0),0),0)+IFERROR(VLOOKUP($B48,'Round (4)'!$B$2:$AM$102,MATCH(Species!X$2,'Round (4)'!$B$2:$AM$2,0),0),0)+IFERROR(VLOOKUP($B48,'Round  (5)'!$B$2:$AM$102,MATCH(Species!X$2,'Round  (5)'!$B$2:$AM$2,0),0),0)+IFERROR(VLOOKUP($B48,'Round  (6)'!$B$2:$AM$102,MATCH(Species!X$2,'Round  (6)'!$B$2:$AM$2,0),0),0)+IFERROR(VLOOKUP($B48,'Round  (7)'!$B$2:$AM$102,MATCH(Species!X$2,'Round  (7)'!$B$2:$AM$2,0),0),0)+IFERROR(VLOOKUP($B48,'Round  (8)'!$B$2:$AM$102,MATCH(Species!X$2,'Round  (8)'!$B$2:$AM$2,0),0),0)+IFERROR(VLOOKUP($B48,'Round  (9)'!$B$2:$AM$102,MATCH(Species!X$2,'Round  (9)'!$B$2:$AM$2,0),0),0)+IFERROR(VLOOKUP($B48,'Round  (10)'!$B$2:$U$102,MATCH(Species!X$2,'Round  (10)'!$B$2:$U$2,0),0),0)+IFERROR(VLOOKUP($B48,'Round  (11)'!$B$2:$AB$102,MATCH(Species!X$2,'Round  (11)'!$B$2:$AB$2,0),0),0)+IFERROR(VLOOKUP($B48,'Round  (12)'!$B$2:$Y$100,MATCH(Species!X$2,'Round  (12)'!$B$2:$Y$2,0),0),0)</f>
        <v>0</v>
      </c>
      <c r="Y48" s="480">
        <f>IFERROR(VLOOKUP($B48,'Round 1'!$B$2:$AM$102,MATCH(Species!Y$2,'Round 1'!$B$2:$AM$2,0),0),0)+IFERROR(VLOOKUP($B48,'Round  (2)'!$B$2:$AM$102,MATCH(Species!Y$2,'Round  (2)'!$B$2:$AM$2,0),0),0)+IFERROR(VLOOKUP($B48,'Round  (3)'!$B$2:$AM$102,MATCH(Species!Y$2,'Round  (3)'!$B$2:$AM$2,0),0),0)+IFERROR(VLOOKUP($B48,'Round (4)'!$B$2:$AM$102,MATCH(Species!Y$2,'Round (4)'!$B$2:$AM$2,0),0),0)+IFERROR(VLOOKUP($B48,'Round  (5)'!$B$2:$AM$102,MATCH(Species!Y$2,'Round  (5)'!$B$2:$AM$2,0),0),0)+IFERROR(VLOOKUP($B48,'Round  (6)'!$B$2:$AM$102,MATCH(Species!Y$2,'Round  (6)'!$B$2:$AM$2,0),0),0)+IFERROR(VLOOKUP($B48,'Round  (7)'!$B$2:$AM$102,MATCH(Species!Y$2,'Round  (7)'!$B$2:$AM$2,0),0),0)+IFERROR(VLOOKUP($B48,'Round  (8)'!$B$2:$AM$102,MATCH(Species!Y$2,'Round  (8)'!$B$2:$AM$2,0),0),0)+IFERROR(VLOOKUP($B48,'Round  (9)'!$B$2:$AM$102,MATCH(Species!Y$2,'Round  (9)'!$B$2:$AM$2,0),0),0)+IFERROR(VLOOKUP($B48,'Round  (10)'!$B$2:$U$102,MATCH(Species!Y$2,'Round  (10)'!$B$2:$U$2,0),0),0)+IFERROR(VLOOKUP($B48,'Round  (11)'!$B$2:$AB$102,MATCH(Species!Y$2,'Round  (11)'!$B$2:$AB$2,0),0),0)+IFERROR(VLOOKUP($B48,'Round  (12)'!$B$2:$Y$100,MATCH(Species!Y$2,'Round  (12)'!$B$2:$Y$2,0),0),0)</f>
        <v>0</v>
      </c>
      <c r="Z48" s="480">
        <f>IFERROR(VLOOKUP($B48,'Round 1'!$B$2:$AM$102,MATCH(Species!Z$2,'Round 1'!$B$2:$AM$2,0),0),0)+IFERROR(VLOOKUP($B48,'Round  (2)'!$B$2:$AM$102,MATCH(Species!Z$2,'Round  (2)'!$B$2:$AM$2,0),0),0)+IFERROR(VLOOKUP($B48,'Round  (3)'!$B$2:$AM$102,MATCH(Species!Z$2,'Round  (3)'!$B$2:$AM$2,0),0),0)+IFERROR(VLOOKUP($B48,'Round (4)'!$B$2:$AM$102,MATCH(Species!Z$2,'Round (4)'!$B$2:$AM$2,0),0),0)+IFERROR(VLOOKUP($B48,'Round  (5)'!$B$2:$AM$102,MATCH(Species!Z$2,'Round  (5)'!$B$2:$AM$2,0),0),0)+IFERROR(VLOOKUP($B48,'Round  (6)'!$B$2:$AM$102,MATCH(Species!Z$2,'Round  (6)'!$B$2:$AM$2,0),0),0)+IFERROR(VLOOKUP($B48,'Round  (7)'!$B$2:$AM$102,MATCH(Species!Z$2,'Round  (7)'!$B$2:$AM$2,0),0),0)+IFERROR(VLOOKUP($B48,'Round  (8)'!$B$2:$AM$102,MATCH(Species!Z$2,'Round  (8)'!$B$2:$AM$2,0),0),0)+IFERROR(VLOOKUP($B48,'Round  (9)'!$B$2:$AM$102,MATCH(Species!Z$2,'Round  (9)'!$B$2:$AM$2,0),0),0)+IFERROR(VLOOKUP($B48,'Round  (10)'!$B$2:$U$102,MATCH(Species!Z$2,'Round  (10)'!$B$2:$U$2,0),0),0)+IFERROR(VLOOKUP($B48,'Round  (11)'!$B$2:$AB$102,MATCH(Species!Z$2,'Round  (11)'!$B$2:$AB$2,0),0),0)+IFERROR(VLOOKUP($B48,'Round  (12)'!$B$2:$Y$100,MATCH(Species!Z$2,'Round  (12)'!$B$2:$Y$2,0),0),0)</f>
        <v>0</v>
      </c>
      <c r="AA48" s="480">
        <f>IFERROR(VLOOKUP($B48,'Round 1'!$B$2:$AM$102,MATCH(Species!AA$2,'Round 1'!$B$2:$AM$2,0),0),0)+IFERROR(VLOOKUP($B48,'Round  (2)'!$B$2:$AM$102,MATCH(Species!AA$2,'Round  (2)'!$B$2:$AM$2,0),0),0)+IFERROR(VLOOKUP($B48,'Round  (3)'!$B$2:$AM$102,MATCH(Species!AA$2,'Round  (3)'!$B$2:$AM$2,0),0),0)+IFERROR(VLOOKUP($B48,'Round (4)'!$B$2:$AM$102,MATCH(Species!AA$2,'Round (4)'!$B$2:$AM$2,0),0),0)+IFERROR(VLOOKUP($B48,'Round  (5)'!$B$2:$AM$102,MATCH(Species!AA$2,'Round  (5)'!$B$2:$AM$2,0),0),0)+IFERROR(VLOOKUP($B48,'Round  (6)'!$B$2:$AM$102,MATCH(Species!AA$2,'Round  (6)'!$B$2:$AM$2,0),0),0)+IFERROR(VLOOKUP($B48,'Round  (7)'!$B$2:$AM$102,MATCH(Species!AA$2,'Round  (7)'!$B$2:$AM$2,0),0),0)+IFERROR(VLOOKUP($B48,'Round  (8)'!$B$2:$AM$102,MATCH(Species!AA$2,'Round  (8)'!$B$2:$AM$2,0),0),0)+IFERROR(VLOOKUP($B48,'Round  (9)'!$B$2:$AM$102,MATCH(Species!AA$2,'Round  (9)'!$B$2:$AM$2,0),0),0)+IFERROR(VLOOKUP($B48,'Round  (10)'!$B$2:$U$102,MATCH(Species!AA$2,'Round  (10)'!$B$2:$U$2,0),0),0)+IFERROR(VLOOKUP($B48,'Round  (11)'!$B$2:$AB$102,MATCH(Species!AA$2,'Round  (11)'!$B$2:$AB$2,0),0),0)+IFERROR(VLOOKUP($B48,'Round  (12)'!$B$2:$Y$100,MATCH(Species!AA$2,'Round  (12)'!$B$2:$Y$2,0),0),0)</f>
        <v>0</v>
      </c>
      <c r="AB48" s="480">
        <f>IFERROR(VLOOKUP($B48,'Round 1'!$B$2:$AM$102,MATCH(Species!AB$2,'Round 1'!$B$2:$AM$2,0),0),0)+IFERROR(VLOOKUP($B48,'Round  (2)'!$B$2:$AM$102,MATCH(Species!AB$2,'Round  (2)'!$B$2:$AM$2,0),0),0)+IFERROR(VLOOKUP($B48,'Round  (3)'!$B$2:$AM$102,MATCH(Species!AB$2,'Round  (3)'!$B$2:$AM$2,0),0),0)+IFERROR(VLOOKUP($B48,'Round (4)'!$B$2:$AM$102,MATCH(Species!AB$2,'Round (4)'!$B$2:$AM$2,0),0),0)+IFERROR(VLOOKUP($B48,'Round  (5)'!$B$2:$AM$102,MATCH(Species!AB$2,'Round  (5)'!$B$2:$AM$2,0),0),0)+IFERROR(VLOOKUP($B48,'Round  (6)'!$B$2:$AM$102,MATCH(Species!AB$2,'Round  (6)'!$B$2:$AM$2,0),0),0)+IFERROR(VLOOKUP($B48,'Round  (7)'!$B$2:$AM$102,MATCH(Species!AB$2,'Round  (7)'!$B$2:$AM$2,0),0),0)+IFERROR(VLOOKUP($B48,'Round  (8)'!$B$2:$AM$102,MATCH(Species!AB$2,'Round  (8)'!$B$2:$AM$2,0),0),0)+IFERROR(VLOOKUP($B48,'Round  (9)'!$B$2:$AM$102,MATCH(Species!AB$2,'Round  (9)'!$B$2:$AM$2,0),0),0)+IFERROR(VLOOKUP($B48,'Round  (10)'!$B$2:$U$102,MATCH(Species!AB$2,'Round  (10)'!$B$2:$U$2,0),0),0)+IFERROR(VLOOKUP($B48,'Round  (11)'!$B$2:$AB$102,MATCH(Species!AB$2,'Round  (11)'!$B$2:$AB$2,0),0),0)+IFERROR(VLOOKUP($B48,'Round  (12)'!$B$2:$Y$100,MATCH(Species!AB$2,'Round  (12)'!$B$2:$Y$2,0),0),0)</f>
        <v>0</v>
      </c>
      <c r="AC48" s="480">
        <f>IFERROR(VLOOKUP($B48,'Round 1'!$B$2:$AM$102,MATCH(Species!AC$2,'Round 1'!$B$2:$AM$2,0),0),0)+IFERROR(VLOOKUP($B48,'Round  (2)'!$B$2:$AM$102,MATCH(Species!AC$2,'Round  (2)'!$B$2:$AM$2,0),0),0)+IFERROR(VLOOKUP($B48,'Round  (3)'!$B$2:$AM$102,MATCH(Species!AC$2,'Round  (3)'!$B$2:$AM$2,0),0),0)+IFERROR(VLOOKUP($B48,'Round (4)'!$B$2:$AM$102,MATCH(Species!AC$2,'Round (4)'!$B$2:$AM$2,0),0),0)+IFERROR(VLOOKUP($B48,'Round  (5)'!$B$2:$AM$102,MATCH(Species!AC$2,'Round  (5)'!$B$2:$AM$2,0),0),0)+IFERROR(VLOOKUP($B48,'Round  (6)'!$B$2:$AM$102,MATCH(Species!AC$2,'Round  (6)'!$B$2:$AM$2,0),0),0)+IFERROR(VLOOKUP($B48,'Round  (7)'!$B$2:$AM$102,MATCH(Species!AC$2,'Round  (7)'!$B$2:$AM$2,0),0),0)+IFERROR(VLOOKUP($B48,'Round  (8)'!$B$2:$AM$102,MATCH(Species!AC$2,'Round  (8)'!$B$2:$AM$2,0),0),0)+IFERROR(VLOOKUP($B48,'Round  (9)'!$B$2:$AM$102,MATCH(Species!AC$2,'Round  (9)'!$B$2:$AM$2,0),0),0)+IFERROR(VLOOKUP($B48,'Round  (10)'!$B$2:$U$102,MATCH(Species!AC$2,'Round  (10)'!$B$2:$U$2,0),0),0)+IFERROR(VLOOKUP($B48,'Round  (11)'!$B$2:$AB$102,MATCH(Species!AC$2,'Round  (11)'!$B$2:$AB$2,0),0),0)+IFERROR(VLOOKUP($B48,'Round  (12)'!$B$2:$Y$100,MATCH(Species!AC$2,'Round  (12)'!$B$2:$Y$2,0),0),0)</f>
        <v>0</v>
      </c>
      <c r="AD48" s="480">
        <f>IFERROR(VLOOKUP($B48,'Round 1'!$B$2:$AM$102,MATCH(Species!AD$2,'Round 1'!$B$2:$AM$2,0),0),0)+IFERROR(VLOOKUP($B48,'Round  (2)'!$B$2:$AM$102,MATCH(Species!AD$2,'Round  (2)'!$B$2:$AM$2,0),0),0)+IFERROR(VLOOKUP($B48,'Round  (3)'!$B$2:$AM$102,MATCH(Species!AD$2,'Round  (3)'!$B$2:$AM$2,0),0),0)+IFERROR(VLOOKUP($B48,'Round (4)'!$B$2:$AM$102,MATCH(Species!AD$2,'Round (4)'!$B$2:$AM$2,0),0),0)+IFERROR(VLOOKUP($B48,'Round  (5)'!$B$2:$AM$102,MATCH(Species!AD$2,'Round  (5)'!$B$2:$AM$2,0),0),0)+IFERROR(VLOOKUP($B48,'Round  (6)'!$B$2:$AM$102,MATCH(Species!AD$2,'Round  (6)'!$B$2:$AM$2,0),0),0)+IFERROR(VLOOKUP($B48,'Round  (7)'!$B$2:$AM$102,MATCH(Species!AD$2,'Round  (7)'!$B$2:$AM$2,0),0),0)+IFERROR(VLOOKUP($B48,'Round  (8)'!$B$2:$AM$102,MATCH(Species!AD$2,'Round  (8)'!$B$2:$AM$2,0),0),0)+IFERROR(VLOOKUP($B48,'Round  (9)'!$B$2:$AM$102,MATCH(Species!AD$2,'Round  (9)'!$B$2:$AM$2,0),0),0)+IFERROR(VLOOKUP($B48,'Round  (10)'!$B$2:$U$102,MATCH(Species!AD$2,'Round  (10)'!$B$2:$U$2,0),0),0)+IFERROR(VLOOKUP($B48,'Round  (11)'!$B$2:$AB$102,MATCH(Species!AD$2,'Round  (11)'!$B$2:$AB$2,0),0),0)+IFERROR(VLOOKUP($B48,'Round  (12)'!$B$2:$Y$100,MATCH(Species!AD$2,'Round  (12)'!$B$2:$Y$2,0),0),0)</f>
        <v>1</v>
      </c>
      <c r="AE48" s="480">
        <f>IFERROR(VLOOKUP($B48,'Round 1'!$B$2:$AM$102,MATCH(Species!AE$2,'Round 1'!$B$2:$AM$2,0),0),0)+IFERROR(VLOOKUP($B48,'Round  (2)'!$B$2:$AM$102,MATCH(Species!AE$2,'Round  (2)'!$B$2:$AM$2,0),0),0)+IFERROR(VLOOKUP($B48,'Round  (3)'!$B$2:$AM$102,MATCH(Species!AE$2,'Round  (3)'!$B$2:$AM$2,0),0),0)+IFERROR(VLOOKUP($B48,'Round (4)'!$B$2:$AM$102,MATCH(Species!AE$2,'Round (4)'!$B$2:$AM$2,0),0),0)+IFERROR(VLOOKUP($B48,'Round  (5)'!$B$2:$AM$102,MATCH(Species!AE$2,'Round  (5)'!$B$2:$AM$2,0),0),0)+IFERROR(VLOOKUP($B48,'Round  (6)'!$B$2:$AM$102,MATCH(Species!AE$2,'Round  (6)'!$B$2:$AM$2,0),0),0)+IFERROR(VLOOKUP($B48,'Round  (7)'!$B$2:$AM$102,MATCH(Species!AE$2,'Round  (7)'!$B$2:$AM$2,0),0),0)+IFERROR(VLOOKUP($B48,'Round  (8)'!$B$2:$AM$102,MATCH(Species!AE$2,'Round  (8)'!$B$2:$AM$2,0),0),0)+IFERROR(VLOOKUP($B48,'Round  (9)'!$B$2:$AM$102,MATCH(Species!AE$2,'Round  (9)'!$B$2:$AM$2,0),0),0)+IFERROR(VLOOKUP($B48,'Round  (10)'!$B$2:$U$102,MATCH(Species!AE$2,'Round  (10)'!$B$2:$U$2,0),0),0)+IFERROR(VLOOKUP($B48,'Round  (11)'!$B$2:$AB$102,MATCH(Species!AE$2,'Round  (11)'!$B$2:$AB$2,0),0),0)+IFERROR(VLOOKUP($B48,'Round  (12)'!$B$2:$Y$100,MATCH(Species!AE$2,'Round  (12)'!$B$2:$Y$2,0),0),0)</f>
        <v>0</v>
      </c>
      <c r="AF48" s="480">
        <f>IFERROR(VLOOKUP($B48,'Round 1'!$B$2:$AM$102,MATCH(Species!AF$2,'Round 1'!$B$2:$AM$2,0),0),0)+IFERROR(VLOOKUP($B48,'Round  (2)'!$B$2:$AM$102,MATCH(Species!AF$2,'Round  (2)'!$B$2:$AM$2,0),0),0)+IFERROR(VLOOKUP($B48,'Round  (3)'!$B$2:$AM$102,MATCH(Species!AF$2,'Round  (3)'!$B$2:$AM$2,0),0),0)+IFERROR(VLOOKUP($B48,'Round (4)'!$B$2:$AM$102,MATCH(Species!AF$2,'Round (4)'!$B$2:$AM$2,0),0),0)+IFERROR(VLOOKUP($B48,'Round  (5)'!$B$2:$AM$102,MATCH(Species!AF$2,'Round  (5)'!$B$2:$AM$2,0),0),0)+IFERROR(VLOOKUP($B48,'Round  (6)'!$B$2:$AM$102,MATCH(Species!AF$2,'Round  (6)'!$B$2:$AM$2,0),0),0)+IFERROR(VLOOKUP($B48,'Round  (7)'!$B$2:$AM$102,MATCH(Species!AF$2,'Round  (7)'!$B$2:$AM$2,0),0),0)+IFERROR(VLOOKUP($B48,'Round  (8)'!$B$2:$AM$102,MATCH(Species!AF$2,'Round  (8)'!$B$2:$AM$2,0),0),0)+IFERROR(VLOOKUP($B48,'Round  (9)'!$B$2:$AM$102,MATCH(Species!AF$2,'Round  (9)'!$B$2:$AM$2,0),0),0)+IFERROR(VLOOKUP($B48,'Round  (10)'!$B$2:$U$102,MATCH(Species!AF$2,'Round  (10)'!$B$2:$U$2,0),0),0)+IFERROR(VLOOKUP($B48,'Round  (11)'!$B$2:$AB$102,MATCH(Species!AF$2,'Round  (11)'!$B$2:$AB$2,0),0),0)+IFERROR(VLOOKUP($B48,'Round  (12)'!$B$2:$Y$100,MATCH(Species!AF$2,'Round  (12)'!$B$2:$Y$2,0),0),0)</f>
        <v>0</v>
      </c>
      <c r="AG48" s="480">
        <f>IFERROR(VLOOKUP($B48,'Round 1'!$B$2:$AM$102,MATCH(Species!AG$2,'Round 1'!$B$2:$AM$2,0),0),0)+IFERROR(VLOOKUP($B48,'Round  (2)'!$B$2:$AM$102,MATCH(Species!AG$2,'Round  (2)'!$B$2:$AM$2,0),0),0)+IFERROR(VLOOKUP($B48,'Round  (3)'!$B$2:$AM$102,MATCH(Species!AG$2,'Round  (3)'!$B$2:$AM$2,0),0),0)+IFERROR(VLOOKUP($B48,'Round (4)'!$B$2:$AM$102,MATCH(Species!AG$2,'Round (4)'!$B$2:$AM$2,0),0),0)+IFERROR(VLOOKUP($B48,'Round  (5)'!$B$2:$AM$102,MATCH(Species!AG$2,'Round  (5)'!$B$2:$AM$2,0),0),0)+IFERROR(VLOOKUP($B48,'Round  (6)'!$B$2:$AM$102,MATCH(Species!AG$2,'Round  (6)'!$B$2:$AM$2,0),0),0)+IFERROR(VLOOKUP($B48,'Round  (7)'!$B$2:$AM$102,MATCH(Species!AG$2,'Round  (7)'!$B$2:$AM$2,0),0),0)+IFERROR(VLOOKUP($B48,'Round  (8)'!$B$2:$AM$102,MATCH(Species!AG$2,'Round  (8)'!$B$2:$AM$2,0),0),0)+IFERROR(VLOOKUP($B48,'Round  (9)'!$B$2:$AM$102,MATCH(Species!AG$2,'Round  (9)'!$B$2:$AM$2,0),0),0)+IFERROR(VLOOKUP($B48,'Round  (10)'!$B$2:$U$102,MATCH(Species!AG$2,'Round  (10)'!$B$2:$U$2,0),0),0)+IFERROR(VLOOKUP($B48,'Round  (11)'!$B$2:$AB$102,MATCH(Species!AG$2,'Round  (11)'!$B$2:$AB$2,0),0),0)+IFERROR(VLOOKUP($B48,'Round  (12)'!$B$2:$Y$100,MATCH(Species!AG$2,'Round  (12)'!$B$2:$Y$2,0),0),0)</f>
        <v>0</v>
      </c>
      <c r="AH48" s="480">
        <f>IFERROR(VLOOKUP($B48,'Round 1'!$B$2:$AM$102,MATCH(Species!AH$2,'Round 1'!$B$2:$AM$2,0),0),0)+IFERROR(VLOOKUP($B48,'Round  (2)'!$B$2:$AM$102,MATCH(Species!AH$2,'Round  (2)'!$B$2:$AM$2,0),0),0)+IFERROR(VLOOKUP($B48,'Round  (3)'!$B$2:$AM$102,MATCH(Species!AH$2,'Round  (3)'!$B$2:$AM$2,0),0),0)+IFERROR(VLOOKUP($B48,'Round (4)'!$B$2:$AM$102,MATCH(Species!AH$2,'Round (4)'!$B$2:$AM$2,0),0),0)+IFERROR(VLOOKUP($B48,'Round  (5)'!$B$2:$AM$102,MATCH(Species!AH$2,'Round  (5)'!$B$2:$AM$2,0),0),0)+IFERROR(VLOOKUP($B48,'Round  (6)'!$B$2:$AM$102,MATCH(Species!AH$2,'Round  (6)'!$B$2:$AM$2,0),0),0)+IFERROR(VLOOKUP($B48,'Round  (7)'!$B$2:$AM$102,MATCH(Species!AH$2,'Round  (7)'!$B$2:$AM$2,0),0),0)+IFERROR(VLOOKUP($B48,'Round  (8)'!$B$2:$AM$102,MATCH(Species!AH$2,'Round  (8)'!$B$2:$AM$2,0),0),0)+IFERROR(VLOOKUP($B48,'Round  (9)'!$B$2:$AM$102,MATCH(Species!AH$2,'Round  (9)'!$B$2:$AM$2,0),0),0)+IFERROR(VLOOKUP($B48,'Round  (10)'!$B$2:$U$102,MATCH(Species!AH$2,'Round  (10)'!$B$2:$U$2,0),0),0)+IFERROR(VLOOKUP($B48,'Round  (11)'!$B$2:$AB$102,MATCH(Species!AH$2,'Round  (11)'!$B$2:$AB$2,0),0),0)+IFERROR(VLOOKUP($B48,'Round  (12)'!$B$2:$Y$100,MATCH(Species!AH$2,'Round  (12)'!$B$2:$Y$2,0),0),0)</f>
        <v>0</v>
      </c>
      <c r="AI48" s="480">
        <f>IFERROR(VLOOKUP($B48,'Round 1'!$B$2:$AM$102,MATCH(Species!AI$2,'Round 1'!$B$2:$AM$2,0),0),0)+IFERROR(VLOOKUP($B48,'Round  (2)'!$B$2:$AM$102,MATCH(Species!AI$2,'Round  (2)'!$B$2:$AM$2,0),0),0)+IFERROR(VLOOKUP($B48,'Round  (3)'!$B$2:$AM$102,MATCH(Species!AI$2,'Round  (3)'!$B$2:$AM$2,0),0),0)+IFERROR(VLOOKUP($B48,'Round (4)'!$B$2:$AM$102,MATCH(Species!AI$2,'Round (4)'!$B$2:$AM$2,0),0),0)+IFERROR(VLOOKUP($B48,'Round  (5)'!$B$2:$AM$102,MATCH(Species!AI$2,'Round  (5)'!$B$2:$AM$2,0),0),0)+IFERROR(VLOOKUP($B48,'Round  (6)'!$B$2:$AM$102,MATCH(Species!AI$2,'Round  (6)'!$B$2:$AM$2,0),0),0)+IFERROR(VLOOKUP($B48,'Round  (7)'!$B$2:$AM$102,MATCH(Species!AI$2,'Round  (7)'!$B$2:$AM$2,0),0),0)+IFERROR(VLOOKUP($B48,'Round  (8)'!$B$2:$AM$102,MATCH(Species!AI$2,'Round  (8)'!$B$2:$AM$2,0),0),0)+IFERROR(VLOOKUP($B48,'Round  (9)'!$B$2:$AM$102,MATCH(Species!AI$2,'Round  (9)'!$B$2:$AM$2,0),0),0)+IFERROR(VLOOKUP($B48,'Round  (10)'!$B$2:$U$102,MATCH(Species!AI$2,'Round  (10)'!$B$2:$U$2,0),0),0)+IFERROR(VLOOKUP($B48,'Round  (11)'!$B$2:$AB$102,MATCH(Species!AI$2,'Round  (11)'!$B$2:$AB$2,0),0),0)+IFERROR(VLOOKUP($B48,'Round  (12)'!$B$2:$Y$100,MATCH(Species!AI$2,'Round  (12)'!$B$2:$Y$2,0),0),0)</f>
        <v>0</v>
      </c>
      <c r="AJ48" s="480">
        <f>IFERROR(VLOOKUP($B48,'Round 1'!$B$2:$AM$102,MATCH(Species!AJ$2,'Round 1'!$B$2:$AM$2,0),0),0)+IFERROR(VLOOKUP($B48,'Round  (2)'!$B$2:$AM$102,MATCH(Species!AJ$2,'Round  (2)'!$B$2:$AM$2,0),0),0)+IFERROR(VLOOKUP($B48,'Round  (3)'!$B$2:$AM$102,MATCH(Species!AJ$2,'Round  (3)'!$B$2:$AM$2,0),0),0)+IFERROR(VLOOKUP($B48,'Round (4)'!$B$2:$AM$102,MATCH(Species!AJ$2,'Round (4)'!$B$2:$AM$2,0),0),0)+IFERROR(VLOOKUP($B48,'Round  (5)'!$B$2:$AM$102,MATCH(Species!AJ$2,'Round  (5)'!$B$2:$AM$2,0),0),0)+IFERROR(VLOOKUP($B48,'Round  (6)'!$B$2:$AM$102,MATCH(Species!AJ$2,'Round  (6)'!$B$2:$AM$2,0),0),0)+IFERROR(VLOOKUP($B48,'Round  (7)'!$B$2:$AM$102,MATCH(Species!AJ$2,'Round  (7)'!$B$2:$AM$2,0),0),0)+IFERROR(VLOOKUP($B48,'Round  (8)'!$B$2:$AM$102,MATCH(Species!AJ$2,'Round  (8)'!$B$2:$AM$2,0),0),0)+IFERROR(VLOOKUP($B48,'Round  (9)'!$B$2:$AM$102,MATCH(Species!AJ$2,'Round  (9)'!$B$2:$AM$2,0),0),0)+IFERROR(VLOOKUP($B48,'Round  (10)'!$B$2:$U$102,MATCH(Species!AJ$2,'Round  (10)'!$B$2:$U$2,0),0),0)+IFERROR(VLOOKUP($B48,'Round  (11)'!$B$2:$AB$102,MATCH(Species!AJ$2,'Round  (11)'!$B$2:$AB$2,0),0),0)+IFERROR(VLOOKUP($B48,'Round  (12)'!$B$2:$Y$100,MATCH(Species!AJ$2,'Round  (12)'!$B$2:$Y$2,0),0),0)</f>
        <v>0</v>
      </c>
    </row>
    <row r="49" spans="1:37" x14ac:dyDescent="0.3">
      <c r="A49" s="186">
        <v>46</v>
      </c>
      <c r="B49" s="326" t="s">
        <v>237</v>
      </c>
      <c r="C49" s="66" t="str">
        <f>IFERROR(VLOOKUP(B49,IND!$B$3:$E$66,4,0),"NM")</f>
        <v>NM</v>
      </c>
      <c r="D49" s="51">
        <f t="shared" si="3"/>
        <v>4</v>
      </c>
      <c r="E49" s="342">
        <f t="shared" si="4"/>
        <v>14</v>
      </c>
      <c r="F49" s="480">
        <f>IFERROR(VLOOKUP($B49,'Round 1'!$B$2:$AM$102,MATCH(Species!F$2,'Round 1'!$B$2:$AM$2,0),0),0)+IFERROR(VLOOKUP($B49,'Round  (2)'!$B$2:$AM$102,MATCH(Species!F$2,'Round  (2)'!$B$2:$AM$2,0),0),0)+IFERROR(VLOOKUP($B49,'Round  (3)'!$B$2:$AM$102,MATCH(Species!F$2,'Round  (3)'!$B$2:$AM$2,0),0),0)+IFERROR(VLOOKUP($B49,'Round (4)'!$B$2:$AM$102,MATCH(Species!F$2,'Round (4)'!$B$2:$AM$2,0),0),0)+IFERROR(VLOOKUP($B49,'Round  (5)'!$B$2:$AM$102,MATCH(Species!F$2,'Round  (5)'!$B$2:$AM$2,0),0),0)+IFERROR(VLOOKUP($B49,'Round  (6)'!$B$2:$AM$102,MATCH(Species!F$2,'Round  (6)'!$B$2:$AM$2,0),0),0)+IFERROR(VLOOKUP($B49,'Round  (7)'!$B$2:$AM$102,MATCH(Species!F$2,'Round  (7)'!$B$2:$AM$2,0),0),0)+IFERROR(VLOOKUP($B49,'Round  (8)'!$B$2:$AM$102,MATCH(Species!F$2,'Round  (8)'!$B$2:$AM$2,0),0),0)+IFERROR(VLOOKUP($B49,'Round  (9)'!$B$2:$AM$102,MATCH(Species!F$2,'Round  (9)'!$B$2:$AM$2,0),0),0)+IFERROR(VLOOKUP($B49,'Round  (10)'!$B$2:$U$102,MATCH(Species!F$2,'Round  (10)'!$B$2:$U$2,0),0),0)+IFERROR(VLOOKUP($B49,'Round  (11)'!$B$2:$AB$102,MATCH(Species!F$2,'Round  (11)'!$B$2:$AB$2,0),0),0)+IFERROR(VLOOKUP($B49,'Round  (12)'!$B$2:$Y$100,MATCH(Species!F$2,'Round  (12)'!$B$2:$Y$2,0),0),0)</f>
        <v>4</v>
      </c>
      <c r="G49" s="480">
        <f>IFERROR(VLOOKUP($B49,'Round 1'!$B$2:$AM$102,MATCH(Species!G$2,'Round 1'!$B$2:$AM$2,0),0),0)+IFERROR(VLOOKUP($B49,'Round  (2)'!$B$2:$AM$102,MATCH(Species!G$2,'Round  (2)'!$B$2:$AM$2,0),0),0)+IFERROR(VLOOKUP($B49,'Round  (3)'!$B$2:$AM$102,MATCH(Species!G$2,'Round  (3)'!$B$2:$AM$2,0),0),0)+IFERROR(VLOOKUP($B49,'Round (4)'!$B$2:$AM$102,MATCH(Species!G$2,'Round (4)'!$B$2:$AM$2,0),0),0)+IFERROR(VLOOKUP($B49,'Round  (5)'!$B$2:$AM$102,MATCH(Species!G$2,'Round  (5)'!$B$2:$AM$2,0),0),0)+IFERROR(VLOOKUP($B49,'Round  (6)'!$B$2:$AM$102,MATCH(Species!G$2,'Round  (6)'!$B$2:$AM$2,0),0),0)+IFERROR(VLOOKUP($B49,'Round  (7)'!$B$2:$AM$102,MATCH(Species!G$2,'Round  (7)'!$B$2:$AM$2,0),0),0)+IFERROR(VLOOKUP($B49,'Round  (8)'!$B$2:$AM$102,MATCH(Species!G$2,'Round  (8)'!$B$2:$AM$2,0),0),0)+IFERROR(VLOOKUP($B49,'Round  (9)'!$B$2:$AM$102,MATCH(Species!G$2,'Round  (9)'!$B$2:$AM$2,0),0),0)+IFERROR(VLOOKUP($B49,'Round  (10)'!$B$2:$U$102,MATCH(Species!G$2,'Round  (10)'!$B$2:$U$2,0),0),0)+IFERROR(VLOOKUP($B49,'Round  (11)'!$B$2:$AB$102,MATCH(Species!G$2,'Round  (11)'!$B$2:$AB$2,0),0),0)+IFERROR(VLOOKUP($B49,'Round  (12)'!$B$2:$Y$100,MATCH(Species!G$2,'Round  (12)'!$B$2:$Y$2,0),0),0)</f>
        <v>0</v>
      </c>
      <c r="H49" s="480">
        <f>IFERROR(VLOOKUP($B49,'Round 1'!$B$2:$AM$102,MATCH(Species!H$2,'Round 1'!$B$2:$AM$2,0),0),0)+IFERROR(VLOOKUP($B49,'Round  (2)'!$B$2:$AM$102,MATCH(Species!H$2,'Round  (2)'!$B$2:$AM$2,0),0),0)+IFERROR(VLOOKUP($B49,'Round  (3)'!$B$2:$AM$102,MATCH(Species!H$2,'Round  (3)'!$B$2:$AM$2,0),0),0)+IFERROR(VLOOKUP($B49,'Round (4)'!$B$2:$AM$102,MATCH(Species!H$2,'Round (4)'!$B$2:$AM$2,0),0),0)+IFERROR(VLOOKUP($B49,'Round  (5)'!$B$2:$AM$102,MATCH(Species!H$2,'Round  (5)'!$B$2:$AM$2,0),0),0)+IFERROR(VLOOKUP($B49,'Round  (6)'!$B$2:$AM$102,MATCH(Species!H$2,'Round  (6)'!$B$2:$AM$2,0),0),0)+IFERROR(VLOOKUP($B49,'Round  (7)'!$B$2:$AM$102,MATCH(Species!H$2,'Round  (7)'!$B$2:$AM$2,0),0),0)+IFERROR(VLOOKUP($B49,'Round  (8)'!$B$2:$AM$102,MATCH(Species!H$2,'Round  (8)'!$B$2:$AM$2,0),0),0)+IFERROR(VLOOKUP($B49,'Round  (9)'!$B$2:$AM$102,MATCH(Species!H$2,'Round  (9)'!$B$2:$AM$2,0),0),0)+IFERROR(VLOOKUP($B49,'Round  (10)'!$B$2:$U$102,MATCH(Species!H$2,'Round  (10)'!$B$2:$U$2,0),0),0)+IFERROR(VLOOKUP($B49,'Round  (11)'!$B$2:$AB$102,MATCH(Species!H$2,'Round  (11)'!$B$2:$AB$2,0),0),0)+IFERROR(VLOOKUP($B49,'Round  (12)'!$B$2:$Y$100,MATCH(Species!H$2,'Round  (12)'!$B$2:$Y$2,0),0),0)</f>
        <v>0</v>
      </c>
      <c r="I49" s="480">
        <f>IFERROR(VLOOKUP($B49,'Round 1'!$B$2:$AM$102,MATCH(Species!I$2,'Round 1'!$B$2:$AM$2,0),0),0)+IFERROR(VLOOKUP($B49,'Round  (2)'!$B$2:$AM$102,MATCH(Species!I$2,'Round  (2)'!$B$2:$AM$2,0),0),0)+IFERROR(VLOOKUP($B49,'Round  (3)'!$B$2:$AM$102,MATCH(Species!I$2,'Round  (3)'!$B$2:$AM$2,0),0),0)+IFERROR(VLOOKUP($B49,'Round (4)'!$B$2:$AM$102,MATCH(Species!I$2,'Round (4)'!$B$2:$AM$2,0),0),0)+IFERROR(VLOOKUP($B49,'Round  (5)'!$B$2:$AM$102,MATCH(Species!I$2,'Round  (5)'!$B$2:$AM$2,0),0),0)+IFERROR(VLOOKUP($B49,'Round  (6)'!$B$2:$AM$102,MATCH(Species!I$2,'Round  (6)'!$B$2:$AM$2,0),0),0)+IFERROR(VLOOKUP($B49,'Round  (7)'!$B$2:$AM$102,MATCH(Species!I$2,'Round  (7)'!$B$2:$AM$2,0),0),0)+IFERROR(VLOOKUP($B49,'Round  (8)'!$B$2:$AM$102,MATCH(Species!I$2,'Round  (8)'!$B$2:$AM$2,0),0),0)+IFERROR(VLOOKUP($B49,'Round  (9)'!$B$2:$AM$102,MATCH(Species!I$2,'Round  (9)'!$B$2:$AM$2,0),0),0)+IFERROR(VLOOKUP($B49,'Round  (10)'!$B$2:$U$102,MATCH(Species!I$2,'Round  (10)'!$B$2:$U$2,0),0),0)+IFERROR(VLOOKUP($B49,'Round  (11)'!$B$2:$AB$102,MATCH(Species!I$2,'Round  (11)'!$B$2:$AB$2,0),0),0)+IFERROR(VLOOKUP($B49,'Round  (12)'!$B$2:$Y$100,MATCH(Species!I$2,'Round  (12)'!$B$2:$Y$2,0),0),0)</f>
        <v>0</v>
      </c>
      <c r="J49" s="480">
        <f>IFERROR(VLOOKUP($B49,'Round 1'!$B$2:$AM$102,MATCH(Species!J$2,'Round 1'!$B$2:$AM$2,0),0),0)+IFERROR(VLOOKUP($B49,'Round  (2)'!$B$2:$AM$102,MATCH(Species!J$2,'Round  (2)'!$B$2:$AM$2,0),0),0)+IFERROR(VLOOKUP($B49,'Round  (3)'!$B$2:$AM$102,MATCH(Species!J$2,'Round  (3)'!$B$2:$AM$2,0),0),0)+IFERROR(VLOOKUP($B49,'Round (4)'!$B$2:$AM$102,MATCH(Species!J$2,'Round (4)'!$B$2:$AM$2,0),0),0)+IFERROR(VLOOKUP($B49,'Round  (5)'!$B$2:$AM$102,MATCH(Species!J$2,'Round  (5)'!$B$2:$AM$2,0),0),0)+IFERROR(VLOOKUP($B49,'Round  (6)'!$B$2:$AM$102,MATCH(Species!J$2,'Round  (6)'!$B$2:$AM$2,0),0),0)+IFERROR(VLOOKUP($B49,'Round  (7)'!$B$2:$AM$102,MATCH(Species!J$2,'Round  (7)'!$B$2:$AM$2,0),0),0)+IFERROR(VLOOKUP($B49,'Round  (8)'!$B$2:$AM$102,MATCH(Species!J$2,'Round  (8)'!$B$2:$AM$2,0),0),0)+IFERROR(VLOOKUP($B49,'Round  (9)'!$B$2:$AM$102,MATCH(Species!J$2,'Round  (9)'!$B$2:$AM$2,0),0),0)+IFERROR(VLOOKUP($B49,'Round  (10)'!$B$2:$U$102,MATCH(Species!J$2,'Round  (10)'!$B$2:$U$2,0),0),0)+IFERROR(VLOOKUP($B49,'Round  (11)'!$B$2:$AB$102,MATCH(Species!J$2,'Round  (11)'!$B$2:$AB$2,0),0),0)+IFERROR(VLOOKUP($B49,'Round  (12)'!$B$2:$Y$100,MATCH(Species!J$2,'Round  (12)'!$B$2:$Y$2,0),0),0)</f>
        <v>0</v>
      </c>
      <c r="K49" s="480">
        <f>IFERROR(VLOOKUP($B49,'Round 1'!$B$2:$AM$102,MATCH(Species!K$2,'Round 1'!$B$2:$AM$2,0),0),0)+IFERROR(VLOOKUP($B49,'Round  (2)'!$B$2:$AM$102,MATCH(Species!K$2,'Round  (2)'!$B$2:$AM$2,0),0),0)+IFERROR(VLOOKUP($B49,'Round  (3)'!$B$2:$AM$102,MATCH(Species!K$2,'Round  (3)'!$B$2:$AM$2,0),0),0)+IFERROR(VLOOKUP($B49,'Round (4)'!$B$2:$AM$102,MATCH(Species!K$2,'Round (4)'!$B$2:$AM$2,0),0),0)+IFERROR(VLOOKUP($B49,'Round  (5)'!$B$2:$AM$102,MATCH(Species!K$2,'Round  (5)'!$B$2:$AM$2,0),0),0)+IFERROR(VLOOKUP($B49,'Round  (6)'!$B$2:$AM$102,MATCH(Species!K$2,'Round  (6)'!$B$2:$AM$2,0),0),0)+IFERROR(VLOOKUP($B49,'Round  (7)'!$B$2:$AM$102,MATCH(Species!K$2,'Round  (7)'!$B$2:$AM$2,0),0),0)+IFERROR(VLOOKUP($B49,'Round  (8)'!$B$2:$AM$102,MATCH(Species!K$2,'Round  (8)'!$B$2:$AM$2,0),0),0)+IFERROR(VLOOKUP($B49,'Round  (9)'!$B$2:$AM$102,MATCH(Species!K$2,'Round  (9)'!$B$2:$AM$2,0),0),0)+IFERROR(VLOOKUP($B49,'Round  (10)'!$B$2:$U$102,MATCH(Species!K$2,'Round  (10)'!$B$2:$U$2,0),0),0)+IFERROR(VLOOKUP($B49,'Round  (11)'!$B$2:$AB$102,MATCH(Species!K$2,'Round  (11)'!$B$2:$AB$2,0),0),0)+IFERROR(VLOOKUP($B49,'Round  (12)'!$B$2:$Y$100,MATCH(Species!K$2,'Round  (12)'!$B$2:$Y$2,0),0),0)</f>
        <v>0</v>
      </c>
      <c r="L49" s="480">
        <f>IFERROR(VLOOKUP($B49,'Round 1'!$B$2:$AM$102,MATCH(Species!L$2,'Round 1'!$B$2:$AM$2,0),0),0)+IFERROR(VLOOKUP($B49,'Round  (2)'!$B$2:$AM$102,MATCH(Species!L$2,'Round  (2)'!$B$2:$AM$2,0),0),0)+IFERROR(VLOOKUP($B49,'Round  (3)'!$B$2:$AM$102,MATCH(Species!L$2,'Round  (3)'!$B$2:$AM$2,0),0),0)+IFERROR(VLOOKUP($B49,'Round (4)'!$B$2:$AM$102,MATCH(Species!L$2,'Round (4)'!$B$2:$AM$2,0),0),0)+IFERROR(VLOOKUP($B49,'Round  (5)'!$B$2:$AM$102,MATCH(Species!L$2,'Round  (5)'!$B$2:$AM$2,0),0),0)+IFERROR(VLOOKUP($B49,'Round  (6)'!$B$2:$AM$102,MATCH(Species!L$2,'Round  (6)'!$B$2:$AM$2,0),0),0)+IFERROR(VLOOKUP($B49,'Round  (7)'!$B$2:$AM$102,MATCH(Species!L$2,'Round  (7)'!$B$2:$AM$2,0),0),0)+IFERROR(VLOOKUP($B49,'Round  (8)'!$B$2:$AM$102,MATCH(Species!L$2,'Round  (8)'!$B$2:$AM$2,0),0),0)+IFERROR(VLOOKUP($B49,'Round  (9)'!$B$2:$AM$102,MATCH(Species!L$2,'Round  (9)'!$B$2:$AM$2,0),0),0)+IFERROR(VLOOKUP($B49,'Round  (10)'!$B$2:$U$102,MATCH(Species!L$2,'Round  (10)'!$B$2:$U$2,0),0),0)+IFERROR(VLOOKUP($B49,'Round  (11)'!$B$2:$AB$102,MATCH(Species!L$2,'Round  (11)'!$B$2:$AB$2,0),0),0)+IFERROR(VLOOKUP($B49,'Round  (12)'!$B$2:$Y$100,MATCH(Species!L$2,'Round  (12)'!$B$2:$Y$2,0),0),0)</f>
        <v>4</v>
      </c>
      <c r="M49" s="480">
        <f>IFERROR(VLOOKUP($B49,'Round 1'!$B$2:$AM$102,MATCH(Species!M$2,'Round 1'!$B$2:$AM$2,0),0),0)+IFERROR(VLOOKUP($B49,'Round  (2)'!$B$2:$AM$102,MATCH(Species!M$2,'Round  (2)'!$B$2:$AM$2,0),0),0)+IFERROR(VLOOKUP($B49,'Round  (3)'!$B$2:$AM$102,MATCH(Species!M$2,'Round  (3)'!$B$2:$AM$2,0),0),0)+IFERROR(VLOOKUP($B49,'Round (4)'!$B$2:$AM$102,MATCH(Species!M$2,'Round (4)'!$B$2:$AM$2,0),0),0)+IFERROR(VLOOKUP($B49,'Round  (5)'!$B$2:$AM$102,MATCH(Species!M$2,'Round  (5)'!$B$2:$AM$2,0),0),0)+IFERROR(VLOOKUP($B49,'Round  (6)'!$B$2:$AM$102,MATCH(Species!M$2,'Round  (6)'!$B$2:$AM$2,0),0),0)+IFERROR(VLOOKUP($B49,'Round  (7)'!$B$2:$AM$102,MATCH(Species!M$2,'Round  (7)'!$B$2:$AM$2,0),0),0)+IFERROR(VLOOKUP($B49,'Round  (8)'!$B$2:$AM$102,MATCH(Species!M$2,'Round  (8)'!$B$2:$AM$2,0),0),0)+IFERROR(VLOOKUP($B49,'Round  (9)'!$B$2:$AM$102,MATCH(Species!M$2,'Round  (9)'!$B$2:$AM$2,0),0),0)+IFERROR(VLOOKUP($B49,'Round  (10)'!$B$2:$U$102,MATCH(Species!M$2,'Round  (10)'!$B$2:$U$2,0),0),0)+IFERROR(VLOOKUP($B49,'Round  (11)'!$B$2:$AB$102,MATCH(Species!M$2,'Round  (11)'!$B$2:$AB$2,0),0),0)+IFERROR(VLOOKUP($B49,'Round  (12)'!$B$2:$Y$100,MATCH(Species!M$2,'Round  (12)'!$B$2:$Y$2,0),0),0)</f>
        <v>2</v>
      </c>
      <c r="N49" s="480">
        <f>IFERROR(VLOOKUP($B49,'Round 1'!$B$2:$AM$102,MATCH(Species!N$2,'Round 1'!$B$2:$AM$2,0),0),0)+IFERROR(VLOOKUP($B49,'Round  (2)'!$B$2:$AM$102,MATCH(Species!N$2,'Round  (2)'!$B$2:$AM$2,0),0),0)+IFERROR(VLOOKUP($B49,'Round  (3)'!$B$2:$AM$102,MATCH(Species!N$2,'Round  (3)'!$B$2:$AM$2,0),0),0)+IFERROR(VLOOKUP($B49,'Round (4)'!$B$2:$AM$102,MATCH(Species!N$2,'Round (4)'!$B$2:$AM$2,0),0),0)+IFERROR(VLOOKUP($B49,'Round  (5)'!$B$2:$AM$102,MATCH(Species!N$2,'Round  (5)'!$B$2:$AM$2,0),0),0)+IFERROR(VLOOKUP($B49,'Round  (6)'!$B$2:$AM$102,MATCH(Species!N$2,'Round  (6)'!$B$2:$AM$2,0),0),0)+IFERROR(VLOOKUP($B49,'Round  (7)'!$B$2:$AM$102,MATCH(Species!N$2,'Round  (7)'!$B$2:$AM$2,0),0),0)+IFERROR(VLOOKUP($B49,'Round  (8)'!$B$2:$AM$102,MATCH(Species!N$2,'Round  (8)'!$B$2:$AM$2,0),0),0)+IFERROR(VLOOKUP($B49,'Round  (9)'!$B$2:$AM$102,MATCH(Species!N$2,'Round  (9)'!$B$2:$AM$2,0),0),0)+IFERROR(VLOOKUP($B49,'Round  (10)'!$B$2:$U$102,MATCH(Species!N$2,'Round  (10)'!$B$2:$U$2,0),0),0)+IFERROR(VLOOKUP($B49,'Round  (11)'!$B$2:$AB$102,MATCH(Species!N$2,'Round  (11)'!$B$2:$AB$2,0),0),0)+IFERROR(VLOOKUP($B49,'Round  (12)'!$B$2:$Y$100,MATCH(Species!N$2,'Round  (12)'!$B$2:$Y$2,0),0),0)</f>
        <v>4</v>
      </c>
      <c r="O49" s="480">
        <f>IFERROR(VLOOKUP($B49,'Round 1'!$B$2:$AM$102,MATCH(Species!O$2,'Round 1'!$B$2:$AM$2,0),0),0)+IFERROR(VLOOKUP($B49,'Round  (2)'!$B$2:$AM$102,MATCH(Species!O$2,'Round  (2)'!$B$2:$AM$2,0),0),0)+IFERROR(VLOOKUP($B49,'Round  (3)'!$B$2:$AM$102,MATCH(Species!O$2,'Round  (3)'!$B$2:$AM$2,0),0),0)+IFERROR(VLOOKUP($B49,'Round (4)'!$B$2:$AM$102,MATCH(Species!O$2,'Round (4)'!$B$2:$AM$2,0),0),0)+IFERROR(VLOOKUP($B49,'Round  (5)'!$B$2:$AM$102,MATCH(Species!O$2,'Round  (5)'!$B$2:$AM$2,0),0),0)+IFERROR(VLOOKUP($B49,'Round  (6)'!$B$2:$AM$102,MATCH(Species!O$2,'Round  (6)'!$B$2:$AM$2,0),0),0)+IFERROR(VLOOKUP($B49,'Round  (7)'!$B$2:$AM$102,MATCH(Species!O$2,'Round  (7)'!$B$2:$AM$2,0),0),0)+IFERROR(VLOOKUP($B49,'Round  (8)'!$B$2:$AM$102,MATCH(Species!O$2,'Round  (8)'!$B$2:$AM$2,0),0),0)+IFERROR(VLOOKUP($B49,'Round  (9)'!$B$2:$AM$102,MATCH(Species!O$2,'Round  (9)'!$B$2:$AM$2,0),0),0)+IFERROR(VLOOKUP($B49,'Round  (10)'!$B$2:$U$102,MATCH(Species!O$2,'Round  (10)'!$B$2:$U$2,0),0),0)+IFERROR(VLOOKUP($B49,'Round  (11)'!$B$2:$AB$102,MATCH(Species!O$2,'Round  (11)'!$B$2:$AB$2,0),0),0)+IFERROR(VLOOKUP($B49,'Round  (12)'!$B$2:$Y$100,MATCH(Species!O$2,'Round  (12)'!$B$2:$Y$2,0),0),0)</f>
        <v>0</v>
      </c>
      <c r="P49" s="480">
        <f>IFERROR(VLOOKUP($B49,'Round 1'!$B$2:$AM$102,MATCH(Species!P$2,'Round 1'!$B$2:$AM$2,0),0),0)+IFERROR(VLOOKUP($B49,'Round  (2)'!$B$2:$AM$102,MATCH(Species!P$2,'Round  (2)'!$B$2:$AM$2,0),0),0)+IFERROR(VLOOKUP($B49,'Round  (3)'!$B$2:$AM$102,MATCH(Species!P$2,'Round  (3)'!$B$2:$AM$2,0),0),0)+IFERROR(VLOOKUP($B49,'Round (4)'!$B$2:$AM$102,MATCH(Species!P$2,'Round (4)'!$B$2:$AM$2,0),0),0)+IFERROR(VLOOKUP($B49,'Round  (5)'!$B$2:$AM$102,MATCH(Species!P$2,'Round  (5)'!$B$2:$AM$2,0),0),0)+IFERROR(VLOOKUP($B49,'Round  (6)'!$B$2:$AM$102,MATCH(Species!P$2,'Round  (6)'!$B$2:$AM$2,0),0),0)+IFERROR(VLOOKUP($B49,'Round  (7)'!$B$2:$AM$102,MATCH(Species!P$2,'Round  (7)'!$B$2:$AM$2,0),0),0)+IFERROR(VLOOKUP($B49,'Round  (8)'!$B$2:$AM$102,MATCH(Species!P$2,'Round  (8)'!$B$2:$AM$2,0),0),0)+IFERROR(VLOOKUP($B49,'Round  (9)'!$B$2:$AM$102,MATCH(Species!P$2,'Round  (9)'!$B$2:$AM$2,0),0),0)+IFERROR(VLOOKUP($B49,'Round  (10)'!$B$2:$U$102,MATCH(Species!P$2,'Round  (10)'!$B$2:$U$2,0),0),0)+IFERROR(VLOOKUP($B49,'Round  (11)'!$B$2:$AB$102,MATCH(Species!P$2,'Round  (11)'!$B$2:$AB$2,0),0),0)+IFERROR(VLOOKUP($B49,'Round  (12)'!$B$2:$Y$100,MATCH(Species!P$2,'Round  (12)'!$B$2:$Y$2,0),0),0)</f>
        <v>0</v>
      </c>
      <c r="Q49" s="480">
        <f>IFERROR(VLOOKUP($B49,'Round 1'!$B$2:$AM$102,MATCH(Species!Q$2,'Round 1'!$B$2:$AM$2,0),0),0)+IFERROR(VLOOKUP($B49,'Round  (2)'!$B$2:$AM$102,MATCH(Species!Q$2,'Round  (2)'!$B$2:$AM$2,0),0),0)+IFERROR(VLOOKUP($B49,'Round  (3)'!$B$2:$AM$102,MATCH(Species!Q$2,'Round  (3)'!$B$2:$AM$2,0),0),0)+IFERROR(VLOOKUP($B49,'Round (4)'!$B$2:$AM$102,MATCH(Species!Q$2,'Round (4)'!$B$2:$AM$2,0),0),0)+IFERROR(VLOOKUP($B49,'Round  (5)'!$B$2:$AM$102,MATCH(Species!Q$2,'Round  (5)'!$B$2:$AM$2,0),0),0)+IFERROR(VLOOKUP($B49,'Round  (6)'!$B$2:$AM$102,MATCH(Species!Q$2,'Round  (6)'!$B$2:$AM$2,0),0),0)+IFERROR(VLOOKUP($B49,'Round  (7)'!$B$2:$AM$102,MATCH(Species!Q$2,'Round  (7)'!$B$2:$AM$2,0),0),0)+IFERROR(VLOOKUP($B49,'Round  (8)'!$B$2:$AM$102,MATCH(Species!Q$2,'Round  (8)'!$B$2:$AM$2,0),0),0)+IFERROR(VLOOKUP($B49,'Round  (9)'!$B$2:$AM$102,MATCH(Species!Q$2,'Round  (9)'!$B$2:$AM$2,0),0),0)+IFERROR(VLOOKUP($B49,'Round  (10)'!$B$2:$U$102,MATCH(Species!Q$2,'Round  (10)'!$B$2:$U$2,0),0),0)+IFERROR(VLOOKUP($B49,'Round  (11)'!$B$2:$AB$102,MATCH(Species!Q$2,'Round  (11)'!$B$2:$AB$2,0),0),0)+IFERROR(VLOOKUP($B49,'Round  (12)'!$B$2:$Y$100,MATCH(Species!Q$2,'Round  (12)'!$B$2:$Y$2,0),0),0)</f>
        <v>0</v>
      </c>
      <c r="R49" s="480">
        <f>IFERROR(VLOOKUP($B49,'Round 1'!$B$2:$AM$102,MATCH(Species!R$2,'Round 1'!$B$2:$AM$2,0),0),0)+IFERROR(VLOOKUP($B49,'Round  (2)'!$B$2:$AM$102,MATCH(Species!R$2,'Round  (2)'!$B$2:$AM$2,0),0),0)+IFERROR(VLOOKUP($B49,'Round  (3)'!$B$2:$AM$102,MATCH(Species!R$2,'Round  (3)'!$B$2:$AM$2,0),0),0)+IFERROR(VLOOKUP($B49,'Round (4)'!$B$2:$AM$102,MATCH(Species!R$2,'Round (4)'!$B$2:$AM$2,0),0),0)+IFERROR(VLOOKUP($B49,'Round  (5)'!$B$2:$AM$102,MATCH(Species!R$2,'Round  (5)'!$B$2:$AM$2,0),0),0)+IFERROR(VLOOKUP($B49,'Round  (6)'!$B$2:$AM$102,MATCH(Species!R$2,'Round  (6)'!$B$2:$AM$2,0),0),0)+IFERROR(VLOOKUP($B49,'Round  (7)'!$B$2:$AM$102,MATCH(Species!R$2,'Round  (7)'!$B$2:$AM$2,0),0),0)+IFERROR(VLOOKUP($B49,'Round  (8)'!$B$2:$AM$102,MATCH(Species!R$2,'Round  (8)'!$B$2:$AM$2,0),0),0)+IFERROR(VLOOKUP($B49,'Round  (9)'!$B$2:$AM$102,MATCH(Species!R$2,'Round  (9)'!$B$2:$AM$2,0),0),0)+IFERROR(VLOOKUP($B49,'Round  (10)'!$B$2:$U$102,MATCH(Species!R$2,'Round  (10)'!$B$2:$U$2,0),0),0)+IFERROR(VLOOKUP($B49,'Round  (11)'!$B$2:$AB$102,MATCH(Species!R$2,'Round  (11)'!$B$2:$AB$2,0),0),0)+IFERROR(VLOOKUP($B49,'Round  (12)'!$B$2:$Y$100,MATCH(Species!R$2,'Round  (12)'!$B$2:$Y$2,0),0),0)</f>
        <v>0</v>
      </c>
      <c r="S49" s="480">
        <f>IFERROR(VLOOKUP($B49,'Round 1'!$B$2:$AM$102,MATCH(Species!S$2,'Round 1'!$B$2:$AM$2,0),0),0)+IFERROR(VLOOKUP($B49,'Round  (2)'!$B$2:$AM$102,MATCH(Species!S$2,'Round  (2)'!$B$2:$AM$2,0),0),0)+IFERROR(VLOOKUP($B49,'Round  (3)'!$B$2:$AM$102,MATCH(Species!S$2,'Round  (3)'!$B$2:$AM$2,0),0),0)+IFERROR(VLOOKUP($B49,'Round (4)'!$B$2:$AM$102,MATCH(Species!S$2,'Round (4)'!$B$2:$AM$2,0),0),0)+IFERROR(VLOOKUP($B49,'Round  (5)'!$B$2:$AM$102,MATCH(Species!S$2,'Round  (5)'!$B$2:$AM$2,0),0),0)+IFERROR(VLOOKUP($B49,'Round  (6)'!$B$2:$AM$102,MATCH(Species!S$2,'Round  (6)'!$B$2:$AM$2,0),0),0)+IFERROR(VLOOKUP($B49,'Round  (7)'!$B$2:$AM$102,MATCH(Species!S$2,'Round  (7)'!$B$2:$AM$2,0),0),0)+IFERROR(VLOOKUP($B49,'Round  (8)'!$B$2:$AM$102,MATCH(Species!S$2,'Round  (8)'!$B$2:$AM$2,0),0),0)+IFERROR(VLOOKUP($B49,'Round  (9)'!$B$2:$AM$102,MATCH(Species!S$2,'Round  (9)'!$B$2:$AM$2,0),0),0)+IFERROR(VLOOKUP($B49,'Round  (10)'!$B$2:$U$102,MATCH(Species!S$2,'Round  (10)'!$B$2:$U$2,0),0),0)+IFERROR(VLOOKUP($B49,'Round  (11)'!$B$2:$AB$102,MATCH(Species!S$2,'Round  (11)'!$B$2:$AB$2,0),0),0)+IFERROR(VLOOKUP($B49,'Round  (12)'!$B$2:$Y$100,MATCH(Species!S$2,'Round  (12)'!$B$2:$Y$2,0),0),0)</f>
        <v>0</v>
      </c>
      <c r="T49" s="480">
        <f>IFERROR(VLOOKUP($B49,'Round 1'!$B$2:$AM$102,MATCH(Species!T$2,'Round 1'!$B$2:$AM$2,0),0),0)+IFERROR(VLOOKUP($B49,'Round  (2)'!$B$2:$AM$102,MATCH(Species!T$2,'Round  (2)'!$B$2:$AM$2,0),0),0)+IFERROR(VLOOKUP($B49,'Round  (3)'!$B$2:$AM$102,MATCH(Species!T$2,'Round  (3)'!$B$2:$AM$2,0),0),0)+IFERROR(VLOOKUP($B49,'Round (4)'!$B$2:$AM$102,MATCH(Species!T$2,'Round (4)'!$B$2:$AM$2,0),0),0)+IFERROR(VLOOKUP($B49,'Round  (5)'!$B$2:$AM$102,MATCH(Species!T$2,'Round  (5)'!$B$2:$AM$2,0),0),0)+IFERROR(VLOOKUP($B49,'Round  (6)'!$B$2:$AM$102,MATCH(Species!T$2,'Round  (6)'!$B$2:$AM$2,0),0),0)+IFERROR(VLOOKUP($B49,'Round  (7)'!$B$2:$AM$102,MATCH(Species!T$2,'Round  (7)'!$B$2:$AM$2,0),0),0)+IFERROR(VLOOKUP($B49,'Round  (8)'!$B$2:$AM$102,MATCH(Species!T$2,'Round  (8)'!$B$2:$AM$2,0),0),0)+IFERROR(VLOOKUP($B49,'Round  (9)'!$B$2:$AM$102,MATCH(Species!T$2,'Round  (9)'!$B$2:$AM$2,0),0),0)+IFERROR(VLOOKUP($B49,'Round  (10)'!$B$2:$U$102,MATCH(Species!T$2,'Round  (10)'!$B$2:$U$2,0),0),0)+IFERROR(VLOOKUP($B49,'Round  (11)'!$B$2:$AB$102,MATCH(Species!T$2,'Round  (11)'!$B$2:$AB$2,0),0),0)+IFERROR(VLOOKUP($B49,'Round  (12)'!$B$2:$Y$100,MATCH(Species!T$2,'Round  (12)'!$B$2:$Y$2,0),0),0)</f>
        <v>0</v>
      </c>
      <c r="U49" s="480">
        <f>IFERROR(VLOOKUP($B49,'Round 1'!$B$2:$AM$102,MATCH(Species!U$2,'Round 1'!$B$2:$AM$2,0),0),0)+IFERROR(VLOOKUP($B49,'Round  (2)'!$B$2:$AM$102,MATCH(Species!U$2,'Round  (2)'!$B$2:$AM$2,0),0),0)+IFERROR(VLOOKUP($B49,'Round  (3)'!$B$2:$AM$102,MATCH(Species!U$2,'Round  (3)'!$B$2:$AM$2,0),0),0)+IFERROR(VLOOKUP($B49,'Round (4)'!$B$2:$AM$102,MATCH(Species!U$2,'Round (4)'!$B$2:$AM$2,0),0),0)+IFERROR(VLOOKUP($B49,'Round  (5)'!$B$2:$AM$102,MATCH(Species!U$2,'Round  (5)'!$B$2:$AM$2,0),0),0)+IFERROR(VLOOKUP($B49,'Round  (6)'!$B$2:$AM$102,MATCH(Species!U$2,'Round  (6)'!$B$2:$AM$2,0),0),0)+IFERROR(VLOOKUP($B49,'Round  (7)'!$B$2:$AM$102,MATCH(Species!U$2,'Round  (7)'!$B$2:$AM$2,0),0),0)+IFERROR(VLOOKUP($B49,'Round  (8)'!$B$2:$AM$102,MATCH(Species!U$2,'Round  (8)'!$B$2:$AM$2,0),0),0)+IFERROR(VLOOKUP($B49,'Round  (9)'!$B$2:$AM$102,MATCH(Species!U$2,'Round  (9)'!$B$2:$AM$2,0),0),0)+IFERROR(VLOOKUP($B49,'Round  (10)'!$B$2:$U$102,MATCH(Species!U$2,'Round  (10)'!$B$2:$U$2,0),0),0)+IFERROR(VLOOKUP($B49,'Round  (11)'!$B$2:$AB$102,MATCH(Species!U$2,'Round  (11)'!$B$2:$AB$2,0),0),0)+IFERROR(VLOOKUP($B49,'Round  (12)'!$B$2:$Y$100,MATCH(Species!U$2,'Round  (12)'!$B$2:$Y$2,0),0),0)</f>
        <v>0</v>
      </c>
      <c r="V49" s="480">
        <f>IFERROR(VLOOKUP($B49,'Round 1'!$B$2:$AM$102,MATCH(Species!V$2,'Round 1'!$B$2:$AM$2,0),0),0)+IFERROR(VLOOKUP($B49,'Round  (2)'!$B$2:$AM$102,MATCH(Species!V$2,'Round  (2)'!$B$2:$AM$2,0),0),0)+IFERROR(VLOOKUP($B49,'Round  (3)'!$B$2:$AM$102,MATCH(Species!V$2,'Round  (3)'!$B$2:$AM$2,0),0),0)+IFERROR(VLOOKUP($B49,'Round (4)'!$B$2:$AM$102,MATCH(Species!V$2,'Round (4)'!$B$2:$AM$2,0),0),0)+IFERROR(VLOOKUP($B49,'Round  (5)'!$B$2:$AM$102,MATCH(Species!V$2,'Round  (5)'!$B$2:$AM$2,0),0),0)+IFERROR(VLOOKUP($B49,'Round  (6)'!$B$2:$AM$102,MATCH(Species!V$2,'Round  (6)'!$B$2:$AM$2,0),0),0)+IFERROR(VLOOKUP($B49,'Round  (7)'!$B$2:$AM$102,MATCH(Species!V$2,'Round  (7)'!$B$2:$AM$2,0),0),0)+IFERROR(VLOOKUP($B49,'Round  (8)'!$B$2:$AM$102,MATCH(Species!V$2,'Round  (8)'!$B$2:$AM$2,0),0),0)+IFERROR(VLOOKUP($B49,'Round  (9)'!$B$2:$AM$102,MATCH(Species!V$2,'Round  (9)'!$B$2:$AM$2,0),0),0)+IFERROR(VLOOKUP($B49,'Round  (10)'!$B$2:$U$102,MATCH(Species!V$2,'Round  (10)'!$B$2:$U$2,0),0),0)+IFERROR(VLOOKUP($B49,'Round  (11)'!$B$2:$AB$102,MATCH(Species!V$2,'Round  (11)'!$B$2:$AB$2,0),0),0)+IFERROR(VLOOKUP($B49,'Round  (12)'!$B$2:$Y$100,MATCH(Species!V$2,'Round  (12)'!$B$2:$Y$2,0),0),0)</f>
        <v>0</v>
      </c>
      <c r="W49" s="480">
        <f>IFERROR(VLOOKUP($B49,'Round 1'!$B$2:$AM$102,MATCH(Species!W$2,'Round 1'!$B$2:$AM$2,0),0),0)+IFERROR(VLOOKUP($B49,'Round  (2)'!$B$2:$AM$102,MATCH(Species!W$2,'Round  (2)'!$B$2:$AM$2,0),0),0)+IFERROR(VLOOKUP($B49,'Round  (3)'!$B$2:$AM$102,MATCH(Species!W$2,'Round  (3)'!$B$2:$AM$2,0),0),0)+IFERROR(VLOOKUP($B49,'Round (4)'!$B$2:$AM$102,MATCH(Species!W$2,'Round (4)'!$B$2:$AM$2,0),0),0)+IFERROR(VLOOKUP($B49,'Round  (5)'!$B$2:$AM$102,MATCH(Species!W$2,'Round  (5)'!$B$2:$AM$2,0),0),0)+IFERROR(VLOOKUP($B49,'Round  (6)'!$B$2:$AM$102,MATCH(Species!W$2,'Round  (6)'!$B$2:$AM$2,0),0),0)+IFERROR(VLOOKUP($B49,'Round  (7)'!$B$2:$AM$102,MATCH(Species!W$2,'Round  (7)'!$B$2:$AM$2,0),0),0)+IFERROR(VLOOKUP($B49,'Round  (8)'!$B$2:$AM$102,MATCH(Species!W$2,'Round  (8)'!$B$2:$AM$2,0),0),0)+IFERROR(VLOOKUP($B49,'Round  (9)'!$B$2:$AM$102,MATCH(Species!W$2,'Round  (9)'!$B$2:$AM$2,0),0),0)+IFERROR(VLOOKUP($B49,'Round  (10)'!$B$2:$U$102,MATCH(Species!W$2,'Round  (10)'!$B$2:$U$2,0),0),0)+IFERROR(VLOOKUP($B49,'Round  (11)'!$B$2:$AB$102,MATCH(Species!W$2,'Round  (11)'!$B$2:$AB$2,0),0),0)+IFERROR(VLOOKUP($B49,'Round  (12)'!$B$2:$Y$100,MATCH(Species!W$2,'Round  (12)'!$B$2:$Y$2,0),0),0)</f>
        <v>0</v>
      </c>
      <c r="X49" s="480">
        <f>IFERROR(VLOOKUP($B49,'Round 1'!$B$2:$AM$102,MATCH(Species!X$2,'Round 1'!$B$2:$AM$2,0),0),0)+IFERROR(VLOOKUP($B49,'Round  (2)'!$B$2:$AM$102,MATCH(Species!X$2,'Round  (2)'!$B$2:$AM$2,0),0),0)+IFERROR(VLOOKUP($B49,'Round  (3)'!$B$2:$AM$102,MATCH(Species!X$2,'Round  (3)'!$B$2:$AM$2,0),0),0)+IFERROR(VLOOKUP($B49,'Round (4)'!$B$2:$AM$102,MATCH(Species!X$2,'Round (4)'!$B$2:$AM$2,0),0),0)+IFERROR(VLOOKUP($B49,'Round  (5)'!$B$2:$AM$102,MATCH(Species!X$2,'Round  (5)'!$B$2:$AM$2,0),0),0)+IFERROR(VLOOKUP($B49,'Round  (6)'!$B$2:$AM$102,MATCH(Species!X$2,'Round  (6)'!$B$2:$AM$2,0),0),0)+IFERROR(VLOOKUP($B49,'Round  (7)'!$B$2:$AM$102,MATCH(Species!X$2,'Round  (7)'!$B$2:$AM$2,0),0),0)+IFERROR(VLOOKUP($B49,'Round  (8)'!$B$2:$AM$102,MATCH(Species!X$2,'Round  (8)'!$B$2:$AM$2,0),0),0)+IFERROR(VLOOKUP($B49,'Round  (9)'!$B$2:$AM$102,MATCH(Species!X$2,'Round  (9)'!$B$2:$AM$2,0),0),0)+IFERROR(VLOOKUP($B49,'Round  (10)'!$B$2:$U$102,MATCH(Species!X$2,'Round  (10)'!$B$2:$U$2,0),0),0)+IFERROR(VLOOKUP($B49,'Round  (11)'!$B$2:$AB$102,MATCH(Species!X$2,'Round  (11)'!$B$2:$AB$2,0),0),0)+IFERROR(VLOOKUP($B49,'Round  (12)'!$B$2:$Y$100,MATCH(Species!X$2,'Round  (12)'!$B$2:$Y$2,0),0),0)</f>
        <v>0</v>
      </c>
      <c r="Y49" s="480">
        <f>IFERROR(VLOOKUP($B49,'Round 1'!$B$2:$AM$102,MATCH(Species!Y$2,'Round 1'!$B$2:$AM$2,0),0),0)+IFERROR(VLOOKUP($B49,'Round  (2)'!$B$2:$AM$102,MATCH(Species!Y$2,'Round  (2)'!$B$2:$AM$2,0),0),0)+IFERROR(VLOOKUP($B49,'Round  (3)'!$B$2:$AM$102,MATCH(Species!Y$2,'Round  (3)'!$B$2:$AM$2,0),0),0)+IFERROR(VLOOKUP($B49,'Round (4)'!$B$2:$AM$102,MATCH(Species!Y$2,'Round (4)'!$B$2:$AM$2,0),0),0)+IFERROR(VLOOKUP($B49,'Round  (5)'!$B$2:$AM$102,MATCH(Species!Y$2,'Round  (5)'!$B$2:$AM$2,0),0),0)+IFERROR(VLOOKUP($B49,'Round  (6)'!$B$2:$AM$102,MATCH(Species!Y$2,'Round  (6)'!$B$2:$AM$2,0),0),0)+IFERROR(VLOOKUP($B49,'Round  (7)'!$B$2:$AM$102,MATCH(Species!Y$2,'Round  (7)'!$B$2:$AM$2,0),0),0)+IFERROR(VLOOKUP($B49,'Round  (8)'!$B$2:$AM$102,MATCH(Species!Y$2,'Round  (8)'!$B$2:$AM$2,0),0),0)+IFERROR(VLOOKUP($B49,'Round  (9)'!$B$2:$AM$102,MATCH(Species!Y$2,'Round  (9)'!$B$2:$AM$2,0),0),0)+IFERROR(VLOOKUP($B49,'Round  (10)'!$B$2:$U$102,MATCH(Species!Y$2,'Round  (10)'!$B$2:$U$2,0),0),0)+IFERROR(VLOOKUP($B49,'Round  (11)'!$B$2:$AB$102,MATCH(Species!Y$2,'Round  (11)'!$B$2:$AB$2,0),0),0)+IFERROR(VLOOKUP($B49,'Round  (12)'!$B$2:$Y$100,MATCH(Species!Y$2,'Round  (12)'!$B$2:$Y$2,0),0),0)</f>
        <v>0</v>
      </c>
      <c r="Z49" s="480">
        <f>IFERROR(VLOOKUP($B49,'Round 1'!$B$2:$AM$102,MATCH(Species!Z$2,'Round 1'!$B$2:$AM$2,0),0),0)+IFERROR(VLOOKUP($B49,'Round  (2)'!$B$2:$AM$102,MATCH(Species!Z$2,'Round  (2)'!$B$2:$AM$2,0),0),0)+IFERROR(VLOOKUP($B49,'Round  (3)'!$B$2:$AM$102,MATCH(Species!Z$2,'Round  (3)'!$B$2:$AM$2,0),0),0)+IFERROR(VLOOKUP($B49,'Round (4)'!$B$2:$AM$102,MATCH(Species!Z$2,'Round (4)'!$B$2:$AM$2,0),0),0)+IFERROR(VLOOKUP($B49,'Round  (5)'!$B$2:$AM$102,MATCH(Species!Z$2,'Round  (5)'!$B$2:$AM$2,0),0),0)+IFERROR(VLOOKUP($B49,'Round  (6)'!$B$2:$AM$102,MATCH(Species!Z$2,'Round  (6)'!$B$2:$AM$2,0),0),0)+IFERROR(VLOOKUP($B49,'Round  (7)'!$B$2:$AM$102,MATCH(Species!Z$2,'Round  (7)'!$B$2:$AM$2,0),0),0)+IFERROR(VLOOKUP($B49,'Round  (8)'!$B$2:$AM$102,MATCH(Species!Z$2,'Round  (8)'!$B$2:$AM$2,0),0),0)+IFERROR(VLOOKUP($B49,'Round  (9)'!$B$2:$AM$102,MATCH(Species!Z$2,'Round  (9)'!$B$2:$AM$2,0),0),0)+IFERROR(VLOOKUP($B49,'Round  (10)'!$B$2:$U$102,MATCH(Species!Z$2,'Round  (10)'!$B$2:$U$2,0),0),0)+IFERROR(VLOOKUP($B49,'Round  (11)'!$B$2:$AB$102,MATCH(Species!Z$2,'Round  (11)'!$B$2:$AB$2,0),0),0)+IFERROR(VLOOKUP($B49,'Round  (12)'!$B$2:$Y$100,MATCH(Species!Z$2,'Round  (12)'!$B$2:$Y$2,0),0),0)</f>
        <v>0</v>
      </c>
      <c r="AA49" s="480">
        <f>IFERROR(VLOOKUP($B49,'Round 1'!$B$2:$AM$102,MATCH(Species!AA$2,'Round 1'!$B$2:$AM$2,0),0),0)+IFERROR(VLOOKUP($B49,'Round  (2)'!$B$2:$AM$102,MATCH(Species!AA$2,'Round  (2)'!$B$2:$AM$2,0),0),0)+IFERROR(VLOOKUP($B49,'Round  (3)'!$B$2:$AM$102,MATCH(Species!AA$2,'Round  (3)'!$B$2:$AM$2,0),0),0)+IFERROR(VLOOKUP($B49,'Round (4)'!$B$2:$AM$102,MATCH(Species!AA$2,'Round (4)'!$B$2:$AM$2,0),0),0)+IFERROR(VLOOKUP($B49,'Round  (5)'!$B$2:$AM$102,MATCH(Species!AA$2,'Round  (5)'!$B$2:$AM$2,0),0),0)+IFERROR(VLOOKUP($B49,'Round  (6)'!$B$2:$AM$102,MATCH(Species!AA$2,'Round  (6)'!$B$2:$AM$2,0),0),0)+IFERROR(VLOOKUP($B49,'Round  (7)'!$B$2:$AM$102,MATCH(Species!AA$2,'Round  (7)'!$B$2:$AM$2,0),0),0)+IFERROR(VLOOKUP($B49,'Round  (8)'!$B$2:$AM$102,MATCH(Species!AA$2,'Round  (8)'!$B$2:$AM$2,0),0),0)+IFERROR(VLOOKUP($B49,'Round  (9)'!$B$2:$AM$102,MATCH(Species!AA$2,'Round  (9)'!$B$2:$AM$2,0),0),0)+IFERROR(VLOOKUP($B49,'Round  (10)'!$B$2:$U$102,MATCH(Species!AA$2,'Round  (10)'!$B$2:$U$2,0),0),0)+IFERROR(VLOOKUP($B49,'Round  (11)'!$B$2:$AB$102,MATCH(Species!AA$2,'Round  (11)'!$B$2:$AB$2,0),0),0)+IFERROR(VLOOKUP($B49,'Round  (12)'!$B$2:$Y$100,MATCH(Species!AA$2,'Round  (12)'!$B$2:$Y$2,0),0),0)</f>
        <v>0</v>
      </c>
      <c r="AB49" s="480">
        <f>IFERROR(VLOOKUP($B49,'Round 1'!$B$2:$AM$102,MATCH(Species!AB$2,'Round 1'!$B$2:$AM$2,0),0),0)+IFERROR(VLOOKUP($B49,'Round  (2)'!$B$2:$AM$102,MATCH(Species!AB$2,'Round  (2)'!$B$2:$AM$2,0),0),0)+IFERROR(VLOOKUP($B49,'Round  (3)'!$B$2:$AM$102,MATCH(Species!AB$2,'Round  (3)'!$B$2:$AM$2,0),0),0)+IFERROR(VLOOKUP($B49,'Round (4)'!$B$2:$AM$102,MATCH(Species!AB$2,'Round (4)'!$B$2:$AM$2,0),0),0)+IFERROR(VLOOKUP($B49,'Round  (5)'!$B$2:$AM$102,MATCH(Species!AB$2,'Round  (5)'!$B$2:$AM$2,0),0),0)+IFERROR(VLOOKUP($B49,'Round  (6)'!$B$2:$AM$102,MATCH(Species!AB$2,'Round  (6)'!$B$2:$AM$2,0),0),0)+IFERROR(VLOOKUP($B49,'Round  (7)'!$B$2:$AM$102,MATCH(Species!AB$2,'Round  (7)'!$B$2:$AM$2,0),0),0)+IFERROR(VLOOKUP($B49,'Round  (8)'!$B$2:$AM$102,MATCH(Species!AB$2,'Round  (8)'!$B$2:$AM$2,0),0),0)+IFERROR(VLOOKUP($B49,'Round  (9)'!$B$2:$AM$102,MATCH(Species!AB$2,'Round  (9)'!$B$2:$AM$2,0),0),0)+IFERROR(VLOOKUP($B49,'Round  (10)'!$B$2:$U$102,MATCH(Species!AB$2,'Round  (10)'!$B$2:$U$2,0),0),0)+IFERROR(VLOOKUP($B49,'Round  (11)'!$B$2:$AB$102,MATCH(Species!AB$2,'Round  (11)'!$B$2:$AB$2,0),0),0)+IFERROR(VLOOKUP($B49,'Round  (12)'!$B$2:$Y$100,MATCH(Species!AB$2,'Round  (12)'!$B$2:$Y$2,0),0),0)</f>
        <v>0</v>
      </c>
      <c r="AC49" s="480">
        <f>IFERROR(VLOOKUP($B49,'Round 1'!$B$2:$AM$102,MATCH(Species!AC$2,'Round 1'!$B$2:$AM$2,0),0),0)+IFERROR(VLOOKUP($B49,'Round  (2)'!$B$2:$AM$102,MATCH(Species!AC$2,'Round  (2)'!$B$2:$AM$2,0),0),0)+IFERROR(VLOOKUP($B49,'Round  (3)'!$B$2:$AM$102,MATCH(Species!AC$2,'Round  (3)'!$B$2:$AM$2,0),0),0)+IFERROR(VLOOKUP($B49,'Round (4)'!$B$2:$AM$102,MATCH(Species!AC$2,'Round (4)'!$B$2:$AM$2,0),0),0)+IFERROR(VLOOKUP($B49,'Round  (5)'!$B$2:$AM$102,MATCH(Species!AC$2,'Round  (5)'!$B$2:$AM$2,0),0),0)+IFERROR(VLOOKUP($B49,'Round  (6)'!$B$2:$AM$102,MATCH(Species!AC$2,'Round  (6)'!$B$2:$AM$2,0),0),0)+IFERROR(VLOOKUP($B49,'Round  (7)'!$B$2:$AM$102,MATCH(Species!AC$2,'Round  (7)'!$B$2:$AM$2,0),0),0)+IFERROR(VLOOKUP($B49,'Round  (8)'!$B$2:$AM$102,MATCH(Species!AC$2,'Round  (8)'!$B$2:$AM$2,0),0),0)+IFERROR(VLOOKUP($B49,'Round  (9)'!$B$2:$AM$102,MATCH(Species!AC$2,'Round  (9)'!$B$2:$AM$2,0),0),0)+IFERROR(VLOOKUP($B49,'Round  (10)'!$B$2:$U$102,MATCH(Species!AC$2,'Round  (10)'!$B$2:$U$2,0),0),0)+IFERROR(VLOOKUP($B49,'Round  (11)'!$B$2:$AB$102,MATCH(Species!AC$2,'Round  (11)'!$B$2:$AB$2,0),0),0)+IFERROR(VLOOKUP($B49,'Round  (12)'!$B$2:$Y$100,MATCH(Species!AC$2,'Round  (12)'!$B$2:$Y$2,0),0),0)</f>
        <v>0</v>
      </c>
      <c r="AD49" s="480">
        <f>IFERROR(VLOOKUP($B49,'Round 1'!$B$2:$AM$102,MATCH(Species!AD$2,'Round 1'!$B$2:$AM$2,0),0),0)+IFERROR(VLOOKUP($B49,'Round  (2)'!$B$2:$AM$102,MATCH(Species!AD$2,'Round  (2)'!$B$2:$AM$2,0),0),0)+IFERROR(VLOOKUP($B49,'Round  (3)'!$B$2:$AM$102,MATCH(Species!AD$2,'Round  (3)'!$B$2:$AM$2,0),0),0)+IFERROR(VLOOKUP($B49,'Round (4)'!$B$2:$AM$102,MATCH(Species!AD$2,'Round (4)'!$B$2:$AM$2,0),0),0)+IFERROR(VLOOKUP($B49,'Round  (5)'!$B$2:$AM$102,MATCH(Species!AD$2,'Round  (5)'!$B$2:$AM$2,0),0),0)+IFERROR(VLOOKUP($B49,'Round  (6)'!$B$2:$AM$102,MATCH(Species!AD$2,'Round  (6)'!$B$2:$AM$2,0),0),0)+IFERROR(VLOOKUP($B49,'Round  (7)'!$B$2:$AM$102,MATCH(Species!AD$2,'Round  (7)'!$B$2:$AM$2,0),0),0)+IFERROR(VLOOKUP($B49,'Round  (8)'!$B$2:$AM$102,MATCH(Species!AD$2,'Round  (8)'!$B$2:$AM$2,0),0),0)+IFERROR(VLOOKUP($B49,'Round  (9)'!$B$2:$AM$102,MATCH(Species!AD$2,'Round  (9)'!$B$2:$AM$2,0),0),0)+IFERROR(VLOOKUP($B49,'Round  (10)'!$B$2:$U$102,MATCH(Species!AD$2,'Round  (10)'!$B$2:$U$2,0),0),0)+IFERROR(VLOOKUP($B49,'Round  (11)'!$B$2:$AB$102,MATCH(Species!AD$2,'Round  (11)'!$B$2:$AB$2,0),0),0)+IFERROR(VLOOKUP($B49,'Round  (12)'!$B$2:$Y$100,MATCH(Species!AD$2,'Round  (12)'!$B$2:$Y$2,0),0),0)</f>
        <v>0</v>
      </c>
      <c r="AE49" s="480">
        <f>IFERROR(VLOOKUP($B49,'Round 1'!$B$2:$AM$102,MATCH(Species!AE$2,'Round 1'!$B$2:$AM$2,0),0),0)+IFERROR(VLOOKUP($B49,'Round  (2)'!$B$2:$AM$102,MATCH(Species!AE$2,'Round  (2)'!$B$2:$AM$2,0),0),0)+IFERROR(VLOOKUP($B49,'Round  (3)'!$B$2:$AM$102,MATCH(Species!AE$2,'Round  (3)'!$B$2:$AM$2,0),0),0)+IFERROR(VLOOKUP($B49,'Round (4)'!$B$2:$AM$102,MATCH(Species!AE$2,'Round (4)'!$B$2:$AM$2,0),0),0)+IFERROR(VLOOKUP($B49,'Round  (5)'!$B$2:$AM$102,MATCH(Species!AE$2,'Round  (5)'!$B$2:$AM$2,0),0),0)+IFERROR(VLOOKUP($B49,'Round  (6)'!$B$2:$AM$102,MATCH(Species!AE$2,'Round  (6)'!$B$2:$AM$2,0),0),0)+IFERROR(VLOOKUP($B49,'Round  (7)'!$B$2:$AM$102,MATCH(Species!AE$2,'Round  (7)'!$B$2:$AM$2,0),0),0)+IFERROR(VLOOKUP($B49,'Round  (8)'!$B$2:$AM$102,MATCH(Species!AE$2,'Round  (8)'!$B$2:$AM$2,0),0),0)+IFERROR(VLOOKUP($B49,'Round  (9)'!$B$2:$AM$102,MATCH(Species!AE$2,'Round  (9)'!$B$2:$AM$2,0),0),0)+IFERROR(VLOOKUP($B49,'Round  (10)'!$B$2:$U$102,MATCH(Species!AE$2,'Round  (10)'!$B$2:$U$2,0),0),0)+IFERROR(VLOOKUP($B49,'Round  (11)'!$B$2:$AB$102,MATCH(Species!AE$2,'Round  (11)'!$B$2:$AB$2,0),0),0)+IFERROR(VLOOKUP($B49,'Round  (12)'!$B$2:$Y$100,MATCH(Species!AE$2,'Round  (12)'!$B$2:$Y$2,0),0),0)</f>
        <v>0</v>
      </c>
      <c r="AF49" s="480">
        <f>IFERROR(VLOOKUP($B49,'Round 1'!$B$2:$AM$102,MATCH(Species!AF$2,'Round 1'!$B$2:$AM$2,0),0),0)+IFERROR(VLOOKUP($B49,'Round  (2)'!$B$2:$AM$102,MATCH(Species!AF$2,'Round  (2)'!$B$2:$AM$2,0),0),0)+IFERROR(VLOOKUP($B49,'Round  (3)'!$B$2:$AM$102,MATCH(Species!AF$2,'Round  (3)'!$B$2:$AM$2,0),0),0)+IFERROR(VLOOKUP($B49,'Round (4)'!$B$2:$AM$102,MATCH(Species!AF$2,'Round (4)'!$B$2:$AM$2,0),0),0)+IFERROR(VLOOKUP($B49,'Round  (5)'!$B$2:$AM$102,MATCH(Species!AF$2,'Round  (5)'!$B$2:$AM$2,0),0),0)+IFERROR(VLOOKUP($B49,'Round  (6)'!$B$2:$AM$102,MATCH(Species!AF$2,'Round  (6)'!$B$2:$AM$2,0),0),0)+IFERROR(VLOOKUP($B49,'Round  (7)'!$B$2:$AM$102,MATCH(Species!AF$2,'Round  (7)'!$B$2:$AM$2,0),0),0)+IFERROR(VLOOKUP($B49,'Round  (8)'!$B$2:$AM$102,MATCH(Species!AF$2,'Round  (8)'!$B$2:$AM$2,0),0),0)+IFERROR(VLOOKUP($B49,'Round  (9)'!$B$2:$AM$102,MATCH(Species!AF$2,'Round  (9)'!$B$2:$AM$2,0),0),0)+IFERROR(VLOOKUP($B49,'Round  (10)'!$B$2:$U$102,MATCH(Species!AF$2,'Round  (10)'!$B$2:$U$2,0),0),0)+IFERROR(VLOOKUP($B49,'Round  (11)'!$B$2:$AB$102,MATCH(Species!AF$2,'Round  (11)'!$B$2:$AB$2,0),0),0)+IFERROR(VLOOKUP($B49,'Round  (12)'!$B$2:$Y$100,MATCH(Species!AF$2,'Round  (12)'!$B$2:$Y$2,0),0),0)</f>
        <v>0</v>
      </c>
      <c r="AG49" s="480">
        <f>IFERROR(VLOOKUP($B49,'Round 1'!$B$2:$AM$102,MATCH(Species!AG$2,'Round 1'!$B$2:$AM$2,0),0),0)+IFERROR(VLOOKUP($B49,'Round  (2)'!$B$2:$AM$102,MATCH(Species!AG$2,'Round  (2)'!$B$2:$AM$2,0),0),0)+IFERROR(VLOOKUP($B49,'Round  (3)'!$B$2:$AM$102,MATCH(Species!AG$2,'Round  (3)'!$B$2:$AM$2,0),0),0)+IFERROR(VLOOKUP($B49,'Round (4)'!$B$2:$AM$102,MATCH(Species!AG$2,'Round (4)'!$B$2:$AM$2,0),0),0)+IFERROR(VLOOKUP($B49,'Round  (5)'!$B$2:$AM$102,MATCH(Species!AG$2,'Round  (5)'!$B$2:$AM$2,0),0),0)+IFERROR(VLOOKUP($B49,'Round  (6)'!$B$2:$AM$102,MATCH(Species!AG$2,'Round  (6)'!$B$2:$AM$2,0),0),0)+IFERROR(VLOOKUP($B49,'Round  (7)'!$B$2:$AM$102,MATCH(Species!AG$2,'Round  (7)'!$B$2:$AM$2,0),0),0)+IFERROR(VLOOKUP($B49,'Round  (8)'!$B$2:$AM$102,MATCH(Species!AG$2,'Round  (8)'!$B$2:$AM$2,0),0),0)+IFERROR(VLOOKUP($B49,'Round  (9)'!$B$2:$AM$102,MATCH(Species!AG$2,'Round  (9)'!$B$2:$AM$2,0),0),0)+IFERROR(VLOOKUP($B49,'Round  (10)'!$B$2:$U$102,MATCH(Species!AG$2,'Round  (10)'!$B$2:$U$2,0),0),0)+IFERROR(VLOOKUP($B49,'Round  (11)'!$B$2:$AB$102,MATCH(Species!AG$2,'Round  (11)'!$B$2:$AB$2,0),0),0)+IFERROR(VLOOKUP($B49,'Round  (12)'!$B$2:$Y$100,MATCH(Species!AG$2,'Round  (12)'!$B$2:$Y$2,0),0),0)</f>
        <v>0</v>
      </c>
      <c r="AH49" s="480">
        <f>IFERROR(VLOOKUP($B49,'Round 1'!$B$2:$AM$102,MATCH(Species!AH$2,'Round 1'!$B$2:$AM$2,0),0),0)+IFERROR(VLOOKUP($B49,'Round  (2)'!$B$2:$AM$102,MATCH(Species!AH$2,'Round  (2)'!$B$2:$AM$2,0),0),0)+IFERROR(VLOOKUP($B49,'Round  (3)'!$B$2:$AM$102,MATCH(Species!AH$2,'Round  (3)'!$B$2:$AM$2,0),0),0)+IFERROR(VLOOKUP($B49,'Round (4)'!$B$2:$AM$102,MATCH(Species!AH$2,'Round (4)'!$B$2:$AM$2,0),0),0)+IFERROR(VLOOKUP($B49,'Round  (5)'!$B$2:$AM$102,MATCH(Species!AH$2,'Round  (5)'!$B$2:$AM$2,0),0),0)+IFERROR(VLOOKUP($B49,'Round  (6)'!$B$2:$AM$102,MATCH(Species!AH$2,'Round  (6)'!$B$2:$AM$2,0),0),0)+IFERROR(VLOOKUP($B49,'Round  (7)'!$B$2:$AM$102,MATCH(Species!AH$2,'Round  (7)'!$B$2:$AM$2,0),0),0)+IFERROR(VLOOKUP($B49,'Round  (8)'!$B$2:$AM$102,MATCH(Species!AH$2,'Round  (8)'!$B$2:$AM$2,0),0),0)+IFERROR(VLOOKUP($B49,'Round  (9)'!$B$2:$AM$102,MATCH(Species!AH$2,'Round  (9)'!$B$2:$AM$2,0),0),0)+IFERROR(VLOOKUP($B49,'Round  (10)'!$B$2:$U$102,MATCH(Species!AH$2,'Round  (10)'!$B$2:$U$2,0),0),0)+IFERROR(VLOOKUP($B49,'Round  (11)'!$B$2:$AB$102,MATCH(Species!AH$2,'Round  (11)'!$B$2:$AB$2,0),0),0)+IFERROR(VLOOKUP($B49,'Round  (12)'!$B$2:$Y$100,MATCH(Species!AH$2,'Round  (12)'!$B$2:$Y$2,0),0),0)</f>
        <v>0</v>
      </c>
      <c r="AI49" s="480">
        <f>IFERROR(VLOOKUP($B49,'Round 1'!$B$2:$AM$102,MATCH(Species!AI$2,'Round 1'!$B$2:$AM$2,0),0),0)+IFERROR(VLOOKUP($B49,'Round  (2)'!$B$2:$AM$102,MATCH(Species!AI$2,'Round  (2)'!$B$2:$AM$2,0),0),0)+IFERROR(VLOOKUP($B49,'Round  (3)'!$B$2:$AM$102,MATCH(Species!AI$2,'Round  (3)'!$B$2:$AM$2,0),0),0)+IFERROR(VLOOKUP($B49,'Round (4)'!$B$2:$AM$102,MATCH(Species!AI$2,'Round (4)'!$B$2:$AM$2,0),0),0)+IFERROR(VLOOKUP($B49,'Round  (5)'!$B$2:$AM$102,MATCH(Species!AI$2,'Round  (5)'!$B$2:$AM$2,0),0),0)+IFERROR(VLOOKUP($B49,'Round  (6)'!$B$2:$AM$102,MATCH(Species!AI$2,'Round  (6)'!$B$2:$AM$2,0),0),0)+IFERROR(VLOOKUP($B49,'Round  (7)'!$B$2:$AM$102,MATCH(Species!AI$2,'Round  (7)'!$B$2:$AM$2,0),0),0)+IFERROR(VLOOKUP($B49,'Round  (8)'!$B$2:$AM$102,MATCH(Species!AI$2,'Round  (8)'!$B$2:$AM$2,0),0),0)+IFERROR(VLOOKUP($B49,'Round  (9)'!$B$2:$AM$102,MATCH(Species!AI$2,'Round  (9)'!$B$2:$AM$2,0),0),0)+IFERROR(VLOOKUP($B49,'Round  (10)'!$B$2:$U$102,MATCH(Species!AI$2,'Round  (10)'!$B$2:$U$2,0),0),0)+IFERROR(VLOOKUP($B49,'Round  (11)'!$B$2:$AB$102,MATCH(Species!AI$2,'Round  (11)'!$B$2:$AB$2,0),0),0)+IFERROR(VLOOKUP($B49,'Round  (12)'!$B$2:$Y$100,MATCH(Species!AI$2,'Round  (12)'!$B$2:$Y$2,0),0),0)</f>
        <v>0</v>
      </c>
      <c r="AJ49" s="480">
        <f>IFERROR(VLOOKUP($B49,'Round 1'!$B$2:$AM$102,MATCH(Species!AJ$2,'Round 1'!$B$2:$AM$2,0),0),0)+IFERROR(VLOOKUP($B49,'Round  (2)'!$B$2:$AM$102,MATCH(Species!AJ$2,'Round  (2)'!$B$2:$AM$2,0),0),0)+IFERROR(VLOOKUP($B49,'Round  (3)'!$B$2:$AM$102,MATCH(Species!AJ$2,'Round  (3)'!$B$2:$AM$2,0),0),0)+IFERROR(VLOOKUP($B49,'Round (4)'!$B$2:$AM$102,MATCH(Species!AJ$2,'Round (4)'!$B$2:$AM$2,0),0),0)+IFERROR(VLOOKUP($B49,'Round  (5)'!$B$2:$AM$102,MATCH(Species!AJ$2,'Round  (5)'!$B$2:$AM$2,0),0),0)+IFERROR(VLOOKUP($B49,'Round  (6)'!$B$2:$AM$102,MATCH(Species!AJ$2,'Round  (6)'!$B$2:$AM$2,0),0),0)+IFERROR(VLOOKUP($B49,'Round  (7)'!$B$2:$AM$102,MATCH(Species!AJ$2,'Round  (7)'!$B$2:$AM$2,0),0),0)+IFERROR(VLOOKUP($B49,'Round  (8)'!$B$2:$AM$102,MATCH(Species!AJ$2,'Round  (8)'!$B$2:$AM$2,0),0),0)+IFERROR(VLOOKUP($B49,'Round  (9)'!$B$2:$AM$102,MATCH(Species!AJ$2,'Round  (9)'!$B$2:$AM$2,0),0),0)+IFERROR(VLOOKUP($B49,'Round  (10)'!$B$2:$U$102,MATCH(Species!AJ$2,'Round  (10)'!$B$2:$U$2,0),0),0)+IFERROR(VLOOKUP($B49,'Round  (11)'!$B$2:$AB$102,MATCH(Species!AJ$2,'Round  (11)'!$B$2:$AB$2,0),0),0)+IFERROR(VLOOKUP($B49,'Round  (12)'!$B$2:$Y$100,MATCH(Species!AJ$2,'Round  (12)'!$B$2:$Y$2,0),0),0)</f>
        <v>0</v>
      </c>
    </row>
    <row r="50" spans="1:37" x14ac:dyDescent="0.3">
      <c r="A50" s="186">
        <v>47</v>
      </c>
      <c r="B50" s="326" t="s">
        <v>16</v>
      </c>
      <c r="C50" s="66" t="str">
        <f>IFERROR(VLOOKUP(B50,IND!$B$3:$E$66,4,0),"NM")</f>
        <v>M</v>
      </c>
      <c r="D50" s="51">
        <f t="shared" si="3"/>
        <v>4</v>
      </c>
      <c r="E50" s="342">
        <f t="shared" si="4"/>
        <v>24</v>
      </c>
      <c r="F50" s="480">
        <f>IFERROR(VLOOKUP($B50,'Round 1'!$B$2:$AM$102,MATCH(Species!F$2,'Round 1'!$B$2:$AM$2,0),0),0)+IFERROR(VLOOKUP($B50,'Round  (2)'!$B$2:$AM$102,MATCH(Species!F$2,'Round  (2)'!$B$2:$AM$2,0),0),0)+IFERROR(VLOOKUP($B50,'Round  (3)'!$B$2:$AM$102,MATCH(Species!F$2,'Round  (3)'!$B$2:$AM$2,0),0),0)+IFERROR(VLOOKUP($B50,'Round (4)'!$B$2:$AM$102,MATCH(Species!F$2,'Round (4)'!$B$2:$AM$2,0),0),0)+IFERROR(VLOOKUP($B50,'Round  (5)'!$B$2:$AM$102,MATCH(Species!F$2,'Round  (5)'!$B$2:$AM$2,0),0),0)+IFERROR(VLOOKUP($B50,'Round  (6)'!$B$2:$AM$102,MATCH(Species!F$2,'Round  (6)'!$B$2:$AM$2,0),0),0)+IFERROR(VLOOKUP($B50,'Round  (7)'!$B$2:$AM$102,MATCH(Species!F$2,'Round  (7)'!$B$2:$AM$2,0),0),0)+IFERROR(VLOOKUP($B50,'Round  (8)'!$B$2:$AM$102,MATCH(Species!F$2,'Round  (8)'!$B$2:$AM$2,0),0),0)+IFERROR(VLOOKUP($B50,'Round  (9)'!$B$2:$AM$102,MATCH(Species!F$2,'Round  (9)'!$B$2:$AM$2,0),0),0)+IFERROR(VLOOKUP($B50,'Round  (10)'!$B$2:$U$102,MATCH(Species!F$2,'Round  (10)'!$B$2:$U$2,0),0),0)+IFERROR(VLOOKUP($B50,'Round  (11)'!$B$2:$AB$102,MATCH(Species!F$2,'Round  (11)'!$B$2:$AB$2,0),0),0)+IFERROR(VLOOKUP($B50,'Round  (12)'!$B$2:$Y$100,MATCH(Species!F$2,'Round  (12)'!$B$2:$Y$2,0),0),0)</f>
        <v>8</v>
      </c>
      <c r="G50" s="480">
        <f>IFERROR(VLOOKUP($B50,'Round 1'!$B$2:$AM$102,MATCH(Species!G$2,'Round 1'!$B$2:$AM$2,0),0),0)+IFERROR(VLOOKUP($B50,'Round  (2)'!$B$2:$AM$102,MATCH(Species!G$2,'Round  (2)'!$B$2:$AM$2,0),0),0)+IFERROR(VLOOKUP($B50,'Round  (3)'!$B$2:$AM$102,MATCH(Species!G$2,'Round  (3)'!$B$2:$AM$2,0),0),0)+IFERROR(VLOOKUP($B50,'Round (4)'!$B$2:$AM$102,MATCH(Species!G$2,'Round (4)'!$B$2:$AM$2,0),0),0)+IFERROR(VLOOKUP($B50,'Round  (5)'!$B$2:$AM$102,MATCH(Species!G$2,'Round  (5)'!$B$2:$AM$2,0),0),0)+IFERROR(VLOOKUP($B50,'Round  (6)'!$B$2:$AM$102,MATCH(Species!G$2,'Round  (6)'!$B$2:$AM$2,0),0),0)+IFERROR(VLOOKUP($B50,'Round  (7)'!$B$2:$AM$102,MATCH(Species!G$2,'Round  (7)'!$B$2:$AM$2,0),0),0)+IFERROR(VLOOKUP($B50,'Round  (8)'!$B$2:$AM$102,MATCH(Species!G$2,'Round  (8)'!$B$2:$AM$2,0),0),0)+IFERROR(VLOOKUP($B50,'Round  (9)'!$B$2:$AM$102,MATCH(Species!G$2,'Round  (9)'!$B$2:$AM$2,0),0),0)+IFERROR(VLOOKUP($B50,'Round  (10)'!$B$2:$U$102,MATCH(Species!G$2,'Round  (10)'!$B$2:$U$2,0),0),0)+IFERROR(VLOOKUP($B50,'Round  (11)'!$B$2:$AB$102,MATCH(Species!G$2,'Round  (11)'!$B$2:$AB$2,0),0),0)+IFERROR(VLOOKUP($B50,'Round  (12)'!$B$2:$Y$100,MATCH(Species!G$2,'Round  (12)'!$B$2:$Y$2,0),0),0)</f>
        <v>0</v>
      </c>
      <c r="H50" s="480">
        <f>IFERROR(VLOOKUP($B50,'Round 1'!$B$2:$AM$102,MATCH(Species!H$2,'Round 1'!$B$2:$AM$2,0),0),0)+IFERROR(VLOOKUP($B50,'Round  (2)'!$B$2:$AM$102,MATCH(Species!H$2,'Round  (2)'!$B$2:$AM$2,0),0),0)+IFERROR(VLOOKUP($B50,'Round  (3)'!$B$2:$AM$102,MATCH(Species!H$2,'Round  (3)'!$B$2:$AM$2,0),0),0)+IFERROR(VLOOKUP($B50,'Round (4)'!$B$2:$AM$102,MATCH(Species!H$2,'Round (4)'!$B$2:$AM$2,0),0),0)+IFERROR(VLOOKUP($B50,'Round  (5)'!$B$2:$AM$102,MATCH(Species!H$2,'Round  (5)'!$B$2:$AM$2,0),0),0)+IFERROR(VLOOKUP($B50,'Round  (6)'!$B$2:$AM$102,MATCH(Species!H$2,'Round  (6)'!$B$2:$AM$2,0),0),0)+IFERROR(VLOOKUP($B50,'Round  (7)'!$B$2:$AM$102,MATCH(Species!H$2,'Round  (7)'!$B$2:$AM$2,0),0),0)+IFERROR(VLOOKUP($B50,'Round  (8)'!$B$2:$AM$102,MATCH(Species!H$2,'Round  (8)'!$B$2:$AM$2,0),0),0)+IFERROR(VLOOKUP($B50,'Round  (9)'!$B$2:$AM$102,MATCH(Species!H$2,'Round  (9)'!$B$2:$AM$2,0),0),0)+IFERROR(VLOOKUP($B50,'Round  (10)'!$B$2:$U$102,MATCH(Species!H$2,'Round  (10)'!$B$2:$U$2,0),0),0)+IFERROR(VLOOKUP($B50,'Round  (11)'!$B$2:$AB$102,MATCH(Species!H$2,'Round  (11)'!$B$2:$AB$2,0),0),0)+IFERROR(VLOOKUP($B50,'Round  (12)'!$B$2:$Y$100,MATCH(Species!H$2,'Round  (12)'!$B$2:$Y$2,0),0),0)</f>
        <v>0</v>
      </c>
      <c r="I50" s="480">
        <f>IFERROR(VLOOKUP($B50,'Round 1'!$B$2:$AM$102,MATCH(Species!I$2,'Round 1'!$B$2:$AM$2,0),0),0)+IFERROR(VLOOKUP($B50,'Round  (2)'!$B$2:$AM$102,MATCH(Species!I$2,'Round  (2)'!$B$2:$AM$2,0),0),0)+IFERROR(VLOOKUP($B50,'Round  (3)'!$B$2:$AM$102,MATCH(Species!I$2,'Round  (3)'!$B$2:$AM$2,0),0),0)+IFERROR(VLOOKUP($B50,'Round (4)'!$B$2:$AM$102,MATCH(Species!I$2,'Round (4)'!$B$2:$AM$2,0),0),0)+IFERROR(VLOOKUP($B50,'Round  (5)'!$B$2:$AM$102,MATCH(Species!I$2,'Round  (5)'!$B$2:$AM$2,0),0),0)+IFERROR(VLOOKUP($B50,'Round  (6)'!$B$2:$AM$102,MATCH(Species!I$2,'Round  (6)'!$B$2:$AM$2,0),0),0)+IFERROR(VLOOKUP($B50,'Round  (7)'!$B$2:$AM$102,MATCH(Species!I$2,'Round  (7)'!$B$2:$AM$2,0),0),0)+IFERROR(VLOOKUP($B50,'Round  (8)'!$B$2:$AM$102,MATCH(Species!I$2,'Round  (8)'!$B$2:$AM$2,0),0),0)+IFERROR(VLOOKUP($B50,'Round  (9)'!$B$2:$AM$102,MATCH(Species!I$2,'Round  (9)'!$B$2:$AM$2,0),0),0)+IFERROR(VLOOKUP($B50,'Round  (10)'!$B$2:$U$102,MATCH(Species!I$2,'Round  (10)'!$B$2:$U$2,0),0),0)+IFERROR(VLOOKUP($B50,'Round  (11)'!$B$2:$AB$102,MATCH(Species!I$2,'Round  (11)'!$B$2:$AB$2,0),0),0)+IFERROR(VLOOKUP($B50,'Round  (12)'!$B$2:$Y$100,MATCH(Species!I$2,'Round  (12)'!$B$2:$Y$2,0),0),0)</f>
        <v>0</v>
      </c>
      <c r="J50" s="480">
        <f>IFERROR(VLOOKUP($B50,'Round 1'!$B$2:$AM$102,MATCH(Species!J$2,'Round 1'!$B$2:$AM$2,0),0),0)+IFERROR(VLOOKUP($B50,'Round  (2)'!$B$2:$AM$102,MATCH(Species!J$2,'Round  (2)'!$B$2:$AM$2,0),0),0)+IFERROR(VLOOKUP($B50,'Round  (3)'!$B$2:$AM$102,MATCH(Species!J$2,'Round  (3)'!$B$2:$AM$2,0),0),0)+IFERROR(VLOOKUP($B50,'Round (4)'!$B$2:$AM$102,MATCH(Species!J$2,'Round (4)'!$B$2:$AM$2,0),0),0)+IFERROR(VLOOKUP($B50,'Round  (5)'!$B$2:$AM$102,MATCH(Species!J$2,'Round  (5)'!$B$2:$AM$2,0),0),0)+IFERROR(VLOOKUP($B50,'Round  (6)'!$B$2:$AM$102,MATCH(Species!J$2,'Round  (6)'!$B$2:$AM$2,0),0),0)+IFERROR(VLOOKUP($B50,'Round  (7)'!$B$2:$AM$102,MATCH(Species!J$2,'Round  (7)'!$B$2:$AM$2,0),0),0)+IFERROR(VLOOKUP($B50,'Round  (8)'!$B$2:$AM$102,MATCH(Species!J$2,'Round  (8)'!$B$2:$AM$2,0),0),0)+IFERROR(VLOOKUP($B50,'Round  (9)'!$B$2:$AM$102,MATCH(Species!J$2,'Round  (9)'!$B$2:$AM$2,0),0),0)+IFERROR(VLOOKUP($B50,'Round  (10)'!$B$2:$U$102,MATCH(Species!J$2,'Round  (10)'!$B$2:$U$2,0),0),0)+IFERROR(VLOOKUP($B50,'Round  (11)'!$B$2:$AB$102,MATCH(Species!J$2,'Round  (11)'!$B$2:$AB$2,0),0),0)+IFERROR(VLOOKUP($B50,'Round  (12)'!$B$2:$Y$100,MATCH(Species!J$2,'Round  (12)'!$B$2:$Y$2,0),0),0)</f>
        <v>0</v>
      </c>
      <c r="K50" s="480">
        <f>IFERROR(VLOOKUP($B50,'Round 1'!$B$2:$AM$102,MATCH(Species!K$2,'Round 1'!$B$2:$AM$2,0),0),0)+IFERROR(VLOOKUP($B50,'Round  (2)'!$B$2:$AM$102,MATCH(Species!K$2,'Round  (2)'!$B$2:$AM$2,0),0),0)+IFERROR(VLOOKUP($B50,'Round  (3)'!$B$2:$AM$102,MATCH(Species!K$2,'Round  (3)'!$B$2:$AM$2,0),0),0)+IFERROR(VLOOKUP($B50,'Round (4)'!$B$2:$AM$102,MATCH(Species!K$2,'Round (4)'!$B$2:$AM$2,0),0),0)+IFERROR(VLOOKUP($B50,'Round  (5)'!$B$2:$AM$102,MATCH(Species!K$2,'Round  (5)'!$B$2:$AM$2,0),0),0)+IFERROR(VLOOKUP($B50,'Round  (6)'!$B$2:$AM$102,MATCH(Species!K$2,'Round  (6)'!$B$2:$AM$2,0),0),0)+IFERROR(VLOOKUP($B50,'Round  (7)'!$B$2:$AM$102,MATCH(Species!K$2,'Round  (7)'!$B$2:$AM$2,0),0),0)+IFERROR(VLOOKUP($B50,'Round  (8)'!$B$2:$AM$102,MATCH(Species!K$2,'Round  (8)'!$B$2:$AM$2,0),0),0)+IFERROR(VLOOKUP($B50,'Round  (9)'!$B$2:$AM$102,MATCH(Species!K$2,'Round  (9)'!$B$2:$AM$2,0),0),0)+IFERROR(VLOOKUP($B50,'Round  (10)'!$B$2:$U$102,MATCH(Species!K$2,'Round  (10)'!$B$2:$U$2,0),0),0)+IFERROR(VLOOKUP($B50,'Round  (11)'!$B$2:$AB$102,MATCH(Species!K$2,'Round  (11)'!$B$2:$AB$2,0),0),0)+IFERROR(VLOOKUP($B50,'Round  (12)'!$B$2:$Y$100,MATCH(Species!K$2,'Round  (12)'!$B$2:$Y$2,0),0),0)</f>
        <v>0</v>
      </c>
      <c r="L50" s="480">
        <f>IFERROR(VLOOKUP($B50,'Round 1'!$B$2:$AM$102,MATCH(Species!L$2,'Round 1'!$B$2:$AM$2,0),0),0)+IFERROR(VLOOKUP($B50,'Round  (2)'!$B$2:$AM$102,MATCH(Species!L$2,'Round  (2)'!$B$2:$AM$2,0),0),0)+IFERROR(VLOOKUP($B50,'Round  (3)'!$B$2:$AM$102,MATCH(Species!L$2,'Round  (3)'!$B$2:$AM$2,0),0),0)+IFERROR(VLOOKUP($B50,'Round (4)'!$B$2:$AM$102,MATCH(Species!L$2,'Round (4)'!$B$2:$AM$2,0),0),0)+IFERROR(VLOOKUP($B50,'Round  (5)'!$B$2:$AM$102,MATCH(Species!L$2,'Round  (5)'!$B$2:$AM$2,0),0),0)+IFERROR(VLOOKUP($B50,'Round  (6)'!$B$2:$AM$102,MATCH(Species!L$2,'Round  (6)'!$B$2:$AM$2,0),0),0)+IFERROR(VLOOKUP($B50,'Round  (7)'!$B$2:$AM$102,MATCH(Species!L$2,'Round  (7)'!$B$2:$AM$2,0),0),0)+IFERROR(VLOOKUP($B50,'Round  (8)'!$B$2:$AM$102,MATCH(Species!L$2,'Round  (8)'!$B$2:$AM$2,0),0),0)+IFERROR(VLOOKUP($B50,'Round  (9)'!$B$2:$AM$102,MATCH(Species!L$2,'Round  (9)'!$B$2:$AM$2,0),0),0)+IFERROR(VLOOKUP($B50,'Round  (10)'!$B$2:$U$102,MATCH(Species!L$2,'Round  (10)'!$B$2:$U$2,0),0),0)+IFERROR(VLOOKUP($B50,'Round  (11)'!$B$2:$AB$102,MATCH(Species!L$2,'Round  (11)'!$B$2:$AB$2,0),0),0)+IFERROR(VLOOKUP($B50,'Round  (12)'!$B$2:$Y$100,MATCH(Species!L$2,'Round  (12)'!$B$2:$Y$2,0),0),0)</f>
        <v>1</v>
      </c>
      <c r="M50" s="480">
        <f>IFERROR(VLOOKUP($B50,'Round 1'!$B$2:$AM$102,MATCH(Species!M$2,'Round 1'!$B$2:$AM$2,0),0),0)+IFERROR(VLOOKUP($B50,'Round  (2)'!$B$2:$AM$102,MATCH(Species!M$2,'Round  (2)'!$B$2:$AM$2,0),0),0)+IFERROR(VLOOKUP($B50,'Round  (3)'!$B$2:$AM$102,MATCH(Species!M$2,'Round  (3)'!$B$2:$AM$2,0),0),0)+IFERROR(VLOOKUP($B50,'Round (4)'!$B$2:$AM$102,MATCH(Species!M$2,'Round (4)'!$B$2:$AM$2,0),0),0)+IFERROR(VLOOKUP($B50,'Round  (5)'!$B$2:$AM$102,MATCH(Species!M$2,'Round  (5)'!$B$2:$AM$2,0),0),0)+IFERROR(VLOOKUP($B50,'Round  (6)'!$B$2:$AM$102,MATCH(Species!M$2,'Round  (6)'!$B$2:$AM$2,0),0),0)+IFERROR(VLOOKUP($B50,'Round  (7)'!$B$2:$AM$102,MATCH(Species!M$2,'Round  (7)'!$B$2:$AM$2,0),0),0)+IFERROR(VLOOKUP($B50,'Round  (8)'!$B$2:$AM$102,MATCH(Species!M$2,'Round  (8)'!$B$2:$AM$2,0),0),0)+IFERROR(VLOOKUP($B50,'Round  (9)'!$B$2:$AM$102,MATCH(Species!M$2,'Round  (9)'!$B$2:$AM$2,0),0),0)+IFERROR(VLOOKUP($B50,'Round  (10)'!$B$2:$U$102,MATCH(Species!M$2,'Round  (10)'!$B$2:$U$2,0),0),0)+IFERROR(VLOOKUP($B50,'Round  (11)'!$B$2:$AB$102,MATCH(Species!M$2,'Round  (11)'!$B$2:$AB$2,0),0),0)+IFERROR(VLOOKUP($B50,'Round  (12)'!$B$2:$Y$100,MATCH(Species!M$2,'Round  (12)'!$B$2:$Y$2,0),0),0)</f>
        <v>0</v>
      </c>
      <c r="N50" s="480">
        <f>IFERROR(VLOOKUP($B50,'Round 1'!$B$2:$AM$102,MATCH(Species!N$2,'Round 1'!$B$2:$AM$2,0),0),0)+IFERROR(VLOOKUP($B50,'Round  (2)'!$B$2:$AM$102,MATCH(Species!N$2,'Round  (2)'!$B$2:$AM$2,0),0),0)+IFERROR(VLOOKUP($B50,'Round  (3)'!$B$2:$AM$102,MATCH(Species!N$2,'Round  (3)'!$B$2:$AM$2,0),0),0)+IFERROR(VLOOKUP($B50,'Round (4)'!$B$2:$AM$102,MATCH(Species!N$2,'Round (4)'!$B$2:$AM$2,0),0),0)+IFERROR(VLOOKUP($B50,'Round  (5)'!$B$2:$AM$102,MATCH(Species!N$2,'Round  (5)'!$B$2:$AM$2,0),0),0)+IFERROR(VLOOKUP($B50,'Round  (6)'!$B$2:$AM$102,MATCH(Species!N$2,'Round  (6)'!$B$2:$AM$2,0),0),0)+IFERROR(VLOOKUP($B50,'Round  (7)'!$B$2:$AM$102,MATCH(Species!N$2,'Round  (7)'!$B$2:$AM$2,0),0),0)+IFERROR(VLOOKUP($B50,'Round  (8)'!$B$2:$AM$102,MATCH(Species!N$2,'Round  (8)'!$B$2:$AM$2,0),0),0)+IFERROR(VLOOKUP($B50,'Round  (9)'!$B$2:$AM$102,MATCH(Species!N$2,'Round  (9)'!$B$2:$AM$2,0),0),0)+IFERROR(VLOOKUP($B50,'Round  (10)'!$B$2:$U$102,MATCH(Species!N$2,'Round  (10)'!$B$2:$U$2,0),0),0)+IFERROR(VLOOKUP($B50,'Round  (11)'!$B$2:$AB$102,MATCH(Species!N$2,'Round  (11)'!$B$2:$AB$2,0),0),0)+IFERROR(VLOOKUP($B50,'Round  (12)'!$B$2:$Y$100,MATCH(Species!N$2,'Round  (12)'!$B$2:$Y$2,0),0),0)</f>
        <v>14</v>
      </c>
      <c r="O50" s="480">
        <f>IFERROR(VLOOKUP($B50,'Round 1'!$B$2:$AM$102,MATCH(Species!O$2,'Round 1'!$B$2:$AM$2,0),0),0)+IFERROR(VLOOKUP($B50,'Round  (2)'!$B$2:$AM$102,MATCH(Species!O$2,'Round  (2)'!$B$2:$AM$2,0),0),0)+IFERROR(VLOOKUP($B50,'Round  (3)'!$B$2:$AM$102,MATCH(Species!O$2,'Round  (3)'!$B$2:$AM$2,0),0),0)+IFERROR(VLOOKUP($B50,'Round (4)'!$B$2:$AM$102,MATCH(Species!O$2,'Round (4)'!$B$2:$AM$2,0),0),0)+IFERROR(VLOOKUP($B50,'Round  (5)'!$B$2:$AM$102,MATCH(Species!O$2,'Round  (5)'!$B$2:$AM$2,0),0),0)+IFERROR(VLOOKUP($B50,'Round  (6)'!$B$2:$AM$102,MATCH(Species!O$2,'Round  (6)'!$B$2:$AM$2,0),0),0)+IFERROR(VLOOKUP($B50,'Round  (7)'!$B$2:$AM$102,MATCH(Species!O$2,'Round  (7)'!$B$2:$AM$2,0),0),0)+IFERROR(VLOOKUP($B50,'Round  (8)'!$B$2:$AM$102,MATCH(Species!O$2,'Round  (8)'!$B$2:$AM$2,0),0),0)+IFERROR(VLOOKUP($B50,'Round  (9)'!$B$2:$AM$102,MATCH(Species!O$2,'Round  (9)'!$B$2:$AM$2,0),0),0)+IFERROR(VLOOKUP($B50,'Round  (10)'!$B$2:$U$102,MATCH(Species!O$2,'Round  (10)'!$B$2:$U$2,0),0),0)+IFERROR(VLOOKUP($B50,'Round  (11)'!$B$2:$AB$102,MATCH(Species!O$2,'Round  (11)'!$B$2:$AB$2,0),0),0)+IFERROR(VLOOKUP($B50,'Round  (12)'!$B$2:$Y$100,MATCH(Species!O$2,'Round  (12)'!$B$2:$Y$2,0),0),0)</f>
        <v>0</v>
      </c>
      <c r="P50" s="480">
        <f>IFERROR(VLOOKUP($B50,'Round 1'!$B$2:$AM$102,MATCH(Species!P$2,'Round 1'!$B$2:$AM$2,0),0),0)+IFERROR(VLOOKUP($B50,'Round  (2)'!$B$2:$AM$102,MATCH(Species!P$2,'Round  (2)'!$B$2:$AM$2,0),0),0)+IFERROR(VLOOKUP($B50,'Round  (3)'!$B$2:$AM$102,MATCH(Species!P$2,'Round  (3)'!$B$2:$AM$2,0),0),0)+IFERROR(VLOOKUP($B50,'Round (4)'!$B$2:$AM$102,MATCH(Species!P$2,'Round (4)'!$B$2:$AM$2,0),0),0)+IFERROR(VLOOKUP($B50,'Round  (5)'!$B$2:$AM$102,MATCH(Species!P$2,'Round  (5)'!$B$2:$AM$2,0),0),0)+IFERROR(VLOOKUP($B50,'Round  (6)'!$B$2:$AM$102,MATCH(Species!P$2,'Round  (6)'!$B$2:$AM$2,0),0),0)+IFERROR(VLOOKUP($B50,'Round  (7)'!$B$2:$AM$102,MATCH(Species!P$2,'Round  (7)'!$B$2:$AM$2,0),0),0)+IFERROR(VLOOKUP($B50,'Round  (8)'!$B$2:$AM$102,MATCH(Species!P$2,'Round  (8)'!$B$2:$AM$2,0),0),0)+IFERROR(VLOOKUP($B50,'Round  (9)'!$B$2:$AM$102,MATCH(Species!P$2,'Round  (9)'!$B$2:$AM$2,0),0),0)+IFERROR(VLOOKUP($B50,'Round  (10)'!$B$2:$U$102,MATCH(Species!P$2,'Round  (10)'!$B$2:$U$2,0),0),0)+IFERROR(VLOOKUP($B50,'Round  (11)'!$B$2:$AB$102,MATCH(Species!P$2,'Round  (11)'!$B$2:$AB$2,0),0),0)+IFERROR(VLOOKUP($B50,'Round  (12)'!$B$2:$Y$100,MATCH(Species!P$2,'Round  (12)'!$B$2:$Y$2,0),0),0)</f>
        <v>0</v>
      </c>
      <c r="Q50" s="480">
        <f>IFERROR(VLOOKUP($B50,'Round 1'!$B$2:$AM$102,MATCH(Species!Q$2,'Round 1'!$B$2:$AM$2,0),0),0)+IFERROR(VLOOKUP($B50,'Round  (2)'!$B$2:$AM$102,MATCH(Species!Q$2,'Round  (2)'!$B$2:$AM$2,0),0),0)+IFERROR(VLOOKUP($B50,'Round  (3)'!$B$2:$AM$102,MATCH(Species!Q$2,'Round  (3)'!$B$2:$AM$2,0),0),0)+IFERROR(VLOOKUP($B50,'Round (4)'!$B$2:$AM$102,MATCH(Species!Q$2,'Round (4)'!$B$2:$AM$2,0),0),0)+IFERROR(VLOOKUP($B50,'Round  (5)'!$B$2:$AM$102,MATCH(Species!Q$2,'Round  (5)'!$B$2:$AM$2,0),0),0)+IFERROR(VLOOKUP($B50,'Round  (6)'!$B$2:$AM$102,MATCH(Species!Q$2,'Round  (6)'!$B$2:$AM$2,0),0),0)+IFERROR(VLOOKUP($B50,'Round  (7)'!$B$2:$AM$102,MATCH(Species!Q$2,'Round  (7)'!$B$2:$AM$2,0),0),0)+IFERROR(VLOOKUP($B50,'Round  (8)'!$B$2:$AM$102,MATCH(Species!Q$2,'Round  (8)'!$B$2:$AM$2,0),0),0)+IFERROR(VLOOKUP($B50,'Round  (9)'!$B$2:$AM$102,MATCH(Species!Q$2,'Round  (9)'!$B$2:$AM$2,0),0),0)+IFERROR(VLOOKUP($B50,'Round  (10)'!$B$2:$U$102,MATCH(Species!Q$2,'Round  (10)'!$B$2:$U$2,0),0),0)+IFERROR(VLOOKUP($B50,'Round  (11)'!$B$2:$AB$102,MATCH(Species!Q$2,'Round  (11)'!$B$2:$AB$2,0),0),0)+IFERROR(VLOOKUP($B50,'Round  (12)'!$B$2:$Y$100,MATCH(Species!Q$2,'Round  (12)'!$B$2:$Y$2,0),0),0)</f>
        <v>0</v>
      </c>
      <c r="R50" s="480">
        <f>IFERROR(VLOOKUP($B50,'Round 1'!$B$2:$AM$102,MATCH(Species!R$2,'Round 1'!$B$2:$AM$2,0),0),0)+IFERROR(VLOOKUP($B50,'Round  (2)'!$B$2:$AM$102,MATCH(Species!R$2,'Round  (2)'!$B$2:$AM$2,0),0),0)+IFERROR(VLOOKUP($B50,'Round  (3)'!$B$2:$AM$102,MATCH(Species!R$2,'Round  (3)'!$B$2:$AM$2,0),0),0)+IFERROR(VLOOKUP($B50,'Round (4)'!$B$2:$AM$102,MATCH(Species!R$2,'Round (4)'!$B$2:$AM$2,0),0),0)+IFERROR(VLOOKUP($B50,'Round  (5)'!$B$2:$AM$102,MATCH(Species!R$2,'Round  (5)'!$B$2:$AM$2,0),0),0)+IFERROR(VLOOKUP($B50,'Round  (6)'!$B$2:$AM$102,MATCH(Species!R$2,'Round  (6)'!$B$2:$AM$2,0),0),0)+IFERROR(VLOOKUP($B50,'Round  (7)'!$B$2:$AM$102,MATCH(Species!R$2,'Round  (7)'!$B$2:$AM$2,0),0),0)+IFERROR(VLOOKUP($B50,'Round  (8)'!$B$2:$AM$102,MATCH(Species!R$2,'Round  (8)'!$B$2:$AM$2,0),0),0)+IFERROR(VLOOKUP($B50,'Round  (9)'!$B$2:$AM$102,MATCH(Species!R$2,'Round  (9)'!$B$2:$AM$2,0),0),0)+IFERROR(VLOOKUP($B50,'Round  (10)'!$B$2:$U$102,MATCH(Species!R$2,'Round  (10)'!$B$2:$U$2,0),0),0)+IFERROR(VLOOKUP($B50,'Round  (11)'!$B$2:$AB$102,MATCH(Species!R$2,'Round  (11)'!$B$2:$AB$2,0),0),0)+IFERROR(VLOOKUP($B50,'Round  (12)'!$B$2:$Y$100,MATCH(Species!R$2,'Round  (12)'!$B$2:$Y$2,0),0),0)</f>
        <v>0</v>
      </c>
      <c r="S50" s="480">
        <f>IFERROR(VLOOKUP($B50,'Round 1'!$B$2:$AM$102,MATCH(Species!S$2,'Round 1'!$B$2:$AM$2,0),0),0)+IFERROR(VLOOKUP($B50,'Round  (2)'!$B$2:$AM$102,MATCH(Species!S$2,'Round  (2)'!$B$2:$AM$2,0),0),0)+IFERROR(VLOOKUP($B50,'Round  (3)'!$B$2:$AM$102,MATCH(Species!S$2,'Round  (3)'!$B$2:$AM$2,0),0),0)+IFERROR(VLOOKUP($B50,'Round (4)'!$B$2:$AM$102,MATCH(Species!S$2,'Round (4)'!$B$2:$AM$2,0),0),0)+IFERROR(VLOOKUP($B50,'Round  (5)'!$B$2:$AM$102,MATCH(Species!S$2,'Round  (5)'!$B$2:$AM$2,0),0),0)+IFERROR(VLOOKUP($B50,'Round  (6)'!$B$2:$AM$102,MATCH(Species!S$2,'Round  (6)'!$B$2:$AM$2,0),0),0)+IFERROR(VLOOKUP($B50,'Round  (7)'!$B$2:$AM$102,MATCH(Species!S$2,'Round  (7)'!$B$2:$AM$2,0),0),0)+IFERROR(VLOOKUP($B50,'Round  (8)'!$B$2:$AM$102,MATCH(Species!S$2,'Round  (8)'!$B$2:$AM$2,0),0),0)+IFERROR(VLOOKUP($B50,'Round  (9)'!$B$2:$AM$102,MATCH(Species!S$2,'Round  (9)'!$B$2:$AM$2,0),0),0)+IFERROR(VLOOKUP($B50,'Round  (10)'!$B$2:$U$102,MATCH(Species!S$2,'Round  (10)'!$B$2:$U$2,0),0),0)+IFERROR(VLOOKUP($B50,'Round  (11)'!$B$2:$AB$102,MATCH(Species!S$2,'Round  (11)'!$B$2:$AB$2,0),0),0)+IFERROR(VLOOKUP($B50,'Round  (12)'!$B$2:$Y$100,MATCH(Species!S$2,'Round  (12)'!$B$2:$Y$2,0),0),0)</f>
        <v>0</v>
      </c>
      <c r="T50" s="480">
        <f>IFERROR(VLOOKUP($B50,'Round 1'!$B$2:$AM$102,MATCH(Species!T$2,'Round 1'!$B$2:$AM$2,0),0),0)+IFERROR(VLOOKUP($B50,'Round  (2)'!$B$2:$AM$102,MATCH(Species!T$2,'Round  (2)'!$B$2:$AM$2,0),0),0)+IFERROR(VLOOKUP($B50,'Round  (3)'!$B$2:$AM$102,MATCH(Species!T$2,'Round  (3)'!$B$2:$AM$2,0),0),0)+IFERROR(VLOOKUP($B50,'Round (4)'!$B$2:$AM$102,MATCH(Species!T$2,'Round (4)'!$B$2:$AM$2,0),0),0)+IFERROR(VLOOKUP($B50,'Round  (5)'!$B$2:$AM$102,MATCH(Species!T$2,'Round  (5)'!$B$2:$AM$2,0),0),0)+IFERROR(VLOOKUP($B50,'Round  (6)'!$B$2:$AM$102,MATCH(Species!T$2,'Round  (6)'!$B$2:$AM$2,0),0),0)+IFERROR(VLOOKUP($B50,'Round  (7)'!$B$2:$AM$102,MATCH(Species!T$2,'Round  (7)'!$B$2:$AM$2,0),0),0)+IFERROR(VLOOKUP($B50,'Round  (8)'!$B$2:$AM$102,MATCH(Species!T$2,'Round  (8)'!$B$2:$AM$2,0),0),0)+IFERROR(VLOOKUP($B50,'Round  (9)'!$B$2:$AM$102,MATCH(Species!T$2,'Round  (9)'!$B$2:$AM$2,0),0),0)+IFERROR(VLOOKUP($B50,'Round  (10)'!$B$2:$U$102,MATCH(Species!T$2,'Round  (10)'!$B$2:$U$2,0),0),0)+IFERROR(VLOOKUP($B50,'Round  (11)'!$B$2:$AB$102,MATCH(Species!T$2,'Round  (11)'!$B$2:$AB$2,0),0),0)+IFERROR(VLOOKUP($B50,'Round  (12)'!$B$2:$Y$100,MATCH(Species!T$2,'Round  (12)'!$B$2:$Y$2,0),0),0)</f>
        <v>0</v>
      </c>
      <c r="U50" s="480">
        <f>IFERROR(VLOOKUP($B50,'Round 1'!$B$2:$AM$102,MATCH(Species!U$2,'Round 1'!$B$2:$AM$2,0),0),0)+IFERROR(VLOOKUP($B50,'Round  (2)'!$B$2:$AM$102,MATCH(Species!U$2,'Round  (2)'!$B$2:$AM$2,0),0),0)+IFERROR(VLOOKUP($B50,'Round  (3)'!$B$2:$AM$102,MATCH(Species!U$2,'Round  (3)'!$B$2:$AM$2,0),0),0)+IFERROR(VLOOKUP($B50,'Round (4)'!$B$2:$AM$102,MATCH(Species!U$2,'Round (4)'!$B$2:$AM$2,0),0),0)+IFERROR(VLOOKUP($B50,'Round  (5)'!$B$2:$AM$102,MATCH(Species!U$2,'Round  (5)'!$B$2:$AM$2,0),0),0)+IFERROR(VLOOKUP($B50,'Round  (6)'!$B$2:$AM$102,MATCH(Species!U$2,'Round  (6)'!$B$2:$AM$2,0),0),0)+IFERROR(VLOOKUP($B50,'Round  (7)'!$B$2:$AM$102,MATCH(Species!U$2,'Round  (7)'!$B$2:$AM$2,0),0),0)+IFERROR(VLOOKUP($B50,'Round  (8)'!$B$2:$AM$102,MATCH(Species!U$2,'Round  (8)'!$B$2:$AM$2,0),0),0)+IFERROR(VLOOKUP($B50,'Round  (9)'!$B$2:$AM$102,MATCH(Species!U$2,'Round  (9)'!$B$2:$AM$2,0),0),0)+IFERROR(VLOOKUP($B50,'Round  (10)'!$B$2:$U$102,MATCH(Species!U$2,'Round  (10)'!$B$2:$U$2,0),0),0)+IFERROR(VLOOKUP($B50,'Round  (11)'!$B$2:$AB$102,MATCH(Species!U$2,'Round  (11)'!$B$2:$AB$2,0),0),0)+IFERROR(VLOOKUP($B50,'Round  (12)'!$B$2:$Y$100,MATCH(Species!U$2,'Round  (12)'!$B$2:$Y$2,0),0),0)</f>
        <v>1</v>
      </c>
      <c r="V50" s="480">
        <f>IFERROR(VLOOKUP($B50,'Round 1'!$B$2:$AM$102,MATCH(Species!V$2,'Round 1'!$B$2:$AM$2,0),0),0)+IFERROR(VLOOKUP($B50,'Round  (2)'!$B$2:$AM$102,MATCH(Species!V$2,'Round  (2)'!$B$2:$AM$2,0),0),0)+IFERROR(VLOOKUP($B50,'Round  (3)'!$B$2:$AM$102,MATCH(Species!V$2,'Round  (3)'!$B$2:$AM$2,0),0),0)+IFERROR(VLOOKUP($B50,'Round (4)'!$B$2:$AM$102,MATCH(Species!V$2,'Round (4)'!$B$2:$AM$2,0),0),0)+IFERROR(VLOOKUP($B50,'Round  (5)'!$B$2:$AM$102,MATCH(Species!V$2,'Round  (5)'!$B$2:$AM$2,0),0),0)+IFERROR(VLOOKUP($B50,'Round  (6)'!$B$2:$AM$102,MATCH(Species!V$2,'Round  (6)'!$B$2:$AM$2,0),0),0)+IFERROR(VLOOKUP($B50,'Round  (7)'!$B$2:$AM$102,MATCH(Species!V$2,'Round  (7)'!$B$2:$AM$2,0),0),0)+IFERROR(VLOOKUP($B50,'Round  (8)'!$B$2:$AM$102,MATCH(Species!V$2,'Round  (8)'!$B$2:$AM$2,0),0),0)+IFERROR(VLOOKUP($B50,'Round  (9)'!$B$2:$AM$102,MATCH(Species!V$2,'Round  (9)'!$B$2:$AM$2,0),0),0)+IFERROR(VLOOKUP($B50,'Round  (10)'!$B$2:$U$102,MATCH(Species!V$2,'Round  (10)'!$B$2:$U$2,0),0),0)+IFERROR(VLOOKUP($B50,'Round  (11)'!$B$2:$AB$102,MATCH(Species!V$2,'Round  (11)'!$B$2:$AB$2,0),0),0)+IFERROR(VLOOKUP($B50,'Round  (12)'!$B$2:$Y$100,MATCH(Species!V$2,'Round  (12)'!$B$2:$Y$2,0),0),0)</f>
        <v>0</v>
      </c>
      <c r="W50" s="480">
        <f>IFERROR(VLOOKUP($B50,'Round 1'!$B$2:$AM$102,MATCH(Species!W$2,'Round 1'!$B$2:$AM$2,0),0),0)+IFERROR(VLOOKUP($B50,'Round  (2)'!$B$2:$AM$102,MATCH(Species!W$2,'Round  (2)'!$B$2:$AM$2,0),0),0)+IFERROR(VLOOKUP($B50,'Round  (3)'!$B$2:$AM$102,MATCH(Species!W$2,'Round  (3)'!$B$2:$AM$2,0),0),0)+IFERROR(VLOOKUP($B50,'Round (4)'!$B$2:$AM$102,MATCH(Species!W$2,'Round (4)'!$B$2:$AM$2,0),0),0)+IFERROR(VLOOKUP($B50,'Round  (5)'!$B$2:$AM$102,MATCH(Species!W$2,'Round  (5)'!$B$2:$AM$2,0),0),0)+IFERROR(VLOOKUP($B50,'Round  (6)'!$B$2:$AM$102,MATCH(Species!W$2,'Round  (6)'!$B$2:$AM$2,0),0),0)+IFERROR(VLOOKUP($B50,'Round  (7)'!$B$2:$AM$102,MATCH(Species!W$2,'Round  (7)'!$B$2:$AM$2,0),0),0)+IFERROR(VLOOKUP($B50,'Round  (8)'!$B$2:$AM$102,MATCH(Species!W$2,'Round  (8)'!$B$2:$AM$2,0),0),0)+IFERROR(VLOOKUP($B50,'Round  (9)'!$B$2:$AM$102,MATCH(Species!W$2,'Round  (9)'!$B$2:$AM$2,0),0),0)+IFERROR(VLOOKUP($B50,'Round  (10)'!$B$2:$U$102,MATCH(Species!W$2,'Round  (10)'!$B$2:$U$2,0),0),0)+IFERROR(VLOOKUP($B50,'Round  (11)'!$B$2:$AB$102,MATCH(Species!W$2,'Round  (11)'!$B$2:$AB$2,0),0),0)+IFERROR(VLOOKUP($B50,'Round  (12)'!$B$2:$Y$100,MATCH(Species!W$2,'Round  (12)'!$B$2:$Y$2,0),0),0)</f>
        <v>0</v>
      </c>
      <c r="X50" s="480">
        <f>IFERROR(VLOOKUP($B50,'Round 1'!$B$2:$AM$102,MATCH(Species!X$2,'Round 1'!$B$2:$AM$2,0),0),0)+IFERROR(VLOOKUP($B50,'Round  (2)'!$B$2:$AM$102,MATCH(Species!X$2,'Round  (2)'!$B$2:$AM$2,0),0),0)+IFERROR(VLOOKUP($B50,'Round  (3)'!$B$2:$AM$102,MATCH(Species!X$2,'Round  (3)'!$B$2:$AM$2,0),0),0)+IFERROR(VLOOKUP($B50,'Round (4)'!$B$2:$AM$102,MATCH(Species!X$2,'Round (4)'!$B$2:$AM$2,0),0),0)+IFERROR(VLOOKUP($B50,'Round  (5)'!$B$2:$AM$102,MATCH(Species!X$2,'Round  (5)'!$B$2:$AM$2,0),0),0)+IFERROR(VLOOKUP($B50,'Round  (6)'!$B$2:$AM$102,MATCH(Species!X$2,'Round  (6)'!$B$2:$AM$2,0),0),0)+IFERROR(VLOOKUP($B50,'Round  (7)'!$B$2:$AM$102,MATCH(Species!X$2,'Round  (7)'!$B$2:$AM$2,0),0),0)+IFERROR(VLOOKUP($B50,'Round  (8)'!$B$2:$AM$102,MATCH(Species!X$2,'Round  (8)'!$B$2:$AM$2,0),0),0)+IFERROR(VLOOKUP($B50,'Round  (9)'!$B$2:$AM$102,MATCH(Species!X$2,'Round  (9)'!$B$2:$AM$2,0),0),0)+IFERROR(VLOOKUP($B50,'Round  (10)'!$B$2:$U$102,MATCH(Species!X$2,'Round  (10)'!$B$2:$U$2,0),0),0)+IFERROR(VLOOKUP($B50,'Round  (11)'!$B$2:$AB$102,MATCH(Species!X$2,'Round  (11)'!$B$2:$AB$2,0),0),0)+IFERROR(VLOOKUP($B50,'Round  (12)'!$B$2:$Y$100,MATCH(Species!X$2,'Round  (12)'!$B$2:$Y$2,0),0),0)</f>
        <v>0</v>
      </c>
      <c r="Y50" s="480">
        <f>IFERROR(VLOOKUP($B50,'Round 1'!$B$2:$AM$102,MATCH(Species!Y$2,'Round 1'!$B$2:$AM$2,0),0),0)+IFERROR(VLOOKUP($B50,'Round  (2)'!$B$2:$AM$102,MATCH(Species!Y$2,'Round  (2)'!$B$2:$AM$2,0),0),0)+IFERROR(VLOOKUP($B50,'Round  (3)'!$B$2:$AM$102,MATCH(Species!Y$2,'Round  (3)'!$B$2:$AM$2,0),0),0)+IFERROR(VLOOKUP($B50,'Round (4)'!$B$2:$AM$102,MATCH(Species!Y$2,'Round (4)'!$B$2:$AM$2,0),0),0)+IFERROR(VLOOKUP($B50,'Round  (5)'!$B$2:$AM$102,MATCH(Species!Y$2,'Round  (5)'!$B$2:$AM$2,0),0),0)+IFERROR(VLOOKUP($B50,'Round  (6)'!$B$2:$AM$102,MATCH(Species!Y$2,'Round  (6)'!$B$2:$AM$2,0),0),0)+IFERROR(VLOOKUP($B50,'Round  (7)'!$B$2:$AM$102,MATCH(Species!Y$2,'Round  (7)'!$B$2:$AM$2,0),0),0)+IFERROR(VLOOKUP($B50,'Round  (8)'!$B$2:$AM$102,MATCH(Species!Y$2,'Round  (8)'!$B$2:$AM$2,0),0),0)+IFERROR(VLOOKUP($B50,'Round  (9)'!$B$2:$AM$102,MATCH(Species!Y$2,'Round  (9)'!$B$2:$AM$2,0),0),0)+IFERROR(VLOOKUP($B50,'Round  (10)'!$B$2:$U$102,MATCH(Species!Y$2,'Round  (10)'!$B$2:$U$2,0),0),0)+IFERROR(VLOOKUP($B50,'Round  (11)'!$B$2:$AB$102,MATCH(Species!Y$2,'Round  (11)'!$B$2:$AB$2,0),0),0)+IFERROR(VLOOKUP($B50,'Round  (12)'!$B$2:$Y$100,MATCH(Species!Y$2,'Round  (12)'!$B$2:$Y$2,0),0),0)</f>
        <v>0</v>
      </c>
      <c r="Z50" s="480">
        <f>IFERROR(VLOOKUP($B50,'Round 1'!$B$2:$AM$102,MATCH(Species!Z$2,'Round 1'!$B$2:$AM$2,0),0),0)+IFERROR(VLOOKUP($B50,'Round  (2)'!$B$2:$AM$102,MATCH(Species!Z$2,'Round  (2)'!$B$2:$AM$2,0),0),0)+IFERROR(VLOOKUP($B50,'Round  (3)'!$B$2:$AM$102,MATCH(Species!Z$2,'Round  (3)'!$B$2:$AM$2,0),0),0)+IFERROR(VLOOKUP($B50,'Round (4)'!$B$2:$AM$102,MATCH(Species!Z$2,'Round (4)'!$B$2:$AM$2,0),0),0)+IFERROR(VLOOKUP($B50,'Round  (5)'!$B$2:$AM$102,MATCH(Species!Z$2,'Round  (5)'!$B$2:$AM$2,0),0),0)+IFERROR(VLOOKUP($B50,'Round  (6)'!$B$2:$AM$102,MATCH(Species!Z$2,'Round  (6)'!$B$2:$AM$2,0),0),0)+IFERROR(VLOOKUP($B50,'Round  (7)'!$B$2:$AM$102,MATCH(Species!Z$2,'Round  (7)'!$B$2:$AM$2,0),0),0)+IFERROR(VLOOKUP($B50,'Round  (8)'!$B$2:$AM$102,MATCH(Species!Z$2,'Round  (8)'!$B$2:$AM$2,0),0),0)+IFERROR(VLOOKUP($B50,'Round  (9)'!$B$2:$AM$102,MATCH(Species!Z$2,'Round  (9)'!$B$2:$AM$2,0),0),0)+IFERROR(VLOOKUP($B50,'Round  (10)'!$B$2:$U$102,MATCH(Species!Z$2,'Round  (10)'!$B$2:$U$2,0),0),0)+IFERROR(VLOOKUP($B50,'Round  (11)'!$B$2:$AB$102,MATCH(Species!Z$2,'Round  (11)'!$B$2:$AB$2,0),0),0)+IFERROR(VLOOKUP($B50,'Round  (12)'!$B$2:$Y$100,MATCH(Species!Z$2,'Round  (12)'!$B$2:$Y$2,0),0),0)</f>
        <v>0</v>
      </c>
      <c r="AA50" s="480">
        <f>IFERROR(VLOOKUP($B50,'Round 1'!$B$2:$AM$102,MATCH(Species!AA$2,'Round 1'!$B$2:$AM$2,0),0),0)+IFERROR(VLOOKUP($B50,'Round  (2)'!$B$2:$AM$102,MATCH(Species!AA$2,'Round  (2)'!$B$2:$AM$2,0),0),0)+IFERROR(VLOOKUP($B50,'Round  (3)'!$B$2:$AM$102,MATCH(Species!AA$2,'Round  (3)'!$B$2:$AM$2,0),0),0)+IFERROR(VLOOKUP($B50,'Round (4)'!$B$2:$AM$102,MATCH(Species!AA$2,'Round (4)'!$B$2:$AM$2,0),0),0)+IFERROR(VLOOKUP($B50,'Round  (5)'!$B$2:$AM$102,MATCH(Species!AA$2,'Round  (5)'!$B$2:$AM$2,0),0),0)+IFERROR(VLOOKUP($B50,'Round  (6)'!$B$2:$AM$102,MATCH(Species!AA$2,'Round  (6)'!$B$2:$AM$2,0),0),0)+IFERROR(VLOOKUP($B50,'Round  (7)'!$B$2:$AM$102,MATCH(Species!AA$2,'Round  (7)'!$B$2:$AM$2,0),0),0)+IFERROR(VLOOKUP($B50,'Round  (8)'!$B$2:$AM$102,MATCH(Species!AA$2,'Round  (8)'!$B$2:$AM$2,0),0),0)+IFERROR(VLOOKUP($B50,'Round  (9)'!$B$2:$AM$102,MATCH(Species!AA$2,'Round  (9)'!$B$2:$AM$2,0),0),0)+IFERROR(VLOOKUP($B50,'Round  (10)'!$B$2:$U$102,MATCH(Species!AA$2,'Round  (10)'!$B$2:$U$2,0),0),0)+IFERROR(VLOOKUP($B50,'Round  (11)'!$B$2:$AB$102,MATCH(Species!AA$2,'Round  (11)'!$B$2:$AB$2,0),0),0)+IFERROR(VLOOKUP($B50,'Round  (12)'!$B$2:$Y$100,MATCH(Species!AA$2,'Round  (12)'!$B$2:$Y$2,0),0),0)</f>
        <v>0</v>
      </c>
      <c r="AB50" s="480">
        <f>IFERROR(VLOOKUP($B50,'Round 1'!$B$2:$AM$102,MATCH(Species!AB$2,'Round 1'!$B$2:$AM$2,0),0),0)+IFERROR(VLOOKUP($B50,'Round  (2)'!$B$2:$AM$102,MATCH(Species!AB$2,'Round  (2)'!$B$2:$AM$2,0),0),0)+IFERROR(VLOOKUP($B50,'Round  (3)'!$B$2:$AM$102,MATCH(Species!AB$2,'Round  (3)'!$B$2:$AM$2,0),0),0)+IFERROR(VLOOKUP($B50,'Round (4)'!$B$2:$AM$102,MATCH(Species!AB$2,'Round (4)'!$B$2:$AM$2,0),0),0)+IFERROR(VLOOKUP($B50,'Round  (5)'!$B$2:$AM$102,MATCH(Species!AB$2,'Round  (5)'!$B$2:$AM$2,0),0),0)+IFERROR(VLOOKUP($B50,'Round  (6)'!$B$2:$AM$102,MATCH(Species!AB$2,'Round  (6)'!$B$2:$AM$2,0),0),0)+IFERROR(VLOOKUP($B50,'Round  (7)'!$B$2:$AM$102,MATCH(Species!AB$2,'Round  (7)'!$B$2:$AM$2,0),0),0)+IFERROR(VLOOKUP($B50,'Round  (8)'!$B$2:$AM$102,MATCH(Species!AB$2,'Round  (8)'!$B$2:$AM$2,0),0),0)+IFERROR(VLOOKUP($B50,'Round  (9)'!$B$2:$AM$102,MATCH(Species!AB$2,'Round  (9)'!$B$2:$AM$2,0),0),0)+IFERROR(VLOOKUP($B50,'Round  (10)'!$B$2:$U$102,MATCH(Species!AB$2,'Round  (10)'!$B$2:$U$2,0),0),0)+IFERROR(VLOOKUP($B50,'Round  (11)'!$B$2:$AB$102,MATCH(Species!AB$2,'Round  (11)'!$B$2:$AB$2,0),0),0)+IFERROR(VLOOKUP($B50,'Round  (12)'!$B$2:$Y$100,MATCH(Species!AB$2,'Round  (12)'!$B$2:$Y$2,0),0),0)</f>
        <v>0</v>
      </c>
      <c r="AC50" s="480">
        <f>IFERROR(VLOOKUP($B50,'Round 1'!$B$2:$AM$102,MATCH(Species!AC$2,'Round 1'!$B$2:$AM$2,0),0),0)+IFERROR(VLOOKUP($B50,'Round  (2)'!$B$2:$AM$102,MATCH(Species!AC$2,'Round  (2)'!$B$2:$AM$2,0),0),0)+IFERROR(VLOOKUP($B50,'Round  (3)'!$B$2:$AM$102,MATCH(Species!AC$2,'Round  (3)'!$B$2:$AM$2,0),0),0)+IFERROR(VLOOKUP($B50,'Round (4)'!$B$2:$AM$102,MATCH(Species!AC$2,'Round (4)'!$B$2:$AM$2,0),0),0)+IFERROR(VLOOKUP($B50,'Round  (5)'!$B$2:$AM$102,MATCH(Species!AC$2,'Round  (5)'!$B$2:$AM$2,0),0),0)+IFERROR(VLOOKUP($B50,'Round  (6)'!$B$2:$AM$102,MATCH(Species!AC$2,'Round  (6)'!$B$2:$AM$2,0),0),0)+IFERROR(VLOOKUP($B50,'Round  (7)'!$B$2:$AM$102,MATCH(Species!AC$2,'Round  (7)'!$B$2:$AM$2,0),0),0)+IFERROR(VLOOKUP($B50,'Round  (8)'!$B$2:$AM$102,MATCH(Species!AC$2,'Round  (8)'!$B$2:$AM$2,0),0),0)+IFERROR(VLOOKUP($B50,'Round  (9)'!$B$2:$AM$102,MATCH(Species!AC$2,'Round  (9)'!$B$2:$AM$2,0),0),0)+IFERROR(VLOOKUP($B50,'Round  (10)'!$B$2:$U$102,MATCH(Species!AC$2,'Round  (10)'!$B$2:$U$2,0),0),0)+IFERROR(VLOOKUP($B50,'Round  (11)'!$B$2:$AB$102,MATCH(Species!AC$2,'Round  (11)'!$B$2:$AB$2,0),0),0)+IFERROR(VLOOKUP($B50,'Round  (12)'!$B$2:$Y$100,MATCH(Species!AC$2,'Round  (12)'!$B$2:$Y$2,0),0),0)</f>
        <v>0</v>
      </c>
      <c r="AD50" s="480">
        <f>IFERROR(VLOOKUP($B50,'Round 1'!$B$2:$AM$102,MATCH(Species!AD$2,'Round 1'!$B$2:$AM$2,0),0),0)+IFERROR(VLOOKUP($B50,'Round  (2)'!$B$2:$AM$102,MATCH(Species!AD$2,'Round  (2)'!$B$2:$AM$2,0),0),0)+IFERROR(VLOOKUP($B50,'Round  (3)'!$B$2:$AM$102,MATCH(Species!AD$2,'Round  (3)'!$B$2:$AM$2,0),0),0)+IFERROR(VLOOKUP($B50,'Round (4)'!$B$2:$AM$102,MATCH(Species!AD$2,'Round (4)'!$B$2:$AM$2,0),0),0)+IFERROR(VLOOKUP($B50,'Round  (5)'!$B$2:$AM$102,MATCH(Species!AD$2,'Round  (5)'!$B$2:$AM$2,0),0),0)+IFERROR(VLOOKUP($B50,'Round  (6)'!$B$2:$AM$102,MATCH(Species!AD$2,'Round  (6)'!$B$2:$AM$2,0),0),0)+IFERROR(VLOOKUP($B50,'Round  (7)'!$B$2:$AM$102,MATCH(Species!AD$2,'Round  (7)'!$B$2:$AM$2,0),0),0)+IFERROR(VLOOKUP($B50,'Round  (8)'!$B$2:$AM$102,MATCH(Species!AD$2,'Round  (8)'!$B$2:$AM$2,0),0),0)+IFERROR(VLOOKUP($B50,'Round  (9)'!$B$2:$AM$102,MATCH(Species!AD$2,'Round  (9)'!$B$2:$AM$2,0),0),0)+IFERROR(VLOOKUP($B50,'Round  (10)'!$B$2:$U$102,MATCH(Species!AD$2,'Round  (10)'!$B$2:$U$2,0),0),0)+IFERROR(VLOOKUP($B50,'Round  (11)'!$B$2:$AB$102,MATCH(Species!AD$2,'Round  (11)'!$B$2:$AB$2,0),0),0)+IFERROR(VLOOKUP($B50,'Round  (12)'!$B$2:$Y$100,MATCH(Species!AD$2,'Round  (12)'!$B$2:$Y$2,0),0),0)</f>
        <v>0</v>
      </c>
      <c r="AE50" s="480">
        <f>IFERROR(VLOOKUP($B50,'Round 1'!$B$2:$AM$102,MATCH(Species!AE$2,'Round 1'!$B$2:$AM$2,0),0),0)+IFERROR(VLOOKUP($B50,'Round  (2)'!$B$2:$AM$102,MATCH(Species!AE$2,'Round  (2)'!$B$2:$AM$2,0),0),0)+IFERROR(VLOOKUP($B50,'Round  (3)'!$B$2:$AM$102,MATCH(Species!AE$2,'Round  (3)'!$B$2:$AM$2,0),0),0)+IFERROR(VLOOKUP($B50,'Round (4)'!$B$2:$AM$102,MATCH(Species!AE$2,'Round (4)'!$B$2:$AM$2,0),0),0)+IFERROR(VLOOKUP($B50,'Round  (5)'!$B$2:$AM$102,MATCH(Species!AE$2,'Round  (5)'!$B$2:$AM$2,0),0),0)+IFERROR(VLOOKUP($B50,'Round  (6)'!$B$2:$AM$102,MATCH(Species!AE$2,'Round  (6)'!$B$2:$AM$2,0),0),0)+IFERROR(VLOOKUP($B50,'Round  (7)'!$B$2:$AM$102,MATCH(Species!AE$2,'Round  (7)'!$B$2:$AM$2,0),0),0)+IFERROR(VLOOKUP($B50,'Round  (8)'!$B$2:$AM$102,MATCH(Species!AE$2,'Round  (8)'!$B$2:$AM$2,0),0),0)+IFERROR(VLOOKUP($B50,'Round  (9)'!$B$2:$AM$102,MATCH(Species!AE$2,'Round  (9)'!$B$2:$AM$2,0),0),0)+IFERROR(VLOOKUP($B50,'Round  (10)'!$B$2:$U$102,MATCH(Species!AE$2,'Round  (10)'!$B$2:$U$2,0),0),0)+IFERROR(VLOOKUP($B50,'Round  (11)'!$B$2:$AB$102,MATCH(Species!AE$2,'Round  (11)'!$B$2:$AB$2,0),0),0)+IFERROR(VLOOKUP($B50,'Round  (12)'!$B$2:$Y$100,MATCH(Species!AE$2,'Round  (12)'!$B$2:$Y$2,0),0),0)</f>
        <v>0</v>
      </c>
      <c r="AF50" s="480">
        <f>IFERROR(VLOOKUP($B50,'Round 1'!$B$2:$AM$102,MATCH(Species!AF$2,'Round 1'!$B$2:$AM$2,0),0),0)+IFERROR(VLOOKUP($B50,'Round  (2)'!$B$2:$AM$102,MATCH(Species!AF$2,'Round  (2)'!$B$2:$AM$2,0),0),0)+IFERROR(VLOOKUP($B50,'Round  (3)'!$B$2:$AM$102,MATCH(Species!AF$2,'Round  (3)'!$B$2:$AM$2,0),0),0)+IFERROR(VLOOKUP($B50,'Round (4)'!$B$2:$AM$102,MATCH(Species!AF$2,'Round (4)'!$B$2:$AM$2,0),0),0)+IFERROR(VLOOKUP($B50,'Round  (5)'!$B$2:$AM$102,MATCH(Species!AF$2,'Round  (5)'!$B$2:$AM$2,0),0),0)+IFERROR(VLOOKUP($B50,'Round  (6)'!$B$2:$AM$102,MATCH(Species!AF$2,'Round  (6)'!$B$2:$AM$2,0),0),0)+IFERROR(VLOOKUP($B50,'Round  (7)'!$B$2:$AM$102,MATCH(Species!AF$2,'Round  (7)'!$B$2:$AM$2,0),0),0)+IFERROR(VLOOKUP($B50,'Round  (8)'!$B$2:$AM$102,MATCH(Species!AF$2,'Round  (8)'!$B$2:$AM$2,0),0),0)+IFERROR(VLOOKUP($B50,'Round  (9)'!$B$2:$AM$102,MATCH(Species!AF$2,'Round  (9)'!$B$2:$AM$2,0),0),0)+IFERROR(VLOOKUP($B50,'Round  (10)'!$B$2:$U$102,MATCH(Species!AF$2,'Round  (10)'!$B$2:$U$2,0),0),0)+IFERROR(VLOOKUP($B50,'Round  (11)'!$B$2:$AB$102,MATCH(Species!AF$2,'Round  (11)'!$B$2:$AB$2,0),0),0)+IFERROR(VLOOKUP($B50,'Round  (12)'!$B$2:$Y$100,MATCH(Species!AF$2,'Round  (12)'!$B$2:$Y$2,0),0),0)</f>
        <v>0</v>
      </c>
      <c r="AG50" s="480">
        <f>IFERROR(VLOOKUP($B50,'Round 1'!$B$2:$AM$102,MATCH(Species!AG$2,'Round 1'!$B$2:$AM$2,0),0),0)+IFERROR(VLOOKUP($B50,'Round  (2)'!$B$2:$AM$102,MATCH(Species!AG$2,'Round  (2)'!$B$2:$AM$2,0),0),0)+IFERROR(VLOOKUP($B50,'Round  (3)'!$B$2:$AM$102,MATCH(Species!AG$2,'Round  (3)'!$B$2:$AM$2,0),0),0)+IFERROR(VLOOKUP($B50,'Round (4)'!$B$2:$AM$102,MATCH(Species!AG$2,'Round (4)'!$B$2:$AM$2,0),0),0)+IFERROR(VLOOKUP($B50,'Round  (5)'!$B$2:$AM$102,MATCH(Species!AG$2,'Round  (5)'!$B$2:$AM$2,0),0),0)+IFERROR(VLOOKUP($B50,'Round  (6)'!$B$2:$AM$102,MATCH(Species!AG$2,'Round  (6)'!$B$2:$AM$2,0),0),0)+IFERROR(VLOOKUP($B50,'Round  (7)'!$B$2:$AM$102,MATCH(Species!AG$2,'Round  (7)'!$B$2:$AM$2,0),0),0)+IFERROR(VLOOKUP($B50,'Round  (8)'!$B$2:$AM$102,MATCH(Species!AG$2,'Round  (8)'!$B$2:$AM$2,0),0),0)+IFERROR(VLOOKUP($B50,'Round  (9)'!$B$2:$AM$102,MATCH(Species!AG$2,'Round  (9)'!$B$2:$AM$2,0),0),0)+IFERROR(VLOOKUP($B50,'Round  (10)'!$B$2:$U$102,MATCH(Species!AG$2,'Round  (10)'!$B$2:$U$2,0),0),0)+IFERROR(VLOOKUP($B50,'Round  (11)'!$B$2:$AB$102,MATCH(Species!AG$2,'Round  (11)'!$B$2:$AB$2,0),0),0)+IFERROR(VLOOKUP($B50,'Round  (12)'!$B$2:$Y$100,MATCH(Species!AG$2,'Round  (12)'!$B$2:$Y$2,0),0),0)</f>
        <v>0</v>
      </c>
      <c r="AH50" s="480">
        <f>IFERROR(VLOOKUP($B50,'Round 1'!$B$2:$AM$102,MATCH(Species!AH$2,'Round 1'!$B$2:$AM$2,0),0),0)+IFERROR(VLOOKUP($B50,'Round  (2)'!$B$2:$AM$102,MATCH(Species!AH$2,'Round  (2)'!$B$2:$AM$2,0),0),0)+IFERROR(VLOOKUP($B50,'Round  (3)'!$B$2:$AM$102,MATCH(Species!AH$2,'Round  (3)'!$B$2:$AM$2,0),0),0)+IFERROR(VLOOKUP($B50,'Round (4)'!$B$2:$AM$102,MATCH(Species!AH$2,'Round (4)'!$B$2:$AM$2,0),0),0)+IFERROR(VLOOKUP($B50,'Round  (5)'!$B$2:$AM$102,MATCH(Species!AH$2,'Round  (5)'!$B$2:$AM$2,0),0),0)+IFERROR(VLOOKUP($B50,'Round  (6)'!$B$2:$AM$102,MATCH(Species!AH$2,'Round  (6)'!$B$2:$AM$2,0),0),0)+IFERROR(VLOOKUP($B50,'Round  (7)'!$B$2:$AM$102,MATCH(Species!AH$2,'Round  (7)'!$B$2:$AM$2,0),0),0)+IFERROR(VLOOKUP($B50,'Round  (8)'!$B$2:$AM$102,MATCH(Species!AH$2,'Round  (8)'!$B$2:$AM$2,0),0),0)+IFERROR(VLOOKUP($B50,'Round  (9)'!$B$2:$AM$102,MATCH(Species!AH$2,'Round  (9)'!$B$2:$AM$2,0),0),0)+IFERROR(VLOOKUP($B50,'Round  (10)'!$B$2:$U$102,MATCH(Species!AH$2,'Round  (10)'!$B$2:$U$2,0),0),0)+IFERROR(VLOOKUP($B50,'Round  (11)'!$B$2:$AB$102,MATCH(Species!AH$2,'Round  (11)'!$B$2:$AB$2,0),0),0)+IFERROR(VLOOKUP($B50,'Round  (12)'!$B$2:$Y$100,MATCH(Species!AH$2,'Round  (12)'!$B$2:$Y$2,0),0),0)</f>
        <v>0</v>
      </c>
      <c r="AI50" s="480">
        <f>IFERROR(VLOOKUP($B50,'Round 1'!$B$2:$AM$102,MATCH(Species!AI$2,'Round 1'!$B$2:$AM$2,0),0),0)+IFERROR(VLOOKUP($B50,'Round  (2)'!$B$2:$AM$102,MATCH(Species!AI$2,'Round  (2)'!$B$2:$AM$2,0),0),0)+IFERROR(VLOOKUP($B50,'Round  (3)'!$B$2:$AM$102,MATCH(Species!AI$2,'Round  (3)'!$B$2:$AM$2,0),0),0)+IFERROR(VLOOKUP($B50,'Round (4)'!$B$2:$AM$102,MATCH(Species!AI$2,'Round (4)'!$B$2:$AM$2,0),0),0)+IFERROR(VLOOKUP($B50,'Round  (5)'!$B$2:$AM$102,MATCH(Species!AI$2,'Round  (5)'!$B$2:$AM$2,0),0),0)+IFERROR(VLOOKUP($B50,'Round  (6)'!$B$2:$AM$102,MATCH(Species!AI$2,'Round  (6)'!$B$2:$AM$2,0),0),0)+IFERROR(VLOOKUP($B50,'Round  (7)'!$B$2:$AM$102,MATCH(Species!AI$2,'Round  (7)'!$B$2:$AM$2,0),0),0)+IFERROR(VLOOKUP($B50,'Round  (8)'!$B$2:$AM$102,MATCH(Species!AI$2,'Round  (8)'!$B$2:$AM$2,0),0),0)+IFERROR(VLOOKUP($B50,'Round  (9)'!$B$2:$AM$102,MATCH(Species!AI$2,'Round  (9)'!$B$2:$AM$2,0),0),0)+IFERROR(VLOOKUP($B50,'Round  (10)'!$B$2:$U$102,MATCH(Species!AI$2,'Round  (10)'!$B$2:$U$2,0),0),0)+IFERROR(VLOOKUP($B50,'Round  (11)'!$B$2:$AB$102,MATCH(Species!AI$2,'Round  (11)'!$B$2:$AB$2,0),0),0)+IFERROR(VLOOKUP($B50,'Round  (12)'!$B$2:$Y$100,MATCH(Species!AI$2,'Round  (12)'!$B$2:$Y$2,0),0),0)</f>
        <v>0</v>
      </c>
      <c r="AJ50" s="480">
        <f>IFERROR(VLOOKUP($B50,'Round 1'!$B$2:$AM$102,MATCH(Species!AJ$2,'Round 1'!$B$2:$AM$2,0),0),0)+IFERROR(VLOOKUP($B50,'Round  (2)'!$B$2:$AM$102,MATCH(Species!AJ$2,'Round  (2)'!$B$2:$AM$2,0),0),0)+IFERROR(VLOOKUP($B50,'Round  (3)'!$B$2:$AM$102,MATCH(Species!AJ$2,'Round  (3)'!$B$2:$AM$2,0),0),0)+IFERROR(VLOOKUP($B50,'Round (4)'!$B$2:$AM$102,MATCH(Species!AJ$2,'Round (4)'!$B$2:$AM$2,0),0),0)+IFERROR(VLOOKUP($B50,'Round  (5)'!$B$2:$AM$102,MATCH(Species!AJ$2,'Round  (5)'!$B$2:$AM$2,0),0),0)+IFERROR(VLOOKUP($B50,'Round  (6)'!$B$2:$AM$102,MATCH(Species!AJ$2,'Round  (6)'!$B$2:$AM$2,0),0),0)+IFERROR(VLOOKUP($B50,'Round  (7)'!$B$2:$AM$102,MATCH(Species!AJ$2,'Round  (7)'!$B$2:$AM$2,0),0),0)+IFERROR(VLOOKUP($B50,'Round  (8)'!$B$2:$AM$102,MATCH(Species!AJ$2,'Round  (8)'!$B$2:$AM$2,0),0),0)+IFERROR(VLOOKUP($B50,'Round  (9)'!$B$2:$AM$102,MATCH(Species!AJ$2,'Round  (9)'!$B$2:$AM$2,0),0),0)+IFERROR(VLOOKUP($B50,'Round  (10)'!$B$2:$U$102,MATCH(Species!AJ$2,'Round  (10)'!$B$2:$U$2,0),0),0)+IFERROR(VLOOKUP($B50,'Round  (11)'!$B$2:$AB$102,MATCH(Species!AJ$2,'Round  (11)'!$B$2:$AB$2,0),0),0)+IFERROR(VLOOKUP($B50,'Round  (12)'!$B$2:$Y$100,MATCH(Species!AJ$2,'Round  (12)'!$B$2:$Y$2,0),0),0)</f>
        <v>0</v>
      </c>
    </row>
    <row r="51" spans="1:37" x14ac:dyDescent="0.3">
      <c r="A51" s="186">
        <v>48</v>
      </c>
      <c r="B51" s="326" t="s">
        <v>91</v>
      </c>
      <c r="C51" s="66" t="str">
        <f>IFERROR(VLOOKUP(B51,IND!$B$3:$E$66,4,0),"NM")</f>
        <v>M</v>
      </c>
      <c r="D51" s="51">
        <f t="shared" si="3"/>
        <v>4</v>
      </c>
      <c r="E51" s="342">
        <f t="shared" si="4"/>
        <v>16</v>
      </c>
      <c r="F51" s="480">
        <f>IFERROR(VLOOKUP($B51,'Round 1'!$B$2:$AM$102,MATCH(Species!F$2,'Round 1'!$B$2:$AM$2,0),0),0)+IFERROR(VLOOKUP($B51,'Round  (2)'!$B$2:$AM$102,MATCH(Species!F$2,'Round  (2)'!$B$2:$AM$2,0),0),0)+IFERROR(VLOOKUP($B51,'Round  (3)'!$B$2:$AM$102,MATCH(Species!F$2,'Round  (3)'!$B$2:$AM$2,0),0),0)+IFERROR(VLOOKUP($B51,'Round (4)'!$B$2:$AM$102,MATCH(Species!F$2,'Round (4)'!$B$2:$AM$2,0),0),0)+IFERROR(VLOOKUP($B51,'Round  (5)'!$B$2:$AM$102,MATCH(Species!F$2,'Round  (5)'!$B$2:$AM$2,0),0),0)+IFERROR(VLOOKUP($B51,'Round  (6)'!$B$2:$AM$102,MATCH(Species!F$2,'Round  (6)'!$B$2:$AM$2,0),0),0)+IFERROR(VLOOKUP($B51,'Round  (7)'!$B$2:$AM$102,MATCH(Species!F$2,'Round  (7)'!$B$2:$AM$2,0),0),0)+IFERROR(VLOOKUP($B51,'Round  (8)'!$B$2:$AM$102,MATCH(Species!F$2,'Round  (8)'!$B$2:$AM$2,0),0),0)+IFERROR(VLOOKUP($B51,'Round  (9)'!$B$2:$AM$102,MATCH(Species!F$2,'Round  (9)'!$B$2:$AM$2,0),0),0)+IFERROR(VLOOKUP($B51,'Round  (10)'!$B$2:$U$102,MATCH(Species!F$2,'Round  (10)'!$B$2:$U$2,0),0),0)+IFERROR(VLOOKUP($B51,'Round  (11)'!$B$2:$AB$102,MATCH(Species!F$2,'Round  (11)'!$B$2:$AB$2,0),0),0)+IFERROR(VLOOKUP($B51,'Round  (12)'!$B$2:$Y$100,MATCH(Species!F$2,'Round  (12)'!$B$2:$Y$2,0),0),0)</f>
        <v>8</v>
      </c>
      <c r="G51" s="480">
        <f>IFERROR(VLOOKUP($B51,'Round 1'!$B$2:$AM$102,MATCH(Species!G$2,'Round 1'!$B$2:$AM$2,0),0),0)+IFERROR(VLOOKUP($B51,'Round  (2)'!$B$2:$AM$102,MATCH(Species!G$2,'Round  (2)'!$B$2:$AM$2,0),0),0)+IFERROR(VLOOKUP($B51,'Round  (3)'!$B$2:$AM$102,MATCH(Species!G$2,'Round  (3)'!$B$2:$AM$2,0),0),0)+IFERROR(VLOOKUP($B51,'Round (4)'!$B$2:$AM$102,MATCH(Species!G$2,'Round (4)'!$B$2:$AM$2,0),0),0)+IFERROR(VLOOKUP($B51,'Round  (5)'!$B$2:$AM$102,MATCH(Species!G$2,'Round  (5)'!$B$2:$AM$2,0),0),0)+IFERROR(VLOOKUP($B51,'Round  (6)'!$B$2:$AM$102,MATCH(Species!G$2,'Round  (6)'!$B$2:$AM$2,0),0),0)+IFERROR(VLOOKUP($B51,'Round  (7)'!$B$2:$AM$102,MATCH(Species!G$2,'Round  (7)'!$B$2:$AM$2,0),0),0)+IFERROR(VLOOKUP($B51,'Round  (8)'!$B$2:$AM$102,MATCH(Species!G$2,'Round  (8)'!$B$2:$AM$2,0),0),0)+IFERROR(VLOOKUP($B51,'Round  (9)'!$B$2:$AM$102,MATCH(Species!G$2,'Round  (9)'!$B$2:$AM$2,0),0),0)+IFERROR(VLOOKUP($B51,'Round  (10)'!$B$2:$U$102,MATCH(Species!G$2,'Round  (10)'!$B$2:$U$2,0),0),0)+IFERROR(VLOOKUP($B51,'Round  (11)'!$B$2:$AB$102,MATCH(Species!G$2,'Round  (11)'!$B$2:$AB$2,0),0),0)+IFERROR(VLOOKUP($B51,'Round  (12)'!$B$2:$Y$100,MATCH(Species!G$2,'Round  (12)'!$B$2:$Y$2,0),0),0)</f>
        <v>0</v>
      </c>
      <c r="H51" s="480">
        <f>IFERROR(VLOOKUP($B51,'Round 1'!$B$2:$AM$102,MATCH(Species!H$2,'Round 1'!$B$2:$AM$2,0),0),0)+IFERROR(VLOOKUP($B51,'Round  (2)'!$B$2:$AM$102,MATCH(Species!H$2,'Round  (2)'!$B$2:$AM$2,0),0),0)+IFERROR(VLOOKUP($B51,'Round  (3)'!$B$2:$AM$102,MATCH(Species!H$2,'Round  (3)'!$B$2:$AM$2,0),0),0)+IFERROR(VLOOKUP($B51,'Round (4)'!$B$2:$AM$102,MATCH(Species!H$2,'Round (4)'!$B$2:$AM$2,0),0),0)+IFERROR(VLOOKUP($B51,'Round  (5)'!$B$2:$AM$102,MATCH(Species!H$2,'Round  (5)'!$B$2:$AM$2,0),0),0)+IFERROR(VLOOKUP($B51,'Round  (6)'!$B$2:$AM$102,MATCH(Species!H$2,'Round  (6)'!$B$2:$AM$2,0),0),0)+IFERROR(VLOOKUP($B51,'Round  (7)'!$B$2:$AM$102,MATCH(Species!H$2,'Round  (7)'!$B$2:$AM$2,0),0),0)+IFERROR(VLOOKUP($B51,'Round  (8)'!$B$2:$AM$102,MATCH(Species!H$2,'Round  (8)'!$B$2:$AM$2,0),0),0)+IFERROR(VLOOKUP($B51,'Round  (9)'!$B$2:$AM$102,MATCH(Species!H$2,'Round  (9)'!$B$2:$AM$2,0),0),0)+IFERROR(VLOOKUP($B51,'Round  (10)'!$B$2:$U$102,MATCH(Species!H$2,'Round  (10)'!$B$2:$U$2,0),0),0)+IFERROR(VLOOKUP($B51,'Round  (11)'!$B$2:$AB$102,MATCH(Species!H$2,'Round  (11)'!$B$2:$AB$2,0),0),0)+IFERROR(VLOOKUP($B51,'Round  (12)'!$B$2:$Y$100,MATCH(Species!H$2,'Round  (12)'!$B$2:$Y$2,0),0),0)</f>
        <v>0</v>
      </c>
      <c r="I51" s="480">
        <f>IFERROR(VLOOKUP($B51,'Round 1'!$B$2:$AM$102,MATCH(Species!I$2,'Round 1'!$B$2:$AM$2,0),0),0)+IFERROR(VLOOKUP($B51,'Round  (2)'!$B$2:$AM$102,MATCH(Species!I$2,'Round  (2)'!$B$2:$AM$2,0),0),0)+IFERROR(VLOOKUP($B51,'Round  (3)'!$B$2:$AM$102,MATCH(Species!I$2,'Round  (3)'!$B$2:$AM$2,0),0),0)+IFERROR(VLOOKUP($B51,'Round (4)'!$B$2:$AM$102,MATCH(Species!I$2,'Round (4)'!$B$2:$AM$2,0),0),0)+IFERROR(VLOOKUP($B51,'Round  (5)'!$B$2:$AM$102,MATCH(Species!I$2,'Round  (5)'!$B$2:$AM$2,0),0),0)+IFERROR(VLOOKUP($B51,'Round  (6)'!$B$2:$AM$102,MATCH(Species!I$2,'Round  (6)'!$B$2:$AM$2,0),0),0)+IFERROR(VLOOKUP($B51,'Round  (7)'!$B$2:$AM$102,MATCH(Species!I$2,'Round  (7)'!$B$2:$AM$2,0),0),0)+IFERROR(VLOOKUP($B51,'Round  (8)'!$B$2:$AM$102,MATCH(Species!I$2,'Round  (8)'!$B$2:$AM$2,0),0),0)+IFERROR(VLOOKUP($B51,'Round  (9)'!$B$2:$AM$102,MATCH(Species!I$2,'Round  (9)'!$B$2:$AM$2,0),0),0)+IFERROR(VLOOKUP($B51,'Round  (10)'!$B$2:$U$102,MATCH(Species!I$2,'Round  (10)'!$B$2:$U$2,0),0),0)+IFERROR(VLOOKUP($B51,'Round  (11)'!$B$2:$AB$102,MATCH(Species!I$2,'Round  (11)'!$B$2:$AB$2,0),0),0)+IFERROR(VLOOKUP($B51,'Round  (12)'!$B$2:$Y$100,MATCH(Species!I$2,'Round  (12)'!$B$2:$Y$2,0),0),0)</f>
        <v>0</v>
      </c>
      <c r="J51" s="480">
        <f>IFERROR(VLOOKUP($B51,'Round 1'!$B$2:$AM$102,MATCH(Species!J$2,'Round 1'!$B$2:$AM$2,0),0),0)+IFERROR(VLOOKUP($B51,'Round  (2)'!$B$2:$AM$102,MATCH(Species!J$2,'Round  (2)'!$B$2:$AM$2,0),0),0)+IFERROR(VLOOKUP($B51,'Round  (3)'!$B$2:$AM$102,MATCH(Species!J$2,'Round  (3)'!$B$2:$AM$2,0),0),0)+IFERROR(VLOOKUP($B51,'Round (4)'!$B$2:$AM$102,MATCH(Species!J$2,'Round (4)'!$B$2:$AM$2,0),0),0)+IFERROR(VLOOKUP($B51,'Round  (5)'!$B$2:$AM$102,MATCH(Species!J$2,'Round  (5)'!$B$2:$AM$2,0),0),0)+IFERROR(VLOOKUP($B51,'Round  (6)'!$B$2:$AM$102,MATCH(Species!J$2,'Round  (6)'!$B$2:$AM$2,0),0),0)+IFERROR(VLOOKUP($B51,'Round  (7)'!$B$2:$AM$102,MATCH(Species!J$2,'Round  (7)'!$B$2:$AM$2,0),0),0)+IFERROR(VLOOKUP($B51,'Round  (8)'!$B$2:$AM$102,MATCH(Species!J$2,'Round  (8)'!$B$2:$AM$2,0),0),0)+IFERROR(VLOOKUP($B51,'Round  (9)'!$B$2:$AM$102,MATCH(Species!J$2,'Round  (9)'!$B$2:$AM$2,0),0),0)+IFERROR(VLOOKUP($B51,'Round  (10)'!$B$2:$U$102,MATCH(Species!J$2,'Round  (10)'!$B$2:$U$2,0),0),0)+IFERROR(VLOOKUP($B51,'Round  (11)'!$B$2:$AB$102,MATCH(Species!J$2,'Round  (11)'!$B$2:$AB$2,0),0),0)+IFERROR(VLOOKUP($B51,'Round  (12)'!$B$2:$Y$100,MATCH(Species!J$2,'Round  (12)'!$B$2:$Y$2,0),0),0)</f>
        <v>0</v>
      </c>
      <c r="K51" s="480">
        <f>IFERROR(VLOOKUP($B51,'Round 1'!$B$2:$AM$102,MATCH(Species!K$2,'Round 1'!$B$2:$AM$2,0),0),0)+IFERROR(VLOOKUP($B51,'Round  (2)'!$B$2:$AM$102,MATCH(Species!K$2,'Round  (2)'!$B$2:$AM$2,0),0),0)+IFERROR(VLOOKUP($B51,'Round  (3)'!$B$2:$AM$102,MATCH(Species!K$2,'Round  (3)'!$B$2:$AM$2,0),0),0)+IFERROR(VLOOKUP($B51,'Round (4)'!$B$2:$AM$102,MATCH(Species!K$2,'Round (4)'!$B$2:$AM$2,0),0),0)+IFERROR(VLOOKUP($B51,'Round  (5)'!$B$2:$AM$102,MATCH(Species!K$2,'Round  (5)'!$B$2:$AM$2,0),0),0)+IFERROR(VLOOKUP($B51,'Round  (6)'!$B$2:$AM$102,MATCH(Species!K$2,'Round  (6)'!$B$2:$AM$2,0),0),0)+IFERROR(VLOOKUP($B51,'Round  (7)'!$B$2:$AM$102,MATCH(Species!K$2,'Round  (7)'!$B$2:$AM$2,0),0),0)+IFERROR(VLOOKUP($B51,'Round  (8)'!$B$2:$AM$102,MATCH(Species!K$2,'Round  (8)'!$B$2:$AM$2,0),0),0)+IFERROR(VLOOKUP($B51,'Round  (9)'!$B$2:$AM$102,MATCH(Species!K$2,'Round  (9)'!$B$2:$AM$2,0),0),0)+IFERROR(VLOOKUP($B51,'Round  (10)'!$B$2:$U$102,MATCH(Species!K$2,'Round  (10)'!$B$2:$U$2,0),0),0)+IFERROR(VLOOKUP($B51,'Round  (11)'!$B$2:$AB$102,MATCH(Species!K$2,'Round  (11)'!$B$2:$AB$2,0),0),0)+IFERROR(VLOOKUP($B51,'Round  (12)'!$B$2:$Y$100,MATCH(Species!K$2,'Round  (12)'!$B$2:$Y$2,0),0),0)</f>
        <v>0</v>
      </c>
      <c r="L51" s="480">
        <f>IFERROR(VLOOKUP($B51,'Round 1'!$B$2:$AM$102,MATCH(Species!L$2,'Round 1'!$B$2:$AM$2,0),0),0)+IFERROR(VLOOKUP($B51,'Round  (2)'!$B$2:$AM$102,MATCH(Species!L$2,'Round  (2)'!$B$2:$AM$2,0),0),0)+IFERROR(VLOOKUP($B51,'Round  (3)'!$B$2:$AM$102,MATCH(Species!L$2,'Round  (3)'!$B$2:$AM$2,0),0),0)+IFERROR(VLOOKUP($B51,'Round (4)'!$B$2:$AM$102,MATCH(Species!L$2,'Round (4)'!$B$2:$AM$2,0),0),0)+IFERROR(VLOOKUP($B51,'Round  (5)'!$B$2:$AM$102,MATCH(Species!L$2,'Round  (5)'!$B$2:$AM$2,0),0),0)+IFERROR(VLOOKUP($B51,'Round  (6)'!$B$2:$AM$102,MATCH(Species!L$2,'Round  (6)'!$B$2:$AM$2,0),0),0)+IFERROR(VLOOKUP($B51,'Round  (7)'!$B$2:$AM$102,MATCH(Species!L$2,'Round  (7)'!$B$2:$AM$2,0),0),0)+IFERROR(VLOOKUP($B51,'Round  (8)'!$B$2:$AM$102,MATCH(Species!L$2,'Round  (8)'!$B$2:$AM$2,0),0),0)+IFERROR(VLOOKUP($B51,'Round  (9)'!$B$2:$AM$102,MATCH(Species!L$2,'Round  (9)'!$B$2:$AM$2,0),0),0)+IFERROR(VLOOKUP($B51,'Round  (10)'!$B$2:$U$102,MATCH(Species!L$2,'Round  (10)'!$B$2:$U$2,0),0),0)+IFERROR(VLOOKUP($B51,'Round  (11)'!$B$2:$AB$102,MATCH(Species!L$2,'Round  (11)'!$B$2:$AB$2,0),0),0)+IFERROR(VLOOKUP($B51,'Round  (12)'!$B$2:$Y$100,MATCH(Species!L$2,'Round  (12)'!$B$2:$Y$2,0),0),0)</f>
        <v>2</v>
      </c>
      <c r="M51" s="480">
        <f>IFERROR(VLOOKUP($B51,'Round 1'!$B$2:$AM$102,MATCH(Species!M$2,'Round 1'!$B$2:$AM$2,0),0),0)+IFERROR(VLOOKUP($B51,'Round  (2)'!$B$2:$AM$102,MATCH(Species!M$2,'Round  (2)'!$B$2:$AM$2,0),0),0)+IFERROR(VLOOKUP($B51,'Round  (3)'!$B$2:$AM$102,MATCH(Species!M$2,'Round  (3)'!$B$2:$AM$2,0),0),0)+IFERROR(VLOOKUP($B51,'Round (4)'!$B$2:$AM$102,MATCH(Species!M$2,'Round (4)'!$B$2:$AM$2,0),0),0)+IFERROR(VLOOKUP($B51,'Round  (5)'!$B$2:$AM$102,MATCH(Species!M$2,'Round  (5)'!$B$2:$AM$2,0),0),0)+IFERROR(VLOOKUP($B51,'Round  (6)'!$B$2:$AM$102,MATCH(Species!M$2,'Round  (6)'!$B$2:$AM$2,0),0),0)+IFERROR(VLOOKUP($B51,'Round  (7)'!$B$2:$AM$102,MATCH(Species!M$2,'Round  (7)'!$B$2:$AM$2,0),0),0)+IFERROR(VLOOKUP($B51,'Round  (8)'!$B$2:$AM$102,MATCH(Species!M$2,'Round  (8)'!$B$2:$AM$2,0),0),0)+IFERROR(VLOOKUP($B51,'Round  (9)'!$B$2:$AM$102,MATCH(Species!M$2,'Round  (9)'!$B$2:$AM$2,0),0),0)+IFERROR(VLOOKUP($B51,'Round  (10)'!$B$2:$U$102,MATCH(Species!M$2,'Round  (10)'!$B$2:$U$2,0),0),0)+IFERROR(VLOOKUP($B51,'Round  (11)'!$B$2:$AB$102,MATCH(Species!M$2,'Round  (11)'!$B$2:$AB$2,0),0),0)+IFERROR(VLOOKUP($B51,'Round  (12)'!$B$2:$Y$100,MATCH(Species!M$2,'Round  (12)'!$B$2:$Y$2,0),0),0)</f>
        <v>0</v>
      </c>
      <c r="N51" s="480">
        <f>IFERROR(VLOOKUP($B51,'Round 1'!$B$2:$AM$102,MATCH(Species!N$2,'Round 1'!$B$2:$AM$2,0),0),0)+IFERROR(VLOOKUP($B51,'Round  (2)'!$B$2:$AM$102,MATCH(Species!N$2,'Round  (2)'!$B$2:$AM$2,0),0),0)+IFERROR(VLOOKUP($B51,'Round  (3)'!$B$2:$AM$102,MATCH(Species!N$2,'Round  (3)'!$B$2:$AM$2,0),0),0)+IFERROR(VLOOKUP($B51,'Round (4)'!$B$2:$AM$102,MATCH(Species!N$2,'Round (4)'!$B$2:$AM$2,0),0),0)+IFERROR(VLOOKUP($B51,'Round  (5)'!$B$2:$AM$102,MATCH(Species!N$2,'Round  (5)'!$B$2:$AM$2,0),0),0)+IFERROR(VLOOKUP($B51,'Round  (6)'!$B$2:$AM$102,MATCH(Species!N$2,'Round  (6)'!$B$2:$AM$2,0),0),0)+IFERROR(VLOOKUP($B51,'Round  (7)'!$B$2:$AM$102,MATCH(Species!N$2,'Round  (7)'!$B$2:$AM$2,0),0),0)+IFERROR(VLOOKUP($B51,'Round  (8)'!$B$2:$AM$102,MATCH(Species!N$2,'Round  (8)'!$B$2:$AM$2,0),0),0)+IFERROR(VLOOKUP($B51,'Round  (9)'!$B$2:$AM$102,MATCH(Species!N$2,'Round  (9)'!$B$2:$AM$2,0),0),0)+IFERROR(VLOOKUP($B51,'Round  (10)'!$B$2:$U$102,MATCH(Species!N$2,'Round  (10)'!$B$2:$U$2,0),0),0)+IFERROR(VLOOKUP($B51,'Round  (11)'!$B$2:$AB$102,MATCH(Species!N$2,'Round  (11)'!$B$2:$AB$2,0),0),0)+IFERROR(VLOOKUP($B51,'Round  (12)'!$B$2:$Y$100,MATCH(Species!N$2,'Round  (12)'!$B$2:$Y$2,0),0),0)</f>
        <v>5</v>
      </c>
      <c r="O51" s="480">
        <f>IFERROR(VLOOKUP($B51,'Round 1'!$B$2:$AM$102,MATCH(Species!O$2,'Round 1'!$B$2:$AM$2,0),0),0)+IFERROR(VLOOKUP($B51,'Round  (2)'!$B$2:$AM$102,MATCH(Species!O$2,'Round  (2)'!$B$2:$AM$2,0),0),0)+IFERROR(VLOOKUP($B51,'Round  (3)'!$B$2:$AM$102,MATCH(Species!O$2,'Round  (3)'!$B$2:$AM$2,0),0),0)+IFERROR(VLOOKUP($B51,'Round (4)'!$B$2:$AM$102,MATCH(Species!O$2,'Round (4)'!$B$2:$AM$2,0),0),0)+IFERROR(VLOOKUP($B51,'Round  (5)'!$B$2:$AM$102,MATCH(Species!O$2,'Round  (5)'!$B$2:$AM$2,0),0),0)+IFERROR(VLOOKUP($B51,'Round  (6)'!$B$2:$AM$102,MATCH(Species!O$2,'Round  (6)'!$B$2:$AM$2,0),0),0)+IFERROR(VLOOKUP($B51,'Round  (7)'!$B$2:$AM$102,MATCH(Species!O$2,'Round  (7)'!$B$2:$AM$2,0),0),0)+IFERROR(VLOOKUP($B51,'Round  (8)'!$B$2:$AM$102,MATCH(Species!O$2,'Round  (8)'!$B$2:$AM$2,0),0),0)+IFERROR(VLOOKUP($B51,'Round  (9)'!$B$2:$AM$102,MATCH(Species!O$2,'Round  (9)'!$B$2:$AM$2,0),0),0)+IFERROR(VLOOKUP($B51,'Round  (10)'!$B$2:$U$102,MATCH(Species!O$2,'Round  (10)'!$B$2:$U$2,0),0),0)+IFERROR(VLOOKUP($B51,'Round  (11)'!$B$2:$AB$102,MATCH(Species!O$2,'Round  (11)'!$B$2:$AB$2,0),0),0)+IFERROR(VLOOKUP($B51,'Round  (12)'!$B$2:$Y$100,MATCH(Species!O$2,'Round  (12)'!$B$2:$Y$2,0),0),0)</f>
        <v>0</v>
      </c>
      <c r="P51" s="480">
        <f>IFERROR(VLOOKUP($B51,'Round 1'!$B$2:$AM$102,MATCH(Species!P$2,'Round 1'!$B$2:$AM$2,0),0),0)+IFERROR(VLOOKUP($B51,'Round  (2)'!$B$2:$AM$102,MATCH(Species!P$2,'Round  (2)'!$B$2:$AM$2,0),0),0)+IFERROR(VLOOKUP($B51,'Round  (3)'!$B$2:$AM$102,MATCH(Species!P$2,'Round  (3)'!$B$2:$AM$2,0),0),0)+IFERROR(VLOOKUP($B51,'Round (4)'!$B$2:$AM$102,MATCH(Species!P$2,'Round (4)'!$B$2:$AM$2,0),0),0)+IFERROR(VLOOKUP($B51,'Round  (5)'!$B$2:$AM$102,MATCH(Species!P$2,'Round  (5)'!$B$2:$AM$2,0),0),0)+IFERROR(VLOOKUP($B51,'Round  (6)'!$B$2:$AM$102,MATCH(Species!P$2,'Round  (6)'!$B$2:$AM$2,0),0),0)+IFERROR(VLOOKUP($B51,'Round  (7)'!$B$2:$AM$102,MATCH(Species!P$2,'Round  (7)'!$B$2:$AM$2,0),0),0)+IFERROR(VLOOKUP($B51,'Round  (8)'!$B$2:$AM$102,MATCH(Species!P$2,'Round  (8)'!$B$2:$AM$2,0),0),0)+IFERROR(VLOOKUP($B51,'Round  (9)'!$B$2:$AM$102,MATCH(Species!P$2,'Round  (9)'!$B$2:$AM$2,0),0),0)+IFERROR(VLOOKUP($B51,'Round  (10)'!$B$2:$U$102,MATCH(Species!P$2,'Round  (10)'!$B$2:$U$2,0),0),0)+IFERROR(VLOOKUP($B51,'Round  (11)'!$B$2:$AB$102,MATCH(Species!P$2,'Round  (11)'!$B$2:$AB$2,0),0),0)+IFERROR(VLOOKUP($B51,'Round  (12)'!$B$2:$Y$100,MATCH(Species!P$2,'Round  (12)'!$B$2:$Y$2,0),0),0)</f>
        <v>0</v>
      </c>
      <c r="Q51" s="480">
        <f>IFERROR(VLOOKUP($B51,'Round 1'!$B$2:$AM$102,MATCH(Species!Q$2,'Round 1'!$B$2:$AM$2,0),0),0)+IFERROR(VLOOKUP($B51,'Round  (2)'!$B$2:$AM$102,MATCH(Species!Q$2,'Round  (2)'!$B$2:$AM$2,0),0),0)+IFERROR(VLOOKUP($B51,'Round  (3)'!$B$2:$AM$102,MATCH(Species!Q$2,'Round  (3)'!$B$2:$AM$2,0),0),0)+IFERROR(VLOOKUP($B51,'Round (4)'!$B$2:$AM$102,MATCH(Species!Q$2,'Round (4)'!$B$2:$AM$2,0),0),0)+IFERROR(VLOOKUP($B51,'Round  (5)'!$B$2:$AM$102,MATCH(Species!Q$2,'Round  (5)'!$B$2:$AM$2,0),0),0)+IFERROR(VLOOKUP($B51,'Round  (6)'!$B$2:$AM$102,MATCH(Species!Q$2,'Round  (6)'!$B$2:$AM$2,0),0),0)+IFERROR(VLOOKUP($B51,'Round  (7)'!$B$2:$AM$102,MATCH(Species!Q$2,'Round  (7)'!$B$2:$AM$2,0),0),0)+IFERROR(VLOOKUP($B51,'Round  (8)'!$B$2:$AM$102,MATCH(Species!Q$2,'Round  (8)'!$B$2:$AM$2,0),0),0)+IFERROR(VLOOKUP($B51,'Round  (9)'!$B$2:$AM$102,MATCH(Species!Q$2,'Round  (9)'!$B$2:$AM$2,0),0),0)+IFERROR(VLOOKUP($B51,'Round  (10)'!$B$2:$U$102,MATCH(Species!Q$2,'Round  (10)'!$B$2:$U$2,0),0),0)+IFERROR(VLOOKUP($B51,'Round  (11)'!$B$2:$AB$102,MATCH(Species!Q$2,'Round  (11)'!$B$2:$AB$2,0),0),0)+IFERROR(VLOOKUP($B51,'Round  (12)'!$B$2:$Y$100,MATCH(Species!Q$2,'Round  (12)'!$B$2:$Y$2,0),0),0)</f>
        <v>0</v>
      </c>
      <c r="R51" s="480">
        <f>IFERROR(VLOOKUP($B51,'Round 1'!$B$2:$AM$102,MATCH(Species!R$2,'Round 1'!$B$2:$AM$2,0),0),0)+IFERROR(VLOOKUP($B51,'Round  (2)'!$B$2:$AM$102,MATCH(Species!R$2,'Round  (2)'!$B$2:$AM$2,0),0),0)+IFERROR(VLOOKUP($B51,'Round  (3)'!$B$2:$AM$102,MATCH(Species!R$2,'Round  (3)'!$B$2:$AM$2,0),0),0)+IFERROR(VLOOKUP($B51,'Round (4)'!$B$2:$AM$102,MATCH(Species!R$2,'Round (4)'!$B$2:$AM$2,0),0),0)+IFERROR(VLOOKUP($B51,'Round  (5)'!$B$2:$AM$102,MATCH(Species!R$2,'Round  (5)'!$B$2:$AM$2,0),0),0)+IFERROR(VLOOKUP($B51,'Round  (6)'!$B$2:$AM$102,MATCH(Species!R$2,'Round  (6)'!$B$2:$AM$2,0),0),0)+IFERROR(VLOOKUP($B51,'Round  (7)'!$B$2:$AM$102,MATCH(Species!R$2,'Round  (7)'!$B$2:$AM$2,0),0),0)+IFERROR(VLOOKUP($B51,'Round  (8)'!$B$2:$AM$102,MATCH(Species!R$2,'Round  (8)'!$B$2:$AM$2,0),0),0)+IFERROR(VLOOKUP($B51,'Round  (9)'!$B$2:$AM$102,MATCH(Species!R$2,'Round  (9)'!$B$2:$AM$2,0),0),0)+IFERROR(VLOOKUP($B51,'Round  (10)'!$B$2:$U$102,MATCH(Species!R$2,'Round  (10)'!$B$2:$U$2,0),0),0)+IFERROR(VLOOKUP($B51,'Round  (11)'!$B$2:$AB$102,MATCH(Species!R$2,'Round  (11)'!$B$2:$AB$2,0),0),0)+IFERROR(VLOOKUP($B51,'Round  (12)'!$B$2:$Y$100,MATCH(Species!R$2,'Round  (12)'!$B$2:$Y$2,0),0),0)</f>
        <v>0</v>
      </c>
      <c r="S51" s="480">
        <f>IFERROR(VLOOKUP($B51,'Round 1'!$B$2:$AM$102,MATCH(Species!S$2,'Round 1'!$B$2:$AM$2,0),0),0)+IFERROR(VLOOKUP($B51,'Round  (2)'!$B$2:$AM$102,MATCH(Species!S$2,'Round  (2)'!$B$2:$AM$2,0),0),0)+IFERROR(VLOOKUP($B51,'Round  (3)'!$B$2:$AM$102,MATCH(Species!S$2,'Round  (3)'!$B$2:$AM$2,0),0),0)+IFERROR(VLOOKUP($B51,'Round (4)'!$B$2:$AM$102,MATCH(Species!S$2,'Round (4)'!$B$2:$AM$2,0),0),0)+IFERROR(VLOOKUP($B51,'Round  (5)'!$B$2:$AM$102,MATCH(Species!S$2,'Round  (5)'!$B$2:$AM$2,0),0),0)+IFERROR(VLOOKUP($B51,'Round  (6)'!$B$2:$AM$102,MATCH(Species!S$2,'Round  (6)'!$B$2:$AM$2,0),0),0)+IFERROR(VLOOKUP($B51,'Round  (7)'!$B$2:$AM$102,MATCH(Species!S$2,'Round  (7)'!$B$2:$AM$2,0),0),0)+IFERROR(VLOOKUP($B51,'Round  (8)'!$B$2:$AM$102,MATCH(Species!S$2,'Round  (8)'!$B$2:$AM$2,0),0),0)+IFERROR(VLOOKUP($B51,'Round  (9)'!$B$2:$AM$102,MATCH(Species!S$2,'Round  (9)'!$B$2:$AM$2,0),0),0)+IFERROR(VLOOKUP($B51,'Round  (10)'!$B$2:$U$102,MATCH(Species!S$2,'Round  (10)'!$B$2:$U$2,0),0),0)+IFERROR(VLOOKUP($B51,'Round  (11)'!$B$2:$AB$102,MATCH(Species!S$2,'Round  (11)'!$B$2:$AB$2,0),0),0)+IFERROR(VLOOKUP($B51,'Round  (12)'!$B$2:$Y$100,MATCH(Species!S$2,'Round  (12)'!$B$2:$Y$2,0),0),0)</f>
        <v>0</v>
      </c>
      <c r="T51" s="480">
        <f>IFERROR(VLOOKUP($B51,'Round 1'!$B$2:$AM$102,MATCH(Species!T$2,'Round 1'!$B$2:$AM$2,0),0),0)+IFERROR(VLOOKUP($B51,'Round  (2)'!$B$2:$AM$102,MATCH(Species!T$2,'Round  (2)'!$B$2:$AM$2,0),0),0)+IFERROR(VLOOKUP($B51,'Round  (3)'!$B$2:$AM$102,MATCH(Species!T$2,'Round  (3)'!$B$2:$AM$2,0),0),0)+IFERROR(VLOOKUP($B51,'Round (4)'!$B$2:$AM$102,MATCH(Species!T$2,'Round (4)'!$B$2:$AM$2,0),0),0)+IFERROR(VLOOKUP($B51,'Round  (5)'!$B$2:$AM$102,MATCH(Species!T$2,'Round  (5)'!$B$2:$AM$2,0),0),0)+IFERROR(VLOOKUP($B51,'Round  (6)'!$B$2:$AM$102,MATCH(Species!T$2,'Round  (6)'!$B$2:$AM$2,0),0),0)+IFERROR(VLOOKUP($B51,'Round  (7)'!$B$2:$AM$102,MATCH(Species!T$2,'Round  (7)'!$B$2:$AM$2,0),0),0)+IFERROR(VLOOKUP($B51,'Round  (8)'!$B$2:$AM$102,MATCH(Species!T$2,'Round  (8)'!$B$2:$AM$2,0),0),0)+IFERROR(VLOOKUP($B51,'Round  (9)'!$B$2:$AM$102,MATCH(Species!T$2,'Round  (9)'!$B$2:$AM$2,0),0),0)+IFERROR(VLOOKUP($B51,'Round  (10)'!$B$2:$U$102,MATCH(Species!T$2,'Round  (10)'!$B$2:$U$2,0),0),0)+IFERROR(VLOOKUP($B51,'Round  (11)'!$B$2:$AB$102,MATCH(Species!T$2,'Round  (11)'!$B$2:$AB$2,0),0),0)+IFERROR(VLOOKUP($B51,'Round  (12)'!$B$2:$Y$100,MATCH(Species!T$2,'Round  (12)'!$B$2:$Y$2,0),0),0)</f>
        <v>0</v>
      </c>
      <c r="U51" s="480">
        <f>IFERROR(VLOOKUP($B51,'Round 1'!$B$2:$AM$102,MATCH(Species!U$2,'Round 1'!$B$2:$AM$2,0),0),0)+IFERROR(VLOOKUP($B51,'Round  (2)'!$B$2:$AM$102,MATCH(Species!U$2,'Round  (2)'!$B$2:$AM$2,0),0),0)+IFERROR(VLOOKUP($B51,'Round  (3)'!$B$2:$AM$102,MATCH(Species!U$2,'Round  (3)'!$B$2:$AM$2,0),0),0)+IFERROR(VLOOKUP($B51,'Round (4)'!$B$2:$AM$102,MATCH(Species!U$2,'Round (4)'!$B$2:$AM$2,0),0),0)+IFERROR(VLOOKUP($B51,'Round  (5)'!$B$2:$AM$102,MATCH(Species!U$2,'Round  (5)'!$B$2:$AM$2,0),0),0)+IFERROR(VLOOKUP($B51,'Round  (6)'!$B$2:$AM$102,MATCH(Species!U$2,'Round  (6)'!$B$2:$AM$2,0),0),0)+IFERROR(VLOOKUP($B51,'Round  (7)'!$B$2:$AM$102,MATCH(Species!U$2,'Round  (7)'!$B$2:$AM$2,0),0),0)+IFERROR(VLOOKUP($B51,'Round  (8)'!$B$2:$AM$102,MATCH(Species!U$2,'Round  (8)'!$B$2:$AM$2,0),0),0)+IFERROR(VLOOKUP($B51,'Round  (9)'!$B$2:$AM$102,MATCH(Species!U$2,'Round  (9)'!$B$2:$AM$2,0),0),0)+IFERROR(VLOOKUP($B51,'Round  (10)'!$B$2:$U$102,MATCH(Species!U$2,'Round  (10)'!$B$2:$U$2,0),0),0)+IFERROR(VLOOKUP($B51,'Round  (11)'!$B$2:$AB$102,MATCH(Species!U$2,'Round  (11)'!$B$2:$AB$2,0),0),0)+IFERROR(VLOOKUP($B51,'Round  (12)'!$B$2:$Y$100,MATCH(Species!U$2,'Round  (12)'!$B$2:$Y$2,0),0),0)</f>
        <v>0</v>
      </c>
      <c r="V51" s="480">
        <f>IFERROR(VLOOKUP($B51,'Round 1'!$B$2:$AM$102,MATCH(Species!V$2,'Round 1'!$B$2:$AM$2,0),0),0)+IFERROR(VLOOKUP($B51,'Round  (2)'!$B$2:$AM$102,MATCH(Species!V$2,'Round  (2)'!$B$2:$AM$2,0),0),0)+IFERROR(VLOOKUP($B51,'Round  (3)'!$B$2:$AM$102,MATCH(Species!V$2,'Round  (3)'!$B$2:$AM$2,0),0),0)+IFERROR(VLOOKUP($B51,'Round (4)'!$B$2:$AM$102,MATCH(Species!V$2,'Round (4)'!$B$2:$AM$2,0),0),0)+IFERROR(VLOOKUP($B51,'Round  (5)'!$B$2:$AM$102,MATCH(Species!V$2,'Round  (5)'!$B$2:$AM$2,0),0),0)+IFERROR(VLOOKUP($B51,'Round  (6)'!$B$2:$AM$102,MATCH(Species!V$2,'Round  (6)'!$B$2:$AM$2,0),0),0)+IFERROR(VLOOKUP($B51,'Round  (7)'!$B$2:$AM$102,MATCH(Species!V$2,'Round  (7)'!$B$2:$AM$2,0),0),0)+IFERROR(VLOOKUP($B51,'Round  (8)'!$B$2:$AM$102,MATCH(Species!V$2,'Round  (8)'!$B$2:$AM$2,0),0),0)+IFERROR(VLOOKUP($B51,'Round  (9)'!$B$2:$AM$102,MATCH(Species!V$2,'Round  (9)'!$B$2:$AM$2,0),0),0)+IFERROR(VLOOKUP($B51,'Round  (10)'!$B$2:$U$102,MATCH(Species!V$2,'Round  (10)'!$B$2:$U$2,0),0),0)+IFERROR(VLOOKUP($B51,'Round  (11)'!$B$2:$AB$102,MATCH(Species!V$2,'Round  (11)'!$B$2:$AB$2,0),0),0)+IFERROR(VLOOKUP($B51,'Round  (12)'!$B$2:$Y$100,MATCH(Species!V$2,'Round  (12)'!$B$2:$Y$2,0),0),0)</f>
        <v>1</v>
      </c>
      <c r="W51" s="480">
        <f>IFERROR(VLOOKUP($B51,'Round 1'!$B$2:$AM$102,MATCH(Species!W$2,'Round 1'!$B$2:$AM$2,0),0),0)+IFERROR(VLOOKUP($B51,'Round  (2)'!$B$2:$AM$102,MATCH(Species!W$2,'Round  (2)'!$B$2:$AM$2,0),0),0)+IFERROR(VLOOKUP($B51,'Round  (3)'!$B$2:$AM$102,MATCH(Species!W$2,'Round  (3)'!$B$2:$AM$2,0),0),0)+IFERROR(VLOOKUP($B51,'Round (4)'!$B$2:$AM$102,MATCH(Species!W$2,'Round (4)'!$B$2:$AM$2,0),0),0)+IFERROR(VLOOKUP($B51,'Round  (5)'!$B$2:$AM$102,MATCH(Species!W$2,'Round  (5)'!$B$2:$AM$2,0),0),0)+IFERROR(VLOOKUP($B51,'Round  (6)'!$B$2:$AM$102,MATCH(Species!W$2,'Round  (6)'!$B$2:$AM$2,0),0),0)+IFERROR(VLOOKUP($B51,'Round  (7)'!$B$2:$AM$102,MATCH(Species!W$2,'Round  (7)'!$B$2:$AM$2,0),0),0)+IFERROR(VLOOKUP($B51,'Round  (8)'!$B$2:$AM$102,MATCH(Species!W$2,'Round  (8)'!$B$2:$AM$2,0),0),0)+IFERROR(VLOOKUP($B51,'Round  (9)'!$B$2:$AM$102,MATCH(Species!W$2,'Round  (9)'!$B$2:$AM$2,0),0),0)+IFERROR(VLOOKUP($B51,'Round  (10)'!$B$2:$U$102,MATCH(Species!W$2,'Round  (10)'!$B$2:$U$2,0),0),0)+IFERROR(VLOOKUP($B51,'Round  (11)'!$B$2:$AB$102,MATCH(Species!W$2,'Round  (11)'!$B$2:$AB$2,0),0),0)+IFERROR(VLOOKUP($B51,'Round  (12)'!$B$2:$Y$100,MATCH(Species!W$2,'Round  (12)'!$B$2:$Y$2,0),0),0)</f>
        <v>0</v>
      </c>
      <c r="X51" s="480">
        <f>IFERROR(VLOOKUP($B51,'Round 1'!$B$2:$AM$102,MATCH(Species!X$2,'Round 1'!$B$2:$AM$2,0),0),0)+IFERROR(VLOOKUP($B51,'Round  (2)'!$B$2:$AM$102,MATCH(Species!X$2,'Round  (2)'!$B$2:$AM$2,0),0),0)+IFERROR(VLOOKUP($B51,'Round  (3)'!$B$2:$AM$102,MATCH(Species!X$2,'Round  (3)'!$B$2:$AM$2,0),0),0)+IFERROR(VLOOKUP($B51,'Round (4)'!$B$2:$AM$102,MATCH(Species!X$2,'Round (4)'!$B$2:$AM$2,0),0),0)+IFERROR(VLOOKUP($B51,'Round  (5)'!$B$2:$AM$102,MATCH(Species!X$2,'Round  (5)'!$B$2:$AM$2,0),0),0)+IFERROR(VLOOKUP($B51,'Round  (6)'!$B$2:$AM$102,MATCH(Species!X$2,'Round  (6)'!$B$2:$AM$2,0),0),0)+IFERROR(VLOOKUP($B51,'Round  (7)'!$B$2:$AM$102,MATCH(Species!X$2,'Round  (7)'!$B$2:$AM$2,0),0),0)+IFERROR(VLOOKUP($B51,'Round  (8)'!$B$2:$AM$102,MATCH(Species!X$2,'Round  (8)'!$B$2:$AM$2,0),0),0)+IFERROR(VLOOKUP($B51,'Round  (9)'!$B$2:$AM$102,MATCH(Species!X$2,'Round  (9)'!$B$2:$AM$2,0),0),0)+IFERROR(VLOOKUP($B51,'Round  (10)'!$B$2:$U$102,MATCH(Species!X$2,'Round  (10)'!$B$2:$U$2,0),0),0)+IFERROR(VLOOKUP($B51,'Round  (11)'!$B$2:$AB$102,MATCH(Species!X$2,'Round  (11)'!$B$2:$AB$2,0),0),0)+IFERROR(VLOOKUP($B51,'Round  (12)'!$B$2:$Y$100,MATCH(Species!X$2,'Round  (12)'!$B$2:$Y$2,0),0),0)</f>
        <v>0</v>
      </c>
      <c r="Y51" s="480">
        <f>IFERROR(VLOOKUP($B51,'Round 1'!$B$2:$AM$102,MATCH(Species!Y$2,'Round 1'!$B$2:$AM$2,0),0),0)+IFERROR(VLOOKUP($B51,'Round  (2)'!$B$2:$AM$102,MATCH(Species!Y$2,'Round  (2)'!$B$2:$AM$2,0),0),0)+IFERROR(VLOOKUP($B51,'Round  (3)'!$B$2:$AM$102,MATCH(Species!Y$2,'Round  (3)'!$B$2:$AM$2,0),0),0)+IFERROR(VLOOKUP($B51,'Round (4)'!$B$2:$AM$102,MATCH(Species!Y$2,'Round (4)'!$B$2:$AM$2,0),0),0)+IFERROR(VLOOKUP($B51,'Round  (5)'!$B$2:$AM$102,MATCH(Species!Y$2,'Round  (5)'!$B$2:$AM$2,0),0),0)+IFERROR(VLOOKUP($B51,'Round  (6)'!$B$2:$AM$102,MATCH(Species!Y$2,'Round  (6)'!$B$2:$AM$2,0),0),0)+IFERROR(VLOOKUP($B51,'Round  (7)'!$B$2:$AM$102,MATCH(Species!Y$2,'Round  (7)'!$B$2:$AM$2,0),0),0)+IFERROR(VLOOKUP($B51,'Round  (8)'!$B$2:$AM$102,MATCH(Species!Y$2,'Round  (8)'!$B$2:$AM$2,0),0),0)+IFERROR(VLOOKUP($B51,'Round  (9)'!$B$2:$AM$102,MATCH(Species!Y$2,'Round  (9)'!$B$2:$AM$2,0),0),0)+IFERROR(VLOOKUP($B51,'Round  (10)'!$B$2:$U$102,MATCH(Species!Y$2,'Round  (10)'!$B$2:$U$2,0),0),0)+IFERROR(VLOOKUP($B51,'Round  (11)'!$B$2:$AB$102,MATCH(Species!Y$2,'Round  (11)'!$B$2:$AB$2,0),0),0)+IFERROR(VLOOKUP($B51,'Round  (12)'!$B$2:$Y$100,MATCH(Species!Y$2,'Round  (12)'!$B$2:$Y$2,0),0),0)</f>
        <v>0</v>
      </c>
      <c r="Z51" s="480">
        <f>IFERROR(VLOOKUP($B51,'Round 1'!$B$2:$AM$102,MATCH(Species!Z$2,'Round 1'!$B$2:$AM$2,0),0),0)+IFERROR(VLOOKUP($B51,'Round  (2)'!$B$2:$AM$102,MATCH(Species!Z$2,'Round  (2)'!$B$2:$AM$2,0),0),0)+IFERROR(VLOOKUP($B51,'Round  (3)'!$B$2:$AM$102,MATCH(Species!Z$2,'Round  (3)'!$B$2:$AM$2,0),0),0)+IFERROR(VLOOKUP($B51,'Round (4)'!$B$2:$AM$102,MATCH(Species!Z$2,'Round (4)'!$B$2:$AM$2,0),0),0)+IFERROR(VLOOKUP($B51,'Round  (5)'!$B$2:$AM$102,MATCH(Species!Z$2,'Round  (5)'!$B$2:$AM$2,0),0),0)+IFERROR(VLOOKUP($B51,'Round  (6)'!$B$2:$AM$102,MATCH(Species!Z$2,'Round  (6)'!$B$2:$AM$2,0),0),0)+IFERROR(VLOOKUP($B51,'Round  (7)'!$B$2:$AM$102,MATCH(Species!Z$2,'Round  (7)'!$B$2:$AM$2,0),0),0)+IFERROR(VLOOKUP($B51,'Round  (8)'!$B$2:$AM$102,MATCH(Species!Z$2,'Round  (8)'!$B$2:$AM$2,0),0),0)+IFERROR(VLOOKUP($B51,'Round  (9)'!$B$2:$AM$102,MATCH(Species!Z$2,'Round  (9)'!$B$2:$AM$2,0),0),0)+IFERROR(VLOOKUP($B51,'Round  (10)'!$B$2:$U$102,MATCH(Species!Z$2,'Round  (10)'!$B$2:$U$2,0),0),0)+IFERROR(VLOOKUP($B51,'Round  (11)'!$B$2:$AB$102,MATCH(Species!Z$2,'Round  (11)'!$B$2:$AB$2,0),0),0)+IFERROR(VLOOKUP($B51,'Round  (12)'!$B$2:$Y$100,MATCH(Species!Z$2,'Round  (12)'!$B$2:$Y$2,0),0),0)</f>
        <v>0</v>
      </c>
      <c r="AA51" s="480">
        <f>IFERROR(VLOOKUP($B51,'Round 1'!$B$2:$AM$102,MATCH(Species!AA$2,'Round 1'!$B$2:$AM$2,0),0),0)+IFERROR(VLOOKUP($B51,'Round  (2)'!$B$2:$AM$102,MATCH(Species!AA$2,'Round  (2)'!$B$2:$AM$2,0),0),0)+IFERROR(VLOOKUP($B51,'Round  (3)'!$B$2:$AM$102,MATCH(Species!AA$2,'Round  (3)'!$B$2:$AM$2,0),0),0)+IFERROR(VLOOKUP($B51,'Round (4)'!$B$2:$AM$102,MATCH(Species!AA$2,'Round (4)'!$B$2:$AM$2,0),0),0)+IFERROR(VLOOKUP($B51,'Round  (5)'!$B$2:$AM$102,MATCH(Species!AA$2,'Round  (5)'!$B$2:$AM$2,0),0),0)+IFERROR(VLOOKUP($B51,'Round  (6)'!$B$2:$AM$102,MATCH(Species!AA$2,'Round  (6)'!$B$2:$AM$2,0),0),0)+IFERROR(VLOOKUP($B51,'Round  (7)'!$B$2:$AM$102,MATCH(Species!AA$2,'Round  (7)'!$B$2:$AM$2,0),0),0)+IFERROR(VLOOKUP($B51,'Round  (8)'!$B$2:$AM$102,MATCH(Species!AA$2,'Round  (8)'!$B$2:$AM$2,0),0),0)+IFERROR(VLOOKUP($B51,'Round  (9)'!$B$2:$AM$102,MATCH(Species!AA$2,'Round  (9)'!$B$2:$AM$2,0),0),0)+IFERROR(VLOOKUP($B51,'Round  (10)'!$B$2:$U$102,MATCH(Species!AA$2,'Round  (10)'!$B$2:$U$2,0),0),0)+IFERROR(VLOOKUP($B51,'Round  (11)'!$B$2:$AB$102,MATCH(Species!AA$2,'Round  (11)'!$B$2:$AB$2,0),0),0)+IFERROR(VLOOKUP($B51,'Round  (12)'!$B$2:$Y$100,MATCH(Species!AA$2,'Round  (12)'!$B$2:$Y$2,0),0),0)</f>
        <v>0</v>
      </c>
      <c r="AB51" s="480">
        <f>IFERROR(VLOOKUP($B51,'Round 1'!$B$2:$AM$102,MATCH(Species!AB$2,'Round 1'!$B$2:$AM$2,0),0),0)+IFERROR(VLOOKUP($B51,'Round  (2)'!$B$2:$AM$102,MATCH(Species!AB$2,'Round  (2)'!$B$2:$AM$2,0),0),0)+IFERROR(VLOOKUP($B51,'Round  (3)'!$B$2:$AM$102,MATCH(Species!AB$2,'Round  (3)'!$B$2:$AM$2,0),0),0)+IFERROR(VLOOKUP($B51,'Round (4)'!$B$2:$AM$102,MATCH(Species!AB$2,'Round (4)'!$B$2:$AM$2,0),0),0)+IFERROR(VLOOKUP($B51,'Round  (5)'!$B$2:$AM$102,MATCH(Species!AB$2,'Round  (5)'!$B$2:$AM$2,0),0),0)+IFERROR(VLOOKUP($B51,'Round  (6)'!$B$2:$AM$102,MATCH(Species!AB$2,'Round  (6)'!$B$2:$AM$2,0),0),0)+IFERROR(VLOOKUP($B51,'Round  (7)'!$B$2:$AM$102,MATCH(Species!AB$2,'Round  (7)'!$B$2:$AM$2,0),0),0)+IFERROR(VLOOKUP($B51,'Round  (8)'!$B$2:$AM$102,MATCH(Species!AB$2,'Round  (8)'!$B$2:$AM$2,0),0),0)+IFERROR(VLOOKUP($B51,'Round  (9)'!$B$2:$AM$102,MATCH(Species!AB$2,'Round  (9)'!$B$2:$AM$2,0),0),0)+IFERROR(VLOOKUP($B51,'Round  (10)'!$B$2:$U$102,MATCH(Species!AB$2,'Round  (10)'!$B$2:$U$2,0),0),0)+IFERROR(VLOOKUP($B51,'Round  (11)'!$B$2:$AB$102,MATCH(Species!AB$2,'Round  (11)'!$B$2:$AB$2,0),0),0)+IFERROR(VLOOKUP($B51,'Round  (12)'!$B$2:$Y$100,MATCH(Species!AB$2,'Round  (12)'!$B$2:$Y$2,0),0),0)</f>
        <v>0</v>
      </c>
      <c r="AC51" s="480">
        <f>IFERROR(VLOOKUP($B51,'Round 1'!$B$2:$AM$102,MATCH(Species!AC$2,'Round 1'!$B$2:$AM$2,0),0),0)+IFERROR(VLOOKUP($B51,'Round  (2)'!$B$2:$AM$102,MATCH(Species!AC$2,'Round  (2)'!$B$2:$AM$2,0),0),0)+IFERROR(VLOOKUP($B51,'Round  (3)'!$B$2:$AM$102,MATCH(Species!AC$2,'Round  (3)'!$B$2:$AM$2,0),0),0)+IFERROR(VLOOKUP($B51,'Round (4)'!$B$2:$AM$102,MATCH(Species!AC$2,'Round (4)'!$B$2:$AM$2,0),0),0)+IFERROR(VLOOKUP($B51,'Round  (5)'!$B$2:$AM$102,MATCH(Species!AC$2,'Round  (5)'!$B$2:$AM$2,0),0),0)+IFERROR(VLOOKUP($B51,'Round  (6)'!$B$2:$AM$102,MATCH(Species!AC$2,'Round  (6)'!$B$2:$AM$2,0),0),0)+IFERROR(VLOOKUP($B51,'Round  (7)'!$B$2:$AM$102,MATCH(Species!AC$2,'Round  (7)'!$B$2:$AM$2,0),0),0)+IFERROR(VLOOKUP($B51,'Round  (8)'!$B$2:$AM$102,MATCH(Species!AC$2,'Round  (8)'!$B$2:$AM$2,0),0),0)+IFERROR(VLOOKUP($B51,'Round  (9)'!$B$2:$AM$102,MATCH(Species!AC$2,'Round  (9)'!$B$2:$AM$2,0),0),0)+IFERROR(VLOOKUP($B51,'Round  (10)'!$B$2:$U$102,MATCH(Species!AC$2,'Round  (10)'!$B$2:$U$2,0),0),0)+IFERROR(VLOOKUP($B51,'Round  (11)'!$B$2:$AB$102,MATCH(Species!AC$2,'Round  (11)'!$B$2:$AB$2,0),0),0)+IFERROR(VLOOKUP($B51,'Round  (12)'!$B$2:$Y$100,MATCH(Species!AC$2,'Round  (12)'!$B$2:$Y$2,0),0),0)</f>
        <v>0</v>
      </c>
      <c r="AD51" s="480">
        <f>IFERROR(VLOOKUP($B51,'Round 1'!$B$2:$AM$102,MATCH(Species!AD$2,'Round 1'!$B$2:$AM$2,0),0),0)+IFERROR(VLOOKUP($B51,'Round  (2)'!$B$2:$AM$102,MATCH(Species!AD$2,'Round  (2)'!$B$2:$AM$2,0),0),0)+IFERROR(VLOOKUP($B51,'Round  (3)'!$B$2:$AM$102,MATCH(Species!AD$2,'Round  (3)'!$B$2:$AM$2,0),0),0)+IFERROR(VLOOKUP($B51,'Round (4)'!$B$2:$AM$102,MATCH(Species!AD$2,'Round (4)'!$B$2:$AM$2,0),0),0)+IFERROR(VLOOKUP($B51,'Round  (5)'!$B$2:$AM$102,MATCH(Species!AD$2,'Round  (5)'!$B$2:$AM$2,0),0),0)+IFERROR(VLOOKUP($B51,'Round  (6)'!$B$2:$AM$102,MATCH(Species!AD$2,'Round  (6)'!$B$2:$AM$2,0),0),0)+IFERROR(VLOOKUP($B51,'Round  (7)'!$B$2:$AM$102,MATCH(Species!AD$2,'Round  (7)'!$B$2:$AM$2,0),0),0)+IFERROR(VLOOKUP($B51,'Round  (8)'!$B$2:$AM$102,MATCH(Species!AD$2,'Round  (8)'!$B$2:$AM$2,0),0),0)+IFERROR(VLOOKUP($B51,'Round  (9)'!$B$2:$AM$102,MATCH(Species!AD$2,'Round  (9)'!$B$2:$AM$2,0),0),0)+IFERROR(VLOOKUP($B51,'Round  (10)'!$B$2:$U$102,MATCH(Species!AD$2,'Round  (10)'!$B$2:$U$2,0),0),0)+IFERROR(VLOOKUP($B51,'Round  (11)'!$B$2:$AB$102,MATCH(Species!AD$2,'Round  (11)'!$B$2:$AB$2,0),0),0)+IFERROR(VLOOKUP($B51,'Round  (12)'!$B$2:$Y$100,MATCH(Species!AD$2,'Round  (12)'!$B$2:$Y$2,0),0),0)</f>
        <v>0</v>
      </c>
      <c r="AE51" s="480">
        <f>IFERROR(VLOOKUP($B51,'Round 1'!$B$2:$AM$102,MATCH(Species!AE$2,'Round 1'!$B$2:$AM$2,0),0),0)+IFERROR(VLOOKUP($B51,'Round  (2)'!$B$2:$AM$102,MATCH(Species!AE$2,'Round  (2)'!$B$2:$AM$2,0),0),0)+IFERROR(VLOOKUP($B51,'Round  (3)'!$B$2:$AM$102,MATCH(Species!AE$2,'Round  (3)'!$B$2:$AM$2,0),0),0)+IFERROR(VLOOKUP($B51,'Round (4)'!$B$2:$AM$102,MATCH(Species!AE$2,'Round (4)'!$B$2:$AM$2,0),0),0)+IFERROR(VLOOKUP($B51,'Round  (5)'!$B$2:$AM$102,MATCH(Species!AE$2,'Round  (5)'!$B$2:$AM$2,0),0),0)+IFERROR(VLOOKUP($B51,'Round  (6)'!$B$2:$AM$102,MATCH(Species!AE$2,'Round  (6)'!$B$2:$AM$2,0),0),0)+IFERROR(VLOOKUP($B51,'Round  (7)'!$B$2:$AM$102,MATCH(Species!AE$2,'Round  (7)'!$B$2:$AM$2,0),0),0)+IFERROR(VLOOKUP($B51,'Round  (8)'!$B$2:$AM$102,MATCH(Species!AE$2,'Round  (8)'!$B$2:$AM$2,0),0),0)+IFERROR(VLOOKUP($B51,'Round  (9)'!$B$2:$AM$102,MATCH(Species!AE$2,'Round  (9)'!$B$2:$AM$2,0),0),0)+IFERROR(VLOOKUP($B51,'Round  (10)'!$B$2:$U$102,MATCH(Species!AE$2,'Round  (10)'!$B$2:$U$2,0),0),0)+IFERROR(VLOOKUP($B51,'Round  (11)'!$B$2:$AB$102,MATCH(Species!AE$2,'Round  (11)'!$B$2:$AB$2,0),0),0)+IFERROR(VLOOKUP($B51,'Round  (12)'!$B$2:$Y$100,MATCH(Species!AE$2,'Round  (12)'!$B$2:$Y$2,0),0),0)</f>
        <v>0</v>
      </c>
      <c r="AF51" s="480">
        <f>IFERROR(VLOOKUP($B51,'Round 1'!$B$2:$AM$102,MATCH(Species!AF$2,'Round 1'!$B$2:$AM$2,0),0),0)+IFERROR(VLOOKUP($B51,'Round  (2)'!$B$2:$AM$102,MATCH(Species!AF$2,'Round  (2)'!$B$2:$AM$2,0),0),0)+IFERROR(VLOOKUP($B51,'Round  (3)'!$B$2:$AM$102,MATCH(Species!AF$2,'Round  (3)'!$B$2:$AM$2,0),0),0)+IFERROR(VLOOKUP($B51,'Round (4)'!$B$2:$AM$102,MATCH(Species!AF$2,'Round (4)'!$B$2:$AM$2,0),0),0)+IFERROR(VLOOKUP($B51,'Round  (5)'!$B$2:$AM$102,MATCH(Species!AF$2,'Round  (5)'!$B$2:$AM$2,0),0),0)+IFERROR(VLOOKUP($B51,'Round  (6)'!$B$2:$AM$102,MATCH(Species!AF$2,'Round  (6)'!$B$2:$AM$2,0),0),0)+IFERROR(VLOOKUP($B51,'Round  (7)'!$B$2:$AM$102,MATCH(Species!AF$2,'Round  (7)'!$B$2:$AM$2,0),0),0)+IFERROR(VLOOKUP($B51,'Round  (8)'!$B$2:$AM$102,MATCH(Species!AF$2,'Round  (8)'!$B$2:$AM$2,0),0),0)+IFERROR(VLOOKUP($B51,'Round  (9)'!$B$2:$AM$102,MATCH(Species!AF$2,'Round  (9)'!$B$2:$AM$2,0),0),0)+IFERROR(VLOOKUP($B51,'Round  (10)'!$B$2:$U$102,MATCH(Species!AF$2,'Round  (10)'!$B$2:$U$2,0),0),0)+IFERROR(VLOOKUP($B51,'Round  (11)'!$B$2:$AB$102,MATCH(Species!AF$2,'Round  (11)'!$B$2:$AB$2,0),0),0)+IFERROR(VLOOKUP($B51,'Round  (12)'!$B$2:$Y$100,MATCH(Species!AF$2,'Round  (12)'!$B$2:$Y$2,0),0),0)</f>
        <v>0</v>
      </c>
      <c r="AG51" s="480">
        <f>IFERROR(VLOOKUP($B51,'Round 1'!$B$2:$AM$102,MATCH(Species!AG$2,'Round 1'!$B$2:$AM$2,0),0),0)+IFERROR(VLOOKUP($B51,'Round  (2)'!$B$2:$AM$102,MATCH(Species!AG$2,'Round  (2)'!$B$2:$AM$2,0),0),0)+IFERROR(VLOOKUP($B51,'Round  (3)'!$B$2:$AM$102,MATCH(Species!AG$2,'Round  (3)'!$B$2:$AM$2,0),0),0)+IFERROR(VLOOKUP($B51,'Round (4)'!$B$2:$AM$102,MATCH(Species!AG$2,'Round (4)'!$B$2:$AM$2,0),0),0)+IFERROR(VLOOKUP($B51,'Round  (5)'!$B$2:$AM$102,MATCH(Species!AG$2,'Round  (5)'!$B$2:$AM$2,0),0),0)+IFERROR(VLOOKUP($B51,'Round  (6)'!$B$2:$AM$102,MATCH(Species!AG$2,'Round  (6)'!$B$2:$AM$2,0),0),0)+IFERROR(VLOOKUP($B51,'Round  (7)'!$B$2:$AM$102,MATCH(Species!AG$2,'Round  (7)'!$B$2:$AM$2,0),0),0)+IFERROR(VLOOKUP($B51,'Round  (8)'!$B$2:$AM$102,MATCH(Species!AG$2,'Round  (8)'!$B$2:$AM$2,0),0),0)+IFERROR(VLOOKUP($B51,'Round  (9)'!$B$2:$AM$102,MATCH(Species!AG$2,'Round  (9)'!$B$2:$AM$2,0),0),0)+IFERROR(VLOOKUP($B51,'Round  (10)'!$B$2:$U$102,MATCH(Species!AG$2,'Round  (10)'!$B$2:$U$2,0),0),0)+IFERROR(VLOOKUP($B51,'Round  (11)'!$B$2:$AB$102,MATCH(Species!AG$2,'Round  (11)'!$B$2:$AB$2,0),0),0)+IFERROR(VLOOKUP($B51,'Round  (12)'!$B$2:$Y$100,MATCH(Species!AG$2,'Round  (12)'!$B$2:$Y$2,0),0),0)</f>
        <v>0</v>
      </c>
      <c r="AH51" s="480">
        <f>IFERROR(VLOOKUP($B51,'Round 1'!$B$2:$AM$102,MATCH(Species!AH$2,'Round 1'!$B$2:$AM$2,0),0),0)+IFERROR(VLOOKUP($B51,'Round  (2)'!$B$2:$AM$102,MATCH(Species!AH$2,'Round  (2)'!$B$2:$AM$2,0),0),0)+IFERROR(VLOOKUP($B51,'Round  (3)'!$B$2:$AM$102,MATCH(Species!AH$2,'Round  (3)'!$B$2:$AM$2,0),0),0)+IFERROR(VLOOKUP($B51,'Round (4)'!$B$2:$AM$102,MATCH(Species!AH$2,'Round (4)'!$B$2:$AM$2,0),0),0)+IFERROR(VLOOKUP($B51,'Round  (5)'!$B$2:$AM$102,MATCH(Species!AH$2,'Round  (5)'!$B$2:$AM$2,0),0),0)+IFERROR(VLOOKUP($B51,'Round  (6)'!$B$2:$AM$102,MATCH(Species!AH$2,'Round  (6)'!$B$2:$AM$2,0),0),0)+IFERROR(VLOOKUP($B51,'Round  (7)'!$B$2:$AM$102,MATCH(Species!AH$2,'Round  (7)'!$B$2:$AM$2,0),0),0)+IFERROR(VLOOKUP($B51,'Round  (8)'!$B$2:$AM$102,MATCH(Species!AH$2,'Round  (8)'!$B$2:$AM$2,0),0),0)+IFERROR(VLOOKUP($B51,'Round  (9)'!$B$2:$AM$102,MATCH(Species!AH$2,'Round  (9)'!$B$2:$AM$2,0),0),0)+IFERROR(VLOOKUP($B51,'Round  (10)'!$B$2:$U$102,MATCH(Species!AH$2,'Round  (10)'!$B$2:$U$2,0),0),0)+IFERROR(VLOOKUP($B51,'Round  (11)'!$B$2:$AB$102,MATCH(Species!AH$2,'Round  (11)'!$B$2:$AB$2,0),0),0)+IFERROR(VLOOKUP($B51,'Round  (12)'!$B$2:$Y$100,MATCH(Species!AH$2,'Round  (12)'!$B$2:$Y$2,0),0),0)</f>
        <v>0</v>
      </c>
      <c r="AI51" s="480">
        <f>IFERROR(VLOOKUP($B51,'Round 1'!$B$2:$AM$102,MATCH(Species!AI$2,'Round 1'!$B$2:$AM$2,0),0),0)+IFERROR(VLOOKUP($B51,'Round  (2)'!$B$2:$AM$102,MATCH(Species!AI$2,'Round  (2)'!$B$2:$AM$2,0),0),0)+IFERROR(VLOOKUP($B51,'Round  (3)'!$B$2:$AM$102,MATCH(Species!AI$2,'Round  (3)'!$B$2:$AM$2,0),0),0)+IFERROR(VLOOKUP($B51,'Round (4)'!$B$2:$AM$102,MATCH(Species!AI$2,'Round (4)'!$B$2:$AM$2,0),0),0)+IFERROR(VLOOKUP($B51,'Round  (5)'!$B$2:$AM$102,MATCH(Species!AI$2,'Round  (5)'!$B$2:$AM$2,0),0),0)+IFERROR(VLOOKUP($B51,'Round  (6)'!$B$2:$AM$102,MATCH(Species!AI$2,'Round  (6)'!$B$2:$AM$2,0),0),0)+IFERROR(VLOOKUP($B51,'Round  (7)'!$B$2:$AM$102,MATCH(Species!AI$2,'Round  (7)'!$B$2:$AM$2,0),0),0)+IFERROR(VLOOKUP($B51,'Round  (8)'!$B$2:$AM$102,MATCH(Species!AI$2,'Round  (8)'!$B$2:$AM$2,0),0),0)+IFERROR(VLOOKUP($B51,'Round  (9)'!$B$2:$AM$102,MATCH(Species!AI$2,'Round  (9)'!$B$2:$AM$2,0),0),0)+IFERROR(VLOOKUP($B51,'Round  (10)'!$B$2:$U$102,MATCH(Species!AI$2,'Round  (10)'!$B$2:$U$2,0),0),0)+IFERROR(VLOOKUP($B51,'Round  (11)'!$B$2:$AB$102,MATCH(Species!AI$2,'Round  (11)'!$B$2:$AB$2,0),0),0)+IFERROR(VLOOKUP($B51,'Round  (12)'!$B$2:$Y$100,MATCH(Species!AI$2,'Round  (12)'!$B$2:$Y$2,0),0),0)</f>
        <v>0</v>
      </c>
      <c r="AJ51" s="480">
        <f>IFERROR(VLOOKUP($B51,'Round 1'!$B$2:$AM$102,MATCH(Species!AJ$2,'Round 1'!$B$2:$AM$2,0),0),0)+IFERROR(VLOOKUP($B51,'Round  (2)'!$B$2:$AM$102,MATCH(Species!AJ$2,'Round  (2)'!$B$2:$AM$2,0),0),0)+IFERROR(VLOOKUP($B51,'Round  (3)'!$B$2:$AM$102,MATCH(Species!AJ$2,'Round  (3)'!$B$2:$AM$2,0),0),0)+IFERROR(VLOOKUP($B51,'Round (4)'!$B$2:$AM$102,MATCH(Species!AJ$2,'Round (4)'!$B$2:$AM$2,0),0),0)+IFERROR(VLOOKUP($B51,'Round  (5)'!$B$2:$AM$102,MATCH(Species!AJ$2,'Round  (5)'!$B$2:$AM$2,0),0),0)+IFERROR(VLOOKUP($B51,'Round  (6)'!$B$2:$AM$102,MATCH(Species!AJ$2,'Round  (6)'!$B$2:$AM$2,0),0),0)+IFERROR(VLOOKUP($B51,'Round  (7)'!$B$2:$AM$102,MATCH(Species!AJ$2,'Round  (7)'!$B$2:$AM$2,0),0),0)+IFERROR(VLOOKUP($B51,'Round  (8)'!$B$2:$AM$102,MATCH(Species!AJ$2,'Round  (8)'!$B$2:$AM$2,0),0),0)+IFERROR(VLOOKUP($B51,'Round  (9)'!$B$2:$AM$102,MATCH(Species!AJ$2,'Round  (9)'!$B$2:$AM$2,0),0),0)+IFERROR(VLOOKUP($B51,'Round  (10)'!$B$2:$U$102,MATCH(Species!AJ$2,'Round  (10)'!$B$2:$U$2,0),0),0)+IFERROR(VLOOKUP($B51,'Round  (11)'!$B$2:$AB$102,MATCH(Species!AJ$2,'Round  (11)'!$B$2:$AB$2,0),0),0)+IFERROR(VLOOKUP($B51,'Round  (12)'!$B$2:$Y$100,MATCH(Species!AJ$2,'Round  (12)'!$B$2:$Y$2,0),0),0)</f>
        <v>0</v>
      </c>
    </row>
    <row r="52" spans="1:37" x14ac:dyDescent="0.3">
      <c r="A52" s="186">
        <v>49</v>
      </c>
      <c r="B52" s="326" t="s">
        <v>80</v>
      </c>
      <c r="C52" s="66" t="str">
        <f>IFERROR(VLOOKUP(B52,IND!$B$3:$E$66,4,0),"NM")</f>
        <v>M</v>
      </c>
      <c r="D52" s="51">
        <f t="shared" si="3"/>
        <v>4</v>
      </c>
      <c r="E52" s="342">
        <f t="shared" si="4"/>
        <v>22</v>
      </c>
      <c r="F52" s="480">
        <f>IFERROR(VLOOKUP($B52,'Round 1'!$B$2:$AM$102,MATCH(Species!F$2,'Round 1'!$B$2:$AM$2,0),0),0)+IFERROR(VLOOKUP($B52,'Round  (2)'!$B$2:$AM$102,MATCH(Species!F$2,'Round  (2)'!$B$2:$AM$2,0),0),0)+IFERROR(VLOOKUP($B52,'Round  (3)'!$B$2:$AM$102,MATCH(Species!F$2,'Round  (3)'!$B$2:$AM$2,0),0),0)+IFERROR(VLOOKUP($B52,'Round (4)'!$B$2:$AM$102,MATCH(Species!F$2,'Round (4)'!$B$2:$AM$2,0),0),0)+IFERROR(VLOOKUP($B52,'Round  (5)'!$B$2:$AM$102,MATCH(Species!F$2,'Round  (5)'!$B$2:$AM$2,0),0),0)+IFERROR(VLOOKUP($B52,'Round  (6)'!$B$2:$AM$102,MATCH(Species!F$2,'Round  (6)'!$B$2:$AM$2,0),0),0)+IFERROR(VLOOKUP($B52,'Round  (7)'!$B$2:$AM$102,MATCH(Species!F$2,'Round  (7)'!$B$2:$AM$2,0),0),0)+IFERROR(VLOOKUP($B52,'Round  (8)'!$B$2:$AM$102,MATCH(Species!F$2,'Round  (8)'!$B$2:$AM$2,0),0),0)+IFERROR(VLOOKUP($B52,'Round  (9)'!$B$2:$AM$102,MATCH(Species!F$2,'Round  (9)'!$B$2:$AM$2,0),0),0)+IFERROR(VLOOKUP($B52,'Round  (10)'!$B$2:$U$102,MATCH(Species!F$2,'Round  (10)'!$B$2:$U$2,0),0),0)+IFERROR(VLOOKUP($B52,'Round  (11)'!$B$2:$AB$102,MATCH(Species!F$2,'Round  (11)'!$B$2:$AB$2,0),0),0)+IFERROR(VLOOKUP($B52,'Round  (12)'!$B$2:$Y$100,MATCH(Species!F$2,'Round  (12)'!$B$2:$Y$2,0),0),0)</f>
        <v>13</v>
      </c>
      <c r="G52" s="480">
        <f>IFERROR(VLOOKUP($B52,'Round 1'!$B$2:$AM$102,MATCH(Species!G$2,'Round 1'!$B$2:$AM$2,0),0),0)+IFERROR(VLOOKUP($B52,'Round  (2)'!$B$2:$AM$102,MATCH(Species!G$2,'Round  (2)'!$B$2:$AM$2,0),0),0)+IFERROR(VLOOKUP($B52,'Round  (3)'!$B$2:$AM$102,MATCH(Species!G$2,'Round  (3)'!$B$2:$AM$2,0),0),0)+IFERROR(VLOOKUP($B52,'Round (4)'!$B$2:$AM$102,MATCH(Species!G$2,'Round (4)'!$B$2:$AM$2,0),0),0)+IFERROR(VLOOKUP($B52,'Round  (5)'!$B$2:$AM$102,MATCH(Species!G$2,'Round  (5)'!$B$2:$AM$2,0),0),0)+IFERROR(VLOOKUP($B52,'Round  (6)'!$B$2:$AM$102,MATCH(Species!G$2,'Round  (6)'!$B$2:$AM$2,0),0),0)+IFERROR(VLOOKUP($B52,'Round  (7)'!$B$2:$AM$102,MATCH(Species!G$2,'Round  (7)'!$B$2:$AM$2,0),0),0)+IFERROR(VLOOKUP($B52,'Round  (8)'!$B$2:$AM$102,MATCH(Species!G$2,'Round  (8)'!$B$2:$AM$2,0),0),0)+IFERROR(VLOOKUP($B52,'Round  (9)'!$B$2:$AM$102,MATCH(Species!G$2,'Round  (9)'!$B$2:$AM$2,0),0),0)+IFERROR(VLOOKUP($B52,'Round  (10)'!$B$2:$U$102,MATCH(Species!G$2,'Round  (10)'!$B$2:$U$2,0),0),0)+IFERROR(VLOOKUP($B52,'Round  (11)'!$B$2:$AB$102,MATCH(Species!G$2,'Round  (11)'!$B$2:$AB$2,0),0),0)+IFERROR(VLOOKUP($B52,'Round  (12)'!$B$2:$Y$100,MATCH(Species!G$2,'Round  (12)'!$B$2:$Y$2,0),0),0)</f>
        <v>0</v>
      </c>
      <c r="H52" s="480">
        <f>IFERROR(VLOOKUP($B52,'Round 1'!$B$2:$AM$102,MATCH(Species!H$2,'Round 1'!$B$2:$AM$2,0),0),0)+IFERROR(VLOOKUP($B52,'Round  (2)'!$B$2:$AM$102,MATCH(Species!H$2,'Round  (2)'!$B$2:$AM$2,0),0),0)+IFERROR(VLOOKUP($B52,'Round  (3)'!$B$2:$AM$102,MATCH(Species!H$2,'Round  (3)'!$B$2:$AM$2,0),0),0)+IFERROR(VLOOKUP($B52,'Round (4)'!$B$2:$AM$102,MATCH(Species!H$2,'Round (4)'!$B$2:$AM$2,0),0),0)+IFERROR(VLOOKUP($B52,'Round  (5)'!$B$2:$AM$102,MATCH(Species!H$2,'Round  (5)'!$B$2:$AM$2,0),0),0)+IFERROR(VLOOKUP($B52,'Round  (6)'!$B$2:$AM$102,MATCH(Species!H$2,'Round  (6)'!$B$2:$AM$2,0),0),0)+IFERROR(VLOOKUP($B52,'Round  (7)'!$B$2:$AM$102,MATCH(Species!H$2,'Round  (7)'!$B$2:$AM$2,0),0),0)+IFERROR(VLOOKUP($B52,'Round  (8)'!$B$2:$AM$102,MATCH(Species!H$2,'Round  (8)'!$B$2:$AM$2,0),0),0)+IFERROR(VLOOKUP($B52,'Round  (9)'!$B$2:$AM$102,MATCH(Species!H$2,'Round  (9)'!$B$2:$AM$2,0),0),0)+IFERROR(VLOOKUP($B52,'Round  (10)'!$B$2:$U$102,MATCH(Species!H$2,'Round  (10)'!$B$2:$U$2,0),0),0)+IFERROR(VLOOKUP($B52,'Round  (11)'!$B$2:$AB$102,MATCH(Species!H$2,'Round  (11)'!$B$2:$AB$2,0),0),0)+IFERROR(VLOOKUP($B52,'Round  (12)'!$B$2:$Y$100,MATCH(Species!H$2,'Round  (12)'!$B$2:$Y$2,0),0),0)</f>
        <v>0</v>
      </c>
      <c r="I52" s="480">
        <f>IFERROR(VLOOKUP($B52,'Round 1'!$B$2:$AM$102,MATCH(Species!I$2,'Round 1'!$B$2:$AM$2,0),0),0)+IFERROR(VLOOKUP($B52,'Round  (2)'!$B$2:$AM$102,MATCH(Species!I$2,'Round  (2)'!$B$2:$AM$2,0),0),0)+IFERROR(VLOOKUP($B52,'Round  (3)'!$B$2:$AM$102,MATCH(Species!I$2,'Round  (3)'!$B$2:$AM$2,0),0),0)+IFERROR(VLOOKUP($B52,'Round (4)'!$B$2:$AM$102,MATCH(Species!I$2,'Round (4)'!$B$2:$AM$2,0),0),0)+IFERROR(VLOOKUP($B52,'Round  (5)'!$B$2:$AM$102,MATCH(Species!I$2,'Round  (5)'!$B$2:$AM$2,0),0),0)+IFERROR(VLOOKUP($B52,'Round  (6)'!$B$2:$AM$102,MATCH(Species!I$2,'Round  (6)'!$B$2:$AM$2,0),0),0)+IFERROR(VLOOKUP($B52,'Round  (7)'!$B$2:$AM$102,MATCH(Species!I$2,'Round  (7)'!$B$2:$AM$2,0),0),0)+IFERROR(VLOOKUP($B52,'Round  (8)'!$B$2:$AM$102,MATCH(Species!I$2,'Round  (8)'!$B$2:$AM$2,0),0),0)+IFERROR(VLOOKUP($B52,'Round  (9)'!$B$2:$AM$102,MATCH(Species!I$2,'Round  (9)'!$B$2:$AM$2,0),0),0)+IFERROR(VLOOKUP($B52,'Round  (10)'!$B$2:$U$102,MATCH(Species!I$2,'Round  (10)'!$B$2:$U$2,0),0),0)+IFERROR(VLOOKUP($B52,'Round  (11)'!$B$2:$AB$102,MATCH(Species!I$2,'Round  (11)'!$B$2:$AB$2,0),0),0)+IFERROR(VLOOKUP($B52,'Round  (12)'!$B$2:$Y$100,MATCH(Species!I$2,'Round  (12)'!$B$2:$Y$2,0),0),0)</f>
        <v>0</v>
      </c>
      <c r="J52" s="480">
        <f>IFERROR(VLOOKUP($B52,'Round 1'!$B$2:$AM$102,MATCH(Species!J$2,'Round 1'!$B$2:$AM$2,0),0),0)+IFERROR(VLOOKUP($B52,'Round  (2)'!$B$2:$AM$102,MATCH(Species!J$2,'Round  (2)'!$B$2:$AM$2,0),0),0)+IFERROR(VLOOKUP($B52,'Round  (3)'!$B$2:$AM$102,MATCH(Species!J$2,'Round  (3)'!$B$2:$AM$2,0),0),0)+IFERROR(VLOOKUP($B52,'Round (4)'!$B$2:$AM$102,MATCH(Species!J$2,'Round (4)'!$B$2:$AM$2,0),0),0)+IFERROR(VLOOKUP($B52,'Round  (5)'!$B$2:$AM$102,MATCH(Species!J$2,'Round  (5)'!$B$2:$AM$2,0),0),0)+IFERROR(VLOOKUP($B52,'Round  (6)'!$B$2:$AM$102,MATCH(Species!J$2,'Round  (6)'!$B$2:$AM$2,0),0),0)+IFERROR(VLOOKUP($B52,'Round  (7)'!$B$2:$AM$102,MATCH(Species!J$2,'Round  (7)'!$B$2:$AM$2,0),0),0)+IFERROR(VLOOKUP($B52,'Round  (8)'!$B$2:$AM$102,MATCH(Species!J$2,'Round  (8)'!$B$2:$AM$2,0),0),0)+IFERROR(VLOOKUP($B52,'Round  (9)'!$B$2:$AM$102,MATCH(Species!J$2,'Round  (9)'!$B$2:$AM$2,0),0),0)+IFERROR(VLOOKUP($B52,'Round  (10)'!$B$2:$U$102,MATCH(Species!J$2,'Round  (10)'!$B$2:$U$2,0),0),0)+IFERROR(VLOOKUP($B52,'Round  (11)'!$B$2:$AB$102,MATCH(Species!J$2,'Round  (11)'!$B$2:$AB$2,0),0),0)+IFERROR(VLOOKUP($B52,'Round  (12)'!$B$2:$Y$100,MATCH(Species!J$2,'Round  (12)'!$B$2:$Y$2,0),0),0)</f>
        <v>0</v>
      </c>
      <c r="K52" s="480">
        <f>IFERROR(VLOOKUP($B52,'Round 1'!$B$2:$AM$102,MATCH(Species!K$2,'Round 1'!$B$2:$AM$2,0),0),0)+IFERROR(VLOOKUP($B52,'Round  (2)'!$B$2:$AM$102,MATCH(Species!K$2,'Round  (2)'!$B$2:$AM$2,0),0),0)+IFERROR(VLOOKUP($B52,'Round  (3)'!$B$2:$AM$102,MATCH(Species!K$2,'Round  (3)'!$B$2:$AM$2,0),0),0)+IFERROR(VLOOKUP($B52,'Round (4)'!$B$2:$AM$102,MATCH(Species!K$2,'Round (4)'!$B$2:$AM$2,0),0),0)+IFERROR(VLOOKUP($B52,'Round  (5)'!$B$2:$AM$102,MATCH(Species!K$2,'Round  (5)'!$B$2:$AM$2,0),0),0)+IFERROR(VLOOKUP($B52,'Round  (6)'!$B$2:$AM$102,MATCH(Species!K$2,'Round  (6)'!$B$2:$AM$2,0),0),0)+IFERROR(VLOOKUP($B52,'Round  (7)'!$B$2:$AM$102,MATCH(Species!K$2,'Round  (7)'!$B$2:$AM$2,0),0),0)+IFERROR(VLOOKUP($B52,'Round  (8)'!$B$2:$AM$102,MATCH(Species!K$2,'Round  (8)'!$B$2:$AM$2,0),0),0)+IFERROR(VLOOKUP($B52,'Round  (9)'!$B$2:$AM$102,MATCH(Species!K$2,'Round  (9)'!$B$2:$AM$2,0),0),0)+IFERROR(VLOOKUP($B52,'Round  (10)'!$B$2:$U$102,MATCH(Species!K$2,'Round  (10)'!$B$2:$U$2,0),0),0)+IFERROR(VLOOKUP($B52,'Round  (11)'!$B$2:$AB$102,MATCH(Species!K$2,'Round  (11)'!$B$2:$AB$2,0),0),0)+IFERROR(VLOOKUP($B52,'Round  (12)'!$B$2:$Y$100,MATCH(Species!K$2,'Round  (12)'!$B$2:$Y$2,0),0),0)</f>
        <v>1</v>
      </c>
      <c r="L52" s="480">
        <f>IFERROR(VLOOKUP($B52,'Round 1'!$B$2:$AM$102,MATCH(Species!L$2,'Round 1'!$B$2:$AM$2,0),0),0)+IFERROR(VLOOKUP($B52,'Round  (2)'!$B$2:$AM$102,MATCH(Species!L$2,'Round  (2)'!$B$2:$AM$2,0),0),0)+IFERROR(VLOOKUP($B52,'Round  (3)'!$B$2:$AM$102,MATCH(Species!L$2,'Round  (3)'!$B$2:$AM$2,0),0),0)+IFERROR(VLOOKUP($B52,'Round (4)'!$B$2:$AM$102,MATCH(Species!L$2,'Round (4)'!$B$2:$AM$2,0),0),0)+IFERROR(VLOOKUP($B52,'Round  (5)'!$B$2:$AM$102,MATCH(Species!L$2,'Round  (5)'!$B$2:$AM$2,0),0),0)+IFERROR(VLOOKUP($B52,'Round  (6)'!$B$2:$AM$102,MATCH(Species!L$2,'Round  (6)'!$B$2:$AM$2,0),0),0)+IFERROR(VLOOKUP($B52,'Round  (7)'!$B$2:$AM$102,MATCH(Species!L$2,'Round  (7)'!$B$2:$AM$2,0),0),0)+IFERROR(VLOOKUP($B52,'Round  (8)'!$B$2:$AM$102,MATCH(Species!L$2,'Round  (8)'!$B$2:$AM$2,0),0),0)+IFERROR(VLOOKUP($B52,'Round  (9)'!$B$2:$AM$102,MATCH(Species!L$2,'Round  (9)'!$B$2:$AM$2,0),0),0)+IFERROR(VLOOKUP($B52,'Round  (10)'!$B$2:$U$102,MATCH(Species!L$2,'Round  (10)'!$B$2:$U$2,0),0),0)+IFERROR(VLOOKUP($B52,'Round  (11)'!$B$2:$AB$102,MATCH(Species!L$2,'Round  (11)'!$B$2:$AB$2,0),0),0)+IFERROR(VLOOKUP($B52,'Round  (12)'!$B$2:$Y$100,MATCH(Species!L$2,'Round  (12)'!$B$2:$Y$2,0),0),0)</f>
        <v>5</v>
      </c>
      <c r="M52" s="480">
        <f>IFERROR(VLOOKUP($B52,'Round 1'!$B$2:$AM$102,MATCH(Species!M$2,'Round 1'!$B$2:$AM$2,0),0),0)+IFERROR(VLOOKUP($B52,'Round  (2)'!$B$2:$AM$102,MATCH(Species!M$2,'Round  (2)'!$B$2:$AM$2,0),0),0)+IFERROR(VLOOKUP($B52,'Round  (3)'!$B$2:$AM$102,MATCH(Species!M$2,'Round  (3)'!$B$2:$AM$2,0),0),0)+IFERROR(VLOOKUP($B52,'Round (4)'!$B$2:$AM$102,MATCH(Species!M$2,'Round (4)'!$B$2:$AM$2,0),0),0)+IFERROR(VLOOKUP($B52,'Round  (5)'!$B$2:$AM$102,MATCH(Species!M$2,'Round  (5)'!$B$2:$AM$2,0),0),0)+IFERROR(VLOOKUP($B52,'Round  (6)'!$B$2:$AM$102,MATCH(Species!M$2,'Round  (6)'!$B$2:$AM$2,0),0),0)+IFERROR(VLOOKUP($B52,'Round  (7)'!$B$2:$AM$102,MATCH(Species!M$2,'Round  (7)'!$B$2:$AM$2,0),0),0)+IFERROR(VLOOKUP($B52,'Round  (8)'!$B$2:$AM$102,MATCH(Species!M$2,'Round  (8)'!$B$2:$AM$2,0),0),0)+IFERROR(VLOOKUP($B52,'Round  (9)'!$B$2:$AM$102,MATCH(Species!M$2,'Round  (9)'!$B$2:$AM$2,0),0),0)+IFERROR(VLOOKUP($B52,'Round  (10)'!$B$2:$U$102,MATCH(Species!M$2,'Round  (10)'!$B$2:$U$2,0),0),0)+IFERROR(VLOOKUP($B52,'Round  (11)'!$B$2:$AB$102,MATCH(Species!M$2,'Round  (11)'!$B$2:$AB$2,0),0),0)+IFERROR(VLOOKUP($B52,'Round  (12)'!$B$2:$Y$100,MATCH(Species!M$2,'Round  (12)'!$B$2:$Y$2,0),0),0)</f>
        <v>0</v>
      </c>
      <c r="N52" s="480">
        <f>IFERROR(VLOOKUP($B52,'Round 1'!$B$2:$AM$102,MATCH(Species!N$2,'Round 1'!$B$2:$AM$2,0),0),0)+IFERROR(VLOOKUP($B52,'Round  (2)'!$B$2:$AM$102,MATCH(Species!N$2,'Round  (2)'!$B$2:$AM$2,0),0),0)+IFERROR(VLOOKUP($B52,'Round  (3)'!$B$2:$AM$102,MATCH(Species!N$2,'Round  (3)'!$B$2:$AM$2,0),0),0)+IFERROR(VLOOKUP($B52,'Round (4)'!$B$2:$AM$102,MATCH(Species!N$2,'Round (4)'!$B$2:$AM$2,0),0),0)+IFERROR(VLOOKUP($B52,'Round  (5)'!$B$2:$AM$102,MATCH(Species!N$2,'Round  (5)'!$B$2:$AM$2,0),0),0)+IFERROR(VLOOKUP($B52,'Round  (6)'!$B$2:$AM$102,MATCH(Species!N$2,'Round  (6)'!$B$2:$AM$2,0),0),0)+IFERROR(VLOOKUP($B52,'Round  (7)'!$B$2:$AM$102,MATCH(Species!N$2,'Round  (7)'!$B$2:$AM$2,0),0),0)+IFERROR(VLOOKUP($B52,'Round  (8)'!$B$2:$AM$102,MATCH(Species!N$2,'Round  (8)'!$B$2:$AM$2,0),0),0)+IFERROR(VLOOKUP($B52,'Round  (9)'!$B$2:$AM$102,MATCH(Species!N$2,'Round  (9)'!$B$2:$AM$2,0),0),0)+IFERROR(VLOOKUP($B52,'Round  (10)'!$B$2:$U$102,MATCH(Species!N$2,'Round  (10)'!$B$2:$U$2,0),0),0)+IFERROR(VLOOKUP($B52,'Round  (11)'!$B$2:$AB$102,MATCH(Species!N$2,'Round  (11)'!$B$2:$AB$2,0),0),0)+IFERROR(VLOOKUP($B52,'Round  (12)'!$B$2:$Y$100,MATCH(Species!N$2,'Round  (12)'!$B$2:$Y$2,0),0),0)</f>
        <v>3</v>
      </c>
      <c r="O52" s="480">
        <f>IFERROR(VLOOKUP($B52,'Round 1'!$B$2:$AM$102,MATCH(Species!O$2,'Round 1'!$B$2:$AM$2,0),0),0)+IFERROR(VLOOKUP($B52,'Round  (2)'!$B$2:$AM$102,MATCH(Species!O$2,'Round  (2)'!$B$2:$AM$2,0),0),0)+IFERROR(VLOOKUP($B52,'Round  (3)'!$B$2:$AM$102,MATCH(Species!O$2,'Round  (3)'!$B$2:$AM$2,0),0),0)+IFERROR(VLOOKUP($B52,'Round (4)'!$B$2:$AM$102,MATCH(Species!O$2,'Round (4)'!$B$2:$AM$2,0),0),0)+IFERROR(VLOOKUP($B52,'Round  (5)'!$B$2:$AM$102,MATCH(Species!O$2,'Round  (5)'!$B$2:$AM$2,0),0),0)+IFERROR(VLOOKUP($B52,'Round  (6)'!$B$2:$AM$102,MATCH(Species!O$2,'Round  (6)'!$B$2:$AM$2,0),0),0)+IFERROR(VLOOKUP($B52,'Round  (7)'!$B$2:$AM$102,MATCH(Species!O$2,'Round  (7)'!$B$2:$AM$2,0),0),0)+IFERROR(VLOOKUP($B52,'Round  (8)'!$B$2:$AM$102,MATCH(Species!O$2,'Round  (8)'!$B$2:$AM$2,0),0),0)+IFERROR(VLOOKUP($B52,'Round  (9)'!$B$2:$AM$102,MATCH(Species!O$2,'Round  (9)'!$B$2:$AM$2,0),0),0)+IFERROR(VLOOKUP($B52,'Round  (10)'!$B$2:$U$102,MATCH(Species!O$2,'Round  (10)'!$B$2:$U$2,0),0),0)+IFERROR(VLOOKUP($B52,'Round  (11)'!$B$2:$AB$102,MATCH(Species!O$2,'Round  (11)'!$B$2:$AB$2,0),0),0)+IFERROR(VLOOKUP($B52,'Round  (12)'!$B$2:$Y$100,MATCH(Species!O$2,'Round  (12)'!$B$2:$Y$2,0),0),0)</f>
        <v>0</v>
      </c>
      <c r="P52" s="480">
        <f>IFERROR(VLOOKUP($B52,'Round 1'!$B$2:$AM$102,MATCH(Species!P$2,'Round 1'!$B$2:$AM$2,0),0),0)+IFERROR(VLOOKUP($B52,'Round  (2)'!$B$2:$AM$102,MATCH(Species!P$2,'Round  (2)'!$B$2:$AM$2,0),0),0)+IFERROR(VLOOKUP($B52,'Round  (3)'!$B$2:$AM$102,MATCH(Species!P$2,'Round  (3)'!$B$2:$AM$2,0),0),0)+IFERROR(VLOOKUP($B52,'Round (4)'!$B$2:$AM$102,MATCH(Species!P$2,'Round (4)'!$B$2:$AM$2,0),0),0)+IFERROR(VLOOKUP($B52,'Round  (5)'!$B$2:$AM$102,MATCH(Species!P$2,'Round  (5)'!$B$2:$AM$2,0),0),0)+IFERROR(VLOOKUP($B52,'Round  (6)'!$B$2:$AM$102,MATCH(Species!P$2,'Round  (6)'!$B$2:$AM$2,0),0),0)+IFERROR(VLOOKUP($B52,'Round  (7)'!$B$2:$AM$102,MATCH(Species!P$2,'Round  (7)'!$B$2:$AM$2,0),0),0)+IFERROR(VLOOKUP($B52,'Round  (8)'!$B$2:$AM$102,MATCH(Species!P$2,'Round  (8)'!$B$2:$AM$2,0),0),0)+IFERROR(VLOOKUP($B52,'Round  (9)'!$B$2:$AM$102,MATCH(Species!P$2,'Round  (9)'!$B$2:$AM$2,0),0),0)+IFERROR(VLOOKUP($B52,'Round  (10)'!$B$2:$U$102,MATCH(Species!P$2,'Round  (10)'!$B$2:$U$2,0),0),0)+IFERROR(VLOOKUP($B52,'Round  (11)'!$B$2:$AB$102,MATCH(Species!P$2,'Round  (11)'!$B$2:$AB$2,0),0),0)+IFERROR(VLOOKUP($B52,'Round  (12)'!$B$2:$Y$100,MATCH(Species!P$2,'Round  (12)'!$B$2:$Y$2,0),0),0)</f>
        <v>0</v>
      </c>
      <c r="Q52" s="480">
        <f>IFERROR(VLOOKUP($B52,'Round 1'!$B$2:$AM$102,MATCH(Species!Q$2,'Round 1'!$B$2:$AM$2,0),0),0)+IFERROR(VLOOKUP($B52,'Round  (2)'!$B$2:$AM$102,MATCH(Species!Q$2,'Round  (2)'!$B$2:$AM$2,0),0),0)+IFERROR(VLOOKUP($B52,'Round  (3)'!$B$2:$AM$102,MATCH(Species!Q$2,'Round  (3)'!$B$2:$AM$2,0),0),0)+IFERROR(VLOOKUP($B52,'Round (4)'!$B$2:$AM$102,MATCH(Species!Q$2,'Round (4)'!$B$2:$AM$2,0),0),0)+IFERROR(VLOOKUP($B52,'Round  (5)'!$B$2:$AM$102,MATCH(Species!Q$2,'Round  (5)'!$B$2:$AM$2,0),0),0)+IFERROR(VLOOKUP($B52,'Round  (6)'!$B$2:$AM$102,MATCH(Species!Q$2,'Round  (6)'!$B$2:$AM$2,0),0),0)+IFERROR(VLOOKUP($B52,'Round  (7)'!$B$2:$AM$102,MATCH(Species!Q$2,'Round  (7)'!$B$2:$AM$2,0),0),0)+IFERROR(VLOOKUP($B52,'Round  (8)'!$B$2:$AM$102,MATCH(Species!Q$2,'Round  (8)'!$B$2:$AM$2,0),0),0)+IFERROR(VLOOKUP($B52,'Round  (9)'!$B$2:$AM$102,MATCH(Species!Q$2,'Round  (9)'!$B$2:$AM$2,0),0),0)+IFERROR(VLOOKUP($B52,'Round  (10)'!$B$2:$U$102,MATCH(Species!Q$2,'Round  (10)'!$B$2:$U$2,0),0),0)+IFERROR(VLOOKUP($B52,'Round  (11)'!$B$2:$AB$102,MATCH(Species!Q$2,'Round  (11)'!$B$2:$AB$2,0),0),0)+IFERROR(VLOOKUP($B52,'Round  (12)'!$B$2:$Y$100,MATCH(Species!Q$2,'Round  (12)'!$B$2:$Y$2,0),0),0)</f>
        <v>0</v>
      </c>
      <c r="R52" s="480">
        <f>IFERROR(VLOOKUP($B52,'Round 1'!$B$2:$AM$102,MATCH(Species!R$2,'Round 1'!$B$2:$AM$2,0),0),0)+IFERROR(VLOOKUP($B52,'Round  (2)'!$B$2:$AM$102,MATCH(Species!R$2,'Round  (2)'!$B$2:$AM$2,0),0),0)+IFERROR(VLOOKUP($B52,'Round  (3)'!$B$2:$AM$102,MATCH(Species!R$2,'Round  (3)'!$B$2:$AM$2,0),0),0)+IFERROR(VLOOKUP($B52,'Round (4)'!$B$2:$AM$102,MATCH(Species!R$2,'Round (4)'!$B$2:$AM$2,0),0),0)+IFERROR(VLOOKUP($B52,'Round  (5)'!$B$2:$AM$102,MATCH(Species!R$2,'Round  (5)'!$B$2:$AM$2,0),0),0)+IFERROR(VLOOKUP($B52,'Round  (6)'!$B$2:$AM$102,MATCH(Species!R$2,'Round  (6)'!$B$2:$AM$2,0),0),0)+IFERROR(VLOOKUP($B52,'Round  (7)'!$B$2:$AM$102,MATCH(Species!R$2,'Round  (7)'!$B$2:$AM$2,0),0),0)+IFERROR(VLOOKUP($B52,'Round  (8)'!$B$2:$AM$102,MATCH(Species!R$2,'Round  (8)'!$B$2:$AM$2,0),0),0)+IFERROR(VLOOKUP($B52,'Round  (9)'!$B$2:$AM$102,MATCH(Species!R$2,'Round  (9)'!$B$2:$AM$2,0),0),0)+IFERROR(VLOOKUP($B52,'Round  (10)'!$B$2:$U$102,MATCH(Species!R$2,'Round  (10)'!$B$2:$U$2,0),0),0)+IFERROR(VLOOKUP($B52,'Round  (11)'!$B$2:$AB$102,MATCH(Species!R$2,'Round  (11)'!$B$2:$AB$2,0),0),0)+IFERROR(VLOOKUP($B52,'Round  (12)'!$B$2:$Y$100,MATCH(Species!R$2,'Round  (12)'!$B$2:$Y$2,0),0),0)</f>
        <v>0</v>
      </c>
      <c r="S52" s="480">
        <f>IFERROR(VLOOKUP($B52,'Round 1'!$B$2:$AM$102,MATCH(Species!S$2,'Round 1'!$B$2:$AM$2,0),0),0)+IFERROR(VLOOKUP($B52,'Round  (2)'!$B$2:$AM$102,MATCH(Species!S$2,'Round  (2)'!$B$2:$AM$2,0),0),0)+IFERROR(VLOOKUP($B52,'Round  (3)'!$B$2:$AM$102,MATCH(Species!S$2,'Round  (3)'!$B$2:$AM$2,0),0),0)+IFERROR(VLOOKUP($B52,'Round (4)'!$B$2:$AM$102,MATCH(Species!S$2,'Round (4)'!$B$2:$AM$2,0),0),0)+IFERROR(VLOOKUP($B52,'Round  (5)'!$B$2:$AM$102,MATCH(Species!S$2,'Round  (5)'!$B$2:$AM$2,0),0),0)+IFERROR(VLOOKUP($B52,'Round  (6)'!$B$2:$AM$102,MATCH(Species!S$2,'Round  (6)'!$B$2:$AM$2,0),0),0)+IFERROR(VLOOKUP($B52,'Round  (7)'!$B$2:$AM$102,MATCH(Species!S$2,'Round  (7)'!$B$2:$AM$2,0),0),0)+IFERROR(VLOOKUP($B52,'Round  (8)'!$B$2:$AM$102,MATCH(Species!S$2,'Round  (8)'!$B$2:$AM$2,0),0),0)+IFERROR(VLOOKUP($B52,'Round  (9)'!$B$2:$AM$102,MATCH(Species!S$2,'Round  (9)'!$B$2:$AM$2,0),0),0)+IFERROR(VLOOKUP($B52,'Round  (10)'!$B$2:$U$102,MATCH(Species!S$2,'Round  (10)'!$B$2:$U$2,0),0),0)+IFERROR(VLOOKUP($B52,'Round  (11)'!$B$2:$AB$102,MATCH(Species!S$2,'Round  (11)'!$B$2:$AB$2,0),0),0)+IFERROR(VLOOKUP($B52,'Round  (12)'!$B$2:$Y$100,MATCH(Species!S$2,'Round  (12)'!$B$2:$Y$2,0),0),0)</f>
        <v>0</v>
      </c>
      <c r="T52" s="480">
        <f>IFERROR(VLOOKUP($B52,'Round 1'!$B$2:$AM$102,MATCH(Species!T$2,'Round 1'!$B$2:$AM$2,0),0),0)+IFERROR(VLOOKUP($B52,'Round  (2)'!$B$2:$AM$102,MATCH(Species!T$2,'Round  (2)'!$B$2:$AM$2,0),0),0)+IFERROR(VLOOKUP($B52,'Round  (3)'!$B$2:$AM$102,MATCH(Species!T$2,'Round  (3)'!$B$2:$AM$2,0),0),0)+IFERROR(VLOOKUP($B52,'Round (4)'!$B$2:$AM$102,MATCH(Species!T$2,'Round (4)'!$B$2:$AM$2,0),0),0)+IFERROR(VLOOKUP($B52,'Round  (5)'!$B$2:$AM$102,MATCH(Species!T$2,'Round  (5)'!$B$2:$AM$2,0),0),0)+IFERROR(VLOOKUP($B52,'Round  (6)'!$B$2:$AM$102,MATCH(Species!T$2,'Round  (6)'!$B$2:$AM$2,0),0),0)+IFERROR(VLOOKUP($B52,'Round  (7)'!$B$2:$AM$102,MATCH(Species!T$2,'Round  (7)'!$B$2:$AM$2,0),0),0)+IFERROR(VLOOKUP($B52,'Round  (8)'!$B$2:$AM$102,MATCH(Species!T$2,'Round  (8)'!$B$2:$AM$2,0),0),0)+IFERROR(VLOOKUP($B52,'Round  (9)'!$B$2:$AM$102,MATCH(Species!T$2,'Round  (9)'!$B$2:$AM$2,0),0),0)+IFERROR(VLOOKUP($B52,'Round  (10)'!$B$2:$U$102,MATCH(Species!T$2,'Round  (10)'!$B$2:$U$2,0),0),0)+IFERROR(VLOOKUP($B52,'Round  (11)'!$B$2:$AB$102,MATCH(Species!T$2,'Round  (11)'!$B$2:$AB$2,0),0),0)+IFERROR(VLOOKUP($B52,'Round  (12)'!$B$2:$Y$100,MATCH(Species!T$2,'Round  (12)'!$B$2:$Y$2,0),0),0)</f>
        <v>0</v>
      </c>
      <c r="U52" s="480">
        <f>IFERROR(VLOOKUP($B52,'Round 1'!$B$2:$AM$102,MATCH(Species!U$2,'Round 1'!$B$2:$AM$2,0),0),0)+IFERROR(VLOOKUP($B52,'Round  (2)'!$B$2:$AM$102,MATCH(Species!U$2,'Round  (2)'!$B$2:$AM$2,0),0),0)+IFERROR(VLOOKUP($B52,'Round  (3)'!$B$2:$AM$102,MATCH(Species!U$2,'Round  (3)'!$B$2:$AM$2,0),0),0)+IFERROR(VLOOKUP($B52,'Round (4)'!$B$2:$AM$102,MATCH(Species!U$2,'Round (4)'!$B$2:$AM$2,0),0),0)+IFERROR(VLOOKUP($B52,'Round  (5)'!$B$2:$AM$102,MATCH(Species!U$2,'Round  (5)'!$B$2:$AM$2,0),0),0)+IFERROR(VLOOKUP($B52,'Round  (6)'!$B$2:$AM$102,MATCH(Species!U$2,'Round  (6)'!$B$2:$AM$2,0),0),0)+IFERROR(VLOOKUP($B52,'Round  (7)'!$B$2:$AM$102,MATCH(Species!U$2,'Round  (7)'!$B$2:$AM$2,0),0),0)+IFERROR(VLOOKUP($B52,'Round  (8)'!$B$2:$AM$102,MATCH(Species!U$2,'Round  (8)'!$B$2:$AM$2,0),0),0)+IFERROR(VLOOKUP($B52,'Round  (9)'!$B$2:$AM$102,MATCH(Species!U$2,'Round  (9)'!$B$2:$AM$2,0),0),0)+IFERROR(VLOOKUP($B52,'Round  (10)'!$B$2:$U$102,MATCH(Species!U$2,'Round  (10)'!$B$2:$U$2,0),0),0)+IFERROR(VLOOKUP($B52,'Round  (11)'!$B$2:$AB$102,MATCH(Species!U$2,'Round  (11)'!$B$2:$AB$2,0),0),0)+IFERROR(VLOOKUP($B52,'Round  (12)'!$B$2:$Y$100,MATCH(Species!U$2,'Round  (12)'!$B$2:$Y$2,0),0),0)</f>
        <v>0</v>
      </c>
      <c r="V52" s="480">
        <f>IFERROR(VLOOKUP($B52,'Round 1'!$B$2:$AM$102,MATCH(Species!V$2,'Round 1'!$B$2:$AM$2,0),0),0)+IFERROR(VLOOKUP($B52,'Round  (2)'!$B$2:$AM$102,MATCH(Species!V$2,'Round  (2)'!$B$2:$AM$2,0),0),0)+IFERROR(VLOOKUP($B52,'Round  (3)'!$B$2:$AM$102,MATCH(Species!V$2,'Round  (3)'!$B$2:$AM$2,0),0),0)+IFERROR(VLOOKUP($B52,'Round (4)'!$B$2:$AM$102,MATCH(Species!V$2,'Round (4)'!$B$2:$AM$2,0),0),0)+IFERROR(VLOOKUP($B52,'Round  (5)'!$B$2:$AM$102,MATCH(Species!V$2,'Round  (5)'!$B$2:$AM$2,0),0),0)+IFERROR(VLOOKUP($B52,'Round  (6)'!$B$2:$AM$102,MATCH(Species!V$2,'Round  (6)'!$B$2:$AM$2,0),0),0)+IFERROR(VLOOKUP($B52,'Round  (7)'!$B$2:$AM$102,MATCH(Species!V$2,'Round  (7)'!$B$2:$AM$2,0),0),0)+IFERROR(VLOOKUP($B52,'Round  (8)'!$B$2:$AM$102,MATCH(Species!V$2,'Round  (8)'!$B$2:$AM$2,0),0),0)+IFERROR(VLOOKUP($B52,'Round  (9)'!$B$2:$AM$102,MATCH(Species!V$2,'Round  (9)'!$B$2:$AM$2,0),0),0)+IFERROR(VLOOKUP($B52,'Round  (10)'!$B$2:$U$102,MATCH(Species!V$2,'Round  (10)'!$B$2:$U$2,0),0),0)+IFERROR(VLOOKUP($B52,'Round  (11)'!$B$2:$AB$102,MATCH(Species!V$2,'Round  (11)'!$B$2:$AB$2,0),0),0)+IFERROR(VLOOKUP($B52,'Round  (12)'!$B$2:$Y$100,MATCH(Species!V$2,'Round  (12)'!$B$2:$Y$2,0),0),0)</f>
        <v>0</v>
      </c>
      <c r="W52" s="480">
        <f>IFERROR(VLOOKUP($B52,'Round 1'!$B$2:$AM$102,MATCH(Species!W$2,'Round 1'!$B$2:$AM$2,0),0),0)+IFERROR(VLOOKUP($B52,'Round  (2)'!$B$2:$AM$102,MATCH(Species!W$2,'Round  (2)'!$B$2:$AM$2,0),0),0)+IFERROR(VLOOKUP($B52,'Round  (3)'!$B$2:$AM$102,MATCH(Species!W$2,'Round  (3)'!$B$2:$AM$2,0),0),0)+IFERROR(VLOOKUP($B52,'Round (4)'!$B$2:$AM$102,MATCH(Species!W$2,'Round (4)'!$B$2:$AM$2,0),0),0)+IFERROR(VLOOKUP($B52,'Round  (5)'!$B$2:$AM$102,MATCH(Species!W$2,'Round  (5)'!$B$2:$AM$2,0),0),0)+IFERROR(VLOOKUP($B52,'Round  (6)'!$B$2:$AM$102,MATCH(Species!W$2,'Round  (6)'!$B$2:$AM$2,0),0),0)+IFERROR(VLOOKUP($B52,'Round  (7)'!$B$2:$AM$102,MATCH(Species!W$2,'Round  (7)'!$B$2:$AM$2,0),0),0)+IFERROR(VLOOKUP($B52,'Round  (8)'!$B$2:$AM$102,MATCH(Species!W$2,'Round  (8)'!$B$2:$AM$2,0),0),0)+IFERROR(VLOOKUP($B52,'Round  (9)'!$B$2:$AM$102,MATCH(Species!W$2,'Round  (9)'!$B$2:$AM$2,0),0),0)+IFERROR(VLOOKUP($B52,'Round  (10)'!$B$2:$U$102,MATCH(Species!W$2,'Round  (10)'!$B$2:$U$2,0),0),0)+IFERROR(VLOOKUP($B52,'Round  (11)'!$B$2:$AB$102,MATCH(Species!W$2,'Round  (11)'!$B$2:$AB$2,0),0),0)+IFERROR(VLOOKUP($B52,'Round  (12)'!$B$2:$Y$100,MATCH(Species!W$2,'Round  (12)'!$B$2:$Y$2,0),0),0)</f>
        <v>0</v>
      </c>
      <c r="X52" s="480">
        <f>IFERROR(VLOOKUP($B52,'Round 1'!$B$2:$AM$102,MATCH(Species!X$2,'Round 1'!$B$2:$AM$2,0),0),0)+IFERROR(VLOOKUP($B52,'Round  (2)'!$B$2:$AM$102,MATCH(Species!X$2,'Round  (2)'!$B$2:$AM$2,0),0),0)+IFERROR(VLOOKUP($B52,'Round  (3)'!$B$2:$AM$102,MATCH(Species!X$2,'Round  (3)'!$B$2:$AM$2,0),0),0)+IFERROR(VLOOKUP($B52,'Round (4)'!$B$2:$AM$102,MATCH(Species!X$2,'Round (4)'!$B$2:$AM$2,0),0),0)+IFERROR(VLOOKUP($B52,'Round  (5)'!$B$2:$AM$102,MATCH(Species!X$2,'Round  (5)'!$B$2:$AM$2,0),0),0)+IFERROR(VLOOKUP($B52,'Round  (6)'!$B$2:$AM$102,MATCH(Species!X$2,'Round  (6)'!$B$2:$AM$2,0),0),0)+IFERROR(VLOOKUP($B52,'Round  (7)'!$B$2:$AM$102,MATCH(Species!X$2,'Round  (7)'!$B$2:$AM$2,0),0),0)+IFERROR(VLOOKUP($B52,'Round  (8)'!$B$2:$AM$102,MATCH(Species!X$2,'Round  (8)'!$B$2:$AM$2,0),0),0)+IFERROR(VLOOKUP($B52,'Round  (9)'!$B$2:$AM$102,MATCH(Species!X$2,'Round  (9)'!$B$2:$AM$2,0),0),0)+IFERROR(VLOOKUP($B52,'Round  (10)'!$B$2:$U$102,MATCH(Species!X$2,'Round  (10)'!$B$2:$U$2,0),0),0)+IFERROR(VLOOKUP($B52,'Round  (11)'!$B$2:$AB$102,MATCH(Species!X$2,'Round  (11)'!$B$2:$AB$2,0),0),0)+IFERROR(VLOOKUP($B52,'Round  (12)'!$B$2:$Y$100,MATCH(Species!X$2,'Round  (12)'!$B$2:$Y$2,0),0),0)</f>
        <v>0</v>
      </c>
      <c r="Y52" s="480">
        <f>IFERROR(VLOOKUP($B52,'Round 1'!$B$2:$AM$102,MATCH(Species!Y$2,'Round 1'!$B$2:$AM$2,0),0),0)+IFERROR(VLOOKUP($B52,'Round  (2)'!$B$2:$AM$102,MATCH(Species!Y$2,'Round  (2)'!$B$2:$AM$2,0),0),0)+IFERROR(VLOOKUP($B52,'Round  (3)'!$B$2:$AM$102,MATCH(Species!Y$2,'Round  (3)'!$B$2:$AM$2,0),0),0)+IFERROR(VLOOKUP($B52,'Round (4)'!$B$2:$AM$102,MATCH(Species!Y$2,'Round (4)'!$B$2:$AM$2,0),0),0)+IFERROR(VLOOKUP($B52,'Round  (5)'!$B$2:$AM$102,MATCH(Species!Y$2,'Round  (5)'!$B$2:$AM$2,0),0),0)+IFERROR(VLOOKUP($B52,'Round  (6)'!$B$2:$AM$102,MATCH(Species!Y$2,'Round  (6)'!$B$2:$AM$2,0),0),0)+IFERROR(VLOOKUP($B52,'Round  (7)'!$B$2:$AM$102,MATCH(Species!Y$2,'Round  (7)'!$B$2:$AM$2,0),0),0)+IFERROR(VLOOKUP($B52,'Round  (8)'!$B$2:$AM$102,MATCH(Species!Y$2,'Round  (8)'!$B$2:$AM$2,0),0),0)+IFERROR(VLOOKUP($B52,'Round  (9)'!$B$2:$AM$102,MATCH(Species!Y$2,'Round  (9)'!$B$2:$AM$2,0),0),0)+IFERROR(VLOOKUP($B52,'Round  (10)'!$B$2:$U$102,MATCH(Species!Y$2,'Round  (10)'!$B$2:$U$2,0),0),0)+IFERROR(VLOOKUP($B52,'Round  (11)'!$B$2:$AB$102,MATCH(Species!Y$2,'Round  (11)'!$B$2:$AB$2,0),0),0)+IFERROR(VLOOKUP($B52,'Round  (12)'!$B$2:$Y$100,MATCH(Species!Y$2,'Round  (12)'!$B$2:$Y$2,0),0),0)</f>
        <v>0</v>
      </c>
      <c r="Z52" s="480">
        <f>IFERROR(VLOOKUP($B52,'Round 1'!$B$2:$AM$102,MATCH(Species!Z$2,'Round 1'!$B$2:$AM$2,0),0),0)+IFERROR(VLOOKUP($B52,'Round  (2)'!$B$2:$AM$102,MATCH(Species!Z$2,'Round  (2)'!$B$2:$AM$2,0),0),0)+IFERROR(VLOOKUP($B52,'Round  (3)'!$B$2:$AM$102,MATCH(Species!Z$2,'Round  (3)'!$B$2:$AM$2,0),0),0)+IFERROR(VLOOKUP($B52,'Round (4)'!$B$2:$AM$102,MATCH(Species!Z$2,'Round (4)'!$B$2:$AM$2,0),0),0)+IFERROR(VLOOKUP($B52,'Round  (5)'!$B$2:$AM$102,MATCH(Species!Z$2,'Round  (5)'!$B$2:$AM$2,0),0),0)+IFERROR(VLOOKUP($B52,'Round  (6)'!$B$2:$AM$102,MATCH(Species!Z$2,'Round  (6)'!$B$2:$AM$2,0),0),0)+IFERROR(VLOOKUP($B52,'Round  (7)'!$B$2:$AM$102,MATCH(Species!Z$2,'Round  (7)'!$B$2:$AM$2,0),0),0)+IFERROR(VLOOKUP($B52,'Round  (8)'!$B$2:$AM$102,MATCH(Species!Z$2,'Round  (8)'!$B$2:$AM$2,0),0),0)+IFERROR(VLOOKUP($B52,'Round  (9)'!$B$2:$AM$102,MATCH(Species!Z$2,'Round  (9)'!$B$2:$AM$2,0),0),0)+IFERROR(VLOOKUP($B52,'Round  (10)'!$B$2:$U$102,MATCH(Species!Z$2,'Round  (10)'!$B$2:$U$2,0),0),0)+IFERROR(VLOOKUP($B52,'Round  (11)'!$B$2:$AB$102,MATCH(Species!Z$2,'Round  (11)'!$B$2:$AB$2,0),0),0)+IFERROR(VLOOKUP($B52,'Round  (12)'!$B$2:$Y$100,MATCH(Species!Z$2,'Round  (12)'!$B$2:$Y$2,0),0),0)</f>
        <v>0</v>
      </c>
      <c r="AA52" s="480">
        <f>IFERROR(VLOOKUP($B52,'Round 1'!$B$2:$AM$102,MATCH(Species!AA$2,'Round 1'!$B$2:$AM$2,0),0),0)+IFERROR(VLOOKUP($B52,'Round  (2)'!$B$2:$AM$102,MATCH(Species!AA$2,'Round  (2)'!$B$2:$AM$2,0),0),0)+IFERROR(VLOOKUP($B52,'Round  (3)'!$B$2:$AM$102,MATCH(Species!AA$2,'Round  (3)'!$B$2:$AM$2,0),0),0)+IFERROR(VLOOKUP($B52,'Round (4)'!$B$2:$AM$102,MATCH(Species!AA$2,'Round (4)'!$B$2:$AM$2,0),0),0)+IFERROR(VLOOKUP($B52,'Round  (5)'!$B$2:$AM$102,MATCH(Species!AA$2,'Round  (5)'!$B$2:$AM$2,0),0),0)+IFERROR(VLOOKUP($B52,'Round  (6)'!$B$2:$AM$102,MATCH(Species!AA$2,'Round  (6)'!$B$2:$AM$2,0),0),0)+IFERROR(VLOOKUP($B52,'Round  (7)'!$B$2:$AM$102,MATCH(Species!AA$2,'Round  (7)'!$B$2:$AM$2,0),0),0)+IFERROR(VLOOKUP($B52,'Round  (8)'!$B$2:$AM$102,MATCH(Species!AA$2,'Round  (8)'!$B$2:$AM$2,0),0),0)+IFERROR(VLOOKUP($B52,'Round  (9)'!$B$2:$AM$102,MATCH(Species!AA$2,'Round  (9)'!$B$2:$AM$2,0),0),0)+IFERROR(VLOOKUP($B52,'Round  (10)'!$B$2:$U$102,MATCH(Species!AA$2,'Round  (10)'!$B$2:$U$2,0),0),0)+IFERROR(VLOOKUP($B52,'Round  (11)'!$B$2:$AB$102,MATCH(Species!AA$2,'Round  (11)'!$B$2:$AB$2,0),0),0)+IFERROR(VLOOKUP($B52,'Round  (12)'!$B$2:$Y$100,MATCH(Species!AA$2,'Round  (12)'!$B$2:$Y$2,0),0),0)</f>
        <v>0</v>
      </c>
      <c r="AB52" s="480">
        <f>IFERROR(VLOOKUP($B52,'Round 1'!$B$2:$AM$102,MATCH(Species!AB$2,'Round 1'!$B$2:$AM$2,0),0),0)+IFERROR(VLOOKUP($B52,'Round  (2)'!$B$2:$AM$102,MATCH(Species!AB$2,'Round  (2)'!$B$2:$AM$2,0),0),0)+IFERROR(VLOOKUP($B52,'Round  (3)'!$B$2:$AM$102,MATCH(Species!AB$2,'Round  (3)'!$B$2:$AM$2,0),0),0)+IFERROR(VLOOKUP($B52,'Round (4)'!$B$2:$AM$102,MATCH(Species!AB$2,'Round (4)'!$B$2:$AM$2,0),0),0)+IFERROR(VLOOKUP($B52,'Round  (5)'!$B$2:$AM$102,MATCH(Species!AB$2,'Round  (5)'!$B$2:$AM$2,0),0),0)+IFERROR(VLOOKUP($B52,'Round  (6)'!$B$2:$AM$102,MATCH(Species!AB$2,'Round  (6)'!$B$2:$AM$2,0),0),0)+IFERROR(VLOOKUP($B52,'Round  (7)'!$B$2:$AM$102,MATCH(Species!AB$2,'Round  (7)'!$B$2:$AM$2,0),0),0)+IFERROR(VLOOKUP($B52,'Round  (8)'!$B$2:$AM$102,MATCH(Species!AB$2,'Round  (8)'!$B$2:$AM$2,0),0),0)+IFERROR(VLOOKUP($B52,'Round  (9)'!$B$2:$AM$102,MATCH(Species!AB$2,'Round  (9)'!$B$2:$AM$2,0),0),0)+IFERROR(VLOOKUP($B52,'Round  (10)'!$B$2:$U$102,MATCH(Species!AB$2,'Round  (10)'!$B$2:$U$2,0),0),0)+IFERROR(VLOOKUP($B52,'Round  (11)'!$B$2:$AB$102,MATCH(Species!AB$2,'Round  (11)'!$B$2:$AB$2,0),0),0)+IFERROR(VLOOKUP($B52,'Round  (12)'!$B$2:$Y$100,MATCH(Species!AB$2,'Round  (12)'!$B$2:$Y$2,0),0),0)</f>
        <v>0</v>
      </c>
      <c r="AC52" s="480">
        <f>IFERROR(VLOOKUP($B52,'Round 1'!$B$2:$AM$102,MATCH(Species!AC$2,'Round 1'!$B$2:$AM$2,0),0),0)+IFERROR(VLOOKUP($B52,'Round  (2)'!$B$2:$AM$102,MATCH(Species!AC$2,'Round  (2)'!$B$2:$AM$2,0),0),0)+IFERROR(VLOOKUP($B52,'Round  (3)'!$B$2:$AM$102,MATCH(Species!AC$2,'Round  (3)'!$B$2:$AM$2,0),0),0)+IFERROR(VLOOKUP($B52,'Round (4)'!$B$2:$AM$102,MATCH(Species!AC$2,'Round (4)'!$B$2:$AM$2,0),0),0)+IFERROR(VLOOKUP($B52,'Round  (5)'!$B$2:$AM$102,MATCH(Species!AC$2,'Round  (5)'!$B$2:$AM$2,0),0),0)+IFERROR(VLOOKUP($B52,'Round  (6)'!$B$2:$AM$102,MATCH(Species!AC$2,'Round  (6)'!$B$2:$AM$2,0),0),0)+IFERROR(VLOOKUP($B52,'Round  (7)'!$B$2:$AM$102,MATCH(Species!AC$2,'Round  (7)'!$B$2:$AM$2,0),0),0)+IFERROR(VLOOKUP($B52,'Round  (8)'!$B$2:$AM$102,MATCH(Species!AC$2,'Round  (8)'!$B$2:$AM$2,0),0),0)+IFERROR(VLOOKUP($B52,'Round  (9)'!$B$2:$AM$102,MATCH(Species!AC$2,'Round  (9)'!$B$2:$AM$2,0),0),0)+IFERROR(VLOOKUP($B52,'Round  (10)'!$B$2:$U$102,MATCH(Species!AC$2,'Round  (10)'!$B$2:$U$2,0),0),0)+IFERROR(VLOOKUP($B52,'Round  (11)'!$B$2:$AB$102,MATCH(Species!AC$2,'Round  (11)'!$B$2:$AB$2,0),0),0)+IFERROR(VLOOKUP($B52,'Round  (12)'!$B$2:$Y$100,MATCH(Species!AC$2,'Round  (12)'!$B$2:$Y$2,0),0),0)</f>
        <v>0</v>
      </c>
      <c r="AD52" s="480">
        <f>IFERROR(VLOOKUP($B52,'Round 1'!$B$2:$AM$102,MATCH(Species!AD$2,'Round 1'!$B$2:$AM$2,0),0),0)+IFERROR(VLOOKUP($B52,'Round  (2)'!$B$2:$AM$102,MATCH(Species!AD$2,'Round  (2)'!$B$2:$AM$2,0),0),0)+IFERROR(VLOOKUP($B52,'Round  (3)'!$B$2:$AM$102,MATCH(Species!AD$2,'Round  (3)'!$B$2:$AM$2,0),0),0)+IFERROR(VLOOKUP($B52,'Round (4)'!$B$2:$AM$102,MATCH(Species!AD$2,'Round (4)'!$B$2:$AM$2,0),0),0)+IFERROR(VLOOKUP($B52,'Round  (5)'!$B$2:$AM$102,MATCH(Species!AD$2,'Round  (5)'!$B$2:$AM$2,0),0),0)+IFERROR(VLOOKUP($B52,'Round  (6)'!$B$2:$AM$102,MATCH(Species!AD$2,'Round  (6)'!$B$2:$AM$2,0),0),0)+IFERROR(VLOOKUP($B52,'Round  (7)'!$B$2:$AM$102,MATCH(Species!AD$2,'Round  (7)'!$B$2:$AM$2,0),0),0)+IFERROR(VLOOKUP($B52,'Round  (8)'!$B$2:$AM$102,MATCH(Species!AD$2,'Round  (8)'!$B$2:$AM$2,0),0),0)+IFERROR(VLOOKUP($B52,'Round  (9)'!$B$2:$AM$102,MATCH(Species!AD$2,'Round  (9)'!$B$2:$AM$2,0),0),0)+IFERROR(VLOOKUP($B52,'Round  (10)'!$B$2:$U$102,MATCH(Species!AD$2,'Round  (10)'!$B$2:$U$2,0),0),0)+IFERROR(VLOOKUP($B52,'Round  (11)'!$B$2:$AB$102,MATCH(Species!AD$2,'Round  (11)'!$B$2:$AB$2,0),0),0)+IFERROR(VLOOKUP($B52,'Round  (12)'!$B$2:$Y$100,MATCH(Species!AD$2,'Round  (12)'!$B$2:$Y$2,0),0),0)</f>
        <v>0</v>
      </c>
      <c r="AE52" s="480">
        <f>IFERROR(VLOOKUP($B52,'Round 1'!$B$2:$AM$102,MATCH(Species!AE$2,'Round 1'!$B$2:$AM$2,0),0),0)+IFERROR(VLOOKUP($B52,'Round  (2)'!$B$2:$AM$102,MATCH(Species!AE$2,'Round  (2)'!$B$2:$AM$2,0),0),0)+IFERROR(VLOOKUP($B52,'Round  (3)'!$B$2:$AM$102,MATCH(Species!AE$2,'Round  (3)'!$B$2:$AM$2,0),0),0)+IFERROR(VLOOKUP($B52,'Round (4)'!$B$2:$AM$102,MATCH(Species!AE$2,'Round (4)'!$B$2:$AM$2,0),0),0)+IFERROR(VLOOKUP($B52,'Round  (5)'!$B$2:$AM$102,MATCH(Species!AE$2,'Round  (5)'!$B$2:$AM$2,0),0),0)+IFERROR(VLOOKUP($B52,'Round  (6)'!$B$2:$AM$102,MATCH(Species!AE$2,'Round  (6)'!$B$2:$AM$2,0),0),0)+IFERROR(VLOOKUP($B52,'Round  (7)'!$B$2:$AM$102,MATCH(Species!AE$2,'Round  (7)'!$B$2:$AM$2,0),0),0)+IFERROR(VLOOKUP($B52,'Round  (8)'!$B$2:$AM$102,MATCH(Species!AE$2,'Round  (8)'!$B$2:$AM$2,0),0),0)+IFERROR(VLOOKUP($B52,'Round  (9)'!$B$2:$AM$102,MATCH(Species!AE$2,'Round  (9)'!$B$2:$AM$2,0),0),0)+IFERROR(VLOOKUP($B52,'Round  (10)'!$B$2:$U$102,MATCH(Species!AE$2,'Round  (10)'!$B$2:$U$2,0),0),0)+IFERROR(VLOOKUP($B52,'Round  (11)'!$B$2:$AB$102,MATCH(Species!AE$2,'Round  (11)'!$B$2:$AB$2,0),0),0)+IFERROR(VLOOKUP($B52,'Round  (12)'!$B$2:$Y$100,MATCH(Species!AE$2,'Round  (12)'!$B$2:$Y$2,0),0),0)</f>
        <v>0</v>
      </c>
      <c r="AF52" s="480">
        <f>IFERROR(VLOOKUP($B52,'Round 1'!$B$2:$AM$102,MATCH(Species!AF$2,'Round 1'!$B$2:$AM$2,0),0),0)+IFERROR(VLOOKUP($B52,'Round  (2)'!$B$2:$AM$102,MATCH(Species!AF$2,'Round  (2)'!$B$2:$AM$2,0),0),0)+IFERROR(VLOOKUP($B52,'Round  (3)'!$B$2:$AM$102,MATCH(Species!AF$2,'Round  (3)'!$B$2:$AM$2,0),0),0)+IFERROR(VLOOKUP($B52,'Round (4)'!$B$2:$AM$102,MATCH(Species!AF$2,'Round (4)'!$B$2:$AM$2,0),0),0)+IFERROR(VLOOKUP($B52,'Round  (5)'!$B$2:$AM$102,MATCH(Species!AF$2,'Round  (5)'!$B$2:$AM$2,0),0),0)+IFERROR(VLOOKUP($B52,'Round  (6)'!$B$2:$AM$102,MATCH(Species!AF$2,'Round  (6)'!$B$2:$AM$2,0),0),0)+IFERROR(VLOOKUP($B52,'Round  (7)'!$B$2:$AM$102,MATCH(Species!AF$2,'Round  (7)'!$B$2:$AM$2,0),0),0)+IFERROR(VLOOKUP($B52,'Round  (8)'!$B$2:$AM$102,MATCH(Species!AF$2,'Round  (8)'!$B$2:$AM$2,0),0),0)+IFERROR(VLOOKUP($B52,'Round  (9)'!$B$2:$AM$102,MATCH(Species!AF$2,'Round  (9)'!$B$2:$AM$2,0),0),0)+IFERROR(VLOOKUP($B52,'Round  (10)'!$B$2:$U$102,MATCH(Species!AF$2,'Round  (10)'!$B$2:$U$2,0),0),0)+IFERROR(VLOOKUP($B52,'Round  (11)'!$B$2:$AB$102,MATCH(Species!AF$2,'Round  (11)'!$B$2:$AB$2,0),0),0)+IFERROR(VLOOKUP($B52,'Round  (12)'!$B$2:$Y$100,MATCH(Species!AF$2,'Round  (12)'!$B$2:$Y$2,0),0),0)</f>
        <v>0</v>
      </c>
      <c r="AG52" s="480">
        <f>IFERROR(VLOOKUP($B52,'Round 1'!$B$2:$AM$102,MATCH(Species!AG$2,'Round 1'!$B$2:$AM$2,0),0),0)+IFERROR(VLOOKUP($B52,'Round  (2)'!$B$2:$AM$102,MATCH(Species!AG$2,'Round  (2)'!$B$2:$AM$2,0),0),0)+IFERROR(VLOOKUP($B52,'Round  (3)'!$B$2:$AM$102,MATCH(Species!AG$2,'Round  (3)'!$B$2:$AM$2,0),0),0)+IFERROR(VLOOKUP($B52,'Round (4)'!$B$2:$AM$102,MATCH(Species!AG$2,'Round (4)'!$B$2:$AM$2,0),0),0)+IFERROR(VLOOKUP($B52,'Round  (5)'!$B$2:$AM$102,MATCH(Species!AG$2,'Round  (5)'!$B$2:$AM$2,0),0),0)+IFERROR(VLOOKUP($B52,'Round  (6)'!$B$2:$AM$102,MATCH(Species!AG$2,'Round  (6)'!$B$2:$AM$2,0),0),0)+IFERROR(VLOOKUP($B52,'Round  (7)'!$B$2:$AM$102,MATCH(Species!AG$2,'Round  (7)'!$B$2:$AM$2,0),0),0)+IFERROR(VLOOKUP($B52,'Round  (8)'!$B$2:$AM$102,MATCH(Species!AG$2,'Round  (8)'!$B$2:$AM$2,0),0),0)+IFERROR(VLOOKUP($B52,'Round  (9)'!$B$2:$AM$102,MATCH(Species!AG$2,'Round  (9)'!$B$2:$AM$2,0),0),0)+IFERROR(VLOOKUP($B52,'Round  (10)'!$B$2:$U$102,MATCH(Species!AG$2,'Round  (10)'!$B$2:$U$2,0),0),0)+IFERROR(VLOOKUP($B52,'Round  (11)'!$B$2:$AB$102,MATCH(Species!AG$2,'Round  (11)'!$B$2:$AB$2,0),0),0)+IFERROR(VLOOKUP($B52,'Round  (12)'!$B$2:$Y$100,MATCH(Species!AG$2,'Round  (12)'!$B$2:$Y$2,0),0),0)</f>
        <v>0</v>
      </c>
      <c r="AH52" s="480">
        <f>IFERROR(VLOOKUP($B52,'Round 1'!$B$2:$AM$102,MATCH(Species!AH$2,'Round 1'!$B$2:$AM$2,0),0),0)+IFERROR(VLOOKUP($B52,'Round  (2)'!$B$2:$AM$102,MATCH(Species!AH$2,'Round  (2)'!$B$2:$AM$2,0),0),0)+IFERROR(VLOOKUP($B52,'Round  (3)'!$B$2:$AM$102,MATCH(Species!AH$2,'Round  (3)'!$B$2:$AM$2,0),0),0)+IFERROR(VLOOKUP($B52,'Round (4)'!$B$2:$AM$102,MATCH(Species!AH$2,'Round (4)'!$B$2:$AM$2,0),0),0)+IFERROR(VLOOKUP($B52,'Round  (5)'!$B$2:$AM$102,MATCH(Species!AH$2,'Round  (5)'!$B$2:$AM$2,0),0),0)+IFERROR(VLOOKUP($B52,'Round  (6)'!$B$2:$AM$102,MATCH(Species!AH$2,'Round  (6)'!$B$2:$AM$2,0),0),0)+IFERROR(VLOOKUP($B52,'Round  (7)'!$B$2:$AM$102,MATCH(Species!AH$2,'Round  (7)'!$B$2:$AM$2,0),0),0)+IFERROR(VLOOKUP($B52,'Round  (8)'!$B$2:$AM$102,MATCH(Species!AH$2,'Round  (8)'!$B$2:$AM$2,0),0),0)+IFERROR(VLOOKUP($B52,'Round  (9)'!$B$2:$AM$102,MATCH(Species!AH$2,'Round  (9)'!$B$2:$AM$2,0),0),0)+IFERROR(VLOOKUP($B52,'Round  (10)'!$B$2:$U$102,MATCH(Species!AH$2,'Round  (10)'!$B$2:$U$2,0),0),0)+IFERROR(VLOOKUP($B52,'Round  (11)'!$B$2:$AB$102,MATCH(Species!AH$2,'Round  (11)'!$B$2:$AB$2,0),0),0)+IFERROR(VLOOKUP($B52,'Round  (12)'!$B$2:$Y$100,MATCH(Species!AH$2,'Round  (12)'!$B$2:$Y$2,0),0),0)</f>
        <v>0</v>
      </c>
      <c r="AI52" s="480">
        <f>IFERROR(VLOOKUP($B52,'Round 1'!$B$2:$AM$102,MATCH(Species!AI$2,'Round 1'!$B$2:$AM$2,0),0),0)+IFERROR(VLOOKUP($B52,'Round  (2)'!$B$2:$AM$102,MATCH(Species!AI$2,'Round  (2)'!$B$2:$AM$2,0),0),0)+IFERROR(VLOOKUP($B52,'Round  (3)'!$B$2:$AM$102,MATCH(Species!AI$2,'Round  (3)'!$B$2:$AM$2,0),0),0)+IFERROR(VLOOKUP($B52,'Round (4)'!$B$2:$AM$102,MATCH(Species!AI$2,'Round (4)'!$B$2:$AM$2,0),0),0)+IFERROR(VLOOKUP($B52,'Round  (5)'!$B$2:$AM$102,MATCH(Species!AI$2,'Round  (5)'!$B$2:$AM$2,0),0),0)+IFERROR(VLOOKUP($B52,'Round  (6)'!$B$2:$AM$102,MATCH(Species!AI$2,'Round  (6)'!$B$2:$AM$2,0),0),0)+IFERROR(VLOOKUP($B52,'Round  (7)'!$B$2:$AM$102,MATCH(Species!AI$2,'Round  (7)'!$B$2:$AM$2,0),0),0)+IFERROR(VLOOKUP($B52,'Round  (8)'!$B$2:$AM$102,MATCH(Species!AI$2,'Round  (8)'!$B$2:$AM$2,0),0),0)+IFERROR(VLOOKUP($B52,'Round  (9)'!$B$2:$AM$102,MATCH(Species!AI$2,'Round  (9)'!$B$2:$AM$2,0),0),0)+IFERROR(VLOOKUP($B52,'Round  (10)'!$B$2:$U$102,MATCH(Species!AI$2,'Round  (10)'!$B$2:$U$2,0),0),0)+IFERROR(VLOOKUP($B52,'Round  (11)'!$B$2:$AB$102,MATCH(Species!AI$2,'Round  (11)'!$B$2:$AB$2,0),0),0)+IFERROR(VLOOKUP($B52,'Round  (12)'!$B$2:$Y$100,MATCH(Species!AI$2,'Round  (12)'!$B$2:$Y$2,0),0),0)</f>
        <v>0</v>
      </c>
      <c r="AJ52" s="480">
        <f>IFERROR(VLOOKUP($B52,'Round 1'!$B$2:$AM$102,MATCH(Species!AJ$2,'Round 1'!$B$2:$AM$2,0),0),0)+IFERROR(VLOOKUP($B52,'Round  (2)'!$B$2:$AM$102,MATCH(Species!AJ$2,'Round  (2)'!$B$2:$AM$2,0),0),0)+IFERROR(VLOOKUP($B52,'Round  (3)'!$B$2:$AM$102,MATCH(Species!AJ$2,'Round  (3)'!$B$2:$AM$2,0),0),0)+IFERROR(VLOOKUP($B52,'Round (4)'!$B$2:$AM$102,MATCH(Species!AJ$2,'Round (4)'!$B$2:$AM$2,0),0),0)+IFERROR(VLOOKUP($B52,'Round  (5)'!$B$2:$AM$102,MATCH(Species!AJ$2,'Round  (5)'!$B$2:$AM$2,0),0),0)+IFERROR(VLOOKUP($B52,'Round  (6)'!$B$2:$AM$102,MATCH(Species!AJ$2,'Round  (6)'!$B$2:$AM$2,0),0),0)+IFERROR(VLOOKUP($B52,'Round  (7)'!$B$2:$AM$102,MATCH(Species!AJ$2,'Round  (7)'!$B$2:$AM$2,0),0),0)+IFERROR(VLOOKUP($B52,'Round  (8)'!$B$2:$AM$102,MATCH(Species!AJ$2,'Round  (8)'!$B$2:$AM$2,0),0),0)+IFERROR(VLOOKUP($B52,'Round  (9)'!$B$2:$AM$102,MATCH(Species!AJ$2,'Round  (9)'!$B$2:$AM$2,0),0),0)+IFERROR(VLOOKUP($B52,'Round  (10)'!$B$2:$U$102,MATCH(Species!AJ$2,'Round  (10)'!$B$2:$U$2,0),0),0)+IFERROR(VLOOKUP($B52,'Round  (11)'!$B$2:$AB$102,MATCH(Species!AJ$2,'Round  (11)'!$B$2:$AB$2,0),0),0)+IFERROR(VLOOKUP($B52,'Round  (12)'!$B$2:$Y$100,MATCH(Species!AJ$2,'Round  (12)'!$B$2:$Y$2,0),0),0)</f>
        <v>0</v>
      </c>
    </row>
    <row r="53" spans="1:37" x14ac:dyDescent="0.3">
      <c r="A53" s="186">
        <v>50</v>
      </c>
      <c r="B53" s="326" t="s">
        <v>182</v>
      </c>
      <c r="C53" s="66" t="str">
        <f>IFERROR(VLOOKUP(B53,IND!$B$3:$E$66,4,0),"NM")</f>
        <v>M</v>
      </c>
      <c r="D53" s="51">
        <f t="shared" si="3"/>
        <v>7</v>
      </c>
      <c r="E53" s="342">
        <f t="shared" si="4"/>
        <v>70</v>
      </c>
      <c r="F53" s="480">
        <f>IFERROR(VLOOKUP($B53,'Round 1'!$B$2:$AM$102,MATCH(Species!F$2,'Round 1'!$B$2:$AM$2,0),0),0)+IFERROR(VLOOKUP($B53,'Round  (2)'!$B$2:$AM$102,MATCH(Species!F$2,'Round  (2)'!$B$2:$AM$2,0),0),0)+IFERROR(VLOOKUP($B53,'Round  (3)'!$B$2:$AM$102,MATCH(Species!F$2,'Round  (3)'!$B$2:$AM$2,0),0),0)+IFERROR(VLOOKUP($B53,'Round (4)'!$B$2:$AM$102,MATCH(Species!F$2,'Round (4)'!$B$2:$AM$2,0),0),0)+IFERROR(VLOOKUP($B53,'Round  (5)'!$B$2:$AM$102,MATCH(Species!F$2,'Round  (5)'!$B$2:$AM$2,0),0),0)+IFERROR(VLOOKUP($B53,'Round  (6)'!$B$2:$AM$102,MATCH(Species!F$2,'Round  (6)'!$B$2:$AM$2,0),0),0)+IFERROR(VLOOKUP($B53,'Round  (7)'!$B$2:$AM$102,MATCH(Species!F$2,'Round  (7)'!$B$2:$AM$2,0),0),0)+IFERROR(VLOOKUP($B53,'Round  (8)'!$B$2:$AM$102,MATCH(Species!F$2,'Round  (8)'!$B$2:$AM$2,0),0),0)+IFERROR(VLOOKUP($B53,'Round  (9)'!$B$2:$AM$102,MATCH(Species!F$2,'Round  (9)'!$B$2:$AM$2,0),0),0)+IFERROR(VLOOKUP($B53,'Round  (10)'!$B$2:$U$102,MATCH(Species!F$2,'Round  (10)'!$B$2:$U$2,0),0),0)+IFERROR(VLOOKUP($B53,'Round  (11)'!$B$2:$AB$102,MATCH(Species!F$2,'Round  (11)'!$B$2:$AB$2,0),0),0)+IFERROR(VLOOKUP($B53,'Round  (12)'!$B$2:$Y$100,MATCH(Species!F$2,'Round  (12)'!$B$2:$Y$2,0),0),0)</f>
        <v>34</v>
      </c>
      <c r="G53" s="480">
        <f>IFERROR(VLOOKUP($B53,'Round 1'!$B$2:$AM$102,MATCH(Species!G$2,'Round 1'!$B$2:$AM$2,0),0),0)+IFERROR(VLOOKUP($B53,'Round  (2)'!$B$2:$AM$102,MATCH(Species!G$2,'Round  (2)'!$B$2:$AM$2,0),0),0)+IFERROR(VLOOKUP($B53,'Round  (3)'!$B$2:$AM$102,MATCH(Species!G$2,'Round  (3)'!$B$2:$AM$2,0),0),0)+IFERROR(VLOOKUP($B53,'Round (4)'!$B$2:$AM$102,MATCH(Species!G$2,'Round (4)'!$B$2:$AM$2,0),0),0)+IFERROR(VLOOKUP($B53,'Round  (5)'!$B$2:$AM$102,MATCH(Species!G$2,'Round  (5)'!$B$2:$AM$2,0),0),0)+IFERROR(VLOOKUP($B53,'Round  (6)'!$B$2:$AM$102,MATCH(Species!G$2,'Round  (6)'!$B$2:$AM$2,0),0),0)+IFERROR(VLOOKUP($B53,'Round  (7)'!$B$2:$AM$102,MATCH(Species!G$2,'Round  (7)'!$B$2:$AM$2,0),0),0)+IFERROR(VLOOKUP($B53,'Round  (8)'!$B$2:$AM$102,MATCH(Species!G$2,'Round  (8)'!$B$2:$AM$2,0),0),0)+IFERROR(VLOOKUP($B53,'Round  (9)'!$B$2:$AM$102,MATCH(Species!G$2,'Round  (9)'!$B$2:$AM$2,0),0),0)+IFERROR(VLOOKUP($B53,'Round  (10)'!$B$2:$U$102,MATCH(Species!G$2,'Round  (10)'!$B$2:$U$2,0),0),0)+IFERROR(VLOOKUP($B53,'Round  (11)'!$B$2:$AB$102,MATCH(Species!G$2,'Round  (11)'!$B$2:$AB$2,0),0),0)+IFERROR(VLOOKUP($B53,'Round  (12)'!$B$2:$Y$100,MATCH(Species!G$2,'Round  (12)'!$B$2:$Y$2,0),0),0)</f>
        <v>0</v>
      </c>
      <c r="H53" s="480">
        <f>IFERROR(VLOOKUP($B53,'Round 1'!$B$2:$AM$102,MATCH(Species!H$2,'Round 1'!$B$2:$AM$2,0),0),0)+IFERROR(VLOOKUP($B53,'Round  (2)'!$B$2:$AM$102,MATCH(Species!H$2,'Round  (2)'!$B$2:$AM$2,0),0),0)+IFERROR(VLOOKUP($B53,'Round  (3)'!$B$2:$AM$102,MATCH(Species!H$2,'Round  (3)'!$B$2:$AM$2,0),0),0)+IFERROR(VLOOKUP($B53,'Round (4)'!$B$2:$AM$102,MATCH(Species!H$2,'Round (4)'!$B$2:$AM$2,0),0),0)+IFERROR(VLOOKUP($B53,'Round  (5)'!$B$2:$AM$102,MATCH(Species!H$2,'Round  (5)'!$B$2:$AM$2,0),0),0)+IFERROR(VLOOKUP($B53,'Round  (6)'!$B$2:$AM$102,MATCH(Species!H$2,'Round  (6)'!$B$2:$AM$2,0),0),0)+IFERROR(VLOOKUP($B53,'Round  (7)'!$B$2:$AM$102,MATCH(Species!H$2,'Round  (7)'!$B$2:$AM$2,0),0),0)+IFERROR(VLOOKUP($B53,'Round  (8)'!$B$2:$AM$102,MATCH(Species!H$2,'Round  (8)'!$B$2:$AM$2,0),0),0)+IFERROR(VLOOKUP($B53,'Round  (9)'!$B$2:$AM$102,MATCH(Species!H$2,'Round  (9)'!$B$2:$AM$2,0),0),0)+IFERROR(VLOOKUP($B53,'Round  (10)'!$B$2:$U$102,MATCH(Species!H$2,'Round  (10)'!$B$2:$U$2,0),0),0)+IFERROR(VLOOKUP($B53,'Round  (11)'!$B$2:$AB$102,MATCH(Species!H$2,'Round  (11)'!$B$2:$AB$2,0),0),0)+IFERROR(VLOOKUP($B53,'Round  (12)'!$B$2:$Y$100,MATCH(Species!H$2,'Round  (12)'!$B$2:$Y$2,0),0),0)</f>
        <v>2</v>
      </c>
      <c r="I53" s="480">
        <f>IFERROR(VLOOKUP($B53,'Round 1'!$B$2:$AM$102,MATCH(Species!I$2,'Round 1'!$B$2:$AM$2,0),0),0)+IFERROR(VLOOKUP($B53,'Round  (2)'!$B$2:$AM$102,MATCH(Species!I$2,'Round  (2)'!$B$2:$AM$2,0),0),0)+IFERROR(VLOOKUP($B53,'Round  (3)'!$B$2:$AM$102,MATCH(Species!I$2,'Round  (3)'!$B$2:$AM$2,0),0),0)+IFERROR(VLOOKUP($B53,'Round (4)'!$B$2:$AM$102,MATCH(Species!I$2,'Round (4)'!$B$2:$AM$2,0),0),0)+IFERROR(VLOOKUP($B53,'Round  (5)'!$B$2:$AM$102,MATCH(Species!I$2,'Round  (5)'!$B$2:$AM$2,0),0),0)+IFERROR(VLOOKUP($B53,'Round  (6)'!$B$2:$AM$102,MATCH(Species!I$2,'Round  (6)'!$B$2:$AM$2,0),0),0)+IFERROR(VLOOKUP($B53,'Round  (7)'!$B$2:$AM$102,MATCH(Species!I$2,'Round  (7)'!$B$2:$AM$2,0),0),0)+IFERROR(VLOOKUP($B53,'Round  (8)'!$B$2:$AM$102,MATCH(Species!I$2,'Round  (8)'!$B$2:$AM$2,0),0),0)+IFERROR(VLOOKUP($B53,'Round  (9)'!$B$2:$AM$102,MATCH(Species!I$2,'Round  (9)'!$B$2:$AM$2,0),0),0)+IFERROR(VLOOKUP($B53,'Round  (10)'!$B$2:$U$102,MATCH(Species!I$2,'Round  (10)'!$B$2:$U$2,0),0),0)+IFERROR(VLOOKUP($B53,'Round  (11)'!$B$2:$AB$102,MATCH(Species!I$2,'Round  (11)'!$B$2:$AB$2,0),0),0)+IFERROR(VLOOKUP($B53,'Round  (12)'!$B$2:$Y$100,MATCH(Species!I$2,'Round  (12)'!$B$2:$Y$2,0),0),0)</f>
        <v>0</v>
      </c>
      <c r="J53" s="480">
        <f>IFERROR(VLOOKUP($B53,'Round 1'!$B$2:$AM$102,MATCH(Species!J$2,'Round 1'!$B$2:$AM$2,0),0),0)+IFERROR(VLOOKUP($B53,'Round  (2)'!$B$2:$AM$102,MATCH(Species!J$2,'Round  (2)'!$B$2:$AM$2,0),0),0)+IFERROR(VLOOKUP($B53,'Round  (3)'!$B$2:$AM$102,MATCH(Species!J$2,'Round  (3)'!$B$2:$AM$2,0),0),0)+IFERROR(VLOOKUP($B53,'Round (4)'!$B$2:$AM$102,MATCH(Species!J$2,'Round (4)'!$B$2:$AM$2,0),0),0)+IFERROR(VLOOKUP($B53,'Round  (5)'!$B$2:$AM$102,MATCH(Species!J$2,'Round  (5)'!$B$2:$AM$2,0),0),0)+IFERROR(VLOOKUP($B53,'Round  (6)'!$B$2:$AM$102,MATCH(Species!J$2,'Round  (6)'!$B$2:$AM$2,0),0),0)+IFERROR(VLOOKUP($B53,'Round  (7)'!$B$2:$AM$102,MATCH(Species!J$2,'Round  (7)'!$B$2:$AM$2,0),0),0)+IFERROR(VLOOKUP($B53,'Round  (8)'!$B$2:$AM$102,MATCH(Species!J$2,'Round  (8)'!$B$2:$AM$2,0),0),0)+IFERROR(VLOOKUP($B53,'Round  (9)'!$B$2:$AM$102,MATCH(Species!J$2,'Round  (9)'!$B$2:$AM$2,0),0),0)+IFERROR(VLOOKUP($B53,'Round  (10)'!$B$2:$U$102,MATCH(Species!J$2,'Round  (10)'!$B$2:$U$2,0),0),0)+IFERROR(VLOOKUP($B53,'Round  (11)'!$B$2:$AB$102,MATCH(Species!J$2,'Round  (11)'!$B$2:$AB$2,0),0),0)+IFERROR(VLOOKUP($B53,'Round  (12)'!$B$2:$Y$100,MATCH(Species!J$2,'Round  (12)'!$B$2:$Y$2,0),0),0)</f>
        <v>0</v>
      </c>
      <c r="K53" s="480">
        <f>IFERROR(VLOOKUP($B53,'Round 1'!$B$2:$AM$102,MATCH(Species!K$2,'Round 1'!$B$2:$AM$2,0),0),0)+IFERROR(VLOOKUP($B53,'Round  (2)'!$B$2:$AM$102,MATCH(Species!K$2,'Round  (2)'!$B$2:$AM$2,0),0),0)+IFERROR(VLOOKUP($B53,'Round  (3)'!$B$2:$AM$102,MATCH(Species!K$2,'Round  (3)'!$B$2:$AM$2,0),0),0)+IFERROR(VLOOKUP($B53,'Round (4)'!$B$2:$AM$102,MATCH(Species!K$2,'Round (4)'!$B$2:$AM$2,0),0),0)+IFERROR(VLOOKUP($B53,'Round  (5)'!$B$2:$AM$102,MATCH(Species!K$2,'Round  (5)'!$B$2:$AM$2,0),0),0)+IFERROR(VLOOKUP($B53,'Round  (6)'!$B$2:$AM$102,MATCH(Species!K$2,'Round  (6)'!$B$2:$AM$2,0),0),0)+IFERROR(VLOOKUP($B53,'Round  (7)'!$B$2:$AM$102,MATCH(Species!K$2,'Round  (7)'!$B$2:$AM$2,0),0),0)+IFERROR(VLOOKUP($B53,'Round  (8)'!$B$2:$AM$102,MATCH(Species!K$2,'Round  (8)'!$B$2:$AM$2,0),0),0)+IFERROR(VLOOKUP($B53,'Round  (9)'!$B$2:$AM$102,MATCH(Species!K$2,'Round  (9)'!$B$2:$AM$2,0),0),0)+IFERROR(VLOOKUP($B53,'Round  (10)'!$B$2:$U$102,MATCH(Species!K$2,'Round  (10)'!$B$2:$U$2,0),0),0)+IFERROR(VLOOKUP($B53,'Round  (11)'!$B$2:$AB$102,MATCH(Species!K$2,'Round  (11)'!$B$2:$AB$2,0),0),0)+IFERROR(VLOOKUP($B53,'Round  (12)'!$B$2:$Y$100,MATCH(Species!K$2,'Round  (12)'!$B$2:$Y$2,0),0),0)</f>
        <v>0</v>
      </c>
      <c r="L53" s="480">
        <f>IFERROR(VLOOKUP($B53,'Round 1'!$B$2:$AM$102,MATCH(Species!L$2,'Round 1'!$B$2:$AM$2,0),0),0)+IFERROR(VLOOKUP($B53,'Round  (2)'!$B$2:$AM$102,MATCH(Species!L$2,'Round  (2)'!$B$2:$AM$2,0),0),0)+IFERROR(VLOOKUP($B53,'Round  (3)'!$B$2:$AM$102,MATCH(Species!L$2,'Round  (3)'!$B$2:$AM$2,0),0),0)+IFERROR(VLOOKUP($B53,'Round (4)'!$B$2:$AM$102,MATCH(Species!L$2,'Round (4)'!$B$2:$AM$2,0),0),0)+IFERROR(VLOOKUP($B53,'Round  (5)'!$B$2:$AM$102,MATCH(Species!L$2,'Round  (5)'!$B$2:$AM$2,0),0),0)+IFERROR(VLOOKUP($B53,'Round  (6)'!$B$2:$AM$102,MATCH(Species!L$2,'Round  (6)'!$B$2:$AM$2,0),0),0)+IFERROR(VLOOKUP($B53,'Round  (7)'!$B$2:$AM$102,MATCH(Species!L$2,'Round  (7)'!$B$2:$AM$2,0),0),0)+IFERROR(VLOOKUP($B53,'Round  (8)'!$B$2:$AM$102,MATCH(Species!L$2,'Round  (8)'!$B$2:$AM$2,0),0),0)+IFERROR(VLOOKUP($B53,'Round  (9)'!$B$2:$AM$102,MATCH(Species!L$2,'Round  (9)'!$B$2:$AM$2,0),0),0)+IFERROR(VLOOKUP($B53,'Round  (10)'!$B$2:$U$102,MATCH(Species!L$2,'Round  (10)'!$B$2:$U$2,0),0),0)+IFERROR(VLOOKUP($B53,'Round  (11)'!$B$2:$AB$102,MATCH(Species!L$2,'Round  (11)'!$B$2:$AB$2,0),0),0)+IFERROR(VLOOKUP($B53,'Round  (12)'!$B$2:$Y$100,MATCH(Species!L$2,'Round  (12)'!$B$2:$Y$2,0),0),0)</f>
        <v>7</v>
      </c>
      <c r="M53" s="480">
        <f>IFERROR(VLOOKUP($B53,'Round 1'!$B$2:$AM$102,MATCH(Species!M$2,'Round 1'!$B$2:$AM$2,0),0),0)+IFERROR(VLOOKUP($B53,'Round  (2)'!$B$2:$AM$102,MATCH(Species!M$2,'Round  (2)'!$B$2:$AM$2,0),0),0)+IFERROR(VLOOKUP($B53,'Round  (3)'!$B$2:$AM$102,MATCH(Species!M$2,'Round  (3)'!$B$2:$AM$2,0),0),0)+IFERROR(VLOOKUP($B53,'Round (4)'!$B$2:$AM$102,MATCH(Species!M$2,'Round (4)'!$B$2:$AM$2,0),0),0)+IFERROR(VLOOKUP($B53,'Round  (5)'!$B$2:$AM$102,MATCH(Species!M$2,'Round  (5)'!$B$2:$AM$2,0),0),0)+IFERROR(VLOOKUP($B53,'Round  (6)'!$B$2:$AM$102,MATCH(Species!M$2,'Round  (6)'!$B$2:$AM$2,0),0),0)+IFERROR(VLOOKUP($B53,'Round  (7)'!$B$2:$AM$102,MATCH(Species!M$2,'Round  (7)'!$B$2:$AM$2,0),0),0)+IFERROR(VLOOKUP($B53,'Round  (8)'!$B$2:$AM$102,MATCH(Species!M$2,'Round  (8)'!$B$2:$AM$2,0),0),0)+IFERROR(VLOOKUP($B53,'Round  (9)'!$B$2:$AM$102,MATCH(Species!M$2,'Round  (9)'!$B$2:$AM$2,0),0),0)+IFERROR(VLOOKUP($B53,'Round  (10)'!$B$2:$U$102,MATCH(Species!M$2,'Round  (10)'!$B$2:$U$2,0),0),0)+IFERROR(VLOOKUP($B53,'Round  (11)'!$B$2:$AB$102,MATCH(Species!M$2,'Round  (11)'!$B$2:$AB$2,0),0),0)+IFERROR(VLOOKUP($B53,'Round  (12)'!$B$2:$Y$100,MATCH(Species!M$2,'Round  (12)'!$B$2:$Y$2,0),0),0)</f>
        <v>1</v>
      </c>
      <c r="N53" s="480">
        <f>IFERROR(VLOOKUP($B53,'Round 1'!$B$2:$AM$102,MATCH(Species!N$2,'Round 1'!$B$2:$AM$2,0),0),0)+IFERROR(VLOOKUP($B53,'Round  (2)'!$B$2:$AM$102,MATCH(Species!N$2,'Round  (2)'!$B$2:$AM$2,0),0),0)+IFERROR(VLOOKUP($B53,'Round  (3)'!$B$2:$AM$102,MATCH(Species!N$2,'Round  (3)'!$B$2:$AM$2,0),0),0)+IFERROR(VLOOKUP($B53,'Round (4)'!$B$2:$AM$102,MATCH(Species!N$2,'Round (4)'!$B$2:$AM$2,0),0),0)+IFERROR(VLOOKUP($B53,'Round  (5)'!$B$2:$AM$102,MATCH(Species!N$2,'Round  (5)'!$B$2:$AM$2,0),0),0)+IFERROR(VLOOKUP($B53,'Round  (6)'!$B$2:$AM$102,MATCH(Species!N$2,'Round  (6)'!$B$2:$AM$2,0),0),0)+IFERROR(VLOOKUP($B53,'Round  (7)'!$B$2:$AM$102,MATCH(Species!N$2,'Round  (7)'!$B$2:$AM$2,0),0),0)+IFERROR(VLOOKUP($B53,'Round  (8)'!$B$2:$AM$102,MATCH(Species!N$2,'Round  (8)'!$B$2:$AM$2,0),0),0)+IFERROR(VLOOKUP($B53,'Round  (9)'!$B$2:$AM$102,MATCH(Species!N$2,'Round  (9)'!$B$2:$AM$2,0),0),0)+IFERROR(VLOOKUP($B53,'Round  (10)'!$B$2:$U$102,MATCH(Species!N$2,'Round  (10)'!$B$2:$U$2,0),0),0)+IFERROR(VLOOKUP($B53,'Round  (11)'!$B$2:$AB$102,MATCH(Species!N$2,'Round  (11)'!$B$2:$AB$2,0),0),0)+IFERROR(VLOOKUP($B53,'Round  (12)'!$B$2:$Y$100,MATCH(Species!N$2,'Round  (12)'!$B$2:$Y$2,0),0),0)</f>
        <v>23</v>
      </c>
      <c r="O53" s="480">
        <f>IFERROR(VLOOKUP($B53,'Round 1'!$B$2:$AM$102,MATCH(Species!O$2,'Round 1'!$B$2:$AM$2,0),0),0)+IFERROR(VLOOKUP($B53,'Round  (2)'!$B$2:$AM$102,MATCH(Species!O$2,'Round  (2)'!$B$2:$AM$2,0),0),0)+IFERROR(VLOOKUP($B53,'Round  (3)'!$B$2:$AM$102,MATCH(Species!O$2,'Round  (3)'!$B$2:$AM$2,0),0),0)+IFERROR(VLOOKUP($B53,'Round (4)'!$B$2:$AM$102,MATCH(Species!O$2,'Round (4)'!$B$2:$AM$2,0),0),0)+IFERROR(VLOOKUP($B53,'Round  (5)'!$B$2:$AM$102,MATCH(Species!O$2,'Round  (5)'!$B$2:$AM$2,0),0),0)+IFERROR(VLOOKUP($B53,'Round  (6)'!$B$2:$AM$102,MATCH(Species!O$2,'Round  (6)'!$B$2:$AM$2,0),0),0)+IFERROR(VLOOKUP($B53,'Round  (7)'!$B$2:$AM$102,MATCH(Species!O$2,'Round  (7)'!$B$2:$AM$2,0),0),0)+IFERROR(VLOOKUP($B53,'Round  (8)'!$B$2:$AM$102,MATCH(Species!O$2,'Round  (8)'!$B$2:$AM$2,0),0),0)+IFERROR(VLOOKUP($B53,'Round  (9)'!$B$2:$AM$102,MATCH(Species!O$2,'Round  (9)'!$B$2:$AM$2,0),0),0)+IFERROR(VLOOKUP($B53,'Round  (10)'!$B$2:$U$102,MATCH(Species!O$2,'Round  (10)'!$B$2:$U$2,0),0),0)+IFERROR(VLOOKUP($B53,'Round  (11)'!$B$2:$AB$102,MATCH(Species!O$2,'Round  (11)'!$B$2:$AB$2,0),0),0)+IFERROR(VLOOKUP($B53,'Round  (12)'!$B$2:$Y$100,MATCH(Species!O$2,'Round  (12)'!$B$2:$Y$2,0),0),0)</f>
        <v>0</v>
      </c>
      <c r="P53" s="480">
        <f>IFERROR(VLOOKUP($B53,'Round 1'!$B$2:$AM$102,MATCH(Species!P$2,'Round 1'!$B$2:$AM$2,0),0),0)+IFERROR(VLOOKUP($B53,'Round  (2)'!$B$2:$AM$102,MATCH(Species!P$2,'Round  (2)'!$B$2:$AM$2,0),0),0)+IFERROR(VLOOKUP($B53,'Round  (3)'!$B$2:$AM$102,MATCH(Species!P$2,'Round  (3)'!$B$2:$AM$2,0),0),0)+IFERROR(VLOOKUP($B53,'Round (4)'!$B$2:$AM$102,MATCH(Species!P$2,'Round (4)'!$B$2:$AM$2,0),0),0)+IFERROR(VLOOKUP($B53,'Round  (5)'!$B$2:$AM$102,MATCH(Species!P$2,'Round  (5)'!$B$2:$AM$2,0),0),0)+IFERROR(VLOOKUP($B53,'Round  (6)'!$B$2:$AM$102,MATCH(Species!P$2,'Round  (6)'!$B$2:$AM$2,0),0),0)+IFERROR(VLOOKUP($B53,'Round  (7)'!$B$2:$AM$102,MATCH(Species!P$2,'Round  (7)'!$B$2:$AM$2,0),0),0)+IFERROR(VLOOKUP($B53,'Round  (8)'!$B$2:$AM$102,MATCH(Species!P$2,'Round  (8)'!$B$2:$AM$2,0),0),0)+IFERROR(VLOOKUP($B53,'Round  (9)'!$B$2:$AM$102,MATCH(Species!P$2,'Round  (9)'!$B$2:$AM$2,0),0),0)+IFERROR(VLOOKUP($B53,'Round  (10)'!$B$2:$U$102,MATCH(Species!P$2,'Round  (10)'!$B$2:$U$2,0),0),0)+IFERROR(VLOOKUP($B53,'Round  (11)'!$B$2:$AB$102,MATCH(Species!P$2,'Round  (11)'!$B$2:$AB$2,0),0),0)+IFERROR(VLOOKUP($B53,'Round  (12)'!$B$2:$Y$100,MATCH(Species!P$2,'Round  (12)'!$B$2:$Y$2,0),0),0)</f>
        <v>0</v>
      </c>
      <c r="Q53" s="480">
        <f>IFERROR(VLOOKUP($B53,'Round 1'!$B$2:$AM$102,MATCH(Species!Q$2,'Round 1'!$B$2:$AM$2,0),0),0)+IFERROR(VLOOKUP($B53,'Round  (2)'!$B$2:$AM$102,MATCH(Species!Q$2,'Round  (2)'!$B$2:$AM$2,0),0),0)+IFERROR(VLOOKUP($B53,'Round  (3)'!$B$2:$AM$102,MATCH(Species!Q$2,'Round  (3)'!$B$2:$AM$2,0),0),0)+IFERROR(VLOOKUP($B53,'Round (4)'!$B$2:$AM$102,MATCH(Species!Q$2,'Round (4)'!$B$2:$AM$2,0),0),0)+IFERROR(VLOOKUP($B53,'Round  (5)'!$B$2:$AM$102,MATCH(Species!Q$2,'Round  (5)'!$B$2:$AM$2,0),0),0)+IFERROR(VLOOKUP($B53,'Round  (6)'!$B$2:$AM$102,MATCH(Species!Q$2,'Round  (6)'!$B$2:$AM$2,0),0),0)+IFERROR(VLOOKUP($B53,'Round  (7)'!$B$2:$AM$102,MATCH(Species!Q$2,'Round  (7)'!$B$2:$AM$2,0),0),0)+IFERROR(VLOOKUP($B53,'Round  (8)'!$B$2:$AM$102,MATCH(Species!Q$2,'Round  (8)'!$B$2:$AM$2,0),0),0)+IFERROR(VLOOKUP($B53,'Round  (9)'!$B$2:$AM$102,MATCH(Species!Q$2,'Round  (9)'!$B$2:$AM$2,0),0),0)+IFERROR(VLOOKUP($B53,'Round  (10)'!$B$2:$U$102,MATCH(Species!Q$2,'Round  (10)'!$B$2:$U$2,0),0),0)+IFERROR(VLOOKUP($B53,'Round  (11)'!$B$2:$AB$102,MATCH(Species!Q$2,'Round  (11)'!$B$2:$AB$2,0),0),0)+IFERROR(VLOOKUP($B53,'Round  (12)'!$B$2:$Y$100,MATCH(Species!Q$2,'Round  (12)'!$B$2:$Y$2,0),0),0)</f>
        <v>0</v>
      </c>
      <c r="R53" s="480">
        <f>IFERROR(VLOOKUP($B53,'Round 1'!$B$2:$AM$102,MATCH(Species!R$2,'Round 1'!$B$2:$AM$2,0),0),0)+IFERROR(VLOOKUP($B53,'Round  (2)'!$B$2:$AM$102,MATCH(Species!R$2,'Round  (2)'!$B$2:$AM$2,0),0),0)+IFERROR(VLOOKUP($B53,'Round  (3)'!$B$2:$AM$102,MATCH(Species!R$2,'Round  (3)'!$B$2:$AM$2,0),0),0)+IFERROR(VLOOKUP($B53,'Round (4)'!$B$2:$AM$102,MATCH(Species!R$2,'Round (4)'!$B$2:$AM$2,0),0),0)+IFERROR(VLOOKUP($B53,'Round  (5)'!$B$2:$AM$102,MATCH(Species!R$2,'Round  (5)'!$B$2:$AM$2,0),0),0)+IFERROR(VLOOKUP($B53,'Round  (6)'!$B$2:$AM$102,MATCH(Species!R$2,'Round  (6)'!$B$2:$AM$2,0),0),0)+IFERROR(VLOOKUP($B53,'Round  (7)'!$B$2:$AM$102,MATCH(Species!R$2,'Round  (7)'!$B$2:$AM$2,0),0),0)+IFERROR(VLOOKUP($B53,'Round  (8)'!$B$2:$AM$102,MATCH(Species!R$2,'Round  (8)'!$B$2:$AM$2,0),0),0)+IFERROR(VLOOKUP($B53,'Round  (9)'!$B$2:$AM$102,MATCH(Species!R$2,'Round  (9)'!$B$2:$AM$2,0),0),0)+IFERROR(VLOOKUP($B53,'Round  (10)'!$B$2:$U$102,MATCH(Species!R$2,'Round  (10)'!$B$2:$U$2,0),0),0)+IFERROR(VLOOKUP($B53,'Round  (11)'!$B$2:$AB$102,MATCH(Species!R$2,'Round  (11)'!$B$2:$AB$2,0),0),0)+IFERROR(VLOOKUP($B53,'Round  (12)'!$B$2:$Y$100,MATCH(Species!R$2,'Round  (12)'!$B$2:$Y$2,0),0),0)</f>
        <v>0</v>
      </c>
      <c r="S53" s="480">
        <f>IFERROR(VLOOKUP($B53,'Round 1'!$B$2:$AM$102,MATCH(Species!S$2,'Round 1'!$B$2:$AM$2,0),0),0)+IFERROR(VLOOKUP($B53,'Round  (2)'!$B$2:$AM$102,MATCH(Species!S$2,'Round  (2)'!$B$2:$AM$2,0),0),0)+IFERROR(VLOOKUP($B53,'Round  (3)'!$B$2:$AM$102,MATCH(Species!S$2,'Round  (3)'!$B$2:$AM$2,0),0),0)+IFERROR(VLOOKUP($B53,'Round (4)'!$B$2:$AM$102,MATCH(Species!S$2,'Round (4)'!$B$2:$AM$2,0),0),0)+IFERROR(VLOOKUP($B53,'Round  (5)'!$B$2:$AM$102,MATCH(Species!S$2,'Round  (5)'!$B$2:$AM$2,0),0),0)+IFERROR(VLOOKUP($B53,'Round  (6)'!$B$2:$AM$102,MATCH(Species!S$2,'Round  (6)'!$B$2:$AM$2,0),0),0)+IFERROR(VLOOKUP($B53,'Round  (7)'!$B$2:$AM$102,MATCH(Species!S$2,'Round  (7)'!$B$2:$AM$2,0),0),0)+IFERROR(VLOOKUP($B53,'Round  (8)'!$B$2:$AM$102,MATCH(Species!S$2,'Round  (8)'!$B$2:$AM$2,0),0),0)+IFERROR(VLOOKUP($B53,'Round  (9)'!$B$2:$AM$102,MATCH(Species!S$2,'Round  (9)'!$B$2:$AM$2,0),0),0)+IFERROR(VLOOKUP($B53,'Round  (10)'!$B$2:$U$102,MATCH(Species!S$2,'Round  (10)'!$B$2:$U$2,0),0),0)+IFERROR(VLOOKUP($B53,'Round  (11)'!$B$2:$AB$102,MATCH(Species!S$2,'Round  (11)'!$B$2:$AB$2,0),0),0)+IFERROR(VLOOKUP($B53,'Round  (12)'!$B$2:$Y$100,MATCH(Species!S$2,'Round  (12)'!$B$2:$Y$2,0),0),0)</f>
        <v>0</v>
      </c>
      <c r="T53" s="480">
        <f>IFERROR(VLOOKUP($B53,'Round 1'!$B$2:$AM$102,MATCH(Species!T$2,'Round 1'!$B$2:$AM$2,0),0),0)+IFERROR(VLOOKUP($B53,'Round  (2)'!$B$2:$AM$102,MATCH(Species!T$2,'Round  (2)'!$B$2:$AM$2,0),0),0)+IFERROR(VLOOKUP($B53,'Round  (3)'!$B$2:$AM$102,MATCH(Species!T$2,'Round  (3)'!$B$2:$AM$2,0),0),0)+IFERROR(VLOOKUP($B53,'Round (4)'!$B$2:$AM$102,MATCH(Species!T$2,'Round (4)'!$B$2:$AM$2,0),0),0)+IFERROR(VLOOKUP($B53,'Round  (5)'!$B$2:$AM$102,MATCH(Species!T$2,'Round  (5)'!$B$2:$AM$2,0),0),0)+IFERROR(VLOOKUP($B53,'Round  (6)'!$B$2:$AM$102,MATCH(Species!T$2,'Round  (6)'!$B$2:$AM$2,0),0),0)+IFERROR(VLOOKUP($B53,'Round  (7)'!$B$2:$AM$102,MATCH(Species!T$2,'Round  (7)'!$B$2:$AM$2,0),0),0)+IFERROR(VLOOKUP($B53,'Round  (8)'!$B$2:$AM$102,MATCH(Species!T$2,'Round  (8)'!$B$2:$AM$2,0),0),0)+IFERROR(VLOOKUP($B53,'Round  (9)'!$B$2:$AM$102,MATCH(Species!T$2,'Round  (9)'!$B$2:$AM$2,0),0),0)+IFERROR(VLOOKUP($B53,'Round  (10)'!$B$2:$U$102,MATCH(Species!T$2,'Round  (10)'!$B$2:$U$2,0),0),0)+IFERROR(VLOOKUP($B53,'Round  (11)'!$B$2:$AB$102,MATCH(Species!T$2,'Round  (11)'!$B$2:$AB$2,0),0),0)+IFERROR(VLOOKUP($B53,'Round  (12)'!$B$2:$Y$100,MATCH(Species!T$2,'Round  (12)'!$B$2:$Y$2,0),0),0)</f>
        <v>0</v>
      </c>
      <c r="U53" s="480">
        <f>IFERROR(VLOOKUP($B53,'Round 1'!$B$2:$AM$102,MATCH(Species!U$2,'Round 1'!$B$2:$AM$2,0),0),0)+IFERROR(VLOOKUP($B53,'Round  (2)'!$B$2:$AM$102,MATCH(Species!U$2,'Round  (2)'!$B$2:$AM$2,0),0),0)+IFERROR(VLOOKUP($B53,'Round  (3)'!$B$2:$AM$102,MATCH(Species!U$2,'Round  (3)'!$B$2:$AM$2,0),0),0)+IFERROR(VLOOKUP($B53,'Round (4)'!$B$2:$AM$102,MATCH(Species!U$2,'Round (4)'!$B$2:$AM$2,0),0),0)+IFERROR(VLOOKUP($B53,'Round  (5)'!$B$2:$AM$102,MATCH(Species!U$2,'Round  (5)'!$B$2:$AM$2,0),0),0)+IFERROR(VLOOKUP($B53,'Round  (6)'!$B$2:$AM$102,MATCH(Species!U$2,'Round  (6)'!$B$2:$AM$2,0),0),0)+IFERROR(VLOOKUP($B53,'Round  (7)'!$B$2:$AM$102,MATCH(Species!U$2,'Round  (7)'!$B$2:$AM$2,0),0),0)+IFERROR(VLOOKUP($B53,'Round  (8)'!$B$2:$AM$102,MATCH(Species!U$2,'Round  (8)'!$B$2:$AM$2,0),0),0)+IFERROR(VLOOKUP($B53,'Round  (9)'!$B$2:$AM$102,MATCH(Species!U$2,'Round  (9)'!$B$2:$AM$2,0),0),0)+IFERROR(VLOOKUP($B53,'Round  (10)'!$B$2:$U$102,MATCH(Species!U$2,'Round  (10)'!$B$2:$U$2,0),0),0)+IFERROR(VLOOKUP($B53,'Round  (11)'!$B$2:$AB$102,MATCH(Species!U$2,'Round  (11)'!$B$2:$AB$2,0),0),0)+IFERROR(VLOOKUP($B53,'Round  (12)'!$B$2:$Y$100,MATCH(Species!U$2,'Round  (12)'!$B$2:$Y$2,0),0),0)</f>
        <v>2</v>
      </c>
      <c r="V53" s="480">
        <f>IFERROR(VLOOKUP($B53,'Round 1'!$B$2:$AM$102,MATCH(Species!V$2,'Round 1'!$B$2:$AM$2,0),0),0)+IFERROR(VLOOKUP($B53,'Round  (2)'!$B$2:$AM$102,MATCH(Species!V$2,'Round  (2)'!$B$2:$AM$2,0),0),0)+IFERROR(VLOOKUP($B53,'Round  (3)'!$B$2:$AM$102,MATCH(Species!V$2,'Round  (3)'!$B$2:$AM$2,0),0),0)+IFERROR(VLOOKUP($B53,'Round (4)'!$B$2:$AM$102,MATCH(Species!V$2,'Round (4)'!$B$2:$AM$2,0),0),0)+IFERROR(VLOOKUP($B53,'Round  (5)'!$B$2:$AM$102,MATCH(Species!V$2,'Round  (5)'!$B$2:$AM$2,0),0),0)+IFERROR(VLOOKUP($B53,'Round  (6)'!$B$2:$AM$102,MATCH(Species!V$2,'Round  (6)'!$B$2:$AM$2,0),0),0)+IFERROR(VLOOKUP($B53,'Round  (7)'!$B$2:$AM$102,MATCH(Species!V$2,'Round  (7)'!$B$2:$AM$2,0),0),0)+IFERROR(VLOOKUP($B53,'Round  (8)'!$B$2:$AM$102,MATCH(Species!V$2,'Round  (8)'!$B$2:$AM$2,0),0),0)+IFERROR(VLOOKUP($B53,'Round  (9)'!$B$2:$AM$102,MATCH(Species!V$2,'Round  (9)'!$B$2:$AM$2,0),0),0)+IFERROR(VLOOKUP($B53,'Round  (10)'!$B$2:$U$102,MATCH(Species!V$2,'Round  (10)'!$B$2:$U$2,0),0),0)+IFERROR(VLOOKUP($B53,'Round  (11)'!$B$2:$AB$102,MATCH(Species!V$2,'Round  (11)'!$B$2:$AB$2,0),0),0)+IFERROR(VLOOKUP($B53,'Round  (12)'!$B$2:$Y$100,MATCH(Species!V$2,'Round  (12)'!$B$2:$Y$2,0),0),0)</f>
        <v>0</v>
      </c>
      <c r="W53" s="480">
        <f>IFERROR(VLOOKUP($B53,'Round 1'!$B$2:$AM$102,MATCH(Species!W$2,'Round 1'!$B$2:$AM$2,0),0),0)+IFERROR(VLOOKUP($B53,'Round  (2)'!$B$2:$AM$102,MATCH(Species!W$2,'Round  (2)'!$B$2:$AM$2,0),0),0)+IFERROR(VLOOKUP($B53,'Round  (3)'!$B$2:$AM$102,MATCH(Species!W$2,'Round  (3)'!$B$2:$AM$2,0),0),0)+IFERROR(VLOOKUP($B53,'Round (4)'!$B$2:$AM$102,MATCH(Species!W$2,'Round (4)'!$B$2:$AM$2,0),0),0)+IFERROR(VLOOKUP($B53,'Round  (5)'!$B$2:$AM$102,MATCH(Species!W$2,'Round  (5)'!$B$2:$AM$2,0),0),0)+IFERROR(VLOOKUP($B53,'Round  (6)'!$B$2:$AM$102,MATCH(Species!W$2,'Round  (6)'!$B$2:$AM$2,0),0),0)+IFERROR(VLOOKUP($B53,'Round  (7)'!$B$2:$AM$102,MATCH(Species!W$2,'Round  (7)'!$B$2:$AM$2,0),0),0)+IFERROR(VLOOKUP($B53,'Round  (8)'!$B$2:$AM$102,MATCH(Species!W$2,'Round  (8)'!$B$2:$AM$2,0),0),0)+IFERROR(VLOOKUP($B53,'Round  (9)'!$B$2:$AM$102,MATCH(Species!W$2,'Round  (9)'!$B$2:$AM$2,0),0),0)+IFERROR(VLOOKUP($B53,'Round  (10)'!$B$2:$U$102,MATCH(Species!W$2,'Round  (10)'!$B$2:$U$2,0),0),0)+IFERROR(VLOOKUP($B53,'Round  (11)'!$B$2:$AB$102,MATCH(Species!W$2,'Round  (11)'!$B$2:$AB$2,0),0),0)+IFERROR(VLOOKUP($B53,'Round  (12)'!$B$2:$Y$100,MATCH(Species!W$2,'Round  (12)'!$B$2:$Y$2,0),0),0)</f>
        <v>0</v>
      </c>
      <c r="X53" s="480">
        <f>IFERROR(VLOOKUP($B53,'Round 1'!$B$2:$AM$102,MATCH(Species!X$2,'Round 1'!$B$2:$AM$2,0),0),0)+IFERROR(VLOOKUP($B53,'Round  (2)'!$B$2:$AM$102,MATCH(Species!X$2,'Round  (2)'!$B$2:$AM$2,0),0),0)+IFERROR(VLOOKUP($B53,'Round  (3)'!$B$2:$AM$102,MATCH(Species!X$2,'Round  (3)'!$B$2:$AM$2,0),0),0)+IFERROR(VLOOKUP($B53,'Round (4)'!$B$2:$AM$102,MATCH(Species!X$2,'Round (4)'!$B$2:$AM$2,0),0),0)+IFERROR(VLOOKUP($B53,'Round  (5)'!$B$2:$AM$102,MATCH(Species!X$2,'Round  (5)'!$B$2:$AM$2,0),0),0)+IFERROR(VLOOKUP($B53,'Round  (6)'!$B$2:$AM$102,MATCH(Species!X$2,'Round  (6)'!$B$2:$AM$2,0),0),0)+IFERROR(VLOOKUP($B53,'Round  (7)'!$B$2:$AM$102,MATCH(Species!X$2,'Round  (7)'!$B$2:$AM$2,0),0),0)+IFERROR(VLOOKUP($B53,'Round  (8)'!$B$2:$AM$102,MATCH(Species!X$2,'Round  (8)'!$B$2:$AM$2,0),0),0)+IFERROR(VLOOKUP($B53,'Round  (9)'!$B$2:$AM$102,MATCH(Species!X$2,'Round  (9)'!$B$2:$AM$2,0),0),0)+IFERROR(VLOOKUP($B53,'Round  (10)'!$B$2:$U$102,MATCH(Species!X$2,'Round  (10)'!$B$2:$U$2,0),0),0)+IFERROR(VLOOKUP($B53,'Round  (11)'!$B$2:$AB$102,MATCH(Species!X$2,'Round  (11)'!$B$2:$AB$2,0),0),0)+IFERROR(VLOOKUP($B53,'Round  (12)'!$B$2:$Y$100,MATCH(Species!X$2,'Round  (12)'!$B$2:$Y$2,0),0),0)</f>
        <v>0</v>
      </c>
      <c r="Y53" s="480">
        <f>IFERROR(VLOOKUP($B53,'Round 1'!$B$2:$AM$102,MATCH(Species!Y$2,'Round 1'!$B$2:$AM$2,0),0),0)+IFERROR(VLOOKUP($B53,'Round  (2)'!$B$2:$AM$102,MATCH(Species!Y$2,'Round  (2)'!$B$2:$AM$2,0),0),0)+IFERROR(VLOOKUP($B53,'Round  (3)'!$B$2:$AM$102,MATCH(Species!Y$2,'Round  (3)'!$B$2:$AM$2,0),0),0)+IFERROR(VLOOKUP($B53,'Round (4)'!$B$2:$AM$102,MATCH(Species!Y$2,'Round (4)'!$B$2:$AM$2,0),0),0)+IFERROR(VLOOKUP($B53,'Round  (5)'!$B$2:$AM$102,MATCH(Species!Y$2,'Round  (5)'!$B$2:$AM$2,0),0),0)+IFERROR(VLOOKUP($B53,'Round  (6)'!$B$2:$AM$102,MATCH(Species!Y$2,'Round  (6)'!$B$2:$AM$2,0),0),0)+IFERROR(VLOOKUP($B53,'Round  (7)'!$B$2:$AM$102,MATCH(Species!Y$2,'Round  (7)'!$B$2:$AM$2,0),0),0)+IFERROR(VLOOKUP($B53,'Round  (8)'!$B$2:$AM$102,MATCH(Species!Y$2,'Round  (8)'!$B$2:$AM$2,0),0),0)+IFERROR(VLOOKUP($B53,'Round  (9)'!$B$2:$AM$102,MATCH(Species!Y$2,'Round  (9)'!$B$2:$AM$2,0),0),0)+IFERROR(VLOOKUP($B53,'Round  (10)'!$B$2:$U$102,MATCH(Species!Y$2,'Round  (10)'!$B$2:$U$2,0),0),0)+IFERROR(VLOOKUP($B53,'Round  (11)'!$B$2:$AB$102,MATCH(Species!Y$2,'Round  (11)'!$B$2:$AB$2,0),0),0)+IFERROR(VLOOKUP($B53,'Round  (12)'!$B$2:$Y$100,MATCH(Species!Y$2,'Round  (12)'!$B$2:$Y$2,0),0),0)</f>
        <v>0</v>
      </c>
      <c r="Z53" s="480">
        <f>IFERROR(VLOOKUP($B53,'Round 1'!$B$2:$AM$102,MATCH(Species!Z$2,'Round 1'!$B$2:$AM$2,0),0),0)+IFERROR(VLOOKUP($B53,'Round  (2)'!$B$2:$AM$102,MATCH(Species!Z$2,'Round  (2)'!$B$2:$AM$2,0),0),0)+IFERROR(VLOOKUP($B53,'Round  (3)'!$B$2:$AM$102,MATCH(Species!Z$2,'Round  (3)'!$B$2:$AM$2,0),0),0)+IFERROR(VLOOKUP($B53,'Round (4)'!$B$2:$AM$102,MATCH(Species!Z$2,'Round (4)'!$B$2:$AM$2,0),0),0)+IFERROR(VLOOKUP($B53,'Round  (5)'!$B$2:$AM$102,MATCH(Species!Z$2,'Round  (5)'!$B$2:$AM$2,0),0),0)+IFERROR(VLOOKUP($B53,'Round  (6)'!$B$2:$AM$102,MATCH(Species!Z$2,'Round  (6)'!$B$2:$AM$2,0),0),0)+IFERROR(VLOOKUP($B53,'Round  (7)'!$B$2:$AM$102,MATCH(Species!Z$2,'Round  (7)'!$B$2:$AM$2,0),0),0)+IFERROR(VLOOKUP($B53,'Round  (8)'!$B$2:$AM$102,MATCH(Species!Z$2,'Round  (8)'!$B$2:$AM$2,0),0),0)+IFERROR(VLOOKUP($B53,'Round  (9)'!$B$2:$AM$102,MATCH(Species!Z$2,'Round  (9)'!$B$2:$AM$2,0),0),0)+IFERROR(VLOOKUP($B53,'Round  (10)'!$B$2:$U$102,MATCH(Species!Z$2,'Round  (10)'!$B$2:$U$2,0),0),0)+IFERROR(VLOOKUP($B53,'Round  (11)'!$B$2:$AB$102,MATCH(Species!Z$2,'Round  (11)'!$B$2:$AB$2,0),0),0)+IFERROR(VLOOKUP($B53,'Round  (12)'!$B$2:$Y$100,MATCH(Species!Z$2,'Round  (12)'!$B$2:$Y$2,0),0),0)</f>
        <v>0</v>
      </c>
      <c r="AA53" s="480">
        <f>IFERROR(VLOOKUP($B53,'Round 1'!$B$2:$AM$102,MATCH(Species!AA$2,'Round 1'!$B$2:$AM$2,0),0),0)+IFERROR(VLOOKUP($B53,'Round  (2)'!$B$2:$AM$102,MATCH(Species!AA$2,'Round  (2)'!$B$2:$AM$2,0),0),0)+IFERROR(VLOOKUP($B53,'Round  (3)'!$B$2:$AM$102,MATCH(Species!AA$2,'Round  (3)'!$B$2:$AM$2,0),0),0)+IFERROR(VLOOKUP($B53,'Round (4)'!$B$2:$AM$102,MATCH(Species!AA$2,'Round (4)'!$B$2:$AM$2,0),0),0)+IFERROR(VLOOKUP($B53,'Round  (5)'!$B$2:$AM$102,MATCH(Species!AA$2,'Round  (5)'!$B$2:$AM$2,0),0),0)+IFERROR(VLOOKUP($B53,'Round  (6)'!$B$2:$AM$102,MATCH(Species!AA$2,'Round  (6)'!$B$2:$AM$2,0),0),0)+IFERROR(VLOOKUP($B53,'Round  (7)'!$B$2:$AM$102,MATCH(Species!AA$2,'Round  (7)'!$B$2:$AM$2,0),0),0)+IFERROR(VLOOKUP($B53,'Round  (8)'!$B$2:$AM$102,MATCH(Species!AA$2,'Round  (8)'!$B$2:$AM$2,0),0),0)+IFERROR(VLOOKUP($B53,'Round  (9)'!$B$2:$AM$102,MATCH(Species!AA$2,'Round  (9)'!$B$2:$AM$2,0),0),0)+IFERROR(VLOOKUP($B53,'Round  (10)'!$B$2:$U$102,MATCH(Species!AA$2,'Round  (10)'!$B$2:$U$2,0),0),0)+IFERROR(VLOOKUP($B53,'Round  (11)'!$B$2:$AB$102,MATCH(Species!AA$2,'Round  (11)'!$B$2:$AB$2,0),0),0)+IFERROR(VLOOKUP($B53,'Round  (12)'!$B$2:$Y$100,MATCH(Species!AA$2,'Round  (12)'!$B$2:$Y$2,0),0),0)</f>
        <v>0</v>
      </c>
      <c r="AB53" s="480">
        <f>IFERROR(VLOOKUP($B53,'Round 1'!$B$2:$AM$102,MATCH(Species!AB$2,'Round 1'!$B$2:$AM$2,0),0),0)+IFERROR(VLOOKUP($B53,'Round  (2)'!$B$2:$AM$102,MATCH(Species!AB$2,'Round  (2)'!$B$2:$AM$2,0),0),0)+IFERROR(VLOOKUP($B53,'Round  (3)'!$B$2:$AM$102,MATCH(Species!AB$2,'Round  (3)'!$B$2:$AM$2,0),0),0)+IFERROR(VLOOKUP($B53,'Round (4)'!$B$2:$AM$102,MATCH(Species!AB$2,'Round (4)'!$B$2:$AM$2,0),0),0)+IFERROR(VLOOKUP($B53,'Round  (5)'!$B$2:$AM$102,MATCH(Species!AB$2,'Round  (5)'!$B$2:$AM$2,0),0),0)+IFERROR(VLOOKUP($B53,'Round  (6)'!$B$2:$AM$102,MATCH(Species!AB$2,'Round  (6)'!$B$2:$AM$2,0),0),0)+IFERROR(VLOOKUP($B53,'Round  (7)'!$B$2:$AM$102,MATCH(Species!AB$2,'Round  (7)'!$B$2:$AM$2,0),0),0)+IFERROR(VLOOKUP($B53,'Round  (8)'!$B$2:$AM$102,MATCH(Species!AB$2,'Round  (8)'!$B$2:$AM$2,0),0),0)+IFERROR(VLOOKUP($B53,'Round  (9)'!$B$2:$AM$102,MATCH(Species!AB$2,'Round  (9)'!$B$2:$AM$2,0),0),0)+IFERROR(VLOOKUP($B53,'Round  (10)'!$B$2:$U$102,MATCH(Species!AB$2,'Round  (10)'!$B$2:$U$2,0),0),0)+IFERROR(VLOOKUP($B53,'Round  (11)'!$B$2:$AB$102,MATCH(Species!AB$2,'Round  (11)'!$B$2:$AB$2,0),0),0)+IFERROR(VLOOKUP($B53,'Round  (12)'!$B$2:$Y$100,MATCH(Species!AB$2,'Round  (12)'!$B$2:$Y$2,0),0),0)</f>
        <v>0</v>
      </c>
      <c r="AC53" s="480">
        <f>IFERROR(VLOOKUP($B53,'Round 1'!$B$2:$AM$102,MATCH(Species!AC$2,'Round 1'!$B$2:$AM$2,0),0),0)+IFERROR(VLOOKUP($B53,'Round  (2)'!$B$2:$AM$102,MATCH(Species!AC$2,'Round  (2)'!$B$2:$AM$2,0),0),0)+IFERROR(VLOOKUP($B53,'Round  (3)'!$B$2:$AM$102,MATCH(Species!AC$2,'Round  (3)'!$B$2:$AM$2,0),0),0)+IFERROR(VLOOKUP($B53,'Round (4)'!$B$2:$AM$102,MATCH(Species!AC$2,'Round (4)'!$B$2:$AM$2,0),0),0)+IFERROR(VLOOKUP($B53,'Round  (5)'!$B$2:$AM$102,MATCH(Species!AC$2,'Round  (5)'!$B$2:$AM$2,0),0),0)+IFERROR(VLOOKUP($B53,'Round  (6)'!$B$2:$AM$102,MATCH(Species!AC$2,'Round  (6)'!$B$2:$AM$2,0),0),0)+IFERROR(VLOOKUP($B53,'Round  (7)'!$B$2:$AM$102,MATCH(Species!AC$2,'Round  (7)'!$B$2:$AM$2,0),0),0)+IFERROR(VLOOKUP($B53,'Round  (8)'!$B$2:$AM$102,MATCH(Species!AC$2,'Round  (8)'!$B$2:$AM$2,0),0),0)+IFERROR(VLOOKUP($B53,'Round  (9)'!$B$2:$AM$102,MATCH(Species!AC$2,'Round  (9)'!$B$2:$AM$2,0),0),0)+IFERROR(VLOOKUP($B53,'Round  (10)'!$B$2:$U$102,MATCH(Species!AC$2,'Round  (10)'!$B$2:$U$2,0),0),0)+IFERROR(VLOOKUP($B53,'Round  (11)'!$B$2:$AB$102,MATCH(Species!AC$2,'Round  (11)'!$B$2:$AB$2,0),0),0)+IFERROR(VLOOKUP($B53,'Round  (12)'!$B$2:$Y$100,MATCH(Species!AC$2,'Round  (12)'!$B$2:$Y$2,0),0),0)</f>
        <v>0</v>
      </c>
      <c r="AD53" s="480">
        <f>IFERROR(VLOOKUP($B53,'Round 1'!$B$2:$AM$102,MATCH(Species!AD$2,'Round 1'!$B$2:$AM$2,0),0),0)+IFERROR(VLOOKUP($B53,'Round  (2)'!$B$2:$AM$102,MATCH(Species!AD$2,'Round  (2)'!$B$2:$AM$2,0),0),0)+IFERROR(VLOOKUP($B53,'Round  (3)'!$B$2:$AM$102,MATCH(Species!AD$2,'Round  (3)'!$B$2:$AM$2,0),0),0)+IFERROR(VLOOKUP($B53,'Round (4)'!$B$2:$AM$102,MATCH(Species!AD$2,'Round (4)'!$B$2:$AM$2,0),0),0)+IFERROR(VLOOKUP($B53,'Round  (5)'!$B$2:$AM$102,MATCH(Species!AD$2,'Round  (5)'!$B$2:$AM$2,0),0),0)+IFERROR(VLOOKUP($B53,'Round  (6)'!$B$2:$AM$102,MATCH(Species!AD$2,'Round  (6)'!$B$2:$AM$2,0),0),0)+IFERROR(VLOOKUP($B53,'Round  (7)'!$B$2:$AM$102,MATCH(Species!AD$2,'Round  (7)'!$B$2:$AM$2,0),0),0)+IFERROR(VLOOKUP($B53,'Round  (8)'!$B$2:$AM$102,MATCH(Species!AD$2,'Round  (8)'!$B$2:$AM$2,0),0),0)+IFERROR(VLOOKUP($B53,'Round  (9)'!$B$2:$AM$102,MATCH(Species!AD$2,'Round  (9)'!$B$2:$AM$2,0),0),0)+IFERROR(VLOOKUP($B53,'Round  (10)'!$B$2:$U$102,MATCH(Species!AD$2,'Round  (10)'!$B$2:$U$2,0),0),0)+IFERROR(VLOOKUP($B53,'Round  (11)'!$B$2:$AB$102,MATCH(Species!AD$2,'Round  (11)'!$B$2:$AB$2,0),0),0)+IFERROR(VLOOKUP($B53,'Round  (12)'!$B$2:$Y$100,MATCH(Species!AD$2,'Round  (12)'!$B$2:$Y$2,0),0),0)</f>
        <v>0</v>
      </c>
      <c r="AE53" s="480">
        <f>IFERROR(VLOOKUP($B53,'Round 1'!$B$2:$AM$102,MATCH(Species!AE$2,'Round 1'!$B$2:$AM$2,0),0),0)+IFERROR(VLOOKUP($B53,'Round  (2)'!$B$2:$AM$102,MATCH(Species!AE$2,'Round  (2)'!$B$2:$AM$2,0),0),0)+IFERROR(VLOOKUP($B53,'Round  (3)'!$B$2:$AM$102,MATCH(Species!AE$2,'Round  (3)'!$B$2:$AM$2,0),0),0)+IFERROR(VLOOKUP($B53,'Round (4)'!$B$2:$AM$102,MATCH(Species!AE$2,'Round (4)'!$B$2:$AM$2,0),0),0)+IFERROR(VLOOKUP($B53,'Round  (5)'!$B$2:$AM$102,MATCH(Species!AE$2,'Round  (5)'!$B$2:$AM$2,0),0),0)+IFERROR(VLOOKUP($B53,'Round  (6)'!$B$2:$AM$102,MATCH(Species!AE$2,'Round  (6)'!$B$2:$AM$2,0),0),0)+IFERROR(VLOOKUP($B53,'Round  (7)'!$B$2:$AM$102,MATCH(Species!AE$2,'Round  (7)'!$B$2:$AM$2,0),0),0)+IFERROR(VLOOKUP($B53,'Round  (8)'!$B$2:$AM$102,MATCH(Species!AE$2,'Round  (8)'!$B$2:$AM$2,0),0),0)+IFERROR(VLOOKUP($B53,'Round  (9)'!$B$2:$AM$102,MATCH(Species!AE$2,'Round  (9)'!$B$2:$AM$2,0),0),0)+IFERROR(VLOOKUP($B53,'Round  (10)'!$B$2:$U$102,MATCH(Species!AE$2,'Round  (10)'!$B$2:$U$2,0),0),0)+IFERROR(VLOOKUP($B53,'Round  (11)'!$B$2:$AB$102,MATCH(Species!AE$2,'Round  (11)'!$B$2:$AB$2,0),0),0)+IFERROR(VLOOKUP($B53,'Round  (12)'!$B$2:$Y$100,MATCH(Species!AE$2,'Round  (12)'!$B$2:$Y$2,0),0),0)</f>
        <v>0</v>
      </c>
      <c r="AF53" s="480">
        <f>IFERROR(VLOOKUP($B53,'Round 1'!$B$2:$AM$102,MATCH(Species!AF$2,'Round 1'!$B$2:$AM$2,0),0),0)+IFERROR(VLOOKUP($B53,'Round  (2)'!$B$2:$AM$102,MATCH(Species!AF$2,'Round  (2)'!$B$2:$AM$2,0),0),0)+IFERROR(VLOOKUP($B53,'Round  (3)'!$B$2:$AM$102,MATCH(Species!AF$2,'Round  (3)'!$B$2:$AM$2,0),0),0)+IFERROR(VLOOKUP($B53,'Round (4)'!$B$2:$AM$102,MATCH(Species!AF$2,'Round (4)'!$B$2:$AM$2,0),0),0)+IFERROR(VLOOKUP($B53,'Round  (5)'!$B$2:$AM$102,MATCH(Species!AF$2,'Round  (5)'!$B$2:$AM$2,0),0),0)+IFERROR(VLOOKUP($B53,'Round  (6)'!$B$2:$AM$102,MATCH(Species!AF$2,'Round  (6)'!$B$2:$AM$2,0),0),0)+IFERROR(VLOOKUP($B53,'Round  (7)'!$B$2:$AM$102,MATCH(Species!AF$2,'Round  (7)'!$B$2:$AM$2,0),0),0)+IFERROR(VLOOKUP($B53,'Round  (8)'!$B$2:$AM$102,MATCH(Species!AF$2,'Round  (8)'!$B$2:$AM$2,0),0),0)+IFERROR(VLOOKUP($B53,'Round  (9)'!$B$2:$AM$102,MATCH(Species!AF$2,'Round  (9)'!$B$2:$AM$2,0),0),0)+IFERROR(VLOOKUP($B53,'Round  (10)'!$B$2:$U$102,MATCH(Species!AF$2,'Round  (10)'!$B$2:$U$2,0),0),0)+IFERROR(VLOOKUP($B53,'Round  (11)'!$B$2:$AB$102,MATCH(Species!AF$2,'Round  (11)'!$B$2:$AB$2,0),0),0)+IFERROR(VLOOKUP($B53,'Round  (12)'!$B$2:$Y$100,MATCH(Species!AF$2,'Round  (12)'!$B$2:$Y$2,0),0),0)</f>
        <v>0</v>
      </c>
      <c r="AG53" s="480">
        <f>IFERROR(VLOOKUP($B53,'Round 1'!$B$2:$AM$102,MATCH(Species!AG$2,'Round 1'!$B$2:$AM$2,0),0),0)+IFERROR(VLOOKUP($B53,'Round  (2)'!$B$2:$AM$102,MATCH(Species!AG$2,'Round  (2)'!$B$2:$AM$2,0),0),0)+IFERROR(VLOOKUP($B53,'Round  (3)'!$B$2:$AM$102,MATCH(Species!AG$2,'Round  (3)'!$B$2:$AM$2,0),0),0)+IFERROR(VLOOKUP($B53,'Round (4)'!$B$2:$AM$102,MATCH(Species!AG$2,'Round (4)'!$B$2:$AM$2,0),0),0)+IFERROR(VLOOKUP($B53,'Round  (5)'!$B$2:$AM$102,MATCH(Species!AG$2,'Round  (5)'!$B$2:$AM$2,0),0),0)+IFERROR(VLOOKUP($B53,'Round  (6)'!$B$2:$AM$102,MATCH(Species!AG$2,'Round  (6)'!$B$2:$AM$2,0),0),0)+IFERROR(VLOOKUP($B53,'Round  (7)'!$B$2:$AM$102,MATCH(Species!AG$2,'Round  (7)'!$B$2:$AM$2,0),0),0)+IFERROR(VLOOKUP($B53,'Round  (8)'!$B$2:$AM$102,MATCH(Species!AG$2,'Round  (8)'!$B$2:$AM$2,0),0),0)+IFERROR(VLOOKUP($B53,'Round  (9)'!$B$2:$AM$102,MATCH(Species!AG$2,'Round  (9)'!$B$2:$AM$2,0),0),0)+IFERROR(VLOOKUP($B53,'Round  (10)'!$B$2:$U$102,MATCH(Species!AG$2,'Round  (10)'!$B$2:$U$2,0),0),0)+IFERROR(VLOOKUP($B53,'Round  (11)'!$B$2:$AB$102,MATCH(Species!AG$2,'Round  (11)'!$B$2:$AB$2,0),0),0)+IFERROR(VLOOKUP($B53,'Round  (12)'!$B$2:$Y$100,MATCH(Species!AG$2,'Round  (12)'!$B$2:$Y$2,0),0),0)</f>
        <v>1</v>
      </c>
      <c r="AH53" s="480">
        <f>IFERROR(VLOOKUP($B53,'Round 1'!$B$2:$AM$102,MATCH(Species!AH$2,'Round 1'!$B$2:$AM$2,0),0),0)+IFERROR(VLOOKUP($B53,'Round  (2)'!$B$2:$AM$102,MATCH(Species!AH$2,'Round  (2)'!$B$2:$AM$2,0),0),0)+IFERROR(VLOOKUP($B53,'Round  (3)'!$B$2:$AM$102,MATCH(Species!AH$2,'Round  (3)'!$B$2:$AM$2,0),0),0)+IFERROR(VLOOKUP($B53,'Round (4)'!$B$2:$AM$102,MATCH(Species!AH$2,'Round (4)'!$B$2:$AM$2,0),0),0)+IFERROR(VLOOKUP($B53,'Round  (5)'!$B$2:$AM$102,MATCH(Species!AH$2,'Round  (5)'!$B$2:$AM$2,0),0),0)+IFERROR(VLOOKUP($B53,'Round  (6)'!$B$2:$AM$102,MATCH(Species!AH$2,'Round  (6)'!$B$2:$AM$2,0),0),0)+IFERROR(VLOOKUP($B53,'Round  (7)'!$B$2:$AM$102,MATCH(Species!AH$2,'Round  (7)'!$B$2:$AM$2,0),0),0)+IFERROR(VLOOKUP($B53,'Round  (8)'!$B$2:$AM$102,MATCH(Species!AH$2,'Round  (8)'!$B$2:$AM$2,0),0),0)+IFERROR(VLOOKUP($B53,'Round  (9)'!$B$2:$AM$102,MATCH(Species!AH$2,'Round  (9)'!$B$2:$AM$2,0),0),0)+IFERROR(VLOOKUP($B53,'Round  (10)'!$B$2:$U$102,MATCH(Species!AH$2,'Round  (10)'!$B$2:$U$2,0),0),0)+IFERROR(VLOOKUP($B53,'Round  (11)'!$B$2:$AB$102,MATCH(Species!AH$2,'Round  (11)'!$B$2:$AB$2,0),0),0)+IFERROR(VLOOKUP($B53,'Round  (12)'!$B$2:$Y$100,MATCH(Species!AH$2,'Round  (12)'!$B$2:$Y$2,0),0),0)</f>
        <v>0</v>
      </c>
      <c r="AI53" s="480">
        <f>IFERROR(VLOOKUP($B53,'Round 1'!$B$2:$AM$102,MATCH(Species!AI$2,'Round 1'!$B$2:$AM$2,0),0),0)+IFERROR(VLOOKUP($B53,'Round  (2)'!$B$2:$AM$102,MATCH(Species!AI$2,'Round  (2)'!$B$2:$AM$2,0),0),0)+IFERROR(VLOOKUP($B53,'Round  (3)'!$B$2:$AM$102,MATCH(Species!AI$2,'Round  (3)'!$B$2:$AM$2,0),0),0)+IFERROR(VLOOKUP($B53,'Round (4)'!$B$2:$AM$102,MATCH(Species!AI$2,'Round (4)'!$B$2:$AM$2,0),0),0)+IFERROR(VLOOKUP($B53,'Round  (5)'!$B$2:$AM$102,MATCH(Species!AI$2,'Round  (5)'!$B$2:$AM$2,0),0),0)+IFERROR(VLOOKUP($B53,'Round  (6)'!$B$2:$AM$102,MATCH(Species!AI$2,'Round  (6)'!$B$2:$AM$2,0),0),0)+IFERROR(VLOOKUP($B53,'Round  (7)'!$B$2:$AM$102,MATCH(Species!AI$2,'Round  (7)'!$B$2:$AM$2,0),0),0)+IFERROR(VLOOKUP($B53,'Round  (8)'!$B$2:$AM$102,MATCH(Species!AI$2,'Round  (8)'!$B$2:$AM$2,0),0),0)+IFERROR(VLOOKUP($B53,'Round  (9)'!$B$2:$AM$102,MATCH(Species!AI$2,'Round  (9)'!$B$2:$AM$2,0),0),0)+IFERROR(VLOOKUP($B53,'Round  (10)'!$B$2:$U$102,MATCH(Species!AI$2,'Round  (10)'!$B$2:$U$2,0),0),0)+IFERROR(VLOOKUP($B53,'Round  (11)'!$B$2:$AB$102,MATCH(Species!AI$2,'Round  (11)'!$B$2:$AB$2,0),0),0)+IFERROR(VLOOKUP($B53,'Round  (12)'!$B$2:$Y$100,MATCH(Species!AI$2,'Round  (12)'!$B$2:$Y$2,0),0),0)</f>
        <v>0</v>
      </c>
      <c r="AJ53" s="480">
        <f>IFERROR(VLOOKUP($B53,'Round 1'!$B$2:$AM$102,MATCH(Species!AJ$2,'Round 1'!$B$2:$AM$2,0),0),0)+IFERROR(VLOOKUP($B53,'Round  (2)'!$B$2:$AM$102,MATCH(Species!AJ$2,'Round  (2)'!$B$2:$AM$2,0),0),0)+IFERROR(VLOOKUP($B53,'Round  (3)'!$B$2:$AM$102,MATCH(Species!AJ$2,'Round  (3)'!$B$2:$AM$2,0),0),0)+IFERROR(VLOOKUP($B53,'Round (4)'!$B$2:$AM$102,MATCH(Species!AJ$2,'Round (4)'!$B$2:$AM$2,0),0),0)+IFERROR(VLOOKUP($B53,'Round  (5)'!$B$2:$AM$102,MATCH(Species!AJ$2,'Round  (5)'!$B$2:$AM$2,0),0),0)+IFERROR(VLOOKUP($B53,'Round  (6)'!$B$2:$AM$102,MATCH(Species!AJ$2,'Round  (6)'!$B$2:$AM$2,0),0),0)+IFERROR(VLOOKUP($B53,'Round  (7)'!$B$2:$AM$102,MATCH(Species!AJ$2,'Round  (7)'!$B$2:$AM$2,0),0),0)+IFERROR(VLOOKUP($B53,'Round  (8)'!$B$2:$AM$102,MATCH(Species!AJ$2,'Round  (8)'!$B$2:$AM$2,0),0),0)+IFERROR(VLOOKUP($B53,'Round  (9)'!$B$2:$AM$102,MATCH(Species!AJ$2,'Round  (9)'!$B$2:$AM$2,0),0),0)+IFERROR(VLOOKUP($B53,'Round  (10)'!$B$2:$U$102,MATCH(Species!AJ$2,'Round  (10)'!$B$2:$U$2,0),0),0)+IFERROR(VLOOKUP($B53,'Round  (11)'!$B$2:$AB$102,MATCH(Species!AJ$2,'Round  (11)'!$B$2:$AB$2,0),0),0)+IFERROR(VLOOKUP($B53,'Round  (12)'!$B$2:$Y$100,MATCH(Species!AJ$2,'Round  (12)'!$B$2:$Y$2,0),0),0)</f>
        <v>0</v>
      </c>
    </row>
    <row r="54" spans="1:37" x14ac:dyDescent="0.3">
      <c r="A54" s="186">
        <v>51</v>
      </c>
      <c r="B54" s="326" t="s">
        <v>289</v>
      </c>
      <c r="C54" s="66" t="str">
        <f>IFERROR(VLOOKUP(B54,IND!$B$3:$E$66,4,0),"NM")</f>
        <v>NM</v>
      </c>
      <c r="D54" s="51">
        <f t="shared" si="3"/>
        <v>0</v>
      </c>
      <c r="E54" s="342">
        <f t="shared" si="4"/>
        <v>0</v>
      </c>
      <c r="F54" s="480">
        <f>IFERROR(VLOOKUP($B54,'Round 1'!$B$2:$AM$102,MATCH(Species!F$2,'Round 1'!$B$2:$AM$2,0),0),0)+IFERROR(VLOOKUP($B54,'Round  (2)'!$B$2:$AM$102,MATCH(Species!F$2,'Round  (2)'!$B$2:$AM$2,0),0),0)+IFERROR(VLOOKUP($B54,'Round  (3)'!$B$2:$AM$102,MATCH(Species!F$2,'Round  (3)'!$B$2:$AM$2,0),0),0)+IFERROR(VLOOKUP($B54,'Round (4)'!$B$2:$AM$102,MATCH(Species!F$2,'Round (4)'!$B$2:$AM$2,0),0),0)+IFERROR(VLOOKUP($B54,'Round  (5)'!$B$2:$AM$102,MATCH(Species!F$2,'Round  (5)'!$B$2:$AM$2,0),0),0)+IFERROR(VLOOKUP($B54,'Round  (6)'!$B$2:$AM$102,MATCH(Species!F$2,'Round  (6)'!$B$2:$AM$2,0),0),0)+IFERROR(VLOOKUP($B54,'Round  (7)'!$B$2:$AM$102,MATCH(Species!F$2,'Round  (7)'!$B$2:$AM$2,0),0),0)+IFERROR(VLOOKUP($B54,'Round  (8)'!$B$2:$AM$102,MATCH(Species!F$2,'Round  (8)'!$B$2:$AM$2,0),0),0)+IFERROR(VLOOKUP($B54,'Round  (9)'!$B$2:$AM$102,MATCH(Species!F$2,'Round  (9)'!$B$2:$AM$2,0),0),0)+IFERROR(VLOOKUP($B54,'Round  (10)'!$B$2:$U$102,MATCH(Species!F$2,'Round  (10)'!$B$2:$U$2,0),0),0)+IFERROR(VLOOKUP($B54,'Round  (11)'!$B$2:$AB$102,MATCH(Species!F$2,'Round  (11)'!$B$2:$AB$2,0),0),0)+IFERROR(VLOOKUP($B54,'Round  (12)'!$B$2:$Y$100,MATCH(Species!F$2,'Round  (12)'!$B$2:$Y$2,0),0),0)</f>
        <v>0</v>
      </c>
      <c r="G54" s="480">
        <f>IFERROR(VLOOKUP($B54,'Round 1'!$B$2:$AM$102,MATCH(Species!G$2,'Round 1'!$B$2:$AM$2,0),0),0)+IFERROR(VLOOKUP($B54,'Round  (2)'!$B$2:$AM$102,MATCH(Species!G$2,'Round  (2)'!$B$2:$AM$2,0),0),0)+IFERROR(VLOOKUP($B54,'Round  (3)'!$B$2:$AM$102,MATCH(Species!G$2,'Round  (3)'!$B$2:$AM$2,0),0),0)+IFERROR(VLOOKUP($B54,'Round (4)'!$B$2:$AM$102,MATCH(Species!G$2,'Round (4)'!$B$2:$AM$2,0),0),0)+IFERROR(VLOOKUP($B54,'Round  (5)'!$B$2:$AM$102,MATCH(Species!G$2,'Round  (5)'!$B$2:$AM$2,0),0),0)+IFERROR(VLOOKUP($B54,'Round  (6)'!$B$2:$AM$102,MATCH(Species!G$2,'Round  (6)'!$B$2:$AM$2,0),0),0)+IFERROR(VLOOKUP($B54,'Round  (7)'!$B$2:$AM$102,MATCH(Species!G$2,'Round  (7)'!$B$2:$AM$2,0),0),0)+IFERROR(VLOOKUP($B54,'Round  (8)'!$B$2:$AM$102,MATCH(Species!G$2,'Round  (8)'!$B$2:$AM$2,0),0),0)+IFERROR(VLOOKUP($B54,'Round  (9)'!$B$2:$AM$102,MATCH(Species!G$2,'Round  (9)'!$B$2:$AM$2,0),0),0)+IFERROR(VLOOKUP($B54,'Round  (10)'!$B$2:$U$102,MATCH(Species!G$2,'Round  (10)'!$B$2:$U$2,0),0),0)+IFERROR(VLOOKUP($B54,'Round  (11)'!$B$2:$AB$102,MATCH(Species!G$2,'Round  (11)'!$B$2:$AB$2,0),0),0)+IFERROR(VLOOKUP($B54,'Round  (12)'!$B$2:$Y$100,MATCH(Species!G$2,'Round  (12)'!$B$2:$Y$2,0),0),0)</f>
        <v>0</v>
      </c>
      <c r="H54" s="480">
        <f>IFERROR(VLOOKUP($B54,'Round 1'!$B$2:$AM$102,MATCH(Species!H$2,'Round 1'!$B$2:$AM$2,0),0),0)+IFERROR(VLOOKUP($B54,'Round  (2)'!$B$2:$AM$102,MATCH(Species!H$2,'Round  (2)'!$B$2:$AM$2,0),0),0)+IFERROR(VLOOKUP($B54,'Round  (3)'!$B$2:$AM$102,MATCH(Species!H$2,'Round  (3)'!$B$2:$AM$2,0),0),0)+IFERROR(VLOOKUP($B54,'Round (4)'!$B$2:$AM$102,MATCH(Species!H$2,'Round (4)'!$B$2:$AM$2,0),0),0)+IFERROR(VLOOKUP($B54,'Round  (5)'!$B$2:$AM$102,MATCH(Species!H$2,'Round  (5)'!$B$2:$AM$2,0),0),0)+IFERROR(VLOOKUP($B54,'Round  (6)'!$B$2:$AM$102,MATCH(Species!H$2,'Round  (6)'!$B$2:$AM$2,0),0),0)+IFERROR(VLOOKUP($B54,'Round  (7)'!$B$2:$AM$102,MATCH(Species!H$2,'Round  (7)'!$B$2:$AM$2,0),0),0)+IFERROR(VLOOKUP($B54,'Round  (8)'!$B$2:$AM$102,MATCH(Species!H$2,'Round  (8)'!$B$2:$AM$2,0),0),0)+IFERROR(VLOOKUP($B54,'Round  (9)'!$B$2:$AM$102,MATCH(Species!H$2,'Round  (9)'!$B$2:$AM$2,0),0),0)+IFERROR(VLOOKUP($B54,'Round  (10)'!$B$2:$U$102,MATCH(Species!H$2,'Round  (10)'!$B$2:$U$2,0),0),0)+IFERROR(VLOOKUP($B54,'Round  (11)'!$B$2:$AB$102,MATCH(Species!H$2,'Round  (11)'!$B$2:$AB$2,0),0),0)+IFERROR(VLOOKUP($B54,'Round  (12)'!$B$2:$Y$100,MATCH(Species!H$2,'Round  (12)'!$B$2:$Y$2,0),0),0)</f>
        <v>0</v>
      </c>
      <c r="I54" s="480">
        <f>IFERROR(VLOOKUP($B54,'Round 1'!$B$2:$AM$102,MATCH(Species!I$2,'Round 1'!$B$2:$AM$2,0),0),0)+IFERROR(VLOOKUP($B54,'Round  (2)'!$B$2:$AM$102,MATCH(Species!I$2,'Round  (2)'!$B$2:$AM$2,0),0),0)+IFERROR(VLOOKUP($B54,'Round  (3)'!$B$2:$AM$102,MATCH(Species!I$2,'Round  (3)'!$B$2:$AM$2,0),0),0)+IFERROR(VLOOKUP($B54,'Round (4)'!$B$2:$AM$102,MATCH(Species!I$2,'Round (4)'!$B$2:$AM$2,0),0),0)+IFERROR(VLOOKUP($B54,'Round  (5)'!$B$2:$AM$102,MATCH(Species!I$2,'Round  (5)'!$B$2:$AM$2,0),0),0)+IFERROR(VLOOKUP($B54,'Round  (6)'!$B$2:$AM$102,MATCH(Species!I$2,'Round  (6)'!$B$2:$AM$2,0),0),0)+IFERROR(VLOOKUP($B54,'Round  (7)'!$B$2:$AM$102,MATCH(Species!I$2,'Round  (7)'!$B$2:$AM$2,0),0),0)+IFERROR(VLOOKUP($B54,'Round  (8)'!$B$2:$AM$102,MATCH(Species!I$2,'Round  (8)'!$B$2:$AM$2,0),0),0)+IFERROR(VLOOKUP($B54,'Round  (9)'!$B$2:$AM$102,MATCH(Species!I$2,'Round  (9)'!$B$2:$AM$2,0),0),0)+IFERROR(VLOOKUP($B54,'Round  (10)'!$B$2:$U$102,MATCH(Species!I$2,'Round  (10)'!$B$2:$U$2,0),0),0)+IFERROR(VLOOKUP($B54,'Round  (11)'!$B$2:$AB$102,MATCH(Species!I$2,'Round  (11)'!$B$2:$AB$2,0),0),0)+IFERROR(VLOOKUP($B54,'Round  (12)'!$B$2:$Y$100,MATCH(Species!I$2,'Round  (12)'!$B$2:$Y$2,0),0),0)</f>
        <v>0</v>
      </c>
      <c r="J54" s="480">
        <f>IFERROR(VLOOKUP($B54,'Round 1'!$B$2:$AM$102,MATCH(Species!J$2,'Round 1'!$B$2:$AM$2,0),0),0)+IFERROR(VLOOKUP($B54,'Round  (2)'!$B$2:$AM$102,MATCH(Species!J$2,'Round  (2)'!$B$2:$AM$2,0),0),0)+IFERROR(VLOOKUP($B54,'Round  (3)'!$B$2:$AM$102,MATCH(Species!J$2,'Round  (3)'!$B$2:$AM$2,0),0),0)+IFERROR(VLOOKUP($B54,'Round (4)'!$B$2:$AM$102,MATCH(Species!J$2,'Round (4)'!$B$2:$AM$2,0),0),0)+IFERROR(VLOOKUP($B54,'Round  (5)'!$B$2:$AM$102,MATCH(Species!J$2,'Round  (5)'!$B$2:$AM$2,0),0),0)+IFERROR(VLOOKUP($B54,'Round  (6)'!$B$2:$AM$102,MATCH(Species!J$2,'Round  (6)'!$B$2:$AM$2,0),0),0)+IFERROR(VLOOKUP($B54,'Round  (7)'!$B$2:$AM$102,MATCH(Species!J$2,'Round  (7)'!$B$2:$AM$2,0),0),0)+IFERROR(VLOOKUP($B54,'Round  (8)'!$B$2:$AM$102,MATCH(Species!J$2,'Round  (8)'!$B$2:$AM$2,0),0),0)+IFERROR(VLOOKUP($B54,'Round  (9)'!$B$2:$AM$102,MATCH(Species!J$2,'Round  (9)'!$B$2:$AM$2,0),0),0)+IFERROR(VLOOKUP($B54,'Round  (10)'!$B$2:$U$102,MATCH(Species!J$2,'Round  (10)'!$B$2:$U$2,0),0),0)+IFERROR(VLOOKUP($B54,'Round  (11)'!$B$2:$AB$102,MATCH(Species!J$2,'Round  (11)'!$B$2:$AB$2,0),0),0)+IFERROR(VLOOKUP($B54,'Round  (12)'!$B$2:$Y$100,MATCH(Species!J$2,'Round  (12)'!$B$2:$Y$2,0),0),0)</f>
        <v>0</v>
      </c>
      <c r="K54" s="480">
        <f>IFERROR(VLOOKUP($B54,'Round 1'!$B$2:$AM$102,MATCH(Species!K$2,'Round 1'!$B$2:$AM$2,0),0),0)+IFERROR(VLOOKUP($B54,'Round  (2)'!$B$2:$AM$102,MATCH(Species!K$2,'Round  (2)'!$B$2:$AM$2,0),0),0)+IFERROR(VLOOKUP($B54,'Round  (3)'!$B$2:$AM$102,MATCH(Species!K$2,'Round  (3)'!$B$2:$AM$2,0),0),0)+IFERROR(VLOOKUP($B54,'Round (4)'!$B$2:$AM$102,MATCH(Species!K$2,'Round (4)'!$B$2:$AM$2,0),0),0)+IFERROR(VLOOKUP($B54,'Round  (5)'!$B$2:$AM$102,MATCH(Species!K$2,'Round  (5)'!$B$2:$AM$2,0),0),0)+IFERROR(VLOOKUP($B54,'Round  (6)'!$B$2:$AM$102,MATCH(Species!K$2,'Round  (6)'!$B$2:$AM$2,0),0),0)+IFERROR(VLOOKUP($B54,'Round  (7)'!$B$2:$AM$102,MATCH(Species!K$2,'Round  (7)'!$B$2:$AM$2,0),0),0)+IFERROR(VLOOKUP($B54,'Round  (8)'!$B$2:$AM$102,MATCH(Species!K$2,'Round  (8)'!$B$2:$AM$2,0),0),0)+IFERROR(VLOOKUP($B54,'Round  (9)'!$B$2:$AM$102,MATCH(Species!K$2,'Round  (9)'!$B$2:$AM$2,0),0),0)+IFERROR(VLOOKUP($B54,'Round  (10)'!$B$2:$U$102,MATCH(Species!K$2,'Round  (10)'!$B$2:$U$2,0),0),0)+IFERROR(VLOOKUP($B54,'Round  (11)'!$B$2:$AB$102,MATCH(Species!K$2,'Round  (11)'!$B$2:$AB$2,0),0),0)+IFERROR(VLOOKUP($B54,'Round  (12)'!$B$2:$Y$100,MATCH(Species!K$2,'Round  (12)'!$B$2:$Y$2,0),0),0)</f>
        <v>0</v>
      </c>
      <c r="L54" s="480">
        <f>IFERROR(VLOOKUP($B54,'Round 1'!$B$2:$AM$102,MATCH(Species!L$2,'Round 1'!$B$2:$AM$2,0),0),0)+IFERROR(VLOOKUP($B54,'Round  (2)'!$B$2:$AM$102,MATCH(Species!L$2,'Round  (2)'!$B$2:$AM$2,0),0),0)+IFERROR(VLOOKUP($B54,'Round  (3)'!$B$2:$AM$102,MATCH(Species!L$2,'Round  (3)'!$B$2:$AM$2,0),0),0)+IFERROR(VLOOKUP($B54,'Round (4)'!$B$2:$AM$102,MATCH(Species!L$2,'Round (4)'!$B$2:$AM$2,0),0),0)+IFERROR(VLOOKUP($B54,'Round  (5)'!$B$2:$AM$102,MATCH(Species!L$2,'Round  (5)'!$B$2:$AM$2,0),0),0)+IFERROR(VLOOKUP($B54,'Round  (6)'!$B$2:$AM$102,MATCH(Species!L$2,'Round  (6)'!$B$2:$AM$2,0),0),0)+IFERROR(VLOOKUP($B54,'Round  (7)'!$B$2:$AM$102,MATCH(Species!L$2,'Round  (7)'!$B$2:$AM$2,0),0),0)+IFERROR(VLOOKUP($B54,'Round  (8)'!$B$2:$AM$102,MATCH(Species!L$2,'Round  (8)'!$B$2:$AM$2,0),0),0)+IFERROR(VLOOKUP($B54,'Round  (9)'!$B$2:$AM$102,MATCH(Species!L$2,'Round  (9)'!$B$2:$AM$2,0),0),0)+IFERROR(VLOOKUP($B54,'Round  (10)'!$B$2:$U$102,MATCH(Species!L$2,'Round  (10)'!$B$2:$U$2,0),0),0)+IFERROR(VLOOKUP($B54,'Round  (11)'!$B$2:$AB$102,MATCH(Species!L$2,'Round  (11)'!$B$2:$AB$2,0),0),0)+IFERROR(VLOOKUP($B54,'Round  (12)'!$B$2:$Y$100,MATCH(Species!L$2,'Round  (12)'!$B$2:$Y$2,0),0),0)</f>
        <v>0</v>
      </c>
      <c r="M54" s="480">
        <f>IFERROR(VLOOKUP($B54,'Round 1'!$B$2:$AM$102,MATCH(Species!M$2,'Round 1'!$B$2:$AM$2,0),0),0)+IFERROR(VLOOKUP($B54,'Round  (2)'!$B$2:$AM$102,MATCH(Species!M$2,'Round  (2)'!$B$2:$AM$2,0),0),0)+IFERROR(VLOOKUP($B54,'Round  (3)'!$B$2:$AM$102,MATCH(Species!M$2,'Round  (3)'!$B$2:$AM$2,0),0),0)+IFERROR(VLOOKUP($B54,'Round (4)'!$B$2:$AM$102,MATCH(Species!M$2,'Round (4)'!$B$2:$AM$2,0),0),0)+IFERROR(VLOOKUP($B54,'Round  (5)'!$B$2:$AM$102,MATCH(Species!M$2,'Round  (5)'!$B$2:$AM$2,0),0),0)+IFERROR(VLOOKUP($B54,'Round  (6)'!$B$2:$AM$102,MATCH(Species!M$2,'Round  (6)'!$B$2:$AM$2,0),0),0)+IFERROR(VLOOKUP($B54,'Round  (7)'!$B$2:$AM$102,MATCH(Species!M$2,'Round  (7)'!$B$2:$AM$2,0),0),0)+IFERROR(VLOOKUP($B54,'Round  (8)'!$B$2:$AM$102,MATCH(Species!M$2,'Round  (8)'!$B$2:$AM$2,0),0),0)+IFERROR(VLOOKUP($B54,'Round  (9)'!$B$2:$AM$102,MATCH(Species!M$2,'Round  (9)'!$B$2:$AM$2,0),0),0)+IFERROR(VLOOKUP($B54,'Round  (10)'!$B$2:$U$102,MATCH(Species!M$2,'Round  (10)'!$B$2:$U$2,0),0),0)+IFERROR(VLOOKUP($B54,'Round  (11)'!$B$2:$AB$102,MATCH(Species!M$2,'Round  (11)'!$B$2:$AB$2,0),0),0)+IFERROR(VLOOKUP($B54,'Round  (12)'!$B$2:$Y$100,MATCH(Species!M$2,'Round  (12)'!$B$2:$Y$2,0),0),0)</f>
        <v>0</v>
      </c>
      <c r="N54" s="480">
        <f>IFERROR(VLOOKUP($B54,'Round 1'!$B$2:$AM$102,MATCH(Species!N$2,'Round 1'!$B$2:$AM$2,0),0),0)+IFERROR(VLOOKUP($B54,'Round  (2)'!$B$2:$AM$102,MATCH(Species!N$2,'Round  (2)'!$B$2:$AM$2,0),0),0)+IFERROR(VLOOKUP($B54,'Round  (3)'!$B$2:$AM$102,MATCH(Species!N$2,'Round  (3)'!$B$2:$AM$2,0),0),0)+IFERROR(VLOOKUP($B54,'Round (4)'!$B$2:$AM$102,MATCH(Species!N$2,'Round (4)'!$B$2:$AM$2,0),0),0)+IFERROR(VLOOKUP($B54,'Round  (5)'!$B$2:$AM$102,MATCH(Species!N$2,'Round  (5)'!$B$2:$AM$2,0),0),0)+IFERROR(VLOOKUP($B54,'Round  (6)'!$B$2:$AM$102,MATCH(Species!N$2,'Round  (6)'!$B$2:$AM$2,0),0),0)+IFERROR(VLOOKUP($B54,'Round  (7)'!$B$2:$AM$102,MATCH(Species!N$2,'Round  (7)'!$B$2:$AM$2,0),0),0)+IFERROR(VLOOKUP($B54,'Round  (8)'!$B$2:$AM$102,MATCH(Species!N$2,'Round  (8)'!$B$2:$AM$2,0),0),0)+IFERROR(VLOOKUP($B54,'Round  (9)'!$B$2:$AM$102,MATCH(Species!N$2,'Round  (9)'!$B$2:$AM$2,0),0),0)+IFERROR(VLOOKUP($B54,'Round  (10)'!$B$2:$U$102,MATCH(Species!N$2,'Round  (10)'!$B$2:$U$2,0),0),0)+IFERROR(VLOOKUP($B54,'Round  (11)'!$B$2:$AB$102,MATCH(Species!N$2,'Round  (11)'!$B$2:$AB$2,0),0),0)+IFERROR(VLOOKUP($B54,'Round  (12)'!$B$2:$Y$100,MATCH(Species!N$2,'Round  (12)'!$B$2:$Y$2,0),0),0)</f>
        <v>0</v>
      </c>
      <c r="O54" s="480">
        <f>IFERROR(VLOOKUP($B54,'Round 1'!$B$2:$AM$102,MATCH(Species!O$2,'Round 1'!$B$2:$AM$2,0),0),0)+IFERROR(VLOOKUP($B54,'Round  (2)'!$B$2:$AM$102,MATCH(Species!O$2,'Round  (2)'!$B$2:$AM$2,0),0),0)+IFERROR(VLOOKUP($B54,'Round  (3)'!$B$2:$AM$102,MATCH(Species!O$2,'Round  (3)'!$B$2:$AM$2,0),0),0)+IFERROR(VLOOKUP($B54,'Round (4)'!$B$2:$AM$102,MATCH(Species!O$2,'Round (4)'!$B$2:$AM$2,0),0),0)+IFERROR(VLOOKUP($B54,'Round  (5)'!$B$2:$AM$102,MATCH(Species!O$2,'Round  (5)'!$B$2:$AM$2,0),0),0)+IFERROR(VLOOKUP($B54,'Round  (6)'!$B$2:$AM$102,MATCH(Species!O$2,'Round  (6)'!$B$2:$AM$2,0),0),0)+IFERROR(VLOOKUP($B54,'Round  (7)'!$B$2:$AM$102,MATCH(Species!O$2,'Round  (7)'!$B$2:$AM$2,0),0),0)+IFERROR(VLOOKUP($B54,'Round  (8)'!$B$2:$AM$102,MATCH(Species!O$2,'Round  (8)'!$B$2:$AM$2,0),0),0)+IFERROR(VLOOKUP($B54,'Round  (9)'!$B$2:$AM$102,MATCH(Species!O$2,'Round  (9)'!$B$2:$AM$2,0),0),0)+IFERROR(VLOOKUP($B54,'Round  (10)'!$B$2:$U$102,MATCH(Species!O$2,'Round  (10)'!$B$2:$U$2,0),0),0)+IFERROR(VLOOKUP($B54,'Round  (11)'!$B$2:$AB$102,MATCH(Species!O$2,'Round  (11)'!$B$2:$AB$2,0),0),0)+IFERROR(VLOOKUP($B54,'Round  (12)'!$B$2:$Y$100,MATCH(Species!O$2,'Round  (12)'!$B$2:$Y$2,0),0),0)</f>
        <v>0</v>
      </c>
      <c r="P54" s="480">
        <f>IFERROR(VLOOKUP($B54,'Round 1'!$B$2:$AM$102,MATCH(Species!P$2,'Round 1'!$B$2:$AM$2,0),0),0)+IFERROR(VLOOKUP($B54,'Round  (2)'!$B$2:$AM$102,MATCH(Species!P$2,'Round  (2)'!$B$2:$AM$2,0),0),0)+IFERROR(VLOOKUP($B54,'Round  (3)'!$B$2:$AM$102,MATCH(Species!P$2,'Round  (3)'!$B$2:$AM$2,0),0),0)+IFERROR(VLOOKUP($B54,'Round (4)'!$B$2:$AM$102,MATCH(Species!P$2,'Round (4)'!$B$2:$AM$2,0),0),0)+IFERROR(VLOOKUP($B54,'Round  (5)'!$B$2:$AM$102,MATCH(Species!P$2,'Round  (5)'!$B$2:$AM$2,0),0),0)+IFERROR(VLOOKUP($B54,'Round  (6)'!$B$2:$AM$102,MATCH(Species!P$2,'Round  (6)'!$B$2:$AM$2,0),0),0)+IFERROR(VLOOKUP($B54,'Round  (7)'!$B$2:$AM$102,MATCH(Species!P$2,'Round  (7)'!$B$2:$AM$2,0),0),0)+IFERROR(VLOOKUP($B54,'Round  (8)'!$B$2:$AM$102,MATCH(Species!P$2,'Round  (8)'!$B$2:$AM$2,0),0),0)+IFERROR(VLOOKUP($B54,'Round  (9)'!$B$2:$AM$102,MATCH(Species!P$2,'Round  (9)'!$B$2:$AM$2,0),0),0)+IFERROR(VLOOKUP($B54,'Round  (10)'!$B$2:$U$102,MATCH(Species!P$2,'Round  (10)'!$B$2:$U$2,0),0),0)+IFERROR(VLOOKUP($B54,'Round  (11)'!$B$2:$AB$102,MATCH(Species!P$2,'Round  (11)'!$B$2:$AB$2,0),0),0)+IFERROR(VLOOKUP($B54,'Round  (12)'!$B$2:$Y$100,MATCH(Species!P$2,'Round  (12)'!$B$2:$Y$2,0),0),0)</f>
        <v>0</v>
      </c>
      <c r="Q54" s="480">
        <f>IFERROR(VLOOKUP($B54,'Round 1'!$B$2:$AM$102,MATCH(Species!Q$2,'Round 1'!$B$2:$AM$2,0),0),0)+IFERROR(VLOOKUP($B54,'Round  (2)'!$B$2:$AM$102,MATCH(Species!Q$2,'Round  (2)'!$B$2:$AM$2,0),0),0)+IFERROR(VLOOKUP($B54,'Round  (3)'!$B$2:$AM$102,MATCH(Species!Q$2,'Round  (3)'!$B$2:$AM$2,0),0),0)+IFERROR(VLOOKUP($B54,'Round (4)'!$B$2:$AM$102,MATCH(Species!Q$2,'Round (4)'!$B$2:$AM$2,0),0),0)+IFERROR(VLOOKUP($B54,'Round  (5)'!$B$2:$AM$102,MATCH(Species!Q$2,'Round  (5)'!$B$2:$AM$2,0),0),0)+IFERROR(VLOOKUP($B54,'Round  (6)'!$B$2:$AM$102,MATCH(Species!Q$2,'Round  (6)'!$B$2:$AM$2,0),0),0)+IFERROR(VLOOKUP($B54,'Round  (7)'!$B$2:$AM$102,MATCH(Species!Q$2,'Round  (7)'!$B$2:$AM$2,0),0),0)+IFERROR(VLOOKUP($B54,'Round  (8)'!$B$2:$AM$102,MATCH(Species!Q$2,'Round  (8)'!$B$2:$AM$2,0),0),0)+IFERROR(VLOOKUP($B54,'Round  (9)'!$B$2:$AM$102,MATCH(Species!Q$2,'Round  (9)'!$B$2:$AM$2,0),0),0)+IFERROR(VLOOKUP($B54,'Round  (10)'!$B$2:$U$102,MATCH(Species!Q$2,'Round  (10)'!$B$2:$U$2,0),0),0)+IFERROR(VLOOKUP($B54,'Round  (11)'!$B$2:$AB$102,MATCH(Species!Q$2,'Round  (11)'!$B$2:$AB$2,0),0),0)+IFERROR(VLOOKUP($B54,'Round  (12)'!$B$2:$Y$100,MATCH(Species!Q$2,'Round  (12)'!$B$2:$Y$2,0),0),0)</f>
        <v>0</v>
      </c>
      <c r="R54" s="480">
        <f>IFERROR(VLOOKUP($B54,'Round 1'!$B$2:$AM$102,MATCH(Species!R$2,'Round 1'!$B$2:$AM$2,0),0),0)+IFERROR(VLOOKUP($B54,'Round  (2)'!$B$2:$AM$102,MATCH(Species!R$2,'Round  (2)'!$B$2:$AM$2,0),0),0)+IFERROR(VLOOKUP($B54,'Round  (3)'!$B$2:$AM$102,MATCH(Species!R$2,'Round  (3)'!$B$2:$AM$2,0),0),0)+IFERROR(VLOOKUP($B54,'Round (4)'!$B$2:$AM$102,MATCH(Species!R$2,'Round (4)'!$B$2:$AM$2,0),0),0)+IFERROR(VLOOKUP($B54,'Round  (5)'!$B$2:$AM$102,MATCH(Species!R$2,'Round  (5)'!$B$2:$AM$2,0),0),0)+IFERROR(VLOOKUP($B54,'Round  (6)'!$B$2:$AM$102,MATCH(Species!R$2,'Round  (6)'!$B$2:$AM$2,0),0),0)+IFERROR(VLOOKUP($B54,'Round  (7)'!$B$2:$AM$102,MATCH(Species!R$2,'Round  (7)'!$B$2:$AM$2,0),0),0)+IFERROR(VLOOKUP($B54,'Round  (8)'!$B$2:$AM$102,MATCH(Species!R$2,'Round  (8)'!$B$2:$AM$2,0),0),0)+IFERROR(VLOOKUP($B54,'Round  (9)'!$B$2:$AM$102,MATCH(Species!R$2,'Round  (9)'!$B$2:$AM$2,0),0),0)+IFERROR(VLOOKUP($B54,'Round  (10)'!$B$2:$U$102,MATCH(Species!R$2,'Round  (10)'!$B$2:$U$2,0),0),0)+IFERROR(VLOOKUP($B54,'Round  (11)'!$B$2:$AB$102,MATCH(Species!R$2,'Round  (11)'!$B$2:$AB$2,0),0),0)+IFERROR(VLOOKUP($B54,'Round  (12)'!$B$2:$Y$100,MATCH(Species!R$2,'Round  (12)'!$B$2:$Y$2,0),0),0)</f>
        <v>0</v>
      </c>
      <c r="S54" s="480">
        <f>IFERROR(VLOOKUP($B54,'Round 1'!$B$2:$AM$102,MATCH(Species!S$2,'Round 1'!$B$2:$AM$2,0),0),0)+IFERROR(VLOOKUP($B54,'Round  (2)'!$B$2:$AM$102,MATCH(Species!S$2,'Round  (2)'!$B$2:$AM$2,0),0),0)+IFERROR(VLOOKUP($B54,'Round  (3)'!$B$2:$AM$102,MATCH(Species!S$2,'Round  (3)'!$B$2:$AM$2,0),0),0)+IFERROR(VLOOKUP($B54,'Round (4)'!$B$2:$AM$102,MATCH(Species!S$2,'Round (4)'!$B$2:$AM$2,0),0),0)+IFERROR(VLOOKUP($B54,'Round  (5)'!$B$2:$AM$102,MATCH(Species!S$2,'Round  (5)'!$B$2:$AM$2,0),0),0)+IFERROR(VLOOKUP($B54,'Round  (6)'!$B$2:$AM$102,MATCH(Species!S$2,'Round  (6)'!$B$2:$AM$2,0),0),0)+IFERROR(VLOOKUP($B54,'Round  (7)'!$B$2:$AM$102,MATCH(Species!S$2,'Round  (7)'!$B$2:$AM$2,0),0),0)+IFERROR(VLOOKUP($B54,'Round  (8)'!$B$2:$AM$102,MATCH(Species!S$2,'Round  (8)'!$B$2:$AM$2,0),0),0)+IFERROR(VLOOKUP($B54,'Round  (9)'!$B$2:$AM$102,MATCH(Species!S$2,'Round  (9)'!$B$2:$AM$2,0),0),0)+IFERROR(VLOOKUP($B54,'Round  (10)'!$B$2:$U$102,MATCH(Species!S$2,'Round  (10)'!$B$2:$U$2,0),0),0)+IFERROR(VLOOKUP($B54,'Round  (11)'!$B$2:$AB$102,MATCH(Species!S$2,'Round  (11)'!$B$2:$AB$2,0),0),0)+IFERROR(VLOOKUP($B54,'Round  (12)'!$B$2:$Y$100,MATCH(Species!S$2,'Round  (12)'!$B$2:$Y$2,0),0),0)</f>
        <v>0</v>
      </c>
      <c r="T54" s="480">
        <f>IFERROR(VLOOKUP($B54,'Round 1'!$B$2:$AM$102,MATCH(Species!T$2,'Round 1'!$B$2:$AM$2,0),0),0)+IFERROR(VLOOKUP($B54,'Round  (2)'!$B$2:$AM$102,MATCH(Species!T$2,'Round  (2)'!$B$2:$AM$2,0),0),0)+IFERROR(VLOOKUP($B54,'Round  (3)'!$B$2:$AM$102,MATCH(Species!T$2,'Round  (3)'!$B$2:$AM$2,0),0),0)+IFERROR(VLOOKUP($B54,'Round (4)'!$B$2:$AM$102,MATCH(Species!T$2,'Round (4)'!$B$2:$AM$2,0),0),0)+IFERROR(VLOOKUP($B54,'Round  (5)'!$B$2:$AM$102,MATCH(Species!T$2,'Round  (5)'!$B$2:$AM$2,0),0),0)+IFERROR(VLOOKUP($B54,'Round  (6)'!$B$2:$AM$102,MATCH(Species!T$2,'Round  (6)'!$B$2:$AM$2,0),0),0)+IFERROR(VLOOKUP($B54,'Round  (7)'!$B$2:$AM$102,MATCH(Species!T$2,'Round  (7)'!$B$2:$AM$2,0),0),0)+IFERROR(VLOOKUP($B54,'Round  (8)'!$B$2:$AM$102,MATCH(Species!T$2,'Round  (8)'!$B$2:$AM$2,0),0),0)+IFERROR(VLOOKUP($B54,'Round  (9)'!$B$2:$AM$102,MATCH(Species!T$2,'Round  (9)'!$B$2:$AM$2,0),0),0)+IFERROR(VLOOKUP($B54,'Round  (10)'!$B$2:$U$102,MATCH(Species!T$2,'Round  (10)'!$B$2:$U$2,0),0),0)+IFERROR(VLOOKUP($B54,'Round  (11)'!$B$2:$AB$102,MATCH(Species!T$2,'Round  (11)'!$B$2:$AB$2,0),0),0)+IFERROR(VLOOKUP($B54,'Round  (12)'!$B$2:$Y$100,MATCH(Species!T$2,'Round  (12)'!$B$2:$Y$2,0),0),0)</f>
        <v>0</v>
      </c>
      <c r="U54" s="480">
        <f>IFERROR(VLOOKUP($B54,'Round 1'!$B$2:$AM$102,MATCH(Species!U$2,'Round 1'!$B$2:$AM$2,0),0),0)+IFERROR(VLOOKUP($B54,'Round  (2)'!$B$2:$AM$102,MATCH(Species!U$2,'Round  (2)'!$B$2:$AM$2,0),0),0)+IFERROR(VLOOKUP($B54,'Round  (3)'!$B$2:$AM$102,MATCH(Species!U$2,'Round  (3)'!$B$2:$AM$2,0),0),0)+IFERROR(VLOOKUP($B54,'Round (4)'!$B$2:$AM$102,MATCH(Species!U$2,'Round (4)'!$B$2:$AM$2,0),0),0)+IFERROR(VLOOKUP($B54,'Round  (5)'!$B$2:$AM$102,MATCH(Species!U$2,'Round  (5)'!$B$2:$AM$2,0),0),0)+IFERROR(VLOOKUP($B54,'Round  (6)'!$B$2:$AM$102,MATCH(Species!U$2,'Round  (6)'!$B$2:$AM$2,0),0),0)+IFERROR(VLOOKUP($B54,'Round  (7)'!$B$2:$AM$102,MATCH(Species!U$2,'Round  (7)'!$B$2:$AM$2,0),0),0)+IFERROR(VLOOKUP($B54,'Round  (8)'!$B$2:$AM$102,MATCH(Species!U$2,'Round  (8)'!$B$2:$AM$2,0),0),0)+IFERROR(VLOOKUP($B54,'Round  (9)'!$B$2:$AM$102,MATCH(Species!U$2,'Round  (9)'!$B$2:$AM$2,0),0),0)+IFERROR(VLOOKUP($B54,'Round  (10)'!$B$2:$U$102,MATCH(Species!U$2,'Round  (10)'!$B$2:$U$2,0),0),0)+IFERROR(VLOOKUP($B54,'Round  (11)'!$B$2:$AB$102,MATCH(Species!U$2,'Round  (11)'!$B$2:$AB$2,0),0),0)+IFERROR(VLOOKUP($B54,'Round  (12)'!$B$2:$Y$100,MATCH(Species!U$2,'Round  (12)'!$B$2:$Y$2,0),0),0)</f>
        <v>0</v>
      </c>
      <c r="V54" s="480">
        <f>IFERROR(VLOOKUP($B54,'Round 1'!$B$2:$AM$102,MATCH(Species!V$2,'Round 1'!$B$2:$AM$2,0),0),0)+IFERROR(VLOOKUP($B54,'Round  (2)'!$B$2:$AM$102,MATCH(Species!V$2,'Round  (2)'!$B$2:$AM$2,0),0),0)+IFERROR(VLOOKUP($B54,'Round  (3)'!$B$2:$AM$102,MATCH(Species!V$2,'Round  (3)'!$B$2:$AM$2,0),0),0)+IFERROR(VLOOKUP($B54,'Round (4)'!$B$2:$AM$102,MATCH(Species!V$2,'Round (4)'!$B$2:$AM$2,0),0),0)+IFERROR(VLOOKUP($B54,'Round  (5)'!$B$2:$AM$102,MATCH(Species!V$2,'Round  (5)'!$B$2:$AM$2,0),0),0)+IFERROR(VLOOKUP($B54,'Round  (6)'!$B$2:$AM$102,MATCH(Species!V$2,'Round  (6)'!$B$2:$AM$2,0),0),0)+IFERROR(VLOOKUP($B54,'Round  (7)'!$B$2:$AM$102,MATCH(Species!V$2,'Round  (7)'!$B$2:$AM$2,0),0),0)+IFERROR(VLOOKUP($B54,'Round  (8)'!$B$2:$AM$102,MATCH(Species!V$2,'Round  (8)'!$B$2:$AM$2,0),0),0)+IFERROR(VLOOKUP($B54,'Round  (9)'!$B$2:$AM$102,MATCH(Species!V$2,'Round  (9)'!$B$2:$AM$2,0),0),0)+IFERROR(VLOOKUP($B54,'Round  (10)'!$B$2:$U$102,MATCH(Species!V$2,'Round  (10)'!$B$2:$U$2,0),0),0)+IFERROR(VLOOKUP($B54,'Round  (11)'!$B$2:$AB$102,MATCH(Species!V$2,'Round  (11)'!$B$2:$AB$2,0),0),0)+IFERROR(VLOOKUP($B54,'Round  (12)'!$B$2:$Y$100,MATCH(Species!V$2,'Round  (12)'!$B$2:$Y$2,0),0),0)</f>
        <v>0</v>
      </c>
      <c r="W54" s="480">
        <f>IFERROR(VLOOKUP($B54,'Round 1'!$B$2:$AM$102,MATCH(Species!W$2,'Round 1'!$B$2:$AM$2,0),0),0)+IFERROR(VLOOKUP($B54,'Round  (2)'!$B$2:$AM$102,MATCH(Species!W$2,'Round  (2)'!$B$2:$AM$2,0),0),0)+IFERROR(VLOOKUP($B54,'Round  (3)'!$B$2:$AM$102,MATCH(Species!W$2,'Round  (3)'!$B$2:$AM$2,0),0),0)+IFERROR(VLOOKUP($B54,'Round (4)'!$B$2:$AM$102,MATCH(Species!W$2,'Round (4)'!$B$2:$AM$2,0),0),0)+IFERROR(VLOOKUP($B54,'Round  (5)'!$B$2:$AM$102,MATCH(Species!W$2,'Round  (5)'!$B$2:$AM$2,0),0),0)+IFERROR(VLOOKUP($B54,'Round  (6)'!$B$2:$AM$102,MATCH(Species!W$2,'Round  (6)'!$B$2:$AM$2,0),0),0)+IFERROR(VLOOKUP($B54,'Round  (7)'!$B$2:$AM$102,MATCH(Species!W$2,'Round  (7)'!$B$2:$AM$2,0),0),0)+IFERROR(VLOOKUP($B54,'Round  (8)'!$B$2:$AM$102,MATCH(Species!W$2,'Round  (8)'!$B$2:$AM$2,0),0),0)+IFERROR(VLOOKUP($B54,'Round  (9)'!$B$2:$AM$102,MATCH(Species!W$2,'Round  (9)'!$B$2:$AM$2,0),0),0)+IFERROR(VLOOKUP($B54,'Round  (10)'!$B$2:$U$102,MATCH(Species!W$2,'Round  (10)'!$B$2:$U$2,0),0),0)+IFERROR(VLOOKUP($B54,'Round  (11)'!$B$2:$AB$102,MATCH(Species!W$2,'Round  (11)'!$B$2:$AB$2,0),0),0)+IFERROR(VLOOKUP($B54,'Round  (12)'!$B$2:$Y$100,MATCH(Species!W$2,'Round  (12)'!$B$2:$Y$2,0),0),0)</f>
        <v>0</v>
      </c>
      <c r="X54" s="480">
        <f>IFERROR(VLOOKUP($B54,'Round 1'!$B$2:$AM$102,MATCH(Species!X$2,'Round 1'!$B$2:$AM$2,0),0),0)+IFERROR(VLOOKUP($B54,'Round  (2)'!$B$2:$AM$102,MATCH(Species!X$2,'Round  (2)'!$B$2:$AM$2,0),0),0)+IFERROR(VLOOKUP($B54,'Round  (3)'!$B$2:$AM$102,MATCH(Species!X$2,'Round  (3)'!$B$2:$AM$2,0),0),0)+IFERROR(VLOOKUP($B54,'Round (4)'!$B$2:$AM$102,MATCH(Species!X$2,'Round (4)'!$B$2:$AM$2,0),0),0)+IFERROR(VLOOKUP($B54,'Round  (5)'!$B$2:$AM$102,MATCH(Species!X$2,'Round  (5)'!$B$2:$AM$2,0),0),0)+IFERROR(VLOOKUP($B54,'Round  (6)'!$B$2:$AM$102,MATCH(Species!X$2,'Round  (6)'!$B$2:$AM$2,0),0),0)+IFERROR(VLOOKUP($B54,'Round  (7)'!$B$2:$AM$102,MATCH(Species!X$2,'Round  (7)'!$B$2:$AM$2,0),0),0)+IFERROR(VLOOKUP($B54,'Round  (8)'!$B$2:$AM$102,MATCH(Species!X$2,'Round  (8)'!$B$2:$AM$2,0),0),0)+IFERROR(VLOOKUP($B54,'Round  (9)'!$B$2:$AM$102,MATCH(Species!X$2,'Round  (9)'!$B$2:$AM$2,0),0),0)+IFERROR(VLOOKUP($B54,'Round  (10)'!$B$2:$U$102,MATCH(Species!X$2,'Round  (10)'!$B$2:$U$2,0),0),0)+IFERROR(VLOOKUP($B54,'Round  (11)'!$B$2:$AB$102,MATCH(Species!X$2,'Round  (11)'!$B$2:$AB$2,0),0),0)+IFERROR(VLOOKUP($B54,'Round  (12)'!$B$2:$Y$100,MATCH(Species!X$2,'Round  (12)'!$B$2:$Y$2,0),0),0)</f>
        <v>0</v>
      </c>
      <c r="Y54" s="480">
        <f>IFERROR(VLOOKUP($B54,'Round 1'!$B$2:$AM$102,MATCH(Species!Y$2,'Round 1'!$B$2:$AM$2,0),0),0)+IFERROR(VLOOKUP($B54,'Round  (2)'!$B$2:$AM$102,MATCH(Species!Y$2,'Round  (2)'!$B$2:$AM$2,0),0),0)+IFERROR(VLOOKUP($B54,'Round  (3)'!$B$2:$AM$102,MATCH(Species!Y$2,'Round  (3)'!$B$2:$AM$2,0),0),0)+IFERROR(VLOOKUP($B54,'Round (4)'!$B$2:$AM$102,MATCH(Species!Y$2,'Round (4)'!$B$2:$AM$2,0),0),0)+IFERROR(VLOOKUP($B54,'Round  (5)'!$B$2:$AM$102,MATCH(Species!Y$2,'Round  (5)'!$B$2:$AM$2,0),0),0)+IFERROR(VLOOKUP($B54,'Round  (6)'!$B$2:$AM$102,MATCH(Species!Y$2,'Round  (6)'!$B$2:$AM$2,0),0),0)+IFERROR(VLOOKUP($B54,'Round  (7)'!$B$2:$AM$102,MATCH(Species!Y$2,'Round  (7)'!$B$2:$AM$2,0),0),0)+IFERROR(VLOOKUP($B54,'Round  (8)'!$B$2:$AM$102,MATCH(Species!Y$2,'Round  (8)'!$B$2:$AM$2,0),0),0)+IFERROR(VLOOKUP($B54,'Round  (9)'!$B$2:$AM$102,MATCH(Species!Y$2,'Round  (9)'!$B$2:$AM$2,0),0),0)+IFERROR(VLOOKUP($B54,'Round  (10)'!$B$2:$U$102,MATCH(Species!Y$2,'Round  (10)'!$B$2:$U$2,0),0),0)+IFERROR(VLOOKUP($B54,'Round  (11)'!$B$2:$AB$102,MATCH(Species!Y$2,'Round  (11)'!$B$2:$AB$2,0),0),0)+IFERROR(VLOOKUP($B54,'Round  (12)'!$B$2:$Y$100,MATCH(Species!Y$2,'Round  (12)'!$B$2:$Y$2,0),0),0)</f>
        <v>0</v>
      </c>
      <c r="Z54" s="480">
        <f>IFERROR(VLOOKUP($B54,'Round 1'!$B$2:$AM$102,MATCH(Species!Z$2,'Round 1'!$B$2:$AM$2,0),0),0)+IFERROR(VLOOKUP($B54,'Round  (2)'!$B$2:$AM$102,MATCH(Species!Z$2,'Round  (2)'!$B$2:$AM$2,0),0),0)+IFERROR(VLOOKUP($B54,'Round  (3)'!$B$2:$AM$102,MATCH(Species!Z$2,'Round  (3)'!$B$2:$AM$2,0),0),0)+IFERROR(VLOOKUP($B54,'Round (4)'!$B$2:$AM$102,MATCH(Species!Z$2,'Round (4)'!$B$2:$AM$2,0),0),0)+IFERROR(VLOOKUP($B54,'Round  (5)'!$B$2:$AM$102,MATCH(Species!Z$2,'Round  (5)'!$B$2:$AM$2,0),0),0)+IFERROR(VLOOKUP($B54,'Round  (6)'!$B$2:$AM$102,MATCH(Species!Z$2,'Round  (6)'!$B$2:$AM$2,0),0),0)+IFERROR(VLOOKUP($B54,'Round  (7)'!$B$2:$AM$102,MATCH(Species!Z$2,'Round  (7)'!$B$2:$AM$2,0),0),0)+IFERROR(VLOOKUP($B54,'Round  (8)'!$B$2:$AM$102,MATCH(Species!Z$2,'Round  (8)'!$B$2:$AM$2,0),0),0)+IFERROR(VLOOKUP($B54,'Round  (9)'!$B$2:$AM$102,MATCH(Species!Z$2,'Round  (9)'!$B$2:$AM$2,0),0),0)+IFERROR(VLOOKUP($B54,'Round  (10)'!$B$2:$U$102,MATCH(Species!Z$2,'Round  (10)'!$B$2:$U$2,0),0),0)+IFERROR(VLOOKUP($B54,'Round  (11)'!$B$2:$AB$102,MATCH(Species!Z$2,'Round  (11)'!$B$2:$AB$2,0),0),0)+IFERROR(VLOOKUP($B54,'Round  (12)'!$B$2:$Y$100,MATCH(Species!Z$2,'Round  (12)'!$B$2:$Y$2,0),0),0)</f>
        <v>0</v>
      </c>
      <c r="AA54" s="480">
        <f>IFERROR(VLOOKUP($B54,'Round 1'!$B$2:$AM$102,MATCH(Species!AA$2,'Round 1'!$B$2:$AM$2,0),0),0)+IFERROR(VLOOKUP($B54,'Round  (2)'!$B$2:$AM$102,MATCH(Species!AA$2,'Round  (2)'!$B$2:$AM$2,0),0),0)+IFERROR(VLOOKUP($B54,'Round  (3)'!$B$2:$AM$102,MATCH(Species!AA$2,'Round  (3)'!$B$2:$AM$2,0),0),0)+IFERROR(VLOOKUP($B54,'Round (4)'!$B$2:$AM$102,MATCH(Species!AA$2,'Round (4)'!$B$2:$AM$2,0),0),0)+IFERROR(VLOOKUP($B54,'Round  (5)'!$B$2:$AM$102,MATCH(Species!AA$2,'Round  (5)'!$B$2:$AM$2,0),0),0)+IFERROR(VLOOKUP($B54,'Round  (6)'!$B$2:$AM$102,MATCH(Species!AA$2,'Round  (6)'!$B$2:$AM$2,0),0),0)+IFERROR(VLOOKUP($B54,'Round  (7)'!$B$2:$AM$102,MATCH(Species!AA$2,'Round  (7)'!$B$2:$AM$2,0),0),0)+IFERROR(VLOOKUP($B54,'Round  (8)'!$B$2:$AM$102,MATCH(Species!AA$2,'Round  (8)'!$B$2:$AM$2,0),0),0)+IFERROR(VLOOKUP($B54,'Round  (9)'!$B$2:$AM$102,MATCH(Species!AA$2,'Round  (9)'!$B$2:$AM$2,0),0),0)+IFERROR(VLOOKUP($B54,'Round  (10)'!$B$2:$U$102,MATCH(Species!AA$2,'Round  (10)'!$B$2:$U$2,0),0),0)+IFERROR(VLOOKUP($B54,'Round  (11)'!$B$2:$AB$102,MATCH(Species!AA$2,'Round  (11)'!$B$2:$AB$2,0),0),0)+IFERROR(VLOOKUP($B54,'Round  (12)'!$B$2:$Y$100,MATCH(Species!AA$2,'Round  (12)'!$B$2:$Y$2,0),0),0)</f>
        <v>0</v>
      </c>
      <c r="AB54" s="480">
        <f>IFERROR(VLOOKUP($B54,'Round 1'!$B$2:$AM$102,MATCH(Species!AB$2,'Round 1'!$B$2:$AM$2,0),0),0)+IFERROR(VLOOKUP($B54,'Round  (2)'!$B$2:$AM$102,MATCH(Species!AB$2,'Round  (2)'!$B$2:$AM$2,0),0),0)+IFERROR(VLOOKUP($B54,'Round  (3)'!$B$2:$AM$102,MATCH(Species!AB$2,'Round  (3)'!$B$2:$AM$2,0),0),0)+IFERROR(VLOOKUP($B54,'Round (4)'!$B$2:$AM$102,MATCH(Species!AB$2,'Round (4)'!$B$2:$AM$2,0),0),0)+IFERROR(VLOOKUP($B54,'Round  (5)'!$B$2:$AM$102,MATCH(Species!AB$2,'Round  (5)'!$B$2:$AM$2,0),0),0)+IFERROR(VLOOKUP($B54,'Round  (6)'!$B$2:$AM$102,MATCH(Species!AB$2,'Round  (6)'!$B$2:$AM$2,0),0),0)+IFERROR(VLOOKUP($B54,'Round  (7)'!$B$2:$AM$102,MATCH(Species!AB$2,'Round  (7)'!$B$2:$AM$2,0),0),0)+IFERROR(VLOOKUP($B54,'Round  (8)'!$B$2:$AM$102,MATCH(Species!AB$2,'Round  (8)'!$B$2:$AM$2,0),0),0)+IFERROR(VLOOKUP($B54,'Round  (9)'!$B$2:$AM$102,MATCH(Species!AB$2,'Round  (9)'!$B$2:$AM$2,0),0),0)+IFERROR(VLOOKUP($B54,'Round  (10)'!$B$2:$U$102,MATCH(Species!AB$2,'Round  (10)'!$B$2:$U$2,0),0),0)+IFERROR(VLOOKUP($B54,'Round  (11)'!$B$2:$AB$102,MATCH(Species!AB$2,'Round  (11)'!$B$2:$AB$2,0),0),0)+IFERROR(VLOOKUP($B54,'Round  (12)'!$B$2:$Y$100,MATCH(Species!AB$2,'Round  (12)'!$B$2:$Y$2,0),0),0)</f>
        <v>0</v>
      </c>
      <c r="AC54" s="480">
        <f>IFERROR(VLOOKUP($B54,'Round 1'!$B$2:$AM$102,MATCH(Species!AC$2,'Round 1'!$B$2:$AM$2,0),0),0)+IFERROR(VLOOKUP($B54,'Round  (2)'!$B$2:$AM$102,MATCH(Species!AC$2,'Round  (2)'!$B$2:$AM$2,0),0),0)+IFERROR(VLOOKUP($B54,'Round  (3)'!$B$2:$AM$102,MATCH(Species!AC$2,'Round  (3)'!$B$2:$AM$2,0),0),0)+IFERROR(VLOOKUP($B54,'Round (4)'!$B$2:$AM$102,MATCH(Species!AC$2,'Round (4)'!$B$2:$AM$2,0),0),0)+IFERROR(VLOOKUP($B54,'Round  (5)'!$B$2:$AM$102,MATCH(Species!AC$2,'Round  (5)'!$B$2:$AM$2,0),0),0)+IFERROR(VLOOKUP($B54,'Round  (6)'!$B$2:$AM$102,MATCH(Species!AC$2,'Round  (6)'!$B$2:$AM$2,0),0),0)+IFERROR(VLOOKUP($B54,'Round  (7)'!$B$2:$AM$102,MATCH(Species!AC$2,'Round  (7)'!$B$2:$AM$2,0),0),0)+IFERROR(VLOOKUP($B54,'Round  (8)'!$B$2:$AM$102,MATCH(Species!AC$2,'Round  (8)'!$B$2:$AM$2,0),0),0)+IFERROR(VLOOKUP($B54,'Round  (9)'!$B$2:$AM$102,MATCH(Species!AC$2,'Round  (9)'!$B$2:$AM$2,0),0),0)+IFERROR(VLOOKUP($B54,'Round  (10)'!$B$2:$U$102,MATCH(Species!AC$2,'Round  (10)'!$B$2:$U$2,0),0),0)+IFERROR(VLOOKUP($B54,'Round  (11)'!$B$2:$AB$102,MATCH(Species!AC$2,'Round  (11)'!$B$2:$AB$2,0),0),0)+IFERROR(VLOOKUP($B54,'Round  (12)'!$B$2:$Y$100,MATCH(Species!AC$2,'Round  (12)'!$B$2:$Y$2,0),0),0)</f>
        <v>0</v>
      </c>
      <c r="AD54" s="480">
        <f>IFERROR(VLOOKUP($B54,'Round 1'!$B$2:$AM$102,MATCH(Species!AD$2,'Round 1'!$B$2:$AM$2,0),0),0)+IFERROR(VLOOKUP($B54,'Round  (2)'!$B$2:$AM$102,MATCH(Species!AD$2,'Round  (2)'!$B$2:$AM$2,0),0),0)+IFERROR(VLOOKUP($B54,'Round  (3)'!$B$2:$AM$102,MATCH(Species!AD$2,'Round  (3)'!$B$2:$AM$2,0),0),0)+IFERROR(VLOOKUP($B54,'Round (4)'!$B$2:$AM$102,MATCH(Species!AD$2,'Round (4)'!$B$2:$AM$2,0),0),0)+IFERROR(VLOOKUP($B54,'Round  (5)'!$B$2:$AM$102,MATCH(Species!AD$2,'Round  (5)'!$B$2:$AM$2,0),0),0)+IFERROR(VLOOKUP($B54,'Round  (6)'!$B$2:$AM$102,MATCH(Species!AD$2,'Round  (6)'!$B$2:$AM$2,0),0),0)+IFERROR(VLOOKUP($B54,'Round  (7)'!$B$2:$AM$102,MATCH(Species!AD$2,'Round  (7)'!$B$2:$AM$2,0),0),0)+IFERROR(VLOOKUP($B54,'Round  (8)'!$B$2:$AM$102,MATCH(Species!AD$2,'Round  (8)'!$B$2:$AM$2,0),0),0)+IFERROR(VLOOKUP($B54,'Round  (9)'!$B$2:$AM$102,MATCH(Species!AD$2,'Round  (9)'!$B$2:$AM$2,0),0),0)+IFERROR(VLOOKUP($B54,'Round  (10)'!$B$2:$U$102,MATCH(Species!AD$2,'Round  (10)'!$B$2:$U$2,0),0),0)+IFERROR(VLOOKUP($B54,'Round  (11)'!$B$2:$AB$102,MATCH(Species!AD$2,'Round  (11)'!$B$2:$AB$2,0),0),0)+IFERROR(VLOOKUP($B54,'Round  (12)'!$B$2:$Y$100,MATCH(Species!AD$2,'Round  (12)'!$B$2:$Y$2,0),0),0)</f>
        <v>0</v>
      </c>
      <c r="AE54" s="480">
        <f>IFERROR(VLOOKUP($B54,'Round 1'!$B$2:$AM$102,MATCH(Species!AE$2,'Round 1'!$B$2:$AM$2,0),0),0)+IFERROR(VLOOKUP($B54,'Round  (2)'!$B$2:$AM$102,MATCH(Species!AE$2,'Round  (2)'!$B$2:$AM$2,0),0),0)+IFERROR(VLOOKUP($B54,'Round  (3)'!$B$2:$AM$102,MATCH(Species!AE$2,'Round  (3)'!$B$2:$AM$2,0),0),0)+IFERROR(VLOOKUP($B54,'Round (4)'!$B$2:$AM$102,MATCH(Species!AE$2,'Round (4)'!$B$2:$AM$2,0),0),0)+IFERROR(VLOOKUP($B54,'Round  (5)'!$B$2:$AM$102,MATCH(Species!AE$2,'Round  (5)'!$B$2:$AM$2,0),0),0)+IFERROR(VLOOKUP($B54,'Round  (6)'!$B$2:$AM$102,MATCH(Species!AE$2,'Round  (6)'!$B$2:$AM$2,0),0),0)+IFERROR(VLOOKUP($B54,'Round  (7)'!$B$2:$AM$102,MATCH(Species!AE$2,'Round  (7)'!$B$2:$AM$2,0),0),0)+IFERROR(VLOOKUP($B54,'Round  (8)'!$B$2:$AM$102,MATCH(Species!AE$2,'Round  (8)'!$B$2:$AM$2,0),0),0)+IFERROR(VLOOKUP($B54,'Round  (9)'!$B$2:$AM$102,MATCH(Species!AE$2,'Round  (9)'!$B$2:$AM$2,0),0),0)+IFERROR(VLOOKUP($B54,'Round  (10)'!$B$2:$U$102,MATCH(Species!AE$2,'Round  (10)'!$B$2:$U$2,0),0),0)+IFERROR(VLOOKUP($B54,'Round  (11)'!$B$2:$AB$102,MATCH(Species!AE$2,'Round  (11)'!$B$2:$AB$2,0),0),0)+IFERROR(VLOOKUP($B54,'Round  (12)'!$B$2:$Y$100,MATCH(Species!AE$2,'Round  (12)'!$B$2:$Y$2,0),0),0)</f>
        <v>0</v>
      </c>
      <c r="AF54" s="480">
        <f>IFERROR(VLOOKUP($B54,'Round 1'!$B$2:$AM$102,MATCH(Species!AF$2,'Round 1'!$B$2:$AM$2,0),0),0)+IFERROR(VLOOKUP($B54,'Round  (2)'!$B$2:$AM$102,MATCH(Species!AF$2,'Round  (2)'!$B$2:$AM$2,0),0),0)+IFERROR(VLOOKUP($B54,'Round  (3)'!$B$2:$AM$102,MATCH(Species!AF$2,'Round  (3)'!$B$2:$AM$2,0),0),0)+IFERROR(VLOOKUP($B54,'Round (4)'!$B$2:$AM$102,MATCH(Species!AF$2,'Round (4)'!$B$2:$AM$2,0),0),0)+IFERROR(VLOOKUP($B54,'Round  (5)'!$B$2:$AM$102,MATCH(Species!AF$2,'Round  (5)'!$B$2:$AM$2,0),0),0)+IFERROR(VLOOKUP($B54,'Round  (6)'!$B$2:$AM$102,MATCH(Species!AF$2,'Round  (6)'!$B$2:$AM$2,0),0),0)+IFERROR(VLOOKUP($B54,'Round  (7)'!$B$2:$AM$102,MATCH(Species!AF$2,'Round  (7)'!$B$2:$AM$2,0),0),0)+IFERROR(VLOOKUP($B54,'Round  (8)'!$B$2:$AM$102,MATCH(Species!AF$2,'Round  (8)'!$B$2:$AM$2,0),0),0)+IFERROR(VLOOKUP($B54,'Round  (9)'!$B$2:$AM$102,MATCH(Species!AF$2,'Round  (9)'!$B$2:$AM$2,0),0),0)+IFERROR(VLOOKUP($B54,'Round  (10)'!$B$2:$U$102,MATCH(Species!AF$2,'Round  (10)'!$B$2:$U$2,0),0),0)+IFERROR(VLOOKUP($B54,'Round  (11)'!$B$2:$AB$102,MATCH(Species!AF$2,'Round  (11)'!$B$2:$AB$2,0),0),0)+IFERROR(VLOOKUP($B54,'Round  (12)'!$B$2:$Y$100,MATCH(Species!AF$2,'Round  (12)'!$B$2:$Y$2,0),0),0)</f>
        <v>0</v>
      </c>
      <c r="AG54" s="480">
        <f>IFERROR(VLOOKUP($B54,'Round 1'!$B$2:$AM$102,MATCH(Species!AG$2,'Round 1'!$B$2:$AM$2,0),0),0)+IFERROR(VLOOKUP($B54,'Round  (2)'!$B$2:$AM$102,MATCH(Species!AG$2,'Round  (2)'!$B$2:$AM$2,0),0),0)+IFERROR(VLOOKUP($B54,'Round  (3)'!$B$2:$AM$102,MATCH(Species!AG$2,'Round  (3)'!$B$2:$AM$2,0),0),0)+IFERROR(VLOOKUP($B54,'Round (4)'!$B$2:$AM$102,MATCH(Species!AG$2,'Round (4)'!$B$2:$AM$2,0),0),0)+IFERROR(VLOOKUP($B54,'Round  (5)'!$B$2:$AM$102,MATCH(Species!AG$2,'Round  (5)'!$B$2:$AM$2,0),0),0)+IFERROR(VLOOKUP($B54,'Round  (6)'!$B$2:$AM$102,MATCH(Species!AG$2,'Round  (6)'!$B$2:$AM$2,0),0),0)+IFERROR(VLOOKUP($B54,'Round  (7)'!$B$2:$AM$102,MATCH(Species!AG$2,'Round  (7)'!$B$2:$AM$2,0),0),0)+IFERROR(VLOOKUP($B54,'Round  (8)'!$B$2:$AM$102,MATCH(Species!AG$2,'Round  (8)'!$B$2:$AM$2,0),0),0)+IFERROR(VLOOKUP($B54,'Round  (9)'!$B$2:$AM$102,MATCH(Species!AG$2,'Round  (9)'!$B$2:$AM$2,0),0),0)+IFERROR(VLOOKUP($B54,'Round  (10)'!$B$2:$U$102,MATCH(Species!AG$2,'Round  (10)'!$B$2:$U$2,0),0),0)+IFERROR(VLOOKUP($B54,'Round  (11)'!$B$2:$AB$102,MATCH(Species!AG$2,'Round  (11)'!$B$2:$AB$2,0),0),0)+IFERROR(VLOOKUP($B54,'Round  (12)'!$B$2:$Y$100,MATCH(Species!AG$2,'Round  (12)'!$B$2:$Y$2,0),0),0)</f>
        <v>0</v>
      </c>
      <c r="AH54" s="480">
        <f>IFERROR(VLOOKUP($B54,'Round 1'!$B$2:$AM$102,MATCH(Species!AH$2,'Round 1'!$B$2:$AM$2,0),0),0)+IFERROR(VLOOKUP($B54,'Round  (2)'!$B$2:$AM$102,MATCH(Species!AH$2,'Round  (2)'!$B$2:$AM$2,0),0),0)+IFERROR(VLOOKUP($B54,'Round  (3)'!$B$2:$AM$102,MATCH(Species!AH$2,'Round  (3)'!$B$2:$AM$2,0),0),0)+IFERROR(VLOOKUP($B54,'Round (4)'!$B$2:$AM$102,MATCH(Species!AH$2,'Round (4)'!$B$2:$AM$2,0),0),0)+IFERROR(VLOOKUP($B54,'Round  (5)'!$B$2:$AM$102,MATCH(Species!AH$2,'Round  (5)'!$B$2:$AM$2,0),0),0)+IFERROR(VLOOKUP($B54,'Round  (6)'!$B$2:$AM$102,MATCH(Species!AH$2,'Round  (6)'!$B$2:$AM$2,0),0),0)+IFERROR(VLOOKUP($B54,'Round  (7)'!$B$2:$AM$102,MATCH(Species!AH$2,'Round  (7)'!$B$2:$AM$2,0),0),0)+IFERROR(VLOOKUP($B54,'Round  (8)'!$B$2:$AM$102,MATCH(Species!AH$2,'Round  (8)'!$B$2:$AM$2,0),0),0)+IFERROR(VLOOKUP($B54,'Round  (9)'!$B$2:$AM$102,MATCH(Species!AH$2,'Round  (9)'!$B$2:$AM$2,0),0),0)+IFERROR(VLOOKUP($B54,'Round  (10)'!$B$2:$U$102,MATCH(Species!AH$2,'Round  (10)'!$B$2:$U$2,0),0),0)+IFERROR(VLOOKUP($B54,'Round  (11)'!$B$2:$AB$102,MATCH(Species!AH$2,'Round  (11)'!$B$2:$AB$2,0),0),0)+IFERROR(VLOOKUP($B54,'Round  (12)'!$B$2:$Y$100,MATCH(Species!AH$2,'Round  (12)'!$B$2:$Y$2,0),0),0)</f>
        <v>0</v>
      </c>
      <c r="AI54" s="480">
        <f>IFERROR(VLOOKUP($B54,'Round 1'!$B$2:$AM$102,MATCH(Species!AI$2,'Round 1'!$B$2:$AM$2,0),0),0)+IFERROR(VLOOKUP($B54,'Round  (2)'!$B$2:$AM$102,MATCH(Species!AI$2,'Round  (2)'!$B$2:$AM$2,0),0),0)+IFERROR(VLOOKUP($B54,'Round  (3)'!$B$2:$AM$102,MATCH(Species!AI$2,'Round  (3)'!$B$2:$AM$2,0),0),0)+IFERROR(VLOOKUP($B54,'Round (4)'!$B$2:$AM$102,MATCH(Species!AI$2,'Round (4)'!$B$2:$AM$2,0),0),0)+IFERROR(VLOOKUP($B54,'Round  (5)'!$B$2:$AM$102,MATCH(Species!AI$2,'Round  (5)'!$B$2:$AM$2,0),0),0)+IFERROR(VLOOKUP($B54,'Round  (6)'!$B$2:$AM$102,MATCH(Species!AI$2,'Round  (6)'!$B$2:$AM$2,0),0),0)+IFERROR(VLOOKUP($B54,'Round  (7)'!$B$2:$AM$102,MATCH(Species!AI$2,'Round  (7)'!$B$2:$AM$2,0),0),0)+IFERROR(VLOOKUP($B54,'Round  (8)'!$B$2:$AM$102,MATCH(Species!AI$2,'Round  (8)'!$B$2:$AM$2,0),0),0)+IFERROR(VLOOKUP($B54,'Round  (9)'!$B$2:$AM$102,MATCH(Species!AI$2,'Round  (9)'!$B$2:$AM$2,0),0),0)+IFERROR(VLOOKUP($B54,'Round  (10)'!$B$2:$U$102,MATCH(Species!AI$2,'Round  (10)'!$B$2:$U$2,0),0),0)+IFERROR(VLOOKUP($B54,'Round  (11)'!$B$2:$AB$102,MATCH(Species!AI$2,'Round  (11)'!$B$2:$AB$2,0),0),0)+IFERROR(VLOOKUP($B54,'Round  (12)'!$B$2:$Y$100,MATCH(Species!AI$2,'Round  (12)'!$B$2:$Y$2,0),0),0)</f>
        <v>0</v>
      </c>
      <c r="AJ54" s="480">
        <f>IFERROR(VLOOKUP($B54,'Round 1'!$B$2:$AM$102,MATCH(Species!AJ$2,'Round 1'!$B$2:$AM$2,0),0),0)+IFERROR(VLOOKUP($B54,'Round  (2)'!$B$2:$AM$102,MATCH(Species!AJ$2,'Round  (2)'!$B$2:$AM$2,0),0),0)+IFERROR(VLOOKUP($B54,'Round  (3)'!$B$2:$AM$102,MATCH(Species!AJ$2,'Round  (3)'!$B$2:$AM$2,0),0),0)+IFERROR(VLOOKUP($B54,'Round (4)'!$B$2:$AM$102,MATCH(Species!AJ$2,'Round (4)'!$B$2:$AM$2,0),0),0)+IFERROR(VLOOKUP($B54,'Round  (5)'!$B$2:$AM$102,MATCH(Species!AJ$2,'Round  (5)'!$B$2:$AM$2,0),0),0)+IFERROR(VLOOKUP($B54,'Round  (6)'!$B$2:$AM$102,MATCH(Species!AJ$2,'Round  (6)'!$B$2:$AM$2,0),0),0)+IFERROR(VLOOKUP($B54,'Round  (7)'!$B$2:$AM$102,MATCH(Species!AJ$2,'Round  (7)'!$B$2:$AM$2,0),0),0)+IFERROR(VLOOKUP($B54,'Round  (8)'!$B$2:$AM$102,MATCH(Species!AJ$2,'Round  (8)'!$B$2:$AM$2,0),0),0)+IFERROR(VLOOKUP($B54,'Round  (9)'!$B$2:$AM$102,MATCH(Species!AJ$2,'Round  (9)'!$B$2:$AM$2,0),0),0)+IFERROR(VLOOKUP($B54,'Round  (10)'!$B$2:$U$102,MATCH(Species!AJ$2,'Round  (10)'!$B$2:$U$2,0),0),0)+IFERROR(VLOOKUP($B54,'Round  (11)'!$B$2:$AB$102,MATCH(Species!AJ$2,'Round  (11)'!$B$2:$AB$2,0),0),0)+IFERROR(VLOOKUP($B54,'Round  (12)'!$B$2:$Y$100,MATCH(Species!AJ$2,'Round  (12)'!$B$2:$Y$2,0),0),0)</f>
        <v>0</v>
      </c>
    </row>
    <row r="55" spans="1:37" x14ac:dyDescent="0.3">
      <c r="A55" s="186">
        <v>52</v>
      </c>
      <c r="B55" s="326" t="s">
        <v>313</v>
      </c>
      <c r="C55" s="66" t="str">
        <f>IFERROR(VLOOKUP(B55,IND!$B$3:$E$66,4,0),"NM")</f>
        <v>M</v>
      </c>
      <c r="D55" s="51">
        <f t="shared" si="3"/>
        <v>4</v>
      </c>
      <c r="E55" s="342">
        <f t="shared" si="4"/>
        <v>16</v>
      </c>
      <c r="F55" s="480">
        <f>IFERROR(VLOOKUP($B55,'Round 1'!$B$2:$AM$102,MATCH(Species!F$2,'Round 1'!$B$2:$AM$2,0),0),0)+IFERROR(VLOOKUP($B55,'Round  (2)'!$B$2:$AM$102,MATCH(Species!F$2,'Round  (2)'!$B$2:$AM$2,0),0),0)+IFERROR(VLOOKUP($B55,'Round  (3)'!$B$2:$AM$102,MATCH(Species!F$2,'Round  (3)'!$B$2:$AM$2,0),0),0)+IFERROR(VLOOKUP($B55,'Round (4)'!$B$2:$AM$102,MATCH(Species!F$2,'Round (4)'!$B$2:$AM$2,0),0),0)+IFERROR(VLOOKUP($B55,'Round  (5)'!$B$2:$AM$102,MATCH(Species!F$2,'Round  (5)'!$B$2:$AM$2,0),0),0)+IFERROR(VLOOKUP($B55,'Round  (6)'!$B$2:$AM$102,MATCH(Species!F$2,'Round  (6)'!$B$2:$AM$2,0),0),0)+IFERROR(VLOOKUP($B55,'Round  (7)'!$B$2:$AM$102,MATCH(Species!F$2,'Round  (7)'!$B$2:$AM$2,0),0),0)+IFERROR(VLOOKUP($B55,'Round  (8)'!$B$2:$AM$102,MATCH(Species!F$2,'Round  (8)'!$B$2:$AM$2,0),0),0)+IFERROR(VLOOKUP($B55,'Round  (9)'!$B$2:$AM$102,MATCH(Species!F$2,'Round  (9)'!$B$2:$AM$2,0),0),0)+IFERROR(VLOOKUP($B55,'Round  (10)'!$B$2:$U$102,MATCH(Species!F$2,'Round  (10)'!$B$2:$U$2,0),0),0)+IFERROR(VLOOKUP($B55,'Round  (11)'!$B$2:$AB$102,MATCH(Species!F$2,'Round  (11)'!$B$2:$AB$2,0),0),0)+IFERROR(VLOOKUP($B55,'Round  (12)'!$B$2:$Y$100,MATCH(Species!F$2,'Round  (12)'!$B$2:$Y$2,0),0),0)</f>
        <v>0</v>
      </c>
      <c r="G55" s="480">
        <f>IFERROR(VLOOKUP($B55,'Round 1'!$B$2:$AM$102,MATCH(Species!G$2,'Round 1'!$B$2:$AM$2,0),0),0)+IFERROR(VLOOKUP($B55,'Round  (2)'!$B$2:$AM$102,MATCH(Species!G$2,'Round  (2)'!$B$2:$AM$2,0),0),0)+IFERROR(VLOOKUP($B55,'Round  (3)'!$B$2:$AM$102,MATCH(Species!G$2,'Round  (3)'!$B$2:$AM$2,0),0),0)+IFERROR(VLOOKUP($B55,'Round (4)'!$B$2:$AM$102,MATCH(Species!G$2,'Round (4)'!$B$2:$AM$2,0),0),0)+IFERROR(VLOOKUP($B55,'Round  (5)'!$B$2:$AM$102,MATCH(Species!G$2,'Round  (5)'!$B$2:$AM$2,0),0),0)+IFERROR(VLOOKUP($B55,'Round  (6)'!$B$2:$AM$102,MATCH(Species!G$2,'Round  (6)'!$B$2:$AM$2,0),0),0)+IFERROR(VLOOKUP($B55,'Round  (7)'!$B$2:$AM$102,MATCH(Species!G$2,'Round  (7)'!$B$2:$AM$2,0),0),0)+IFERROR(VLOOKUP($B55,'Round  (8)'!$B$2:$AM$102,MATCH(Species!G$2,'Round  (8)'!$B$2:$AM$2,0),0),0)+IFERROR(VLOOKUP($B55,'Round  (9)'!$B$2:$AM$102,MATCH(Species!G$2,'Round  (9)'!$B$2:$AM$2,0),0),0)+IFERROR(VLOOKUP($B55,'Round  (10)'!$B$2:$U$102,MATCH(Species!G$2,'Round  (10)'!$B$2:$U$2,0),0),0)+IFERROR(VLOOKUP($B55,'Round  (11)'!$B$2:$AB$102,MATCH(Species!G$2,'Round  (11)'!$B$2:$AB$2,0),0),0)+IFERROR(VLOOKUP($B55,'Round  (12)'!$B$2:$Y$100,MATCH(Species!G$2,'Round  (12)'!$B$2:$Y$2,0),0),0)</f>
        <v>2</v>
      </c>
      <c r="H55" s="480">
        <f>IFERROR(VLOOKUP($B55,'Round 1'!$B$2:$AM$102,MATCH(Species!H$2,'Round 1'!$B$2:$AM$2,0),0),0)+IFERROR(VLOOKUP($B55,'Round  (2)'!$B$2:$AM$102,MATCH(Species!H$2,'Round  (2)'!$B$2:$AM$2,0),0),0)+IFERROR(VLOOKUP($B55,'Round  (3)'!$B$2:$AM$102,MATCH(Species!H$2,'Round  (3)'!$B$2:$AM$2,0),0),0)+IFERROR(VLOOKUP($B55,'Round (4)'!$B$2:$AM$102,MATCH(Species!H$2,'Round (4)'!$B$2:$AM$2,0),0),0)+IFERROR(VLOOKUP($B55,'Round  (5)'!$B$2:$AM$102,MATCH(Species!H$2,'Round  (5)'!$B$2:$AM$2,0),0),0)+IFERROR(VLOOKUP($B55,'Round  (6)'!$B$2:$AM$102,MATCH(Species!H$2,'Round  (6)'!$B$2:$AM$2,0),0),0)+IFERROR(VLOOKUP($B55,'Round  (7)'!$B$2:$AM$102,MATCH(Species!H$2,'Round  (7)'!$B$2:$AM$2,0),0),0)+IFERROR(VLOOKUP($B55,'Round  (8)'!$B$2:$AM$102,MATCH(Species!H$2,'Round  (8)'!$B$2:$AM$2,0),0),0)+IFERROR(VLOOKUP($B55,'Round  (9)'!$B$2:$AM$102,MATCH(Species!H$2,'Round  (9)'!$B$2:$AM$2,0),0),0)+IFERROR(VLOOKUP($B55,'Round  (10)'!$B$2:$U$102,MATCH(Species!H$2,'Round  (10)'!$B$2:$U$2,0),0),0)+IFERROR(VLOOKUP($B55,'Round  (11)'!$B$2:$AB$102,MATCH(Species!H$2,'Round  (11)'!$B$2:$AB$2,0),0),0)+IFERROR(VLOOKUP($B55,'Round  (12)'!$B$2:$Y$100,MATCH(Species!H$2,'Round  (12)'!$B$2:$Y$2,0),0),0)</f>
        <v>0</v>
      </c>
      <c r="I55" s="480">
        <f>IFERROR(VLOOKUP($B55,'Round 1'!$B$2:$AM$102,MATCH(Species!I$2,'Round 1'!$B$2:$AM$2,0),0),0)+IFERROR(VLOOKUP($B55,'Round  (2)'!$B$2:$AM$102,MATCH(Species!I$2,'Round  (2)'!$B$2:$AM$2,0),0),0)+IFERROR(VLOOKUP($B55,'Round  (3)'!$B$2:$AM$102,MATCH(Species!I$2,'Round  (3)'!$B$2:$AM$2,0),0),0)+IFERROR(VLOOKUP($B55,'Round (4)'!$B$2:$AM$102,MATCH(Species!I$2,'Round (4)'!$B$2:$AM$2,0),0),0)+IFERROR(VLOOKUP($B55,'Round  (5)'!$B$2:$AM$102,MATCH(Species!I$2,'Round  (5)'!$B$2:$AM$2,0),0),0)+IFERROR(VLOOKUP($B55,'Round  (6)'!$B$2:$AM$102,MATCH(Species!I$2,'Round  (6)'!$B$2:$AM$2,0),0),0)+IFERROR(VLOOKUP($B55,'Round  (7)'!$B$2:$AM$102,MATCH(Species!I$2,'Round  (7)'!$B$2:$AM$2,0),0),0)+IFERROR(VLOOKUP($B55,'Round  (8)'!$B$2:$AM$102,MATCH(Species!I$2,'Round  (8)'!$B$2:$AM$2,0),0),0)+IFERROR(VLOOKUP($B55,'Round  (9)'!$B$2:$AM$102,MATCH(Species!I$2,'Round  (9)'!$B$2:$AM$2,0),0),0)+IFERROR(VLOOKUP($B55,'Round  (10)'!$B$2:$U$102,MATCH(Species!I$2,'Round  (10)'!$B$2:$U$2,0),0),0)+IFERROR(VLOOKUP($B55,'Round  (11)'!$B$2:$AB$102,MATCH(Species!I$2,'Round  (11)'!$B$2:$AB$2,0),0),0)+IFERROR(VLOOKUP($B55,'Round  (12)'!$B$2:$Y$100,MATCH(Species!I$2,'Round  (12)'!$B$2:$Y$2,0),0),0)</f>
        <v>0</v>
      </c>
      <c r="J55" s="480">
        <f>IFERROR(VLOOKUP($B55,'Round 1'!$B$2:$AM$102,MATCH(Species!J$2,'Round 1'!$B$2:$AM$2,0),0),0)+IFERROR(VLOOKUP($B55,'Round  (2)'!$B$2:$AM$102,MATCH(Species!J$2,'Round  (2)'!$B$2:$AM$2,0),0),0)+IFERROR(VLOOKUP($B55,'Round  (3)'!$B$2:$AM$102,MATCH(Species!J$2,'Round  (3)'!$B$2:$AM$2,0),0),0)+IFERROR(VLOOKUP($B55,'Round (4)'!$B$2:$AM$102,MATCH(Species!J$2,'Round (4)'!$B$2:$AM$2,0),0),0)+IFERROR(VLOOKUP($B55,'Round  (5)'!$B$2:$AM$102,MATCH(Species!J$2,'Round  (5)'!$B$2:$AM$2,0),0),0)+IFERROR(VLOOKUP($B55,'Round  (6)'!$B$2:$AM$102,MATCH(Species!J$2,'Round  (6)'!$B$2:$AM$2,0),0),0)+IFERROR(VLOOKUP($B55,'Round  (7)'!$B$2:$AM$102,MATCH(Species!J$2,'Round  (7)'!$B$2:$AM$2,0),0),0)+IFERROR(VLOOKUP($B55,'Round  (8)'!$B$2:$AM$102,MATCH(Species!J$2,'Round  (8)'!$B$2:$AM$2,0),0),0)+IFERROR(VLOOKUP($B55,'Round  (9)'!$B$2:$AM$102,MATCH(Species!J$2,'Round  (9)'!$B$2:$AM$2,0),0),0)+IFERROR(VLOOKUP($B55,'Round  (10)'!$B$2:$U$102,MATCH(Species!J$2,'Round  (10)'!$B$2:$U$2,0),0),0)+IFERROR(VLOOKUP($B55,'Round  (11)'!$B$2:$AB$102,MATCH(Species!J$2,'Round  (11)'!$B$2:$AB$2,0),0),0)+IFERROR(VLOOKUP($B55,'Round  (12)'!$B$2:$Y$100,MATCH(Species!J$2,'Round  (12)'!$B$2:$Y$2,0),0),0)</f>
        <v>0</v>
      </c>
      <c r="K55" s="480">
        <f>IFERROR(VLOOKUP($B55,'Round 1'!$B$2:$AM$102,MATCH(Species!K$2,'Round 1'!$B$2:$AM$2,0),0),0)+IFERROR(VLOOKUP($B55,'Round  (2)'!$B$2:$AM$102,MATCH(Species!K$2,'Round  (2)'!$B$2:$AM$2,0),0),0)+IFERROR(VLOOKUP($B55,'Round  (3)'!$B$2:$AM$102,MATCH(Species!K$2,'Round  (3)'!$B$2:$AM$2,0),0),0)+IFERROR(VLOOKUP($B55,'Round (4)'!$B$2:$AM$102,MATCH(Species!K$2,'Round (4)'!$B$2:$AM$2,0),0),0)+IFERROR(VLOOKUP($B55,'Round  (5)'!$B$2:$AM$102,MATCH(Species!K$2,'Round  (5)'!$B$2:$AM$2,0),0),0)+IFERROR(VLOOKUP($B55,'Round  (6)'!$B$2:$AM$102,MATCH(Species!K$2,'Round  (6)'!$B$2:$AM$2,0),0),0)+IFERROR(VLOOKUP($B55,'Round  (7)'!$B$2:$AM$102,MATCH(Species!K$2,'Round  (7)'!$B$2:$AM$2,0),0),0)+IFERROR(VLOOKUP($B55,'Round  (8)'!$B$2:$AM$102,MATCH(Species!K$2,'Round  (8)'!$B$2:$AM$2,0),0),0)+IFERROR(VLOOKUP($B55,'Round  (9)'!$B$2:$AM$102,MATCH(Species!K$2,'Round  (9)'!$B$2:$AM$2,0),0),0)+IFERROR(VLOOKUP($B55,'Round  (10)'!$B$2:$U$102,MATCH(Species!K$2,'Round  (10)'!$B$2:$U$2,0),0),0)+IFERROR(VLOOKUP($B55,'Round  (11)'!$B$2:$AB$102,MATCH(Species!K$2,'Round  (11)'!$B$2:$AB$2,0),0),0)+IFERROR(VLOOKUP($B55,'Round  (12)'!$B$2:$Y$100,MATCH(Species!K$2,'Round  (12)'!$B$2:$Y$2,0),0),0)</f>
        <v>0</v>
      </c>
      <c r="L55" s="480">
        <f>IFERROR(VLOOKUP($B55,'Round 1'!$B$2:$AM$102,MATCH(Species!L$2,'Round 1'!$B$2:$AM$2,0),0),0)+IFERROR(VLOOKUP($B55,'Round  (2)'!$B$2:$AM$102,MATCH(Species!L$2,'Round  (2)'!$B$2:$AM$2,0),0),0)+IFERROR(VLOOKUP($B55,'Round  (3)'!$B$2:$AM$102,MATCH(Species!L$2,'Round  (3)'!$B$2:$AM$2,0),0),0)+IFERROR(VLOOKUP($B55,'Round (4)'!$B$2:$AM$102,MATCH(Species!L$2,'Round (4)'!$B$2:$AM$2,0),0),0)+IFERROR(VLOOKUP($B55,'Round  (5)'!$B$2:$AM$102,MATCH(Species!L$2,'Round  (5)'!$B$2:$AM$2,0),0),0)+IFERROR(VLOOKUP($B55,'Round  (6)'!$B$2:$AM$102,MATCH(Species!L$2,'Round  (6)'!$B$2:$AM$2,0),0),0)+IFERROR(VLOOKUP($B55,'Round  (7)'!$B$2:$AM$102,MATCH(Species!L$2,'Round  (7)'!$B$2:$AM$2,0),0),0)+IFERROR(VLOOKUP($B55,'Round  (8)'!$B$2:$AM$102,MATCH(Species!L$2,'Round  (8)'!$B$2:$AM$2,0),0),0)+IFERROR(VLOOKUP($B55,'Round  (9)'!$B$2:$AM$102,MATCH(Species!L$2,'Round  (9)'!$B$2:$AM$2,0),0),0)+IFERROR(VLOOKUP($B55,'Round  (10)'!$B$2:$U$102,MATCH(Species!L$2,'Round  (10)'!$B$2:$U$2,0),0),0)+IFERROR(VLOOKUP($B55,'Round  (11)'!$B$2:$AB$102,MATCH(Species!L$2,'Round  (11)'!$B$2:$AB$2,0),0),0)+IFERROR(VLOOKUP($B55,'Round  (12)'!$B$2:$Y$100,MATCH(Species!L$2,'Round  (12)'!$B$2:$Y$2,0),0),0)</f>
        <v>5</v>
      </c>
      <c r="M55" s="480">
        <f>IFERROR(VLOOKUP($B55,'Round 1'!$B$2:$AM$102,MATCH(Species!M$2,'Round 1'!$B$2:$AM$2,0),0),0)+IFERROR(VLOOKUP($B55,'Round  (2)'!$B$2:$AM$102,MATCH(Species!M$2,'Round  (2)'!$B$2:$AM$2,0),0),0)+IFERROR(VLOOKUP($B55,'Round  (3)'!$B$2:$AM$102,MATCH(Species!M$2,'Round  (3)'!$B$2:$AM$2,0),0),0)+IFERROR(VLOOKUP($B55,'Round (4)'!$B$2:$AM$102,MATCH(Species!M$2,'Round (4)'!$B$2:$AM$2,0),0),0)+IFERROR(VLOOKUP($B55,'Round  (5)'!$B$2:$AM$102,MATCH(Species!M$2,'Round  (5)'!$B$2:$AM$2,0),0),0)+IFERROR(VLOOKUP($B55,'Round  (6)'!$B$2:$AM$102,MATCH(Species!M$2,'Round  (6)'!$B$2:$AM$2,0),0),0)+IFERROR(VLOOKUP($B55,'Round  (7)'!$B$2:$AM$102,MATCH(Species!M$2,'Round  (7)'!$B$2:$AM$2,0),0),0)+IFERROR(VLOOKUP($B55,'Round  (8)'!$B$2:$AM$102,MATCH(Species!M$2,'Round  (8)'!$B$2:$AM$2,0),0),0)+IFERROR(VLOOKUP($B55,'Round  (9)'!$B$2:$AM$102,MATCH(Species!M$2,'Round  (9)'!$B$2:$AM$2,0),0),0)+IFERROR(VLOOKUP($B55,'Round  (10)'!$B$2:$U$102,MATCH(Species!M$2,'Round  (10)'!$B$2:$U$2,0),0),0)+IFERROR(VLOOKUP($B55,'Round  (11)'!$B$2:$AB$102,MATCH(Species!M$2,'Round  (11)'!$B$2:$AB$2,0),0),0)+IFERROR(VLOOKUP($B55,'Round  (12)'!$B$2:$Y$100,MATCH(Species!M$2,'Round  (12)'!$B$2:$Y$2,0),0),0)</f>
        <v>0</v>
      </c>
      <c r="N55" s="480">
        <f>IFERROR(VLOOKUP($B55,'Round 1'!$B$2:$AM$102,MATCH(Species!N$2,'Round 1'!$B$2:$AM$2,0),0),0)+IFERROR(VLOOKUP($B55,'Round  (2)'!$B$2:$AM$102,MATCH(Species!N$2,'Round  (2)'!$B$2:$AM$2,0),0),0)+IFERROR(VLOOKUP($B55,'Round  (3)'!$B$2:$AM$102,MATCH(Species!N$2,'Round  (3)'!$B$2:$AM$2,0),0),0)+IFERROR(VLOOKUP($B55,'Round (4)'!$B$2:$AM$102,MATCH(Species!N$2,'Round (4)'!$B$2:$AM$2,0),0),0)+IFERROR(VLOOKUP($B55,'Round  (5)'!$B$2:$AM$102,MATCH(Species!N$2,'Round  (5)'!$B$2:$AM$2,0),0),0)+IFERROR(VLOOKUP($B55,'Round  (6)'!$B$2:$AM$102,MATCH(Species!N$2,'Round  (6)'!$B$2:$AM$2,0),0),0)+IFERROR(VLOOKUP($B55,'Round  (7)'!$B$2:$AM$102,MATCH(Species!N$2,'Round  (7)'!$B$2:$AM$2,0),0),0)+IFERROR(VLOOKUP($B55,'Round  (8)'!$B$2:$AM$102,MATCH(Species!N$2,'Round  (8)'!$B$2:$AM$2,0),0),0)+IFERROR(VLOOKUP($B55,'Round  (9)'!$B$2:$AM$102,MATCH(Species!N$2,'Round  (9)'!$B$2:$AM$2,0),0),0)+IFERROR(VLOOKUP($B55,'Round  (10)'!$B$2:$U$102,MATCH(Species!N$2,'Round  (10)'!$B$2:$U$2,0),0),0)+IFERROR(VLOOKUP($B55,'Round  (11)'!$B$2:$AB$102,MATCH(Species!N$2,'Round  (11)'!$B$2:$AB$2,0),0),0)+IFERROR(VLOOKUP($B55,'Round  (12)'!$B$2:$Y$100,MATCH(Species!N$2,'Round  (12)'!$B$2:$Y$2,0),0),0)</f>
        <v>2</v>
      </c>
      <c r="O55" s="480">
        <f>IFERROR(VLOOKUP($B55,'Round 1'!$B$2:$AM$102,MATCH(Species!O$2,'Round 1'!$B$2:$AM$2,0),0),0)+IFERROR(VLOOKUP($B55,'Round  (2)'!$B$2:$AM$102,MATCH(Species!O$2,'Round  (2)'!$B$2:$AM$2,0),0),0)+IFERROR(VLOOKUP($B55,'Round  (3)'!$B$2:$AM$102,MATCH(Species!O$2,'Round  (3)'!$B$2:$AM$2,0),0),0)+IFERROR(VLOOKUP($B55,'Round (4)'!$B$2:$AM$102,MATCH(Species!O$2,'Round (4)'!$B$2:$AM$2,0),0),0)+IFERROR(VLOOKUP($B55,'Round  (5)'!$B$2:$AM$102,MATCH(Species!O$2,'Round  (5)'!$B$2:$AM$2,0),0),0)+IFERROR(VLOOKUP($B55,'Round  (6)'!$B$2:$AM$102,MATCH(Species!O$2,'Round  (6)'!$B$2:$AM$2,0),0),0)+IFERROR(VLOOKUP($B55,'Round  (7)'!$B$2:$AM$102,MATCH(Species!O$2,'Round  (7)'!$B$2:$AM$2,0),0),0)+IFERROR(VLOOKUP($B55,'Round  (8)'!$B$2:$AM$102,MATCH(Species!O$2,'Round  (8)'!$B$2:$AM$2,0),0),0)+IFERROR(VLOOKUP($B55,'Round  (9)'!$B$2:$AM$102,MATCH(Species!O$2,'Round  (9)'!$B$2:$AM$2,0),0),0)+IFERROR(VLOOKUP($B55,'Round  (10)'!$B$2:$U$102,MATCH(Species!O$2,'Round  (10)'!$B$2:$U$2,0),0),0)+IFERROR(VLOOKUP($B55,'Round  (11)'!$B$2:$AB$102,MATCH(Species!O$2,'Round  (11)'!$B$2:$AB$2,0),0),0)+IFERROR(VLOOKUP($B55,'Round  (12)'!$B$2:$Y$100,MATCH(Species!O$2,'Round  (12)'!$B$2:$Y$2,0),0),0)</f>
        <v>0</v>
      </c>
      <c r="P55" s="480">
        <f>IFERROR(VLOOKUP($B55,'Round 1'!$B$2:$AM$102,MATCH(Species!P$2,'Round 1'!$B$2:$AM$2,0),0),0)+IFERROR(VLOOKUP($B55,'Round  (2)'!$B$2:$AM$102,MATCH(Species!P$2,'Round  (2)'!$B$2:$AM$2,0),0),0)+IFERROR(VLOOKUP($B55,'Round  (3)'!$B$2:$AM$102,MATCH(Species!P$2,'Round  (3)'!$B$2:$AM$2,0),0),0)+IFERROR(VLOOKUP($B55,'Round (4)'!$B$2:$AM$102,MATCH(Species!P$2,'Round (4)'!$B$2:$AM$2,0),0),0)+IFERROR(VLOOKUP($B55,'Round  (5)'!$B$2:$AM$102,MATCH(Species!P$2,'Round  (5)'!$B$2:$AM$2,0),0),0)+IFERROR(VLOOKUP($B55,'Round  (6)'!$B$2:$AM$102,MATCH(Species!P$2,'Round  (6)'!$B$2:$AM$2,0),0),0)+IFERROR(VLOOKUP($B55,'Round  (7)'!$B$2:$AM$102,MATCH(Species!P$2,'Round  (7)'!$B$2:$AM$2,0),0),0)+IFERROR(VLOOKUP($B55,'Round  (8)'!$B$2:$AM$102,MATCH(Species!P$2,'Round  (8)'!$B$2:$AM$2,0),0),0)+IFERROR(VLOOKUP($B55,'Round  (9)'!$B$2:$AM$102,MATCH(Species!P$2,'Round  (9)'!$B$2:$AM$2,0),0),0)+IFERROR(VLOOKUP($B55,'Round  (10)'!$B$2:$U$102,MATCH(Species!P$2,'Round  (10)'!$B$2:$U$2,0),0),0)+IFERROR(VLOOKUP($B55,'Round  (11)'!$B$2:$AB$102,MATCH(Species!P$2,'Round  (11)'!$B$2:$AB$2,0),0),0)+IFERROR(VLOOKUP($B55,'Round  (12)'!$B$2:$Y$100,MATCH(Species!P$2,'Round  (12)'!$B$2:$Y$2,0),0),0)</f>
        <v>0</v>
      </c>
      <c r="Q55" s="480">
        <f>IFERROR(VLOOKUP($B55,'Round 1'!$B$2:$AM$102,MATCH(Species!Q$2,'Round 1'!$B$2:$AM$2,0),0),0)+IFERROR(VLOOKUP($B55,'Round  (2)'!$B$2:$AM$102,MATCH(Species!Q$2,'Round  (2)'!$B$2:$AM$2,0),0),0)+IFERROR(VLOOKUP($B55,'Round  (3)'!$B$2:$AM$102,MATCH(Species!Q$2,'Round  (3)'!$B$2:$AM$2,0),0),0)+IFERROR(VLOOKUP($B55,'Round (4)'!$B$2:$AM$102,MATCH(Species!Q$2,'Round (4)'!$B$2:$AM$2,0),0),0)+IFERROR(VLOOKUP($B55,'Round  (5)'!$B$2:$AM$102,MATCH(Species!Q$2,'Round  (5)'!$B$2:$AM$2,0),0),0)+IFERROR(VLOOKUP($B55,'Round  (6)'!$B$2:$AM$102,MATCH(Species!Q$2,'Round  (6)'!$B$2:$AM$2,0),0),0)+IFERROR(VLOOKUP($B55,'Round  (7)'!$B$2:$AM$102,MATCH(Species!Q$2,'Round  (7)'!$B$2:$AM$2,0),0),0)+IFERROR(VLOOKUP($B55,'Round  (8)'!$B$2:$AM$102,MATCH(Species!Q$2,'Round  (8)'!$B$2:$AM$2,0),0),0)+IFERROR(VLOOKUP($B55,'Round  (9)'!$B$2:$AM$102,MATCH(Species!Q$2,'Round  (9)'!$B$2:$AM$2,0),0),0)+IFERROR(VLOOKUP($B55,'Round  (10)'!$B$2:$U$102,MATCH(Species!Q$2,'Round  (10)'!$B$2:$U$2,0),0),0)+IFERROR(VLOOKUP($B55,'Round  (11)'!$B$2:$AB$102,MATCH(Species!Q$2,'Round  (11)'!$B$2:$AB$2,0),0),0)+IFERROR(VLOOKUP($B55,'Round  (12)'!$B$2:$Y$100,MATCH(Species!Q$2,'Round  (12)'!$B$2:$Y$2,0),0),0)</f>
        <v>7</v>
      </c>
      <c r="R55" s="480">
        <f>IFERROR(VLOOKUP($B55,'Round 1'!$B$2:$AM$102,MATCH(Species!R$2,'Round 1'!$B$2:$AM$2,0),0),0)+IFERROR(VLOOKUP($B55,'Round  (2)'!$B$2:$AM$102,MATCH(Species!R$2,'Round  (2)'!$B$2:$AM$2,0),0),0)+IFERROR(VLOOKUP($B55,'Round  (3)'!$B$2:$AM$102,MATCH(Species!R$2,'Round  (3)'!$B$2:$AM$2,0),0),0)+IFERROR(VLOOKUP($B55,'Round (4)'!$B$2:$AM$102,MATCH(Species!R$2,'Round (4)'!$B$2:$AM$2,0),0),0)+IFERROR(VLOOKUP($B55,'Round  (5)'!$B$2:$AM$102,MATCH(Species!R$2,'Round  (5)'!$B$2:$AM$2,0),0),0)+IFERROR(VLOOKUP($B55,'Round  (6)'!$B$2:$AM$102,MATCH(Species!R$2,'Round  (6)'!$B$2:$AM$2,0),0),0)+IFERROR(VLOOKUP($B55,'Round  (7)'!$B$2:$AM$102,MATCH(Species!R$2,'Round  (7)'!$B$2:$AM$2,0),0),0)+IFERROR(VLOOKUP($B55,'Round  (8)'!$B$2:$AM$102,MATCH(Species!R$2,'Round  (8)'!$B$2:$AM$2,0),0),0)+IFERROR(VLOOKUP($B55,'Round  (9)'!$B$2:$AM$102,MATCH(Species!R$2,'Round  (9)'!$B$2:$AM$2,0),0),0)+IFERROR(VLOOKUP($B55,'Round  (10)'!$B$2:$U$102,MATCH(Species!R$2,'Round  (10)'!$B$2:$U$2,0),0),0)+IFERROR(VLOOKUP($B55,'Round  (11)'!$B$2:$AB$102,MATCH(Species!R$2,'Round  (11)'!$B$2:$AB$2,0),0),0)+IFERROR(VLOOKUP($B55,'Round  (12)'!$B$2:$Y$100,MATCH(Species!R$2,'Round  (12)'!$B$2:$Y$2,0),0),0)</f>
        <v>0</v>
      </c>
      <c r="S55" s="480">
        <f>IFERROR(VLOOKUP($B55,'Round 1'!$B$2:$AM$102,MATCH(Species!S$2,'Round 1'!$B$2:$AM$2,0),0),0)+IFERROR(VLOOKUP($B55,'Round  (2)'!$B$2:$AM$102,MATCH(Species!S$2,'Round  (2)'!$B$2:$AM$2,0),0),0)+IFERROR(VLOOKUP($B55,'Round  (3)'!$B$2:$AM$102,MATCH(Species!S$2,'Round  (3)'!$B$2:$AM$2,0),0),0)+IFERROR(VLOOKUP($B55,'Round (4)'!$B$2:$AM$102,MATCH(Species!S$2,'Round (4)'!$B$2:$AM$2,0),0),0)+IFERROR(VLOOKUP($B55,'Round  (5)'!$B$2:$AM$102,MATCH(Species!S$2,'Round  (5)'!$B$2:$AM$2,0),0),0)+IFERROR(VLOOKUP($B55,'Round  (6)'!$B$2:$AM$102,MATCH(Species!S$2,'Round  (6)'!$B$2:$AM$2,0),0),0)+IFERROR(VLOOKUP($B55,'Round  (7)'!$B$2:$AM$102,MATCH(Species!S$2,'Round  (7)'!$B$2:$AM$2,0),0),0)+IFERROR(VLOOKUP($B55,'Round  (8)'!$B$2:$AM$102,MATCH(Species!S$2,'Round  (8)'!$B$2:$AM$2,0),0),0)+IFERROR(VLOOKUP($B55,'Round  (9)'!$B$2:$AM$102,MATCH(Species!S$2,'Round  (9)'!$B$2:$AM$2,0),0),0)+IFERROR(VLOOKUP($B55,'Round  (10)'!$B$2:$U$102,MATCH(Species!S$2,'Round  (10)'!$B$2:$U$2,0),0),0)+IFERROR(VLOOKUP($B55,'Round  (11)'!$B$2:$AB$102,MATCH(Species!S$2,'Round  (11)'!$B$2:$AB$2,0),0),0)+IFERROR(VLOOKUP($B55,'Round  (12)'!$B$2:$Y$100,MATCH(Species!S$2,'Round  (12)'!$B$2:$Y$2,0),0),0)</f>
        <v>0</v>
      </c>
      <c r="T55" s="480">
        <f>IFERROR(VLOOKUP($B55,'Round 1'!$B$2:$AM$102,MATCH(Species!T$2,'Round 1'!$B$2:$AM$2,0),0),0)+IFERROR(VLOOKUP($B55,'Round  (2)'!$B$2:$AM$102,MATCH(Species!T$2,'Round  (2)'!$B$2:$AM$2,0),0),0)+IFERROR(VLOOKUP($B55,'Round  (3)'!$B$2:$AM$102,MATCH(Species!T$2,'Round  (3)'!$B$2:$AM$2,0),0),0)+IFERROR(VLOOKUP($B55,'Round (4)'!$B$2:$AM$102,MATCH(Species!T$2,'Round (4)'!$B$2:$AM$2,0),0),0)+IFERROR(VLOOKUP($B55,'Round  (5)'!$B$2:$AM$102,MATCH(Species!T$2,'Round  (5)'!$B$2:$AM$2,0),0),0)+IFERROR(VLOOKUP($B55,'Round  (6)'!$B$2:$AM$102,MATCH(Species!T$2,'Round  (6)'!$B$2:$AM$2,0),0),0)+IFERROR(VLOOKUP($B55,'Round  (7)'!$B$2:$AM$102,MATCH(Species!T$2,'Round  (7)'!$B$2:$AM$2,0),0),0)+IFERROR(VLOOKUP($B55,'Round  (8)'!$B$2:$AM$102,MATCH(Species!T$2,'Round  (8)'!$B$2:$AM$2,0),0),0)+IFERROR(VLOOKUP($B55,'Round  (9)'!$B$2:$AM$102,MATCH(Species!T$2,'Round  (9)'!$B$2:$AM$2,0),0),0)+IFERROR(VLOOKUP($B55,'Round  (10)'!$B$2:$U$102,MATCH(Species!T$2,'Round  (10)'!$B$2:$U$2,0),0),0)+IFERROR(VLOOKUP($B55,'Round  (11)'!$B$2:$AB$102,MATCH(Species!T$2,'Round  (11)'!$B$2:$AB$2,0),0),0)+IFERROR(VLOOKUP($B55,'Round  (12)'!$B$2:$Y$100,MATCH(Species!T$2,'Round  (12)'!$B$2:$Y$2,0),0),0)</f>
        <v>0</v>
      </c>
      <c r="U55" s="480">
        <f>IFERROR(VLOOKUP($B55,'Round 1'!$B$2:$AM$102,MATCH(Species!U$2,'Round 1'!$B$2:$AM$2,0),0),0)+IFERROR(VLOOKUP($B55,'Round  (2)'!$B$2:$AM$102,MATCH(Species!U$2,'Round  (2)'!$B$2:$AM$2,0),0),0)+IFERROR(VLOOKUP($B55,'Round  (3)'!$B$2:$AM$102,MATCH(Species!U$2,'Round  (3)'!$B$2:$AM$2,0),0),0)+IFERROR(VLOOKUP($B55,'Round (4)'!$B$2:$AM$102,MATCH(Species!U$2,'Round (4)'!$B$2:$AM$2,0),0),0)+IFERROR(VLOOKUP($B55,'Round  (5)'!$B$2:$AM$102,MATCH(Species!U$2,'Round  (5)'!$B$2:$AM$2,0),0),0)+IFERROR(VLOOKUP($B55,'Round  (6)'!$B$2:$AM$102,MATCH(Species!U$2,'Round  (6)'!$B$2:$AM$2,0),0),0)+IFERROR(VLOOKUP($B55,'Round  (7)'!$B$2:$AM$102,MATCH(Species!U$2,'Round  (7)'!$B$2:$AM$2,0),0),0)+IFERROR(VLOOKUP($B55,'Round  (8)'!$B$2:$AM$102,MATCH(Species!U$2,'Round  (8)'!$B$2:$AM$2,0),0),0)+IFERROR(VLOOKUP($B55,'Round  (9)'!$B$2:$AM$102,MATCH(Species!U$2,'Round  (9)'!$B$2:$AM$2,0),0),0)+IFERROR(VLOOKUP($B55,'Round  (10)'!$B$2:$U$102,MATCH(Species!U$2,'Round  (10)'!$B$2:$U$2,0),0),0)+IFERROR(VLOOKUP($B55,'Round  (11)'!$B$2:$AB$102,MATCH(Species!U$2,'Round  (11)'!$B$2:$AB$2,0),0),0)+IFERROR(VLOOKUP($B55,'Round  (12)'!$B$2:$Y$100,MATCH(Species!U$2,'Round  (12)'!$B$2:$Y$2,0),0),0)</f>
        <v>0</v>
      </c>
      <c r="V55" s="480">
        <f>IFERROR(VLOOKUP($B55,'Round 1'!$B$2:$AM$102,MATCH(Species!V$2,'Round 1'!$B$2:$AM$2,0),0),0)+IFERROR(VLOOKUP($B55,'Round  (2)'!$B$2:$AM$102,MATCH(Species!V$2,'Round  (2)'!$B$2:$AM$2,0),0),0)+IFERROR(VLOOKUP($B55,'Round  (3)'!$B$2:$AM$102,MATCH(Species!V$2,'Round  (3)'!$B$2:$AM$2,0),0),0)+IFERROR(VLOOKUP($B55,'Round (4)'!$B$2:$AM$102,MATCH(Species!V$2,'Round (4)'!$B$2:$AM$2,0),0),0)+IFERROR(VLOOKUP($B55,'Round  (5)'!$B$2:$AM$102,MATCH(Species!V$2,'Round  (5)'!$B$2:$AM$2,0),0),0)+IFERROR(VLOOKUP($B55,'Round  (6)'!$B$2:$AM$102,MATCH(Species!V$2,'Round  (6)'!$B$2:$AM$2,0),0),0)+IFERROR(VLOOKUP($B55,'Round  (7)'!$B$2:$AM$102,MATCH(Species!V$2,'Round  (7)'!$B$2:$AM$2,0),0),0)+IFERROR(VLOOKUP($B55,'Round  (8)'!$B$2:$AM$102,MATCH(Species!V$2,'Round  (8)'!$B$2:$AM$2,0),0),0)+IFERROR(VLOOKUP($B55,'Round  (9)'!$B$2:$AM$102,MATCH(Species!V$2,'Round  (9)'!$B$2:$AM$2,0),0),0)+IFERROR(VLOOKUP($B55,'Round  (10)'!$B$2:$U$102,MATCH(Species!V$2,'Round  (10)'!$B$2:$U$2,0),0),0)+IFERROR(VLOOKUP($B55,'Round  (11)'!$B$2:$AB$102,MATCH(Species!V$2,'Round  (11)'!$B$2:$AB$2,0),0),0)+IFERROR(VLOOKUP($B55,'Round  (12)'!$B$2:$Y$100,MATCH(Species!V$2,'Round  (12)'!$B$2:$Y$2,0),0),0)</f>
        <v>0</v>
      </c>
      <c r="W55" s="480">
        <f>IFERROR(VLOOKUP($B55,'Round 1'!$B$2:$AM$102,MATCH(Species!W$2,'Round 1'!$B$2:$AM$2,0),0),0)+IFERROR(VLOOKUP($B55,'Round  (2)'!$B$2:$AM$102,MATCH(Species!W$2,'Round  (2)'!$B$2:$AM$2,0),0),0)+IFERROR(VLOOKUP($B55,'Round  (3)'!$B$2:$AM$102,MATCH(Species!W$2,'Round  (3)'!$B$2:$AM$2,0),0),0)+IFERROR(VLOOKUP($B55,'Round (4)'!$B$2:$AM$102,MATCH(Species!W$2,'Round (4)'!$B$2:$AM$2,0),0),0)+IFERROR(VLOOKUP($B55,'Round  (5)'!$B$2:$AM$102,MATCH(Species!W$2,'Round  (5)'!$B$2:$AM$2,0),0),0)+IFERROR(VLOOKUP($B55,'Round  (6)'!$B$2:$AM$102,MATCH(Species!W$2,'Round  (6)'!$B$2:$AM$2,0),0),0)+IFERROR(VLOOKUP($B55,'Round  (7)'!$B$2:$AM$102,MATCH(Species!W$2,'Round  (7)'!$B$2:$AM$2,0),0),0)+IFERROR(VLOOKUP($B55,'Round  (8)'!$B$2:$AM$102,MATCH(Species!W$2,'Round  (8)'!$B$2:$AM$2,0),0),0)+IFERROR(VLOOKUP($B55,'Round  (9)'!$B$2:$AM$102,MATCH(Species!W$2,'Round  (9)'!$B$2:$AM$2,0),0),0)+IFERROR(VLOOKUP($B55,'Round  (10)'!$B$2:$U$102,MATCH(Species!W$2,'Round  (10)'!$B$2:$U$2,0),0),0)+IFERROR(VLOOKUP($B55,'Round  (11)'!$B$2:$AB$102,MATCH(Species!W$2,'Round  (11)'!$B$2:$AB$2,0),0),0)+IFERROR(VLOOKUP($B55,'Round  (12)'!$B$2:$Y$100,MATCH(Species!W$2,'Round  (12)'!$B$2:$Y$2,0),0),0)</f>
        <v>0</v>
      </c>
      <c r="X55" s="480">
        <f>IFERROR(VLOOKUP($B55,'Round 1'!$B$2:$AM$102,MATCH(Species!X$2,'Round 1'!$B$2:$AM$2,0),0),0)+IFERROR(VLOOKUP($B55,'Round  (2)'!$B$2:$AM$102,MATCH(Species!X$2,'Round  (2)'!$B$2:$AM$2,0),0),0)+IFERROR(VLOOKUP($B55,'Round  (3)'!$B$2:$AM$102,MATCH(Species!X$2,'Round  (3)'!$B$2:$AM$2,0),0),0)+IFERROR(VLOOKUP($B55,'Round (4)'!$B$2:$AM$102,MATCH(Species!X$2,'Round (4)'!$B$2:$AM$2,0),0),0)+IFERROR(VLOOKUP($B55,'Round  (5)'!$B$2:$AM$102,MATCH(Species!X$2,'Round  (5)'!$B$2:$AM$2,0),0),0)+IFERROR(VLOOKUP($B55,'Round  (6)'!$B$2:$AM$102,MATCH(Species!X$2,'Round  (6)'!$B$2:$AM$2,0),0),0)+IFERROR(VLOOKUP($B55,'Round  (7)'!$B$2:$AM$102,MATCH(Species!X$2,'Round  (7)'!$B$2:$AM$2,0),0),0)+IFERROR(VLOOKUP($B55,'Round  (8)'!$B$2:$AM$102,MATCH(Species!X$2,'Round  (8)'!$B$2:$AM$2,0),0),0)+IFERROR(VLOOKUP($B55,'Round  (9)'!$B$2:$AM$102,MATCH(Species!X$2,'Round  (9)'!$B$2:$AM$2,0),0),0)+IFERROR(VLOOKUP($B55,'Round  (10)'!$B$2:$U$102,MATCH(Species!X$2,'Round  (10)'!$B$2:$U$2,0),0),0)+IFERROR(VLOOKUP($B55,'Round  (11)'!$B$2:$AB$102,MATCH(Species!X$2,'Round  (11)'!$B$2:$AB$2,0),0),0)+IFERROR(VLOOKUP($B55,'Round  (12)'!$B$2:$Y$100,MATCH(Species!X$2,'Round  (12)'!$B$2:$Y$2,0),0),0)</f>
        <v>0</v>
      </c>
      <c r="Y55" s="480">
        <f>IFERROR(VLOOKUP($B55,'Round 1'!$B$2:$AM$102,MATCH(Species!Y$2,'Round 1'!$B$2:$AM$2,0),0),0)+IFERROR(VLOOKUP($B55,'Round  (2)'!$B$2:$AM$102,MATCH(Species!Y$2,'Round  (2)'!$B$2:$AM$2,0),0),0)+IFERROR(VLOOKUP($B55,'Round  (3)'!$B$2:$AM$102,MATCH(Species!Y$2,'Round  (3)'!$B$2:$AM$2,0),0),0)+IFERROR(VLOOKUP($B55,'Round (4)'!$B$2:$AM$102,MATCH(Species!Y$2,'Round (4)'!$B$2:$AM$2,0),0),0)+IFERROR(VLOOKUP($B55,'Round  (5)'!$B$2:$AM$102,MATCH(Species!Y$2,'Round  (5)'!$B$2:$AM$2,0),0),0)+IFERROR(VLOOKUP($B55,'Round  (6)'!$B$2:$AM$102,MATCH(Species!Y$2,'Round  (6)'!$B$2:$AM$2,0),0),0)+IFERROR(VLOOKUP($B55,'Round  (7)'!$B$2:$AM$102,MATCH(Species!Y$2,'Round  (7)'!$B$2:$AM$2,0),0),0)+IFERROR(VLOOKUP($B55,'Round  (8)'!$B$2:$AM$102,MATCH(Species!Y$2,'Round  (8)'!$B$2:$AM$2,0),0),0)+IFERROR(VLOOKUP($B55,'Round  (9)'!$B$2:$AM$102,MATCH(Species!Y$2,'Round  (9)'!$B$2:$AM$2,0),0),0)+IFERROR(VLOOKUP($B55,'Round  (10)'!$B$2:$U$102,MATCH(Species!Y$2,'Round  (10)'!$B$2:$U$2,0),0),0)+IFERROR(VLOOKUP($B55,'Round  (11)'!$B$2:$AB$102,MATCH(Species!Y$2,'Round  (11)'!$B$2:$AB$2,0),0),0)+IFERROR(VLOOKUP($B55,'Round  (12)'!$B$2:$Y$100,MATCH(Species!Y$2,'Round  (12)'!$B$2:$Y$2,0),0),0)</f>
        <v>0</v>
      </c>
      <c r="Z55" s="480">
        <f>IFERROR(VLOOKUP($B55,'Round 1'!$B$2:$AM$102,MATCH(Species!Z$2,'Round 1'!$B$2:$AM$2,0),0),0)+IFERROR(VLOOKUP($B55,'Round  (2)'!$B$2:$AM$102,MATCH(Species!Z$2,'Round  (2)'!$B$2:$AM$2,0),0),0)+IFERROR(VLOOKUP($B55,'Round  (3)'!$B$2:$AM$102,MATCH(Species!Z$2,'Round  (3)'!$B$2:$AM$2,0),0),0)+IFERROR(VLOOKUP($B55,'Round (4)'!$B$2:$AM$102,MATCH(Species!Z$2,'Round (4)'!$B$2:$AM$2,0),0),0)+IFERROR(VLOOKUP($B55,'Round  (5)'!$B$2:$AM$102,MATCH(Species!Z$2,'Round  (5)'!$B$2:$AM$2,0),0),0)+IFERROR(VLOOKUP($B55,'Round  (6)'!$B$2:$AM$102,MATCH(Species!Z$2,'Round  (6)'!$B$2:$AM$2,0),0),0)+IFERROR(VLOOKUP($B55,'Round  (7)'!$B$2:$AM$102,MATCH(Species!Z$2,'Round  (7)'!$B$2:$AM$2,0),0),0)+IFERROR(VLOOKUP($B55,'Round  (8)'!$B$2:$AM$102,MATCH(Species!Z$2,'Round  (8)'!$B$2:$AM$2,0),0),0)+IFERROR(VLOOKUP($B55,'Round  (9)'!$B$2:$AM$102,MATCH(Species!Z$2,'Round  (9)'!$B$2:$AM$2,0),0),0)+IFERROR(VLOOKUP($B55,'Round  (10)'!$B$2:$U$102,MATCH(Species!Z$2,'Round  (10)'!$B$2:$U$2,0),0),0)+IFERROR(VLOOKUP($B55,'Round  (11)'!$B$2:$AB$102,MATCH(Species!Z$2,'Round  (11)'!$B$2:$AB$2,0),0),0)+IFERROR(VLOOKUP($B55,'Round  (12)'!$B$2:$Y$100,MATCH(Species!Z$2,'Round  (12)'!$B$2:$Y$2,0),0),0)</f>
        <v>0</v>
      </c>
      <c r="AA55" s="480">
        <f>IFERROR(VLOOKUP($B55,'Round 1'!$B$2:$AM$102,MATCH(Species!AA$2,'Round 1'!$B$2:$AM$2,0),0),0)+IFERROR(VLOOKUP($B55,'Round  (2)'!$B$2:$AM$102,MATCH(Species!AA$2,'Round  (2)'!$B$2:$AM$2,0),0),0)+IFERROR(VLOOKUP($B55,'Round  (3)'!$B$2:$AM$102,MATCH(Species!AA$2,'Round  (3)'!$B$2:$AM$2,0),0),0)+IFERROR(VLOOKUP($B55,'Round (4)'!$B$2:$AM$102,MATCH(Species!AA$2,'Round (4)'!$B$2:$AM$2,0),0),0)+IFERROR(VLOOKUP($B55,'Round  (5)'!$B$2:$AM$102,MATCH(Species!AA$2,'Round  (5)'!$B$2:$AM$2,0),0),0)+IFERROR(VLOOKUP($B55,'Round  (6)'!$B$2:$AM$102,MATCH(Species!AA$2,'Round  (6)'!$B$2:$AM$2,0),0),0)+IFERROR(VLOOKUP($B55,'Round  (7)'!$B$2:$AM$102,MATCH(Species!AA$2,'Round  (7)'!$B$2:$AM$2,0),0),0)+IFERROR(VLOOKUP($B55,'Round  (8)'!$B$2:$AM$102,MATCH(Species!AA$2,'Round  (8)'!$B$2:$AM$2,0),0),0)+IFERROR(VLOOKUP($B55,'Round  (9)'!$B$2:$AM$102,MATCH(Species!AA$2,'Round  (9)'!$B$2:$AM$2,0),0),0)+IFERROR(VLOOKUP($B55,'Round  (10)'!$B$2:$U$102,MATCH(Species!AA$2,'Round  (10)'!$B$2:$U$2,0),0),0)+IFERROR(VLOOKUP($B55,'Round  (11)'!$B$2:$AB$102,MATCH(Species!AA$2,'Round  (11)'!$B$2:$AB$2,0),0),0)+IFERROR(VLOOKUP($B55,'Round  (12)'!$B$2:$Y$100,MATCH(Species!AA$2,'Round  (12)'!$B$2:$Y$2,0),0),0)</f>
        <v>0</v>
      </c>
      <c r="AB55" s="480">
        <f>IFERROR(VLOOKUP($B55,'Round 1'!$B$2:$AM$102,MATCH(Species!AB$2,'Round 1'!$B$2:$AM$2,0),0),0)+IFERROR(VLOOKUP($B55,'Round  (2)'!$B$2:$AM$102,MATCH(Species!AB$2,'Round  (2)'!$B$2:$AM$2,0),0),0)+IFERROR(VLOOKUP($B55,'Round  (3)'!$B$2:$AM$102,MATCH(Species!AB$2,'Round  (3)'!$B$2:$AM$2,0),0),0)+IFERROR(VLOOKUP($B55,'Round (4)'!$B$2:$AM$102,MATCH(Species!AB$2,'Round (4)'!$B$2:$AM$2,0),0),0)+IFERROR(VLOOKUP($B55,'Round  (5)'!$B$2:$AM$102,MATCH(Species!AB$2,'Round  (5)'!$B$2:$AM$2,0),0),0)+IFERROR(VLOOKUP($B55,'Round  (6)'!$B$2:$AM$102,MATCH(Species!AB$2,'Round  (6)'!$B$2:$AM$2,0),0),0)+IFERROR(VLOOKUP($B55,'Round  (7)'!$B$2:$AM$102,MATCH(Species!AB$2,'Round  (7)'!$B$2:$AM$2,0),0),0)+IFERROR(VLOOKUP($B55,'Round  (8)'!$B$2:$AM$102,MATCH(Species!AB$2,'Round  (8)'!$B$2:$AM$2,0),0),0)+IFERROR(VLOOKUP($B55,'Round  (9)'!$B$2:$AM$102,MATCH(Species!AB$2,'Round  (9)'!$B$2:$AM$2,0),0),0)+IFERROR(VLOOKUP($B55,'Round  (10)'!$B$2:$U$102,MATCH(Species!AB$2,'Round  (10)'!$B$2:$U$2,0),0),0)+IFERROR(VLOOKUP($B55,'Round  (11)'!$B$2:$AB$102,MATCH(Species!AB$2,'Round  (11)'!$B$2:$AB$2,0),0),0)+IFERROR(VLOOKUP($B55,'Round  (12)'!$B$2:$Y$100,MATCH(Species!AB$2,'Round  (12)'!$B$2:$Y$2,0),0),0)</f>
        <v>0</v>
      </c>
      <c r="AC55" s="480">
        <f>IFERROR(VLOOKUP($B55,'Round 1'!$B$2:$AM$102,MATCH(Species!AC$2,'Round 1'!$B$2:$AM$2,0),0),0)+IFERROR(VLOOKUP($B55,'Round  (2)'!$B$2:$AM$102,MATCH(Species!AC$2,'Round  (2)'!$B$2:$AM$2,0),0),0)+IFERROR(VLOOKUP($B55,'Round  (3)'!$B$2:$AM$102,MATCH(Species!AC$2,'Round  (3)'!$B$2:$AM$2,0),0),0)+IFERROR(VLOOKUP($B55,'Round (4)'!$B$2:$AM$102,MATCH(Species!AC$2,'Round (4)'!$B$2:$AM$2,0),0),0)+IFERROR(VLOOKUP($B55,'Round  (5)'!$B$2:$AM$102,MATCH(Species!AC$2,'Round  (5)'!$B$2:$AM$2,0),0),0)+IFERROR(VLOOKUP($B55,'Round  (6)'!$B$2:$AM$102,MATCH(Species!AC$2,'Round  (6)'!$B$2:$AM$2,0),0),0)+IFERROR(VLOOKUP($B55,'Round  (7)'!$B$2:$AM$102,MATCH(Species!AC$2,'Round  (7)'!$B$2:$AM$2,0),0),0)+IFERROR(VLOOKUP($B55,'Round  (8)'!$B$2:$AM$102,MATCH(Species!AC$2,'Round  (8)'!$B$2:$AM$2,0),0),0)+IFERROR(VLOOKUP($B55,'Round  (9)'!$B$2:$AM$102,MATCH(Species!AC$2,'Round  (9)'!$B$2:$AM$2,0),0),0)+IFERROR(VLOOKUP($B55,'Round  (10)'!$B$2:$U$102,MATCH(Species!AC$2,'Round  (10)'!$B$2:$U$2,0),0),0)+IFERROR(VLOOKUP($B55,'Round  (11)'!$B$2:$AB$102,MATCH(Species!AC$2,'Round  (11)'!$B$2:$AB$2,0),0),0)+IFERROR(VLOOKUP($B55,'Round  (12)'!$B$2:$Y$100,MATCH(Species!AC$2,'Round  (12)'!$B$2:$Y$2,0),0),0)</f>
        <v>0</v>
      </c>
      <c r="AD55" s="480">
        <f>IFERROR(VLOOKUP($B55,'Round 1'!$B$2:$AM$102,MATCH(Species!AD$2,'Round 1'!$B$2:$AM$2,0),0),0)+IFERROR(VLOOKUP($B55,'Round  (2)'!$B$2:$AM$102,MATCH(Species!AD$2,'Round  (2)'!$B$2:$AM$2,0),0),0)+IFERROR(VLOOKUP($B55,'Round  (3)'!$B$2:$AM$102,MATCH(Species!AD$2,'Round  (3)'!$B$2:$AM$2,0),0),0)+IFERROR(VLOOKUP($B55,'Round (4)'!$B$2:$AM$102,MATCH(Species!AD$2,'Round (4)'!$B$2:$AM$2,0),0),0)+IFERROR(VLOOKUP($B55,'Round  (5)'!$B$2:$AM$102,MATCH(Species!AD$2,'Round  (5)'!$B$2:$AM$2,0),0),0)+IFERROR(VLOOKUP($B55,'Round  (6)'!$B$2:$AM$102,MATCH(Species!AD$2,'Round  (6)'!$B$2:$AM$2,0),0),0)+IFERROR(VLOOKUP($B55,'Round  (7)'!$B$2:$AM$102,MATCH(Species!AD$2,'Round  (7)'!$B$2:$AM$2,0),0),0)+IFERROR(VLOOKUP($B55,'Round  (8)'!$B$2:$AM$102,MATCH(Species!AD$2,'Round  (8)'!$B$2:$AM$2,0),0),0)+IFERROR(VLOOKUP($B55,'Round  (9)'!$B$2:$AM$102,MATCH(Species!AD$2,'Round  (9)'!$B$2:$AM$2,0),0),0)+IFERROR(VLOOKUP($B55,'Round  (10)'!$B$2:$U$102,MATCH(Species!AD$2,'Round  (10)'!$B$2:$U$2,0),0),0)+IFERROR(VLOOKUP($B55,'Round  (11)'!$B$2:$AB$102,MATCH(Species!AD$2,'Round  (11)'!$B$2:$AB$2,0),0),0)+IFERROR(VLOOKUP($B55,'Round  (12)'!$B$2:$Y$100,MATCH(Species!AD$2,'Round  (12)'!$B$2:$Y$2,0),0),0)</f>
        <v>0</v>
      </c>
      <c r="AE55" s="480">
        <f>IFERROR(VLOOKUP($B55,'Round 1'!$B$2:$AM$102,MATCH(Species!AE$2,'Round 1'!$B$2:$AM$2,0),0),0)+IFERROR(VLOOKUP($B55,'Round  (2)'!$B$2:$AM$102,MATCH(Species!AE$2,'Round  (2)'!$B$2:$AM$2,0),0),0)+IFERROR(VLOOKUP($B55,'Round  (3)'!$B$2:$AM$102,MATCH(Species!AE$2,'Round  (3)'!$B$2:$AM$2,0),0),0)+IFERROR(VLOOKUP($B55,'Round (4)'!$B$2:$AM$102,MATCH(Species!AE$2,'Round (4)'!$B$2:$AM$2,0),0),0)+IFERROR(VLOOKUP($B55,'Round  (5)'!$B$2:$AM$102,MATCH(Species!AE$2,'Round  (5)'!$B$2:$AM$2,0),0),0)+IFERROR(VLOOKUP($B55,'Round  (6)'!$B$2:$AM$102,MATCH(Species!AE$2,'Round  (6)'!$B$2:$AM$2,0),0),0)+IFERROR(VLOOKUP($B55,'Round  (7)'!$B$2:$AM$102,MATCH(Species!AE$2,'Round  (7)'!$B$2:$AM$2,0),0),0)+IFERROR(VLOOKUP($B55,'Round  (8)'!$B$2:$AM$102,MATCH(Species!AE$2,'Round  (8)'!$B$2:$AM$2,0),0),0)+IFERROR(VLOOKUP($B55,'Round  (9)'!$B$2:$AM$102,MATCH(Species!AE$2,'Round  (9)'!$B$2:$AM$2,0),0),0)+IFERROR(VLOOKUP($B55,'Round  (10)'!$B$2:$U$102,MATCH(Species!AE$2,'Round  (10)'!$B$2:$U$2,0),0),0)+IFERROR(VLOOKUP($B55,'Round  (11)'!$B$2:$AB$102,MATCH(Species!AE$2,'Round  (11)'!$B$2:$AB$2,0),0),0)+IFERROR(VLOOKUP($B55,'Round  (12)'!$B$2:$Y$100,MATCH(Species!AE$2,'Round  (12)'!$B$2:$Y$2,0),0),0)</f>
        <v>0</v>
      </c>
      <c r="AF55" s="480">
        <f>IFERROR(VLOOKUP($B55,'Round 1'!$B$2:$AM$102,MATCH(Species!AF$2,'Round 1'!$B$2:$AM$2,0),0),0)+IFERROR(VLOOKUP($B55,'Round  (2)'!$B$2:$AM$102,MATCH(Species!AF$2,'Round  (2)'!$B$2:$AM$2,0),0),0)+IFERROR(VLOOKUP($B55,'Round  (3)'!$B$2:$AM$102,MATCH(Species!AF$2,'Round  (3)'!$B$2:$AM$2,0),0),0)+IFERROR(VLOOKUP($B55,'Round (4)'!$B$2:$AM$102,MATCH(Species!AF$2,'Round (4)'!$B$2:$AM$2,0),0),0)+IFERROR(VLOOKUP($B55,'Round  (5)'!$B$2:$AM$102,MATCH(Species!AF$2,'Round  (5)'!$B$2:$AM$2,0),0),0)+IFERROR(VLOOKUP($B55,'Round  (6)'!$B$2:$AM$102,MATCH(Species!AF$2,'Round  (6)'!$B$2:$AM$2,0),0),0)+IFERROR(VLOOKUP($B55,'Round  (7)'!$B$2:$AM$102,MATCH(Species!AF$2,'Round  (7)'!$B$2:$AM$2,0),0),0)+IFERROR(VLOOKUP($B55,'Round  (8)'!$B$2:$AM$102,MATCH(Species!AF$2,'Round  (8)'!$B$2:$AM$2,0),0),0)+IFERROR(VLOOKUP($B55,'Round  (9)'!$B$2:$AM$102,MATCH(Species!AF$2,'Round  (9)'!$B$2:$AM$2,0),0),0)+IFERROR(VLOOKUP($B55,'Round  (10)'!$B$2:$U$102,MATCH(Species!AF$2,'Round  (10)'!$B$2:$U$2,0),0),0)+IFERROR(VLOOKUP($B55,'Round  (11)'!$B$2:$AB$102,MATCH(Species!AF$2,'Round  (11)'!$B$2:$AB$2,0),0),0)+IFERROR(VLOOKUP($B55,'Round  (12)'!$B$2:$Y$100,MATCH(Species!AF$2,'Round  (12)'!$B$2:$Y$2,0),0),0)</f>
        <v>0</v>
      </c>
      <c r="AG55" s="480">
        <f>IFERROR(VLOOKUP($B55,'Round 1'!$B$2:$AM$102,MATCH(Species!AG$2,'Round 1'!$B$2:$AM$2,0),0),0)+IFERROR(VLOOKUP($B55,'Round  (2)'!$B$2:$AM$102,MATCH(Species!AG$2,'Round  (2)'!$B$2:$AM$2,0),0),0)+IFERROR(VLOOKUP($B55,'Round  (3)'!$B$2:$AM$102,MATCH(Species!AG$2,'Round  (3)'!$B$2:$AM$2,0),0),0)+IFERROR(VLOOKUP($B55,'Round (4)'!$B$2:$AM$102,MATCH(Species!AG$2,'Round (4)'!$B$2:$AM$2,0),0),0)+IFERROR(VLOOKUP($B55,'Round  (5)'!$B$2:$AM$102,MATCH(Species!AG$2,'Round  (5)'!$B$2:$AM$2,0),0),0)+IFERROR(VLOOKUP($B55,'Round  (6)'!$B$2:$AM$102,MATCH(Species!AG$2,'Round  (6)'!$B$2:$AM$2,0),0),0)+IFERROR(VLOOKUP($B55,'Round  (7)'!$B$2:$AM$102,MATCH(Species!AG$2,'Round  (7)'!$B$2:$AM$2,0),0),0)+IFERROR(VLOOKUP($B55,'Round  (8)'!$B$2:$AM$102,MATCH(Species!AG$2,'Round  (8)'!$B$2:$AM$2,0),0),0)+IFERROR(VLOOKUP($B55,'Round  (9)'!$B$2:$AM$102,MATCH(Species!AG$2,'Round  (9)'!$B$2:$AM$2,0),0),0)+IFERROR(VLOOKUP($B55,'Round  (10)'!$B$2:$U$102,MATCH(Species!AG$2,'Round  (10)'!$B$2:$U$2,0),0),0)+IFERROR(VLOOKUP($B55,'Round  (11)'!$B$2:$AB$102,MATCH(Species!AG$2,'Round  (11)'!$B$2:$AB$2,0),0),0)+IFERROR(VLOOKUP($B55,'Round  (12)'!$B$2:$Y$100,MATCH(Species!AG$2,'Round  (12)'!$B$2:$Y$2,0),0),0)</f>
        <v>0</v>
      </c>
      <c r="AH55" s="480">
        <f>IFERROR(VLOOKUP($B55,'Round 1'!$B$2:$AM$102,MATCH(Species!AH$2,'Round 1'!$B$2:$AM$2,0),0),0)+IFERROR(VLOOKUP($B55,'Round  (2)'!$B$2:$AM$102,MATCH(Species!AH$2,'Round  (2)'!$B$2:$AM$2,0),0),0)+IFERROR(VLOOKUP($B55,'Round  (3)'!$B$2:$AM$102,MATCH(Species!AH$2,'Round  (3)'!$B$2:$AM$2,0),0),0)+IFERROR(VLOOKUP($B55,'Round (4)'!$B$2:$AM$102,MATCH(Species!AH$2,'Round (4)'!$B$2:$AM$2,0),0),0)+IFERROR(VLOOKUP($B55,'Round  (5)'!$B$2:$AM$102,MATCH(Species!AH$2,'Round  (5)'!$B$2:$AM$2,0),0),0)+IFERROR(VLOOKUP($B55,'Round  (6)'!$B$2:$AM$102,MATCH(Species!AH$2,'Round  (6)'!$B$2:$AM$2,0),0),0)+IFERROR(VLOOKUP($B55,'Round  (7)'!$B$2:$AM$102,MATCH(Species!AH$2,'Round  (7)'!$B$2:$AM$2,0),0),0)+IFERROR(VLOOKUP($B55,'Round  (8)'!$B$2:$AM$102,MATCH(Species!AH$2,'Round  (8)'!$B$2:$AM$2,0),0),0)+IFERROR(VLOOKUP($B55,'Round  (9)'!$B$2:$AM$102,MATCH(Species!AH$2,'Round  (9)'!$B$2:$AM$2,0),0),0)+IFERROR(VLOOKUP($B55,'Round  (10)'!$B$2:$U$102,MATCH(Species!AH$2,'Round  (10)'!$B$2:$U$2,0),0),0)+IFERROR(VLOOKUP($B55,'Round  (11)'!$B$2:$AB$102,MATCH(Species!AH$2,'Round  (11)'!$B$2:$AB$2,0),0),0)+IFERROR(VLOOKUP($B55,'Round  (12)'!$B$2:$Y$100,MATCH(Species!AH$2,'Round  (12)'!$B$2:$Y$2,0),0),0)</f>
        <v>0</v>
      </c>
      <c r="AI55" s="480">
        <f>IFERROR(VLOOKUP($B55,'Round 1'!$B$2:$AM$102,MATCH(Species!AI$2,'Round 1'!$B$2:$AM$2,0),0),0)+IFERROR(VLOOKUP($B55,'Round  (2)'!$B$2:$AM$102,MATCH(Species!AI$2,'Round  (2)'!$B$2:$AM$2,0),0),0)+IFERROR(VLOOKUP($B55,'Round  (3)'!$B$2:$AM$102,MATCH(Species!AI$2,'Round  (3)'!$B$2:$AM$2,0),0),0)+IFERROR(VLOOKUP($B55,'Round (4)'!$B$2:$AM$102,MATCH(Species!AI$2,'Round (4)'!$B$2:$AM$2,0),0),0)+IFERROR(VLOOKUP($B55,'Round  (5)'!$B$2:$AM$102,MATCH(Species!AI$2,'Round  (5)'!$B$2:$AM$2,0),0),0)+IFERROR(VLOOKUP($B55,'Round  (6)'!$B$2:$AM$102,MATCH(Species!AI$2,'Round  (6)'!$B$2:$AM$2,0),0),0)+IFERROR(VLOOKUP($B55,'Round  (7)'!$B$2:$AM$102,MATCH(Species!AI$2,'Round  (7)'!$B$2:$AM$2,0),0),0)+IFERROR(VLOOKUP($B55,'Round  (8)'!$B$2:$AM$102,MATCH(Species!AI$2,'Round  (8)'!$B$2:$AM$2,0),0),0)+IFERROR(VLOOKUP($B55,'Round  (9)'!$B$2:$AM$102,MATCH(Species!AI$2,'Round  (9)'!$B$2:$AM$2,0),0),0)+IFERROR(VLOOKUP($B55,'Round  (10)'!$B$2:$U$102,MATCH(Species!AI$2,'Round  (10)'!$B$2:$U$2,0),0),0)+IFERROR(VLOOKUP($B55,'Round  (11)'!$B$2:$AB$102,MATCH(Species!AI$2,'Round  (11)'!$B$2:$AB$2,0),0),0)+IFERROR(VLOOKUP($B55,'Round  (12)'!$B$2:$Y$100,MATCH(Species!AI$2,'Round  (12)'!$B$2:$Y$2,0),0),0)</f>
        <v>0</v>
      </c>
      <c r="AJ55" s="480">
        <f>IFERROR(VLOOKUP($B55,'Round 1'!$B$2:$AM$102,MATCH(Species!AJ$2,'Round 1'!$B$2:$AM$2,0),0),0)+IFERROR(VLOOKUP($B55,'Round  (2)'!$B$2:$AM$102,MATCH(Species!AJ$2,'Round  (2)'!$B$2:$AM$2,0),0),0)+IFERROR(VLOOKUP($B55,'Round  (3)'!$B$2:$AM$102,MATCH(Species!AJ$2,'Round  (3)'!$B$2:$AM$2,0),0),0)+IFERROR(VLOOKUP($B55,'Round (4)'!$B$2:$AM$102,MATCH(Species!AJ$2,'Round (4)'!$B$2:$AM$2,0),0),0)+IFERROR(VLOOKUP($B55,'Round  (5)'!$B$2:$AM$102,MATCH(Species!AJ$2,'Round  (5)'!$B$2:$AM$2,0),0),0)+IFERROR(VLOOKUP($B55,'Round  (6)'!$B$2:$AM$102,MATCH(Species!AJ$2,'Round  (6)'!$B$2:$AM$2,0),0),0)+IFERROR(VLOOKUP($B55,'Round  (7)'!$B$2:$AM$102,MATCH(Species!AJ$2,'Round  (7)'!$B$2:$AM$2,0),0),0)+IFERROR(VLOOKUP($B55,'Round  (8)'!$B$2:$AM$102,MATCH(Species!AJ$2,'Round  (8)'!$B$2:$AM$2,0),0),0)+IFERROR(VLOOKUP($B55,'Round  (9)'!$B$2:$AM$102,MATCH(Species!AJ$2,'Round  (9)'!$B$2:$AM$2,0),0),0)+IFERROR(VLOOKUP($B55,'Round  (10)'!$B$2:$U$102,MATCH(Species!AJ$2,'Round  (10)'!$B$2:$U$2,0),0),0)+IFERROR(VLOOKUP($B55,'Round  (11)'!$B$2:$AB$102,MATCH(Species!AJ$2,'Round  (11)'!$B$2:$AB$2,0),0),0)+IFERROR(VLOOKUP($B55,'Round  (12)'!$B$2:$Y$100,MATCH(Species!AJ$2,'Round  (12)'!$B$2:$Y$2,0),0),0)</f>
        <v>0</v>
      </c>
    </row>
    <row r="56" spans="1:37" x14ac:dyDescent="0.3">
      <c r="A56" s="186">
        <v>53</v>
      </c>
      <c r="B56" s="326" t="s">
        <v>745</v>
      </c>
      <c r="C56" s="66" t="str">
        <f>IFERROR(VLOOKUP(B56,IND!$B$3:$E$66,4,0),"NM")</f>
        <v>NM</v>
      </c>
      <c r="D56" s="51">
        <f t="shared" si="3"/>
        <v>4</v>
      </c>
      <c r="E56" s="342">
        <f t="shared" si="4"/>
        <v>6</v>
      </c>
      <c r="F56" s="480">
        <f>IFERROR(VLOOKUP($B56,'Round 1'!$B$2:$AM$102,MATCH(Species!F$2,'Round 1'!$B$2:$AM$2,0),0),0)+IFERROR(VLOOKUP($B56,'Round  (2)'!$B$2:$AM$102,MATCH(Species!F$2,'Round  (2)'!$B$2:$AM$2,0),0),0)+IFERROR(VLOOKUP($B56,'Round  (3)'!$B$2:$AM$102,MATCH(Species!F$2,'Round  (3)'!$B$2:$AM$2,0),0),0)+IFERROR(VLOOKUP($B56,'Round (4)'!$B$2:$AM$102,MATCH(Species!F$2,'Round (4)'!$B$2:$AM$2,0),0),0)+IFERROR(VLOOKUP($B56,'Round  (5)'!$B$2:$AM$102,MATCH(Species!F$2,'Round  (5)'!$B$2:$AM$2,0),0),0)+IFERROR(VLOOKUP($B56,'Round  (6)'!$B$2:$AM$102,MATCH(Species!F$2,'Round  (6)'!$B$2:$AM$2,0),0),0)+IFERROR(VLOOKUP($B56,'Round  (7)'!$B$2:$AM$102,MATCH(Species!F$2,'Round  (7)'!$B$2:$AM$2,0),0),0)+IFERROR(VLOOKUP($B56,'Round  (8)'!$B$2:$AM$102,MATCH(Species!F$2,'Round  (8)'!$B$2:$AM$2,0),0),0)+IFERROR(VLOOKUP($B56,'Round  (9)'!$B$2:$AM$102,MATCH(Species!F$2,'Round  (9)'!$B$2:$AM$2,0),0),0)+IFERROR(VLOOKUP($B56,'Round  (10)'!$B$2:$U$102,MATCH(Species!F$2,'Round  (10)'!$B$2:$U$2,0),0),0)+IFERROR(VLOOKUP($B56,'Round  (11)'!$B$2:$AB$102,MATCH(Species!F$2,'Round  (11)'!$B$2:$AB$2,0),0),0)+IFERROR(VLOOKUP($B56,'Round  (12)'!$B$2:$Y$100,MATCH(Species!F$2,'Round  (12)'!$B$2:$Y$2,0),0),0)</f>
        <v>1</v>
      </c>
      <c r="G56" s="480">
        <f>IFERROR(VLOOKUP($B56,'Round 1'!$B$2:$AM$102,MATCH(Species!G$2,'Round 1'!$B$2:$AM$2,0),0),0)+IFERROR(VLOOKUP($B56,'Round  (2)'!$B$2:$AM$102,MATCH(Species!G$2,'Round  (2)'!$B$2:$AM$2,0),0),0)+IFERROR(VLOOKUP($B56,'Round  (3)'!$B$2:$AM$102,MATCH(Species!G$2,'Round  (3)'!$B$2:$AM$2,0),0),0)+IFERROR(VLOOKUP($B56,'Round (4)'!$B$2:$AM$102,MATCH(Species!G$2,'Round (4)'!$B$2:$AM$2,0),0),0)+IFERROR(VLOOKUP($B56,'Round  (5)'!$B$2:$AM$102,MATCH(Species!G$2,'Round  (5)'!$B$2:$AM$2,0),0),0)+IFERROR(VLOOKUP($B56,'Round  (6)'!$B$2:$AM$102,MATCH(Species!G$2,'Round  (6)'!$B$2:$AM$2,0),0),0)+IFERROR(VLOOKUP($B56,'Round  (7)'!$B$2:$AM$102,MATCH(Species!G$2,'Round  (7)'!$B$2:$AM$2,0),0),0)+IFERROR(VLOOKUP($B56,'Round  (8)'!$B$2:$AM$102,MATCH(Species!G$2,'Round  (8)'!$B$2:$AM$2,0),0),0)+IFERROR(VLOOKUP($B56,'Round  (9)'!$B$2:$AM$102,MATCH(Species!G$2,'Round  (9)'!$B$2:$AM$2,0),0),0)+IFERROR(VLOOKUP($B56,'Round  (10)'!$B$2:$U$102,MATCH(Species!G$2,'Round  (10)'!$B$2:$U$2,0),0),0)+IFERROR(VLOOKUP($B56,'Round  (11)'!$B$2:$AB$102,MATCH(Species!G$2,'Round  (11)'!$B$2:$AB$2,0),0),0)+IFERROR(VLOOKUP($B56,'Round  (12)'!$B$2:$Y$100,MATCH(Species!G$2,'Round  (12)'!$B$2:$Y$2,0),0),0)</f>
        <v>0</v>
      </c>
      <c r="H56" s="480">
        <f>IFERROR(VLOOKUP($B56,'Round 1'!$B$2:$AM$102,MATCH(Species!H$2,'Round 1'!$B$2:$AM$2,0),0),0)+IFERROR(VLOOKUP($B56,'Round  (2)'!$B$2:$AM$102,MATCH(Species!H$2,'Round  (2)'!$B$2:$AM$2,0),0),0)+IFERROR(VLOOKUP($B56,'Round  (3)'!$B$2:$AM$102,MATCH(Species!H$2,'Round  (3)'!$B$2:$AM$2,0),0),0)+IFERROR(VLOOKUP($B56,'Round (4)'!$B$2:$AM$102,MATCH(Species!H$2,'Round (4)'!$B$2:$AM$2,0),0),0)+IFERROR(VLOOKUP($B56,'Round  (5)'!$B$2:$AM$102,MATCH(Species!H$2,'Round  (5)'!$B$2:$AM$2,0),0),0)+IFERROR(VLOOKUP($B56,'Round  (6)'!$B$2:$AM$102,MATCH(Species!H$2,'Round  (6)'!$B$2:$AM$2,0),0),0)+IFERROR(VLOOKUP($B56,'Round  (7)'!$B$2:$AM$102,MATCH(Species!H$2,'Round  (7)'!$B$2:$AM$2,0),0),0)+IFERROR(VLOOKUP($B56,'Round  (8)'!$B$2:$AM$102,MATCH(Species!H$2,'Round  (8)'!$B$2:$AM$2,0),0),0)+IFERROR(VLOOKUP($B56,'Round  (9)'!$B$2:$AM$102,MATCH(Species!H$2,'Round  (9)'!$B$2:$AM$2,0),0),0)+IFERROR(VLOOKUP($B56,'Round  (10)'!$B$2:$U$102,MATCH(Species!H$2,'Round  (10)'!$B$2:$U$2,0),0),0)+IFERROR(VLOOKUP($B56,'Round  (11)'!$B$2:$AB$102,MATCH(Species!H$2,'Round  (11)'!$B$2:$AB$2,0),0),0)+IFERROR(VLOOKUP($B56,'Round  (12)'!$B$2:$Y$100,MATCH(Species!H$2,'Round  (12)'!$B$2:$Y$2,0),0),0)</f>
        <v>0</v>
      </c>
      <c r="I56" s="480">
        <f>IFERROR(VLOOKUP($B56,'Round 1'!$B$2:$AM$102,MATCH(Species!I$2,'Round 1'!$B$2:$AM$2,0),0),0)+IFERROR(VLOOKUP($B56,'Round  (2)'!$B$2:$AM$102,MATCH(Species!I$2,'Round  (2)'!$B$2:$AM$2,0),0),0)+IFERROR(VLOOKUP($B56,'Round  (3)'!$B$2:$AM$102,MATCH(Species!I$2,'Round  (3)'!$B$2:$AM$2,0),0),0)+IFERROR(VLOOKUP($B56,'Round (4)'!$B$2:$AM$102,MATCH(Species!I$2,'Round (4)'!$B$2:$AM$2,0),0),0)+IFERROR(VLOOKUP($B56,'Round  (5)'!$B$2:$AM$102,MATCH(Species!I$2,'Round  (5)'!$B$2:$AM$2,0),0),0)+IFERROR(VLOOKUP($B56,'Round  (6)'!$B$2:$AM$102,MATCH(Species!I$2,'Round  (6)'!$B$2:$AM$2,0),0),0)+IFERROR(VLOOKUP($B56,'Round  (7)'!$B$2:$AM$102,MATCH(Species!I$2,'Round  (7)'!$B$2:$AM$2,0),0),0)+IFERROR(VLOOKUP($B56,'Round  (8)'!$B$2:$AM$102,MATCH(Species!I$2,'Round  (8)'!$B$2:$AM$2,0),0),0)+IFERROR(VLOOKUP($B56,'Round  (9)'!$B$2:$AM$102,MATCH(Species!I$2,'Round  (9)'!$B$2:$AM$2,0),0),0)+IFERROR(VLOOKUP($B56,'Round  (10)'!$B$2:$U$102,MATCH(Species!I$2,'Round  (10)'!$B$2:$U$2,0),0),0)+IFERROR(VLOOKUP($B56,'Round  (11)'!$B$2:$AB$102,MATCH(Species!I$2,'Round  (11)'!$B$2:$AB$2,0),0),0)+IFERROR(VLOOKUP($B56,'Round  (12)'!$B$2:$Y$100,MATCH(Species!I$2,'Round  (12)'!$B$2:$Y$2,0),0),0)</f>
        <v>0</v>
      </c>
      <c r="J56" s="480">
        <f>IFERROR(VLOOKUP($B56,'Round 1'!$B$2:$AM$102,MATCH(Species!J$2,'Round 1'!$B$2:$AM$2,0),0),0)+IFERROR(VLOOKUP($B56,'Round  (2)'!$B$2:$AM$102,MATCH(Species!J$2,'Round  (2)'!$B$2:$AM$2,0),0),0)+IFERROR(VLOOKUP($B56,'Round  (3)'!$B$2:$AM$102,MATCH(Species!J$2,'Round  (3)'!$B$2:$AM$2,0),0),0)+IFERROR(VLOOKUP($B56,'Round (4)'!$B$2:$AM$102,MATCH(Species!J$2,'Round (4)'!$B$2:$AM$2,0),0),0)+IFERROR(VLOOKUP($B56,'Round  (5)'!$B$2:$AM$102,MATCH(Species!J$2,'Round  (5)'!$B$2:$AM$2,0),0),0)+IFERROR(VLOOKUP($B56,'Round  (6)'!$B$2:$AM$102,MATCH(Species!J$2,'Round  (6)'!$B$2:$AM$2,0),0),0)+IFERROR(VLOOKUP($B56,'Round  (7)'!$B$2:$AM$102,MATCH(Species!J$2,'Round  (7)'!$B$2:$AM$2,0),0),0)+IFERROR(VLOOKUP($B56,'Round  (8)'!$B$2:$AM$102,MATCH(Species!J$2,'Round  (8)'!$B$2:$AM$2,0),0),0)+IFERROR(VLOOKUP($B56,'Round  (9)'!$B$2:$AM$102,MATCH(Species!J$2,'Round  (9)'!$B$2:$AM$2,0),0),0)+IFERROR(VLOOKUP($B56,'Round  (10)'!$B$2:$U$102,MATCH(Species!J$2,'Round  (10)'!$B$2:$U$2,0),0),0)+IFERROR(VLOOKUP($B56,'Round  (11)'!$B$2:$AB$102,MATCH(Species!J$2,'Round  (11)'!$B$2:$AB$2,0),0),0)+IFERROR(VLOOKUP($B56,'Round  (12)'!$B$2:$Y$100,MATCH(Species!J$2,'Round  (12)'!$B$2:$Y$2,0),0),0)</f>
        <v>0</v>
      </c>
      <c r="K56" s="480">
        <f>IFERROR(VLOOKUP($B56,'Round 1'!$B$2:$AM$102,MATCH(Species!K$2,'Round 1'!$B$2:$AM$2,0),0),0)+IFERROR(VLOOKUP($B56,'Round  (2)'!$B$2:$AM$102,MATCH(Species!K$2,'Round  (2)'!$B$2:$AM$2,0),0),0)+IFERROR(VLOOKUP($B56,'Round  (3)'!$B$2:$AM$102,MATCH(Species!K$2,'Round  (3)'!$B$2:$AM$2,0),0),0)+IFERROR(VLOOKUP($B56,'Round (4)'!$B$2:$AM$102,MATCH(Species!K$2,'Round (4)'!$B$2:$AM$2,0),0),0)+IFERROR(VLOOKUP($B56,'Round  (5)'!$B$2:$AM$102,MATCH(Species!K$2,'Round  (5)'!$B$2:$AM$2,0),0),0)+IFERROR(VLOOKUP($B56,'Round  (6)'!$B$2:$AM$102,MATCH(Species!K$2,'Round  (6)'!$B$2:$AM$2,0),0),0)+IFERROR(VLOOKUP($B56,'Round  (7)'!$B$2:$AM$102,MATCH(Species!K$2,'Round  (7)'!$B$2:$AM$2,0),0),0)+IFERROR(VLOOKUP($B56,'Round  (8)'!$B$2:$AM$102,MATCH(Species!K$2,'Round  (8)'!$B$2:$AM$2,0),0),0)+IFERROR(VLOOKUP($B56,'Round  (9)'!$B$2:$AM$102,MATCH(Species!K$2,'Round  (9)'!$B$2:$AM$2,0),0),0)+IFERROR(VLOOKUP($B56,'Round  (10)'!$B$2:$U$102,MATCH(Species!K$2,'Round  (10)'!$B$2:$U$2,0),0),0)+IFERROR(VLOOKUP($B56,'Round  (11)'!$B$2:$AB$102,MATCH(Species!K$2,'Round  (11)'!$B$2:$AB$2,0),0),0)+IFERROR(VLOOKUP($B56,'Round  (12)'!$B$2:$Y$100,MATCH(Species!K$2,'Round  (12)'!$B$2:$Y$2,0),0),0)</f>
        <v>0</v>
      </c>
      <c r="L56" s="480">
        <f>IFERROR(VLOOKUP($B56,'Round 1'!$B$2:$AM$102,MATCH(Species!L$2,'Round 1'!$B$2:$AM$2,0),0),0)+IFERROR(VLOOKUP($B56,'Round  (2)'!$B$2:$AM$102,MATCH(Species!L$2,'Round  (2)'!$B$2:$AM$2,0),0),0)+IFERROR(VLOOKUP($B56,'Round  (3)'!$B$2:$AM$102,MATCH(Species!L$2,'Round  (3)'!$B$2:$AM$2,0),0),0)+IFERROR(VLOOKUP($B56,'Round (4)'!$B$2:$AM$102,MATCH(Species!L$2,'Round (4)'!$B$2:$AM$2,0),0),0)+IFERROR(VLOOKUP($B56,'Round  (5)'!$B$2:$AM$102,MATCH(Species!L$2,'Round  (5)'!$B$2:$AM$2,0),0),0)+IFERROR(VLOOKUP($B56,'Round  (6)'!$B$2:$AM$102,MATCH(Species!L$2,'Round  (6)'!$B$2:$AM$2,0),0),0)+IFERROR(VLOOKUP($B56,'Round  (7)'!$B$2:$AM$102,MATCH(Species!L$2,'Round  (7)'!$B$2:$AM$2,0),0),0)+IFERROR(VLOOKUP($B56,'Round  (8)'!$B$2:$AM$102,MATCH(Species!L$2,'Round  (8)'!$B$2:$AM$2,0),0),0)+IFERROR(VLOOKUP($B56,'Round  (9)'!$B$2:$AM$102,MATCH(Species!L$2,'Round  (9)'!$B$2:$AM$2,0),0),0)+IFERROR(VLOOKUP($B56,'Round  (10)'!$B$2:$U$102,MATCH(Species!L$2,'Round  (10)'!$B$2:$U$2,0),0),0)+IFERROR(VLOOKUP($B56,'Round  (11)'!$B$2:$AB$102,MATCH(Species!L$2,'Round  (11)'!$B$2:$AB$2,0),0),0)+IFERROR(VLOOKUP($B56,'Round  (12)'!$B$2:$Y$100,MATCH(Species!L$2,'Round  (12)'!$B$2:$Y$2,0),0),0)</f>
        <v>1</v>
      </c>
      <c r="M56" s="480">
        <f>IFERROR(VLOOKUP($B56,'Round 1'!$B$2:$AM$102,MATCH(Species!M$2,'Round 1'!$B$2:$AM$2,0),0),0)+IFERROR(VLOOKUP($B56,'Round  (2)'!$B$2:$AM$102,MATCH(Species!M$2,'Round  (2)'!$B$2:$AM$2,0),0),0)+IFERROR(VLOOKUP($B56,'Round  (3)'!$B$2:$AM$102,MATCH(Species!M$2,'Round  (3)'!$B$2:$AM$2,0),0),0)+IFERROR(VLOOKUP($B56,'Round (4)'!$B$2:$AM$102,MATCH(Species!M$2,'Round (4)'!$B$2:$AM$2,0),0),0)+IFERROR(VLOOKUP($B56,'Round  (5)'!$B$2:$AM$102,MATCH(Species!M$2,'Round  (5)'!$B$2:$AM$2,0),0),0)+IFERROR(VLOOKUP($B56,'Round  (6)'!$B$2:$AM$102,MATCH(Species!M$2,'Round  (6)'!$B$2:$AM$2,0),0),0)+IFERROR(VLOOKUP($B56,'Round  (7)'!$B$2:$AM$102,MATCH(Species!M$2,'Round  (7)'!$B$2:$AM$2,0),0),0)+IFERROR(VLOOKUP($B56,'Round  (8)'!$B$2:$AM$102,MATCH(Species!M$2,'Round  (8)'!$B$2:$AM$2,0),0),0)+IFERROR(VLOOKUP($B56,'Round  (9)'!$B$2:$AM$102,MATCH(Species!M$2,'Round  (9)'!$B$2:$AM$2,0),0),0)+IFERROR(VLOOKUP($B56,'Round  (10)'!$B$2:$U$102,MATCH(Species!M$2,'Round  (10)'!$B$2:$U$2,0),0),0)+IFERROR(VLOOKUP($B56,'Round  (11)'!$B$2:$AB$102,MATCH(Species!M$2,'Round  (11)'!$B$2:$AB$2,0),0),0)+IFERROR(VLOOKUP($B56,'Round  (12)'!$B$2:$Y$100,MATCH(Species!M$2,'Round  (12)'!$B$2:$Y$2,0),0),0)</f>
        <v>0</v>
      </c>
      <c r="N56" s="480">
        <f>IFERROR(VLOOKUP($B56,'Round 1'!$B$2:$AM$102,MATCH(Species!N$2,'Round 1'!$B$2:$AM$2,0),0),0)+IFERROR(VLOOKUP($B56,'Round  (2)'!$B$2:$AM$102,MATCH(Species!N$2,'Round  (2)'!$B$2:$AM$2,0),0),0)+IFERROR(VLOOKUP($B56,'Round  (3)'!$B$2:$AM$102,MATCH(Species!N$2,'Round  (3)'!$B$2:$AM$2,0),0),0)+IFERROR(VLOOKUP($B56,'Round (4)'!$B$2:$AM$102,MATCH(Species!N$2,'Round (4)'!$B$2:$AM$2,0),0),0)+IFERROR(VLOOKUP($B56,'Round  (5)'!$B$2:$AM$102,MATCH(Species!N$2,'Round  (5)'!$B$2:$AM$2,0),0),0)+IFERROR(VLOOKUP($B56,'Round  (6)'!$B$2:$AM$102,MATCH(Species!N$2,'Round  (6)'!$B$2:$AM$2,0),0),0)+IFERROR(VLOOKUP($B56,'Round  (7)'!$B$2:$AM$102,MATCH(Species!N$2,'Round  (7)'!$B$2:$AM$2,0),0),0)+IFERROR(VLOOKUP($B56,'Round  (8)'!$B$2:$AM$102,MATCH(Species!N$2,'Round  (8)'!$B$2:$AM$2,0),0),0)+IFERROR(VLOOKUP($B56,'Round  (9)'!$B$2:$AM$102,MATCH(Species!N$2,'Round  (9)'!$B$2:$AM$2,0),0),0)+IFERROR(VLOOKUP($B56,'Round  (10)'!$B$2:$U$102,MATCH(Species!N$2,'Round  (10)'!$B$2:$U$2,0),0),0)+IFERROR(VLOOKUP($B56,'Round  (11)'!$B$2:$AB$102,MATCH(Species!N$2,'Round  (11)'!$B$2:$AB$2,0),0),0)+IFERROR(VLOOKUP($B56,'Round  (12)'!$B$2:$Y$100,MATCH(Species!N$2,'Round  (12)'!$B$2:$Y$2,0),0),0)</f>
        <v>1</v>
      </c>
      <c r="O56" s="480">
        <f>IFERROR(VLOOKUP($B56,'Round 1'!$B$2:$AM$102,MATCH(Species!O$2,'Round 1'!$B$2:$AM$2,0),0),0)+IFERROR(VLOOKUP($B56,'Round  (2)'!$B$2:$AM$102,MATCH(Species!O$2,'Round  (2)'!$B$2:$AM$2,0),0),0)+IFERROR(VLOOKUP($B56,'Round  (3)'!$B$2:$AM$102,MATCH(Species!O$2,'Round  (3)'!$B$2:$AM$2,0),0),0)+IFERROR(VLOOKUP($B56,'Round (4)'!$B$2:$AM$102,MATCH(Species!O$2,'Round (4)'!$B$2:$AM$2,0),0),0)+IFERROR(VLOOKUP($B56,'Round  (5)'!$B$2:$AM$102,MATCH(Species!O$2,'Round  (5)'!$B$2:$AM$2,0),0),0)+IFERROR(VLOOKUP($B56,'Round  (6)'!$B$2:$AM$102,MATCH(Species!O$2,'Round  (6)'!$B$2:$AM$2,0),0),0)+IFERROR(VLOOKUP($B56,'Round  (7)'!$B$2:$AM$102,MATCH(Species!O$2,'Round  (7)'!$B$2:$AM$2,0),0),0)+IFERROR(VLOOKUP($B56,'Round  (8)'!$B$2:$AM$102,MATCH(Species!O$2,'Round  (8)'!$B$2:$AM$2,0),0),0)+IFERROR(VLOOKUP($B56,'Round  (9)'!$B$2:$AM$102,MATCH(Species!O$2,'Round  (9)'!$B$2:$AM$2,0),0),0)+IFERROR(VLOOKUP($B56,'Round  (10)'!$B$2:$U$102,MATCH(Species!O$2,'Round  (10)'!$B$2:$U$2,0),0),0)+IFERROR(VLOOKUP($B56,'Round  (11)'!$B$2:$AB$102,MATCH(Species!O$2,'Round  (11)'!$B$2:$AB$2,0),0),0)+IFERROR(VLOOKUP($B56,'Round  (12)'!$B$2:$Y$100,MATCH(Species!O$2,'Round  (12)'!$B$2:$Y$2,0),0),0)</f>
        <v>0</v>
      </c>
      <c r="P56" s="480">
        <f>IFERROR(VLOOKUP($B56,'Round 1'!$B$2:$AM$102,MATCH(Species!P$2,'Round 1'!$B$2:$AM$2,0),0),0)+IFERROR(VLOOKUP($B56,'Round  (2)'!$B$2:$AM$102,MATCH(Species!P$2,'Round  (2)'!$B$2:$AM$2,0),0),0)+IFERROR(VLOOKUP($B56,'Round  (3)'!$B$2:$AM$102,MATCH(Species!P$2,'Round  (3)'!$B$2:$AM$2,0),0),0)+IFERROR(VLOOKUP($B56,'Round (4)'!$B$2:$AM$102,MATCH(Species!P$2,'Round (4)'!$B$2:$AM$2,0),0),0)+IFERROR(VLOOKUP($B56,'Round  (5)'!$B$2:$AM$102,MATCH(Species!P$2,'Round  (5)'!$B$2:$AM$2,0),0),0)+IFERROR(VLOOKUP($B56,'Round  (6)'!$B$2:$AM$102,MATCH(Species!P$2,'Round  (6)'!$B$2:$AM$2,0),0),0)+IFERROR(VLOOKUP($B56,'Round  (7)'!$B$2:$AM$102,MATCH(Species!P$2,'Round  (7)'!$B$2:$AM$2,0),0),0)+IFERROR(VLOOKUP($B56,'Round  (8)'!$B$2:$AM$102,MATCH(Species!P$2,'Round  (8)'!$B$2:$AM$2,0),0),0)+IFERROR(VLOOKUP($B56,'Round  (9)'!$B$2:$AM$102,MATCH(Species!P$2,'Round  (9)'!$B$2:$AM$2,0),0),0)+IFERROR(VLOOKUP($B56,'Round  (10)'!$B$2:$U$102,MATCH(Species!P$2,'Round  (10)'!$B$2:$U$2,0),0),0)+IFERROR(VLOOKUP($B56,'Round  (11)'!$B$2:$AB$102,MATCH(Species!P$2,'Round  (11)'!$B$2:$AB$2,0),0),0)+IFERROR(VLOOKUP($B56,'Round  (12)'!$B$2:$Y$100,MATCH(Species!P$2,'Round  (12)'!$B$2:$Y$2,0),0),0)</f>
        <v>0</v>
      </c>
      <c r="Q56" s="480">
        <f>IFERROR(VLOOKUP($B56,'Round 1'!$B$2:$AM$102,MATCH(Species!Q$2,'Round 1'!$B$2:$AM$2,0),0),0)+IFERROR(VLOOKUP($B56,'Round  (2)'!$B$2:$AM$102,MATCH(Species!Q$2,'Round  (2)'!$B$2:$AM$2,0),0),0)+IFERROR(VLOOKUP($B56,'Round  (3)'!$B$2:$AM$102,MATCH(Species!Q$2,'Round  (3)'!$B$2:$AM$2,0),0),0)+IFERROR(VLOOKUP($B56,'Round (4)'!$B$2:$AM$102,MATCH(Species!Q$2,'Round (4)'!$B$2:$AM$2,0),0),0)+IFERROR(VLOOKUP($B56,'Round  (5)'!$B$2:$AM$102,MATCH(Species!Q$2,'Round  (5)'!$B$2:$AM$2,0),0),0)+IFERROR(VLOOKUP($B56,'Round  (6)'!$B$2:$AM$102,MATCH(Species!Q$2,'Round  (6)'!$B$2:$AM$2,0),0),0)+IFERROR(VLOOKUP($B56,'Round  (7)'!$B$2:$AM$102,MATCH(Species!Q$2,'Round  (7)'!$B$2:$AM$2,0),0),0)+IFERROR(VLOOKUP($B56,'Round  (8)'!$B$2:$AM$102,MATCH(Species!Q$2,'Round  (8)'!$B$2:$AM$2,0),0),0)+IFERROR(VLOOKUP($B56,'Round  (9)'!$B$2:$AM$102,MATCH(Species!Q$2,'Round  (9)'!$B$2:$AM$2,0),0),0)+IFERROR(VLOOKUP($B56,'Round  (10)'!$B$2:$U$102,MATCH(Species!Q$2,'Round  (10)'!$B$2:$U$2,0),0),0)+IFERROR(VLOOKUP($B56,'Round  (11)'!$B$2:$AB$102,MATCH(Species!Q$2,'Round  (11)'!$B$2:$AB$2,0),0),0)+IFERROR(VLOOKUP($B56,'Round  (12)'!$B$2:$Y$100,MATCH(Species!Q$2,'Round  (12)'!$B$2:$Y$2,0),0),0)</f>
        <v>0</v>
      </c>
      <c r="R56" s="480">
        <f>IFERROR(VLOOKUP($B56,'Round 1'!$B$2:$AM$102,MATCH(Species!R$2,'Round 1'!$B$2:$AM$2,0),0),0)+IFERROR(VLOOKUP($B56,'Round  (2)'!$B$2:$AM$102,MATCH(Species!R$2,'Round  (2)'!$B$2:$AM$2,0),0),0)+IFERROR(VLOOKUP($B56,'Round  (3)'!$B$2:$AM$102,MATCH(Species!R$2,'Round  (3)'!$B$2:$AM$2,0),0),0)+IFERROR(VLOOKUP($B56,'Round (4)'!$B$2:$AM$102,MATCH(Species!R$2,'Round (4)'!$B$2:$AM$2,0),0),0)+IFERROR(VLOOKUP($B56,'Round  (5)'!$B$2:$AM$102,MATCH(Species!R$2,'Round  (5)'!$B$2:$AM$2,0),0),0)+IFERROR(VLOOKUP($B56,'Round  (6)'!$B$2:$AM$102,MATCH(Species!R$2,'Round  (6)'!$B$2:$AM$2,0),0),0)+IFERROR(VLOOKUP($B56,'Round  (7)'!$B$2:$AM$102,MATCH(Species!R$2,'Round  (7)'!$B$2:$AM$2,0),0),0)+IFERROR(VLOOKUP($B56,'Round  (8)'!$B$2:$AM$102,MATCH(Species!R$2,'Round  (8)'!$B$2:$AM$2,0),0),0)+IFERROR(VLOOKUP($B56,'Round  (9)'!$B$2:$AM$102,MATCH(Species!R$2,'Round  (9)'!$B$2:$AM$2,0),0),0)+IFERROR(VLOOKUP($B56,'Round  (10)'!$B$2:$U$102,MATCH(Species!R$2,'Round  (10)'!$B$2:$U$2,0),0),0)+IFERROR(VLOOKUP($B56,'Round  (11)'!$B$2:$AB$102,MATCH(Species!R$2,'Round  (11)'!$B$2:$AB$2,0),0),0)+IFERROR(VLOOKUP($B56,'Round  (12)'!$B$2:$Y$100,MATCH(Species!R$2,'Round  (12)'!$B$2:$Y$2,0),0),0)</f>
        <v>0</v>
      </c>
      <c r="S56" s="480">
        <f>IFERROR(VLOOKUP($B56,'Round 1'!$B$2:$AM$102,MATCH(Species!S$2,'Round 1'!$B$2:$AM$2,0),0),0)+IFERROR(VLOOKUP($B56,'Round  (2)'!$B$2:$AM$102,MATCH(Species!S$2,'Round  (2)'!$B$2:$AM$2,0),0),0)+IFERROR(VLOOKUP($B56,'Round  (3)'!$B$2:$AM$102,MATCH(Species!S$2,'Round  (3)'!$B$2:$AM$2,0),0),0)+IFERROR(VLOOKUP($B56,'Round (4)'!$B$2:$AM$102,MATCH(Species!S$2,'Round (4)'!$B$2:$AM$2,0),0),0)+IFERROR(VLOOKUP($B56,'Round  (5)'!$B$2:$AM$102,MATCH(Species!S$2,'Round  (5)'!$B$2:$AM$2,0),0),0)+IFERROR(VLOOKUP($B56,'Round  (6)'!$B$2:$AM$102,MATCH(Species!S$2,'Round  (6)'!$B$2:$AM$2,0),0),0)+IFERROR(VLOOKUP($B56,'Round  (7)'!$B$2:$AM$102,MATCH(Species!S$2,'Round  (7)'!$B$2:$AM$2,0),0),0)+IFERROR(VLOOKUP($B56,'Round  (8)'!$B$2:$AM$102,MATCH(Species!S$2,'Round  (8)'!$B$2:$AM$2,0),0),0)+IFERROR(VLOOKUP($B56,'Round  (9)'!$B$2:$AM$102,MATCH(Species!S$2,'Round  (9)'!$B$2:$AM$2,0),0),0)+IFERROR(VLOOKUP($B56,'Round  (10)'!$B$2:$U$102,MATCH(Species!S$2,'Round  (10)'!$B$2:$U$2,0),0),0)+IFERROR(VLOOKUP($B56,'Round  (11)'!$B$2:$AB$102,MATCH(Species!S$2,'Round  (11)'!$B$2:$AB$2,0),0),0)+IFERROR(VLOOKUP($B56,'Round  (12)'!$B$2:$Y$100,MATCH(Species!S$2,'Round  (12)'!$B$2:$Y$2,0),0),0)</f>
        <v>0</v>
      </c>
      <c r="T56" s="480">
        <f>IFERROR(VLOOKUP($B56,'Round 1'!$B$2:$AM$102,MATCH(Species!T$2,'Round 1'!$B$2:$AM$2,0),0),0)+IFERROR(VLOOKUP($B56,'Round  (2)'!$B$2:$AM$102,MATCH(Species!T$2,'Round  (2)'!$B$2:$AM$2,0),0),0)+IFERROR(VLOOKUP($B56,'Round  (3)'!$B$2:$AM$102,MATCH(Species!T$2,'Round  (3)'!$B$2:$AM$2,0),0),0)+IFERROR(VLOOKUP($B56,'Round (4)'!$B$2:$AM$102,MATCH(Species!T$2,'Round (4)'!$B$2:$AM$2,0),0),0)+IFERROR(VLOOKUP($B56,'Round  (5)'!$B$2:$AM$102,MATCH(Species!T$2,'Round  (5)'!$B$2:$AM$2,0),0),0)+IFERROR(VLOOKUP($B56,'Round  (6)'!$B$2:$AM$102,MATCH(Species!T$2,'Round  (6)'!$B$2:$AM$2,0),0),0)+IFERROR(VLOOKUP($B56,'Round  (7)'!$B$2:$AM$102,MATCH(Species!T$2,'Round  (7)'!$B$2:$AM$2,0),0),0)+IFERROR(VLOOKUP($B56,'Round  (8)'!$B$2:$AM$102,MATCH(Species!T$2,'Round  (8)'!$B$2:$AM$2,0),0),0)+IFERROR(VLOOKUP($B56,'Round  (9)'!$B$2:$AM$102,MATCH(Species!T$2,'Round  (9)'!$B$2:$AM$2,0),0),0)+IFERROR(VLOOKUP($B56,'Round  (10)'!$B$2:$U$102,MATCH(Species!T$2,'Round  (10)'!$B$2:$U$2,0),0),0)+IFERROR(VLOOKUP($B56,'Round  (11)'!$B$2:$AB$102,MATCH(Species!T$2,'Round  (11)'!$B$2:$AB$2,0),0),0)+IFERROR(VLOOKUP($B56,'Round  (12)'!$B$2:$Y$100,MATCH(Species!T$2,'Round  (12)'!$B$2:$Y$2,0),0),0)</f>
        <v>0</v>
      </c>
      <c r="U56" s="480">
        <f>IFERROR(VLOOKUP($B56,'Round 1'!$B$2:$AM$102,MATCH(Species!U$2,'Round 1'!$B$2:$AM$2,0),0),0)+IFERROR(VLOOKUP($B56,'Round  (2)'!$B$2:$AM$102,MATCH(Species!U$2,'Round  (2)'!$B$2:$AM$2,0),0),0)+IFERROR(VLOOKUP($B56,'Round  (3)'!$B$2:$AM$102,MATCH(Species!U$2,'Round  (3)'!$B$2:$AM$2,0),0),0)+IFERROR(VLOOKUP($B56,'Round (4)'!$B$2:$AM$102,MATCH(Species!U$2,'Round (4)'!$B$2:$AM$2,0),0),0)+IFERROR(VLOOKUP($B56,'Round  (5)'!$B$2:$AM$102,MATCH(Species!U$2,'Round  (5)'!$B$2:$AM$2,0),0),0)+IFERROR(VLOOKUP($B56,'Round  (6)'!$B$2:$AM$102,MATCH(Species!U$2,'Round  (6)'!$B$2:$AM$2,0),0),0)+IFERROR(VLOOKUP($B56,'Round  (7)'!$B$2:$AM$102,MATCH(Species!U$2,'Round  (7)'!$B$2:$AM$2,0),0),0)+IFERROR(VLOOKUP($B56,'Round  (8)'!$B$2:$AM$102,MATCH(Species!U$2,'Round  (8)'!$B$2:$AM$2,0),0),0)+IFERROR(VLOOKUP($B56,'Round  (9)'!$B$2:$AM$102,MATCH(Species!U$2,'Round  (9)'!$B$2:$AM$2,0),0),0)+IFERROR(VLOOKUP($B56,'Round  (10)'!$B$2:$U$102,MATCH(Species!U$2,'Round  (10)'!$B$2:$U$2,0),0),0)+IFERROR(VLOOKUP($B56,'Round  (11)'!$B$2:$AB$102,MATCH(Species!U$2,'Round  (11)'!$B$2:$AB$2,0),0),0)+IFERROR(VLOOKUP($B56,'Round  (12)'!$B$2:$Y$100,MATCH(Species!U$2,'Round  (12)'!$B$2:$Y$2,0),0),0)</f>
        <v>0</v>
      </c>
      <c r="V56" s="480">
        <f>IFERROR(VLOOKUP($B56,'Round 1'!$B$2:$AM$102,MATCH(Species!V$2,'Round 1'!$B$2:$AM$2,0),0),0)+IFERROR(VLOOKUP($B56,'Round  (2)'!$B$2:$AM$102,MATCH(Species!V$2,'Round  (2)'!$B$2:$AM$2,0),0),0)+IFERROR(VLOOKUP($B56,'Round  (3)'!$B$2:$AM$102,MATCH(Species!V$2,'Round  (3)'!$B$2:$AM$2,0),0),0)+IFERROR(VLOOKUP($B56,'Round (4)'!$B$2:$AM$102,MATCH(Species!V$2,'Round (4)'!$B$2:$AM$2,0),0),0)+IFERROR(VLOOKUP($B56,'Round  (5)'!$B$2:$AM$102,MATCH(Species!V$2,'Round  (5)'!$B$2:$AM$2,0),0),0)+IFERROR(VLOOKUP($B56,'Round  (6)'!$B$2:$AM$102,MATCH(Species!V$2,'Round  (6)'!$B$2:$AM$2,0),0),0)+IFERROR(VLOOKUP($B56,'Round  (7)'!$B$2:$AM$102,MATCH(Species!V$2,'Round  (7)'!$B$2:$AM$2,0),0),0)+IFERROR(VLOOKUP($B56,'Round  (8)'!$B$2:$AM$102,MATCH(Species!V$2,'Round  (8)'!$B$2:$AM$2,0),0),0)+IFERROR(VLOOKUP($B56,'Round  (9)'!$B$2:$AM$102,MATCH(Species!V$2,'Round  (9)'!$B$2:$AM$2,0),0),0)+IFERROR(VLOOKUP($B56,'Round  (10)'!$B$2:$U$102,MATCH(Species!V$2,'Round  (10)'!$B$2:$U$2,0),0),0)+IFERROR(VLOOKUP($B56,'Round  (11)'!$B$2:$AB$102,MATCH(Species!V$2,'Round  (11)'!$B$2:$AB$2,0),0),0)+IFERROR(VLOOKUP($B56,'Round  (12)'!$B$2:$Y$100,MATCH(Species!V$2,'Round  (12)'!$B$2:$Y$2,0),0),0)</f>
        <v>0</v>
      </c>
      <c r="W56" s="480">
        <f>IFERROR(VLOOKUP($B56,'Round 1'!$B$2:$AM$102,MATCH(Species!W$2,'Round 1'!$B$2:$AM$2,0),0),0)+IFERROR(VLOOKUP($B56,'Round  (2)'!$B$2:$AM$102,MATCH(Species!W$2,'Round  (2)'!$B$2:$AM$2,0),0),0)+IFERROR(VLOOKUP($B56,'Round  (3)'!$B$2:$AM$102,MATCH(Species!W$2,'Round  (3)'!$B$2:$AM$2,0),0),0)+IFERROR(VLOOKUP($B56,'Round (4)'!$B$2:$AM$102,MATCH(Species!W$2,'Round (4)'!$B$2:$AM$2,0),0),0)+IFERROR(VLOOKUP($B56,'Round  (5)'!$B$2:$AM$102,MATCH(Species!W$2,'Round  (5)'!$B$2:$AM$2,0),0),0)+IFERROR(VLOOKUP($B56,'Round  (6)'!$B$2:$AM$102,MATCH(Species!W$2,'Round  (6)'!$B$2:$AM$2,0),0),0)+IFERROR(VLOOKUP($B56,'Round  (7)'!$B$2:$AM$102,MATCH(Species!W$2,'Round  (7)'!$B$2:$AM$2,0),0),0)+IFERROR(VLOOKUP($B56,'Round  (8)'!$B$2:$AM$102,MATCH(Species!W$2,'Round  (8)'!$B$2:$AM$2,0),0),0)+IFERROR(VLOOKUP($B56,'Round  (9)'!$B$2:$AM$102,MATCH(Species!W$2,'Round  (9)'!$B$2:$AM$2,0),0),0)+IFERROR(VLOOKUP($B56,'Round  (10)'!$B$2:$U$102,MATCH(Species!W$2,'Round  (10)'!$B$2:$U$2,0),0),0)+IFERROR(VLOOKUP($B56,'Round  (11)'!$B$2:$AB$102,MATCH(Species!W$2,'Round  (11)'!$B$2:$AB$2,0),0),0)+IFERROR(VLOOKUP($B56,'Round  (12)'!$B$2:$Y$100,MATCH(Species!W$2,'Round  (12)'!$B$2:$Y$2,0),0),0)</f>
        <v>0</v>
      </c>
      <c r="X56" s="480">
        <f>IFERROR(VLOOKUP($B56,'Round 1'!$B$2:$AM$102,MATCH(Species!X$2,'Round 1'!$B$2:$AM$2,0),0),0)+IFERROR(VLOOKUP($B56,'Round  (2)'!$B$2:$AM$102,MATCH(Species!X$2,'Round  (2)'!$B$2:$AM$2,0),0),0)+IFERROR(VLOOKUP($B56,'Round  (3)'!$B$2:$AM$102,MATCH(Species!X$2,'Round  (3)'!$B$2:$AM$2,0),0),0)+IFERROR(VLOOKUP($B56,'Round (4)'!$B$2:$AM$102,MATCH(Species!X$2,'Round (4)'!$B$2:$AM$2,0),0),0)+IFERROR(VLOOKUP($B56,'Round  (5)'!$B$2:$AM$102,MATCH(Species!X$2,'Round  (5)'!$B$2:$AM$2,0),0),0)+IFERROR(VLOOKUP($B56,'Round  (6)'!$B$2:$AM$102,MATCH(Species!X$2,'Round  (6)'!$B$2:$AM$2,0),0),0)+IFERROR(VLOOKUP($B56,'Round  (7)'!$B$2:$AM$102,MATCH(Species!X$2,'Round  (7)'!$B$2:$AM$2,0),0),0)+IFERROR(VLOOKUP($B56,'Round  (8)'!$B$2:$AM$102,MATCH(Species!X$2,'Round  (8)'!$B$2:$AM$2,0),0),0)+IFERROR(VLOOKUP($B56,'Round  (9)'!$B$2:$AM$102,MATCH(Species!X$2,'Round  (9)'!$B$2:$AM$2,0),0),0)+IFERROR(VLOOKUP($B56,'Round  (10)'!$B$2:$U$102,MATCH(Species!X$2,'Round  (10)'!$B$2:$U$2,0),0),0)+IFERROR(VLOOKUP($B56,'Round  (11)'!$B$2:$AB$102,MATCH(Species!X$2,'Round  (11)'!$B$2:$AB$2,0),0),0)+IFERROR(VLOOKUP($B56,'Round  (12)'!$B$2:$Y$100,MATCH(Species!X$2,'Round  (12)'!$B$2:$Y$2,0),0),0)</f>
        <v>0</v>
      </c>
      <c r="Y56" s="480">
        <f>IFERROR(VLOOKUP($B56,'Round 1'!$B$2:$AM$102,MATCH(Species!Y$2,'Round 1'!$B$2:$AM$2,0),0),0)+IFERROR(VLOOKUP($B56,'Round  (2)'!$B$2:$AM$102,MATCH(Species!Y$2,'Round  (2)'!$B$2:$AM$2,0),0),0)+IFERROR(VLOOKUP($B56,'Round  (3)'!$B$2:$AM$102,MATCH(Species!Y$2,'Round  (3)'!$B$2:$AM$2,0),0),0)+IFERROR(VLOOKUP($B56,'Round (4)'!$B$2:$AM$102,MATCH(Species!Y$2,'Round (4)'!$B$2:$AM$2,0),0),0)+IFERROR(VLOOKUP($B56,'Round  (5)'!$B$2:$AM$102,MATCH(Species!Y$2,'Round  (5)'!$B$2:$AM$2,0),0),0)+IFERROR(VLOOKUP($B56,'Round  (6)'!$B$2:$AM$102,MATCH(Species!Y$2,'Round  (6)'!$B$2:$AM$2,0),0),0)+IFERROR(VLOOKUP($B56,'Round  (7)'!$B$2:$AM$102,MATCH(Species!Y$2,'Round  (7)'!$B$2:$AM$2,0),0),0)+IFERROR(VLOOKUP($B56,'Round  (8)'!$B$2:$AM$102,MATCH(Species!Y$2,'Round  (8)'!$B$2:$AM$2,0),0),0)+IFERROR(VLOOKUP($B56,'Round  (9)'!$B$2:$AM$102,MATCH(Species!Y$2,'Round  (9)'!$B$2:$AM$2,0),0),0)+IFERROR(VLOOKUP($B56,'Round  (10)'!$B$2:$U$102,MATCH(Species!Y$2,'Round  (10)'!$B$2:$U$2,0),0),0)+IFERROR(VLOOKUP($B56,'Round  (11)'!$B$2:$AB$102,MATCH(Species!Y$2,'Round  (11)'!$B$2:$AB$2,0),0),0)+IFERROR(VLOOKUP($B56,'Round  (12)'!$B$2:$Y$100,MATCH(Species!Y$2,'Round  (12)'!$B$2:$Y$2,0),0),0)</f>
        <v>0</v>
      </c>
      <c r="Z56" s="480">
        <f>IFERROR(VLOOKUP($B56,'Round 1'!$B$2:$AM$102,MATCH(Species!Z$2,'Round 1'!$B$2:$AM$2,0),0),0)+IFERROR(VLOOKUP($B56,'Round  (2)'!$B$2:$AM$102,MATCH(Species!Z$2,'Round  (2)'!$B$2:$AM$2,0),0),0)+IFERROR(VLOOKUP($B56,'Round  (3)'!$B$2:$AM$102,MATCH(Species!Z$2,'Round  (3)'!$B$2:$AM$2,0),0),0)+IFERROR(VLOOKUP($B56,'Round (4)'!$B$2:$AM$102,MATCH(Species!Z$2,'Round (4)'!$B$2:$AM$2,0),0),0)+IFERROR(VLOOKUP($B56,'Round  (5)'!$B$2:$AM$102,MATCH(Species!Z$2,'Round  (5)'!$B$2:$AM$2,0),0),0)+IFERROR(VLOOKUP($B56,'Round  (6)'!$B$2:$AM$102,MATCH(Species!Z$2,'Round  (6)'!$B$2:$AM$2,0),0),0)+IFERROR(VLOOKUP($B56,'Round  (7)'!$B$2:$AM$102,MATCH(Species!Z$2,'Round  (7)'!$B$2:$AM$2,0),0),0)+IFERROR(VLOOKUP($B56,'Round  (8)'!$B$2:$AM$102,MATCH(Species!Z$2,'Round  (8)'!$B$2:$AM$2,0),0),0)+IFERROR(VLOOKUP($B56,'Round  (9)'!$B$2:$AM$102,MATCH(Species!Z$2,'Round  (9)'!$B$2:$AM$2,0),0),0)+IFERROR(VLOOKUP($B56,'Round  (10)'!$B$2:$U$102,MATCH(Species!Z$2,'Round  (10)'!$B$2:$U$2,0),0),0)+IFERROR(VLOOKUP($B56,'Round  (11)'!$B$2:$AB$102,MATCH(Species!Z$2,'Round  (11)'!$B$2:$AB$2,0),0),0)+IFERROR(VLOOKUP($B56,'Round  (12)'!$B$2:$Y$100,MATCH(Species!Z$2,'Round  (12)'!$B$2:$Y$2,0),0),0)</f>
        <v>0</v>
      </c>
      <c r="AA56" s="480">
        <f>IFERROR(VLOOKUP($B56,'Round 1'!$B$2:$AM$102,MATCH(Species!AA$2,'Round 1'!$B$2:$AM$2,0),0),0)+IFERROR(VLOOKUP($B56,'Round  (2)'!$B$2:$AM$102,MATCH(Species!AA$2,'Round  (2)'!$B$2:$AM$2,0),0),0)+IFERROR(VLOOKUP($B56,'Round  (3)'!$B$2:$AM$102,MATCH(Species!AA$2,'Round  (3)'!$B$2:$AM$2,0),0),0)+IFERROR(VLOOKUP($B56,'Round (4)'!$B$2:$AM$102,MATCH(Species!AA$2,'Round (4)'!$B$2:$AM$2,0),0),0)+IFERROR(VLOOKUP($B56,'Round  (5)'!$B$2:$AM$102,MATCH(Species!AA$2,'Round  (5)'!$B$2:$AM$2,0),0),0)+IFERROR(VLOOKUP($B56,'Round  (6)'!$B$2:$AM$102,MATCH(Species!AA$2,'Round  (6)'!$B$2:$AM$2,0),0),0)+IFERROR(VLOOKUP($B56,'Round  (7)'!$B$2:$AM$102,MATCH(Species!AA$2,'Round  (7)'!$B$2:$AM$2,0),0),0)+IFERROR(VLOOKUP($B56,'Round  (8)'!$B$2:$AM$102,MATCH(Species!AA$2,'Round  (8)'!$B$2:$AM$2,0),0),0)+IFERROR(VLOOKUP($B56,'Round  (9)'!$B$2:$AM$102,MATCH(Species!AA$2,'Round  (9)'!$B$2:$AM$2,0),0),0)+IFERROR(VLOOKUP($B56,'Round  (10)'!$B$2:$U$102,MATCH(Species!AA$2,'Round  (10)'!$B$2:$U$2,0),0),0)+IFERROR(VLOOKUP($B56,'Round  (11)'!$B$2:$AB$102,MATCH(Species!AA$2,'Round  (11)'!$B$2:$AB$2,0),0),0)+IFERROR(VLOOKUP($B56,'Round  (12)'!$B$2:$Y$100,MATCH(Species!AA$2,'Round  (12)'!$B$2:$Y$2,0),0),0)</f>
        <v>0</v>
      </c>
      <c r="AB56" s="480">
        <f>IFERROR(VLOOKUP($B56,'Round 1'!$B$2:$AM$102,MATCH(Species!AB$2,'Round 1'!$B$2:$AM$2,0),0),0)+IFERROR(VLOOKUP($B56,'Round  (2)'!$B$2:$AM$102,MATCH(Species!AB$2,'Round  (2)'!$B$2:$AM$2,0),0),0)+IFERROR(VLOOKUP($B56,'Round  (3)'!$B$2:$AM$102,MATCH(Species!AB$2,'Round  (3)'!$B$2:$AM$2,0),0),0)+IFERROR(VLOOKUP($B56,'Round (4)'!$B$2:$AM$102,MATCH(Species!AB$2,'Round (4)'!$B$2:$AM$2,0),0),0)+IFERROR(VLOOKUP($B56,'Round  (5)'!$B$2:$AM$102,MATCH(Species!AB$2,'Round  (5)'!$B$2:$AM$2,0),0),0)+IFERROR(VLOOKUP($B56,'Round  (6)'!$B$2:$AM$102,MATCH(Species!AB$2,'Round  (6)'!$B$2:$AM$2,0),0),0)+IFERROR(VLOOKUP($B56,'Round  (7)'!$B$2:$AM$102,MATCH(Species!AB$2,'Round  (7)'!$B$2:$AM$2,0),0),0)+IFERROR(VLOOKUP($B56,'Round  (8)'!$B$2:$AM$102,MATCH(Species!AB$2,'Round  (8)'!$B$2:$AM$2,0),0),0)+IFERROR(VLOOKUP($B56,'Round  (9)'!$B$2:$AM$102,MATCH(Species!AB$2,'Round  (9)'!$B$2:$AM$2,0),0),0)+IFERROR(VLOOKUP($B56,'Round  (10)'!$B$2:$U$102,MATCH(Species!AB$2,'Round  (10)'!$B$2:$U$2,0),0),0)+IFERROR(VLOOKUP($B56,'Round  (11)'!$B$2:$AB$102,MATCH(Species!AB$2,'Round  (11)'!$B$2:$AB$2,0),0),0)+IFERROR(VLOOKUP($B56,'Round  (12)'!$B$2:$Y$100,MATCH(Species!AB$2,'Round  (12)'!$B$2:$Y$2,0),0),0)</f>
        <v>0</v>
      </c>
      <c r="AC56" s="480">
        <f>IFERROR(VLOOKUP($B56,'Round 1'!$B$2:$AM$102,MATCH(Species!AC$2,'Round 1'!$B$2:$AM$2,0),0),0)+IFERROR(VLOOKUP($B56,'Round  (2)'!$B$2:$AM$102,MATCH(Species!AC$2,'Round  (2)'!$B$2:$AM$2,0),0),0)+IFERROR(VLOOKUP($B56,'Round  (3)'!$B$2:$AM$102,MATCH(Species!AC$2,'Round  (3)'!$B$2:$AM$2,0),0),0)+IFERROR(VLOOKUP($B56,'Round (4)'!$B$2:$AM$102,MATCH(Species!AC$2,'Round (4)'!$B$2:$AM$2,0),0),0)+IFERROR(VLOOKUP($B56,'Round  (5)'!$B$2:$AM$102,MATCH(Species!AC$2,'Round  (5)'!$B$2:$AM$2,0),0),0)+IFERROR(VLOOKUP($B56,'Round  (6)'!$B$2:$AM$102,MATCH(Species!AC$2,'Round  (6)'!$B$2:$AM$2,0),0),0)+IFERROR(VLOOKUP($B56,'Round  (7)'!$B$2:$AM$102,MATCH(Species!AC$2,'Round  (7)'!$B$2:$AM$2,0),0),0)+IFERROR(VLOOKUP($B56,'Round  (8)'!$B$2:$AM$102,MATCH(Species!AC$2,'Round  (8)'!$B$2:$AM$2,0),0),0)+IFERROR(VLOOKUP($B56,'Round  (9)'!$B$2:$AM$102,MATCH(Species!AC$2,'Round  (9)'!$B$2:$AM$2,0),0),0)+IFERROR(VLOOKUP($B56,'Round  (10)'!$B$2:$U$102,MATCH(Species!AC$2,'Round  (10)'!$B$2:$U$2,0),0),0)+IFERROR(VLOOKUP($B56,'Round  (11)'!$B$2:$AB$102,MATCH(Species!AC$2,'Round  (11)'!$B$2:$AB$2,0),0),0)+IFERROR(VLOOKUP($B56,'Round  (12)'!$B$2:$Y$100,MATCH(Species!AC$2,'Round  (12)'!$B$2:$Y$2,0),0),0)</f>
        <v>3</v>
      </c>
      <c r="AD56" s="480">
        <f>IFERROR(VLOOKUP($B56,'Round 1'!$B$2:$AM$102,MATCH(Species!AD$2,'Round 1'!$B$2:$AM$2,0),0),0)+IFERROR(VLOOKUP($B56,'Round  (2)'!$B$2:$AM$102,MATCH(Species!AD$2,'Round  (2)'!$B$2:$AM$2,0),0),0)+IFERROR(VLOOKUP($B56,'Round  (3)'!$B$2:$AM$102,MATCH(Species!AD$2,'Round  (3)'!$B$2:$AM$2,0),0),0)+IFERROR(VLOOKUP($B56,'Round (4)'!$B$2:$AM$102,MATCH(Species!AD$2,'Round (4)'!$B$2:$AM$2,0),0),0)+IFERROR(VLOOKUP($B56,'Round  (5)'!$B$2:$AM$102,MATCH(Species!AD$2,'Round  (5)'!$B$2:$AM$2,0),0),0)+IFERROR(VLOOKUP($B56,'Round  (6)'!$B$2:$AM$102,MATCH(Species!AD$2,'Round  (6)'!$B$2:$AM$2,0),0),0)+IFERROR(VLOOKUP($B56,'Round  (7)'!$B$2:$AM$102,MATCH(Species!AD$2,'Round  (7)'!$B$2:$AM$2,0),0),0)+IFERROR(VLOOKUP($B56,'Round  (8)'!$B$2:$AM$102,MATCH(Species!AD$2,'Round  (8)'!$B$2:$AM$2,0),0),0)+IFERROR(VLOOKUP($B56,'Round  (9)'!$B$2:$AM$102,MATCH(Species!AD$2,'Round  (9)'!$B$2:$AM$2,0),0),0)+IFERROR(VLOOKUP($B56,'Round  (10)'!$B$2:$U$102,MATCH(Species!AD$2,'Round  (10)'!$B$2:$U$2,0),0),0)+IFERROR(VLOOKUP($B56,'Round  (11)'!$B$2:$AB$102,MATCH(Species!AD$2,'Round  (11)'!$B$2:$AB$2,0),0),0)+IFERROR(VLOOKUP($B56,'Round  (12)'!$B$2:$Y$100,MATCH(Species!AD$2,'Round  (12)'!$B$2:$Y$2,0),0),0)</f>
        <v>0</v>
      </c>
      <c r="AE56" s="480">
        <f>IFERROR(VLOOKUP($B56,'Round 1'!$B$2:$AM$102,MATCH(Species!AE$2,'Round 1'!$B$2:$AM$2,0),0),0)+IFERROR(VLOOKUP($B56,'Round  (2)'!$B$2:$AM$102,MATCH(Species!AE$2,'Round  (2)'!$B$2:$AM$2,0),0),0)+IFERROR(VLOOKUP($B56,'Round  (3)'!$B$2:$AM$102,MATCH(Species!AE$2,'Round  (3)'!$B$2:$AM$2,0),0),0)+IFERROR(VLOOKUP($B56,'Round (4)'!$B$2:$AM$102,MATCH(Species!AE$2,'Round (4)'!$B$2:$AM$2,0),0),0)+IFERROR(VLOOKUP($B56,'Round  (5)'!$B$2:$AM$102,MATCH(Species!AE$2,'Round  (5)'!$B$2:$AM$2,0),0),0)+IFERROR(VLOOKUP($B56,'Round  (6)'!$B$2:$AM$102,MATCH(Species!AE$2,'Round  (6)'!$B$2:$AM$2,0),0),0)+IFERROR(VLOOKUP($B56,'Round  (7)'!$B$2:$AM$102,MATCH(Species!AE$2,'Round  (7)'!$B$2:$AM$2,0),0),0)+IFERROR(VLOOKUP($B56,'Round  (8)'!$B$2:$AM$102,MATCH(Species!AE$2,'Round  (8)'!$B$2:$AM$2,0),0),0)+IFERROR(VLOOKUP($B56,'Round  (9)'!$B$2:$AM$102,MATCH(Species!AE$2,'Round  (9)'!$B$2:$AM$2,0),0),0)+IFERROR(VLOOKUP($B56,'Round  (10)'!$B$2:$U$102,MATCH(Species!AE$2,'Round  (10)'!$B$2:$U$2,0),0),0)+IFERROR(VLOOKUP($B56,'Round  (11)'!$B$2:$AB$102,MATCH(Species!AE$2,'Round  (11)'!$B$2:$AB$2,0),0),0)+IFERROR(VLOOKUP($B56,'Round  (12)'!$B$2:$Y$100,MATCH(Species!AE$2,'Round  (12)'!$B$2:$Y$2,0),0),0)</f>
        <v>0</v>
      </c>
      <c r="AF56" s="480">
        <f>IFERROR(VLOOKUP($B56,'Round 1'!$B$2:$AM$102,MATCH(Species!AF$2,'Round 1'!$B$2:$AM$2,0),0),0)+IFERROR(VLOOKUP($B56,'Round  (2)'!$B$2:$AM$102,MATCH(Species!AF$2,'Round  (2)'!$B$2:$AM$2,0),0),0)+IFERROR(VLOOKUP($B56,'Round  (3)'!$B$2:$AM$102,MATCH(Species!AF$2,'Round  (3)'!$B$2:$AM$2,0),0),0)+IFERROR(VLOOKUP($B56,'Round (4)'!$B$2:$AM$102,MATCH(Species!AF$2,'Round (4)'!$B$2:$AM$2,0),0),0)+IFERROR(VLOOKUP($B56,'Round  (5)'!$B$2:$AM$102,MATCH(Species!AF$2,'Round  (5)'!$B$2:$AM$2,0),0),0)+IFERROR(VLOOKUP($B56,'Round  (6)'!$B$2:$AM$102,MATCH(Species!AF$2,'Round  (6)'!$B$2:$AM$2,0),0),0)+IFERROR(VLOOKUP($B56,'Round  (7)'!$B$2:$AM$102,MATCH(Species!AF$2,'Round  (7)'!$B$2:$AM$2,0),0),0)+IFERROR(VLOOKUP($B56,'Round  (8)'!$B$2:$AM$102,MATCH(Species!AF$2,'Round  (8)'!$B$2:$AM$2,0),0),0)+IFERROR(VLOOKUP($B56,'Round  (9)'!$B$2:$AM$102,MATCH(Species!AF$2,'Round  (9)'!$B$2:$AM$2,0),0),0)+IFERROR(VLOOKUP($B56,'Round  (10)'!$B$2:$U$102,MATCH(Species!AF$2,'Round  (10)'!$B$2:$U$2,0),0),0)+IFERROR(VLOOKUP($B56,'Round  (11)'!$B$2:$AB$102,MATCH(Species!AF$2,'Round  (11)'!$B$2:$AB$2,0),0),0)+IFERROR(VLOOKUP($B56,'Round  (12)'!$B$2:$Y$100,MATCH(Species!AF$2,'Round  (12)'!$B$2:$Y$2,0),0),0)</f>
        <v>0</v>
      </c>
      <c r="AG56" s="480">
        <f>IFERROR(VLOOKUP($B56,'Round 1'!$B$2:$AM$102,MATCH(Species!AG$2,'Round 1'!$B$2:$AM$2,0),0),0)+IFERROR(VLOOKUP($B56,'Round  (2)'!$B$2:$AM$102,MATCH(Species!AG$2,'Round  (2)'!$B$2:$AM$2,0),0),0)+IFERROR(VLOOKUP($B56,'Round  (3)'!$B$2:$AM$102,MATCH(Species!AG$2,'Round  (3)'!$B$2:$AM$2,0),0),0)+IFERROR(VLOOKUP($B56,'Round (4)'!$B$2:$AM$102,MATCH(Species!AG$2,'Round (4)'!$B$2:$AM$2,0),0),0)+IFERROR(VLOOKUP($B56,'Round  (5)'!$B$2:$AM$102,MATCH(Species!AG$2,'Round  (5)'!$B$2:$AM$2,0),0),0)+IFERROR(VLOOKUP($B56,'Round  (6)'!$B$2:$AM$102,MATCH(Species!AG$2,'Round  (6)'!$B$2:$AM$2,0),0),0)+IFERROR(VLOOKUP($B56,'Round  (7)'!$B$2:$AM$102,MATCH(Species!AG$2,'Round  (7)'!$B$2:$AM$2,0),0),0)+IFERROR(VLOOKUP($B56,'Round  (8)'!$B$2:$AM$102,MATCH(Species!AG$2,'Round  (8)'!$B$2:$AM$2,0),0),0)+IFERROR(VLOOKUP($B56,'Round  (9)'!$B$2:$AM$102,MATCH(Species!AG$2,'Round  (9)'!$B$2:$AM$2,0),0),0)+IFERROR(VLOOKUP($B56,'Round  (10)'!$B$2:$U$102,MATCH(Species!AG$2,'Round  (10)'!$B$2:$U$2,0),0),0)+IFERROR(VLOOKUP($B56,'Round  (11)'!$B$2:$AB$102,MATCH(Species!AG$2,'Round  (11)'!$B$2:$AB$2,0),0),0)+IFERROR(VLOOKUP($B56,'Round  (12)'!$B$2:$Y$100,MATCH(Species!AG$2,'Round  (12)'!$B$2:$Y$2,0),0),0)</f>
        <v>0</v>
      </c>
      <c r="AH56" s="480">
        <f>IFERROR(VLOOKUP($B56,'Round 1'!$B$2:$AM$102,MATCH(Species!AH$2,'Round 1'!$B$2:$AM$2,0),0),0)+IFERROR(VLOOKUP($B56,'Round  (2)'!$B$2:$AM$102,MATCH(Species!AH$2,'Round  (2)'!$B$2:$AM$2,0),0),0)+IFERROR(VLOOKUP($B56,'Round  (3)'!$B$2:$AM$102,MATCH(Species!AH$2,'Round  (3)'!$B$2:$AM$2,0),0),0)+IFERROR(VLOOKUP($B56,'Round (4)'!$B$2:$AM$102,MATCH(Species!AH$2,'Round (4)'!$B$2:$AM$2,0),0),0)+IFERROR(VLOOKUP($B56,'Round  (5)'!$B$2:$AM$102,MATCH(Species!AH$2,'Round  (5)'!$B$2:$AM$2,0),0),0)+IFERROR(VLOOKUP($B56,'Round  (6)'!$B$2:$AM$102,MATCH(Species!AH$2,'Round  (6)'!$B$2:$AM$2,0),0),0)+IFERROR(VLOOKUP($B56,'Round  (7)'!$B$2:$AM$102,MATCH(Species!AH$2,'Round  (7)'!$B$2:$AM$2,0),0),0)+IFERROR(VLOOKUP($B56,'Round  (8)'!$B$2:$AM$102,MATCH(Species!AH$2,'Round  (8)'!$B$2:$AM$2,0),0),0)+IFERROR(VLOOKUP($B56,'Round  (9)'!$B$2:$AM$102,MATCH(Species!AH$2,'Round  (9)'!$B$2:$AM$2,0),0),0)+IFERROR(VLOOKUP($B56,'Round  (10)'!$B$2:$U$102,MATCH(Species!AH$2,'Round  (10)'!$B$2:$U$2,0),0),0)+IFERROR(VLOOKUP($B56,'Round  (11)'!$B$2:$AB$102,MATCH(Species!AH$2,'Round  (11)'!$B$2:$AB$2,0),0),0)+IFERROR(VLOOKUP($B56,'Round  (12)'!$B$2:$Y$100,MATCH(Species!AH$2,'Round  (12)'!$B$2:$Y$2,0),0),0)</f>
        <v>0</v>
      </c>
      <c r="AI56" s="480">
        <f>IFERROR(VLOOKUP($B56,'Round 1'!$B$2:$AM$102,MATCH(Species!AI$2,'Round 1'!$B$2:$AM$2,0),0),0)+IFERROR(VLOOKUP($B56,'Round  (2)'!$B$2:$AM$102,MATCH(Species!AI$2,'Round  (2)'!$B$2:$AM$2,0),0),0)+IFERROR(VLOOKUP($B56,'Round  (3)'!$B$2:$AM$102,MATCH(Species!AI$2,'Round  (3)'!$B$2:$AM$2,0),0),0)+IFERROR(VLOOKUP($B56,'Round (4)'!$B$2:$AM$102,MATCH(Species!AI$2,'Round (4)'!$B$2:$AM$2,0),0),0)+IFERROR(VLOOKUP($B56,'Round  (5)'!$B$2:$AM$102,MATCH(Species!AI$2,'Round  (5)'!$B$2:$AM$2,0),0),0)+IFERROR(VLOOKUP($B56,'Round  (6)'!$B$2:$AM$102,MATCH(Species!AI$2,'Round  (6)'!$B$2:$AM$2,0),0),0)+IFERROR(VLOOKUP($B56,'Round  (7)'!$B$2:$AM$102,MATCH(Species!AI$2,'Round  (7)'!$B$2:$AM$2,0),0),0)+IFERROR(VLOOKUP($B56,'Round  (8)'!$B$2:$AM$102,MATCH(Species!AI$2,'Round  (8)'!$B$2:$AM$2,0),0),0)+IFERROR(VLOOKUP($B56,'Round  (9)'!$B$2:$AM$102,MATCH(Species!AI$2,'Round  (9)'!$B$2:$AM$2,0),0),0)+IFERROR(VLOOKUP($B56,'Round  (10)'!$B$2:$U$102,MATCH(Species!AI$2,'Round  (10)'!$B$2:$U$2,0),0),0)+IFERROR(VLOOKUP($B56,'Round  (11)'!$B$2:$AB$102,MATCH(Species!AI$2,'Round  (11)'!$B$2:$AB$2,0),0),0)+IFERROR(VLOOKUP($B56,'Round  (12)'!$B$2:$Y$100,MATCH(Species!AI$2,'Round  (12)'!$B$2:$Y$2,0),0),0)</f>
        <v>0</v>
      </c>
      <c r="AJ56" s="480">
        <f>IFERROR(VLOOKUP($B56,'Round 1'!$B$2:$AM$102,MATCH(Species!AJ$2,'Round 1'!$B$2:$AM$2,0),0),0)+IFERROR(VLOOKUP($B56,'Round  (2)'!$B$2:$AM$102,MATCH(Species!AJ$2,'Round  (2)'!$B$2:$AM$2,0),0),0)+IFERROR(VLOOKUP($B56,'Round  (3)'!$B$2:$AM$102,MATCH(Species!AJ$2,'Round  (3)'!$B$2:$AM$2,0),0),0)+IFERROR(VLOOKUP($B56,'Round (4)'!$B$2:$AM$102,MATCH(Species!AJ$2,'Round (4)'!$B$2:$AM$2,0),0),0)+IFERROR(VLOOKUP($B56,'Round  (5)'!$B$2:$AM$102,MATCH(Species!AJ$2,'Round  (5)'!$B$2:$AM$2,0),0),0)+IFERROR(VLOOKUP($B56,'Round  (6)'!$B$2:$AM$102,MATCH(Species!AJ$2,'Round  (6)'!$B$2:$AM$2,0),0),0)+IFERROR(VLOOKUP($B56,'Round  (7)'!$B$2:$AM$102,MATCH(Species!AJ$2,'Round  (7)'!$B$2:$AM$2,0),0),0)+IFERROR(VLOOKUP($B56,'Round  (8)'!$B$2:$AM$102,MATCH(Species!AJ$2,'Round  (8)'!$B$2:$AM$2,0),0),0)+IFERROR(VLOOKUP($B56,'Round  (9)'!$B$2:$AM$102,MATCH(Species!AJ$2,'Round  (9)'!$B$2:$AM$2,0),0),0)+IFERROR(VLOOKUP($B56,'Round  (10)'!$B$2:$U$102,MATCH(Species!AJ$2,'Round  (10)'!$B$2:$U$2,0),0),0)+IFERROR(VLOOKUP($B56,'Round  (11)'!$B$2:$AB$102,MATCH(Species!AJ$2,'Round  (11)'!$B$2:$AB$2,0),0),0)+IFERROR(VLOOKUP($B56,'Round  (12)'!$B$2:$Y$100,MATCH(Species!AJ$2,'Round  (12)'!$B$2:$Y$2,0),0),0)</f>
        <v>0</v>
      </c>
    </row>
    <row r="57" spans="1:37" x14ac:dyDescent="0.3">
      <c r="A57" s="186">
        <v>54</v>
      </c>
      <c r="B57" s="326" t="s">
        <v>13</v>
      </c>
      <c r="C57" s="66" t="str">
        <f>IFERROR(VLOOKUP(B57,IND!$B$3:$E$66,4,0),"NM")</f>
        <v>M</v>
      </c>
      <c r="D57" s="51">
        <f t="shared" si="3"/>
        <v>4</v>
      </c>
      <c r="E57" s="342">
        <f t="shared" si="4"/>
        <v>8</v>
      </c>
      <c r="F57" s="480">
        <f>IFERROR(VLOOKUP($B57,'Round 1'!$B$2:$AM$102,MATCH(Species!F$2,'Round 1'!$B$2:$AM$2,0),0),0)+IFERROR(VLOOKUP($B57,'Round  (2)'!$B$2:$AM$102,MATCH(Species!F$2,'Round  (2)'!$B$2:$AM$2,0),0),0)+IFERROR(VLOOKUP($B57,'Round  (3)'!$B$2:$AM$102,MATCH(Species!F$2,'Round  (3)'!$B$2:$AM$2,0),0),0)+IFERROR(VLOOKUP($B57,'Round (4)'!$B$2:$AM$102,MATCH(Species!F$2,'Round (4)'!$B$2:$AM$2,0),0),0)+IFERROR(VLOOKUP($B57,'Round  (5)'!$B$2:$AM$102,MATCH(Species!F$2,'Round  (5)'!$B$2:$AM$2,0),0),0)+IFERROR(VLOOKUP($B57,'Round  (6)'!$B$2:$AM$102,MATCH(Species!F$2,'Round  (6)'!$B$2:$AM$2,0),0),0)+IFERROR(VLOOKUP($B57,'Round  (7)'!$B$2:$AM$102,MATCH(Species!F$2,'Round  (7)'!$B$2:$AM$2,0),0),0)+IFERROR(VLOOKUP($B57,'Round  (8)'!$B$2:$AM$102,MATCH(Species!F$2,'Round  (8)'!$B$2:$AM$2,0),0),0)+IFERROR(VLOOKUP($B57,'Round  (9)'!$B$2:$AM$102,MATCH(Species!F$2,'Round  (9)'!$B$2:$AM$2,0),0),0)+IFERROR(VLOOKUP($B57,'Round  (10)'!$B$2:$U$102,MATCH(Species!F$2,'Round  (10)'!$B$2:$U$2,0),0),0)+IFERROR(VLOOKUP($B57,'Round  (11)'!$B$2:$AB$102,MATCH(Species!F$2,'Round  (11)'!$B$2:$AB$2,0),0),0)+IFERROR(VLOOKUP($B57,'Round  (12)'!$B$2:$Y$100,MATCH(Species!F$2,'Round  (12)'!$B$2:$Y$2,0),0),0)</f>
        <v>0</v>
      </c>
      <c r="G57" s="480">
        <f>IFERROR(VLOOKUP($B57,'Round 1'!$B$2:$AM$102,MATCH(Species!G$2,'Round 1'!$B$2:$AM$2,0),0),0)+IFERROR(VLOOKUP($B57,'Round  (2)'!$B$2:$AM$102,MATCH(Species!G$2,'Round  (2)'!$B$2:$AM$2,0),0),0)+IFERROR(VLOOKUP($B57,'Round  (3)'!$B$2:$AM$102,MATCH(Species!G$2,'Round  (3)'!$B$2:$AM$2,0),0),0)+IFERROR(VLOOKUP($B57,'Round (4)'!$B$2:$AM$102,MATCH(Species!G$2,'Round (4)'!$B$2:$AM$2,0),0),0)+IFERROR(VLOOKUP($B57,'Round  (5)'!$B$2:$AM$102,MATCH(Species!G$2,'Round  (5)'!$B$2:$AM$2,0),0),0)+IFERROR(VLOOKUP($B57,'Round  (6)'!$B$2:$AM$102,MATCH(Species!G$2,'Round  (6)'!$B$2:$AM$2,0),0),0)+IFERROR(VLOOKUP($B57,'Round  (7)'!$B$2:$AM$102,MATCH(Species!G$2,'Round  (7)'!$B$2:$AM$2,0),0),0)+IFERROR(VLOOKUP($B57,'Round  (8)'!$B$2:$AM$102,MATCH(Species!G$2,'Round  (8)'!$B$2:$AM$2,0),0),0)+IFERROR(VLOOKUP($B57,'Round  (9)'!$B$2:$AM$102,MATCH(Species!G$2,'Round  (9)'!$B$2:$AM$2,0),0),0)+IFERROR(VLOOKUP($B57,'Round  (10)'!$B$2:$U$102,MATCH(Species!G$2,'Round  (10)'!$B$2:$U$2,0),0),0)+IFERROR(VLOOKUP($B57,'Round  (11)'!$B$2:$AB$102,MATCH(Species!G$2,'Round  (11)'!$B$2:$AB$2,0),0),0)+IFERROR(VLOOKUP($B57,'Round  (12)'!$B$2:$Y$100,MATCH(Species!G$2,'Round  (12)'!$B$2:$Y$2,0),0),0)</f>
        <v>0</v>
      </c>
      <c r="H57" s="480">
        <f>IFERROR(VLOOKUP($B57,'Round 1'!$B$2:$AM$102,MATCH(Species!H$2,'Round 1'!$B$2:$AM$2,0),0),0)+IFERROR(VLOOKUP($B57,'Round  (2)'!$B$2:$AM$102,MATCH(Species!H$2,'Round  (2)'!$B$2:$AM$2,0),0),0)+IFERROR(VLOOKUP($B57,'Round  (3)'!$B$2:$AM$102,MATCH(Species!H$2,'Round  (3)'!$B$2:$AM$2,0),0),0)+IFERROR(VLOOKUP($B57,'Round (4)'!$B$2:$AM$102,MATCH(Species!H$2,'Round (4)'!$B$2:$AM$2,0),0),0)+IFERROR(VLOOKUP($B57,'Round  (5)'!$B$2:$AM$102,MATCH(Species!H$2,'Round  (5)'!$B$2:$AM$2,0),0),0)+IFERROR(VLOOKUP($B57,'Round  (6)'!$B$2:$AM$102,MATCH(Species!H$2,'Round  (6)'!$B$2:$AM$2,0),0),0)+IFERROR(VLOOKUP($B57,'Round  (7)'!$B$2:$AM$102,MATCH(Species!H$2,'Round  (7)'!$B$2:$AM$2,0),0),0)+IFERROR(VLOOKUP($B57,'Round  (8)'!$B$2:$AM$102,MATCH(Species!H$2,'Round  (8)'!$B$2:$AM$2,0),0),0)+IFERROR(VLOOKUP($B57,'Round  (9)'!$B$2:$AM$102,MATCH(Species!H$2,'Round  (9)'!$B$2:$AM$2,0),0),0)+IFERROR(VLOOKUP($B57,'Round  (10)'!$B$2:$U$102,MATCH(Species!H$2,'Round  (10)'!$B$2:$U$2,0),0),0)+IFERROR(VLOOKUP($B57,'Round  (11)'!$B$2:$AB$102,MATCH(Species!H$2,'Round  (11)'!$B$2:$AB$2,0),0),0)+IFERROR(VLOOKUP($B57,'Round  (12)'!$B$2:$Y$100,MATCH(Species!H$2,'Round  (12)'!$B$2:$Y$2,0),0),0)</f>
        <v>0</v>
      </c>
      <c r="I57" s="480">
        <f>IFERROR(VLOOKUP($B57,'Round 1'!$B$2:$AM$102,MATCH(Species!I$2,'Round 1'!$B$2:$AM$2,0),0),0)+IFERROR(VLOOKUP($B57,'Round  (2)'!$B$2:$AM$102,MATCH(Species!I$2,'Round  (2)'!$B$2:$AM$2,0),0),0)+IFERROR(VLOOKUP($B57,'Round  (3)'!$B$2:$AM$102,MATCH(Species!I$2,'Round  (3)'!$B$2:$AM$2,0),0),0)+IFERROR(VLOOKUP($B57,'Round (4)'!$B$2:$AM$102,MATCH(Species!I$2,'Round (4)'!$B$2:$AM$2,0),0),0)+IFERROR(VLOOKUP($B57,'Round  (5)'!$B$2:$AM$102,MATCH(Species!I$2,'Round  (5)'!$B$2:$AM$2,0),0),0)+IFERROR(VLOOKUP($B57,'Round  (6)'!$B$2:$AM$102,MATCH(Species!I$2,'Round  (6)'!$B$2:$AM$2,0),0),0)+IFERROR(VLOOKUP($B57,'Round  (7)'!$B$2:$AM$102,MATCH(Species!I$2,'Round  (7)'!$B$2:$AM$2,0),0),0)+IFERROR(VLOOKUP($B57,'Round  (8)'!$B$2:$AM$102,MATCH(Species!I$2,'Round  (8)'!$B$2:$AM$2,0),0),0)+IFERROR(VLOOKUP($B57,'Round  (9)'!$B$2:$AM$102,MATCH(Species!I$2,'Round  (9)'!$B$2:$AM$2,0),0),0)+IFERROR(VLOOKUP($B57,'Round  (10)'!$B$2:$U$102,MATCH(Species!I$2,'Round  (10)'!$B$2:$U$2,0),0),0)+IFERROR(VLOOKUP($B57,'Round  (11)'!$B$2:$AB$102,MATCH(Species!I$2,'Round  (11)'!$B$2:$AB$2,0),0),0)+IFERROR(VLOOKUP($B57,'Round  (12)'!$B$2:$Y$100,MATCH(Species!I$2,'Round  (12)'!$B$2:$Y$2,0),0),0)</f>
        <v>0</v>
      </c>
      <c r="J57" s="480">
        <f>IFERROR(VLOOKUP($B57,'Round 1'!$B$2:$AM$102,MATCH(Species!J$2,'Round 1'!$B$2:$AM$2,0),0),0)+IFERROR(VLOOKUP($B57,'Round  (2)'!$B$2:$AM$102,MATCH(Species!J$2,'Round  (2)'!$B$2:$AM$2,0),0),0)+IFERROR(VLOOKUP($B57,'Round  (3)'!$B$2:$AM$102,MATCH(Species!J$2,'Round  (3)'!$B$2:$AM$2,0),0),0)+IFERROR(VLOOKUP($B57,'Round (4)'!$B$2:$AM$102,MATCH(Species!J$2,'Round (4)'!$B$2:$AM$2,0),0),0)+IFERROR(VLOOKUP($B57,'Round  (5)'!$B$2:$AM$102,MATCH(Species!J$2,'Round  (5)'!$B$2:$AM$2,0),0),0)+IFERROR(VLOOKUP($B57,'Round  (6)'!$B$2:$AM$102,MATCH(Species!J$2,'Round  (6)'!$B$2:$AM$2,0),0),0)+IFERROR(VLOOKUP($B57,'Round  (7)'!$B$2:$AM$102,MATCH(Species!J$2,'Round  (7)'!$B$2:$AM$2,0),0),0)+IFERROR(VLOOKUP($B57,'Round  (8)'!$B$2:$AM$102,MATCH(Species!J$2,'Round  (8)'!$B$2:$AM$2,0),0),0)+IFERROR(VLOOKUP($B57,'Round  (9)'!$B$2:$AM$102,MATCH(Species!J$2,'Round  (9)'!$B$2:$AM$2,0),0),0)+IFERROR(VLOOKUP($B57,'Round  (10)'!$B$2:$U$102,MATCH(Species!J$2,'Round  (10)'!$B$2:$U$2,0),0),0)+IFERROR(VLOOKUP($B57,'Round  (11)'!$B$2:$AB$102,MATCH(Species!J$2,'Round  (11)'!$B$2:$AB$2,0),0),0)+IFERROR(VLOOKUP($B57,'Round  (12)'!$B$2:$Y$100,MATCH(Species!J$2,'Round  (12)'!$B$2:$Y$2,0),0),0)</f>
        <v>0</v>
      </c>
      <c r="K57" s="480">
        <f>IFERROR(VLOOKUP($B57,'Round 1'!$B$2:$AM$102,MATCH(Species!K$2,'Round 1'!$B$2:$AM$2,0),0),0)+IFERROR(VLOOKUP($B57,'Round  (2)'!$B$2:$AM$102,MATCH(Species!K$2,'Round  (2)'!$B$2:$AM$2,0),0),0)+IFERROR(VLOOKUP($B57,'Round  (3)'!$B$2:$AM$102,MATCH(Species!K$2,'Round  (3)'!$B$2:$AM$2,0),0),0)+IFERROR(VLOOKUP($B57,'Round (4)'!$B$2:$AM$102,MATCH(Species!K$2,'Round (4)'!$B$2:$AM$2,0),0),0)+IFERROR(VLOOKUP($B57,'Round  (5)'!$B$2:$AM$102,MATCH(Species!K$2,'Round  (5)'!$B$2:$AM$2,0),0),0)+IFERROR(VLOOKUP($B57,'Round  (6)'!$B$2:$AM$102,MATCH(Species!K$2,'Round  (6)'!$B$2:$AM$2,0),0),0)+IFERROR(VLOOKUP($B57,'Round  (7)'!$B$2:$AM$102,MATCH(Species!K$2,'Round  (7)'!$B$2:$AM$2,0),0),0)+IFERROR(VLOOKUP($B57,'Round  (8)'!$B$2:$AM$102,MATCH(Species!K$2,'Round  (8)'!$B$2:$AM$2,0),0),0)+IFERROR(VLOOKUP($B57,'Round  (9)'!$B$2:$AM$102,MATCH(Species!K$2,'Round  (9)'!$B$2:$AM$2,0),0),0)+IFERROR(VLOOKUP($B57,'Round  (10)'!$B$2:$U$102,MATCH(Species!K$2,'Round  (10)'!$B$2:$U$2,0),0),0)+IFERROR(VLOOKUP($B57,'Round  (11)'!$B$2:$AB$102,MATCH(Species!K$2,'Round  (11)'!$B$2:$AB$2,0),0),0)+IFERROR(VLOOKUP($B57,'Round  (12)'!$B$2:$Y$100,MATCH(Species!K$2,'Round  (12)'!$B$2:$Y$2,0),0),0)</f>
        <v>0</v>
      </c>
      <c r="L57" s="480">
        <f>IFERROR(VLOOKUP($B57,'Round 1'!$B$2:$AM$102,MATCH(Species!L$2,'Round 1'!$B$2:$AM$2,0),0),0)+IFERROR(VLOOKUP($B57,'Round  (2)'!$B$2:$AM$102,MATCH(Species!L$2,'Round  (2)'!$B$2:$AM$2,0),0),0)+IFERROR(VLOOKUP($B57,'Round  (3)'!$B$2:$AM$102,MATCH(Species!L$2,'Round  (3)'!$B$2:$AM$2,0),0),0)+IFERROR(VLOOKUP($B57,'Round (4)'!$B$2:$AM$102,MATCH(Species!L$2,'Round (4)'!$B$2:$AM$2,0),0),0)+IFERROR(VLOOKUP($B57,'Round  (5)'!$B$2:$AM$102,MATCH(Species!L$2,'Round  (5)'!$B$2:$AM$2,0),0),0)+IFERROR(VLOOKUP($B57,'Round  (6)'!$B$2:$AM$102,MATCH(Species!L$2,'Round  (6)'!$B$2:$AM$2,0),0),0)+IFERROR(VLOOKUP($B57,'Round  (7)'!$B$2:$AM$102,MATCH(Species!L$2,'Round  (7)'!$B$2:$AM$2,0),0),0)+IFERROR(VLOOKUP($B57,'Round  (8)'!$B$2:$AM$102,MATCH(Species!L$2,'Round  (8)'!$B$2:$AM$2,0),0),0)+IFERROR(VLOOKUP($B57,'Round  (9)'!$B$2:$AM$102,MATCH(Species!L$2,'Round  (9)'!$B$2:$AM$2,0),0),0)+IFERROR(VLOOKUP($B57,'Round  (10)'!$B$2:$U$102,MATCH(Species!L$2,'Round  (10)'!$B$2:$U$2,0),0),0)+IFERROR(VLOOKUP($B57,'Round  (11)'!$B$2:$AB$102,MATCH(Species!L$2,'Round  (11)'!$B$2:$AB$2,0),0),0)+IFERROR(VLOOKUP($B57,'Round  (12)'!$B$2:$Y$100,MATCH(Species!L$2,'Round  (12)'!$B$2:$Y$2,0),0),0)</f>
        <v>0</v>
      </c>
      <c r="M57" s="480">
        <f>IFERROR(VLOOKUP($B57,'Round 1'!$B$2:$AM$102,MATCH(Species!M$2,'Round 1'!$B$2:$AM$2,0),0),0)+IFERROR(VLOOKUP($B57,'Round  (2)'!$B$2:$AM$102,MATCH(Species!M$2,'Round  (2)'!$B$2:$AM$2,0),0),0)+IFERROR(VLOOKUP($B57,'Round  (3)'!$B$2:$AM$102,MATCH(Species!M$2,'Round  (3)'!$B$2:$AM$2,0),0),0)+IFERROR(VLOOKUP($B57,'Round (4)'!$B$2:$AM$102,MATCH(Species!M$2,'Round (4)'!$B$2:$AM$2,0),0),0)+IFERROR(VLOOKUP($B57,'Round  (5)'!$B$2:$AM$102,MATCH(Species!M$2,'Round  (5)'!$B$2:$AM$2,0),0),0)+IFERROR(VLOOKUP($B57,'Round  (6)'!$B$2:$AM$102,MATCH(Species!M$2,'Round  (6)'!$B$2:$AM$2,0),0),0)+IFERROR(VLOOKUP($B57,'Round  (7)'!$B$2:$AM$102,MATCH(Species!M$2,'Round  (7)'!$B$2:$AM$2,0),0),0)+IFERROR(VLOOKUP($B57,'Round  (8)'!$B$2:$AM$102,MATCH(Species!M$2,'Round  (8)'!$B$2:$AM$2,0),0),0)+IFERROR(VLOOKUP($B57,'Round  (9)'!$B$2:$AM$102,MATCH(Species!M$2,'Round  (9)'!$B$2:$AM$2,0),0),0)+IFERROR(VLOOKUP($B57,'Round  (10)'!$B$2:$U$102,MATCH(Species!M$2,'Round  (10)'!$B$2:$U$2,0),0),0)+IFERROR(VLOOKUP($B57,'Round  (11)'!$B$2:$AB$102,MATCH(Species!M$2,'Round  (11)'!$B$2:$AB$2,0),0),0)+IFERROR(VLOOKUP($B57,'Round  (12)'!$B$2:$Y$100,MATCH(Species!M$2,'Round  (12)'!$B$2:$Y$2,0),0),0)</f>
        <v>1</v>
      </c>
      <c r="N57" s="480">
        <f>IFERROR(VLOOKUP($B57,'Round 1'!$B$2:$AM$102,MATCH(Species!N$2,'Round 1'!$B$2:$AM$2,0),0),0)+IFERROR(VLOOKUP($B57,'Round  (2)'!$B$2:$AM$102,MATCH(Species!N$2,'Round  (2)'!$B$2:$AM$2,0),0),0)+IFERROR(VLOOKUP($B57,'Round  (3)'!$B$2:$AM$102,MATCH(Species!N$2,'Round  (3)'!$B$2:$AM$2,0),0),0)+IFERROR(VLOOKUP($B57,'Round (4)'!$B$2:$AM$102,MATCH(Species!N$2,'Round (4)'!$B$2:$AM$2,0),0),0)+IFERROR(VLOOKUP($B57,'Round  (5)'!$B$2:$AM$102,MATCH(Species!N$2,'Round  (5)'!$B$2:$AM$2,0),0),0)+IFERROR(VLOOKUP($B57,'Round  (6)'!$B$2:$AM$102,MATCH(Species!N$2,'Round  (6)'!$B$2:$AM$2,0),0),0)+IFERROR(VLOOKUP($B57,'Round  (7)'!$B$2:$AM$102,MATCH(Species!N$2,'Round  (7)'!$B$2:$AM$2,0),0),0)+IFERROR(VLOOKUP($B57,'Round  (8)'!$B$2:$AM$102,MATCH(Species!N$2,'Round  (8)'!$B$2:$AM$2,0),0),0)+IFERROR(VLOOKUP($B57,'Round  (9)'!$B$2:$AM$102,MATCH(Species!N$2,'Round  (9)'!$B$2:$AM$2,0),0),0)+IFERROR(VLOOKUP($B57,'Round  (10)'!$B$2:$U$102,MATCH(Species!N$2,'Round  (10)'!$B$2:$U$2,0),0),0)+IFERROR(VLOOKUP($B57,'Round  (11)'!$B$2:$AB$102,MATCH(Species!N$2,'Round  (11)'!$B$2:$AB$2,0),0),0)+IFERROR(VLOOKUP($B57,'Round  (12)'!$B$2:$Y$100,MATCH(Species!N$2,'Round  (12)'!$B$2:$Y$2,0),0),0)</f>
        <v>0</v>
      </c>
      <c r="O57" s="480">
        <f>IFERROR(VLOOKUP($B57,'Round 1'!$B$2:$AM$102,MATCH(Species!O$2,'Round 1'!$B$2:$AM$2,0),0),0)+IFERROR(VLOOKUP($B57,'Round  (2)'!$B$2:$AM$102,MATCH(Species!O$2,'Round  (2)'!$B$2:$AM$2,0),0),0)+IFERROR(VLOOKUP($B57,'Round  (3)'!$B$2:$AM$102,MATCH(Species!O$2,'Round  (3)'!$B$2:$AM$2,0),0),0)+IFERROR(VLOOKUP($B57,'Round (4)'!$B$2:$AM$102,MATCH(Species!O$2,'Round (4)'!$B$2:$AM$2,0),0),0)+IFERROR(VLOOKUP($B57,'Round  (5)'!$B$2:$AM$102,MATCH(Species!O$2,'Round  (5)'!$B$2:$AM$2,0),0),0)+IFERROR(VLOOKUP($B57,'Round  (6)'!$B$2:$AM$102,MATCH(Species!O$2,'Round  (6)'!$B$2:$AM$2,0),0),0)+IFERROR(VLOOKUP($B57,'Round  (7)'!$B$2:$AM$102,MATCH(Species!O$2,'Round  (7)'!$B$2:$AM$2,0),0),0)+IFERROR(VLOOKUP($B57,'Round  (8)'!$B$2:$AM$102,MATCH(Species!O$2,'Round  (8)'!$B$2:$AM$2,0),0),0)+IFERROR(VLOOKUP($B57,'Round  (9)'!$B$2:$AM$102,MATCH(Species!O$2,'Round  (9)'!$B$2:$AM$2,0),0),0)+IFERROR(VLOOKUP($B57,'Round  (10)'!$B$2:$U$102,MATCH(Species!O$2,'Round  (10)'!$B$2:$U$2,0),0),0)+IFERROR(VLOOKUP($B57,'Round  (11)'!$B$2:$AB$102,MATCH(Species!O$2,'Round  (11)'!$B$2:$AB$2,0),0),0)+IFERROR(VLOOKUP($B57,'Round  (12)'!$B$2:$Y$100,MATCH(Species!O$2,'Round  (12)'!$B$2:$Y$2,0),0),0)</f>
        <v>0</v>
      </c>
      <c r="P57" s="480">
        <f>IFERROR(VLOOKUP($B57,'Round 1'!$B$2:$AM$102,MATCH(Species!P$2,'Round 1'!$B$2:$AM$2,0),0),0)+IFERROR(VLOOKUP($B57,'Round  (2)'!$B$2:$AM$102,MATCH(Species!P$2,'Round  (2)'!$B$2:$AM$2,0),0),0)+IFERROR(VLOOKUP($B57,'Round  (3)'!$B$2:$AM$102,MATCH(Species!P$2,'Round  (3)'!$B$2:$AM$2,0),0),0)+IFERROR(VLOOKUP($B57,'Round (4)'!$B$2:$AM$102,MATCH(Species!P$2,'Round (4)'!$B$2:$AM$2,0),0),0)+IFERROR(VLOOKUP($B57,'Round  (5)'!$B$2:$AM$102,MATCH(Species!P$2,'Round  (5)'!$B$2:$AM$2,0),0),0)+IFERROR(VLOOKUP($B57,'Round  (6)'!$B$2:$AM$102,MATCH(Species!P$2,'Round  (6)'!$B$2:$AM$2,0),0),0)+IFERROR(VLOOKUP($B57,'Round  (7)'!$B$2:$AM$102,MATCH(Species!P$2,'Round  (7)'!$B$2:$AM$2,0),0),0)+IFERROR(VLOOKUP($B57,'Round  (8)'!$B$2:$AM$102,MATCH(Species!P$2,'Round  (8)'!$B$2:$AM$2,0),0),0)+IFERROR(VLOOKUP($B57,'Round  (9)'!$B$2:$AM$102,MATCH(Species!P$2,'Round  (9)'!$B$2:$AM$2,0),0),0)+IFERROR(VLOOKUP($B57,'Round  (10)'!$B$2:$U$102,MATCH(Species!P$2,'Round  (10)'!$B$2:$U$2,0),0),0)+IFERROR(VLOOKUP($B57,'Round  (11)'!$B$2:$AB$102,MATCH(Species!P$2,'Round  (11)'!$B$2:$AB$2,0),0),0)+IFERROR(VLOOKUP($B57,'Round  (12)'!$B$2:$Y$100,MATCH(Species!P$2,'Round  (12)'!$B$2:$Y$2,0),0),0)</f>
        <v>1</v>
      </c>
      <c r="Q57" s="480">
        <f>IFERROR(VLOOKUP($B57,'Round 1'!$B$2:$AM$102,MATCH(Species!Q$2,'Round 1'!$B$2:$AM$2,0),0),0)+IFERROR(VLOOKUP($B57,'Round  (2)'!$B$2:$AM$102,MATCH(Species!Q$2,'Round  (2)'!$B$2:$AM$2,0),0),0)+IFERROR(VLOOKUP($B57,'Round  (3)'!$B$2:$AM$102,MATCH(Species!Q$2,'Round  (3)'!$B$2:$AM$2,0),0),0)+IFERROR(VLOOKUP($B57,'Round (4)'!$B$2:$AM$102,MATCH(Species!Q$2,'Round (4)'!$B$2:$AM$2,0),0),0)+IFERROR(VLOOKUP($B57,'Round  (5)'!$B$2:$AM$102,MATCH(Species!Q$2,'Round  (5)'!$B$2:$AM$2,0),0),0)+IFERROR(VLOOKUP($B57,'Round  (6)'!$B$2:$AM$102,MATCH(Species!Q$2,'Round  (6)'!$B$2:$AM$2,0),0),0)+IFERROR(VLOOKUP($B57,'Round  (7)'!$B$2:$AM$102,MATCH(Species!Q$2,'Round  (7)'!$B$2:$AM$2,0),0),0)+IFERROR(VLOOKUP($B57,'Round  (8)'!$B$2:$AM$102,MATCH(Species!Q$2,'Round  (8)'!$B$2:$AM$2,0),0),0)+IFERROR(VLOOKUP($B57,'Round  (9)'!$B$2:$AM$102,MATCH(Species!Q$2,'Round  (9)'!$B$2:$AM$2,0),0),0)+IFERROR(VLOOKUP($B57,'Round  (10)'!$B$2:$U$102,MATCH(Species!Q$2,'Round  (10)'!$B$2:$U$2,0),0),0)+IFERROR(VLOOKUP($B57,'Round  (11)'!$B$2:$AB$102,MATCH(Species!Q$2,'Round  (11)'!$B$2:$AB$2,0),0),0)+IFERROR(VLOOKUP($B57,'Round  (12)'!$B$2:$Y$100,MATCH(Species!Q$2,'Round  (12)'!$B$2:$Y$2,0),0),0)</f>
        <v>5</v>
      </c>
      <c r="R57" s="480">
        <f>IFERROR(VLOOKUP($B57,'Round 1'!$B$2:$AM$102,MATCH(Species!R$2,'Round 1'!$B$2:$AM$2,0),0),0)+IFERROR(VLOOKUP($B57,'Round  (2)'!$B$2:$AM$102,MATCH(Species!R$2,'Round  (2)'!$B$2:$AM$2,0),0),0)+IFERROR(VLOOKUP($B57,'Round  (3)'!$B$2:$AM$102,MATCH(Species!R$2,'Round  (3)'!$B$2:$AM$2,0),0),0)+IFERROR(VLOOKUP($B57,'Round (4)'!$B$2:$AM$102,MATCH(Species!R$2,'Round (4)'!$B$2:$AM$2,0),0),0)+IFERROR(VLOOKUP($B57,'Round  (5)'!$B$2:$AM$102,MATCH(Species!R$2,'Round  (5)'!$B$2:$AM$2,0),0),0)+IFERROR(VLOOKUP($B57,'Round  (6)'!$B$2:$AM$102,MATCH(Species!R$2,'Round  (6)'!$B$2:$AM$2,0),0),0)+IFERROR(VLOOKUP($B57,'Round  (7)'!$B$2:$AM$102,MATCH(Species!R$2,'Round  (7)'!$B$2:$AM$2,0),0),0)+IFERROR(VLOOKUP($B57,'Round  (8)'!$B$2:$AM$102,MATCH(Species!R$2,'Round  (8)'!$B$2:$AM$2,0),0),0)+IFERROR(VLOOKUP($B57,'Round  (9)'!$B$2:$AM$102,MATCH(Species!R$2,'Round  (9)'!$B$2:$AM$2,0),0),0)+IFERROR(VLOOKUP($B57,'Round  (10)'!$B$2:$U$102,MATCH(Species!R$2,'Round  (10)'!$B$2:$U$2,0),0),0)+IFERROR(VLOOKUP($B57,'Round  (11)'!$B$2:$AB$102,MATCH(Species!R$2,'Round  (11)'!$B$2:$AB$2,0),0),0)+IFERROR(VLOOKUP($B57,'Round  (12)'!$B$2:$Y$100,MATCH(Species!R$2,'Round  (12)'!$B$2:$Y$2,0),0),0)</f>
        <v>0</v>
      </c>
      <c r="S57" s="480">
        <f>IFERROR(VLOOKUP($B57,'Round 1'!$B$2:$AM$102,MATCH(Species!S$2,'Round 1'!$B$2:$AM$2,0),0),0)+IFERROR(VLOOKUP($B57,'Round  (2)'!$B$2:$AM$102,MATCH(Species!S$2,'Round  (2)'!$B$2:$AM$2,0),0),0)+IFERROR(VLOOKUP($B57,'Round  (3)'!$B$2:$AM$102,MATCH(Species!S$2,'Round  (3)'!$B$2:$AM$2,0),0),0)+IFERROR(VLOOKUP($B57,'Round (4)'!$B$2:$AM$102,MATCH(Species!S$2,'Round (4)'!$B$2:$AM$2,0),0),0)+IFERROR(VLOOKUP($B57,'Round  (5)'!$B$2:$AM$102,MATCH(Species!S$2,'Round  (5)'!$B$2:$AM$2,0),0),0)+IFERROR(VLOOKUP($B57,'Round  (6)'!$B$2:$AM$102,MATCH(Species!S$2,'Round  (6)'!$B$2:$AM$2,0),0),0)+IFERROR(VLOOKUP($B57,'Round  (7)'!$B$2:$AM$102,MATCH(Species!S$2,'Round  (7)'!$B$2:$AM$2,0),0),0)+IFERROR(VLOOKUP($B57,'Round  (8)'!$B$2:$AM$102,MATCH(Species!S$2,'Round  (8)'!$B$2:$AM$2,0),0),0)+IFERROR(VLOOKUP($B57,'Round  (9)'!$B$2:$AM$102,MATCH(Species!S$2,'Round  (9)'!$B$2:$AM$2,0),0),0)+IFERROR(VLOOKUP($B57,'Round  (10)'!$B$2:$U$102,MATCH(Species!S$2,'Round  (10)'!$B$2:$U$2,0),0),0)+IFERROR(VLOOKUP($B57,'Round  (11)'!$B$2:$AB$102,MATCH(Species!S$2,'Round  (11)'!$B$2:$AB$2,0),0),0)+IFERROR(VLOOKUP($B57,'Round  (12)'!$B$2:$Y$100,MATCH(Species!S$2,'Round  (12)'!$B$2:$Y$2,0),0),0)</f>
        <v>0</v>
      </c>
      <c r="T57" s="480">
        <f>IFERROR(VLOOKUP($B57,'Round 1'!$B$2:$AM$102,MATCH(Species!T$2,'Round 1'!$B$2:$AM$2,0),0),0)+IFERROR(VLOOKUP($B57,'Round  (2)'!$B$2:$AM$102,MATCH(Species!T$2,'Round  (2)'!$B$2:$AM$2,0),0),0)+IFERROR(VLOOKUP($B57,'Round  (3)'!$B$2:$AM$102,MATCH(Species!T$2,'Round  (3)'!$B$2:$AM$2,0),0),0)+IFERROR(VLOOKUP($B57,'Round (4)'!$B$2:$AM$102,MATCH(Species!T$2,'Round (4)'!$B$2:$AM$2,0),0),0)+IFERROR(VLOOKUP($B57,'Round  (5)'!$B$2:$AM$102,MATCH(Species!T$2,'Round  (5)'!$B$2:$AM$2,0),0),0)+IFERROR(VLOOKUP($B57,'Round  (6)'!$B$2:$AM$102,MATCH(Species!T$2,'Round  (6)'!$B$2:$AM$2,0),0),0)+IFERROR(VLOOKUP($B57,'Round  (7)'!$B$2:$AM$102,MATCH(Species!T$2,'Round  (7)'!$B$2:$AM$2,0),0),0)+IFERROR(VLOOKUP($B57,'Round  (8)'!$B$2:$AM$102,MATCH(Species!T$2,'Round  (8)'!$B$2:$AM$2,0),0),0)+IFERROR(VLOOKUP($B57,'Round  (9)'!$B$2:$AM$102,MATCH(Species!T$2,'Round  (9)'!$B$2:$AM$2,0),0),0)+IFERROR(VLOOKUP($B57,'Round  (10)'!$B$2:$U$102,MATCH(Species!T$2,'Round  (10)'!$B$2:$U$2,0),0),0)+IFERROR(VLOOKUP($B57,'Round  (11)'!$B$2:$AB$102,MATCH(Species!T$2,'Round  (11)'!$B$2:$AB$2,0),0),0)+IFERROR(VLOOKUP($B57,'Round  (12)'!$B$2:$Y$100,MATCH(Species!T$2,'Round  (12)'!$B$2:$Y$2,0),0),0)</f>
        <v>0</v>
      </c>
      <c r="U57" s="480">
        <f>IFERROR(VLOOKUP($B57,'Round 1'!$B$2:$AM$102,MATCH(Species!U$2,'Round 1'!$B$2:$AM$2,0),0),0)+IFERROR(VLOOKUP($B57,'Round  (2)'!$B$2:$AM$102,MATCH(Species!U$2,'Round  (2)'!$B$2:$AM$2,0),0),0)+IFERROR(VLOOKUP($B57,'Round  (3)'!$B$2:$AM$102,MATCH(Species!U$2,'Round  (3)'!$B$2:$AM$2,0),0),0)+IFERROR(VLOOKUP($B57,'Round (4)'!$B$2:$AM$102,MATCH(Species!U$2,'Round (4)'!$B$2:$AM$2,0),0),0)+IFERROR(VLOOKUP($B57,'Round  (5)'!$B$2:$AM$102,MATCH(Species!U$2,'Round  (5)'!$B$2:$AM$2,0),0),0)+IFERROR(VLOOKUP($B57,'Round  (6)'!$B$2:$AM$102,MATCH(Species!U$2,'Round  (6)'!$B$2:$AM$2,0),0),0)+IFERROR(VLOOKUP($B57,'Round  (7)'!$B$2:$AM$102,MATCH(Species!U$2,'Round  (7)'!$B$2:$AM$2,0),0),0)+IFERROR(VLOOKUP($B57,'Round  (8)'!$B$2:$AM$102,MATCH(Species!U$2,'Round  (8)'!$B$2:$AM$2,0),0),0)+IFERROR(VLOOKUP($B57,'Round  (9)'!$B$2:$AM$102,MATCH(Species!U$2,'Round  (9)'!$B$2:$AM$2,0),0),0)+IFERROR(VLOOKUP($B57,'Round  (10)'!$B$2:$U$102,MATCH(Species!U$2,'Round  (10)'!$B$2:$U$2,0),0),0)+IFERROR(VLOOKUP($B57,'Round  (11)'!$B$2:$AB$102,MATCH(Species!U$2,'Round  (11)'!$B$2:$AB$2,0),0),0)+IFERROR(VLOOKUP($B57,'Round  (12)'!$B$2:$Y$100,MATCH(Species!U$2,'Round  (12)'!$B$2:$Y$2,0),0),0)</f>
        <v>0</v>
      </c>
      <c r="V57" s="480">
        <f>IFERROR(VLOOKUP($B57,'Round 1'!$B$2:$AM$102,MATCH(Species!V$2,'Round 1'!$B$2:$AM$2,0),0),0)+IFERROR(VLOOKUP($B57,'Round  (2)'!$B$2:$AM$102,MATCH(Species!V$2,'Round  (2)'!$B$2:$AM$2,0),0),0)+IFERROR(VLOOKUP($B57,'Round  (3)'!$B$2:$AM$102,MATCH(Species!V$2,'Round  (3)'!$B$2:$AM$2,0),0),0)+IFERROR(VLOOKUP($B57,'Round (4)'!$B$2:$AM$102,MATCH(Species!V$2,'Round (4)'!$B$2:$AM$2,0),0),0)+IFERROR(VLOOKUP($B57,'Round  (5)'!$B$2:$AM$102,MATCH(Species!V$2,'Round  (5)'!$B$2:$AM$2,0),0),0)+IFERROR(VLOOKUP($B57,'Round  (6)'!$B$2:$AM$102,MATCH(Species!V$2,'Round  (6)'!$B$2:$AM$2,0),0),0)+IFERROR(VLOOKUP($B57,'Round  (7)'!$B$2:$AM$102,MATCH(Species!V$2,'Round  (7)'!$B$2:$AM$2,0),0),0)+IFERROR(VLOOKUP($B57,'Round  (8)'!$B$2:$AM$102,MATCH(Species!V$2,'Round  (8)'!$B$2:$AM$2,0),0),0)+IFERROR(VLOOKUP($B57,'Round  (9)'!$B$2:$AM$102,MATCH(Species!V$2,'Round  (9)'!$B$2:$AM$2,0),0),0)+IFERROR(VLOOKUP($B57,'Round  (10)'!$B$2:$U$102,MATCH(Species!V$2,'Round  (10)'!$B$2:$U$2,0),0),0)+IFERROR(VLOOKUP($B57,'Round  (11)'!$B$2:$AB$102,MATCH(Species!V$2,'Round  (11)'!$B$2:$AB$2,0),0),0)+IFERROR(VLOOKUP($B57,'Round  (12)'!$B$2:$Y$100,MATCH(Species!V$2,'Round  (12)'!$B$2:$Y$2,0),0),0)</f>
        <v>0</v>
      </c>
      <c r="W57" s="480">
        <f>IFERROR(VLOOKUP($B57,'Round 1'!$B$2:$AM$102,MATCH(Species!W$2,'Round 1'!$B$2:$AM$2,0),0),0)+IFERROR(VLOOKUP($B57,'Round  (2)'!$B$2:$AM$102,MATCH(Species!W$2,'Round  (2)'!$B$2:$AM$2,0),0),0)+IFERROR(VLOOKUP($B57,'Round  (3)'!$B$2:$AM$102,MATCH(Species!W$2,'Round  (3)'!$B$2:$AM$2,0),0),0)+IFERROR(VLOOKUP($B57,'Round (4)'!$B$2:$AM$102,MATCH(Species!W$2,'Round (4)'!$B$2:$AM$2,0),0),0)+IFERROR(VLOOKUP($B57,'Round  (5)'!$B$2:$AM$102,MATCH(Species!W$2,'Round  (5)'!$B$2:$AM$2,0),0),0)+IFERROR(VLOOKUP($B57,'Round  (6)'!$B$2:$AM$102,MATCH(Species!W$2,'Round  (6)'!$B$2:$AM$2,0),0),0)+IFERROR(VLOOKUP($B57,'Round  (7)'!$B$2:$AM$102,MATCH(Species!W$2,'Round  (7)'!$B$2:$AM$2,0),0),0)+IFERROR(VLOOKUP($B57,'Round  (8)'!$B$2:$AM$102,MATCH(Species!W$2,'Round  (8)'!$B$2:$AM$2,0),0),0)+IFERROR(VLOOKUP($B57,'Round  (9)'!$B$2:$AM$102,MATCH(Species!W$2,'Round  (9)'!$B$2:$AM$2,0),0),0)+IFERROR(VLOOKUP($B57,'Round  (10)'!$B$2:$U$102,MATCH(Species!W$2,'Round  (10)'!$B$2:$U$2,0),0),0)+IFERROR(VLOOKUP($B57,'Round  (11)'!$B$2:$AB$102,MATCH(Species!W$2,'Round  (11)'!$B$2:$AB$2,0),0),0)+IFERROR(VLOOKUP($B57,'Round  (12)'!$B$2:$Y$100,MATCH(Species!W$2,'Round  (12)'!$B$2:$Y$2,0),0),0)</f>
        <v>1</v>
      </c>
      <c r="X57" s="480">
        <f>IFERROR(VLOOKUP($B57,'Round 1'!$B$2:$AM$102,MATCH(Species!X$2,'Round 1'!$B$2:$AM$2,0),0),0)+IFERROR(VLOOKUP($B57,'Round  (2)'!$B$2:$AM$102,MATCH(Species!X$2,'Round  (2)'!$B$2:$AM$2,0),0),0)+IFERROR(VLOOKUP($B57,'Round  (3)'!$B$2:$AM$102,MATCH(Species!X$2,'Round  (3)'!$B$2:$AM$2,0),0),0)+IFERROR(VLOOKUP($B57,'Round (4)'!$B$2:$AM$102,MATCH(Species!X$2,'Round (4)'!$B$2:$AM$2,0),0),0)+IFERROR(VLOOKUP($B57,'Round  (5)'!$B$2:$AM$102,MATCH(Species!X$2,'Round  (5)'!$B$2:$AM$2,0),0),0)+IFERROR(VLOOKUP($B57,'Round  (6)'!$B$2:$AM$102,MATCH(Species!X$2,'Round  (6)'!$B$2:$AM$2,0),0),0)+IFERROR(VLOOKUP($B57,'Round  (7)'!$B$2:$AM$102,MATCH(Species!X$2,'Round  (7)'!$B$2:$AM$2,0),0),0)+IFERROR(VLOOKUP($B57,'Round  (8)'!$B$2:$AM$102,MATCH(Species!X$2,'Round  (8)'!$B$2:$AM$2,0),0),0)+IFERROR(VLOOKUP($B57,'Round  (9)'!$B$2:$AM$102,MATCH(Species!X$2,'Round  (9)'!$B$2:$AM$2,0),0),0)+IFERROR(VLOOKUP($B57,'Round  (10)'!$B$2:$U$102,MATCH(Species!X$2,'Round  (10)'!$B$2:$U$2,0),0),0)+IFERROR(VLOOKUP($B57,'Round  (11)'!$B$2:$AB$102,MATCH(Species!X$2,'Round  (11)'!$B$2:$AB$2,0),0),0)+IFERROR(VLOOKUP($B57,'Round  (12)'!$B$2:$Y$100,MATCH(Species!X$2,'Round  (12)'!$B$2:$Y$2,0),0),0)</f>
        <v>0</v>
      </c>
      <c r="Y57" s="480">
        <f>IFERROR(VLOOKUP($B57,'Round 1'!$B$2:$AM$102,MATCH(Species!Y$2,'Round 1'!$B$2:$AM$2,0),0),0)+IFERROR(VLOOKUP($B57,'Round  (2)'!$B$2:$AM$102,MATCH(Species!Y$2,'Round  (2)'!$B$2:$AM$2,0),0),0)+IFERROR(VLOOKUP($B57,'Round  (3)'!$B$2:$AM$102,MATCH(Species!Y$2,'Round  (3)'!$B$2:$AM$2,0),0),0)+IFERROR(VLOOKUP($B57,'Round (4)'!$B$2:$AM$102,MATCH(Species!Y$2,'Round (4)'!$B$2:$AM$2,0),0),0)+IFERROR(VLOOKUP($B57,'Round  (5)'!$B$2:$AM$102,MATCH(Species!Y$2,'Round  (5)'!$B$2:$AM$2,0),0),0)+IFERROR(VLOOKUP($B57,'Round  (6)'!$B$2:$AM$102,MATCH(Species!Y$2,'Round  (6)'!$B$2:$AM$2,0),0),0)+IFERROR(VLOOKUP($B57,'Round  (7)'!$B$2:$AM$102,MATCH(Species!Y$2,'Round  (7)'!$B$2:$AM$2,0),0),0)+IFERROR(VLOOKUP($B57,'Round  (8)'!$B$2:$AM$102,MATCH(Species!Y$2,'Round  (8)'!$B$2:$AM$2,0),0),0)+IFERROR(VLOOKUP($B57,'Round  (9)'!$B$2:$AM$102,MATCH(Species!Y$2,'Round  (9)'!$B$2:$AM$2,0),0),0)+IFERROR(VLOOKUP($B57,'Round  (10)'!$B$2:$U$102,MATCH(Species!Y$2,'Round  (10)'!$B$2:$U$2,0),0),0)+IFERROR(VLOOKUP($B57,'Round  (11)'!$B$2:$AB$102,MATCH(Species!Y$2,'Round  (11)'!$B$2:$AB$2,0),0),0)+IFERROR(VLOOKUP($B57,'Round  (12)'!$B$2:$Y$100,MATCH(Species!Y$2,'Round  (12)'!$B$2:$Y$2,0),0),0)</f>
        <v>0</v>
      </c>
      <c r="Z57" s="480">
        <f>IFERROR(VLOOKUP($B57,'Round 1'!$B$2:$AM$102,MATCH(Species!Z$2,'Round 1'!$B$2:$AM$2,0),0),0)+IFERROR(VLOOKUP($B57,'Round  (2)'!$B$2:$AM$102,MATCH(Species!Z$2,'Round  (2)'!$B$2:$AM$2,0),0),0)+IFERROR(VLOOKUP($B57,'Round  (3)'!$B$2:$AM$102,MATCH(Species!Z$2,'Round  (3)'!$B$2:$AM$2,0),0),0)+IFERROR(VLOOKUP($B57,'Round (4)'!$B$2:$AM$102,MATCH(Species!Z$2,'Round (4)'!$B$2:$AM$2,0),0),0)+IFERROR(VLOOKUP($B57,'Round  (5)'!$B$2:$AM$102,MATCH(Species!Z$2,'Round  (5)'!$B$2:$AM$2,0),0),0)+IFERROR(VLOOKUP($B57,'Round  (6)'!$B$2:$AM$102,MATCH(Species!Z$2,'Round  (6)'!$B$2:$AM$2,0),0),0)+IFERROR(VLOOKUP($B57,'Round  (7)'!$B$2:$AM$102,MATCH(Species!Z$2,'Round  (7)'!$B$2:$AM$2,0),0),0)+IFERROR(VLOOKUP($B57,'Round  (8)'!$B$2:$AM$102,MATCH(Species!Z$2,'Round  (8)'!$B$2:$AM$2,0),0),0)+IFERROR(VLOOKUP($B57,'Round  (9)'!$B$2:$AM$102,MATCH(Species!Z$2,'Round  (9)'!$B$2:$AM$2,0),0),0)+IFERROR(VLOOKUP($B57,'Round  (10)'!$B$2:$U$102,MATCH(Species!Z$2,'Round  (10)'!$B$2:$U$2,0),0),0)+IFERROR(VLOOKUP($B57,'Round  (11)'!$B$2:$AB$102,MATCH(Species!Z$2,'Round  (11)'!$B$2:$AB$2,0),0),0)+IFERROR(VLOOKUP($B57,'Round  (12)'!$B$2:$Y$100,MATCH(Species!Z$2,'Round  (12)'!$B$2:$Y$2,0),0),0)</f>
        <v>0</v>
      </c>
      <c r="AA57" s="480">
        <f>IFERROR(VLOOKUP($B57,'Round 1'!$B$2:$AM$102,MATCH(Species!AA$2,'Round 1'!$B$2:$AM$2,0),0),0)+IFERROR(VLOOKUP($B57,'Round  (2)'!$B$2:$AM$102,MATCH(Species!AA$2,'Round  (2)'!$B$2:$AM$2,0),0),0)+IFERROR(VLOOKUP($B57,'Round  (3)'!$B$2:$AM$102,MATCH(Species!AA$2,'Round  (3)'!$B$2:$AM$2,0),0),0)+IFERROR(VLOOKUP($B57,'Round (4)'!$B$2:$AM$102,MATCH(Species!AA$2,'Round (4)'!$B$2:$AM$2,0),0),0)+IFERROR(VLOOKUP($B57,'Round  (5)'!$B$2:$AM$102,MATCH(Species!AA$2,'Round  (5)'!$B$2:$AM$2,0),0),0)+IFERROR(VLOOKUP($B57,'Round  (6)'!$B$2:$AM$102,MATCH(Species!AA$2,'Round  (6)'!$B$2:$AM$2,0),0),0)+IFERROR(VLOOKUP($B57,'Round  (7)'!$B$2:$AM$102,MATCH(Species!AA$2,'Round  (7)'!$B$2:$AM$2,0),0),0)+IFERROR(VLOOKUP($B57,'Round  (8)'!$B$2:$AM$102,MATCH(Species!AA$2,'Round  (8)'!$B$2:$AM$2,0),0),0)+IFERROR(VLOOKUP($B57,'Round  (9)'!$B$2:$AM$102,MATCH(Species!AA$2,'Round  (9)'!$B$2:$AM$2,0),0),0)+IFERROR(VLOOKUP($B57,'Round  (10)'!$B$2:$U$102,MATCH(Species!AA$2,'Round  (10)'!$B$2:$U$2,0),0),0)+IFERROR(VLOOKUP($B57,'Round  (11)'!$B$2:$AB$102,MATCH(Species!AA$2,'Round  (11)'!$B$2:$AB$2,0),0),0)+IFERROR(VLOOKUP($B57,'Round  (12)'!$B$2:$Y$100,MATCH(Species!AA$2,'Round  (12)'!$B$2:$Y$2,0),0),0)</f>
        <v>0</v>
      </c>
      <c r="AB57" s="480">
        <f>IFERROR(VLOOKUP($B57,'Round 1'!$B$2:$AM$102,MATCH(Species!AB$2,'Round 1'!$B$2:$AM$2,0),0),0)+IFERROR(VLOOKUP($B57,'Round  (2)'!$B$2:$AM$102,MATCH(Species!AB$2,'Round  (2)'!$B$2:$AM$2,0),0),0)+IFERROR(VLOOKUP($B57,'Round  (3)'!$B$2:$AM$102,MATCH(Species!AB$2,'Round  (3)'!$B$2:$AM$2,0),0),0)+IFERROR(VLOOKUP($B57,'Round (4)'!$B$2:$AM$102,MATCH(Species!AB$2,'Round (4)'!$B$2:$AM$2,0),0),0)+IFERROR(VLOOKUP($B57,'Round  (5)'!$B$2:$AM$102,MATCH(Species!AB$2,'Round  (5)'!$B$2:$AM$2,0),0),0)+IFERROR(VLOOKUP($B57,'Round  (6)'!$B$2:$AM$102,MATCH(Species!AB$2,'Round  (6)'!$B$2:$AM$2,0),0),0)+IFERROR(VLOOKUP($B57,'Round  (7)'!$B$2:$AM$102,MATCH(Species!AB$2,'Round  (7)'!$B$2:$AM$2,0),0),0)+IFERROR(VLOOKUP($B57,'Round  (8)'!$B$2:$AM$102,MATCH(Species!AB$2,'Round  (8)'!$B$2:$AM$2,0),0),0)+IFERROR(VLOOKUP($B57,'Round  (9)'!$B$2:$AM$102,MATCH(Species!AB$2,'Round  (9)'!$B$2:$AM$2,0),0),0)+IFERROR(VLOOKUP($B57,'Round  (10)'!$B$2:$U$102,MATCH(Species!AB$2,'Round  (10)'!$B$2:$U$2,0),0),0)+IFERROR(VLOOKUP($B57,'Round  (11)'!$B$2:$AB$102,MATCH(Species!AB$2,'Round  (11)'!$B$2:$AB$2,0),0),0)+IFERROR(VLOOKUP($B57,'Round  (12)'!$B$2:$Y$100,MATCH(Species!AB$2,'Round  (12)'!$B$2:$Y$2,0),0),0)</f>
        <v>0</v>
      </c>
      <c r="AC57" s="480">
        <f>IFERROR(VLOOKUP($B57,'Round 1'!$B$2:$AM$102,MATCH(Species!AC$2,'Round 1'!$B$2:$AM$2,0),0),0)+IFERROR(VLOOKUP($B57,'Round  (2)'!$B$2:$AM$102,MATCH(Species!AC$2,'Round  (2)'!$B$2:$AM$2,0),0),0)+IFERROR(VLOOKUP($B57,'Round  (3)'!$B$2:$AM$102,MATCH(Species!AC$2,'Round  (3)'!$B$2:$AM$2,0),0),0)+IFERROR(VLOOKUP($B57,'Round (4)'!$B$2:$AM$102,MATCH(Species!AC$2,'Round (4)'!$B$2:$AM$2,0),0),0)+IFERROR(VLOOKUP($B57,'Round  (5)'!$B$2:$AM$102,MATCH(Species!AC$2,'Round  (5)'!$B$2:$AM$2,0),0),0)+IFERROR(VLOOKUP($B57,'Round  (6)'!$B$2:$AM$102,MATCH(Species!AC$2,'Round  (6)'!$B$2:$AM$2,0),0),0)+IFERROR(VLOOKUP($B57,'Round  (7)'!$B$2:$AM$102,MATCH(Species!AC$2,'Round  (7)'!$B$2:$AM$2,0),0),0)+IFERROR(VLOOKUP($B57,'Round  (8)'!$B$2:$AM$102,MATCH(Species!AC$2,'Round  (8)'!$B$2:$AM$2,0),0),0)+IFERROR(VLOOKUP($B57,'Round  (9)'!$B$2:$AM$102,MATCH(Species!AC$2,'Round  (9)'!$B$2:$AM$2,0),0),0)+IFERROR(VLOOKUP($B57,'Round  (10)'!$B$2:$U$102,MATCH(Species!AC$2,'Round  (10)'!$B$2:$U$2,0),0),0)+IFERROR(VLOOKUP($B57,'Round  (11)'!$B$2:$AB$102,MATCH(Species!AC$2,'Round  (11)'!$B$2:$AB$2,0),0),0)+IFERROR(VLOOKUP($B57,'Round  (12)'!$B$2:$Y$100,MATCH(Species!AC$2,'Round  (12)'!$B$2:$Y$2,0),0),0)</f>
        <v>0</v>
      </c>
      <c r="AD57" s="480">
        <f>IFERROR(VLOOKUP($B57,'Round 1'!$B$2:$AM$102,MATCH(Species!AD$2,'Round 1'!$B$2:$AM$2,0),0),0)+IFERROR(VLOOKUP($B57,'Round  (2)'!$B$2:$AM$102,MATCH(Species!AD$2,'Round  (2)'!$B$2:$AM$2,0),0),0)+IFERROR(VLOOKUP($B57,'Round  (3)'!$B$2:$AM$102,MATCH(Species!AD$2,'Round  (3)'!$B$2:$AM$2,0),0),0)+IFERROR(VLOOKUP($B57,'Round (4)'!$B$2:$AM$102,MATCH(Species!AD$2,'Round (4)'!$B$2:$AM$2,0),0),0)+IFERROR(VLOOKUP($B57,'Round  (5)'!$B$2:$AM$102,MATCH(Species!AD$2,'Round  (5)'!$B$2:$AM$2,0),0),0)+IFERROR(VLOOKUP($B57,'Round  (6)'!$B$2:$AM$102,MATCH(Species!AD$2,'Round  (6)'!$B$2:$AM$2,0),0),0)+IFERROR(VLOOKUP($B57,'Round  (7)'!$B$2:$AM$102,MATCH(Species!AD$2,'Round  (7)'!$B$2:$AM$2,0),0),0)+IFERROR(VLOOKUP($B57,'Round  (8)'!$B$2:$AM$102,MATCH(Species!AD$2,'Round  (8)'!$B$2:$AM$2,0),0),0)+IFERROR(VLOOKUP($B57,'Round  (9)'!$B$2:$AM$102,MATCH(Species!AD$2,'Round  (9)'!$B$2:$AM$2,0),0),0)+IFERROR(VLOOKUP($B57,'Round  (10)'!$B$2:$U$102,MATCH(Species!AD$2,'Round  (10)'!$B$2:$U$2,0),0),0)+IFERROR(VLOOKUP($B57,'Round  (11)'!$B$2:$AB$102,MATCH(Species!AD$2,'Round  (11)'!$B$2:$AB$2,0),0),0)+IFERROR(VLOOKUP($B57,'Round  (12)'!$B$2:$Y$100,MATCH(Species!AD$2,'Round  (12)'!$B$2:$Y$2,0),0),0)</f>
        <v>0</v>
      </c>
      <c r="AE57" s="480">
        <f>IFERROR(VLOOKUP($B57,'Round 1'!$B$2:$AM$102,MATCH(Species!AE$2,'Round 1'!$B$2:$AM$2,0),0),0)+IFERROR(VLOOKUP($B57,'Round  (2)'!$B$2:$AM$102,MATCH(Species!AE$2,'Round  (2)'!$B$2:$AM$2,0),0),0)+IFERROR(VLOOKUP($B57,'Round  (3)'!$B$2:$AM$102,MATCH(Species!AE$2,'Round  (3)'!$B$2:$AM$2,0),0),0)+IFERROR(VLOOKUP($B57,'Round (4)'!$B$2:$AM$102,MATCH(Species!AE$2,'Round (4)'!$B$2:$AM$2,0),0),0)+IFERROR(VLOOKUP($B57,'Round  (5)'!$B$2:$AM$102,MATCH(Species!AE$2,'Round  (5)'!$B$2:$AM$2,0),0),0)+IFERROR(VLOOKUP($B57,'Round  (6)'!$B$2:$AM$102,MATCH(Species!AE$2,'Round  (6)'!$B$2:$AM$2,0),0),0)+IFERROR(VLOOKUP($B57,'Round  (7)'!$B$2:$AM$102,MATCH(Species!AE$2,'Round  (7)'!$B$2:$AM$2,0),0),0)+IFERROR(VLOOKUP($B57,'Round  (8)'!$B$2:$AM$102,MATCH(Species!AE$2,'Round  (8)'!$B$2:$AM$2,0),0),0)+IFERROR(VLOOKUP($B57,'Round  (9)'!$B$2:$AM$102,MATCH(Species!AE$2,'Round  (9)'!$B$2:$AM$2,0),0),0)+IFERROR(VLOOKUP($B57,'Round  (10)'!$B$2:$U$102,MATCH(Species!AE$2,'Round  (10)'!$B$2:$U$2,0),0),0)+IFERROR(VLOOKUP($B57,'Round  (11)'!$B$2:$AB$102,MATCH(Species!AE$2,'Round  (11)'!$B$2:$AB$2,0),0),0)+IFERROR(VLOOKUP($B57,'Round  (12)'!$B$2:$Y$100,MATCH(Species!AE$2,'Round  (12)'!$B$2:$Y$2,0),0),0)</f>
        <v>0</v>
      </c>
      <c r="AF57" s="480">
        <f>IFERROR(VLOOKUP($B57,'Round 1'!$B$2:$AM$102,MATCH(Species!AF$2,'Round 1'!$B$2:$AM$2,0),0),0)+IFERROR(VLOOKUP($B57,'Round  (2)'!$B$2:$AM$102,MATCH(Species!AF$2,'Round  (2)'!$B$2:$AM$2,0),0),0)+IFERROR(VLOOKUP($B57,'Round  (3)'!$B$2:$AM$102,MATCH(Species!AF$2,'Round  (3)'!$B$2:$AM$2,0),0),0)+IFERROR(VLOOKUP($B57,'Round (4)'!$B$2:$AM$102,MATCH(Species!AF$2,'Round (4)'!$B$2:$AM$2,0),0),0)+IFERROR(VLOOKUP($B57,'Round  (5)'!$B$2:$AM$102,MATCH(Species!AF$2,'Round  (5)'!$B$2:$AM$2,0),0),0)+IFERROR(VLOOKUP($B57,'Round  (6)'!$B$2:$AM$102,MATCH(Species!AF$2,'Round  (6)'!$B$2:$AM$2,0),0),0)+IFERROR(VLOOKUP($B57,'Round  (7)'!$B$2:$AM$102,MATCH(Species!AF$2,'Round  (7)'!$B$2:$AM$2,0),0),0)+IFERROR(VLOOKUP($B57,'Round  (8)'!$B$2:$AM$102,MATCH(Species!AF$2,'Round  (8)'!$B$2:$AM$2,0),0),0)+IFERROR(VLOOKUP($B57,'Round  (9)'!$B$2:$AM$102,MATCH(Species!AF$2,'Round  (9)'!$B$2:$AM$2,0),0),0)+IFERROR(VLOOKUP($B57,'Round  (10)'!$B$2:$U$102,MATCH(Species!AF$2,'Round  (10)'!$B$2:$U$2,0),0),0)+IFERROR(VLOOKUP($B57,'Round  (11)'!$B$2:$AB$102,MATCH(Species!AF$2,'Round  (11)'!$B$2:$AB$2,0),0),0)+IFERROR(VLOOKUP($B57,'Round  (12)'!$B$2:$Y$100,MATCH(Species!AF$2,'Round  (12)'!$B$2:$Y$2,0),0),0)</f>
        <v>0</v>
      </c>
      <c r="AG57" s="480">
        <f>IFERROR(VLOOKUP($B57,'Round 1'!$B$2:$AM$102,MATCH(Species!AG$2,'Round 1'!$B$2:$AM$2,0),0),0)+IFERROR(VLOOKUP($B57,'Round  (2)'!$B$2:$AM$102,MATCH(Species!AG$2,'Round  (2)'!$B$2:$AM$2,0),0),0)+IFERROR(VLOOKUP($B57,'Round  (3)'!$B$2:$AM$102,MATCH(Species!AG$2,'Round  (3)'!$B$2:$AM$2,0),0),0)+IFERROR(VLOOKUP($B57,'Round (4)'!$B$2:$AM$102,MATCH(Species!AG$2,'Round (4)'!$B$2:$AM$2,0),0),0)+IFERROR(VLOOKUP($B57,'Round  (5)'!$B$2:$AM$102,MATCH(Species!AG$2,'Round  (5)'!$B$2:$AM$2,0),0),0)+IFERROR(VLOOKUP($B57,'Round  (6)'!$B$2:$AM$102,MATCH(Species!AG$2,'Round  (6)'!$B$2:$AM$2,0),0),0)+IFERROR(VLOOKUP($B57,'Round  (7)'!$B$2:$AM$102,MATCH(Species!AG$2,'Round  (7)'!$B$2:$AM$2,0),0),0)+IFERROR(VLOOKUP($B57,'Round  (8)'!$B$2:$AM$102,MATCH(Species!AG$2,'Round  (8)'!$B$2:$AM$2,0),0),0)+IFERROR(VLOOKUP($B57,'Round  (9)'!$B$2:$AM$102,MATCH(Species!AG$2,'Round  (9)'!$B$2:$AM$2,0),0),0)+IFERROR(VLOOKUP($B57,'Round  (10)'!$B$2:$U$102,MATCH(Species!AG$2,'Round  (10)'!$B$2:$U$2,0),0),0)+IFERROR(VLOOKUP($B57,'Round  (11)'!$B$2:$AB$102,MATCH(Species!AG$2,'Round  (11)'!$B$2:$AB$2,0),0),0)+IFERROR(VLOOKUP($B57,'Round  (12)'!$B$2:$Y$100,MATCH(Species!AG$2,'Round  (12)'!$B$2:$Y$2,0),0),0)</f>
        <v>0</v>
      </c>
      <c r="AH57" s="480">
        <f>IFERROR(VLOOKUP($B57,'Round 1'!$B$2:$AM$102,MATCH(Species!AH$2,'Round 1'!$B$2:$AM$2,0),0),0)+IFERROR(VLOOKUP($B57,'Round  (2)'!$B$2:$AM$102,MATCH(Species!AH$2,'Round  (2)'!$B$2:$AM$2,0),0),0)+IFERROR(VLOOKUP($B57,'Round  (3)'!$B$2:$AM$102,MATCH(Species!AH$2,'Round  (3)'!$B$2:$AM$2,0),0),0)+IFERROR(VLOOKUP($B57,'Round (4)'!$B$2:$AM$102,MATCH(Species!AH$2,'Round (4)'!$B$2:$AM$2,0),0),0)+IFERROR(VLOOKUP($B57,'Round  (5)'!$B$2:$AM$102,MATCH(Species!AH$2,'Round  (5)'!$B$2:$AM$2,0),0),0)+IFERROR(VLOOKUP($B57,'Round  (6)'!$B$2:$AM$102,MATCH(Species!AH$2,'Round  (6)'!$B$2:$AM$2,0),0),0)+IFERROR(VLOOKUP($B57,'Round  (7)'!$B$2:$AM$102,MATCH(Species!AH$2,'Round  (7)'!$B$2:$AM$2,0),0),0)+IFERROR(VLOOKUP($B57,'Round  (8)'!$B$2:$AM$102,MATCH(Species!AH$2,'Round  (8)'!$B$2:$AM$2,0),0),0)+IFERROR(VLOOKUP($B57,'Round  (9)'!$B$2:$AM$102,MATCH(Species!AH$2,'Round  (9)'!$B$2:$AM$2,0),0),0)+IFERROR(VLOOKUP($B57,'Round  (10)'!$B$2:$U$102,MATCH(Species!AH$2,'Round  (10)'!$B$2:$U$2,0),0),0)+IFERROR(VLOOKUP($B57,'Round  (11)'!$B$2:$AB$102,MATCH(Species!AH$2,'Round  (11)'!$B$2:$AB$2,0),0),0)+IFERROR(VLOOKUP($B57,'Round  (12)'!$B$2:$Y$100,MATCH(Species!AH$2,'Round  (12)'!$B$2:$Y$2,0),0),0)</f>
        <v>0</v>
      </c>
      <c r="AI57" s="480">
        <f>IFERROR(VLOOKUP($B57,'Round 1'!$B$2:$AM$102,MATCH(Species!AI$2,'Round 1'!$B$2:$AM$2,0),0),0)+IFERROR(VLOOKUP($B57,'Round  (2)'!$B$2:$AM$102,MATCH(Species!AI$2,'Round  (2)'!$B$2:$AM$2,0),0),0)+IFERROR(VLOOKUP($B57,'Round  (3)'!$B$2:$AM$102,MATCH(Species!AI$2,'Round  (3)'!$B$2:$AM$2,0),0),0)+IFERROR(VLOOKUP($B57,'Round (4)'!$B$2:$AM$102,MATCH(Species!AI$2,'Round (4)'!$B$2:$AM$2,0),0),0)+IFERROR(VLOOKUP($B57,'Round  (5)'!$B$2:$AM$102,MATCH(Species!AI$2,'Round  (5)'!$B$2:$AM$2,0),0),0)+IFERROR(VLOOKUP($B57,'Round  (6)'!$B$2:$AM$102,MATCH(Species!AI$2,'Round  (6)'!$B$2:$AM$2,0),0),0)+IFERROR(VLOOKUP($B57,'Round  (7)'!$B$2:$AM$102,MATCH(Species!AI$2,'Round  (7)'!$B$2:$AM$2,0),0),0)+IFERROR(VLOOKUP($B57,'Round  (8)'!$B$2:$AM$102,MATCH(Species!AI$2,'Round  (8)'!$B$2:$AM$2,0),0),0)+IFERROR(VLOOKUP($B57,'Round  (9)'!$B$2:$AM$102,MATCH(Species!AI$2,'Round  (9)'!$B$2:$AM$2,0),0),0)+IFERROR(VLOOKUP($B57,'Round  (10)'!$B$2:$U$102,MATCH(Species!AI$2,'Round  (10)'!$B$2:$U$2,0),0),0)+IFERROR(VLOOKUP($B57,'Round  (11)'!$B$2:$AB$102,MATCH(Species!AI$2,'Round  (11)'!$B$2:$AB$2,0),0),0)+IFERROR(VLOOKUP($B57,'Round  (12)'!$B$2:$Y$100,MATCH(Species!AI$2,'Round  (12)'!$B$2:$Y$2,0),0),0)</f>
        <v>0</v>
      </c>
      <c r="AJ57" s="480">
        <f>IFERROR(VLOOKUP($B57,'Round 1'!$B$2:$AM$102,MATCH(Species!AJ$2,'Round 1'!$B$2:$AM$2,0),0),0)+IFERROR(VLOOKUP($B57,'Round  (2)'!$B$2:$AM$102,MATCH(Species!AJ$2,'Round  (2)'!$B$2:$AM$2,0),0),0)+IFERROR(VLOOKUP($B57,'Round  (3)'!$B$2:$AM$102,MATCH(Species!AJ$2,'Round  (3)'!$B$2:$AM$2,0),0),0)+IFERROR(VLOOKUP($B57,'Round (4)'!$B$2:$AM$102,MATCH(Species!AJ$2,'Round (4)'!$B$2:$AM$2,0),0),0)+IFERROR(VLOOKUP($B57,'Round  (5)'!$B$2:$AM$102,MATCH(Species!AJ$2,'Round  (5)'!$B$2:$AM$2,0),0),0)+IFERROR(VLOOKUP($B57,'Round  (6)'!$B$2:$AM$102,MATCH(Species!AJ$2,'Round  (6)'!$B$2:$AM$2,0),0),0)+IFERROR(VLOOKUP($B57,'Round  (7)'!$B$2:$AM$102,MATCH(Species!AJ$2,'Round  (7)'!$B$2:$AM$2,0),0),0)+IFERROR(VLOOKUP($B57,'Round  (8)'!$B$2:$AM$102,MATCH(Species!AJ$2,'Round  (8)'!$B$2:$AM$2,0),0),0)+IFERROR(VLOOKUP($B57,'Round  (9)'!$B$2:$AM$102,MATCH(Species!AJ$2,'Round  (9)'!$B$2:$AM$2,0),0),0)+IFERROR(VLOOKUP($B57,'Round  (10)'!$B$2:$U$102,MATCH(Species!AJ$2,'Round  (10)'!$B$2:$U$2,0),0),0)+IFERROR(VLOOKUP($B57,'Round  (11)'!$B$2:$AB$102,MATCH(Species!AJ$2,'Round  (11)'!$B$2:$AB$2,0),0),0)+IFERROR(VLOOKUP($B57,'Round  (12)'!$B$2:$Y$100,MATCH(Species!AJ$2,'Round  (12)'!$B$2:$Y$2,0),0),0)</f>
        <v>0</v>
      </c>
    </row>
    <row r="58" spans="1:37" x14ac:dyDescent="0.3">
      <c r="A58" s="186">
        <v>55</v>
      </c>
      <c r="B58" s="326" t="s">
        <v>834</v>
      </c>
      <c r="C58" s="66" t="str">
        <f>IFERROR(VLOOKUP(B58,IND!$B$3:$E$66,4,0),"NM")</f>
        <v>NM</v>
      </c>
      <c r="D58" s="51">
        <f t="shared" si="3"/>
        <v>4</v>
      </c>
      <c r="E58" s="342">
        <f t="shared" si="4"/>
        <v>4</v>
      </c>
      <c r="F58" s="480">
        <f>IFERROR(VLOOKUP($B58,'Round 1'!$B$2:$AM$102,MATCH(Species!F$2,'Round 1'!$B$2:$AM$2,0),0),0)+IFERROR(VLOOKUP($B58,'Round  (2)'!$B$2:$AM$102,MATCH(Species!F$2,'Round  (2)'!$B$2:$AM$2,0),0),0)+IFERROR(VLOOKUP($B58,'Round  (3)'!$B$2:$AM$102,MATCH(Species!F$2,'Round  (3)'!$B$2:$AM$2,0),0),0)+IFERROR(VLOOKUP($B58,'Round (4)'!$B$2:$AM$102,MATCH(Species!F$2,'Round (4)'!$B$2:$AM$2,0),0),0)+IFERROR(VLOOKUP($B58,'Round  (5)'!$B$2:$AM$102,MATCH(Species!F$2,'Round  (5)'!$B$2:$AM$2,0),0),0)+IFERROR(VLOOKUP($B58,'Round  (6)'!$B$2:$AM$102,MATCH(Species!F$2,'Round  (6)'!$B$2:$AM$2,0),0),0)+IFERROR(VLOOKUP($B58,'Round  (7)'!$B$2:$AM$102,MATCH(Species!F$2,'Round  (7)'!$B$2:$AM$2,0),0),0)+IFERROR(VLOOKUP($B58,'Round  (8)'!$B$2:$AM$102,MATCH(Species!F$2,'Round  (8)'!$B$2:$AM$2,0),0),0)+IFERROR(VLOOKUP($B58,'Round  (9)'!$B$2:$AM$102,MATCH(Species!F$2,'Round  (9)'!$B$2:$AM$2,0),0),0)+IFERROR(VLOOKUP($B58,'Round  (10)'!$B$2:$U$102,MATCH(Species!F$2,'Round  (10)'!$B$2:$U$2,0),0),0)+IFERROR(VLOOKUP($B58,'Round  (11)'!$B$2:$AB$102,MATCH(Species!F$2,'Round  (11)'!$B$2:$AB$2,0),0),0)+IFERROR(VLOOKUP($B58,'Round  (12)'!$B$2:$Y$100,MATCH(Species!F$2,'Round  (12)'!$B$2:$Y$2,0),0),0)</f>
        <v>0</v>
      </c>
      <c r="G58" s="480">
        <f>IFERROR(VLOOKUP($B58,'Round 1'!$B$2:$AM$102,MATCH(Species!G$2,'Round 1'!$B$2:$AM$2,0),0),0)+IFERROR(VLOOKUP($B58,'Round  (2)'!$B$2:$AM$102,MATCH(Species!G$2,'Round  (2)'!$B$2:$AM$2,0),0),0)+IFERROR(VLOOKUP($B58,'Round  (3)'!$B$2:$AM$102,MATCH(Species!G$2,'Round  (3)'!$B$2:$AM$2,0),0),0)+IFERROR(VLOOKUP($B58,'Round (4)'!$B$2:$AM$102,MATCH(Species!G$2,'Round (4)'!$B$2:$AM$2,0),0),0)+IFERROR(VLOOKUP($B58,'Round  (5)'!$B$2:$AM$102,MATCH(Species!G$2,'Round  (5)'!$B$2:$AM$2,0),0),0)+IFERROR(VLOOKUP($B58,'Round  (6)'!$B$2:$AM$102,MATCH(Species!G$2,'Round  (6)'!$B$2:$AM$2,0),0),0)+IFERROR(VLOOKUP($B58,'Round  (7)'!$B$2:$AM$102,MATCH(Species!G$2,'Round  (7)'!$B$2:$AM$2,0),0),0)+IFERROR(VLOOKUP($B58,'Round  (8)'!$B$2:$AM$102,MATCH(Species!G$2,'Round  (8)'!$B$2:$AM$2,0),0),0)+IFERROR(VLOOKUP($B58,'Round  (9)'!$B$2:$AM$102,MATCH(Species!G$2,'Round  (9)'!$B$2:$AM$2,0),0),0)+IFERROR(VLOOKUP($B58,'Round  (10)'!$B$2:$U$102,MATCH(Species!G$2,'Round  (10)'!$B$2:$U$2,0),0),0)+IFERROR(VLOOKUP($B58,'Round  (11)'!$B$2:$AB$102,MATCH(Species!G$2,'Round  (11)'!$B$2:$AB$2,0),0),0)+IFERROR(VLOOKUP($B58,'Round  (12)'!$B$2:$Y$100,MATCH(Species!G$2,'Round  (12)'!$B$2:$Y$2,0),0),0)</f>
        <v>1</v>
      </c>
      <c r="H58" s="480">
        <f>IFERROR(VLOOKUP($B58,'Round 1'!$B$2:$AM$102,MATCH(Species!H$2,'Round 1'!$B$2:$AM$2,0),0),0)+IFERROR(VLOOKUP($B58,'Round  (2)'!$B$2:$AM$102,MATCH(Species!H$2,'Round  (2)'!$B$2:$AM$2,0),0),0)+IFERROR(VLOOKUP($B58,'Round  (3)'!$B$2:$AM$102,MATCH(Species!H$2,'Round  (3)'!$B$2:$AM$2,0),0),0)+IFERROR(VLOOKUP($B58,'Round (4)'!$B$2:$AM$102,MATCH(Species!H$2,'Round (4)'!$B$2:$AM$2,0),0),0)+IFERROR(VLOOKUP($B58,'Round  (5)'!$B$2:$AM$102,MATCH(Species!H$2,'Round  (5)'!$B$2:$AM$2,0),0),0)+IFERROR(VLOOKUP($B58,'Round  (6)'!$B$2:$AM$102,MATCH(Species!H$2,'Round  (6)'!$B$2:$AM$2,0),0),0)+IFERROR(VLOOKUP($B58,'Round  (7)'!$B$2:$AM$102,MATCH(Species!H$2,'Round  (7)'!$B$2:$AM$2,0),0),0)+IFERROR(VLOOKUP($B58,'Round  (8)'!$B$2:$AM$102,MATCH(Species!H$2,'Round  (8)'!$B$2:$AM$2,0),0),0)+IFERROR(VLOOKUP($B58,'Round  (9)'!$B$2:$AM$102,MATCH(Species!H$2,'Round  (9)'!$B$2:$AM$2,0),0),0)+IFERROR(VLOOKUP($B58,'Round  (10)'!$B$2:$U$102,MATCH(Species!H$2,'Round  (10)'!$B$2:$U$2,0),0),0)+IFERROR(VLOOKUP($B58,'Round  (11)'!$B$2:$AB$102,MATCH(Species!H$2,'Round  (11)'!$B$2:$AB$2,0),0),0)+IFERROR(VLOOKUP($B58,'Round  (12)'!$B$2:$Y$100,MATCH(Species!H$2,'Round  (12)'!$B$2:$Y$2,0),0),0)</f>
        <v>0</v>
      </c>
      <c r="I58" s="480">
        <f>IFERROR(VLOOKUP($B58,'Round 1'!$B$2:$AM$102,MATCH(Species!I$2,'Round 1'!$B$2:$AM$2,0),0),0)+IFERROR(VLOOKUP($B58,'Round  (2)'!$B$2:$AM$102,MATCH(Species!I$2,'Round  (2)'!$B$2:$AM$2,0),0),0)+IFERROR(VLOOKUP($B58,'Round  (3)'!$B$2:$AM$102,MATCH(Species!I$2,'Round  (3)'!$B$2:$AM$2,0),0),0)+IFERROR(VLOOKUP($B58,'Round (4)'!$B$2:$AM$102,MATCH(Species!I$2,'Round (4)'!$B$2:$AM$2,0),0),0)+IFERROR(VLOOKUP($B58,'Round  (5)'!$B$2:$AM$102,MATCH(Species!I$2,'Round  (5)'!$B$2:$AM$2,0),0),0)+IFERROR(VLOOKUP($B58,'Round  (6)'!$B$2:$AM$102,MATCH(Species!I$2,'Round  (6)'!$B$2:$AM$2,0),0),0)+IFERROR(VLOOKUP($B58,'Round  (7)'!$B$2:$AM$102,MATCH(Species!I$2,'Round  (7)'!$B$2:$AM$2,0),0),0)+IFERROR(VLOOKUP($B58,'Round  (8)'!$B$2:$AM$102,MATCH(Species!I$2,'Round  (8)'!$B$2:$AM$2,0),0),0)+IFERROR(VLOOKUP($B58,'Round  (9)'!$B$2:$AM$102,MATCH(Species!I$2,'Round  (9)'!$B$2:$AM$2,0),0),0)+IFERROR(VLOOKUP($B58,'Round  (10)'!$B$2:$U$102,MATCH(Species!I$2,'Round  (10)'!$B$2:$U$2,0),0),0)+IFERROR(VLOOKUP($B58,'Round  (11)'!$B$2:$AB$102,MATCH(Species!I$2,'Round  (11)'!$B$2:$AB$2,0),0),0)+IFERROR(VLOOKUP($B58,'Round  (12)'!$B$2:$Y$100,MATCH(Species!I$2,'Round  (12)'!$B$2:$Y$2,0),0),0)</f>
        <v>0</v>
      </c>
      <c r="J58" s="480">
        <f>IFERROR(VLOOKUP($B58,'Round 1'!$B$2:$AM$102,MATCH(Species!J$2,'Round 1'!$B$2:$AM$2,0),0),0)+IFERROR(VLOOKUP($B58,'Round  (2)'!$B$2:$AM$102,MATCH(Species!J$2,'Round  (2)'!$B$2:$AM$2,0),0),0)+IFERROR(VLOOKUP($B58,'Round  (3)'!$B$2:$AM$102,MATCH(Species!J$2,'Round  (3)'!$B$2:$AM$2,0),0),0)+IFERROR(VLOOKUP($B58,'Round (4)'!$B$2:$AM$102,MATCH(Species!J$2,'Round (4)'!$B$2:$AM$2,0),0),0)+IFERROR(VLOOKUP($B58,'Round  (5)'!$B$2:$AM$102,MATCH(Species!J$2,'Round  (5)'!$B$2:$AM$2,0),0),0)+IFERROR(VLOOKUP($B58,'Round  (6)'!$B$2:$AM$102,MATCH(Species!J$2,'Round  (6)'!$B$2:$AM$2,0),0),0)+IFERROR(VLOOKUP($B58,'Round  (7)'!$B$2:$AM$102,MATCH(Species!J$2,'Round  (7)'!$B$2:$AM$2,0),0),0)+IFERROR(VLOOKUP($B58,'Round  (8)'!$B$2:$AM$102,MATCH(Species!J$2,'Round  (8)'!$B$2:$AM$2,0),0),0)+IFERROR(VLOOKUP($B58,'Round  (9)'!$B$2:$AM$102,MATCH(Species!J$2,'Round  (9)'!$B$2:$AM$2,0),0),0)+IFERROR(VLOOKUP($B58,'Round  (10)'!$B$2:$U$102,MATCH(Species!J$2,'Round  (10)'!$B$2:$U$2,0),0),0)+IFERROR(VLOOKUP($B58,'Round  (11)'!$B$2:$AB$102,MATCH(Species!J$2,'Round  (11)'!$B$2:$AB$2,0),0),0)+IFERROR(VLOOKUP($B58,'Round  (12)'!$B$2:$Y$100,MATCH(Species!J$2,'Round  (12)'!$B$2:$Y$2,0),0),0)</f>
        <v>0</v>
      </c>
      <c r="K58" s="480">
        <f>IFERROR(VLOOKUP($B58,'Round 1'!$B$2:$AM$102,MATCH(Species!K$2,'Round 1'!$B$2:$AM$2,0),0),0)+IFERROR(VLOOKUP($B58,'Round  (2)'!$B$2:$AM$102,MATCH(Species!K$2,'Round  (2)'!$B$2:$AM$2,0),0),0)+IFERROR(VLOOKUP($B58,'Round  (3)'!$B$2:$AM$102,MATCH(Species!K$2,'Round  (3)'!$B$2:$AM$2,0),0),0)+IFERROR(VLOOKUP($B58,'Round (4)'!$B$2:$AM$102,MATCH(Species!K$2,'Round (4)'!$B$2:$AM$2,0),0),0)+IFERROR(VLOOKUP($B58,'Round  (5)'!$B$2:$AM$102,MATCH(Species!K$2,'Round  (5)'!$B$2:$AM$2,0),0),0)+IFERROR(VLOOKUP($B58,'Round  (6)'!$B$2:$AM$102,MATCH(Species!K$2,'Round  (6)'!$B$2:$AM$2,0),0),0)+IFERROR(VLOOKUP($B58,'Round  (7)'!$B$2:$AM$102,MATCH(Species!K$2,'Round  (7)'!$B$2:$AM$2,0),0),0)+IFERROR(VLOOKUP($B58,'Round  (8)'!$B$2:$AM$102,MATCH(Species!K$2,'Round  (8)'!$B$2:$AM$2,0),0),0)+IFERROR(VLOOKUP($B58,'Round  (9)'!$B$2:$AM$102,MATCH(Species!K$2,'Round  (9)'!$B$2:$AM$2,0),0),0)+IFERROR(VLOOKUP($B58,'Round  (10)'!$B$2:$U$102,MATCH(Species!K$2,'Round  (10)'!$B$2:$U$2,0),0),0)+IFERROR(VLOOKUP($B58,'Round  (11)'!$B$2:$AB$102,MATCH(Species!K$2,'Round  (11)'!$B$2:$AB$2,0),0),0)+IFERROR(VLOOKUP($B58,'Round  (12)'!$B$2:$Y$100,MATCH(Species!K$2,'Round  (12)'!$B$2:$Y$2,0),0),0)</f>
        <v>0</v>
      </c>
      <c r="L58" s="480">
        <f>IFERROR(VLOOKUP($B58,'Round 1'!$B$2:$AM$102,MATCH(Species!L$2,'Round 1'!$B$2:$AM$2,0),0),0)+IFERROR(VLOOKUP($B58,'Round  (2)'!$B$2:$AM$102,MATCH(Species!L$2,'Round  (2)'!$B$2:$AM$2,0),0),0)+IFERROR(VLOOKUP($B58,'Round  (3)'!$B$2:$AM$102,MATCH(Species!L$2,'Round  (3)'!$B$2:$AM$2,0),0),0)+IFERROR(VLOOKUP($B58,'Round (4)'!$B$2:$AM$102,MATCH(Species!L$2,'Round (4)'!$B$2:$AM$2,0),0),0)+IFERROR(VLOOKUP($B58,'Round  (5)'!$B$2:$AM$102,MATCH(Species!L$2,'Round  (5)'!$B$2:$AM$2,0),0),0)+IFERROR(VLOOKUP($B58,'Round  (6)'!$B$2:$AM$102,MATCH(Species!L$2,'Round  (6)'!$B$2:$AM$2,0),0),0)+IFERROR(VLOOKUP($B58,'Round  (7)'!$B$2:$AM$102,MATCH(Species!L$2,'Round  (7)'!$B$2:$AM$2,0),0),0)+IFERROR(VLOOKUP($B58,'Round  (8)'!$B$2:$AM$102,MATCH(Species!L$2,'Round  (8)'!$B$2:$AM$2,0),0),0)+IFERROR(VLOOKUP($B58,'Round  (9)'!$B$2:$AM$102,MATCH(Species!L$2,'Round  (9)'!$B$2:$AM$2,0),0),0)+IFERROR(VLOOKUP($B58,'Round  (10)'!$B$2:$U$102,MATCH(Species!L$2,'Round  (10)'!$B$2:$U$2,0),0),0)+IFERROR(VLOOKUP($B58,'Round  (11)'!$B$2:$AB$102,MATCH(Species!L$2,'Round  (11)'!$B$2:$AB$2,0),0),0)+IFERROR(VLOOKUP($B58,'Round  (12)'!$B$2:$Y$100,MATCH(Species!L$2,'Round  (12)'!$B$2:$Y$2,0),0),0)</f>
        <v>0</v>
      </c>
      <c r="M58" s="480">
        <f>IFERROR(VLOOKUP($B58,'Round 1'!$B$2:$AM$102,MATCH(Species!M$2,'Round 1'!$B$2:$AM$2,0),0),0)+IFERROR(VLOOKUP($B58,'Round  (2)'!$B$2:$AM$102,MATCH(Species!M$2,'Round  (2)'!$B$2:$AM$2,0),0),0)+IFERROR(VLOOKUP($B58,'Round  (3)'!$B$2:$AM$102,MATCH(Species!M$2,'Round  (3)'!$B$2:$AM$2,0),0),0)+IFERROR(VLOOKUP($B58,'Round (4)'!$B$2:$AM$102,MATCH(Species!M$2,'Round (4)'!$B$2:$AM$2,0),0),0)+IFERROR(VLOOKUP($B58,'Round  (5)'!$B$2:$AM$102,MATCH(Species!M$2,'Round  (5)'!$B$2:$AM$2,0),0),0)+IFERROR(VLOOKUP($B58,'Round  (6)'!$B$2:$AM$102,MATCH(Species!M$2,'Round  (6)'!$B$2:$AM$2,0),0),0)+IFERROR(VLOOKUP($B58,'Round  (7)'!$B$2:$AM$102,MATCH(Species!M$2,'Round  (7)'!$B$2:$AM$2,0),0),0)+IFERROR(VLOOKUP($B58,'Round  (8)'!$B$2:$AM$102,MATCH(Species!M$2,'Round  (8)'!$B$2:$AM$2,0),0),0)+IFERROR(VLOOKUP($B58,'Round  (9)'!$B$2:$AM$102,MATCH(Species!M$2,'Round  (9)'!$B$2:$AM$2,0),0),0)+IFERROR(VLOOKUP($B58,'Round  (10)'!$B$2:$U$102,MATCH(Species!M$2,'Round  (10)'!$B$2:$U$2,0),0),0)+IFERROR(VLOOKUP($B58,'Round  (11)'!$B$2:$AB$102,MATCH(Species!M$2,'Round  (11)'!$B$2:$AB$2,0),0),0)+IFERROR(VLOOKUP($B58,'Round  (12)'!$B$2:$Y$100,MATCH(Species!M$2,'Round  (12)'!$B$2:$Y$2,0),0),0)</f>
        <v>1</v>
      </c>
      <c r="N58" s="480">
        <f>IFERROR(VLOOKUP($B58,'Round 1'!$B$2:$AM$102,MATCH(Species!N$2,'Round 1'!$B$2:$AM$2,0),0),0)+IFERROR(VLOOKUP($B58,'Round  (2)'!$B$2:$AM$102,MATCH(Species!N$2,'Round  (2)'!$B$2:$AM$2,0),0),0)+IFERROR(VLOOKUP($B58,'Round  (3)'!$B$2:$AM$102,MATCH(Species!N$2,'Round  (3)'!$B$2:$AM$2,0),0),0)+IFERROR(VLOOKUP($B58,'Round (4)'!$B$2:$AM$102,MATCH(Species!N$2,'Round (4)'!$B$2:$AM$2,0),0),0)+IFERROR(VLOOKUP($B58,'Round  (5)'!$B$2:$AM$102,MATCH(Species!N$2,'Round  (5)'!$B$2:$AM$2,0),0),0)+IFERROR(VLOOKUP($B58,'Round  (6)'!$B$2:$AM$102,MATCH(Species!N$2,'Round  (6)'!$B$2:$AM$2,0),0),0)+IFERROR(VLOOKUP($B58,'Round  (7)'!$B$2:$AM$102,MATCH(Species!N$2,'Round  (7)'!$B$2:$AM$2,0),0),0)+IFERROR(VLOOKUP($B58,'Round  (8)'!$B$2:$AM$102,MATCH(Species!N$2,'Round  (8)'!$B$2:$AM$2,0),0),0)+IFERROR(VLOOKUP($B58,'Round  (9)'!$B$2:$AM$102,MATCH(Species!N$2,'Round  (9)'!$B$2:$AM$2,0),0),0)+IFERROR(VLOOKUP($B58,'Round  (10)'!$B$2:$U$102,MATCH(Species!N$2,'Round  (10)'!$B$2:$U$2,0),0),0)+IFERROR(VLOOKUP($B58,'Round  (11)'!$B$2:$AB$102,MATCH(Species!N$2,'Round  (11)'!$B$2:$AB$2,0),0),0)+IFERROR(VLOOKUP($B58,'Round  (12)'!$B$2:$Y$100,MATCH(Species!N$2,'Round  (12)'!$B$2:$Y$2,0),0),0)</f>
        <v>0</v>
      </c>
      <c r="O58" s="480">
        <f>IFERROR(VLOOKUP($B58,'Round 1'!$B$2:$AM$102,MATCH(Species!O$2,'Round 1'!$B$2:$AM$2,0),0),0)+IFERROR(VLOOKUP($B58,'Round  (2)'!$B$2:$AM$102,MATCH(Species!O$2,'Round  (2)'!$B$2:$AM$2,0),0),0)+IFERROR(VLOOKUP($B58,'Round  (3)'!$B$2:$AM$102,MATCH(Species!O$2,'Round  (3)'!$B$2:$AM$2,0),0),0)+IFERROR(VLOOKUP($B58,'Round (4)'!$B$2:$AM$102,MATCH(Species!O$2,'Round (4)'!$B$2:$AM$2,0),0),0)+IFERROR(VLOOKUP($B58,'Round  (5)'!$B$2:$AM$102,MATCH(Species!O$2,'Round  (5)'!$B$2:$AM$2,0),0),0)+IFERROR(VLOOKUP($B58,'Round  (6)'!$B$2:$AM$102,MATCH(Species!O$2,'Round  (6)'!$B$2:$AM$2,0),0),0)+IFERROR(VLOOKUP($B58,'Round  (7)'!$B$2:$AM$102,MATCH(Species!O$2,'Round  (7)'!$B$2:$AM$2,0),0),0)+IFERROR(VLOOKUP($B58,'Round  (8)'!$B$2:$AM$102,MATCH(Species!O$2,'Round  (8)'!$B$2:$AM$2,0),0),0)+IFERROR(VLOOKUP($B58,'Round  (9)'!$B$2:$AM$102,MATCH(Species!O$2,'Round  (9)'!$B$2:$AM$2,0),0),0)+IFERROR(VLOOKUP($B58,'Round  (10)'!$B$2:$U$102,MATCH(Species!O$2,'Round  (10)'!$B$2:$U$2,0),0),0)+IFERROR(VLOOKUP($B58,'Round  (11)'!$B$2:$AB$102,MATCH(Species!O$2,'Round  (11)'!$B$2:$AB$2,0),0),0)+IFERROR(VLOOKUP($B58,'Round  (12)'!$B$2:$Y$100,MATCH(Species!O$2,'Round  (12)'!$B$2:$Y$2,0),0),0)</f>
        <v>1</v>
      </c>
      <c r="P58" s="480">
        <f>IFERROR(VLOOKUP($B58,'Round 1'!$B$2:$AM$102,MATCH(Species!P$2,'Round 1'!$B$2:$AM$2,0),0),0)+IFERROR(VLOOKUP($B58,'Round  (2)'!$B$2:$AM$102,MATCH(Species!P$2,'Round  (2)'!$B$2:$AM$2,0),0),0)+IFERROR(VLOOKUP($B58,'Round  (3)'!$B$2:$AM$102,MATCH(Species!P$2,'Round  (3)'!$B$2:$AM$2,0),0),0)+IFERROR(VLOOKUP($B58,'Round (4)'!$B$2:$AM$102,MATCH(Species!P$2,'Round (4)'!$B$2:$AM$2,0),0),0)+IFERROR(VLOOKUP($B58,'Round  (5)'!$B$2:$AM$102,MATCH(Species!P$2,'Round  (5)'!$B$2:$AM$2,0),0),0)+IFERROR(VLOOKUP($B58,'Round  (6)'!$B$2:$AM$102,MATCH(Species!P$2,'Round  (6)'!$B$2:$AM$2,0),0),0)+IFERROR(VLOOKUP($B58,'Round  (7)'!$B$2:$AM$102,MATCH(Species!P$2,'Round  (7)'!$B$2:$AM$2,0),0),0)+IFERROR(VLOOKUP($B58,'Round  (8)'!$B$2:$AM$102,MATCH(Species!P$2,'Round  (8)'!$B$2:$AM$2,0),0),0)+IFERROR(VLOOKUP($B58,'Round  (9)'!$B$2:$AM$102,MATCH(Species!P$2,'Round  (9)'!$B$2:$AM$2,0),0),0)+IFERROR(VLOOKUP($B58,'Round  (10)'!$B$2:$U$102,MATCH(Species!P$2,'Round  (10)'!$B$2:$U$2,0),0),0)+IFERROR(VLOOKUP($B58,'Round  (11)'!$B$2:$AB$102,MATCH(Species!P$2,'Round  (11)'!$B$2:$AB$2,0),0),0)+IFERROR(VLOOKUP($B58,'Round  (12)'!$B$2:$Y$100,MATCH(Species!P$2,'Round  (12)'!$B$2:$Y$2,0),0),0)</f>
        <v>0</v>
      </c>
      <c r="Q58" s="480">
        <f>IFERROR(VLOOKUP($B58,'Round 1'!$B$2:$AM$102,MATCH(Species!Q$2,'Round 1'!$B$2:$AM$2,0),0),0)+IFERROR(VLOOKUP($B58,'Round  (2)'!$B$2:$AM$102,MATCH(Species!Q$2,'Round  (2)'!$B$2:$AM$2,0),0),0)+IFERROR(VLOOKUP($B58,'Round  (3)'!$B$2:$AM$102,MATCH(Species!Q$2,'Round  (3)'!$B$2:$AM$2,0),0),0)+IFERROR(VLOOKUP($B58,'Round (4)'!$B$2:$AM$102,MATCH(Species!Q$2,'Round (4)'!$B$2:$AM$2,0),0),0)+IFERROR(VLOOKUP($B58,'Round  (5)'!$B$2:$AM$102,MATCH(Species!Q$2,'Round  (5)'!$B$2:$AM$2,0),0),0)+IFERROR(VLOOKUP($B58,'Round  (6)'!$B$2:$AM$102,MATCH(Species!Q$2,'Round  (6)'!$B$2:$AM$2,0),0),0)+IFERROR(VLOOKUP($B58,'Round  (7)'!$B$2:$AM$102,MATCH(Species!Q$2,'Round  (7)'!$B$2:$AM$2,0),0),0)+IFERROR(VLOOKUP($B58,'Round  (8)'!$B$2:$AM$102,MATCH(Species!Q$2,'Round  (8)'!$B$2:$AM$2,0),0),0)+IFERROR(VLOOKUP($B58,'Round  (9)'!$B$2:$AM$102,MATCH(Species!Q$2,'Round  (9)'!$B$2:$AM$2,0),0),0)+IFERROR(VLOOKUP($B58,'Round  (10)'!$B$2:$U$102,MATCH(Species!Q$2,'Round  (10)'!$B$2:$U$2,0),0),0)+IFERROR(VLOOKUP($B58,'Round  (11)'!$B$2:$AB$102,MATCH(Species!Q$2,'Round  (11)'!$B$2:$AB$2,0),0),0)+IFERROR(VLOOKUP($B58,'Round  (12)'!$B$2:$Y$100,MATCH(Species!Q$2,'Round  (12)'!$B$2:$Y$2,0),0),0)</f>
        <v>0</v>
      </c>
      <c r="R58" s="480">
        <f>IFERROR(VLOOKUP($B58,'Round 1'!$B$2:$AM$102,MATCH(Species!R$2,'Round 1'!$B$2:$AM$2,0),0),0)+IFERROR(VLOOKUP($B58,'Round  (2)'!$B$2:$AM$102,MATCH(Species!R$2,'Round  (2)'!$B$2:$AM$2,0),0),0)+IFERROR(VLOOKUP($B58,'Round  (3)'!$B$2:$AM$102,MATCH(Species!R$2,'Round  (3)'!$B$2:$AM$2,0),0),0)+IFERROR(VLOOKUP($B58,'Round (4)'!$B$2:$AM$102,MATCH(Species!R$2,'Round (4)'!$B$2:$AM$2,0),0),0)+IFERROR(VLOOKUP($B58,'Round  (5)'!$B$2:$AM$102,MATCH(Species!R$2,'Round  (5)'!$B$2:$AM$2,0),0),0)+IFERROR(VLOOKUP($B58,'Round  (6)'!$B$2:$AM$102,MATCH(Species!R$2,'Round  (6)'!$B$2:$AM$2,0),0),0)+IFERROR(VLOOKUP($B58,'Round  (7)'!$B$2:$AM$102,MATCH(Species!R$2,'Round  (7)'!$B$2:$AM$2,0),0),0)+IFERROR(VLOOKUP($B58,'Round  (8)'!$B$2:$AM$102,MATCH(Species!R$2,'Round  (8)'!$B$2:$AM$2,0),0),0)+IFERROR(VLOOKUP($B58,'Round  (9)'!$B$2:$AM$102,MATCH(Species!R$2,'Round  (9)'!$B$2:$AM$2,0),0),0)+IFERROR(VLOOKUP($B58,'Round  (10)'!$B$2:$U$102,MATCH(Species!R$2,'Round  (10)'!$B$2:$U$2,0),0),0)+IFERROR(VLOOKUP($B58,'Round  (11)'!$B$2:$AB$102,MATCH(Species!R$2,'Round  (11)'!$B$2:$AB$2,0),0),0)+IFERROR(VLOOKUP($B58,'Round  (12)'!$B$2:$Y$100,MATCH(Species!R$2,'Round  (12)'!$B$2:$Y$2,0),0),0)</f>
        <v>0</v>
      </c>
      <c r="S58" s="480">
        <f>IFERROR(VLOOKUP($B58,'Round 1'!$B$2:$AM$102,MATCH(Species!S$2,'Round 1'!$B$2:$AM$2,0),0),0)+IFERROR(VLOOKUP($B58,'Round  (2)'!$B$2:$AM$102,MATCH(Species!S$2,'Round  (2)'!$B$2:$AM$2,0),0),0)+IFERROR(VLOOKUP($B58,'Round  (3)'!$B$2:$AM$102,MATCH(Species!S$2,'Round  (3)'!$B$2:$AM$2,0),0),0)+IFERROR(VLOOKUP($B58,'Round (4)'!$B$2:$AM$102,MATCH(Species!S$2,'Round (4)'!$B$2:$AM$2,0),0),0)+IFERROR(VLOOKUP($B58,'Round  (5)'!$B$2:$AM$102,MATCH(Species!S$2,'Round  (5)'!$B$2:$AM$2,0),0),0)+IFERROR(VLOOKUP($B58,'Round  (6)'!$B$2:$AM$102,MATCH(Species!S$2,'Round  (6)'!$B$2:$AM$2,0),0),0)+IFERROR(VLOOKUP($B58,'Round  (7)'!$B$2:$AM$102,MATCH(Species!S$2,'Round  (7)'!$B$2:$AM$2,0),0),0)+IFERROR(VLOOKUP($B58,'Round  (8)'!$B$2:$AM$102,MATCH(Species!S$2,'Round  (8)'!$B$2:$AM$2,0),0),0)+IFERROR(VLOOKUP($B58,'Round  (9)'!$B$2:$AM$102,MATCH(Species!S$2,'Round  (9)'!$B$2:$AM$2,0),0),0)+IFERROR(VLOOKUP($B58,'Round  (10)'!$B$2:$U$102,MATCH(Species!S$2,'Round  (10)'!$B$2:$U$2,0),0),0)+IFERROR(VLOOKUP($B58,'Round  (11)'!$B$2:$AB$102,MATCH(Species!S$2,'Round  (11)'!$B$2:$AB$2,0),0),0)+IFERROR(VLOOKUP($B58,'Round  (12)'!$B$2:$Y$100,MATCH(Species!S$2,'Round  (12)'!$B$2:$Y$2,0),0),0)</f>
        <v>0</v>
      </c>
      <c r="T58" s="480">
        <f>IFERROR(VLOOKUP($B58,'Round 1'!$B$2:$AM$102,MATCH(Species!T$2,'Round 1'!$B$2:$AM$2,0),0),0)+IFERROR(VLOOKUP($B58,'Round  (2)'!$B$2:$AM$102,MATCH(Species!T$2,'Round  (2)'!$B$2:$AM$2,0),0),0)+IFERROR(VLOOKUP($B58,'Round  (3)'!$B$2:$AM$102,MATCH(Species!T$2,'Round  (3)'!$B$2:$AM$2,0),0),0)+IFERROR(VLOOKUP($B58,'Round (4)'!$B$2:$AM$102,MATCH(Species!T$2,'Round (4)'!$B$2:$AM$2,0),0),0)+IFERROR(VLOOKUP($B58,'Round  (5)'!$B$2:$AM$102,MATCH(Species!T$2,'Round  (5)'!$B$2:$AM$2,0),0),0)+IFERROR(VLOOKUP($B58,'Round  (6)'!$B$2:$AM$102,MATCH(Species!T$2,'Round  (6)'!$B$2:$AM$2,0),0),0)+IFERROR(VLOOKUP($B58,'Round  (7)'!$B$2:$AM$102,MATCH(Species!T$2,'Round  (7)'!$B$2:$AM$2,0),0),0)+IFERROR(VLOOKUP($B58,'Round  (8)'!$B$2:$AM$102,MATCH(Species!T$2,'Round  (8)'!$B$2:$AM$2,0),0),0)+IFERROR(VLOOKUP($B58,'Round  (9)'!$B$2:$AM$102,MATCH(Species!T$2,'Round  (9)'!$B$2:$AM$2,0),0),0)+IFERROR(VLOOKUP($B58,'Round  (10)'!$B$2:$U$102,MATCH(Species!T$2,'Round  (10)'!$B$2:$U$2,0),0),0)+IFERROR(VLOOKUP($B58,'Round  (11)'!$B$2:$AB$102,MATCH(Species!T$2,'Round  (11)'!$B$2:$AB$2,0),0),0)+IFERROR(VLOOKUP($B58,'Round  (12)'!$B$2:$Y$100,MATCH(Species!T$2,'Round  (12)'!$B$2:$Y$2,0),0),0)</f>
        <v>0</v>
      </c>
      <c r="U58" s="480">
        <f>IFERROR(VLOOKUP($B58,'Round 1'!$B$2:$AM$102,MATCH(Species!U$2,'Round 1'!$B$2:$AM$2,0),0),0)+IFERROR(VLOOKUP($B58,'Round  (2)'!$B$2:$AM$102,MATCH(Species!U$2,'Round  (2)'!$B$2:$AM$2,0),0),0)+IFERROR(VLOOKUP($B58,'Round  (3)'!$B$2:$AM$102,MATCH(Species!U$2,'Round  (3)'!$B$2:$AM$2,0),0),0)+IFERROR(VLOOKUP($B58,'Round (4)'!$B$2:$AM$102,MATCH(Species!U$2,'Round (4)'!$B$2:$AM$2,0),0),0)+IFERROR(VLOOKUP($B58,'Round  (5)'!$B$2:$AM$102,MATCH(Species!U$2,'Round  (5)'!$B$2:$AM$2,0),0),0)+IFERROR(VLOOKUP($B58,'Round  (6)'!$B$2:$AM$102,MATCH(Species!U$2,'Round  (6)'!$B$2:$AM$2,0),0),0)+IFERROR(VLOOKUP($B58,'Round  (7)'!$B$2:$AM$102,MATCH(Species!U$2,'Round  (7)'!$B$2:$AM$2,0),0),0)+IFERROR(VLOOKUP($B58,'Round  (8)'!$B$2:$AM$102,MATCH(Species!U$2,'Round  (8)'!$B$2:$AM$2,0),0),0)+IFERROR(VLOOKUP($B58,'Round  (9)'!$B$2:$AM$102,MATCH(Species!U$2,'Round  (9)'!$B$2:$AM$2,0),0),0)+IFERROR(VLOOKUP($B58,'Round  (10)'!$B$2:$U$102,MATCH(Species!U$2,'Round  (10)'!$B$2:$U$2,0),0),0)+IFERROR(VLOOKUP($B58,'Round  (11)'!$B$2:$AB$102,MATCH(Species!U$2,'Round  (11)'!$B$2:$AB$2,0),0),0)+IFERROR(VLOOKUP($B58,'Round  (12)'!$B$2:$Y$100,MATCH(Species!U$2,'Round  (12)'!$B$2:$Y$2,0),0),0)</f>
        <v>0</v>
      </c>
      <c r="V58" s="480">
        <f>IFERROR(VLOOKUP($B58,'Round 1'!$B$2:$AM$102,MATCH(Species!V$2,'Round 1'!$B$2:$AM$2,0),0),0)+IFERROR(VLOOKUP($B58,'Round  (2)'!$B$2:$AM$102,MATCH(Species!V$2,'Round  (2)'!$B$2:$AM$2,0),0),0)+IFERROR(VLOOKUP($B58,'Round  (3)'!$B$2:$AM$102,MATCH(Species!V$2,'Round  (3)'!$B$2:$AM$2,0),0),0)+IFERROR(VLOOKUP($B58,'Round (4)'!$B$2:$AM$102,MATCH(Species!V$2,'Round (4)'!$B$2:$AM$2,0),0),0)+IFERROR(VLOOKUP($B58,'Round  (5)'!$B$2:$AM$102,MATCH(Species!V$2,'Round  (5)'!$B$2:$AM$2,0),0),0)+IFERROR(VLOOKUP($B58,'Round  (6)'!$B$2:$AM$102,MATCH(Species!V$2,'Round  (6)'!$B$2:$AM$2,0),0),0)+IFERROR(VLOOKUP($B58,'Round  (7)'!$B$2:$AM$102,MATCH(Species!V$2,'Round  (7)'!$B$2:$AM$2,0),0),0)+IFERROR(VLOOKUP($B58,'Round  (8)'!$B$2:$AM$102,MATCH(Species!V$2,'Round  (8)'!$B$2:$AM$2,0),0),0)+IFERROR(VLOOKUP($B58,'Round  (9)'!$B$2:$AM$102,MATCH(Species!V$2,'Round  (9)'!$B$2:$AM$2,0),0),0)+IFERROR(VLOOKUP($B58,'Round  (10)'!$B$2:$U$102,MATCH(Species!V$2,'Round  (10)'!$B$2:$U$2,0),0),0)+IFERROR(VLOOKUP($B58,'Round  (11)'!$B$2:$AB$102,MATCH(Species!V$2,'Round  (11)'!$B$2:$AB$2,0),0),0)+IFERROR(VLOOKUP($B58,'Round  (12)'!$B$2:$Y$100,MATCH(Species!V$2,'Round  (12)'!$B$2:$Y$2,0),0),0)</f>
        <v>0</v>
      </c>
      <c r="W58" s="480">
        <f>IFERROR(VLOOKUP($B58,'Round 1'!$B$2:$AM$102,MATCH(Species!W$2,'Round 1'!$B$2:$AM$2,0),0),0)+IFERROR(VLOOKUP($B58,'Round  (2)'!$B$2:$AM$102,MATCH(Species!W$2,'Round  (2)'!$B$2:$AM$2,0),0),0)+IFERROR(VLOOKUP($B58,'Round  (3)'!$B$2:$AM$102,MATCH(Species!W$2,'Round  (3)'!$B$2:$AM$2,0),0),0)+IFERROR(VLOOKUP($B58,'Round (4)'!$B$2:$AM$102,MATCH(Species!W$2,'Round (4)'!$B$2:$AM$2,0),0),0)+IFERROR(VLOOKUP($B58,'Round  (5)'!$B$2:$AM$102,MATCH(Species!W$2,'Round  (5)'!$B$2:$AM$2,0),0),0)+IFERROR(VLOOKUP($B58,'Round  (6)'!$B$2:$AM$102,MATCH(Species!W$2,'Round  (6)'!$B$2:$AM$2,0),0),0)+IFERROR(VLOOKUP($B58,'Round  (7)'!$B$2:$AM$102,MATCH(Species!W$2,'Round  (7)'!$B$2:$AM$2,0),0),0)+IFERROR(VLOOKUP($B58,'Round  (8)'!$B$2:$AM$102,MATCH(Species!W$2,'Round  (8)'!$B$2:$AM$2,0),0),0)+IFERROR(VLOOKUP($B58,'Round  (9)'!$B$2:$AM$102,MATCH(Species!W$2,'Round  (9)'!$B$2:$AM$2,0),0),0)+IFERROR(VLOOKUP($B58,'Round  (10)'!$B$2:$U$102,MATCH(Species!W$2,'Round  (10)'!$B$2:$U$2,0),0),0)+IFERROR(VLOOKUP($B58,'Round  (11)'!$B$2:$AB$102,MATCH(Species!W$2,'Round  (11)'!$B$2:$AB$2,0),0),0)+IFERROR(VLOOKUP($B58,'Round  (12)'!$B$2:$Y$100,MATCH(Species!W$2,'Round  (12)'!$B$2:$Y$2,0),0),0)</f>
        <v>1</v>
      </c>
      <c r="X58" s="480">
        <f>IFERROR(VLOOKUP($B58,'Round 1'!$B$2:$AM$102,MATCH(Species!X$2,'Round 1'!$B$2:$AM$2,0),0),0)+IFERROR(VLOOKUP($B58,'Round  (2)'!$B$2:$AM$102,MATCH(Species!X$2,'Round  (2)'!$B$2:$AM$2,0),0),0)+IFERROR(VLOOKUP($B58,'Round  (3)'!$B$2:$AM$102,MATCH(Species!X$2,'Round  (3)'!$B$2:$AM$2,0),0),0)+IFERROR(VLOOKUP($B58,'Round (4)'!$B$2:$AM$102,MATCH(Species!X$2,'Round (4)'!$B$2:$AM$2,0),0),0)+IFERROR(VLOOKUP($B58,'Round  (5)'!$B$2:$AM$102,MATCH(Species!X$2,'Round  (5)'!$B$2:$AM$2,0),0),0)+IFERROR(VLOOKUP($B58,'Round  (6)'!$B$2:$AM$102,MATCH(Species!X$2,'Round  (6)'!$B$2:$AM$2,0),0),0)+IFERROR(VLOOKUP($B58,'Round  (7)'!$B$2:$AM$102,MATCH(Species!X$2,'Round  (7)'!$B$2:$AM$2,0),0),0)+IFERROR(VLOOKUP($B58,'Round  (8)'!$B$2:$AM$102,MATCH(Species!X$2,'Round  (8)'!$B$2:$AM$2,0),0),0)+IFERROR(VLOOKUP($B58,'Round  (9)'!$B$2:$AM$102,MATCH(Species!X$2,'Round  (9)'!$B$2:$AM$2,0),0),0)+IFERROR(VLOOKUP($B58,'Round  (10)'!$B$2:$U$102,MATCH(Species!X$2,'Round  (10)'!$B$2:$U$2,0),0),0)+IFERROR(VLOOKUP($B58,'Round  (11)'!$B$2:$AB$102,MATCH(Species!X$2,'Round  (11)'!$B$2:$AB$2,0),0),0)+IFERROR(VLOOKUP($B58,'Round  (12)'!$B$2:$Y$100,MATCH(Species!X$2,'Round  (12)'!$B$2:$Y$2,0),0),0)</f>
        <v>0</v>
      </c>
      <c r="Y58" s="480">
        <f>IFERROR(VLOOKUP($B58,'Round 1'!$B$2:$AM$102,MATCH(Species!Y$2,'Round 1'!$B$2:$AM$2,0),0),0)+IFERROR(VLOOKUP($B58,'Round  (2)'!$B$2:$AM$102,MATCH(Species!Y$2,'Round  (2)'!$B$2:$AM$2,0),0),0)+IFERROR(VLOOKUP($B58,'Round  (3)'!$B$2:$AM$102,MATCH(Species!Y$2,'Round  (3)'!$B$2:$AM$2,0),0),0)+IFERROR(VLOOKUP($B58,'Round (4)'!$B$2:$AM$102,MATCH(Species!Y$2,'Round (4)'!$B$2:$AM$2,0),0),0)+IFERROR(VLOOKUP($B58,'Round  (5)'!$B$2:$AM$102,MATCH(Species!Y$2,'Round  (5)'!$B$2:$AM$2,0),0),0)+IFERROR(VLOOKUP($B58,'Round  (6)'!$B$2:$AM$102,MATCH(Species!Y$2,'Round  (6)'!$B$2:$AM$2,0),0),0)+IFERROR(VLOOKUP($B58,'Round  (7)'!$B$2:$AM$102,MATCH(Species!Y$2,'Round  (7)'!$B$2:$AM$2,0),0),0)+IFERROR(VLOOKUP($B58,'Round  (8)'!$B$2:$AM$102,MATCH(Species!Y$2,'Round  (8)'!$B$2:$AM$2,0),0),0)+IFERROR(VLOOKUP($B58,'Round  (9)'!$B$2:$AM$102,MATCH(Species!Y$2,'Round  (9)'!$B$2:$AM$2,0),0),0)+IFERROR(VLOOKUP($B58,'Round  (10)'!$B$2:$U$102,MATCH(Species!Y$2,'Round  (10)'!$B$2:$U$2,0),0),0)+IFERROR(VLOOKUP($B58,'Round  (11)'!$B$2:$AB$102,MATCH(Species!Y$2,'Round  (11)'!$B$2:$AB$2,0),0),0)+IFERROR(VLOOKUP($B58,'Round  (12)'!$B$2:$Y$100,MATCH(Species!Y$2,'Round  (12)'!$B$2:$Y$2,0),0),0)</f>
        <v>0</v>
      </c>
      <c r="Z58" s="480">
        <f>IFERROR(VLOOKUP($B58,'Round 1'!$B$2:$AM$102,MATCH(Species!Z$2,'Round 1'!$B$2:$AM$2,0),0),0)+IFERROR(VLOOKUP($B58,'Round  (2)'!$B$2:$AM$102,MATCH(Species!Z$2,'Round  (2)'!$B$2:$AM$2,0),0),0)+IFERROR(VLOOKUP($B58,'Round  (3)'!$B$2:$AM$102,MATCH(Species!Z$2,'Round  (3)'!$B$2:$AM$2,0),0),0)+IFERROR(VLOOKUP($B58,'Round (4)'!$B$2:$AM$102,MATCH(Species!Z$2,'Round (4)'!$B$2:$AM$2,0),0),0)+IFERROR(VLOOKUP($B58,'Round  (5)'!$B$2:$AM$102,MATCH(Species!Z$2,'Round  (5)'!$B$2:$AM$2,0),0),0)+IFERROR(VLOOKUP($B58,'Round  (6)'!$B$2:$AM$102,MATCH(Species!Z$2,'Round  (6)'!$B$2:$AM$2,0),0),0)+IFERROR(VLOOKUP($B58,'Round  (7)'!$B$2:$AM$102,MATCH(Species!Z$2,'Round  (7)'!$B$2:$AM$2,0),0),0)+IFERROR(VLOOKUP($B58,'Round  (8)'!$B$2:$AM$102,MATCH(Species!Z$2,'Round  (8)'!$B$2:$AM$2,0),0),0)+IFERROR(VLOOKUP($B58,'Round  (9)'!$B$2:$AM$102,MATCH(Species!Z$2,'Round  (9)'!$B$2:$AM$2,0),0),0)+IFERROR(VLOOKUP($B58,'Round  (10)'!$B$2:$U$102,MATCH(Species!Z$2,'Round  (10)'!$B$2:$U$2,0),0),0)+IFERROR(VLOOKUP($B58,'Round  (11)'!$B$2:$AB$102,MATCH(Species!Z$2,'Round  (11)'!$B$2:$AB$2,0),0),0)+IFERROR(VLOOKUP($B58,'Round  (12)'!$B$2:$Y$100,MATCH(Species!Z$2,'Round  (12)'!$B$2:$Y$2,0),0),0)</f>
        <v>0</v>
      </c>
      <c r="AA58" s="480">
        <f>IFERROR(VLOOKUP($B58,'Round 1'!$B$2:$AM$102,MATCH(Species!AA$2,'Round 1'!$B$2:$AM$2,0),0),0)+IFERROR(VLOOKUP($B58,'Round  (2)'!$B$2:$AM$102,MATCH(Species!AA$2,'Round  (2)'!$B$2:$AM$2,0),0),0)+IFERROR(VLOOKUP($B58,'Round  (3)'!$B$2:$AM$102,MATCH(Species!AA$2,'Round  (3)'!$B$2:$AM$2,0),0),0)+IFERROR(VLOOKUP($B58,'Round (4)'!$B$2:$AM$102,MATCH(Species!AA$2,'Round (4)'!$B$2:$AM$2,0),0),0)+IFERROR(VLOOKUP($B58,'Round  (5)'!$B$2:$AM$102,MATCH(Species!AA$2,'Round  (5)'!$B$2:$AM$2,0),0),0)+IFERROR(VLOOKUP($B58,'Round  (6)'!$B$2:$AM$102,MATCH(Species!AA$2,'Round  (6)'!$B$2:$AM$2,0),0),0)+IFERROR(VLOOKUP($B58,'Round  (7)'!$B$2:$AM$102,MATCH(Species!AA$2,'Round  (7)'!$B$2:$AM$2,0),0),0)+IFERROR(VLOOKUP($B58,'Round  (8)'!$B$2:$AM$102,MATCH(Species!AA$2,'Round  (8)'!$B$2:$AM$2,0),0),0)+IFERROR(VLOOKUP($B58,'Round  (9)'!$B$2:$AM$102,MATCH(Species!AA$2,'Round  (9)'!$B$2:$AM$2,0),0),0)+IFERROR(VLOOKUP($B58,'Round  (10)'!$B$2:$U$102,MATCH(Species!AA$2,'Round  (10)'!$B$2:$U$2,0),0),0)+IFERROR(VLOOKUP($B58,'Round  (11)'!$B$2:$AB$102,MATCH(Species!AA$2,'Round  (11)'!$B$2:$AB$2,0),0),0)+IFERROR(VLOOKUP($B58,'Round  (12)'!$B$2:$Y$100,MATCH(Species!AA$2,'Round  (12)'!$B$2:$Y$2,0),0),0)</f>
        <v>0</v>
      </c>
      <c r="AB58" s="480">
        <f>IFERROR(VLOOKUP($B58,'Round 1'!$B$2:$AM$102,MATCH(Species!AB$2,'Round 1'!$B$2:$AM$2,0),0),0)+IFERROR(VLOOKUP($B58,'Round  (2)'!$B$2:$AM$102,MATCH(Species!AB$2,'Round  (2)'!$B$2:$AM$2,0),0),0)+IFERROR(VLOOKUP($B58,'Round  (3)'!$B$2:$AM$102,MATCH(Species!AB$2,'Round  (3)'!$B$2:$AM$2,0),0),0)+IFERROR(VLOOKUP($B58,'Round (4)'!$B$2:$AM$102,MATCH(Species!AB$2,'Round (4)'!$B$2:$AM$2,0),0),0)+IFERROR(VLOOKUP($B58,'Round  (5)'!$B$2:$AM$102,MATCH(Species!AB$2,'Round  (5)'!$B$2:$AM$2,0),0),0)+IFERROR(VLOOKUP($B58,'Round  (6)'!$B$2:$AM$102,MATCH(Species!AB$2,'Round  (6)'!$B$2:$AM$2,0),0),0)+IFERROR(VLOOKUP($B58,'Round  (7)'!$B$2:$AM$102,MATCH(Species!AB$2,'Round  (7)'!$B$2:$AM$2,0),0),0)+IFERROR(VLOOKUP($B58,'Round  (8)'!$B$2:$AM$102,MATCH(Species!AB$2,'Round  (8)'!$B$2:$AM$2,0),0),0)+IFERROR(VLOOKUP($B58,'Round  (9)'!$B$2:$AM$102,MATCH(Species!AB$2,'Round  (9)'!$B$2:$AM$2,0),0),0)+IFERROR(VLOOKUP($B58,'Round  (10)'!$B$2:$U$102,MATCH(Species!AB$2,'Round  (10)'!$B$2:$U$2,0),0),0)+IFERROR(VLOOKUP($B58,'Round  (11)'!$B$2:$AB$102,MATCH(Species!AB$2,'Round  (11)'!$B$2:$AB$2,0),0),0)+IFERROR(VLOOKUP($B58,'Round  (12)'!$B$2:$Y$100,MATCH(Species!AB$2,'Round  (12)'!$B$2:$Y$2,0),0),0)</f>
        <v>0</v>
      </c>
      <c r="AC58" s="480">
        <f>IFERROR(VLOOKUP($B58,'Round 1'!$B$2:$AM$102,MATCH(Species!AC$2,'Round 1'!$B$2:$AM$2,0),0),0)+IFERROR(VLOOKUP($B58,'Round  (2)'!$B$2:$AM$102,MATCH(Species!AC$2,'Round  (2)'!$B$2:$AM$2,0),0),0)+IFERROR(VLOOKUP($B58,'Round  (3)'!$B$2:$AM$102,MATCH(Species!AC$2,'Round  (3)'!$B$2:$AM$2,0),0),0)+IFERROR(VLOOKUP($B58,'Round (4)'!$B$2:$AM$102,MATCH(Species!AC$2,'Round (4)'!$B$2:$AM$2,0),0),0)+IFERROR(VLOOKUP($B58,'Round  (5)'!$B$2:$AM$102,MATCH(Species!AC$2,'Round  (5)'!$B$2:$AM$2,0),0),0)+IFERROR(VLOOKUP($B58,'Round  (6)'!$B$2:$AM$102,MATCH(Species!AC$2,'Round  (6)'!$B$2:$AM$2,0),0),0)+IFERROR(VLOOKUP($B58,'Round  (7)'!$B$2:$AM$102,MATCH(Species!AC$2,'Round  (7)'!$B$2:$AM$2,0),0),0)+IFERROR(VLOOKUP($B58,'Round  (8)'!$B$2:$AM$102,MATCH(Species!AC$2,'Round  (8)'!$B$2:$AM$2,0),0),0)+IFERROR(VLOOKUP($B58,'Round  (9)'!$B$2:$AM$102,MATCH(Species!AC$2,'Round  (9)'!$B$2:$AM$2,0),0),0)+IFERROR(VLOOKUP($B58,'Round  (10)'!$B$2:$U$102,MATCH(Species!AC$2,'Round  (10)'!$B$2:$U$2,0),0),0)+IFERROR(VLOOKUP($B58,'Round  (11)'!$B$2:$AB$102,MATCH(Species!AC$2,'Round  (11)'!$B$2:$AB$2,0),0),0)+IFERROR(VLOOKUP($B58,'Round  (12)'!$B$2:$Y$100,MATCH(Species!AC$2,'Round  (12)'!$B$2:$Y$2,0),0),0)</f>
        <v>0</v>
      </c>
      <c r="AD58" s="480">
        <f>IFERROR(VLOOKUP($B58,'Round 1'!$B$2:$AM$102,MATCH(Species!AD$2,'Round 1'!$B$2:$AM$2,0),0),0)+IFERROR(VLOOKUP($B58,'Round  (2)'!$B$2:$AM$102,MATCH(Species!AD$2,'Round  (2)'!$B$2:$AM$2,0),0),0)+IFERROR(VLOOKUP($B58,'Round  (3)'!$B$2:$AM$102,MATCH(Species!AD$2,'Round  (3)'!$B$2:$AM$2,0),0),0)+IFERROR(VLOOKUP($B58,'Round (4)'!$B$2:$AM$102,MATCH(Species!AD$2,'Round (4)'!$B$2:$AM$2,0),0),0)+IFERROR(VLOOKUP($B58,'Round  (5)'!$B$2:$AM$102,MATCH(Species!AD$2,'Round  (5)'!$B$2:$AM$2,0),0),0)+IFERROR(VLOOKUP($B58,'Round  (6)'!$B$2:$AM$102,MATCH(Species!AD$2,'Round  (6)'!$B$2:$AM$2,0),0),0)+IFERROR(VLOOKUP($B58,'Round  (7)'!$B$2:$AM$102,MATCH(Species!AD$2,'Round  (7)'!$B$2:$AM$2,0),0),0)+IFERROR(VLOOKUP($B58,'Round  (8)'!$B$2:$AM$102,MATCH(Species!AD$2,'Round  (8)'!$B$2:$AM$2,0),0),0)+IFERROR(VLOOKUP($B58,'Round  (9)'!$B$2:$AM$102,MATCH(Species!AD$2,'Round  (9)'!$B$2:$AM$2,0),0),0)+IFERROR(VLOOKUP($B58,'Round  (10)'!$B$2:$U$102,MATCH(Species!AD$2,'Round  (10)'!$B$2:$U$2,0),0),0)+IFERROR(VLOOKUP($B58,'Round  (11)'!$B$2:$AB$102,MATCH(Species!AD$2,'Round  (11)'!$B$2:$AB$2,0),0),0)+IFERROR(VLOOKUP($B58,'Round  (12)'!$B$2:$Y$100,MATCH(Species!AD$2,'Round  (12)'!$B$2:$Y$2,0),0),0)</f>
        <v>0</v>
      </c>
      <c r="AE58" s="480">
        <f>IFERROR(VLOOKUP($B58,'Round 1'!$B$2:$AM$102,MATCH(Species!AE$2,'Round 1'!$B$2:$AM$2,0),0),0)+IFERROR(VLOOKUP($B58,'Round  (2)'!$B$2:$AM$102,MATCH(Species!AE$2,'Round  (2)'!$B$2:$AM$2,0),0),0)+IFERROR(VLOOKUP($B58,'Round  (3)'!$B$2:$AM$102,MATCH(Species!AE$2,'Round  (3)'!$B$2:$AM$2,0),0),0)+IFERROR(VLOOKUP($B58,'Round (4)'!$B$2:$AM$102,MATCH(Species!AE$2,'Round (4)'!$B$2:$AM$2,0),0),0)+IFERROR(VLOOKUP($B58,'Round  (5)'!$B$2:$AM$102,MATCH(Species!AE$2,'Round  (5)'!$B$2:$AM$2,0),0),0)+IFERROR(VLOOKUP($B58,'Round  (6)'!$B$2:$AM$102,MATCH(Species!AE$2,'Round  (6)'!$B$2:$AM$2,0),0),0)+IFERROR(VLOOKUP($B58,'Round  (7)'!$B$2:$AM$102,MATCH(Species!AE$2,'Round  (7)'!$B$2:$AM$2,0),0),0)+IFERROR(VLOOKUP($B58,'Round  (8)'!$B$2:$AM$102,MATCH(Species!AE$2,'Round  (8)'!$B$2:$AM$2,0),0),0)+IFERROR(VLOOKUP($B58,'Round  (9)'!$B$2:$AM$102,MATCH(Species!AE$2,'Round  (9)'!$B$2:$AM$2,0),0),0)+IFERROR(VLOOKUP($B58,'Round  (10)'!$B$2:$U$102,MATCH(Species!AE$2,'Round  (10)'!$B$2:$U$2,0),0),0)+IFERROR(VLOOKUP($B58,'Round  (11)'!$B$2:$AB$102,MATCH(Species!AE$2,'Round  (11)'!$B$2:$AB$2,0),0),0)+IFERROR(VLOOKUP($B58,'Round  (12)'!$B$2:$Y$100,MATCH(Species!AE$2,'Round  (12)'!$B$2:$Y$2,0),0),0)</f>
        <v>0</v>
      </c>
      <c r="AF58" s="480">
        <f>IFERROR(VLOOKUP($B58,'Round 1'!$B$2:$AM$102,MATCH(Species!AF$2,'Round 1'!$B$2:$AM$2,0),0),0)+IFERROR(VLOOKUP($B58,'Round  (2)'!$B$2:$AM$102,MATCH(Species!AF$2,'Round  (2)'!$B$2:$AM$2,0),0),0)+IFERROR(VLOOKUP($B58,'Round  (3)'!$B$2:$AM$102,MATCH(Species!AF$2,'Round  (3)'!$B$2:$AM$2,0),0),0)+IFERROR(VLOOKUP($B58,'Round (4)'!$B$2:$AM$102,MATCH(Species!AF$2,'Round (4)'!$B$2:$AM$2,0),0),0)+IFERROR(VLOOKUP($B58,'Round  (5)'!$B$2:$AM$102,MATCH(Species!AF$2,'Round  (5)'!$B$2:$AM$2,0),0),0)+IFERROR(VLOOKUP($B58,'Round  (6)'!$B$2:$AM$102,MATCH(Species!AF$2,'Round  (6)'!$B$2:$AM$2,0),0),0)+IFERROR(VLOOKUP($B58,'Round  (7)'!$B$2:$AM$102,MATCH(Species!AF$2,'Round  (7)'!$B$2:$AM$2,0),0),0)+IFERROR(VLOOKUP($B58,'Round  (8)'!$B$2:$AM$102,MATCH(Species!AF$2,'Round  (8)'!$B$2:$AM$2,0),0),0)+IFERROR(VLOOKUP($B58,'Round  (9)'!$B$2:$AM$102,MATCH(Species!AF$2,'Round  (9)'!$B$2:$AM$2,0),0),0)+IFERROR(VLOOKUP($B58,'Round  (10)'!$B$2:$U$102,MATCH(Species!AF$2,'Round  (10)'!$B$2:$U$2,0),0),0)+IFERROR(VLOOKUP($B58,'Round  (11)'!$B$2:$AB$102,MATCH(Species!AF$2,'Round  (11)'!$B$2:$AB$2,0),0),0)+IFERROR(VLOOKUP($B58,'Round  (12)'!$B$2:$Y$100,MATCH(Species!AF$2,'Round  (12)'!$B$2:$Y$2,0),0),0)</f>
        <v>0</v>
      </c>
      <c r="AG58" s="480">
        <f>IFERROR(VLOOKUP($B58,'Round 1'!$B$2:$AM$102,MATCH(Species!AG$2,'Round 1'!$B$2:$AM$2,0),0),0)+IFERROR(VLOOKUP($B58,'Round  (2)'!$B$2:$AM$102,MATCH(Species!AG$2,'Round  (2)'!$B$2:$AM$2,0),0),0)+IFERROR(VLOOKUP($B58,'Round  (3)'!$B$2:$AM$102,MATCH(Species!AG$2,'Round  (3)'!$B$2:$AM$2,0),0),0)+IFERROR(VLOOKUP($B58,'Round (4)'!$B$2:$AM$102,MATCH(Species!AG$2,'Round (4)'!$B$2:$AM$2,0),0),0)+IFERROR(VLOOKUP($B58,'Round  (5)'!$B$2:$AM$102,MATCH(Species!AG$2,'Round  (5)'!$B$2:$AM$2,0),0),0)+IFERROR(VLOOKUP($B58,'Round  (6)'!$B$2:$AM$102,MATCH(Species!AG$2,'Round  (6)'!$B$2:$AM$2,0),0),0)+IFERROR(VLOOKUP($B58,'Round  (7)'!$B$2:$AM$102,MATCH(Species!AG$2,'Round  (7)'!$B$2:$AM$2,0),0),0)+IFERROR(VLOOKUP($B58,'Round  (8)'!$B$2:$AM$102,MATCH(Species!AG$2,'Round  (8)'!$B$2:$AM$2,0),0),0)+IFERROR(VLOOKUP($B58,'Round  (9)'!$B$2:$AM$102,MATCH(Species!AG$2,'Round  (9)'!$B$2:$AM$2,0),0),0)+IFERROR(VLOOKUP($B58,'Round  (10)'!$B$2:$U$102,MATCH(Species!AG$2,'Round  (10)'!$B$2:$U$2,0),0),0)+IFERROR(VLOOKUP($B58,'Round  (11)'!$B$2:$AB$102,MATCH(Species!AG$2,'Round  (11)'!$B$2:$AB$2,0),0),0)+IFERROR(VLOOKUP($B58,'Round  (12)'!$B$2:$Y$100,MATCH(Species!AG$2,'Round  (12)'!$B$2:$Y$2,0),0),0)</f>
        <v>0</v>
      </c>
      <c r="AH58" s="480">
        <f>IFERROR(VLOOKUP($B58,'Round 1'!$B$2:$AM$102,MATCH(Species!AH$2,'Round 1'!$B$2:$AM$2,0),0),0)+IFERROR(VLOOKUP($B58,'Round  (2)'!$B$2:$AM$102,MATCH(Species!AH$2,'Round  (2)'!$B$2:$AM$2,0),0),0)+IFERROR(VLOOKUP($B58,'Round  (3)'!$B$2:$AM$102,MATCH(Species!AH$2,'Round  (3)'!$B$2:$AM$2,0),0),0)+IFERROR(VLOOKUP($B58,'Round (4)'!$B$2:$AM$102,MATCH(Species!AH$2,'Round (4)'!$B$2:$AM$2,0),0),0)+IFERROR(VLOOKUP($B58,'Round  (5)'!$B$2:$AM$102,MATCH(Species!AH$2,'Round  (5)'!$B$2:$AM$2,0),0),0)+IFERROR(VLOOKUP($B58,'Round  (6)'!$B$2:$AM$102,MATCH(Species!AH$2,'Round  (6)'!$B$2:$AM$2,0),0),0)+IFERROR(VLOOKUP($B58,'Round  (7)'!$B$2:$AM$102,MATCH(Species!AH$2,'Round  (7)'!$B$2:$AM$2,0),0),0)+IFERROR(VLOOKUP($B58,'Round  (8)'!$B$2:$AM$102,MATCH(Species!AH$2,'Round  (8)'!$B$2:$AM$2,0),0),0)+IFERROR(VLOOKUP($B58,'Round  (9)'!$B$2:$AM$102,MATCH(Species!AH$2,'Round  (9)'!$B$2:$AM$2,0),0),0)+IFERROR(VLOOKUP($B58,'Round  (10)'!$B$2:$U$102,MATCH(Species!AH$2,'Round  (10)'!$B$2:$U$2,0),0),0)+IFERROR(VLOOKUP($B58,'Round  (11)'!$B$2:$AB$102,MATCH(Species!AH$2,'Round  (11)'!$B$2:$AB$2,0),0),0)+IFERROR(VLOOKUP($B58,'Round  (12)'!$B$2:$Y$100,MATCH(Species!AH$2,'Round  (12)'!$B$2:$Y$2,0),0),0)</f>
        <v>0</v>
      </c>
      <c r="AI58" s="480">
        <f>IFERROR(VLOOKUP($B58,'Round 1'!$B$2:$AM$102,MATCH(Species!AI$2,'Round 1'!$B$2:$AM$2,0),0),0)+IFERROR(VLOOKUP($B58,'Round  (2)'!$B$2:$AM$102,MATCH(Species!AI$2,'Round  (2)'!$B$2:$AM$2,0),0),0)+IFERROR(VLOOKUP($B58,'Round  (3)'!$B$2:$AM$102,MATCH(Species!AI$2,'Round  (3)'!$B$2:$AM$2,0),0),0)+IFERROR(VLOOKUP($B58,'Round (4)'!$B$2:$AM$102,MATCH(Species!AI$2,'Round (4)'!$B$2:$AM$2,0),0),0)+IFERROR(VLOOKUP($B58,'Round  (5)'!$B$2:$AM$102,MATCH(Species!AI$2,'Round  (5)'!$B$2:$AM$2,0),0),0)+IFERROR(VLOOKUP($B58,'Round  (6)'!$B$2:$AM$102,MATCH(Species!AI$2,'Round  (6)'!$B$2:$AM$2,0),0),0)+IFERROR(VLOOKUP($B58,'Round  (7)'!$B$2:$AM$102,MATCH(Species!AI$2,'Round  (7)'!$B$2:$AM$2,0),0),0)+IFERROR(VLOOKUP($B58,'Round  (8)'!$B$2:$AM$102,MATCH(Species!AI$2,'Round  (8)'!$B$2:$AM$2,0),0),0)+IFERROR(VLOOKUP($B58,'Round  (9)'!$B$2:$AM$102,MATCH(Species!AI$2,'Round  (9)'!$B$2:$AM$2,0),0),0)+IFERROR(VLOOKUP($B58,'Round  (10)'!$B$2:$U$102,MATCH(Species!AI$2,'Round  (10)'!$B$2:$U$2,0),0),0)+IFERROR(VLOOKUP($B58,'Round  (11)'!$B$2:$AB$102,MATCH(Species!AI$2,'Round  (11)'!$B$2:$AB$2,0),0),0)+IFERROR(VLOOKUP($B58,'Round  (12)'!$B$2:$Y$100,MATCH(Species!AI$2,'Round  (12)'!$B$2:$Y$2,0),0),0)</f>
        <v>0</v>
      </c>
      <c r="AJ58" s="480">
        <f>IFERROR(VLOOKUP($B58,'Round 1'!$B$2:$AM$102,MATCH(Species!AJ$2,'Round 1'!$B$2:$AM$2,0),0),0)+IFERROR(VLOOKUP($B58,'Round  (2)'!$B$2:$AM$102,MATCH(Species!AJ$2,'Round  (2)'!$B$2:$AM$2,0),0),0)+IFERROR(VLOOKUP($B58,'Round  (3)'!$B$2:$AM$102,MATCH(Species!AJ$2,'Round  (3)'!$B$2:$AM$2,0),0),0)+IFERROR(VLOOKUP($B58,'Round (4)'!$B$2:$AM$102,MATCH(Species!AJ$2,'Round (4)'!$B$2:$AM$2,0),0),0)+IFERROR(VLOOKUP($B58,'Round  (5)'!$B$2:$AM$102,MATCH(Species!AJ$2,'Round  (5)'!$B$2:$AM$2,0),0),0)+IFERROR(VLOOKUP($B58,'Round  (6)'!$B$2:$AM$102,MATCH(Species!AJ$2,'Round  (6)'!$B$2:$AM$2,0),0),0)+IFERROR(VLOOKUP($B58,'Round  (7)'!$B$2:$AM$102,MATCH(Species!AJ$2,'Round  (7)'!$B$2:$AM$2,0),0),0)+IFERROR(VLOOKUP($B58,'Round  (8)'!$B$2:$AM$102,MATCH(Species!AJ$2,'Round  (8)'!$B$2:$AM$2,0),0),0)+IFERROR(VLOOKUP($B58,'Round  (9)'!$B$2:$AM$102,MATCH(Species!AJ$2,'Round  (9)'!$B$2:$AM$2,0),0),0)+IFERROR(VLOOKUP($B58,'Round  (10)'!$B$2:$U$102,MATCH(Species!AJ$2,'Round  (10)'!$B$2:$U$2,0),0),0)+IFERROR(VLOOKUP($B58,'Round  (11)'!$B$2:$AB$102,MATCH(Species!AJ$2,'Round  (11)'!$B$2:$AB$2,0),0),0)+IFERROR(VLOOKUP($B58,'Round  (12)'!$B$2:$Y$100,MATCH(Species!AJ$2,'Round  (12)'!$B$2:$Y$2,0),0),0)</f>
        <v>0</v>
      </c>
    </row>
    <row r="59" spans="1:37" x14ac:dyDescent="0.3">
      <c r="A59" s="186">
        <v>56</v>
      </c>
      <c r="B59" s="326" t="s">
        <v>244</v>
      </c>
      <c r="C59" s="66" t="str">
        <f>IFERROR(VLOOKUP(B59,IND!$B$3:$E$66,4,0),"NM")</f>
        <v>NM</v>
      </c>
      <c r="D59" s="51">
        <f t="shared" si="3"/>
        <v>4</v>
      </c>
      <c r="E59" s="342">
        <f t="shared" si="4"/>
        <v>10</v>
      </c>
      <c r="F59" s="480">
        <f>IFERROR(VLOOKUP($B59,'Round 1'!$B$2:$AM$102,MATCH(Species!F$2,'Round 1'!$B$2:$AM$2,0),0),0)+IFERROR(VLOOKUP($B59,'Round  (2)'!$B$2:$AM$102,MATCH(Species!F$2,'Round  (2)'!$B$2:$AM$2,0),0),0)+IFERROR(VLOOKUP($B59,'Round  (3)'!$B$2:$AM$102,MATCH(Species!F$2,'Round  (3)'!$B$2:$AM$2,0),0),0)+IFERROR(VLOOKUP($B59,'Round (4)'!$B$2:$AM$102,MATCH(Species!F$2,'Round (4)'!$B$2:$AM$2,0),0),0)+IFERROR(VLOOKUP($B59,'Round  (5)'!$B$2:$AM$102,MATCH(Species!F$2,'Round  (5)'!$B$2:$AM$2,0),0),0)+IFERROR(VLOOKUP($B59,'Round  (6)'!$B$2:$AM$102,MATCH(Species!F$2,'Round  (6)'!$B$2:$AM$2,0),0),0)+IFERROR(VLOOKUP($B59,'Round  (7)'!$B$2:$AM$102,MATCH(Species!F$2,'Round  (7)'!$B$2:$AM$2,0),0),0)+IFERROR(VLOOKUP($B59,'Round  (8)'!$B$2:$AM$102,MATCH(Species!F$2,'Round  (8)'!$B$2:$AM$2,0),0),0)+IFERROR(VLOOKUP($B59,'Round  (9)'!$B$2:$AM$102,MATCH(Species!F$2,'Round  (9)'!$B$2:$AM$2,0),0),0)+IFERROR(VLOOKUP($B59,'Round  (10)'!$B$2:$U$102,MATCH(Species!F$2,'Round  (10)'!$B$2:$U$2,0),0),0)+IFERROR(VLOOKUP($B59,'Round  (11)'!$B$2:$AB$102,MATCH(Species!F$2,'Round  (11)'!$B$2:$AB$2,0),0),0)+IFERROR(VLOOKUP($B59,'Round  (12)'!$B$2:$Y$100,MATCH(Species!F$2,'Round  (12)'!$B$2:$Y$2,0),0),0)</f>
        <v>5</v>
      </c>
      <c r="G59" s="480">
        <f>IFERROR(VLOOKUP($B59,'Round 1'!$B$2:$AM$102,MATCH(Species!G$2,'Round 1'!$B$2:$AM$2,0),0),0)+IFERROR(VLOOKUP($B59,'Round  (2)'!$B$2:$AM$102,MATCH(Species!G$2,'Round  (2)'!$B$2:$AM$2,0),0),0)+IFERROR(VLOOKUP($B59,'Round  (3)'!$B$2:$AM$102,MATCH(Species!G$2,'Round  (3)'!$B$2:$AM$2,0),0),0)+IFERROR(VLOOKUP($B59,'Round (4)'!$B$2:$AM$102,MATCH(Species!G$2,'Round (4)'!$B$2:$AM$2,0),0),0)+IFERROR(VLOOKUP($B59,'Round  (5)'!$B$2:$AM$102,MATCH(Species!G$2,'Round  (5)'!$B$2:$AM$2,0),0),0)+IFERROR(VLOOKUP($B59,'Round  (6)'!$B$2:$AM$102,MATCH(Species!G$2,'Round  (6)'!$B$2:$AM$2,0),0),0)+IFERROR(VLOOKUP($B59,'Round  (7)'!$B$2:$AM$102,MATCH(Species!G$2,'Round  (7)'!$B$2:$AM$2,0),0),0)+IFERROR(VLOOKUP($B59,'Round  (8)'!$B$2:$AM$102,MATCH(Species!G$2,'Round  (8)'!$B$2:$AM$2,0),0),0)+IFERROR(VLOOKUP($B59,'Round  (9)'!$B$2:$AM$102,MATCH(Species!G$2,'Round  (9)'!$B$2:$AM$2,0),0),0)+IFERROR(VLOOKUP($B59,'Round  (10)'!$B$2:$U$102,MATCH(Species!G$2,'Round  (10)'!$B$2:$U$2,0),0),0)+IFERROR(VLOOKUP($B59,'Round  (11)'!$B$2:$AB$102,MATCH(Species!G$2,'Round  (11)'!$B$2:$AB$2,0),0),0)+IFERROR(VLOOKUP($B59,'Round  (12)'!$B$2:$Y$100,MATCH(Species!G$2,'Round  (12)'!$B$2:$Y$2,0),0),0)</f>
        <v>0</v>
      </c>
      <c r="H59" s="480">
        <f>IFERROR(VLOOKUP($B59,'Round 1'!$B$2:$AM$102,MATCH(Species!H$2,'Round 1'!$B$2:$AM$2,0),0),0)+IFERROR(VLOOKUP($B59,'Round  (2)'!$B$2:$AM$102,MATCH(Species!H$2,'Round  (2)'!$B$2:$AM$2,0),0),0)+IFERROR(VLOOKUP($B59,'Round  (3)'!$B$2:$AM$102,MATCH(Species!H$2,'Round  (3)'!$B$2:$AM$2,0),0),0)+IFERROR(VLOOKUP($B59,'Round (4)'!$B$2:$AM$102,MATCH(Species!H$2,'Round (4)'!$B$2:$AM$2,0),0),0)+IFERROR(VLOOKUP($B59,'Round  (5)'!$B$2:$AM$102,MATCH(Species!H$2,'Round  (5)'!$B$2:$AM$2,0),0),0)+IFERROR(VLOOKUP($B59,'Round  (6)'!$B$2:$AM$102,MATCH(Species!H$2,'Round  (6)'!$B$2:$AM$2,0),0),0)+IFERROR(VLOOKUP($B59,'Round  (7)'!$B$2:$AM$102,MATCH(Species!H$2,'Round  (7)'!$B$2:$AM$2,0),0),0)+IFERROR(VLOOKUP($B59,'Round  (8)'!$B$2:$AM$102,MATCH(Species!H$2,'Round  (8)'!$B$2:$AM$2,0),0),0)+IFERROR(VLOOKUP($B59,'Round  (9)'!$B$2:$AM$102,MATCH(Species!H$2,'Round  (9)'!$B$2:$AM$2,0),0),0)+IFERROR(VLOOKUP($B59,'Round  (10)'!$B$2:$U$102,MATCH(Species!H$2,'Round  (10)'!$B$2:$U$2,0),0),0)+IFERROR(VLOOKUP($B59,'Round  (11)'!$B$2:$AB$102,MATCH(Species!H$2,'Round  (11)'!$B$2:$AB$2,0),0),0)+IFERROR(VLOOKUP($B59,'Round  (12)'!$B$2:$Y$100,MATCH(Species!H$2,'Round  (12)'!$B$2:$Y$2,0),0),0)</f>
        <v>1</v>
      </c>
      <c r="I59" s="480">
        <f>IFERROR(VLOOKUP($B59,'Round 1'!$B$2:$AM$102,MATCH(Species!I$2,'Round 1'!$B$2:$AM$2,0),0),0)+IFERROR(VLOOKUP($B59,'Round  (2)'!$B$2:$AM$102,MATCH(Species!I$2,'Round  (2)'!$B$2:$AM$2,0),0),0)+IFERROR(VLOOKUP($B59,'Round  (3)'!$B$2:$AM$102,MATCH(Species!I$2,'Round  (3)'!$B$2:$AM$2,0),0),0)+IFERROR(VLOOKUP($B59,'Round (4)'!$B$2:$AM$102,MATCH(Species!I$2,'Round (4)'!$B$2:$AM$2,0),0),0)+IFERROR(VLOOKUP($B59,'Round  (5)'!$B$2:$AM$102,MATCH(Species!I$2,'Round  (5)'!$B$2:$AM$2,0),0),0)+IFERROR(VLOOKUP($B59,'Round  (6)'!$B$2:$AM$102,MATCH(Species!I$2,'Round  (6)'!$B$2:$AM$2,0),0),0)+IFERROR(VLOOKUP($B59,'Round  (7)'!$B$2:$AM$102,MATCH(Species!I$2,'Round  (7)'!$B$2:$AM$2,0),0),0)+IFERROR(VLOOKUP($B59,'Round  (8)'!$B$2:$AM$102,MATCH(Species!I$2,'Round  (8)'!$B$2:$AM$2,0),0),0)+IFERROR(VLOOKUP($B59,'Round  (9)'!$B$2:$AM$102,MATCH(Species!I$2,'Round  (9)'!$B$2:$AM$2,0),0),0)+IFERROR(VLOOKUP($B59,'Round  (10)'!$B$2:$U$102,MATCH(Species!I$2,'Round  (10)'!$B$2:$U$2,0),0),0)+IFERROR(VLOOKUP($B59,'Round  (11)'!$B$2:$AB$102,MATCH(Species!I$2,'Round  (11)'!$B$2:$AB$2,0),0),0)+IFERROR(VLOOKUP($B59,'Round  (12)'!$B$2:$Y$100,MATCH(Species!I$2,'Round  (12)'!$B$2:$Y$2,0),0),0)</f>
        <v>0</v>
      </c>
      <c r="J59" s="480">
        <f>IFERROR(VLOOKUP($B59,'Round 1'!$B$2:$AM$102,MATCH(Species!J$2,'Round 1'!$B$2:$AM$2,0),0),0)+IFERROR(VLOOKUP($B59,'Round  (2)'!$B$2:$AM$102,MATCH(Species!J$2,'Round  (2)'!$B$2:$AM$2,0),0),0)+IFERROR(VLOOKUP($B59,'Round  (3)'!$B$2:$AM$102,MATCH(Species!J$2,'Round  (3)'!$B$2:$AM$2,0),0),0)+IFERROR(VLOOKUP($B59,'Round (4)'!$B$2:$AM$102,MATCH(Species!J$2,'Round (4)'!$B$2:$AM$2,0),0),0)+IFERROR(VLOOKUP($B59,'Round  (5)'!$B$2:$AM$102,MATCH(Species!J$2,'Round  (5)'!$B$2:$AM$2,0),0),0)+IFERROR(VLOOKUP($B59,'Round  (6)'!$B$2:$AM$102,MATCH(Species!J$2,'Round  (6)'!$B$2:$AM$2,0),0),0)+IFERROR(VLOOKUP($B59,'Round  (7)'!$B$2:$AM$102,MATCH(Species!J$2,'Round  (7)'!$B$2:$AM$2,0),0),0)+IFERROR(VLOOKUP($B59,'Round  (8)'!$B$2:$AM$102,MATCH(Species!J$2,'Round  (8)'!$B$2:$AM$2,0),0),0)+IFERROR(VLOOKUP($B59,'Round  (9)'!$B$2:$AM$102,MATCH(Species!J$2,'Round  (9)'!$B$2:$AM$2,0),0),0)+IFERROR(VLOOKUP($B59,'Round  (10)'!$B$2:$U$102,MATCH(Species!J$2,'Round  (10)'!$B$2:$U$2,0),0),0)+IFERROR(VLOOKUP($B59,'Round  (11)'!$B$2:$AB$102,MATCH(Species!J$2,'Round  (11)'!$B$2:$AB$2,0),0),0)+IFERROR(VLOOKUP($B59,'Round  (12)'!$B$2:$Y$100,MATCH(Species!J$2,'Round  (12)'!$B$2:$Y$2,0),0),0)</f>
        <v>0</v>
      </c>
      <c r="K59" s="480">
        <f>IFERROR(VLOOKUP($B59,'Round 1'!$B$2:$AM$102,MATCH(Species!K$2,'Round 1'!$B$2:$AM$2,0),0),0)+IFERROR(VLOOKUP($B59,'Round  (2)'!$B$2:$AM$102,MATCH(Species!K$2,'Round  (2)'!$B$2:$AM$2,0),0),0)+IFERROR(VLOOKUP($B59,'Round  (3)'!$B$2:$AM$102,MATCH(Species!K$2,'Round  (3)'!$B$2:$AM$2,0),0),0)+IFERROR(VLOOKUP($B59,'Round (4)'!$B$2:$AM$102,MATCH(Species!K$2,'Round (4)'!$B$2:$AM$2,0),0),0)+IFERROR(VLOOKUP($B59,'Round  (5)'!$B$2:$AM$102,MATCH(Species!K$2,'Round  (5)'!$B$2:$AM$2,0),0),0)+IFERROR(VLOOKUP($B59,'Round  (6)'!$B$2:$AM$102,MATCH(Species!K$2,'Round  (6)'!$B$2:$AM$2,0),0),0)+IFERROR(VLOOKUP($B59,'Round  (7)'!$B$2:$AM$102,MATCH(Species!K$2,'Round  (7)'!$B$2:$AM$2,0),0),0)+IFERROR(VLOOKUP($B59,'Round  (8)'!$B$2:$AM$102,MATCH(Species!K$2,'Round  (8)'!$B$2:$AM$2,0),0),0)+IFERROR(VLOOKUP($B59,'Round  (9)'!$B$2:$AM$102,MATCH(Species!K$2,'Round  (9)'!$B$2:$AM$2,0),0),0)+IFERROR(VLOOKUP($B59,'Round  (10)'!$B$2:$U$102,MATCH(Species!K$2,'Round  (10)'!$B$2:$U$2,0),0),0)+IFERROR(VLOOKUP($B59,'Round  (11)'!$B$2:$AB$102,MATCH(Species!K$2,'Round  (11)'!$B$2:$AB$2,0),0),0)+IFERROR(VLOOKUP($B59,'Round  (12)'!$B$2:$Y$100,MATCH(Species!K$2,'Round  (12)'!$B$2:$Y$2,0),0),0)</f>
        <v>0</v>
      </c>
      <c r="L59" s="480">
        <f>IFERROR(VLOOKUP($B59,'Round 1'!$B$2:$AM$102,MATCH(Species!L$2,'Round 1'!$B$2:$AM$2,0),0),0)+IFERROR(VLOOKUP($B59,'Round  (2)'!$B$2:$AM$102,MATCH(Species!L$2,'Round  (2)'!$B$2:$AM$2,0),0),0)+IFERROR(VLOOKUP($B59,'Round  (3)'!$B$2:$AM$102,MATCH(Species!L$2,'Round  (3)'!$B$2:$AM$2,0),0),0)+IFERROR(VLOOKUP($B59,'Round (4)'!$B$2:$AM$102,MATCH(Species!L$2,'Round (4)'!$B$2:$AM$2,0),0),0)+IFERROR(VLOOKUP($B59,'Round  (5)'!$B$2:$AM$102,MATCH(Species!L$2,'Round  (5)'!$B$2:$AM$2,0),0),0)+IFERROR(VLOOKUP($B59,'Round  (6)'!$B$2:$AM$102,MATCH(Species!L$2,'Round  (6)'!$B$2:$AM$2,0),0),0)+IFERROR(VLOOKUP($B59,'Round  (7)'!$B$2:$AM$102,MATCH(Species!L$2,'Round  (7)'!$B$2:$AM$2,0),0),0)+IFERROR(VLOOKUP($B59,'Round  (8)'!$B$2:$AM$102,MATCH(Species!L$2,'Round  (8)'!$B$2:$AM$2,0),0),0)+IFERROR(VLOOKUP($B59,'Round  (9)'!$B$2:$AM$102,MATCH(Species!L$2,'Round  (9)'!$B$2:$AM$2,0),0),0)+IFERROR(VLOOKUP($B59,'Round  (10)'!$B$2:$U$102,MATCH(Species!L$2,'Round  (10)'!$B$2:$U$2,0),0),0)+IFERROR(VLOOKUP($B59,'Round  (11)'!$B$2:$AB$102,MATCH(Species!L$2,'Round  (11)'!$B$2:$AB$2,0),0),0)+IFERROR(VLOOKUP($B59,'Round  (12)'!$B$2:$Y$100,MATCH(Species!L$2,'Round  (12)'!$B$2:$Y$2,0),0),0)</f>
        <v>0</v>
      </c>
      <c r="M59" s="480">
        <f>IFERROR(VLOOKUP($B59,'Round 1'!$B$2:$AM$102,MATCH(Species!M$2,'Round 1'!$B$2:$AM$2,0),0),0)+IFERROR(VLOOKUP($B59,'Round  (2)'!$B$2:$AM$102,MATCH(Species!M$2,'Round  (2)'!$B$2:$AM$2,0),0),0)+IFERROR(VLOOKUP($B59,'Round  (3)'!$B$2:$AM$102,MATCH(Species!M$2,'Round  (3)'!$B$2:$AM$2,0),0),0)+IFERROR(VLOOKUP($B59,'Round (4)'!$B$2:$AM$102,MATCH(Species!M$2,'Round (4)'!$B$2:$AM$2,0),0),0)+IFERROR(VLOOKUP($B59,'Round  (5)'!$B$2:$AM$102,MATCH(Species!M$2,'Round  (5)'!$B$2:$AM$2,0),0),0)+IFERROR(VLOOKUP($B59,'Round  (6)'!$B$2:$AM$102,MATCH(Species!M$2,'Round  (6)'!$B$2:$AM$2,0),0),0)+IFERROR(VLOOKUP($B59,'Round  (7)'!$B$2:$AM$102,MATCH(Species!M$2,'Round  (7)'!$B$2:$AM$2,0),0),0)+IFERROR(VLOOKUP($B59,'Round  (8)'!$B$2:$AM$102,MATCH(Species!M$2,'Round  (8)'!$B$2:$AM$2,0),0),0)+IFERROR(VLOOKUP($B59,'Round  (9)'!$B$2:$AM$102,MATCH(Species!M$2,'Round  (9)'!$B$2:$AM$2,0),0),0)+IFERROR(VLOOKUP($B59,'Round  (10)'!$B$2:$U$102,MATCH(Species!M$2,'Round  (10)'!$B$2:$U$2,0),0),0)+IFERROR(VLOOKUP($B59,'Round  (11)'!$B$2:$AB$102,MATCH(Species!M$2,'Round  (11)'!$B$2:$AB$2,0),0),0)+IFERROR(VLOOKUP($B59,'Round  (12)'!$B$2:$Y$100,MATCH(Species!M$2,'Round  (12)'!$B$2:$Y$2,0),0),0)</f>
        <v>0</v>
      </c>
      <c r="N59" s="480">
        <f>IFERROR(VLOOKUP($B59,'Round 1'!$B$2:$AM$102,MATCH(Species!N$2,'Round 1'!$B$2:$AM$2,0),0),0)+IFERROR(VLOOKUP($B59,'Round  (2)'!$B$2:$AM$102,MATCH(Species!N$2,'Round  (2)'!$B$2:$AM$2,0),0),0)+IFERROR(VLOOKUP($B59,'Round  (3)'!$B$2:$AM$102,MATCH(Species!N$2,'Round  (3)'!$B$2:$AM$2,0),0),0)+IFERROR(VLOOKUP($B59,'Round (4)'!$B$2:$AM$102,MATCH(Species!N$2,'Round (4)'!$B$2:$AM$2,0),0),0)+IFERROR(VLOOKUP($B59,'Round  (5)'!$B$2:$AM$102,MATCH(Species!N$2,'Round  (5)'!$B$2:$AM$2,0),0),0)+IFERROR(VLOOKUP($B59,'Round  (6)'!$B$2:$AM$102,MATCH(Species!N$2,'Round  (6)'!$B$2:$AM$2,0),0),0)+IFERROR(VLOOKUP($B59,'Round  (7)'!$B$2:$AM$102,MATCH(Species!N$2,'Round  (7)'!$B$2:$AM$2,0),0),0)+IFERROR(VLOOKUP($B59,'Round  (8)'!$B$2:$AM$102,MATCH(Species!N$2,'Round  (8)'!$B$2:$AM$2,0),0),0)+IFERROR(VLOOKUP($B59,'Round  (9)'!$B$2:$AM$102,MATCH(Species!N$2,'Round  (9)'!$B$2:$AM$2,0),0),0)+IFERROR(VLOOKUP($B59,'Round  (10)'!$B$2:$U$102,MATCH(Species!N$2,'Round  (10)'!$B$2:$U$2,0),0),0)+IFERROR(VLOOKUP($B59,'Round  (11)'!$B$2:$AB$102,MATCH(Species!N$2,'Round  (11)'!$B$2:$AB$2,0),0),0)+IFERROR(VLOOKUP($B59,'Round  (12)'!$B$2:$Y$100,MATCH(Species!N$2,'Round  (12)'!$B$2:$Y$2,0),0),0)</f>
        <v>0</v>
      </c>
      <c r="O59" s="480">
        <f>IFERROR(VLOOKUP($B59,'Round 1'!$B$2:$AM$102,MATCH(Species!O$2,'Round 1'!$B$2:$AM$2,0),0),0)+IFERROR(VLOOKUP($B59,'Round  (2)'!$B$2:$AM$102,MATCH(Species!O$2,'Round  (2)'!$B$2:$AM$2,0),0),0)+IFERROR(VLOOKUP($B59,'Round  (3)'!$B$2:$AM$102,MATCH(Species!O$2,'Round  (3)'!$B$2:$AM$2,0),0),0)+IFERROR(VLOOKUP($B59,'Round (4)'!$B$2:$AM$102,MATCH(Species!O$2,'Round (4)'!$B$2:$AM$2,0),0),0)+IFERROR(VLOOKUP($B59,'Round  (5)'!$B$2:$AM$102,MATCH(Species!O$2,'Round  (5)'!$B$2:$AM$2,0),0),0)+IFERROR(VLOOKUP($B59,'Round  (6)'!$B$2:$AM$102,MATCH(Species!O$2,'Round  (6)'!$B$2:$AM$2,0),0),0)+IFERROR(VLOOKUP($B59,'Round  (7)'!$B$2:$AM$102,MATCH(Species!O$2,'Round  (7)'!$B$2:$AM$2,0),0),0)+IFERROR(VLOOKUP($B59,'Round  (8)'!$B$2:$AM$102,MATCH(Species!O$2,'Round  (8)'!$B$2:$AM$2,0),0),0)+IFERROR(VLOOKUP($B59,'Round  (9)'!$B$2:$AM$102,MATCH(Species!O$2,'Round  (9)'!$B$2:$AM$2,0),0),0)+IFERROR(VLOOKUP($B59,'Round  (10)'!$B$2:$U$102,MATCH(Species!O$2,'Round  (10)'!$B$2:$U$2,0),0),0)+IFERROR(VLOOKUP($B59,'Round  (11)'!$B$2:$AB$102,MATCH(Species!O$2,'Round  (11)'!$B$2:$AB$2,0),0),0)+IFERROR(VLOOKUP($B59,'Round  (12)'!$B$2:$Y$100,MATCH(Species!O$2,'Round  (12)'!$B$2:$Y$2,0),0),0)</f>
        <v>0</v>
      </c>
      <c r="P59" s="480">
        <f>IFERROR(VLOOKUP($B59,'Round 1'!$B$2:$AM$102,MATCH(Species!P$2,'Round 1'!$B$2:$AM$2,0),0),0)+IFERROR(VLOOKUP($B59,'Round  (2)'!$B$2:$AM$102,MATCH(Species!P$2,'Round  (2)'!$B$2:$AM$2,0),0),0)+IFERROR(VLOOKUP($B59,'Round  (3)'!$B$2:$AM$102,MATCH(Species!P$2,'Round  (3)'!$B$2:$AM$2,0),0),0)+IFERROR(VLOOKUP($B59,'Round (4)'!$B$2:$AM$102,MATCH(Species!P$2,'Round (4)'!$B$2:$AM$2,0),0),0)+IFERROR(VLOOKUP($B59,'Round  (5)'!$B$2:$AM$102,MATCH(Species!P$2,'Round  (5)'!$B$2:$AM$2,0),0),0)+IFERROR(VLOOKUP($B59,'Round  (6)'!$B$2:$AM$102,MATCH(Species!P$2,'Round  (6)'!$B$2:$AM$2,0),0),0)+IFERROR(VLOOKUP($B59,'Round  (7)'!$B$2:$AM$102,MATCH(Species!P$2,'Round  (7)'!$B$2:$AM$2,0),0),0)+IFERROR(VLOOKUP($B59,'Round  (8)'!$B$2:$AM$102,MATCH(Species!P$2,'Round  (8)'!$B$2:$AM$2,0),0),0)+IFERROR(VLOOKUP($B59,'Round  (9)'!$B$2:$AM$102,MATCH(Species!P$2,'Round  (9)'!$B$2:$AM$2,0),0),0)+IFERROR(VLOOKUP($B59,'Round  (10)'!$B$2:$U$102,MATCH(Species!P$2,'Round  (10)'!$B$2:$U$2,0),0),0)+IFERROR(VLOOKUP($B59,'Round  (11)'!$B$2:$AB$102,MATCH(Species!P$2,'Round  (11)'!$B$2:$AB$2,0),0),0)+IFERROR(VLOOKUP($B59,'Round  (12)'!$B$2:$Y$100,MATCH(Species!P$2,'Round  (12)'!$B$2:$Y$2,0),0),0)</f>
        <v>0</v>
      </c>
      <c r="Q59" s="480">
        <f>IFERROR(VLOOKUP($B59,'Round 1'!$B$2:$AM$102,MATCH(Species!Q$2,'Round 1'!$B$2:$AM$2,0),0),0)+IFERROR(VLOOKUP($B59,'Round  (2)'!$B$2:$AM$102,MATCH(Species!Q$2,'Round  (2)'!$B$2:$AM$2,0),0),0)+IFERROR(VLOOKUP($B59,'Round  (3)'!$B$2:$AM$102,MATCH(Species!Q$2,'Round  (3)'!$B$2:$AM$2,0),0),0)+IFERROR(VLOOKUP($B59,'Round (4)'!$B$2:$AM$102,MATCH(Species!Q$2,'Round (4)'!$B$2:$AM$2,0),0),0)+IFERROR(VLOOKUP($B59,'Round  (5)'!$B$2:$AM$102,MATCH(Species!Q$2,'Round  (5)'!$B$2:$AM$2,0),0),0)+IFERROR(VLOOKUP($B59,'Round  (6)'!$B$2:$AM$102,MATCH(Species!Q$2,'Round  (6)'!$B$2:$AM$2,0),0),0)+IFERROR(VLOOKUP($B59,'Round  (7)'!$B$2:$AM$102,MATCH(Species!Q$2,'Round  (7)'!$B$2:$AM$2,0),0),0)+IFERROR(VLOOKUP($B59,'Round  (8)'!$B$2:$AM$102,MATCH(Species!Q$2,'Round  (8)'!$B$2:$AM$2,0),0),0)+IFERROR(VLOOKUP($B59,'Round  (9)'!$B$2:$AM$102,MATCH(Species!Q$2,'Round  (9)'!$B$2:$AM$2,0),0),0)+IFERROR(VLOOKUP($B59,'Round  (10)'!$B$2:$U$102,MATCH(Species!Q$2,'Round  (10)'!$B$2:$U$2,0),0),0)+IFERROR(VLOOKUP($B59,'Round  (11)'!$B$2:$AB$102,MATCH(Species!Q$2,'Round  (11)'!$B$2:$AB$2,0),0),0)+IFERROR(VLOOKUP($B59,'Round  (12)'!$B$2:$Y$100,MATCH(Species!Q$2,'Round  (12)'!$B$2:$Y$2,0),0),0)</f>
        <v>0</v>
      </c>
      <c r="R59" s="480">
        <f>IFERROR(VLOOKUP($B59,'Round 1'!$B$2:$AM$102,MATCH(Species!R$2,'Round 1'!$B$2:$AM$2,0),0),0)+IFERROR(VLOOKUP($B59,'Round  (2)'!$B$2:$AM$102,MATCH(Species!R$2,'Round  (2)'!$B$2:$AM$2,0),0),0)+IFERROR(VLOOKUP($B59,'Round  (3)'!$B$2:$AM$102,MATCH(Species!R$2,'Round  (3)'!$B$2:$AM$2,0),0),0)+IFERROR(VLOOKUP($B59,'Round (4)'!$B$2:$AM$102,MATCH(Species!R$2,'Round (4)'!$B$2:$AM$2,0),0),0)+IFERROR(VLOOKUP($B59,'Round  (5)'!$B$2:$AM$102,MATCH(Species!R$2,'Round  (5)'!$B$2:$AM$2,0),0),0)+IFERROR(VLOOKUP($B59,'Round  (6)'!$B$2:$AM$102,MATCH(Species!R$2,'Round  (6)'!$B$2:$AM$2,0),0),0)+IFERROR(VLOOKUP($B59,'Round  (7)'!$B$2:$AM$102,MATCH(Species!R$2,'Round  (7)'!$B$2:$AM$2,0),0),0)+IFERROR(VLOOKUP($B59,'Round  (8)'!$B$2:$AM$102,MATCH(Species!R$2,'Round  (8)'!$B$2:$AM$2,0),0),0)+IFERROR(VLOOKUP($B59,'Round  (9)'!$B$2:$AM$102,MATCH(Species!R$2,'Round  (9)'!$B$2:$AM$2,0),0),0)+IFERROR(VLOOKUP($B59,'Round  (10)'!$B$2:$U$102,MATCH(Species!R$2,'Round  (10)'!$B$2:$U$2,0),0),0)+IFERROR(VLOOKUP($B59,'Round  (11)'!$B$2:$AB$102,MATCH(Species!R$2,'Round  (11)'!$B$2:$AB$2,0),0),0)+IFERROR(VLOOKUP($B59,'Round  (12)'!$B$2:$Y$100,MATCH(Species!R$2,'Round  (12)'!$B$2:$Y$2,0),0),0)</f>
        <v>0</v>
      </c>
      <c r="S59" s="480">
        <f>IFERROR(VLOOKUP($B59,'Round 1'!$B$2:$AM$102,MATCH(Species!S$2,'Round 1'!$B$2:$AM$2,0),0),0)+IFERROR(VLOOKUP($B59,'Round  (2)'!$B$2:$AM$102,MATCH(Species!S$2,'Round  (2)'!$B$2:$AM$2,0),0),0)+IFERROR(VLOOKUP($B59,'Round  (3)'!$B$2:$AM$102,MATCH(Species!S$2,'Round  (3)'!$B$2:$AM$2,0),0),0)+IFERROR(VLOOKUP($B59,'Round (4)'!$B$2:$AM$102,MATCH(Species!S$2,'Round (4)'!$B$2:$AM$2,0),0),0)+IFERROR(VLOOKUP($B59,'Round  (5)'!$B$2:$AM$102,MATCH(Species!S$2,'Round  (5)'!$B$2:$AM$2,0),0),0)+IFERROR(VLOOKUP($B59,'Round  (6)'!$B$2:$AM$102,MATCH(Species!S$2,'Round  (6)'!$B$2:$AM$2,0),0),0)+IFERROR(VLOOKUP($B59,'Round  (7)'!$B$2:$AM$102,MATCH(Species!S$2,'Round  (7)'!$B$2:$AM$2,0),0),0)+IFERROR(VLOOKUP($B59,'Round  (8)'!$B$2:$AM$102,MATCH(Species!S$2,'Round  (8)'!$B$2:$AM$2,0),0),0)+IFERROR(VLOOKUP($B59,'Round  (9)'!$B$2:$AM$102,MATCH(Species!S$2,'Round  (9)'!$B$2:$AM$2,0),0),0)+IFERROR(VLOOKUP($B59,'Round  (10)'!$B$2:$U$102,MATCH(Species!S$2,'Round  (10)'!$B$2:$U$2,0),0),0)+IFERROR(VLOOKUP($B59,'Round  (11)'!$B$2:$AB$102,MATCH(Species!S$2,'Round  (11)'!$B$2:$AB$2,0),0),0)+IFERROR(VLOOKUP($B59,'Round  (12)'!$B$2:$Y$100,MATCH(Species!S$2,'Round  (12)'!$B$2:$Y$2,0),0),0)</f>
        <v>0</v>
      </c>
      <c r="T59" s="480">
        <f>IFERROR(VLOOKUP($B59,'Round 1'!$B$2:$AM$102,MATCH(Species!T$2,'Round 1'!$B$2:$AM$2,0),0),0)+IFERROR(VLOOKUP($B59,'Round  (2)'!$B$2:$AM$102,MATCH(Species!T$2,'Round  (2)'!$B$2:$AM$2,0),0),0)+IFERROR(VLOOKUP($B59,'Round  (3)'!$B$2:$AM$102,MATCH(Species!T$2,'Round  (3)'!$B$2:$AM$2,0),0),0)+IFERROR(VLOOKUP($B59,'Round (4)'!$B$2:$AM$102,MATCH(Species!T$2,'Round (4)'!$B$2:$AM$2,0),0),0)+IFERROR(VLOOKUP($B59,'Round  (5)'!$B$2:$AM$102,MATCH(Species!T$2,'Round  (5)'!$B$2:$AM$2,0),0),0)+IFERROR(VLOOKUP($B59,'Round  (6)'!$B$2:$AM$102,MATCH(Species!T$2,'Round  (6)'!$B$2:$AM$2,0),0),0)+IFERROR(VLOOKUP($B59,'Round  (7)'!$B$2:$AM$102,MATCH(Species!T$2,'Round  (7)'!$B$2:$AM$2,0),0),0)+IFERROR(VLOOKUP($B59,'Round  (8)'!$B$2:$AM$102,MATCH(Species!T$2,'Round  (8)'!$B$2:$AM$2,0),0),0)+IFERROR(VLOOKUP($B59,'Round  (9)'!$B$2:$AM$102,MATCH(Species!T$2,'Round  (9)'!$B$2:$AM$2,0),0),0)+IFERROR(VLOOKUP($B59,'Round  (10)'!$B$2:$U$102,MATCH(Species!T$2,'Round  (10)'!$B$2:$U$2,0),0),0)+IFERROR(VLOOKUP($B59,'Round  (11)'!$B$2:$AB$102,MATCH(Species!T$2,'Round  (11)'!$B$2:$AB$2,0),0),0)+IFERROR(VLOOKUP($B59,'Round  (12)'!$B$2:$Y$100,MATCH(Species!T$2,'Round  (12)'!$B$2:$Y$2,0),0),0)</f>
        <v>0</v>
      </c>
      <c r="U59" s="480">
        <f>IFERROR(VLOOKUP($B59,'Round 1'!$B$2:$AM$102,MATCH(Species!U$2,'Round 1'!$B$2:$AM$2,0),0),0)+IFERROR(VLOOKUP($B59,'Round  (2)'!$B$2:$AM$102,MATCH(Species!U$2,'Round  (2)'!$B$2:$AM$2,0),0),0)+IFERROR(VLOOKUP($B59,'Round  (3)'!$B$2:$AM$102,MATCH(Species!U$2,'Round  (3)'!$B$2:$AM$2,0),0),0)+IFERROR(VLOOKUP($B59,'Round (4)'!$B$2:$AM$102,MATCH(Species!U$2,'Round (4)'!$B$2:$AM$2,0),0),0)+IFERROR(VLOOKUP($B59,'Round  (5)'!$B$2:$AM$102,MATCH(Species!U$2,'Round  (5)'!$B$2:$AM$2,0),0),0)+IFERROR(VLOOKUP($B59,'Round  (6)'!$B$2:$AM$102,MATCH(Species!U$2,'Round  (6)'!$B$2:$AM$2,0),0),0)+IFERROR(VLOOKUP($B59,'Round  (7)'!$B$2:$AM$102,MATCH(Species!U$2,'Round  (7)'!$B$2:$AM$2,0),0),0)+IFERROR(VLOOKUP($B59,'Round  (8)'!$B$2:$AM$102,MATCH(Species!U$2,'Round  (8)'!$B$2:$AM$2,0),0),0)+IFERROR(VLOOKUP($B59,'Round  (9)'!$B$2:$AM$102,MATCH(Species!U$2,'Round  (9)'!$B$2:$AM$2,0),0),0)+IFERROR(VLOOKUP($B59,'Round  (10)'!$B$2:$U$102,MATCH(Species!U$2,'Round  (10)'!$B$2:$U$2,0),0),0)+IFERROR(VLOOKUP($B59,'Round  (11)'!$B$2:$AB$102,MATCH(Species!U$2,'Round  (11)'!$B$2:$AB$2,0),0),0)+IFERROR(VLOOKUP($B59,'Round  (12)'!$B$2:$Y$100,MATCH(Species!U$2,'Round  (12)'!$B$2:$Y$2,0),0),0)</f>
        <v>3</v>
      </c>
      <c r="V59" s="480">
        <f>IFERROR(VLOOKUP($B59,'Round 1'!$B$2:$AM$102,MATCH(Species!V$2,'Round 1'!$B$2:$AM$2,0),0),0)+IFERROR(VLOOKUP($B59,'Round  (2)'!$B$2:$AM$102,MATCH(Species!V$2,'Round  (2)'!$B$2:$AM$2,0),0),0)+IFERROR(VLOOKUP($B59,'Round  (3)'!$B$2:$AM$102,MATCH(Species!V$2,'Round  (3)'!$B$2:$AM$2,0),0),0)+IFERROR(VLOOKUP($B59,'Round (4)'!$B$2:$AM$102,MATCH(Species!V$2,'Round (4)'!$B$2:$AM$2,0),0),0)+IFERROR(VLOOKUP($B59,'Round  (5)'!$B$2:$AM$102,MATCH(Species!V$2,'Round  (5)'!$B$2:$AM$2,0),0),0)+IFERROR(VLOOKUP($B59,'Round  (6)'!$B$2:$AM$102,MATCH(Species!V$2,'Round  (6)'!$B$2:$AM$2,0),0),0)+IFERROR(VLOOKUP($B59,'Round  (7)'!$B$2:$AM$102,MATCH(Species!V$2,'Round  (7)'!$B$2:$AM$2,0),0),0)+IFERROR(VLOOKUP($B59,'Round  (8)'!$B$2:$AM$102,MATCH(Species!V$2,'Round  (8)'!$B$2:$AM$2,0),0),0)+IFERROR(VLOOKUP($B59,'Round  (9)'!$B$2:$AM$102,MATCH(Species!V$2,'Round  (9)'!$B$2:$AM$2,0),0),0)+IFERROR(VLOOKUP($B59,'Round  (10)'!$B$2:$U$102,MATCH(Species!V$2,'Round  (10)'!$B$2:$U$2,0),0),0)+IFERROR(VLOOKUP($B59,'Round  (11)'!$B$2:$AB$102,MATCH(Species!V$2,'Round  (11)'!$B$2:$AB$2,0),0),0)+IFERROR(VLOOKUP($B59,'Round  (12)'!$B$2:$Y$100,MATCH(Species!V$2,'Round  (12)'!$B$2:$Y$2,0),0),0)</f>
        <v>0</v>
      </c>
      <c r="W59" s="480">
        <f>IFERROR(VLOOKUP($B59,'Round 1'!$B$2:$AM$102,MATCH(Species!W$2,'Round 1'!$B$2:$AM$2,0),0),0)+IFERROR(VLOOKUP($B59,'Round  (2)'!$B$2:$AM$102,MATCH(Species!W$2,'Round  (2)'!$B$2:$AM$2,0),0),0)+IFERROR(VLOOKUP($B59,'Round  (3)'!$B$2:$AM$102,MATCH(Species!W$2,'Round  (3)'!$B$2:$AM$2,0),0),0)+IFERROR(VLOOKUP($B59,'Round (4)'!$B$2:$AM$102,MATCH(Species!W$2,'Round (4)'!$B$2:$AM$2,0),0),0)+IFERROR(VLOOKUP($B59,'Round  (5)'!$B$2:$AM$102,MATCH(Species!W$2,'Round  (5)'!$B$2:$AM$2,0),0),0)+IFERROR(VLOOKUP($B59,'Round  (6)'!$B$2:$AM$102,MATCH(Species!W$2,'Round  (6)'!$B$2:$AM$2,0),0),0)+IFERROR(VLOOKUP($B59,'Round  (7)'!$B$2:$AM$102,MATCH(Species!W$2,'Round  (7)'!$B$2:$AM$2,0),0),0)+IFERROR(VLOOKUP($B59,'Round  (8)'!$B$2:$AM$102,MATCH(Species!W$2,'Round  (8)'!$B$2:$AM$2,0),0),0)+IFERROR(VLOOKUP($B59,'Round  (9)'!$B$2:$AM$102,MATCH(Species!W$2,'Round  (9)'!$B$2:$AM$2,0),0),0)+IFERROR(VLOOKUP($B59,'Round  (10)'!$B$2:$U$102,MATCH(Species!W$2,'Round  (10)'!$B$2:$U$2,0),0),0)+IFERROR(VLOOKUP($B59,'Round  (11)'!$B$2:$AB$102,MATCH(Species!W$2,'Round  (11)'!$B$2:$AB$2,0),0),0)+IFERROR(VLOOKUP($B59,'Round  (12)'!$B$2:$Y$100,MATCH(Species!W$2,'Round  (12)'!$B$2:$Y$2,0),0),0)</f>
        <v>1</v>
      </c>
      <c r="X59" s="480">
        <f>IFERROR(VLOOKUP($B59,'Round 1'!$B$2:$AM$102,MATCH(Species!X$2,'Round 1'!$B$2:$AM$2,0),0),0)+IFERROR(VLOOKUP($B59,'Round  (2)'!$B$2:$AM$102,MATCH(Species!X$2,'Round  (2)'!$B$2:$AM$2,0),0),0)+IFERROR(VLOOKUP($B59,'Round  (3)'!$B$2:$AM$102,MATCH(Species!X$2,'Round  (3)'!$B$2:$AM$2,0),0),0)+IFERROR(VLOOKUP($B59,'Round (4)'!$B$2:$AM$102,MATCH(Species!X$2,'Round (4)'!$B$2:$AM$2,0),0),0)+IFERROR(VLOOKUP($B59,'Round  (5)'!$B$2:$AM$102,MATCH(Species!X$2,'Round  (5)'!$B$2:$AM$2,0),0),0)+IFERROR(VLOOKUP($B59,'Round  (6)'!$B$2:$AM$102,MATCH(Species!X$2,'Round  (6)'!$B$2:$AM$2,0),0),0)+IFERROR(VLOOKUP($B59,'Round  (7)'!$B$2:$AM$102,MATCH(Species!X$2,'Round  (7)'!$B$2:$AM$2,0),0),0)+IFERROR(VLOOKUP($B59,'Round  (8)'!$B$2:$AM$102,MATCH(Species!X$2,'Round  (8)'!$B$2:$AM$2,0),0),0)+IFERROR(VLOOKUP($B59,'Round  (9)'!$B$2:$AM$102,MATCH(Species!X$2,'Round  (9)'!$B$2:$AM$2,0),0),0)+IFERROR(VLOOKUP($B59,'Round  (10)'!$B$2:$U$102,MATCH(Species!X$2,'Round  (10)'!$B$2:$U$2,0),0),0)+IFERROR(VLOOKUP($B59,'Round  (11)'!$B$2:$AB$102,MATCH(Species!X$2,'Round  (11)'!$B$2:$AB$2,0),0),0)+IFERROR(VLOOKUP($B59,'Round  (12)'!$B$2:$Y$100,MATCH(Species!X$2,'Round  (12)'!$B$2:$Y$2,0),0),0)</f>
        <v>0</v>
      </c>
      <c r="Y59" s="480">
        <f>IFERROR(VLOOKUP($B59,'Round 1'!$B$2:$AM$102,MATCH(Species!Y$2,'Round 1'!$B$2:$AM$2,0),0),0)+IFERROR(VLOOKUP($B59,'Round  (2)'!$B$2:$AM$102,MATCH(Species!Y$2,'Round  (2)'!$B$2:$AM$2,0),0),0)+IFERROR(VLOOKUP($B59,'Round  (3)'!$B$2:$AM$102,MATCH(Species!Y$2,'Round  (3)'!$B$2:$AM$2,0),0),0)+IFERROR(VLOOKUP($B59,'Round (4)'!$B$2:$AM$102,MATCH(Species!Y$2,'Round (4)'!$B$2:$AM$2,0),0),0)+IFERROR(VLOOKUP($B59,'Round  (5)'!$B$2:$AM$102,MATCH(Species!Y$2,'Round  (5)'!$B$2:$AM$2,0),0),0)+IFERROR(VLOOKUP($B59,'Round  (6)'!$B$2:$AM$102,MATCH(Species!Y$2,'Round  (6)'!$B$2:$AM$2,0),0),0)+IFERROR(VLOOKUP($B59,'Round  (7)'!$B$2:$AM$102,MATCH(Species!Y$2,'Round  (7)'!$B$2:$AM$2,0),0),0)+IFERROR(VLOOKUP($B59,'Round  (8)'!$B$2:$AM$102,MATCH(Species!Y$2,'Round  (8)'!$B$2:$AM$2,0),0),0)+IFERROR(VLOOKUP($B59,'Round  (9)'!$B$2:$AM$102,MATCH(Species!Y$2,'Round  (9)'!$B$2:$AM$2,0),0),0)+IFERROR(VLOOKUP($B59,'Round  (10)'!$B$2:$U$102,MATCH(Species!Y$2,'Round  (10)'!$B$2:$U$2,0),0),0)+IFERROR(VLOOKUP($B59,'Round  (11)'!$B$2:$AB$102,MATCH(Species!Y$2,'Round  (11)'!$B$2:$AB$2,0),0),0)+IFERROR(VLOOKUP($B59,'Round  (12)'!$B$2:$Y$100,MATCH(Species!Y$2,'Round  (12)'!$B$2:$Y$2,0),0),0)</f>
        <v>0</v>
      </c>
      <c r="Z59" s="480">
        <f>IFERROR(VLOOKUP($B59,'Round 1'!$B$2:$AM$102,MATCH(Species!Z$2,'Round 1'!$B$2:$AM$2,0),0),0)+IFERROR(VLOOKUP($B59,'Round  (2)'!$B$2:$AM$102,MATCH(Species!Z$2,'Round  (2)'!$B$2:$AM$2,0),0),0)+IFERROR(VLOOKUP($B59,'Round  (3)'!$B$2:$AM$102,MATCH(Species!Z$2,'Round  (3)'!$B$2:$AM$2,0),0),0)+IFERROR(VLOOKUP($B59,'Round (4)'!$B$2:$AM$102,MATCH(Species!Z$2,'Round (4)'!$B$2:$AM$2,0),0),0)+IFERROR(VLOOKUP($B59,'Round  (5)'!$B$2:$AM$102,MATCH(Species!Z$2,'Round  (5)'!$B$2:$AM$2,0),0),0)+IFERROR(VLOOKUP($B59,'Round  (6)'!$B$2:$AM$102,MATCH(Species!Z$2,'Round  (6)'!$B$2:$AM$2,0),0),0)+IFERROR(VLOOKUP($B59,'Round  (7)'!$B$2:$AM$102,MATCH(Species!Z$2,'Round  (7)'!$B$2:$AM$2,0),0),0)+IFERROR(VLOOKUP($B59,'Round  (8)'!$B$2:$AM$102,MATCH(Species!Z$2,'Round  (8)'!$B$2:$AM$2,0),0),0)+IFERROR(VLOOKUP($B59,'Round  (9)'!$B$2:$AM$102,MATCH(Species!Z$2,'Round  (9)'!$B$2:$AM$2,0),0),0)+IFERROR(VLOOKUP($B59,'Round  (10)'!$B$2:$U$102,MATCH(Species!Z$2,'Round  (10)'!$B$2:$U$2,0),0),0)+IFERROR(VLOOKUP($B59,'Round  (11)'!$B$2:$AB$102,MATCH(Species!Z$2,'Round  (11)'!$B$2:$AB$2,0),0),0)+IFERROR(VLOOKUP($B59,'Round  (12)'!$B$2:$Y$100,MATCH(Species!Z$2,'Round  (12)'!$B$2:$Y$2,0),0),0)</f>
        <v>0</v>
      </c>
      <c r="AA59" s="480">
        <f>IFERROR(VLOOKUP($B59,'Round 1'!$B$2:$AM$102,MATCH(Species!AA$2,'Round 1'!$B$2:$AM$2,0),0),0)+IFERROR(VLOOKUP($B59,'Round  (2)'!$B$2:$AM$102,MATCH(Species!AA$2,'Round  (2)'!$B$2:$AM$2,0),0),0)+IFERROR(VLOOKUP($B59,'Round  (3)'!$B$2:$AM$102,MATCH(Species!AA$2,'Round  (3)'!$B$2:$AM$2,0),0),0)+IFERROR(VLOOKUP($B59,'Round (4)'!$B$2:$AM$102,MATCH(Species!AA$2,'Round (4)'!$B$2:$AM$2,0),0),0)+IFERROR(VLOOKUP($B59,'Round  (5)'!$B$2:$AM$102,MATCH(Species!AA$2,'Round  (5)'!$B$2:$AM$2,0),0),0)+IFERROR(VLOOKUP($B59,'Round  (6)'!$B$2:$AM$102,MATCH(Species!AA$2,'Round  (6)'!$B$2:$AM$2,0),0),0)+IFERROR(VLOOKUP($B59,'Round  (7)'!$B$2:$AM$102,MATCH(Species!AA$2,'Round  (7)'!$B$2:$AM$2,0),0),0)+IFERROR(VLOOKUP($B59,'Round  (8)'!$B$2:$AM$102,MATCH(Species!AA$2,'Round  (8)'!$B$2:$AM$2,0),0),0)+IFERROR(VLOOKUP($B59,'Round  (9)'!$B$2:$AM$102,MATCH(Species!AA$2,'Round  (9)'!$B$2:$AM$2,0),0),0)+IFERROR(VLOOKUP($B59,'Round  (10)'!$B$2:$U$102,MATCH(Species!AA$2,'Round  (10)'!$B$2:$U$2,0),0),0)+IFERROR(VLOOKUP($B59,'Round  (11)'!$B$2:$AB$102,MATCH(Species!AA$2,'Round  (11)'!$B$2:$AB$2,0),0),0)+IFERROR(VLOOKUP($B59,'Round  (12)'!$B$2:$Y$100,MATCH(Species!AA$2,'Round  (12)'!$B$2:$Y$2,0),0),0)</f>
        <v>0</v>
      </c>
      <c r="AB59" s="480">
        <f>IFERROR(VLOOKUP($B59,'Round 1'!$B$2:$AM$102,MATCH(Species!AB$2,'Round 1'!$B$2:$AM$2,0),0),0)+IFERROR(VLOOKUP($B59,'Round  (2)'!$B$2:$AM$102,MATCH(Species!AB$2,'Round  (2)'!$B$2:$AM$2,0),0),0)+IFERROR(VLOOKUP($B59,'Round  (3)'!$B$2:$AM$102,MATCH(Species!AB$2,'Round  (3)'!$B$2:$AM$2,0),0),0)+IFERROR(VLOOKUP($B59,'Round (4)'!$B$2:$AM$102,MATCH(Species!AB$2,'Round (4)'!$B$2:$AM$2,0),0),0)+IFERROR(VLOOKUP($B59,'Round  (5)'!$B$2:$AM$102,MATCH(Species!AB$2,'Round  (5)'!$B$2:$AM$2,0),0),0)+IFERROR(VLOOKUP($B59,'Round  (6)'!$B$2:$AM$102,MATCH(Species!AB$2,'Round  (6)'!$B$2:$AM$2,0),0),0)+IFERROR(VLOOKUP($B59,'Round  (7)'!$B$2:$AM$102,MATCH(Species!AB$2,'Round  (7)'!$B$2:$AM$2,0),0),0)+IFERROR(VLOOKUP($B59,'Round  (8)'!$B$2:$AM$102,MATCH(Species!AB$2,'Round  (8)'!$B$2:$AM$2,0),0),0)+IFERROR(VLOOKUP($B59,'Round  (9)'!$B$2:$AM$102,MATCH(Species!AB$2,'Round  (9)'!$B$2:$AM$2,0),0),0)+IFERROR(VLOOKUP($B59,'Round  (10)'!$B$2:$U$102,MATCH(Species!AB$2,'Round  (10)'!$B$2:$U$2,0),0),0)+IFERROR(VLOOKUP($B59,'Round  (11)'!$B$2:$AB$102,MATCH(Species!AB$2,'Round  (11)'!$B$2:$AB$2,0),0),0)+IFERROR(VLOOKUP($B59,'Round  (12)'!$B$2:$Y$100,MATCH(Species!AB$2,'Round  (12)'!$B$2:$Y$2,0),0),0)</f>
        <v>0</v>
      </c>
      <c r="AC59" s="480">
        <f>IFERROR(VLOOKUP($B59,'Round 1'!$B$2:$AM$102,MATCH(Species!AC$2,'Round 1'!$B$2:$AM$2,0),0),0)+IFERROR(VLOOKUP($B59,'Round  (2)'!$B$2:$AM$102,MATCH(Species!AC$2,'Round  (2)'!$B$2:$AM$2,0),0),0)+IFERROR(VLOOKUP($B59,'Round  (3)'!$B$2:$AM$102,MATCH(Species!AC$2,'Round  (3)'!$B$2:$AM$2,0),0),0)+IFERROR(VLOOKUP($B59,'Round (4)'!$B$2:$AM$102,MATCH(Species!AC$2,'Round (4)'!$B$2:$AM$2,0),0),0)+IFERROR(VLOOKUP($B59,'Round  (5)'!$B$2:$AM$102,MATCH(Species!AC$2,'Round  (5)'!$B$2:$AM$2,0),0),0)+IFERROR(VLOOKUP($B59,'Round  (6)'!$B$2:$AM$102,MATCH(Species!AC$2,'Round  (6)'!$B$2:$AM$2,0),0),0)+IFERROR(VLOOKUP($B59,'Round  (7)'!$B$2:$AM$102,MATCH(Species!AC$2,'Round  (7)'!$B$2:$AM$2,0),0),0)+IFERROR(VLOOKUP($B59,'Round  (8)'!$B$2:$AM$102,MATCH(Species!AC$2,'Round  (8)'!$B$2:$AM$2,0),0),0)+IFERROR(VLOOKUP($B59,'Round  (9)'!$B$2:$AM$102,MATCH(Species!AC$2,'Round  (9)'!$B$2:$AM$2,0),0),0)+IFERROR(VLOOKUP($B59,'Round  (10)'!$B$2:$U$102,MATCH(Species!AC$2,'Round  (10)'!$B$2:$U$2,0),0),0)+IFERROR(VLOOKUP($B59,'Round  (11)'!$B$2:$AB$102,MATCH(Species!AC$2,'Round  (11)'!$B$2:$AB$2,0),0),0)+IFERROR(VLOOKUP($B59,'Round  (12)'!$B$2:$Y$100,MATCH(Species!AC$2,'Round  (12)'!$B$2:$Y$2,0),0),0)</f>
        <v>0</v>
      </c>
      <c r="AD59" s="480">
        <f>IFERROR(VLOOKUP($B59,'Round 1'!$B$2:$AM$102,MATCH(Species!AD$2,'Round 1'!$B$2:$AM$2,0),0),0)+IFERROR(VLOOKUP($B59,'Round  (2)'!$B$2:$AM$102,MATCH(Species!AD$2,'Round  (2)'!$B$2:$AM$2,0),0),0)+IFERROR(VLOOKUP($B59,'Round  (3)'!$B$2:$AM$102,MATCH(Species!AD$2,'Round  (3)'!$B$2:$AM$2,0),0),0)+IFERROR(VLOOKUP($B59,'Round (4)'!$B$2:$AM$102,MATCH(Species!AD$2,'Round (4)'!$B$2:$AM$2,0),0),0)+IFERROR(VLOOKUP($B59,'Round  (5)'!$B$2:$AM$102,MATCH(Species!AD$2,'Round  (5)'!$B$2:$AM$2,0),0),0)+IFERROR(VLOOKUP($B59,'Round  (6)'!$B$2:$AM$102,MATCH(Species!AD$2,'Round  (6)'!$B$2:$AM$2,0),0),0)+IFERROR(VLOOKUP($B59,'Round  (7)'!$B$2:$AM$102,MATCH(Species!AD$2,'Round  (7)'!$B$2:$AM$2,0),0),0)+IFERROR(VLOOKUP($B59,'Round  (8)'!$B$2:$AM$102,MATCH(Species!AD$2,'Round  (8)'!$B$2:$AM$2,0),0),0)+IFERROR(VLOOKUP($B59,'Round  (9)'!$B$2:$AM$102,MATCH(Species!AD$2,'Round  (9)'!$B$2:$AM$2,0),0),0)+IFERROR(VLOOKUP($B59,'Round  (10)'!$B$2:$U$102,MATCH(Species!AD$2,'Round  (10)'!$B$2:$U$2,0),0),0)+IFERROR(VLOOKUP($B59,'Round  (11)'!$B$2:$AB$102,MATCH(Species!AD$2,'Round  (11)'!$B$2:$AB$2,0),0),0)+IFERROR(VLOOKUP($B59,'Round  (12)'!$B$2:$Y$100,MATCH(Species!AD$2,'Round  (12)'!$B$2:$Y$2,0),0),0)</f>
        <v>0</v>
      </c>
      <c r="AE59" s="480">
        <f>IFERROR(VLOOKUP($B59,'Round 1'!$B$2:$AM$102,MATCH(Species!AE$2,'Round 1'!$B$2:$AM$2,0),0),0)+IFERROR(VLOOKUP($B59,'Round  (2)'!$B$2:$AM$102,MATCH(Species!AE$2,'Round  (2)'!$B$2:$AM$2,0),0),0)+IFERROR(VLOOKUP($B59,'Round  (3)'!$B$2:$AM$102,MATCH(Species!AE$2,'Round  (3)'!$B$2:$AM$2,0),0),0)+IFERROR(VLOOKUP($B59,'Round (4)'!$B$2:$AM$102,MATCH(Species!AE$2,'Round (4)'!$B$2:$AM$2,0),0),0)+IFERROR(VLOOKUP($B59,'Round  (5)'!$B$2:$AM$102,MATCH(Species!AE$2,'Round  (5)'!$B$2:$AM$2,0),0),0)+IFERROR(VLOOKUP($B59,'Round  (6)'!$B$2:$AM$102,MATCH(Species!AE$2,'Round  (6)'!$B$2:$AM$2,0),0),0)+IFERROR(VLOOKUP($B59,'Round  (7)'!$B$2:$AM$102,MATCH(Species!AE$2,'Round  (7)'!$B$2:$AM$2,0),0),0)+IFERROR(VLOOKUP($B59,'Round  (8)'!$B$2:$AM$102,MATCH(Species!AE$2,'Round  (8)'!$B$2:$AM$2,0),0),0)+IFERROR(VLOOKUP($B59,'Round  (9)'!$B$2:$AM$102,MATCH(Species!AE$2,'Round  (9)'!$B$2:$AM$2,0),0),0)+IFERROR(VLOOKUP($B59,'Round  (10)'!$B$2:$U$102,MATCH(Species!AE$2,'Round  (10)'!$B$2:$U$2,0),0),0)+IFERROR(VLOOKUP($B59,'Round  (11)'!$B$2:$AB$102,MATCH(Species!AE$2,'Round  (11)'!$B$2:$AB$2,0),0),0)+IFERROR(VLOOKUP($B59,'Round  (12)'!$B$2:$Y$100,MATCH(Species!AE$2,'Round  (12)'!$B$2:$Y$2,0),0),0)</f>
        <v>0</v>
      </c>
      <c r="AF59" s="480">
        <f>IFERROR(VLOOKUP($B59,'Round 1'!$B$2:$AM$102,MATCH(Species!AF$2,'Round 1'!$B$2:$AM$2,0),0),0)+IFERROR(VLOOKUP($B59,'Round  (2)'!$B$2:$AM$102,MATCH(Species!AF$2,'Round  (2)'!$B$2:$AM$2,0),0),0)+IFERROR(VLOOKUP($B59,'Round  (3)'!$B$2:$AM$102,MATCH(Species!AF$2,'Round  (3)'!$B$2:$AM$2,0),0),0)+IFERROR(VLOOKUP($B59,'Round (4)'!$B$2:$AM$102,MATCH(Species!AF$2,'Round (4)'!$B$2:$AM$2,0),0),0)+IFERROR(VLOOKUP($B59,'Round  (5)'!$B$2:$AM$102,MATCH(Species!AF$2,'Round  (5)'!$B$2:$AM$2,0),0),0)+IFERROR(VLOOKUP($B59,'Round  (6)'!$B$2:$AM$102,MATCH(Species!AF$2,'Round  (6)'!$B$2:$AM$2,0),0),0)+IFERROR(VLOOKUP($B59,'Round  (7)'!$B$2:$AM$102,MATCH(Species!AF$2,'Round  (7)'!$B$2:$AM$2,0),0),0)+IFERROR(VLOOKUP($B59,'Round  (8)'!$B$2:$AM$102,MATCH(Species!AF$2,'Round  (8)'!$B$2:$AM$2,0),0),0)+IFERROR(VLOOKUP($B59,'Round  (9)'!$B$2:$AM$102,MATCH(Species!AF$2,'Round  (9)'!$B$2:$AM$2,0),0),0)+IFERROR(VLOOKUP($B59,'Round  (10)'!$B$2:$U$102,MATCH(Species!AF$2,'Round  (10)'!$B$2:$U$2,0),0),0)+IFERROR(VLOOKUP($B59,'Round  (11)'!$B$2:$AB$102,MATCH(Species!AF$2,'Round  (11)'!$B$2:$AB$2,0),0),0)+IFERROR(VLOOKUP($B59,'Round  (12)'!$B$2:$Y$100,MATCH(Species!AF$2,'Round  (12)'!$B$2:$Y$2,0),0),0)</f>
        <v>0</v>
      </c>
      <c r="AG59" s="480">
        <f>IFERROR(VLOOKUP($B59,'Round 1'!$B$2:$AM$102,MATCH(Species!AG$2,'Round 1'!$B$2:$AM$2,0),0),0)+IFERROR(VLOOKUP($B59,'Round  (2)'!$B$2:$AM$102,MATCH(Species!AG$2,'Round  (2)'!$B$2:$AM$2,0),0),0)+IFERROR(VLOOKUP($B59,'Round  (3)'!$B$2:$AM$102,MATCH(Species!AG$2,'Round  (3)'!$B$2:$AM$2,0),0),0)+IFERROR(VLOOKUP($B59,'Round (4)'!$B$2:$AM$102,MATCH(Species!AG$2,'Round (4)'!$B$2:$AM$2,0),0),0)+IFERROR(VLOOKUP($B59,'Round  (5)'!$B$2:$AM$102,MATCH(Species!AG$2,'Round  (5)'!$B$2:$AM$2,0),0),0)+IFERROR(VLOOKUP($B59,'Round  (6)'!$B$2:$AM$102,MATCH(Species!AG$2,'Round  (6)'!$B$2:$AM$2,0),0),0)+IFERROR(VLOOKUP($B59,'Round  (7)'!$B$2:$AM$102,MATCH(Species!AG$2,'Round  (7)'!$B$2:$AM$2,0),0),0)+IFERROR(VLOOKUP($B59,'Round  (8)'!$B$2:$AM$102,MATCH(Species!AG$2,'Round  (8)'!$B$2:$AM$2,0),0),0)+IFERROR(VLOOKUP($B59,'Round  (9)'!$B$2:$AM$102,MATCH(Species!AG$2,'Round  (9)'!$B$2:$AM$2,0),0),0)+IFERROR(VLOOKUP($B59,'Round  (10)'!$B$2:$U$102,MATCH(Species!AG$2,'Round  (10)'!$B$2:$U$2,0),0),0)+IFERROR(VLOOKUP($B59,'Round  (11)'!$B$2:$AB$102,MATCH(Species!AG$2,'Round  (11)'!$B$2:$AB$2,0),0),0)+IFERROR(VLOOKUP($B59,'Round  (12)'!$B$2:$Y$100,MATCH(Species!AG$2,'Round  (12)'!$B$2:$Y$2,0),0),0)</f>
        <v>0</v>
      </c>
      <c r="AH59" s="480">
        <f>IFERROR(VLOOKUP($B59,'Round 1'!$B$2:$AM$102,MATCH(Species!AH$2,'Round 1'!$B$2:$AM$2,0),0),0)+IFERROR(VLOOKUP($B59,'Round  (2)'!$B$2:$AM$102,MATCH(Species!AH$2,'Round  (2)'!$B$2:$AM$2,0),0),0)+IFERROR(VLOOKUP($B59,'Round  (3)'!$B$2:$AM$102,MATCH(Species!AH$2,'Round  (3)'!$B$2:$AM$2,0),0),0)+IFERROR(VLOOKUP($B59,'Round (4)'!$B$2:$AM$102,MATCH(Species!AH$2,'Round (4)'!$B$2:$AM$2,0),0),0)+IFERROR(VLOOKUP($B59,'Round  (5)'!$B$2:$AM$102,MATCH(Species!AH$2,'Round  (5)'!$B$2:$AM$2,0),0),0)+IFERROR(VLOOKUP($B59,'Round  (6)'!$B$2:$AM$102,MATCH(Species!AH$2,'Round  (6)'!$B$2:$AM$2,0),0),0)+IFERROR(VLOOKUP($B59,'Round  (7)'!$B$2:$AM$102,MATCH(Species!AH$2,'Round  (7)'!$B$2:$AM$2,0),0),0)+IFERROR(VLOOKUP($B59,'Round  (8)'!$B$2:$AM$102,MATCH(Species!AH$2,'Round  (8)'!$B$2:$AM$2,0),0),0)+IFERROR(VLOOKUP($B59,'Round  (9)'!$B$2:$AM$102,MATCH(Species!AH$2,'Round  (9)'!$B$2:$AM$2,0),0),0)+IFERROR(VLOOKUP($B59,'Round  (10)'!$B$2:$U$102,MATCH(Species!AH$2,'Round  (10)'!$B$2:$U$2,0),0),0)+IFERROR(VLOOKUP($B59,'Round  (11)'!$B$2:$AB$102,MATCH(Species!AH$2,'Round  (11)'!$B$2:$AB$2,0),0),0)+IFERROR(VLOOKUP($B59,'Round  (12)'!$B$2:$Y$100,MATCH(Species!AH$2,'Round  (12)'!$B$2:$Y$2,0),0),0)</f>
        <v>0</v>
      </c>
      <c r="AI59" s="480">
        <f>IFERROR(VLOOKUP($B59,'Round 1'!$B$2:$AM$102,MATCH(Species!AI$2,'Round 1'!$B$2:$AM$2,0),0),0)+IFERROR(VLOOKUP($B59,'Round  (2)'!$B$2:$AM$102,MATCH(Species!AI$2,'Round  (2)'!$B$2:$AM$2,0),0),0)+IFERROR(VLOOKUP($B59,'Round  (3)'!$B$2:$AM$102,MATCH(Species!AI$2,'Round  (3)'!$B$2:$AM$2,0),0),0)+IFERROR(VLOOKUP($B59,'Round (4)'!$B$2:$AM$102,MATCH(Species!AI$2,'Round (4)'!$B$2:$AM$2,0),0),0)+IFERROR(VLOOKUP($B59,'Round  (5)'!$B$2:$AM$102,MATCH(Species!AI$2,'Round  (5)'!$B$2:$AM$2,0),0),0)+IFERROR(VLOOKUP($B59,'Round  (6)'!$B$2:$AM$102,MATCH(Species!AI$2,'Round  (6)'!$B$2:$AM$2,0),0),0)+IFERROR(VLOOKUP($B59,'Round  (7)'!$B$2:$AM$102,MATCH(Species!AI$2,'Round  (7)'!$B$2:$AM$2,0),0),0)+IFERROR(VLOOKUP($B59,'Round  (8)'!$B$2:$AM$102,MATCH(Species!AI$2,'Round  (8)'!$B$2:$AM$2,0),0),0)+IFERROR(VLOOKUP($B59,'Round  (9)'!$B$2:$AM$102,MATCH(Species!AI$2,'Round  (9)'!$B$2:$AM$2,0),0),0)+IFERROR(VLOOKUP($B59,'Round  (10)'!$B$2:$U$102,MATCH(Species!AI$2,'Round  (10)'!$B$2:$U$2,0),0),0)+IFERROR(VLOOKUP($B59,'Round  (11)'!$B$2:$AB$102,MATCH(Species!AI$2,'Round  (11)'!$B$2:$AB$2,0),0),0)+IFERROR(VLOOKUP($B59,'Round  (12)'!$B$2:$Y$100,MATCH(Species!AI$2,'Round  (12)'!$B$2:$Y$2,0),0),0)</f>
        <v>0</v>
      </c>
      <c r="AJ59" s="480">
        <f>IFERROR(VLOOKUP($B59,'Round 1'!$B$2:$AM$102,MATCH(Species!AJ$2,'Round 1'!$B$2:$AM$2,0),0),0)+IFERROR(VLOOKUP($B59,'Round  (2)'!$B$2:$AM$102,MATCH(Species!AJ$2,'Round  (2)'!$B$2:$AM$2,0),0),0)+IFERROR(VLOOKUP($B59,'Round  (3)'!$B$2:$AM$102,MATCH(Species!AJ$2,'Round  (3)'!$B$2:$AM$2,0),0),0)+IFERROR(VLOOKUP($B59,'Round (4)'!$B$2:$AM$102,MATCH(Species!AJ$2,'Round (4)'!$B$2:$AM$2,0),0),0)+IFERROR(VLOOKUP($B59,'Round  (5)'!$B$2:$AM$102,MATCH(Species!AJ$2,'Round  (5)'!$B$2:$AM$2,0),0),0)+IFERROR(VLOOKUP($B59,'Round  (6)'!$B$2:$AM$102,MATCH(Species!AJ$2,'Round  (6)'!$B$2:$AM$2,0),0),0)+IFERROR(VLOOKUP($B59,'Round  (7)'!$B$2:$AM$102,MATCH(Species!AJ$2,'Round  (7)'!$B$2:$AM$2,0),0),0)+IFERROR(VLOOKUP($B59,'Round  (8)'!$B$2:$AM$102,MATCH(Species!AJ$2,'Round  (8)'!$B$2:$AM$2,0),0),0)+IFERROR(VLOOKUP($B59,'Round  (9)'!$B$2:$AM$102,MATCH(Species!AJ$2,'Round  (9)'!$B$2:$AM$2,0),0),0)+IFERROR(VLOOKUP($B59,'Round  (10)'!$B$2:$U$102,MATCH(Species!AJ$2,'Round  (10)'!$B$2:$U$2,0),0),0)+IFERROR(VLOOKUP($B59,'Round  (11)'!$B$2:$AB$102,MATCH(Species!AJ$2,'Round  (11)'!$B$2:$AB$2,0),0),0)+IFERROR(VLOOKUP($B59,'Round  (12)'!$B$2:$Y$100,MATCH(Species!AJ$2,'Round  (12)'!$B$2:$Y$2,0),0),0)</f>
        <v>0</v>
      </c>
    </row>
    <row r="60" spans="1:37" x14ac:dyDescent="0.3">
      <c r="A60" s="186">
        <v>57</v>
      </c>
      <c r="B60" s="326" t="s">
        <v>300</v>
      </c>
      <c r="C60" s="66" t="str">
        <f>IFERROR(VLOOKUP(B60,IND!$B$3:$E$66,4,0),"NM")</f>
        <v>M</v>
      </c>
      <c r="D60" s="51">
        <f t="shared" si="3"/>
        <v>6</v>
      </c>
      <c r="E60" s="342">
        <f t="shared" si="4"/>
        <v>12</v>
      </c>
      <c r="F60" s="480">
        <f>IFERROR(VLOOKUP($B60,'Round 1'!$B$2:$AM$102,MATCH(Species!F$2,'Round 1'!$B$2:$AM$2,0),0),0)+IFERROR(VLOOKUP($B60,'Round  (2)'!$B$2:$AM$102,MATCH(Species!F$2,'Round  (2)'!$B$2:$AM$2,0),0),0)+IFERROR(VLOOKUP($B60,'Round  (3)'!$B$2:$AM$102,MATCH(Species!F$2,'Round  (3)'!$B$2:$AM$2,0),0),0)+IFERROR(VLOOKUP($B60,'Round (4)'!$B$2:$AM$102,MATCH(Species!F$2,'Round (4)'!$B$2:$AM$2,0),0),0)+IFERROR(VLOOKUP($B60,'Round  (5)'!$B$2:$AM$102,MATCH(Species!F$2,'Round  (5)'!$B$2:$AM$2,0),0),0)+IFERROR(VLOOKUP($B60,'Round  (6)'!$B$2:$AM$102,MATCH(Species!F$2,'Round  (6)'!$B$2:$AM$2,0),0),0)+IFERROR(VLOOKUP($B60,'Round  (7)'!$B$2:$AM$102,MATCH(Species!F$2,'Round  (7)'!$B$2:$AM$2,0),0),0)+IFERROR(VLOOKUP($B60,'Round  (8)'!$B$2:$AM$102,MATCH(Species!F$2,'Round  (8)'!$B$2:$AM$2,0),0),0)+IFERROR(VLOOKUP($B60,'Round  (9)'!$B$2:$AM$102,MATCH(Species!F$2,'Round  (9)'!$B$2:$AM$2,0),0),0)+IFERROR(VLOOKUP($B60,'Round  (10)'!$B$2:$U$102,MATCH(Species!F$2,'Round  (10)'!$B$2:$U$2,0),0),0)+IFERROR(VLOOKUP($B60,'Round  (11)'!$B$2:$AB$102,MATCH(Species!F$2,'Round  (11)'!$B$2:$AB$2,0),0),0)+IFERROR(VLOOKUP($B60,'Round  (12)'!$B$2:$Y$100,MATCH(Species!F$2,'Round  (12)'!$B$2:$Y$2,0),0),0)</f>
        <v>1</v>
      </c>
      <c r="G60" s="480">
        <f>IFERROR(VLOOKUP($B60,'Round 1'!$B$2:$AM$102,MATCH(Species!G$2,'Round 1'!$B$2:$AM$2,0),0),0)+IFERROR(VLOOKUP($B60,'Round  (2)'!$B$2:$AM$102,MATCH(Species!G$2,'Round  (2)'!$B$2:$AM$2,0),0),0)+IFERROR(VLOOKUP($B60,'Round  (3)'!$B$2:$AM$102,MATCH(Species!G$2,'Round  (3)'!$B$2:$AM$2,0),0),0)+IFERROR(VLOOKUP($B60,'Round (4)'!$B$2:$AM$102,MATCH(Species!G$2,'Round (4)'!$B$2:$AM$2,0),0),0)+IFERROR(VLOOKUP($B60,'Round  (5)'!$B$2:$AM$102,MATCH(Species!G$2,'Round  (5)'!$B$2:$AM$2,0),0),0)+IFERROR(VLOOKUP($B60,'Round  (6)'!$B$2:$AM$102,MATCH(Species!G$2,'Round  (6)'!$B$2:$AM$2,0),0),0)+IFERROR(VLOOKUP($B60,'Round  (7)'!$B$2:$AM$102,MATCH(Species!G$2,'Round  (7)'!$B$2:$AM$2,0),0),0)+IFERROR(VLOOKUP($B60,'Round  (8)'!$B$2:$AM$102,MATCH(Species!G$2,'Round  (8)'!$B$2:$AM$2,0),0),0)+IFERROR(VLOOKUP($B60,'Round  (9)'!$B$2:$AM$102,MATCH(Species!G$2,'Round  (9)'!$B$2:$AM$2,0),0),0)+IFERROR(VLOOKUP($B60,'Round  (10)'!$B$2:$U$102,MATCH(Species!G$2,'Round  (10)'!$B$2:$U$2,0),0),0)+IFERROR(VLOOKUP($B60,'Round  (11)'!$B$2:$AB$102,MATCH(Species!G$2,'Round  (11)'!$B$2:$AB$2,0),0),0)+IFERROR(VLOOKUP($B60,'Round  (12)'!$B$2:$Y$100,MATCH(Species!G$2,'Round  (12)'!$B$2:$Y$2,0),0),0)</f>
        <v>1</v>
      </c>
      <c r="H60" s="480">
        <f>IFERROR(VLOOKUP($B60,'Round 1'!$B$2:$AM$102,MATCH(Species!H$2,'Round 1'!$B$2:$AM$2,0),0),0)+IFERROR(VLOOKUP($B60,'Round  (2)'!$B$2:$AM$102,MATCH(Species!H$2,'Round  (2)'!$B$2:$AM$2,0),0),0)+IFERROR(VLOOKUP($B60,'Round  (3)'!$B$2:$AM$102,MATCH(Species!H$2,'Round  (3)'!$B$2:$AM$2,0),0),0)+IFERROR(VLOOKUP($B60,'Round (4)'!$B$2:$AM$102,MATCH(Species!H$2,'Round (4)'!$B$2:$AM$2,0),0),0)+IFERROR(VLOOKUP($B60,'Round  (5)'!$B$2:$AM$102,MATCH(Species!H$2,'Round  (5)'!$B$2:$AM$2,0),0),0)+IFERROR(VLOOKUP($B60,'Round  (6)'!$B$2:$AM$102,MATCH(Species!H$2,'Round  (6)'!$B$2:$AM$2,0),0),0)+IFERROR(VLOOKUP($B60,'Round  (7)'!$B$2:$AM$102,MATCH(Species!H$2,'Round  (7)'!$B$2:$AM$2,0),0),0)+IFERROR(VLOOKUP($B60,'Round  (8)'!$B$2:$AM$102,MATCH(Species!H$2,'Round  (8)'!$B$2:$AM$2,0),0),0)+IFERROR(VLOOKUP($B60,'Round  (9)'!$B$2:$AM$102,MATCH(Species!H$2,'Round  (9)'!$B$2:$AM$2,0),0),0)+IFERROR(VLOOKUP($B60,'Round  (10)'!$B$2:$U$102,MATCH(Species!H$2,'Round  (10)'!$B$2:$U$2,0),0),0)+IFERROR(VLOOKUP($B60,'Round  (11)'!$B$2:$AB$102,MATCH(Species!H$2,'Round  (11)'!$B$2:$AB$2,0),0),0)+IFERROR(VLOOKUP($B60,'Round  (12)'!$B$2:$Y$100,MATCH(Species!H$2,'Round  (12)'!$B$2:$Y$2,0),0),0)</f>
        <v>0</v>
      </c>
      <c r="I60" s="480">
        <f>IFERROR(VLOOKUP($B60,'Round 1'!$B$2:$AM$102,MATCH(Species!I$2,'Round 1'!$B$2:$AM$2,0),0),0)+IFERROR(VLOOKUP($B60,'Round  (2)'!$B$2:$AM$102,MATCH(Species!I$2,'Round  (2)'!$B$2:$AM$2,0),0),0)+IFERROR(VLOOKUP($B60,'Round  (3)'!$B$2:$AM$102,MATCH(Species!I$2,'Round  (3)'!$B$2:$AM$2,0),0),0)+IFERROR(VLOOKUP($B60,'Round (4)'!$B$2:$AM$102,MATCH(Species!I$2,'Round (4)'!$B$2:$AM$2,0),0),0)+IFERROR(VLOOKUP($B60,'Round  (5)'!$B$2:$AM$102,MATCH(Species!I$2,'Round  (5)'!$B$2:$AM$2,0),0),0)+IFERROR(VLOOKUP($B60,'Round  (6)'!$B$2:$AM$102,MATCH(Species!I$2,'Round  (6)'!$B$2:$AM$2,0),0),0)+IFERROR(VLOOKUP($B60,'Round  (7)'!$B$2:$AM$102,MATCH(Species!I$2,'Round  (7)'!$B$2:$AM$2,0),0),0)+IFERROR(VLOOKUP($B60,'Round  (8)'!$B$2:$AM$102,MATCH(Species!I$2,'Round  (8)'!$B$2:$AM$2,0),0),0)+IFERROR(VLOOKUP($B60,'Round  (9)'!$B$2:$AM$102,MATCH(Species!I$2,'Round  (9)'!$B$2:$AM$2,0),0),0)+IFERROR(VLOOKUP($B60,'Round  (10)'!$B$2:$U$102,MATCH(Species!I$2,'Round  (10)'!$B$2:$U$2,0),0),0)+IFERROR(VLOOKUP($B60,'Round  (11)'!$B$2:$AB$102,MATCH(Species!I$2,'Round  (11)'!$B$2:$AB$2,0),0),0)+IFERROR(VLOOKUP($B60,'Round  (12)'!$B$2:$Y$100,MATCH(Species!I$2,'Round  (12)'!$B$2:$Y$2,0),0),0)</f>
        <v>0</v>
      </c>
      <c r="J60" s="480">
        <f>IFERROR(VLOOKUP($B60,'Round 1'!$B$2:$AM$102,MATCH(Species!J$2,'Round 1'!$B$2:$AM$2,0),0),0)+IFERROR(VLOOKUP($B60,'Round  (2)'!$B$2:$AM$102,MATCH(Species!J$2,'Round  (2)'!$B$2:$AM$2,0),0),0)+IFERROR(VLOOKUP($B60,'Round  (3)'!$B$2:$AM$102,MATCH(Species!J$2,'Round  (3)'!$B$2:$AM$2,0),0),0)+IFERROR(VLOOKUP($B60,'Round (4)'!$B$2:$AM$102,MATCH(Species!J$2,'Round (4)'!$B$2:$AM$2,0),0),0)+IFERROR(VLOOKUP($B60,'Round  (5)'!$B$2:$AM$102,MATCH(Species!J$2,'Round  (5)'!$B$2:$AM$2,0),0),0)+IFERROR(VLOOKUP($B60,'Round  (6)'!$B$2:$AM$102,MATCH(Species!J$2,'Round  (6)'!$B$2:$AM$2,0),0),0)+IFERROR(VLOOKUP($B60,'Round  (7)'!$B$2:$AM$102,MATCH(Species!J$2,'Round  (7)'!$B$2:$AM$2,0),0),0)+IFERROR(VLOOKUP($B60,'Round  (8)'!$B$2:$AM$102,MATCH(Species!J$2,'Round  (8)'!$B$2:$AM$2,0),0),0)+IFERROR(VLOOKUP($B60,'Round  (9)'!$B$2:$AM$102,MATCH(Species!J$2,'Round  (9)'!$B$2:$AM$2,0),0),0)+IFERROR(VLOOKUP($B60,'Round  (10)'!$B$2:$U$102,MATCH(Species!J$2,'Round  (10)'!$B$2:$U$2,0),0),0)+IFERROR(VLOOKUP($B60,'Round  (11)'!$B$2:$AB$102,MATCH(Species!J$2,'Round  (11)'!$B$2:$AB$2,0),0),0)+IFERROR(VLOOKUP($B60,'Round  (12)'!$B$2:$Y$100,MATCH(Species!J$2,'Round  (12)'!$B$2:$Y$2,0),0),0)</f>
        <v>0</v>
      </c>
      <c r="K60" s="480">
        <f>IFERROR(VLOOKUP($B60,'Round 1'!$B$2:$AM$102,MATCH(Species!K$2,'Round 1'!$B$2:$AM$2,0),0),0)+IFERROR(VLOOKUP($B60,'Round  (2)'!$B$2:$AM$102,MATCH(Species!K$2,'Round  (2)'!$B$2:$AM$2,0),0),0)+IFERROR(VLOOKUP($B60,'Round  (3)'!$B$2:$AM$102,MATCH(Species!K$2,'Round  (3)'!$B$2:$AM$2,0),0),0)+IFERROR(VLOOKUP($B60,'Round (4)'!$B$2:$AM$102,MATCH(Species!K$2,'Round (4)'!$B$2:$AM$2,0),0),0)+IFERROR(VLOOKUP($B60,'Round  (5)'!$B$2:$AM$102,MATCH(Species!K$2,'Round  (5)'!$B$2:$AM$2,0),0),0)+IFERROR(VLOOKUP($B60,'Round  (6)'!$B$2:$AM$102,MATCH(Species!K$2,'Round  (6)'!$B$2:$AM$2,0),0),0)+IFERROR(VLOOKUP($B60,'Round  (7)'!$B$2:$AM$102,MATCH(Species!K$2,'Round  (7)'!$B$2:$AM$2,0),0),0)+IFERROR(VLOOKUP($B60,'Round  (8)'!$B$2:$AM$102,MATCH(Species!K$2,'Round  (8)'!$B$2:$AM$2,0),0),0)+IFERROR(VLOOKUP($B60,'Round  (9)'!$B$2:$AM$102,MATCH(Species!K$2,'Round  (9)'!$B$2:$AM$2,0),0),0)+IFERROR(VLOOKUP($B60,'Round  (10)'!$B$2:$U$102,MATCH(Species!K$2,'Round  (10)'!$B$2:$U$2,0),0),0)+IFERROR(VLOOKUP($B60,'Round  (11)'!$B$2:$AB$102,MATCH(Species!K$2,'Round  (11)'!$B$2:$AB$2,0),0),0)+IFERROR(VLOOKUP($B60,'Round  (12)'!$B$2:$Y$100,MATCH(Species!K$2,'Round  (12)'!$B$2:$Y$2,0),0),0)</f>
        <v>0</v>
      </c>
      <c r="L60" s="480">
        <f>IFERROR(VLOOKUP($B60,'Round 1'!$B$2:$AM$102,MATCH(Species!L$2,'Round 1'!$B$2:$AM$2,0),0),0)+IFERROR(VLOOKUP($B60,'Round  (2)'!$B$2:$AM$102,MATCH(Species!L$2,'Round  (2)'!$B$2:$AM$2,0),0),0)+IFERROR(VLOOKUP($B60,'Round  (3)'!$B$2:$AM$102,MATCH(Species!L$2,'Round  (3)'!$B$2:$AM$2,0),0),0)+IFERROR(VLOOKUP($B60,'Round (4)'!$B$2:$AM$102,MATCH(Species!L$2,'Round (4)'!$B$2:$AM$2,0),0),0)+IFERROR(VLOOKUP($B60,'Round  (5)'!$B$2:$AM$102,MATCH(Species!L$2,'Round  (5)'!$B$2:$AM$2,0),0),0)+IFERROR(VLOOKUP($B60,'Round  (6)'!$B$2:$AM$102,MATCH(Species!L$2,'Round  (6)'!$B$2:$AM$2,0),0),0)+IFERROR(VLOOKUP($B60,'Round  (7)'!$B$2:$AM$102,MATCH(Species!L$2,'Round  (7)'!$B$2:$AM$2,0),0),0)+IFERROR(VLOOKUP($B60,'Round  (8)'!$B$2:$AM$102,MATCH(Species!L$2,'Round  (8)'!$B$2:$AM$2,0),0),0)+IFERROR(VLOOKUP($B60,'Round  (9)'!$B$2:$AM$102,MATCH(Species!L$2,'Round  (9)'!$B$2:$AM$2,0),0),0)+IFERROR(VLOOKUP($B60,'Round  (10)'!$B$2:$U$102,MATCH(Species!L$2,'Round  (10)'!$B$2:$U$2,0),0),0)+IFERROR(VLOOKUP($B60,'Round  (11)'!$B$2:$AB$102,MATCH(Species!L$2,'Round  (11)'!$B$2:$AB$2,0),0),0)+IFERROR(VLOOKUP($B60,'Round  (12)'!$B$2:$Y$100,MATCH(Species!L$2,'Round  (12)'!$B$2:$Y$2,0),0),0)</f>
        <v>0</v>
      </c>
      <c r="M60" s="480">
        <f>IFERROR(VLOOKUP($B60,'Round 1'!$B$2:$AM$102,MATCH(Species!M$2,'Round 1'!$B$2:$AM$2,0),0),0)+IFERROR(VLOOKUP($B60,'Round  (2)'!$B$2:$AM$102,MATCH(Species!M$2,'Round  (2)'!$B$2:$AM$2,0),0),0)+IFERROR(VLOOKUP($B60,'Round  (3)'!$B$2:$AM$102,MATCH(Species!M$2,'Round  (3)'!$B$2:$AM$2,0),0),0)+IFERROR(VLOOKUP($B60,'Round (4)'!$B$2:$AM$102,MATCH(Species!M$2,'Round (4)'!$B$2:$AM$2,0),0),0)+IFERROR(VLOOKUP($B60,'Round  (5)'!$B$2:$AM$102,MATCH(Species!M$2,'Round  (5)'!$B$2:$AM$2,0),0),0)+IFERROR(VLOOKUP($B60,'Round  (6)'!$B$2:$AM$102,MATCH(Species!M$2,'Round  (6)'!$B$2:$AM$2,0),0),0)+IFERROR(VLOOKUP($B60,'Round  (7)'!$B$2:$AM$102,MATCH(Species!M$2,'Round  (7)'!$B$2:$AM$2,0),0),0)+IFERROR(VLOOKUP($B60,'Round  (8)'!$B$2:$AM$102,MATCH(Species!M$2,'Round  (8)'!$B$2:$AM$2,0),0),0)+IFERROR(VLOOKUP($B60,'Round  (9)'!$B$2:$AM$102,MATCH(Species!M$2,'Round  (9)'!$B$2:$AM$2,0),0),0)+IFERROR(VLOOKUP($B60,'Round  (10)'!$B$2:$U$102,MATCH(Species!M$2,'Round  (10)'!$B$2:$U$2,0),0),0)+IFERROR(VLOOKUP($B60,'Round  (11)'!$B$2:$AB$102,MATCH(Species!M$2,'Round  (11)'!$B$2:$AB$2,0),0),0)+IFERROR(VLOOKUP($B60,'Round  (12)'!$B$2:$Y$100,MATCH(Species!M$2,'Round  (12)'!$B$2:$Y$2,0),0),0)</f>
        <v>0</v>
      </c>
      <c r="N60" s="480">
        <f>IFERROR(VLOOKUP($B60,'Round 1'!$B$2:$AM$102,MATCH(Species!N$2,'Round 1'!$B$2:$AM$2,0),0),0)+IFERROR(VLOOKUP($B60,'Round  (2)'!$B$2:$AM$102,MATCH(Species!N$2,'Round  (2)'!$B$2:$AM$2,0),0),0)+IFERROR(VLOOKUP($B60,'Round  (3)'!$B$2:$AM$102,MATCH(Species!N$2,'Round  (3)'!$B$2:$AM$2,0),0),0)+IFERROR(VLOOKUP($B60,'Round (4)'!$B$2:$AM$102,MATCH(Species!N$2,'Round (4)'!$B$2:$AM$2,0),0),0)+IFERROR(VLOOKUP($B60,'Round  (5)'!$B$2:$AM$102,MATCH(Species!N$2,'Round  (5)'!$B$2:$AM$2,0),0),0)+IFERROR(VLOOKUP($B60,'Round  (6)'!$B$2:$AM$102,MATCH(Species!N$2,'Round  (6)'!$B$2:$AM$2,0),0),0)+IFERROR(VLOOKUP($B60,'Round  (7)'!$B$2:$AM$102,MATCH(Species!N$2,'Round  (7)'!$B$2:$AM$2,0),0),0)+IFERROR(VLOOKUP($B60,'Round  (8)'!$B$2:$AM$102,MATCH(Species!N$2,'Round  (8)'!$B$2:$AM$2,0),0),0)+IFERROR(VLOOKUP($B60,'Round  (9)'!$B$2:$AM$102,MATCH(Species!N$2,'Round  (9)'!$B$2:$AM$2,0),0),0)+IFERROR(VLOOKUP($B60,'Round  (10)'!$B$2:$U$102,MATCH(Species!N$2,'Round  (10)'!$B$2:$U$2,0),0),0)+IFERROR(VLOOKUP($B60,'Round  (11)'!$B$2:$AB$102,MATCH(Species!N$2,'Round  (11)'!$B$2:$AB$2,0),0),0)+IFERROR(VLOOKUP($B60,'Round  (12)'!$B$2:$Y$100,MATCH(Species!N$2,'Round  (12)'!$B$2:$Y$2,0),0),0)</f>
        <v>6</v>
      </c>
      <c r="O60" s="480">
        <f>IFERROR(VLOOKUP($B60,'Round 1'!$B$2:$AM$102,MATCH(Species!O$2,'Round 1'!$B$2:$AM$2,0),0),0)+IFERROR(VLOOKUP($B60,'Round  (2)'!$B$2:$AM$102,MATCH(Species!O$2,'Round  (2)'!$B$2:$AM$2,0),0),0)+IFERROR(VLOOKUP($B60,'Round  (3)'!$B$2:$AM$102,MATCH(Species!O$2,'Round  (3)'!$B$2:$AM$2,0),0),0)+IFERROR(VLOOKUP($B60,'Round (4)'!$B$2:$AM$102,MATCH(Species!O$2,'Round (4)'!$B$2:$AM$2,0),0),0)+IFERROR(VLOOKUP($B60,'Round  (5)'!$B$2:$AM$102,MATCH(Species!O$2,'Round  (5)'!$B$2:$AM$2,0),0),0)+IFERROR(VLOOKUP($B60,'Round  (6)'!$B$2:$AM$102,MATCH(Species!O$2,'Round  (6)'!$B$2:$AM$2,0),0),0)+IFERROR(VLOOKUP($B60,'Round  (7)'!$B$2:$AM$102,MATCH(Species!O$2,'Round  (7)'!$B$2:$AM$2,0),0),0)+IFERROR(VLOOKUP($B60,'Round  (8)'!$B$2:$AM$102,MATCH(Species!O$2,'Round  (8)'!$B$2:$AM$2,0),0),0)+IFERROR(VLOOKUP($B60,'Round  (9)'!$B$2:$AM$102,MATCH(Species!O$2,'Round  (9)'!$B$2:$AM$2,0),0),0)+IFERROR(VLOOKUP($B60,'Round  (10)'!$B$2:$U$102,MATCH(Species!O$2,'Round  (10)'!$B$2:$U$2,0),0),0)+IFERROR(VLOOKUP($B60,'Round  (11)'!$B$2:$AB$102,MATCH(Species!O$2,'Round  (11)'!$B$2:$AB$2,0),0),0)+IFERROR(VLOOKUP($B60,'Round  (12)'!$B$2:$Y$100,MATCH(Species!O$2,'Round  (12)'!$B$2:$Y$2,0),0),0)</f>
        <v>0</v>
      </c>
      <c r="P60" s="480">
        <f>IFERROR(VLOOKUP($B60,'Round 1'!$B$2:$AM$102,MATCH(Species!P$2,'Round 1'!$B$2:$AM$2,0),0),0)+IFERROR(VLOOKUP($B60,'Round  (2)'!$B$2:$AM$102,MATCH(Species!P$2,'Round  (2)'!$B$2:$AM$2,0),0),0)+IFERROR(VLOOKUP($B60,'Round  (3)'!$B$2:$AM$102,MATCH(Species!P$2,'Round  (3)'!$B$2:$AM$2,0),0),0)+IFERROR(VLOOKUP($B60,'Round (4)'!$B$2:$AM$102,MATCH(Species!P$2,'Round (4)'!$B$2:$AM$2,0),0),0)+IFERROR(VLOOKUP($B60,'Round  (5)'!$B$2:$AM$102,MATCH(Species!P$2,'Round  (5)'!$B$2:$AM$2,0),0),0)+IFERROR(VLOOKUP($B60,'Round  (6)'!$B$2:$AM$102,MATCH(Species!P$2,'Round  (6)'!$B$2:$AM$2,0),0),0)+IFERROR(VLOOKUP($B60,'Round  (7)'!$B$2:$AM$102,MATCH(Species!P$2,'Round  (7)'!$B$2:$AM$2,0),0),0)+IFERROR(VLOOKUP($B60,'Round  (8)'!$B$2:$AM$102,MATCH(Species!P$2,'Round  (8)'!$B$2:$AM$2,0),0),0)+IFERROR(VLOOKUP($B60,'Round  (9)'!$B$2:$AM$102,MATCH(Species!P$2,'Round  (9)'!$B$2:$AM$2,0),0),0)+IFERROR(VLOOKUP($B60,'Round  (10)'!$B$2:$U$102,MATCH(Species!P$2,'Round  (10)'!$B$2:$U$2,0),0),0)+IFERROR(VLOOKUP($B60,'Round  (11)'!$B$2:$AB$102,MATCH(Species!P$2,'Round  (11)'!$B$2:$AB$2,0),0),0)+IFERROR(VLOOKUP($B60,'Round  (12)'!$B$2:$Y$100,MATCH(Species!P$2,'Round  (12)'!$B$2:$Y$2,0),0),0)</f>
        <v>0</v>
      </c>
      <c r="Q60" s="480">
        <f>IFERROR(VLOOKUP($B60,'Round 1'!$B$2:$AM$102,MATCH(Species!Q$2,'Round 1'!$B$2:$AM$2,0),0),0)+IFERROR(VLOOKUP($B60,'Round  (2)'!$B$2:$AM$102,MATCH(Species!Q$2,'Round  (2)'!$B$2:$AM$2,0),0),0)+IFERROR(VLOOKUP($B60,'Round  (3)'!$B$2:$AM$102,MATCH(Species!Q$2,'Round  (3)'!$B$2:$AM$2,0),0),0)+IFERROR(VLOOKUP($B60,'Round (4)'!$B$2:$AM$102,MATCH(Species!Q$2,'Round (4)'!$B$2:$AM$2,0),0),0)+IFERROR(VLOOKUP($B60,'Round  (5)'!$B$2:$AM$102,MATCH(Species!Q$2,'Round  (5)'!$B$2:$AM$2,0),0),0)+IFERROR(VLOOKUP($B60,'Round  (6)'!$B$2:$AM$102,MATCH(Species!Q$2,'Round  (6)'!$B$2:$AM$2,0),0),0)+IFERROR(VLOOKUP($B60,'Round  (7)'!$B$2:$AM$102,MATCH(Species!Q$2,'Round  (7)'!$B$2:$AM$2,0),0),0)+IFERROR(VLOOKUP($B60,'Round  (8)'!$B$2:$AM$102,MATCH(Species!Q$2,'Round  (8)'!$B$2:$AM$2,0),0),0)+IFERROR(VLOOKUP($B60,'Round  (9)'!$B$2:$AM$102,MATCH(Species!Q$2,'Round  (9)'!$B$2:$AM$2,0),0),0)+IFERROR(VLOOKUP($B60,'Round  (10)'!$B$2:$U$102,MATCH(Species!Q$2,'Round  (10)'!$B$2:$U$2,0),0),0)+IFERROR(VLOOKUP($B60,'Round  (11)'!$B$2:$AB$102,MATCH(Species!Q$2,'Round  (11)'!$B$2:$AB$2,0),0),0)+IFERROR(VLOOKUP($B60,'Round  (12)'!$B$2:$Y$100,MATCH(Species!Q$2,'Round  (12)'!$B$2:$Y$2,0),0),0)</f>
        <v>1</v>
      </c>
      <c r="R60" s="480">
        <f>IFERROR(VLOOKUP($B60,'Round 1'!$B$2:$AM$102,MATCH(Species!R$2,'Round 1'!$B$2:$AM$2,0),0),0)+IFERROR(VLOOKUP($B60,'Round  (2)'!$B$2:$AM$102,MATCH(Species!R$2,'Round  (2)'!$B$2:$AM$2,0),0),0)+IFERROR(VLOOKUP($B60,'Round  (3)'!$B$2:$AM$102,MATCH(Species!R$2,'Round  (3)'!$B$2:$AM$2,0),0),0)+IFERROR(VLOOKUP($B60,'Round (4)'!$B$2:$AM$102,MATCH(Species!R$2,'Round (4)'!$B$2:$AM$2,0),0),0)+IFERROR(VLOOKUP($B60,'Round  (5)'!$B$2:$AM$102,MATCH(Species!R$2,'Round  (5)'!$B$2:$AM$2,0),0),0)+IFERROR(VLOOKUP($B60,'Round  (6)'!$B$2:$AM$102,MATCH(Species!R$2,'Round  (6)'!$B$2:$AM$2,0),0),0)+IFERROR(VLOOKUP($B60,'Round  (7)'!$B$2:$AM$102,MATCH(Species!R$2,'Round  (7)'!$B$2:$AM$2,0),0),0)+IFERROR(VLOOKUP($B60,'Round  (8)'!$B$2:$AM$102,MATCH(Species!R$2,'Round  (8)'!$B$2:$AM$2,0),0),0)+IFERROR(VLOOKUP($B60,'Round  (9)'!$B$2:$AM$102,MATCH(Species!R$2,'Round  (9)'!$B$2:$AM$2,0),0),0)+IFERROR(VLOOKUP($B60,'Round  (10)'!$B$2:$U$102,MATCH(Species!R$2,'Round  (10)'!$B$2:$U$2,0),0),0)+IFERROR(VLOOKUP($B60,'Round  (11)'!$B$2:$AB$102,MATCH(Species!R$2,'Round  (11)'!$B$2:$AB$2,0),0),0)+IFERROR(VLOOKUP($B60,'Round  (12)'!$B$2:$Y$100,MATCH(Species!R$2,'Round  (12)'!$B$2:$Y$2,0),0),0)</f>
        <v>0</v>
      </c>
      <c r="S60" s="480">
        <f>IFERROR(VLOOKUP($B60,'Round 1'!$B$2:$AM$102,MATCH(Species!S$2,'Round 1'!$B$2:$AM$2,0),0),0)+IFERROR(VLOOKUP($B60,'Round  (2)'!$B$2:$AM$102,MATCH(Species!S$2,'Round  (2)'!$B$2:$AM$2,0),0),0)+IFERROR(VLOOKUP($B60,'Round  (3)'!$B$2:$AM$102,MATCH(Species!S$2,'Round  (3)'!$B$2:$AM$2,0),0),0)+IFERROR(VLOOKUP($B60,'Round (4)'!$B$2:$AM$102,MATCH(Species!S$2,'Round (4)'!$B$2:$AM$2,0),0),0)+IFERROR(VLOOKUP($B60,'Round  (5)'!$B$2:$AM$102,MATCH(Species!S$2,'Round  (5)'!$B$2:$AM$2,0),0),0)+IFERROR(VLOOKUP($B60,'Round  (6)'!$B$2:$AM$102,MATCH(Species!S$2,'Round  (6)'!$B$2:$AM$2,0),0),0)+IFERROR(VLOOKUP($B60,'Round  (7)'!$B$2:$AM$102,MATCH(Species!S$2,'Round  (7)'!$B$2:$AM$2,0),0),0)+IFERROR(VLOOKUP($B60,'Round  (8)'!$B$2:$AM$102,MATCH(Species!S$2,'Round  (8)'!$B$2:$AM$2,0),0),0)+IFERROR(VLOOKUP($B60,'Round  (9)'!$B$2:$AM$102,MATCH(Species!S$2,'Round  (9)'!$B$2:$AM$2,0),0),0)+IFERROR(VLOOKUP($B60,'Round  (10)'!$B$2:$U$102,MATCH(Species!S$2,'Round  (10)'!$B$2:$U$2,0),0),0)+IFERROR(VLOOKUP($B60,'Round  (11)'!$B$2:$AB$102,MATCH(Species!S$2,'Round  (11)'!$B$2:$AB$2,0),0),0)+IFERROR(VLOOKUP($B60,'Round  (12)'!$B$2:$Y$100,MATCH(Species!S$2,'Round  (12)'!$B$2:$Y$2,0),0),0)</f>
        <v>0</v>
      </c>
      <c r="T60" s="480">
        <f>IFERROR(VLOOKUP($B60,'Round 1'!$B$2:$AM$102,MATCH(Species!T$2,'Round 1'!$B$2:$AM$2,0),0),0)+IFERROR(VLOOKUP($B60,'Round  (2)'!$B$2:$AM$102,MATCH(Species!T$2,'Round  (2)'!$B$2:$AM$2,0),0),0)+IFERROR(VLOOKUP($B60,'Round  (3)'!$B$2:$AM$102,MATCH(Species!T$2,'Round  (3)'!$B$2:$AM$2,0),0),0)+IFERROR(VLOOKUP($B60,'Round (4)'!$B$2:$AM$102,MATCH(Species!T$2,'Round (4)'!$B$2:$AM$2,0),0),0)+IFERROR(VLOOKUP($B60,'Round  (5)'!$B$2:$AM$102,MATCH(Species!T$2,'Round  (5)'!$B$2:$AM$2,0),0),0)+IFERROR(VLOOKUP($B60,'Round  (6)'!$B$2:$AM$102,MATCH(Species!T$2,'Round  (6)'!$B$2:$AM$2,0),0),0)+IFERROR(VLOOKUP($B60,'Round  (7)'!$B$2:$AM$102,MATCH(Species!T$2,'Round  (7)'!$B$2:$AM$2,0),0),0)+IFERROR(VLOOKUP($B60,'Round  (8)'!$B$2:$AM$102,MATCH(Species!T$2,'Round  (8)'!$B$2:$AM$2,0),0),0)+IFERROR(VLOOKUP($B60,'Round  (9)'!$B$2:$AM$102,MATCH(Species!T$2,'Round  (9)'!$B$2:$AM$2,0),0),0)+IFERROR(VLOOKUP($B60,'Round  (10)'!$B$2:$U$102,MATCH(Species!T$2,'Round  (10)'!$B$2:$U$2,0),0),0)+IFERROR(VLOOKUP($B60,'Round  (11)'!$B$2:$AB$102,MATCH(Species!T$2,'Round  (11)'!$B$2:$AB$2,0),0),0)+IFERROR(VLOOKUP($B60,'Round  (12)'!$B$2:$Y$100,MATCH(Species!T$2,'Round  (12)'!$B$2:$Y$2,0),0),0)</f>
        <v>0</v>
      </c>
      <c r="U60" s="480">
        <f>IFERROR(VLOOKUP($B60,'Round 1'!$B$2:$AM$102,MATCH(Species!U$2,'Round 1'!$B$2:$AM$2,0),0),0)+IFERROR(VLOOKUP($B60,'Round  (2)'!$B$2:$AM$102,MATCH(Species!U$2,'Round  (2)'!$B$2:$AM$2,0),0),0)+IFERROR(VLOOKUP($B60,'Round  (3)'!$B$2:$AM$102,MATCH(Species!U$2,'Round  (3)'!$B$2:$AM$2,0),0),0)+IFERROR(VLOOKUP($B60,'Round (4)'!$B$2:$AM$102,MATCH(Species!U$2,'Round (4)'!$B$2:$AM$2,0),0),0)+IFERROR(VLOOKUP($B60,'Round  (5)'!$B$2:$AM$102,MATCH(Species!U$2,'Round  (5)'!$B$2:$AM$2,0),0),0)+IFERROR(VLOOKUP($B60,'Round  (6)'!$B$2:$AM$102,MATCH(Species!U$2,'Round  (6)'!$B$2:$AM$2,0),0),0)+IFERROR(VLOOKUP($B60,'Round  (7)'!$B$2:$AM$102,MATCH(Species!U$2,'Round  (7)'!$B$2:$AM$2,0),0),0)+IFERROR(VLOOKUP($B60,'Round  (8)'!$B$2:$AM$102,MATCH(Species!U$2,'Round  (8)'!$B$2:$AM$2,0),0),0)+IFERROR(VLOOKUP($B60,'Round  (9)'!$B$2:$AM$102,MATCH(Species!U$2,'Round  (9)'!$B$2:$AM$2,0),0),0)+IFERROR(VLOOKUP($B60,'Round  (10)'!$B$2:$U$102,MATCH(Species!U$2,'Round  (10)'!$B$2:$U$2,0),0),0)+IFERROR(VLOOKUP($B60,'Round  (11)'!$B$2:$AB$102,MATCH(Species!U$2,'Round  (11)'!$B$2:$AB$2,0),0),0)+IFERROR(VLOOKUP($B60,'Round  (12)'!$B$2:$Y$100,MATCH(Species!U$2,'Round  (12)'!$B$2:$Y$2,0),0),0)</f>
        <v>1</v>
      </c>
      <c r="V60" s="480">
        <f>IFERROR(VLOOKUP($B60,'Round 1'!$B$2:$AM$102,MATCH(Species!V$2,'Round 1'!$B$2:$AM$2,0),0),0)+IFERROR(VLOOKUP($B60,'Round  (2)'!$B$2:$AM$102,MATCH(Species!V$2,'Round  (2)'!$B$2:$AM$2,0),0),0)+IFERROR(VLOOKUP($B60,'Round  (3)'!$B$2:$AM$102,MATCH(Species!V$2,'Round  (3)'!$B$2:$AM$2,0),0),0)+IFERROR(VLOOKUP($B60,'Round (4)'!$B$2:$AM$102,MATCH(Species!V$2,'Round (4)'!$B$2:$AM$2,0),0),0)+IFERROR(VLOOKUP($B60,'Round  (5)'!$B$2:$AM$102,MATCH(Species!V$2,'Round  (5)'!$B$2:$AM$2,0),0),0)+IFERROR(VLOOKUP($B60,'Round  (6)'!$B$2:$AM$102,MATCH(Species!V$2,'Round  (6)'!$B$2:$AM$2,0),0),0)+IFERROR(VLOOKUP($B60,'Round  (7)'!$B$2:$AM$102,MATCH(Species!V$2,'Round  (7)'!$B$2:$AM$2,0),0),0)+IFERROR(VLOOKUP($B60,'Round  (8)'!$B$2:$AM$102,MATCH(Species!V$2,'Round  (8)'!$B$2:$AM$2,0),0),0)+IFERROR(VLOOKUP($B60,'Round  (9)'!$B$2:$AM$102,MATCH(Species!V$2,'Round  (9)'!$B$2:$AM$2,0),0),0)+IFERROR(VLOOKUP($B60,'Round  (10)'!$B$2:$U$102,MATCH(Species!V$2,'Round  (10)'!$B$2:$U$2,0),0),0)+IFERROR(VLOOKUP($B60,'Round  (11)'!$B$2:$AB$102,MATCH(Species!V$2,'Round  (11)'!$B$2:$AB$2,0),0),0)+IFERROR(VLOOKUP($B60,'Round  (12)'!$B$2:$Y$100,MATCH(Species!V$2,'Round  (12)'!$B$2:$Y$2,0),0),0)</f>
        <v>0</v>
      </c>
      <c r="W60" s="480">
        <f>IFERROR(VLOOKUP($B60,'Round 1'!$B$2:$AM$102,MATCH(Species!W$2,'Round 1'!$B$2:$AM$2,0),0),0)+IFERROR(VLOOKUP($B60,'Round  (2)'!$B$2:$AM$102,MATCH(Species!W$2,'Round  (2)'!$B$2:$AM$2,0),0),0)+IFERROR(VLOOKUP($B60,'Round  (3)'!$B$2:$AM$102,MATCH(Species!W$2,'Round  (3)'!$B$2:$AM$2,0),0),0)+IFERROR(VLOOKUP($B60,'Round (4)'!$B$2:$AM$102,MATCH(Species!W$2,'Round (4)'!$B$2:$AM$2,0),0),0)+IFERROR(VLOOKUP($B60,'Round  (5)'!$B$2:$AM$102,MATCH(Species!W$2,'Round  (5)'!$B$2:$AM$2,0),0),0)+IFERROR(VLOOKUP($B60,'Round  (6)'!$B$2:$AM$102,MATCH(Species!W$2,'Round  (6)'!$B$2:$AM$2,0),0),0)+IFERROR(VLOOKUP($B60,'Round  (7)'!$B$2:$AM$102,MATCH(Species!W$2,'Round  (7)'!$B$2:$AM$2,0),0),0)+IFERROR(VLOOKUP($B60,'Round  (8)'!$B$2:$AM$102,MATCH(Species!W$2,'Round  (8)'!$B$2:$AM$2,0),0),0)+IFERROR(VLOOKUP($B60,'Round  (9)'!$B$2:$AM$102,MATCH(Species!W$2,'Round  (9)'!$B$2:$AM$2,0),0),0)+IFERROR(VLOOKUP($B60,'Round  (10)'!$B$2:$U$102,MATCH(Species!W$2,'Round  (10)'!$B$2:$U$2,0),0),0)+IFERROR(VLOOKUP($B60,'Round  (11)'!$B$2:$AB$102,MATCH(Species!W$2,'Round  (11)'!$B$2:$AB$2,0),0),0)+IFERROR(VLOOKUP($B60,'Round  (12)'!$B$2:$Y$100,MATCH(Species!W$2,'Round  (12)'!$B$2:$Y$2,0),0),0)</f>
        <v>0</v>
      </c>
      <c r="X60" s="480">
        <f>IFERROR(VLOOKUP($B60,'Round 1'!$B$2:$AM$102,MATCH(Species!X$2,'Round 1'!$B$2:$AM$2,0),0),0)+IFERROR(VLOOKUP($B60,'Round  (2)'!$B$2:$AM$102,MATCH(Species!X$2,'Round  (2)'!$B$2:$AM$2,0),0),0)+IFERROR(VLOOKUP($B60,'Round  (3)'!$B$2:$AM$102,MATCH(Species!X$2,'Round  (3)'!$B$2:$AM$2,0),0),0)+IFERROR(VLOOKUP($B60,'Round (4)'!$B$2:$AM$102,MATCH(Species!X$2,'Round (4)'!$B$2:$AM$2,0),0),0)+IFERROR(VLOOKUP($B60,'Round  (5)'!$B$2:$AM$102,MATCH(Species!X$2,'Round  (5)'!$B$2:$AM$2,0),0),0)+IFERROR(VLOOKUP($B60,'Round  (6)'!$B$2:$AM$102,MATCH(Species!X$2,'Round  (6)'!$B$2:$AM$2,0),0),0)+IFERROR(VLOOKUP($B60,'Round  (7)'!$B$2:$AM$102,MATCH(Species!X$2,'Round  (7)'!$B$2:$AM$2,0),0),0)+IFERROR(VLOOKUP($B60,'Round  (8)'!$B$2:$AM$102,MATCH(Species!X$2,'Round  (8)'!$B$2:$AM$2,0),0),0)+IFERROR(VLOOKUP($B60,'Round  (9)'!$B$2:$AM$102,MATCH(Species!X$2,'Round  (9)'!$B$2:$AM$2,0),0),0)+IFERROR(VLOOKUP($B60,'Round  (10)'!$B$2:$U$102,MATCH(Species!X$2,'Round  (10)'!$B$2:$U$2,0),0),0)+IFERROR(VLOOKUP($B60,'Round  (11)'!$B$2:$AB$102,MATCH(Species!X$2,'Round  (11)'!$B$2:$AB$2,0),0),0)+IFERROR(VLOOKUP($B60,'Round  (12)'!$B$2:$Y$100,MATCH(Species!X$2,'Round  (12)'!$B$2:$Y$2,0),0),0)</f>
        <v>0</v>
      </c>
      <c r="Y60" s="480">
        <f>IFERROR(VLOOKUP($B60,'Round 1'!$B$2:$AM$102,MATCH(Species!Y$2,'Round 1'!$B$2:$AM$2,0),0),0)+IFERROR(VLOOKUP($B60,'Round  (2)'!$B$2:$AM$102,MATCH(Species!Y$2,'Round  (2)'!$B$2:$AM$2,0),0),0)+IFERROR(VLOOKUP($B60,'Round  (3)'!$B$2:$AM$102,MATCH(Species!Y$2,'Round  (3)'!$B$2:$AM$2,0),0),0)+IFERROR(VLOOKUP($B60,'Round (4)'!$B$2:$AM$102,MATCH(Species!Y$2,'Round (4)'!$B$2:$AM$2,0),0),0)+IFERROR(VLOOKUP($B60,'Round  (5)'!$B$2:$AM$102,MATCH(Species!Y$2,'Round  (5)'!$B$2:$AM$2,0),0),0)+IFERROR(VLOOKUP($B60,'Round  (6)'!$B$2:$AM$102,MATCH(Species!Y$2,'Round  (6)'!$B$2:$AM$2,0),0),0)+IFERROR(VLOOKUP($B60,'Round  (7)'!$B$2:$AM$102,MATCH(Species!Y$2,'Round  (7)'!$B$2:$AM$2,0),0),0)+IFERROR(VLOOKUP($B60,'Round  (8)'!$B$2:$AM$102,MATCH(Species!Y$2,'Round  (8)'!$B$2:$AM$2,0),0),0)+IFERROR(VLOOKUP($B60,'Round  (9)'!$B$2:$AM$102,MATCH(Species!Y$2,'Round  (9)'!$B$2:$AM$2,0),0),0)+IFERROR(VLOOKUP($B60,'Round  (10)'!$B$2:$U$102,MATCH(Species!Y$2,'Round  (10)'!$B$2:$U$2,0),0),0)+IFERROR(VLOOKUP($B60,'Round  (11)'!$B$2:$AB$102,MATCH(Species!Y$2,'Round  (11)'!$B$2:$AB$2,0),0),0)+IFERROR(VLOOKUP($B60,'Round  (12)'!$B$2:$Y$100,MATCH(Species!Y$2,'Round  (12)'!$B$2:$Y$2,0),0),0)</f>
        <v>0</v>
      </c>
      <c r="Z60" s="480">
        <f>IFERROR(VLOOKUP($B60,'Round 1'!$B$2:$AM$102,MATCH(Species!Z$2,'Round 1'!$B$2:$AM$2,0),0),0)+IFERROR(VLOOKUP($B60,'Round  (2)'!$B$2:$AM$102,MATCH(Species!Z$2,'Round  (2)'!$B$2:$AM$2,0),0),0)+IFERROR(VLOOKUP($B60,'Round  (3)'!$B$2:$AM$102,MATCH(Species!Z$2,'Round  (3)'!$B$2:$AM$2,0),0),0)+IFERROR(VLOOKUP($B60,'Round (4)'!$B$2:$AM$102,MATCH(Species!Z$2,'Round (4)'!$B$2:$AM$2,0),0),0)+IFERROR(VLOOKUP($B60,'Round  (5)'!$B$2:$AM$102,MATCH(Species!Z$2,'Round  (5)'!$B$2:$AM$2,0),0),0)+IFERROR(VLOOKUP($B60,'Round  (6)'!$B$2:$AM$102,MATCH(Species!Z$2,'Round  (6)'!$B$2:$AM$2,0),0),0)+IFERROR(VLOOKUP($B60,'Round  (7)'!$B$2:$AM$102,MATCH(Species!Z$2,'Round  (7)'!$B$2:$AM$2,0),0),0)+IFERROR(VLOOKUP($B60,'Round  (8)'!$B$2:$AM$102,MATCH(Species!Z$2,'Round  (8)'!$B$2:$AM$2,0),0),0)+IFERROR(VLOOKUP($B60,'Round  (9)'!$B$2:$AM$102,MATCH(Species!Z$2,'Round  (9)'!$B$2:$AM$2,0),0),0)+IFERROR(VLOOKUP($B60,'Round  (10)'!$B$2:$U$102,MATCH(Species!Z$2,'Round  (10)'!$B$2:$U$2,0),0),0)+IFERROR(VLOOKUP($B60,'Round  (11)'!$B$2:$AB$102,MATCH(Species!Z$2,'Round  (11)'!$B$2:$AB$2,0),0),0)+IFERROR(VLOOKUP($B60,'Round  (12)'!$B$2:$Y$100,MATCH(Species!Z$2,'Round  (12)'!$B$2:$Y$2,0),0),0)</f>
        <v>0</v>
      </c>
      <c r="AA60" s="480">
        <f>IFERROR(VLOOKUP($B60,'Round 1'!$B$2:$AM$102,MATCH(Species!AA$2,'Round 1'!$B$2:$AM$2,0),0),0)+IFERROR(VLOOKUP($B60,'Round  (2)'!$B$2:$AM$102,MATCH(Species!AA$2,'Round  (2)'!$B$2:$AM$2,0),0),0)+IFERROR(VLOOKUP($B60,'Round  (3)'!$B$2:$AM$102,MATCH(Species!AA$2,'Round  (3)'!$B$2:$AM$2,0),0),0)+IFERROR(VLOOKUP($B60,'Round (4)'!$B$2:$AM$102,MATCH(Species!AA$2,'Round (4)'!$B$2:$AM$2,0),0),0)+IFERROR(VLOOKUP($B60,'Round  (5)'!$B$2:$AM$102,MATCH(Species!AA$2,'Round  (5)'!$B$2:$AM$2,0),0),0)+IFERROR(VLOOKUP($B60,'Round  (6)'!$B$2:$AM$102,MATCH(Species!AA$2,'Round  (6)'!$B$2:$AM$2,0),0),0)+IFERROR(VLOOKUP($B60,'Round  (7)'!$B$2:$AM$102,MATCH(Species!AA$2,'Round  (7)'!$B$2:$AM$2,0),0),0)+IFERROR(VLOOKUP($B60,'Round  (8)'!$B$2:$AM$102,MATCH(Species!AA$2,'Round  (8)'!$B$2:$AM$2,0),0),0)+IFERROR(VLOOKUP($B60,'Round  (9)'!$B$2:$AM$102,MATCH(Species!AA$2,'Round  (9)'!$B$2:$AM$2,0),0),0)+IFERROR(VLOOKUP($B60,'Round  (10)'!$B$2:$U$102,MATCH(Species!AA$2,'Round  (10)'!$B$2:$U$2,0),0),0)+IFERROR(VLOOKUP($B60,'Round  (11)'!$B$2:$AB$102,MATCH(Species!AA$2,'Round  (11)'!$B$2:$AB$2,0),0),0)+IFERROR(VLOOKUP($B60,'Round  (12)'!$B$2:$Y$100,MATCH(Species!AA$2,'Round  (12)'!$B$2:$Y$2,0),0),0)</f>
        <v>0</v>
      </c>
      <c r="AB60" s="480">
        <f>IFERROR(VLOOKUP($B60,'Round 1'!$B$2:$AM$102,MATCH(Species!AB$2,'Round 1'!$B$2:$AM$2,0),0),0)+IFERROR(VLOOKUP($B60,'Round  (2)'!$B$2:$AM$102,MATCH(Species!AB$2,'Round  (2)'!$B$2:$AM$2,0),0),0)+IFERROR(VLOOKUP($B60,'Round  (3)'!$B$2:$AM$102,MATCH(Species!AB$2,'Round  (3)'!$B$2:$AM$2,0),0),0)+IFERROR(VLOOKUP($B60,'Round (4)'!$B$2:$AM$102,MATCH(Species!AB$2,'Round (4)'!$B$2:$AM$2,0),0),0)+IFERROR(VLOOKUP($B60,'Round  (5)'!$B$2:$AM$102,MATCH(Species!AB$2,'Round  (5)'!$B$2:$AM$2,0),0),0)+IFERROR(VLOOKUP($B60,'Round  (6)'!$B$2:$AM$102,MATCH(Species!AB$2,'Round  (6)'!$B$2:$AM$2,0),0),0)+IFERROR(VLOOKUP($B60,'Round  (7)'!$B$2:$AM$102,MATCH(Species!AB$2,'Round  (7)'!$B$2:$AM$2,0),0),0)+IFERROR(VLOOKUP($B60,'Round  (8)'!$B$2:$AM$102,MATCH(Species!AB$2,'Round  (8)'!$B$2:$AM$2,0),0),0)+IFERROR(VLOOKUP($B60,'Round  (9)'!$B$2:$AM$102,MATCH(Species!AB$2,'Round  (9)'!$B$2:$AM$2,0),0),0)+IFERROR(VLOOKUP($B60,'Round  (10)'!$B$2:$U$102,MATCH(Species!AB$2,'Round  (10)'!$B$2:$U$2,0),0),0)+IFERROR(VLOOKUP($B60,'Round  (11)'!$B$2:$AB$102,MATCH(Species!AB$2,'Round  (11)'!$B$2:$AB$2,0),0),0)+IFERROR(VLOOKUP($B60,'Round  (12)'!$B$2:$Y$100,MATCH(Species!AB$2,'Round  (12)'!$B$2:$Y$2,0),0),0)</f>
        <v>0</v>
      </c>
      <c r="AC60" s="480">
        <f>IFERROR(VLOOKUP($B60,'Round 1'!$B$2:$AM$102,MATCH(Species!AC$2,'Round 1'!$B$2:$AM$2,0),0),0)+IFERROR(VLOOKUP($B60,'Round  (2)'!$B$2:$AM$102,MATCH(Species!AC$2,'Round  (2)'!$B$2:$AM$2,0),0),0)+IFERROR(VLOOKUP($B60,'Round  (3)'!$B$2:$AM$102,MATCH(Species!AC$2,'Round  (3)'!$B$2:$AM$2,0),0),0)+IFERROR(VLOOKUP($B60,'Round (4)'!$B$2:$AM$102,MATCH(Species!AC$2,'Round (4)'!$B$2:$AM$2,0),0),0)+IFERROR(VLOOKUP($B60,'Round  (5)'!$B$2:$AM$102,MATCH(Species!AC$2,'Round  (5)'!$B$2:$AM$2,0),0),0)+IFERROR(VLOOKUP($B60,'Round  (6)'!$B$2:$AM$102,MATCH(Species!AC$2,'Round  (6)'!$B$2:$AM$2,0),0),0)+IFERROR(VLOOKUP($B60,'Round  (7)'!$B$2:$AM$102,MATCH(Species!AC$2,'Round  (7)'!$B$2:$AM$2,0),0),0)+IFERROR(VLOOKUP($B60,'Round  (8)'!$B$2:$AM$102,MATCH(Species!AC$2,'Round  (8)'!$B$2:$AM$2,0),0),0)+IFERROR(VLOOKUP($B60,'Round  (9)'!$B$2:$AM$102,MATCH(Species!AC$2,'Round  (9)'!$B$2:$AM$2,0),0),0)+IFERROR(VLOOKUP($B60,'Round  (10)'!$B$2:$U$102,MATCH(Species!AC$2,'Round  (10)'!$B$2:$U$2,0),0),0)+IFERROR(VLOOKUP($B60,'Round  (11)'!$B$2:$AB$102,MATCH(Species!AC$2,'Round  (11)'!$B$2:$AB$2,0),0),0)+IFERROR(VLOOKUP($B60,'Round  (12)'!$B$2:$Y$100,MATCH(Species!AC$2,'Round  (12)'!$B$2:$Y$2,0),0),0)</f>
        <v>2</v>
      </c>
      <c r="AD60" s="480">
        <f>IFERROR(VLOOKUP($B60,'Round 1'!$B$2:$AM$102,MATCH(Species!AD$2,'Round 1'!$B$2:$AM$2,0),0),0)+IFERROR(VLOOKUP($B60,'Round  (2)'!$B$2:$AM$102,MATCH(Species!AD$2,'Round  (2)'!$B$2:$AM$2,0),0),0)+IFERROR(VLOOKUP($B60,'Round  (3)'!$B$2:$AM$102,MATCH(Species!AD$2,'Round  (3)'!$B$2:$AM$2,0),0),0)+IFERROR(VLOOKUP($B60,'Round (4)'!$B$2:$AM$102,MATCH(Species!AD$2,'Round (4)'!$B$2:$AM$2,0),0),0)+IFERROR(VLOOKUP($B60,'Round  (5)'!$B$2:$AM$102,MATCH(Species!AD$2,'Round  (5)'!$B$2:$AM$2,0),0),0)+IFERROR(VLOOKUP($B60,'Round  (6)'!$B$2:$AM$102,MATCH(Species!AD$2,'Round  (6)'!$B$2:$AM$2,0),0),0)+IFERROR(VLOOKUP($B60,'Round  (7)'!$B$2:$AM$102,MATCH(Species!AD$2,'Round  (7)'!$B$2:$AM$2,0),0),0)+IFERROR(VLOOKUP($B60,'Round  (8)'!$B$2:$AM$102,MATCH(Species!AD$2,'Round  (8)'!$B$2:$AM$2,0),0),0)+IFERROR(VLOOKUP($B60,'Round  (9)'!$B$2:$AM$102,MATCH(Species!AD$2,'Round  (9)'!$B$2:$AM$2,0),0),0)+IFERROR(VLOOKUP($B60,'Round  (10)'!$B$2:$U$102,MATCH(Species!AD$2,'Round  (10)'!$B$2:$U$2,0),0),0)+IFERROR(VLOOKUP($B60,'Round  (11)'!$B$2:$AB$102,MATCH(Species!AD$2,'Round  (11)'!$B$2:$AB$2,0),0),0)+IFERROR(VLOOKUP($B60,'Round  (12)'!$B$2:$Y$100,MATCH(Species!AD$2,'Round  (12)'!$B$2:$Y$2,0),0),0)</f>
        <v>0</v>
      </c>
      <c r="AE60" s="480">
        <f>IFERROR(VLOOKUP($B60,'Round 1'!$B$2:$AM$102,MATCH(Species!AE$2,'Round 1'!$B$2:$AM$2,0),0),0)+IFERROR(VLOOKUP($B60,'Round  (2)'!$B$2:$AM$102,MATCH(Species!AE$2,'Round  (2)'!$B$2:$AM$2,0),0),0)+IFERROR(VLOOKUP($B60,'Round  (3)'!$B$2:$AM$102,MATCH(Species!AE$2,'Round  (3)'!$B$2:$AM$2,0),0),0)+IFERROR(VLOOKUP($B60,'Round (4)'!$B$2:$AM$102,MATCH(Species!AE$2,'Round (4)'!$B$2:$AM$2,0),0),0)+IFERROR(VLOOKUP($B60,'Round  (5)'!$B$2:$AM$102,MATCH(Species!AE$2,'Round  (5)'!$B$2:$AM$2,0),0),0)+IFERROR(VLOOKUP($B60,'Round  (6)'!$B$2:$AM$102,MATCH(Species!AE$2,'Round  (6)'!$B$2:$AM$2,0),0),0)+IFERROR(VLOOKUP($B60,'Round  (7)'!$B$2:$AM$102,MATCH(Species!AE$2,'Round  (7)'!$B$2:$AM$2,0),0),0)+IFERROR(VLOOKUP($B60,'Round  (8)'!$B$2:$AM$102,MATCH(Species!AE$2,'Round  (8)'!$B$2:$AM$2,0),0),0)+IFERROR(VLOOKUP($B60,'Round  (9)'!$B$2:$AM$102,MATCH(Species!AE$2,'Round  (9)'!$B$2:$AM$2,0),0),0)+IFERROR(VLOOKUP($B60,'Round  (10)'!$B$2:$U$102,MATCH(Species!AE$2,'Round  (10)'!$B$2:$U$2,0),0),0)+IFERROR(VLOOKUP($B60,'Round  (11)'!$B$2:$AB$102,MATCH(Species!AE$2,'Round  (11)'!$B$2:$AB$2,0),0),0)+IFERROR(VLOOKUP($B60,'Round  (12)'!$B$2:$Y$100,MATCH(Species!AE$2,'Round  (12)'!$B$2:$Y$2,0),0),0)</f>
        <v>0</v>
      </c>
      <c r="AF60" s="480">
        <f>IFERROR(VLOOKUP($B60,'Round 1'!$B$2:$AM$102,MATCH(Species!AF$2,'Round 1'!$B$2:$AM$2,0),0),0)+IFERROR(VLOOKUP($B60,'Round  (2)'!$B$2:$AM$102,MATCH(Species!AF$2,'Round  (2)'!$B$2:$AM$2,0),0),0)+IFERROR(VLOOKUP($B60,'Round  (3)'!$B$2:$AM$102,MATCH(Species!AF$2,'Round  (3)'!$B$2:$AM$2,0),0),0)+IFERROR(VLOOKUP($B60,'Round (4)'!$B$2:$AM$102,MATCH(Species!AF$2,'Round (4)'!$B$2:$AM$2,0),0),0)+IFERROR(VLOOKUP($B60,'Round  (5)'!$B$2:$AM$102,MATCH(Species!AF$2,'Round  (5)'!$B$2:$AM$2,0),0),0)+IFERROR(VLOOKUP($B60,'Round  (6)'!$B$2:$AM$102,MATCH(Species!AF$2,'Round  (6)'!$B$2:$AM$2,0),0),0)+IFERROR(VLOOKUP($B60,'Round  (7)'!$B$2:$AM$102,MATCH(Species!AF$2,'Round  (7)'!$B$2:$AM$2,0),0),0)+IFERROR(VLOOKUP($B60,'Round  (8)'!$B$2:$AM$102,MATCH(Species!AF$2,'Round  (8)'!$B$2:$AM$2,0),0),0)+IFERROR(VLOOKUP($B60,'Round  (9)'!$B$2:$AM$102,MATCH(Species!AF$2,'Round  (9)'!$B$2:$AM$2,0),0),0)+IFERROR(VLOOKUP($B60,'Round  (10)'!$B$2:$U$102,MATCH(Species!AF$2,'Round  (10)'!$B$2:$U$2,0),0),0)+IFERROR(VLOOKUP($B60,'Round  (11)'!$B$2:$AB$102,MATCH(Species!AF$2,'Round  (11)'!$B$2:$AB$2,0),0),0)+IFERROR(VLOOKUP($B60,'Round  (12)'!$B$2:$Y$100,MATCH(Species!AF$2,'Round  (12)'!$B$2:$Y$2,0),0),0)</f>
        <v>0</v>
      </c>
      <c r="AG60" s="480">
        <f>IFERROR(VLOOKUP($B60,'Round 1'!$B$2:$AM$102,MATCH(Species!AG$2,'Round 1'!$B$2:$AM$2,0),0),0)+IFERROR(VLOOKUP($B60,'Round  (2)'!$B$2:$AM$102,MATCH(Species!AG$2,'Round  (2)'!$B$2:$AM$2,0),0),0)+IFERROR(VLOOKUP($B60,'Round  (3)'!$B$2:$AM$102,MATCH(Species!AG$2,'Round  (3)'!$B$2:$AM$2,0),0),0)+IFERROR(VLOOKUP($B60,'Round (4)'!$B$2:$AM$102,MATCH(Species!AG$2,'Round (4)'!$B$2:$AM$2,0),0),0)+IFERROR(VLOOKUP($B60,'Round  (5)'!$B$2:$AM$102,MATCH(Species!AG$2,'Round  (5)'!$B$2:$AM$2,0),0),0)+IFERROR(VLOOKUP($B60,'Round  (6)'!$B$2:$AM$102,MATCH(Species!AG$2,'Round  (6)'!$B$2:$AM$2,0),0),0)+IFERROR(VLOOKUP($B60,'Round  (7)'!$B$2:$AM$102,MATCH(Species!AG$2,'Round  (7)'!$B$2:$AM$2,0),0),0)+IFERROR(VLOOKUP($B60,'Round  (8)'!$B$2:$AM$102,MATCH(Species!AG$2,'Round  (8)'!$B$2:$AM$2,0),0),0)+IFERROR(VLOOKUP($B60,'Round  (9)'!$B$2:$AM$102,MATCH(Species!AG$2,'Round  (9)'!$B$2:$AM$2,0),0),0)+IFERROR(VLOOKUP($B60,'Round  (10)'!$B$2:$U$102,MATCH(Species!AG$2,'Round  (10)'!$B$2:$U$2,0),0),0)+IFERROR(VLOOKUP($B60,'Round  (11)'!$B$2:$AB$102,MATCH(Species!AG$2,'Round  (11)'!$B$2:$AB$2,0),0),0)+IFERROR(VLOOKUP($B60,'Round  (12)'!$B$2:$Y$100,MATCH(Species!AG$2,'Round  (12)'!$B$2:$Y$2,0),0),0)</f>
        <v>0</v>
      </c>
      <c r="AH60" s="480">
        <f>IFERROR(VLOOKUP($B60,'Round 1'!$B$2:$AM$102,MATCH(Species!AH$2,'Round 1'!$B$2:$AM$2,0),0),0)+IFERROR(VLOOKUP($B60,'Round  (2)'!$B$2:$AM$102,MATCH(Species!AH$2,'Round  (2)'!$B$2:$AM$2,0),0),0)+IFERROR(VLOOKUP($B60,'Round  (3)'!$B$2:$AM$102,MATCH(Species!AH$2,'Round  (3)'!$B$2:$AM$2,0),0),0)+IFERROR(VLOOKUP($B60,'Round (4)'!$B$2:$AM$102,MATCH(Species!AH$2,'Round (4)'!$B$2:$AM$2,0),0),0)+IFERROR(VLOOKUP($B60,'Round  (5)'!$B$2:$AM$102,MATCH(Species!AH$2,'Round  (5)'!$B$2:$AM$2,0),0),0)+IFERROR(VLOOKUP($B60,'Round  (6)'!$B$2:$AM$102,MATCH(Species!AH$2,'Round  (6)'!$B$2:$AM$2,0),0),0)+IFERROR(VLOOKUP($B60,'Round  (7)'!$B$2:$AM$102,MATCH(Species!AH$2,'Round  (7)'!$B$2:$AM$2,0),0),0)+IFERROR(VLOOKUP($B60,'Round  (8)'!$B$2:$AM$102,MATCH(Species!AH$2,'Round  (8)'!$B$2:$AM$2,0),0),0)+IFERROR(VLOOKUP($B60,'Round  (9)'!$B$2:$AM$102,MATCH(Species!AH$2,'Round  (9)'!$B$2:$AM$2,0),0),0)+IFERROR(VLOOKUP($B60,'Round  (10)'!$B$2:$U$102,MATCH(Species!AH$2,'Round  (10)'!$B$2:$U$2,0),0),0)+IFERROR(VLOOKUP($B60,'Round  (11)'!$B$2:$AB$102,MATCH(Species!AH$2,'Round  (11)'!$B$2:$AB$2,0),0),0)+IFERROR(VLOOKUP($B60,'Round  (12)'!$B$2:$Y$100,MATCH(Species!AH$2,'Round  (12)'!$B$2:$Y$2,0),0),0)</f>
        <v>0</v>
      </c>
      <c r="AI60" s="480">
        <f>IFERROR(VLOOKUP($B60,'Round 1'!$B$2:$AM$102,MATCH(Species!AI$2,'Round 1'!$B$2:$AM$2,0),0),0)+IFERROR(VLOOKUP($B60,'Round  (2)'!$B$2:$AM$102,MATCH(Species!AI$2,'Round  (2)'!$B$2:$AM$2,0),0),0)+IFERROR(VLOOKUP($B60,'Round  (3)'!$B$2:$AM$102,MATCH(Species!AI$2,'Round  (3)'!$B$2:$AM$2,0),0),0)+IFERROR(VLOOKUP($B60,'Round (4)'!$B$2:$AM$102,MATCH(Species!AI$2,'Round (4)'!$B$2:$AM$2,0),0),0)+IFERROR(VLOOKUP($B60,'Round  (5)'!$B$2:$AM$102,MATCH(Species!AI$2,'Round  (5)'!$B$2:$AM$2,0),0),0)+IFERROR(VLOOKUP($B60,'Round  (6)'!$B$2:$AM$102,MATCH(Species!AI$2,'Round  (6)'!$B$2:$AM$2,0),0),0)+IFERROR(VLOOKUP($B60,'Round  (7)'!$B$2:$AM$102,MATCH(Species!AI$2,'Round  (7)'!$B$2:$AM$2,0),0),0)+IFERROR(VLOOKUP($B60,'Round  (8)'!$B$2:$AM$102,MATCH(Species!AI$2,'Round  (8)'!$B$2:$AM$2,0),0),0)+IFERROR(VLOOKUP($B60,'Round  (9)'!$B$2:$AM$102,MATCH(Species!AI$2,'Round  (9)'!$B$2:$AM$2,0),0),0)+IFERROR(VLOOKUP($B60,'Round  (10)'!$B$2:$U$102,MATCH(Species!AI$2,'Round  (10)'!$B$2:$U$2,0),0),0)+IFERROR(VLOOKUP($B60,'Round  (11)'!$B$2:$AB$102,MATCH(Species!AI$2,'Round  (11)'!$B$2:$AB$2,0),0),0)+IFERROR(VLOOKUP($B60,'Round  (12)'!$B$2:$Y$100,MATCH(Species!AI$2,'Round  (12)'!$B$2:$Y$2,0),0),0)</f>
        <v>0</v>
      </c>
      <c r="AJ60" s="480">
        <f>IFERROR(VLOOKUP($B60,'Round 1'!$B$2:$AM$102,MATCH(Species!AJ$2,'Round 1'!$B$2:$AM$2,0),0),0)+IFERROR(VLOOKUP($B60,'Round  (2)'!$B$2:$AM$102,MATCH(Species!AJ$2,'Round  (2)'!$B$2:$AM$2,0),0),0)+IFERROR(VLOOKUP($B60,'Round  (3)'!$B$2:$AM$102,MATCH(Species!AJ$2,'Round  (3)'!$B$2:$AM$2,0),0),0)+IFERROR(VLOOKUP($B60,'Round (4)'!$B$2:$AM$102,MATCH(Species!AJ$2,'Round (4)'!$B$2:$AM$2,0),0),0)+IFERROR(VLOOKUP($B60,'Round  (5)'!$B$2:$AM$102,MATCH(Species!AJ$2,'Round  (5)'!$B$2:$AM$2,0),0),0)+IFERROR(VLOOKUP($B60,'Round  (6)'!$B$2:$AM$102,MATCH(Species!AJ$2,'Round  (6)'!$B$2:$AM$2,0),0),0)+IFERROR(VLOOKUP($B60,'Round  (7)'!$B$2:$AM$102,MATCH(Species!AJ$2,'Round  (7)'!$B$2:$AM$2,0),0),0)+IFERROR(VLOOKUP($B60,'Round  (8)'!$B$2:$AM$102,MATCH(Species!AJ$2,'Round  (8)'!$B$2:$AM$2,0),0),0)+IFERROR(VLOOKUP($B60,'Round  (9)'!$B$2:$AM$102,MATCH(Species!AJ$2,'Round  (9)'!$B$2:$AM$2,0),0),0)+IFERROR(VLOOKUP($B60,'Round  (10)'!$B$2:$U$102,MATCH(Species!AJ$2,'Round  (10)'!$B$2:$U$2,0),0),0)+IFERROR(VLOOKUP($B60,'Round  (11)'!$B$2:$AB$102,MATCH(Species!AJ$2,'Round  (11)'!$B$2:$AB$2,0),0),0)+IFERROR(VLOOKUP($B60,'Round  (12)'!$B$2:$Y$100,MATCH(Species!AJ$2,'Round  (12)'!$B$2:$Y$2,0),0),0)</f>
        <v>0</v>
      </c>
    </row>
    <row r="61" spans="1:37" x14ac:dyDescent="0.3">
      <c r="A61" s="186">
        <v>58</v>
      </c>
      <c r="B61" s="326" t="s">
        <v>174</v>
      </c>
      <c r="C61" s="66" t="str">
        <f>IFERROR(VLOOKUP(B61,IND!$B$3:$E$66,4,0),"NM")</f>
        <v>M</v>
      </c>
      <c r="D61" s="51">
        <f t="shared" si="3"/>
        <v>5</v>
      </c>
      <c r="E61" s="342">
        <f t="shared" si="4"/>
        <v>34</v>
      </c>
      <c r="F61" s="480">
        <f>IFERROR(VLOOKUP($B61,'Round 1'!$B$2:$AM$102,MATCH(Species!F$2,'Round 1'!$B$2:$AM$2,0),0),0)+IFERROR(VLOOKUP($B61,'Round  (2)'!$B$2:$AM$102,MATCH(Species!F$2,'Round  (2)'!$B$2:$AM$2,0),0),0)+IFERROR(VLOOKUP($B61,'Round  (3)'!$B$2:$AM$102,MATCH(Species!F$2,'Round  (3)'!$B$2:$AM$2,0),0),0)+IFERROR(VLOOKUP($B61,'Round (4)'!$B$2:$AM$102,MATCH(Species!F$2,'Round (4)'!$B$2:$AM$2,0),0),0)+IFERROR(VLOOKUP($B61,'Round  (5)'!$B$2:$AM$102,MATCH(Species!F$2,'Round  (5)'!$B$2:$AM$2,0),0),0)+IFERROR(VLOOKUP($B61,'Round  (6)'!$B$2:$AM$102,MATCH(Species!F$2,'Round  (6)'!$B$2:$AM$2,0),0),0)+IFERROR(VLOOKUP($B61,'Round  (7)'!$B$2:$AM$102,MATCH(Species!F$2,'Round  (7)'!$B$2:$AM$2,0),0),0)+IFERROR(VLOOKUP($B61,'Round  (8)'!$B$2:$AM$102,MATCH(Species!F$2,'Round  (8)'!$B$2:$AM$2,0),0),0)+IFERROR(VLOOKUP($B61,'Round  (9)'!$B$2:$AM$102,MATCH(Species!F$2,'Round  (9)'!$B$2:$AM$2,0),0),0)+IFERROR(VLOOKUP($B61,'Round  (10)'!$B$2:$U$102,MATCH(Species!F$2,'Round  (10)'!$B$2:$U$2,0),0),0)+IFERROR(VLOOKUP($B61,'Round  (11)'!$B$2:$AB$102,MATCH(Species!F$2,'Round  (11)'!$B$2:$AB$2,0),0),0)+IFERROR(VLOOKUP($B61,'Round  (12)'!$B$2:$Y$100,MATCH(Species!F$2,'Round  (12)'!$B$2:$Y$2,0),0),0)</f>
        <v>6</v>
      </c>
      <c r="G61" s="480">
        <f>IFERROR(VLOOKUP($B61,'Round 1'!$B$2:$AM$102,MATCH(Species!G$2,'Round 1'!$B$2:$AM$2,0),0),0)+IFERROR(VLOOKUP($B61,'Round  (2)'!$B$2:$AM$102,MATCH(Species!G$2,'Round  (2)'!$B$2:$AM$2,0),0),0)+IFERROR(VLOOKUP($B61,'Round  (3)'!$B$2:$AM$102,MATCH(Species!G$2,'Round  (3)'!$B$2:$AM$2,0),0),0)+IFERROR(VLOOKUP($B61,'Round (4)'!$B$2:$AM$102,MATCH(Species!G$2,'Round (4)'!$B$2:$AM$2,0),0),0)+IFERROR(VLOOKUP($B61,'Round  (5)'!$B$2:$AM$102,MATCH(Species!G$2,'Round  (5)'!$B$2:$AM$2,0),0),0)+IFERROR(VLOOKUP($B61,'Round  (6)'!$B$2:$AM$102,MATCH(Species!G$2,'Round  (6)'!$B$2:$AM$2,0),0),0)+IFERROR(VLOOKUP($B61,'Round  (7)'!$B$2:$AM$102,MATCH(Species!G$2,'Round  (7)'!$B$2:$AM$2,0),0),0)+IFERROR(VLOOKUP($B61,'Round  (8)'!$B$2:$AM$102,MATCH(Species!G$2,'Round  (8)'!$B$2:$AM$2,0),0),0)+IFERROR(VLOOKUP($B61,'Round  (9)'!$B$2:$AM$102,MATCH(Species!G$2,'Round  (9)'!$B$2:$AM$2,0),0),0)+IFERROR(VLOOKUP($B61,'Round  (10)'!$B$2:$U$102,MATCH(Species!G$2,'Round  (10)'!$B$2:$U$2,0),0),0)+IFERROR(VLOOKUP($B61,'Round  (11)'!$B$2:$AB$102,MATCH(Species!G$2,'Round  (11)'!$B$2:$AB$2,0),0),0)+IFERROR(VLOOKUP($B61,'Round  (12)'!$B$2:$Y$100,MATCH(Species!G$2,'Round  (12)'!$B$2:$Y$2,0),0),0)</f>
        <v>0</v>
      </c>
      <c r="H61" s="480">
        <f>IFERROR(VLOOKUP($B61,'Round 1'!$B$2:$AM$102,MATCH(Species!H$2,'Round 1'!$B$2:$AM$2,0),0),0)+IFERROR(VLOOKUP($B61,'Round  (2)'!$B$2:$AM$102,MATCH(Species!H$2,'Round  (2)'!$B$2:$AM$2,0),0),0)+IFERROR(VLOOKUP($B61,'Round  (3)'!$B$2:$AM$102,MATCH(Species!H$2,'Round  (3)'!$B$2:$AM$2,0),0),0)+IFERROR(VLOOKUP($B61,'Round (4)'!$B$2:$AM$102,MATCH(Species!H$2,'Round (4)'!$B$2:$AM$2,0),0),0)+IFERROR(VLOOKUP($B61,'Round  (5)'!$B$2:$AM$102,MATCH(Species!H$2,'Round  (5)'!$B$2:$AM$2,0),0),0)+IFERROR(VLOOKUP($B61,'Round  (6)'!$B$2:$AM$102,MATCH(Species!H$2,'Round  (6)'!$B$2:$AM$2,0),0),0)+IFERROR(VLOOKUP($B61,'Round  (7)'!$B$2:$AM$102,MATCH(Species!H$2,'Round  (7)'!$B$2:$AM$2,0),0),0)+IFERROR(VLOOKUP($B61,'Round  (8)'!$B$2:$AM$102,MATCH(Species!H$2,'Round  (8)'!$B$2:$AM$2,0),0),0)+IFERROR(VLOOKUP($B61,'Round  (9)'!$B$2:$AM$102,MATCH(Species!H$2,'Round  (9)'!$B$2:$AM$2,0),0),0)+IFERROR(VLOOKUP($B61,'Round  (10)'!$B$2:$U$102,MATCH(Species!H$2,'Round  (10)'!$B$2:$U$2,0),0),0)+IFERROR(VLOOKUP($B61,'Round  (11)'!$B$2:$AB$102,MATCH(Species!H$2,'Round  (11)'!$B$2:$AB$2,0),0),0)+IFERROR(VLOOKUP($B61,'Round  (12)'!$B$2:$Y$100,MATCH(Species!H$2,'Round  (12)'!$B$2:$Y$2,0),0),0)</f>
        <v>0</v>
      </c>
      <c r="I61" s="480">
        <f>IFERROR(VLOOKUP($B61,'Round 1'!$B$2:$AM$102,MATCH(Species!I$2,'Round 1'!$B$2:$AM$2,0),0),0)+IFERROR(VLOOKUP($B61,'Round  (2)'!$B$2:$AM$102,MATCH(Species!I$2,'Round  (2)'!$B$2:$AM$2,0),0),0)+IFERROR(VLOOKUP($B61,'Round  (3)'!$B$2:$AM$102,MATCH(Species!I$2,'Round  (3)'!$B$2:$AM$2,0),0),0)+IFERROR(VLOOKUP($B61,'Round (4)'!$B$2:$AM$102,MATCH(Species!I$2,'Round (4)'!$B$2:$AM$2,0),0),0)+IFERROR(VLOOKUP($B61,'Round  (5)'!$B$2:$AM$102,MATCH(Species!I$2,'Round  (5)'!$B$2:$AM$2,0),0),0)+IFERROR(VLOOKUP($B61,'Round  (6)'!$B$2:$AM$102,MATCH(Species!I$2,'Round  (6)'!$B$2:$AM$2,0),0),0)+IFERROR(VLOOKUP($B61,'Round  (7)'!$B$2:$AM$102,MATCH(Species!I$2,'Round  (7)'!$B$2:$AM$2,0),0),0)+IFERROR(VLOOKUP($B61,'Round  (8)'!$B$2:$AM$102,MATCH(Species!I$2,'Round  (8)'!$B$2:$AM$2,0),0),0)+IFERROR(VLOOKUP($B61,'Round  (9)'!$B$2:$AM$102,MATCH(Species!I$2,'Round  (9)'!$B$2:$AM$2,0),0),0)+IFERROR(VLOOKUP($B61,'Round  (10)'!$B$2:$U$102,MATCH(Species!I$2,'Round  (10)'!$B$2:$U$2,0),0),0)+IFERROR(VLOOKUP($B61,'Round  (11)'!$B$2:$AB$102,MATCH(Species!I$2,'Round  (11)'!$B$2:$AB$2,0),0),0)+IFERROR(VLOOKUP($B61,'Round  (12)'!$B$2:$Y$100,MATCH(Species!I$2,'Round  (12)'!$B$2:$Y$2,0),0),0)</f>
        <v>0</v>
      </c>
      <c r="J61" s="480">
        <f>IFERROR(VLOOKUP($B61,'Round 1'!$B$2:$AM$102,MATCH(Species!J$2,'Round 1'!$B$2:$AM$2,0),0),0)+IFERROR(VLOOKUP($B61,'Round  (2)'!$B$2:$AM$102,MATCH(Species!J$2,'Round  (2)'!$B$2:$AM$2,0),0),0)+IFERROR(VLOOKUP($B61,'Round  (3)'!$B$2:$AM$102,MATCH(Species!J$2,'Round  (3)'!$B$2:$AM$2,0),0),0)+IFERROR(VLOOKUP($B61,'Round (4)'!$B$2:$AM$102,MATCH(Species!J$2,'Round (4)'!$B$2:$AM$2,0),0),0)+IFERROR(VLOOKUP($B61,'Round  (5)'!$B$2:$AM$102,MATCH(Species!J$2,'Round  (5)'!$B$2:$AM$2,0),0),0)+IFERROR(VLOOKUP($B61,'Round  (6)'!$B$2:$AM$102,MATCH(Species!J$2,'Round  (6)'!$B$2:$AM$2,0),0),0)+IFERROR(VLOOKUP($B61,'Round  (7)'!$B$2:$AM$102,MATCH(Species!J$2,'Round  (7)'!$B$2:$AM$2,0),0),0)+IFERROR(VLOOKUP($B61,'Round  (8)'!$B$2:$AM$102,MATCH(Species!J$2,'Round  (8)'!$B$2:$AM$2,0),0),0)+IFERROR(VLOOKUP($B61,'Round  (9)'!$B$2:$AM$102,MATCH(Species!J$2,'Round  (9)'!$B$2:$AM$2,0),0),0)+IFERROR(VLOOKUP($B61,'Round  (10)'!$B$2:$U$102,MATCH(Species!J$2,'Round  (10)'!$B$2:$U$2,0),0),0)+IFERROR(VLOOKUP($B61,'Round  (11)'!$B$2:$AB$102,MATCH(Species!J$2,'Round  (11)'!$B$2:$AB$2,0),0),0)+IFERROR(VLOOKUP($B61,'Round  (12)'!$B$2:$Y$100,MATCH(Species!J$2,'Round  (12)'!$B$2:$Y$2,0),0),0)</f>
        <v>0</v>
      </c>
      <c r="K61" s="480">
        <f>IFERROR(VLOOKUP($B61,'Round 1'!$B$2:$AM$102,MATCH(Species!K$2,'Round 1'!$B$2:$AM$2,0),0),0)+IFERROR(VLOOKUP($B61,'Round  (2)'!$B$2:$AM$102,MATCH(Species!K$2,'Round  (2)'!$B$2:$AM$2,0),0),0)+IFERROR(VLOOKUP($B61,'Round  (3)'!$B$2:$AM$102,MATCH(Species!K$2,'Round  (3)'!$B$2:$AM$2,0),0),0)+IFERROR(VLOOKUP($B61,'Round (4)'!$B$2:$AM$102,MATCH(Species!K$2,'Round (4)'!$B$2:$AM$2,0),0),0)+IFERROR(VLOOKUP($B61,'Round  (5)'!$B$2:$AM$102,MATCH(Species!K$2,'Round  (5)'!$B$2:$AM$2,0),0),0)+IFERROR(VLOOKUP($B61,'Round  (6)'!$B$2:$AM$102,MATCH(Species!K$2,'Round  (6)'!$B$2:$AM$2,0),0),0)+IFERROR(VLOOKUP($B61,'Round  (7)'!$B$2:$AM$102,MATCH(Species!K$2,'Round  (7)'!$B$2:$AM$2,0),0),0)+IFERROR(VLOOKUP($B61,'Round  (8)'!$B$2:$AM$102,MATCH(Species!K$2,'Round  (8)'!$B$2:$AM$2,0),0),0)+IFERROR(VLOOKUP($B61,'Round  (9)'!$B$2:$AM$102,MATCH(Species!K$2,'Round  (9)'!$B$2:$AM$2,0),0),0)+IFERROR(VLOOKUP($B61,'Round  (10)'!$B$2:$U$102,MATCH(Species!K$2,'Round  (10)'!$B$2:$U$2,0),0),0)+IFERROR(VLOOKUP($B61,'Round  (11)'!$B$2:$AB$102,MATCH(Species!K$2,'Round  (11)'!$B$2:$AB$2,0),0),0)+IFERROR(VLOOKUP($B61,'Round  (12)'!$B$2:$Y$100,MATCH(Species!K$2,'Round  (12)'!$B$2:$Y$2,0),0),0)</f>
        <v>0</v>
      </c>
      <c r="L61" s="480">
        <f>IFERROR(VLOOKUP($B61,'Round 1'!$B$2:$AM$102,MATCH(Species!L$2,'Round 1'!$B$2:$AM$2,0),0),0)+IFERROR(VLOOKUP($B61,'Round  (2)'!$B$2:$AM$102,MATCH(Species!L$2,'Round  (2)'!$B$2:$AM$2,0),0),0)+IFERROR(VLOOKUP($B61,'Round  (3)'!$B$2:$AM$102,MATCH(Species!L$2,'Round  (3)'!$B$2:$AM$2,0),0),0)+IFERROR(VLOOKUP($B61,'Round (4)'!$B$2:$AM$102,MATCH(Species!L$2,'Round (4)'!$B$2:$AM$2,0),0),0)+IFERROR(VLOOKUP($B61,'Round  (5)'!$B$2:$AM$102,MATCH(Species!L$2,'Round  (5)'!$B$2:$AM$2,0),0),0)+IFERROR(VLOOKUP($B61,'Round  (6)'!$B$2:$AM$102,MATCH(Species!L$2,'Round  (6)'!$B$2:$AM$2,0),0),0)+IFERROR(VLOOKUP($B61,'Round  (7)'!$B$2:$AM$102,MATCH(Species!L$2,'Round  (7)'!$B$2:$AM$2,0),0),0)+IFERROR(VLOOKUP($B61,'Round  (8)'!$B$2:$AM$102,MATCH(Species!L$2,'Round  (8)'!$B$2:$AM$2,0),0),0)+IFERROR(VLOOKUP($B61,'Round  (9)'!$B$2:$AM$102,MATCH(Species!L$2,'Round  (9)'!$B$2:$AM$2,0),0),0)+IFERROR(VLOOKUP($B61,'Round  (10)'!$B$2:$U$102,MATCH(Species!L$2,'Round  (10)'!$B$2:$U$2,0),0),0)+IFERROR(VLOOKUP($B61,'Round  (11)'!$B$2:$AB$102,MATCH(Species!L$2,'Round  (11)'!$B$2:$AB$2,0),0),0)+IFERROR(VLOOKUP($B61,'Round  (12)'!$B$2:$Y$100,MATCH(Species!L$2,'Round  (12)'!$B$2:$Y$2,0),0),0)</f>
        <v>4</v>
      </c>
      <c r="M61" s="480">
        <f>IFERROR(VLOOKUP($B61,'Round 1'!$B$2:$AM$102,MATCH(Species!M$2,'Round 1'!$B$2:$AM$2,0),0),0)+IFERROR(VLOOKUP($B61,'Round  (2)'!$B$2:$AM$102,MATCH(Species!M$2,'Round  (2)'!$B$2:$AM$2,0),0),0)+IFERROR(VLOOKUP($B61,'Round  (3)'!$B$2:$AM$102,MATCH(Species!M$2,'Round  (3)'!$B$2:$AM$2,0),0),0)+IFERROR(VLOOKUP($B61,'Round (4)'!$B$2:$AM$102,MATCH(Species!M$2,'Round (4)'!$B$2:$AM$2,0),0),0)+IFERROR(VLOOKUP($B61,'Round  (5)'!$B$2:$AM$102,MATCH(Species!M$2,'Round  (5)'!$B$2:$AM$2,0),0),0)+IFERROR(VLOOKUP($B61,'Round  (6)'!$B$2:$AM$102,MATCH(Species!M$2,'Round  (6)'!$B$2:$AM$2,0),0),0)+IFERROR(VLOOKUP($B61,'Round  (7)'!$B$2:$AM$102,MATCH(Species!M$2,'Round  (7)'!$B$2:$AM$2,0),0),0)+IFERROR(VLOOKUP($B61,'Round  (8)'!$B$2:$AM$102,MATCH(Species!M$2,'Round  (8)'!$B$2:$AM$2,0),0),0)+IFERROR(VLOOKUP($B61,'Round  (9)'!$B$2:$AM$102,MATCH(Species!M$2,'Round  (9)'!$B$2:$AM$2,0),0),0)+IFERROR(VLOOKUP($B61,'Round  (10)'!$B$2:$U$102,MATCH(Species!M$2,'Round  (10)'!$B$2:$U$2,0),0),0)+IFERROR(VLOOKUP($B61,'Round  (11)'!$B$2:$AB$102,MATCH(Species!M$2,'Round  (11)'!$B$2:$AB$2,0),0),0)+IFERROR(VLOOKUP($B61,'Round  (12)'!$B$2:$Y$100,MATCH(Species!M$2,'Round  (12)'!$B$2:$Y$2,0),0),0)</f>
        <v>0</v>
      </c>
      <c r="N61" s="480">
        <f>IFERROR(VLOOKUP($B61,'Round 1'!$B$2:$AM$102,MATCH(Species!N$2,'Round 1'!$B$2:$AM$2,0),0),0)+IFERROR(VLOOKUP($B61,'Round  (2)'!$B$2:$AM$102,MATCH(Species!N$2,'Round  (2)'!$B$2:$AM$2,0),0),0)+IFERROR(VLOOKUP($B61,'Round  (3)'!$B$2:$AM$102,MATCH(Species!N$2,'Round  (3)'!$B$2:$AM$2,0),0),0)+IFERROR(VLOOKUP($B61,'Round (4)'!$B$2:$AM$102,MATCH(Species!N$2,'Round (4)'!$B$2:$AM$2,0),0),0)+IFERROR(VLOOKUP($B61,'Round  (5)'!$B$2:$AM$102,MATCH(Species!N$2,'Round  (5)'!$B$2:$AM$2,0),0),0)+IFERROR(VLOOKUP($B61,'Round  (6)'!$B$2:$AM$102,MATCH(Species!N$2,'Round  (6)'!$B$2:$AM$2,0),0),0)+IFERROR(VLOOKUP($B61,'Round  (7)'!$B$2:$AM$102,MATCH(Species!N$2,'Round  (7)'!$B$2:$AM$2,0),0),0)+IFERROR(VLOOKUP($B61,'Round  (8)'!$B$2:$AM$102,MATCH(Species!N$2,'Round  (8)'!$B$2:$AM$2,0),0),0)+IFERROR(VLOOKUP($B61,'Round  (9)'!$B$2:$AM$102,MATCH(Species!N$2,'Round  (9)'!$B$2:$AM$2,0),0),0)+IFERROR(VLOOKUP($B61,'Round  (10)'!$B$2:$U$102,MATCH(Species!N$2,'Round  (10)'!$B$2:$U$2,0),0),0)+IFERROR(VLOOKUP($B61,'Round  (11)'!$B$2:$AB$102,MATCH(Species!N$2,'Round  (11)'!$B$2:$AB$2,0),0),0)+IFERROR(VLOOKUP($B61,'Round  (12)'!$B$2:$Y$100,MATCH(Species!N$2,'Round  (12)'!$B$2:$Y$2,0),0),0)</f>
        <v>6</v>
      </c>
      <c r="O61" s="480">
        <f>IFERROR(VLOOKUP($B61,'Round 1'!$B$2:$AM$102,MATCH(Species!O$2,'Round 1'!$B$2:$AM$2,0),0),0)+IFERROR(VLOOKUP($B61,'Round  (2)'!$B$2:$AM$102,MATCH(Species!O$2,'Round  (2)'!$B$2:$AM$2,0),0),0)+IFERROR(VLOOKUP($B61,'Round  (3)'!$B$2:$AM$102,MATCH(Species!O$2,'Round  (3)'!$B$2:$AM$2,0),0),0)+IFERROR(VLOOKUP($B61,'Round (4)'!$B$2:$AM$102,MATCH(Species!O$2,'Round (4)'!$B$2:$AM$2,0),0),0)+IFERROR(VLOOKUP($B61,'Round  (5)'!$B$2:$AM$102,MATCH(Species!O$2,'Round  (5)'!$B$2:$AM$2,0),0),0)+IFERROR(VLOOKUP($B61,'Round  (6)'!$B$2:$AM$102,MATCH(Species!O$2,'Round  (6)'!$B$2:$AM$2,0),0),0)+IFERROR(VLOOKUP($B61,'Round  (7)'!$B$2:$AM$102,MATCH(Species!O$2,'Round  (7)'!$B$2:$AM$2,0),0),0)+IFERROR(VLOOKUP($B61,'Round  (8)'!$B$2:$AM$102,MATCH(Species!O$2,'Round  (8)'!$B$2:$AM$2,0),0),0)+IFERROR(VLOOKUP($B61,'Round  (9)'!$B$2:$AM$102,MATCH(Species!O$2,'Round  (9)'!$B$2:$AM$2,0),0),0)+IFERROR(VLOOKUP($B61,'Round  (10)'!$B$2:$U$102,MATCH(Species!O$2,'Round  (10)'!$B$2:$U$2,0),0),0)+IFERROR(VLOOKUP($B61,'Round  (11)'!$B$2:$AB$102,MATCH(Species!O$2,'Round  (11)'!$B$2:$AB$2,0),0),0)+IFERROR(VLOOKUP($B61,'Round  (12)'!$B$2:$Y$100,MATCH(Species!O$2,'Round  (12)'!$B$2:$Y$2,0),0),0)</f>
        <v>0</v>
      </c>
      <c r="P61" s="480">
        <f>IFERROR(VLOOKUP($B61,'Round 1'!$B$2:$AM$102,MATCH(Species!P$2,'Round 1'!$B$2:$AM$2,0),0),0)+IFERROR(VLOOKUP($B61,'Round  (2)'!$B$2:$AM$102,MATCH(Species!P$2,'Round  (2)'!$B$2:$AM$2,0),0),0)+IFERROR(VLOOKUP($B61,'Round  (3)'!$B$2:$AM$102,MATCH(Species!P$2,'Round  (3)'!$B$2:$AM$2,0),0),0)+IFERROR(VLOOKUP($B61,'Round (4)'!$B$2:$AM$102,MATCH(Species!P$2,'Round (4)'!$B$2:$AM$2,0),0),0)+IFERROR(VLOOKUP($B61,'Round  (5)'!$B$2:$AM$102,MATCH(Species!P$2,'Round  (5)'!$B$2:$AM$2,0),0),0)+IFERROR(VLOOKUP($B61,'Round  (6)'!$B$2:$AM$102,MATCH(Species!P$2,'Round  (6)'!$B$2:$AM$2,0),0),0)+IFERROR(VLOOKUP($B61,'Round  (7)'!$B$2:$AM$102,MATCH(Species!P$2,'Round  (7)'!$B$2:$AM$2,0),0),0)+IFERROR(VLOOKUP($B61,'Round  (8)'!$B$2:$AM$102,MATCH(Species!P$2,'Round  (8)'!$B$2:$AM$2,0),0),0)+IFERROR(VLOOKUP($B61,'Round  (9)'!$B$2:$AM$102,MATCH(Species!P$2,'Round  (9)'!$B$2:$AM$2,0),0),0)+IFERROR(VLOOKUP($B61,'Round  (10)'!$B$2:$U$102,MATCH(Species!P$2,'Round  (10)'!$B$2:$U$2,0),0),0)+IFERROR(VLOOKUP($B61,'Round  (11)'!$B$2:$AB$102,MATCH(Species!P$2,'Round  (11)'!$B$2:$AB$2,0),0),0)+IFERROR(VLOOKUP($B61,'Round  (12)'!$B$2:$Y$100,MATCH(Species!P$2,'Round  (12)'!$B$2:$Y$2,0),0),0)</f>
        <v>0</v>
      </c>
      <c r="Q61" s="480">
        <f>IFERROR(VLOOKUP($B61,'Round 1'!$B$2:$AM$102,MATCH(Species!Q$2,'Round 1'!$B$2:$AM$2,0),0),0)+IFERROR(VLOOKUP($B61,'Round  (2)'!$B$2:$AM$102,MATCH(Species!Q$2,'Round  (2)'!$B$2:$AM$2,0),0),0)+IFERROR(VLOOKUP($B61,'Round  (3)'!$B$2:$AM$102,MATCH(Species!Q$2,'Round  (3)'!$B$2:$AM$2,0),0),0)+IFERROR(VLOOKUP($B61,'Round (4)'!$B$2:$AM$102,MATCH(Species!Q$2,'Round (4)'!$B$2:$AM$2,0),0),0)+IFERROR(VLOOKUP($B61,'Round  (5)'!$B$2:$AM$102,MATCH(Species!Q$2,'Round  (5)'!$B$2:$AM$2,0),0),0)+IFERROR(VLOOKUP($B61,'Round  (6)'!$B$2:$AM$102,MATCH(Species!Q$2,'Round  (6)'!$B$2:$AM$2,0),0),0)+IFERROR(VLOOKUP($B61,'Round  (7)'!$B$2:$AM$102,MATCH(Species!Q$2,'Round  (7)'!$B$2:$AM$2,0),0),0)+IFERROR(VLOOKUP($B61,'Round  (8)'!$B$2:$AM$102,MATCH(Species!Q$2,'Round  (8)'!$B$2:$AM$2,0),0),0)+IFERROR(VLOOKUP($B61,'Round  (9)'!$B$2:$AM$102,MATCH(Species!Q$2,'Round  (9)'!$B$2:$AM$2,0),0),0)+IFERROR(VLOOKUP($B61,'Round  (10)'!$B$2:$U$102,MATCH(Species!Q$2,'Round  (10)'!$B$2:$U$2,0),0),0)+IFERROR(VLOOKUP($B61,'Round  (11)'!$B$2:$AB$102,MATCH(Species!Q$2,'Round  (11)'!$B$2:$AB$2,0),0),0)+IFERROR(VLOOKUP($B61,'Round  (12)'!$B$2:$Y$100,MATCH(Species!Q$2,'Round  (12)'!$B$2:$Y$2,0),0),0)</f>
        <v>0</v>
      </c>
      <c r="R61" s="480">
        <f>IFERROR(VLOOKUP($B61,'Round 1'!$B$2:$AM$102,MATCH(Species!R$2,'Round 1'!$B$2:$AM$2,0),0),0)+IFERROR(VLOOKUP($B61,'Round  (2)'!$B$2:$AM$102,MATCH(Species!R$2,'Round  (2)'!$B$2:$AM$2,0),0),0)+IFERROR(VLOOKUP($B61,'Round  (3)'!$B$2:$AM$102,MATCH(Species!R$2,'Round  (3)'!$B$2:$AM$2,0),0),0)+IFERROR(VLOOKUP($B61,'Round (4)'!$B$2:$AM$102,MATCH(Species!R$2,'Round (4)'!$B$2:$AM$2,0),0),0)+IFERROR(VLOOKUP($B61,'Round  (5)'!$B$2:$AM$102,MATCH(Species!R$2,'Round  (5)'!$B$2:$AM$2,0),0),0)+IFERROR(VLOOKUP($B61,'Round  (6)'!$B$2:$AM$102,MATCH(Species!R$2,'Round  (6)'!$B$2:$AM$2,0),0),0)+IFERROR(VLOOKUP($B61,'Round  (7)'!$B$2:$AM$102,MATCH(Species!R$2,'Round  (7)'!$B$2:$AM$2,0),0),0)+IFERROR(VLOOKUP($B61,'Round  (8)'!$B$2:$AM$102,MATCH(Species!R$2,'Round  (8)'!$B$2:$AM$2,0),0),0)+IFERROR(VLOOKUP($B61,'Round  (9)'!$B$2:$AM$102,MATCH(Species!R$2,'Round  (9)'!$B$2:$AM$2,0),0),0)+IFERROR(VLOOKUP($B61,'Round  (10)'!$B$2:$U$102,MATCH(Species!R$2,'Round  (10)'!$B$2:$U$2,0),0),0)+IFERROR(VLOOKUP($B61,'Round  (11)'!$B$2:$AB$102,MATCH(Species!R$2,'Round  (11)'!$B$2:$AB$2,0),0),0)+IFERROR(VLOOKUP($B61,'Round  (12)'!$B$2:$Y$100,MATCH(Species!R$2,'Round  (12)'!$B$2:$Y$2,0),0),0)</f>
        <v>0</v>
      </c>
      <c r="S61" s="480">
        <f>IFERROR(VLOOKUP($B61,'Round 1'!$B$2:$AM$102,MATCH(Species!S$2,'Round 1'!$B$2:$AM$2,0),0),0)+IFERROR(VLOOKUP($B61,'Round  (2)'!$B$2:$AM$102,MATCH(Species!S$2,'Round  (2)'!$B$2:$AM$2,0),0),0)+IFERROR(VLOOKUP($B61,'Round  (3)'!$B$2:$AM$102,MATCH(Species!S$2,'Round  (3)'!$B$2:$AM$2,0),0),0)+IFERROR(VLOOKUP($B61,'Round (4)'!$B$2:$AM$102,MATCH(Species!S$2,'Round (4)'!$B$2:$AM$2,0),0),0)+IFERROR(VLOOKUP($B61,'Round  (5)'!$B$2:$AM$102,MATCH(Species!S$2,'Round  (5)'!$B$2:$AM$2,0),0),0)+IFERROR(VLOOKUP($B61,'Round  (6)'!$B$2:$AM$102,MATCH(Species!S$2,'Round  (6)'!$B$2:$AM$2,0),0),0)+IFERROR(VLOOKUP($B61,'Round  (7)'!$B$2:$AM$102,MATCH(Species!S$2,'Round  (7)'!$B$2:$AM$2,0),0),0)+IFERROR(VLOOKUP($B61,'Round  (8)'!$B$2:$AM$102,MATCH(Species!S$2,'Round  (8)'!$B$2:$AM$2,0),0),0)+IFERROR(VLOOKUP($B61,'Round  (9)'!$B$2:$AM$102,MATCH(Species!S$2,'Round  (9)'!$B$2:$AM$2,0),0),0)+IFERROR(VLOOKUP($B61,'Round  (10)'!$B$2:$U$102,MATCH(Species!S$2,'Round  (10)'!$B$2:$U$2,0),0),0)+IFERROR(VLOOKUP($B61,'Round  (11)'!$B$2:$AB$102,MATCH(Species!S$2,'Round  (11)'!$B$2:$AB$2,0),0),0)+IFERROR(VLOOKUP($B61,'Round  (12)'!$B$2:$Y$100,MATCH(Species!S$2,'Round  (12)'!$B$2:$Y$2,0),0),0)</f>
        <v>0</v>
      </c>
      <c r="T61" s="480">
        <f>IFERROR(VLOOKUP($B61,'Round 1'!$B$2:$AM$102,MATCH(Species!T$2,'Round 1'!$B$2:$AM$2,0),0),0)+IFERROR(VLOOKUP($B61,'Round  (2)'!$B$2:$AM$102,MATCH(Species!T$2,'Round  (2)'!$B$2:$AM$2,0),0),0)+IFERROR(VLOOKUP($B61,'Round  (3)'!$B$2:$AM$102,MATCH(Species!T$2,'Round  (3)'!$B$2:$AM$2,0),0),0)+IFERROR(VLOOKUP($B61,'Round (4)'!$B$2:$AM$102,MATCH(Species!T$2,'Round (4)'!$B$2:$AM$2,0),0),0)+IFERROR(VLOOKUP($B61,'Round  (5)'!$B$2:$AM$102,MATCH(Species!T$2,'Round  (5)'!$B$2:$AM$2,0),0),0)+IFERROR(VLOOKUP($B61,'Round  (6)'!$B$2:$AM$102,MATCH(Species!T$2,'Round  (6)'!$B$2:$AM$2,0),0),0)+IFERROR(VLOOKUP($B61,'Round  (7)'!$B$2:$AM$102,MATCH(Species!T$2,'Round  (7)'!$B$2:$AM$2,0),0),0)+IFERROR(VLOOKUP($B61,'Round  (8)'!$B$2:$AM$102,MATCH(Species!T$2,'Round  (8)'!$B$2:$AM$2,0),0),0)+IFERROR(VLOOKUP($B61,'Round  (9)'!$B$2:$AM$102,MATCH(Species!T$2,'Round  (9)'!$B$2:$AM$2,0),0),0)+IFERROR(VLOOKUP($B61,'Round  (10)'!$B$2:$U$102,MATCH(Species!T$2,'Round  (10)'!$B$2:$U$2,0),0),0)+IFERROR(VLOOKUP($B61,'Round  (11)'!$B$2:$AB$102,MATCH(Species!T$2,'Round  (11)'!$B$2:$AB$2,0),0),0)+IFERROR(VLOOKUP($B61,'Round  (12)'!$B$2:$Y$100,MATCH(Species!T$2,'Round  (12)'!$B$2:$Y$2,0),0),0)</f>
        <v>0</v>
      </c>
      <c r="U61" s="480">
        <f>IFERROR(VLOOKUP($B61,'Round 1'!$B$2:$AM$102,MATCH(Species!U$2,'Round 1'!$B$2:$AM$2,0),0),0)+IFERROR(VLOOKUP($B61,'Round  (2)'!$B$2:$AM$102,MATCH(Species!U$2,'Round  (2)'!$B$2:$AM$2,0),0),0)+IFERROR(VLOOKUP($B61,'Round  (3)'!$B$2:$AM$102,MATCH(Species!U$2,'Round  (3)'!$B$2:$AM$2,0),0),0)+IFERROR(VLOOKUP($B61,'Round (4)'!$B$2:$AM$102,MATCH(Species!U$2,'Round (4)'!$B$2:$AM$2,0),0),0)+IFERROR(VLOOKUP($B61,'Round  (5)'!$B$2:$AM$102,MATCH(Species!U$2,'Round  (5)'!$B$2:$AM$2,0),0),0)+IFERROR(VLOOKUP($B61,'Round  (6)'!$B$2:$AM$102,MATCH(Species!U$2,'Round  (6)'!$B$2:$AM$2,0),0),0)+IFERROR(VLOOKUP($B61,'Round  (7)'!$B$2:$AM$102,MATCH(Species!U$2,'Round  (7)'!$B$2:$AM$2,0),0),0)+IFERROR(VLOOKUP($B61,'Round  (8)'!$B$2:$AM$102,MATCH(Species!U$2,'Round  (8)'!$B$2:$AM$2,0),0),0)+IFERROR(VLOOKUP($B61,'Round  (9)'!$B$2:$AM$102,MATCH(Species!U$2,'Round  (9)'!$B$2:$AM$2,0),0),0)+IFERROR(VLOOKUP($B61,'Round  (10)'!$B$2:$U$102,MATCH(Species!U$2,'Round  (10)'!$B$2:$U$2,0),0),0)+IFERROR(VLOOKUP($B61,'Round  (11)'!$B$2:$AB$102,MATCH(Species!U$2,'Round  (11)'!$B$2:$AB$2,0),0),0)+IFERROR(VLOOKUP($B61,'Round  (12)'!$B$2:$Y$100,MATCH(Species!U$2,'Round  (12)'!$B$2:$Y$2,0),0),0)</f>
        <v>0</v>
      </c>
      <c r="V61" s="480">
        <f>IFERROR(VLOOKUP($B61,'Round 1'!$B$2:$AM$102,MATCH(Species!V$2,'Round 1'!$B$2:$AM$2,0),0),0)+IFERROR(VLOOKUP($B61,'Round  (2)'!$B$2:$AM$102,MATCH(Species!V$2,'Round  (2)'!$B$2:$AM$2,0),0),0)+IFERROR(VLOOKUP($B61,'Round  (3)'!$B$2:$AM$102,MATCH(Species!V$2,'Round  (3)'!$B$2:$AM$2,0),0),0)+IFERROR(VLOOKUP($B61,'Round (4)'!$B$2:$AM$102,MATCH(Species!V$2,'Round (4)'!$B$2:$AM$2,0),0),0)+IFERROR(VLOOKUP($B61,'Round  (5)'!$B$2:$AM$102,MATCH(Species!V$2,'Round  (5)'!$B$2:$AM$2,0),0),0)+IFERROR(VLOOKUP($B61,'Round  (6)'!$B$2:$AM$102,MATCH(Species!V$2,'Round  (6)'!$B$2:$AM$2,0),0),0)+IFERROR(VLOOKUP($B61,'Round  (7)'!$B$2:$AM$102,MATCH(Species!V$2,'Round  (7)'!$B$2:$AM$2,0),0),0)+IFERROR(VLOOKUP($B61,'Round  (8)'!$B$2:$AM$102,MATCH(Species!V$2,'Round  (8)'!$B$2:$AM$2,0),0),0)+IFERROR(VLOOKUP($B61,'Round  (9)'!$B$2:$AM$102,MATCH(Species!V$2,'Round  (9)'!$B$2:$AM$2,0),0),0)+IFERROR(VLOOKUP($B61,'Round  (10)'!$B$2:$U$102,MATCH(Species!V$2,'Round  (10)'!$B$2:$U$2,0),0),0)+IFERROR(VLOOKUP($B61,'Round  (11)'!$B$2:$AB$102,MATCH(Species!V$2,'Round  (11)'!$B$2:$AB$2,0),0),0)+IFERROR(VLOOKUP($B61,'Round  (12)'!$B$2:$Y$100,MATCH(Species!V$2,'Round  (12)'!$B$2:$Y$2,0),0),0)</f>
        <v>0</v>
      </c>
      <c r="W61" s="480">
        <f>IFERROR(VLOOKUP($B61,'Round 1'!$B$2:$AM$102,MATCH(Species!W$2,'Round 1'!$B$2:$AM$2,0),0),0)+IFERROR(VLOOKUP($B61,'Round  (2)'!$B$2:$AM$102,MATCH(Species!W$2,'Round  (2)'!$B$2:$AM$2,0),0),0)+IFERROR(VLOOKUP($B61,'Round  (3)'!$B$2:$AM$102,MATCH(Species!W$2,'Round  (3)'!$B$2:$AM$2,0),0),0)+IFERROR(VLOOKUP($B61,'Round (4)'!$B$2:$AM$102,MATCH(Species!W$2,'Round (4)'!$B$2:$AM$2,0),0),0)+IFERROR(VLOOKUP($B61,'Round  (5)'!$B$2:$AM$102,MATCH(Species!W$2,'Round  (5)'!$B$2:$AM$2,0),0),0)+IFERROR(VLOOKUP($B61,'Round  (6)'!$B$2:$AM$102,MATCH(Species!W$2,'Round  (6)'!$B$2:$AM$2,0),0),0)+IFERROR(VLOOKUP($B61,'Round  (7)'!$B$2:$AM$102,MATCH(Species!W$2,'Round  (7)'!$B$2:$AM$2,0),0),0)+IFERROR(VLOOKUP($B61,'Round  (8)'!$B$2:$AM$102,MATCH(Species!W$2,'Round  (8)'!$B$2:$AM$2,0),0),0)+IFERROR(VLOOKUP($B61,'Round  (9)'!$B$2:$AM$102,MATCH(Species!W$2,'Round  (9)'!$B$2:$AM$2,0),0),0)+IFERROR(VLOOKUP($B61,'Round  (10)'!$B$2:$U$102,MATCH(Species!W$2,'Round  (10)'!$B$2:$U$2,0),0),0)+IFERROR(VLOOKUP($B61,'Round  (11)'!$B$2:$AB$102,MATCH(Species!W$2,'Round  (11)'!$B$2:$AB$2,0),0),0)+IFERROR(VLOOKUP($B61,'Round  (12)'!$B$2:$Y$100,MATCH(Species!W$2,'Round  (12)'!$B$2:$Y$2,0),0),0)</f>
        <v>0</v>
      </c>
      <c r="X61" s="480">
        <f>IFERROR(VLOOKUP($B61,'Round 1'!$B$2:$AM$102,MATCH(Species!X$2,'Round 1'!$B$2:$AM$2,0),0),0)+IFERROR(VLOOKUP($B61,'Round  (2)'!$B$2:$AM$102,MATCH(Species!X$2,'Round  (2)'!$B$2:$AM$2,0),0),0)+IFERROR(VLOOKUP($B61,'Round  (3)'!$B$2:$AM$102,MATCH(Species!X$2,'Round  (3)'!$B$2:$AM$2,0),0),0)+IFERROR(VLOOKUP($B61,'Round (4)'!$B$2:$AM$102,MATCH(Species!X$2,'Round (4)'!$B$2:$AM$2,0),0),0)+IFERROR(VLOOKUP($B61,'Round  (5)'!$B$2:$AM$102,MATCH(Species!X$2,'Round  (5)'!$B$2:$AM$2,0),0),0)+IFERROR(VLOOKUP($B61,'Round  (6)'!$B$2:$AM$102,MATCH(Species!X$2,'Round  (6)'!$B$2:$AM$2,0),0),0)+IFERROR(VLOOKUP($B61,'Round  (7)'!$B$2:$AM$102,MATCH(Species!X$2,'Round  (7)'!$B$2:$AM$2,0),0),0)+IFERROR(VLOOKUP($B61,'Round  (8)'!$B$2:$AM$102,MATCH(Species!X$2,'Round  (8)'!$B$2:$AM$2,0),0),0)+IFERROR(VLOOKUP($B61,'Round  (9)'!$B$2:$AM$102,MATCH(Species!X$2,'Round  (9)'!$B$2:$AM$2,0),0),0)+IFERROR(VLOOKUP($B61,'Round  (10)'!$B$2:$U$102,MATCH(Species!X$2,'Round  (10)'!$B$2:$U$2,0),0),0)+IFERROR(VLOOKUP($B61,'Round  (11)'!$B$2:$AB$102,MATCH(Species!X$2,'Round  (11)'!$B$2:$AB$2,0),0),0)+IFERROR(VLOOKUP($B61,'Round  (12)'!$B$2:$Y$100,MATCH(Species!X$2,'Round  (12)'!$B$2:$Y$2,0),0),0)</f>
        <v>0</v>
      </c>
      <c r="Y61" s="480">
        <f>IFERROR(VLOOKUP($B61,'Round 1'!$B$2:$AM$102,MATCH(Species!Y$2,'Round 1'!$B$2:$AM$2,0),0),0)+IFERROR(VLOOKUP($B61,'Round  (2)'!$B$2:$AM$102,MATCH(Species!Y$2,'Round  (2)'!$B$2:$AM$2,0),0),0)+IFERROR(VLOOKUP($B61,'Round  (3)'!$B$2:$AM$102,MATCH(Species!Y$2,'Round  (3)'!$B$2:$AM$2,0),0),0)+IFERROR(VLOOKUP($B61,'Round (4)'!$B$2:$AM$102,MATCH(Species!Y$2,'Round (4)'!$B$2:$AM$2,0),0),0)+IFERROR(VLOOKUP($B61,'Round  (5)'!$B$2:$AM$102,MATCH(Species!Y$2,'Round  (5)'!$B$2:$AM$2,0),0),0)+IFERROR(VLOOKUP($B61,'Round  (6)'!$B$2:$AM$102,MATCH(Species!Y$2,'Round  (6)'!$B$2:$AM$2,0),0),0)+IFERROR(VLOOKUP($B61,'Round  (7)'!$B$2:$AM$102,MATCH(Species!Y$2,'Round  (7)'!$B$2:$AM$2,0),0),0)+IFERROR(VLOOKUP($B61,'Round  (8)'!$B$2:$AM$102,MATCH(Species!Y$2,'Round  (8)'!$B$2:$AM$2,0),0),0)+IFERROR(VLOOKUP($B61,'Round  (9)'!$B$2:$AM$102,MATCH(Species!Y$2,'Round  (9)'!$B$2:$AM$2,0),0),0)+IFERROR(VLOOKUP($B61,'Round  (10)'!$B$2:$U$102,MATCH(Species!Y$2,'Round  (10)'!$B$2:$U$2,0),0),0)+IFERROR(VLOOKUP($B61,'Round  (11)'!$B$2:$AB$102,MATCH(Species!Y$2,'Round  (11)'!$B$2:$AB$2,0),0),0)+IFERROR(VLOOKUP($B61,'Round  (12)'!$B$2:$Y$100,MATCH(Species!Y$2,'Round  (12)'!$B$2:$Y$2,0),0),0)</f>
        <v>0</v>
      </c>
      <c r="Z61" s="480">
        <f>IFERROR(VLOOKUP($B61,'Round 1'!$B$2:$AM$102,MATCH(Species!Z$2,'Round 1'!$B$2:$AM$2,0),0),0)+IFERROR(VLOOKUP($B61,'Round  (2)'!$B$2:$AM$102,MATCH(Species!Z$2,'Round  (2)'!$B$2:$AM$2,0),0),0)+IFERROR(VLOOKUP($B61,'Round  (3)'!$B$2:$AM$102,MATCH(Species!Z$2,'Round  (3)'!$B$2:$AM$2,0),0),0)+IFERROR(VLOOKUP($B61,'Round (4)'!$B$2:$AM$102,MATCH(Species!Z$2,'Round (4)'!$B$2:$AM$2,0),0),0)+IFERROR(VLOOKUP($B61,'Round  (5)'!$B$2:$AM$102,MATCH(Species!Z$2,'Round  (5)'!$B$2:$AM$2,0),0),0)+IFERROR(VLOOKUP($B61,'Round  (6)'!$B$2:$AM$102,MATCH(Species!Z$2,'Round  (6)'!$B$2:$AM$2,0),0),0)+IFERROR(VLOOKUP($B61,'Round  (7)'!$B$2:$AM$102,MATCH(Species!Z$2,'Round  (7)'!$B$2:$AM$2,0),0),0)+IFERROR(VLOOKUP($B61,'Round  (8)'!$B$2:$AM$102,MATCH(Species!Z$2,'Round  (8)'!$B$2:$AM$2,0),0),0)+IFERROR(VLOOKUP($B61,'Round  (9)'!$B$2:$AM$102,MATCH(Species!Z$2,'Round  (9)'!$B$2:$AM$2,0),0),0)+IFERROR(VLOOKUP($B61,'Round  (10)'!$B$2:$U$102,MATCH(Species!Z$2,'Round  (10)'!$B$2:$U$2,0),0),0)+IFERROR(VLOOKUP($B61,'Round  (11)'!$B$2:$AB$102,MATCH(Species!Z$2,'Round  (11)'!$B$2:$AB$2,0),0),0)+IFERROR(VLOOKUP($B61,'Round  (12)'!$B$2:$Y$100,MATCH(Species!Z$2,'Round  (12)'!$B$2:$Y$2,0),0),0)</f>
        <v>0</v>
      </c>
      <c r="AA61" s="480">
        <f>IFERROR(VLOOKUP($B61,'Round 1'!$B$2:$AM$102,MATCH(Species!AA$2,'Round 1'!$B$2:$AM$2,0),0),0)+IFERROR(VLOOKUP($B61,'Round  (2)'!$B$2:$AM$102,MATCH(Species!AA$2,'Round  (2)'!$B$2:$AM$2,0),0),0)+IFERROR(VLOOKUP($B61,'Round  (3)'!$B$2:$AM$102,MATCH(Species!AA$2,'Round  (3)'!$B$2:$AM$2,0),0),0)+IFERROR(VLOOKUP($B61,'Round (4)'!$B$2:$AM$102,MATCH(Species!AA$2,'Round (4)'!$B$2:$AM$2,0),0),0)+IFERROR(VLOOKUP($B61,'Round  (5)'!$B$2:$AM$102,MATCH(Species!AA$2,'Round  (5)'!$B$2:$AM$2,0),0),0)+IFERROR(VLOOKUP($B61,'Round  (6)'!$B$2:$AM$102,MATCH(Species!AA$2,'Round  (6)'!$B$2:$AM$2,0),0),0)+IFERROR(VLOOKUP($B61,'Round  (7)'!$B$2:$AM$102,MATCH(Species!AA$2,'Round  (7)'!$B$2:$AM$2,0),0),0)+IFERROR(VLOOKUP($B61,'Round  (8)'!$B$2:$AM$102,MATCH(Species!AA$2,'Round  (8)'!$B$2:$AM$2,0),0),0)+IFERROR(VLOOKUP($B61,'Round  (9)'!$B$2:$AM$102,MATCH(Species!AA$2,'Round  (9)'!$B$2:$AM$2,0),0),0)+IFERROR(VLOOKUP($B61,'Round  (10)'!$B$2:$U$102,MATCH(Species!AA$2,'Round  (10)'!$B$2:$U$2,0),0),0)+IFERROR(VLOOKUP($B61,'Round  (11)'!$B$2:$AB$102,MATCH(Species!AA$2,'Round  (11)'!$B$2:$AB$2,0),0),0)+IFERROR(VLOOKUP($B61,'Round  (12)'!$B$2:$Y$100,MATCH(Species!AA$2,'Round  (12)'!$B$2:$Y$2,0),0),0)</f>
        <v>0</v>
      </c>
      <c r="AB61" s="480">
        <f>IFERROR(VLOOKUP($B61,'Round 1'!$B$2:$AM$102,MATCH(Species!AB$2,'Round 1'!$B$2:$AM$2,0),0),0)+IFERROR(VLOOKUP($B61,'Round  (2)'!$B$2:$AM$102,MATCH(Species!AB$2,'Round  (2)'!$B$2:$AM$2,0),0),0)+IFERROR(VLOOKUP($B61,'Round  (3)'!$B$2:$AM$102,MATCH(Species!AB$2,'Round  (3)'!$B$2:$AM$2,0),0),0)+IFERROR(VLOOKUP($B61,'Round (4)'!$B$2:$AM$102,MATCH(Species!AB$2,'Round (4)'!$B$2:$AM$2,0),0),0)+IFERROR(VLOOKUP($B61,'Round  (5)'!$B$2:$AM$102,MATCH(Species!AB$2,'Round  (5)'!$B$2:$AM$2,0),0),0)+IFERROR(VLOOKUP($B61,'Round  (6)'!$B$2:$AM$102,MATCH(Species!AB$2,'Round  (6)'!$B$2:$AM$2,0),0),0)+IFERROR(VLOOKUP($B61,'Round  (7)'!$B$2:$AM$102,MATCH(Species!AB$2,'Round  (7)'!$B$2:$AM$2,0),0),0)+IFERROR(VLOOKUP($B61,'Round  (8)'!$B$2:$AM$102,MATCH(Species!AB$2,'Round  (8)'!$B$2:$AM$2,0),0),0)+IFERROR(VLOOKUP($B61,'Round  (9)'!$B$2:$AM$102,MATCH(Species!AB$2,'Round  (9)'!$B$2:$AM$2,0),0),0)+IFERROR(VLOOKUP($B61,'Round  (10)'!$B$2:$U$102,MATCH(Species!AB$2,'Round  (10)'!$B$2:$U$2,0),0),0)+IFERROR(VLOOKUP($B61,'Round  (11)'!$B$2:$AB$102,MATCH(Species!AB$2,'Round  (11)'!$B$2:$AB$2,0),0),0)+IFERROR(VLOOKUP($B61,'Round  (12)'!$B$2:$Y$100,MATCH(Species!AB$2,'Round  (12)'!$B$2:$Y$2,0),0),0)</f>
        <v>0</v>
      </c>
      <c r="AC61" s="480">
        <f>IFERROR(VLOOKUP($B61,'Round 1'!$B$2:$AM$102,MATCH(Species!AC$2,'Round 1'!$B$2:$AM$2,0),0),0)+IFERROR(VLOOKUP($B61,'Round  (2)'!$B$2:$AM$102,MATCH(Species!AC$2,'Round  (2)'!$B$2:$AM$2,0),0),0)+IFERROR(VLOOKUP($B61,'Round  (3)'!$B$2:$AM$102,MATCH(Species!AC$2,'Round  (3)'!$B$2:$AM$2,0),0),0)+IFERROR(VLOOKUP($B61,'Round (4)'!$B$2:$AM$102,MATCH(Species!AC$2,'Round (4)'!$B$2:$AM$2,0),0),0)+IFERROR(VLOOKUP($B61,'Round  (5)'!$B$2:$AM$102,MATCH(Species!AC$2,'Round  (5)'!$B$2:$AM$2,0),0),0)+IFERROR(VLOOKUP($B61,'Round  (6)'!$B$2:$AM$102,MATCH(Species!AC$2,'Round  (6)'!$B$2:$AM$2,0),0),0)+IFERROR(VLOOKUP($B61,'Round  (7)'!$B$2:$AM$102,MATCH(Species!AC$2,'Round  (7)'!$B$2:$AM$2,0),0),0)+IFERROR(VLOOKUP($B61,'Round  (8)'!$B$2:$AM$102,MATCH(Species!AC$2,'Round  (8)'!$B$2:$AM$2,0),0),0)+IFERROR(VLOOKUP($B61,'Round  (9)'!$B$2:$AM$102,MATCH(Species!AC$2,'Round  (9)'!$B$2:$AM$2,0),0),0)+IFERROR(VLOOKUP($B61,'Round  (10)'!$B$2:$U$102,MATCH(Species!AC$2,'Round  (10)'!$B$2:$U$2,0),0),0)+IFERROR(VLOOKUP($B61,'Round  (11)'!$B$2:$AB$102,MATCH(Species!AC$2,'Round  (11)'!$B$2:$AB$2,0),0),0)+IFERROR(VLOOKUP($B61,'Round  (12)'!$B$2:$Y$100,MATCH(Species!AC$2,'Round  (12)'!$B$2:$Y$2,0),0),0)</f>
        <v>0</v>
      </c>
      <c r="AD61" s="480">
        <f>IFERROR(VLOOKUP($B61,'Round 1'!$B$2:$AM$102,MATCH(Species!AD$2,'Round 1'!$B$2:$AM$2,0),0),0)+IFERROR(VLOOKUP($B61,'Round  (2)'!$B$2:$AM$102,MATCH(Species!AD$2,'Round  (2)'!$B$2:$AM$2,0),0),0)+IFERROR(VLOOKUP($B61,'Round  (3)'!$B$2:$AM$102,MATCH(Species!AD$2,'Round  (3)'!$B$2:$AM$2,0),0),0)+IFERROR(VLOOKUP($B61,'Round (4)'!$B$2:$AM$102,MATCH(Species!AD$2,'Round (4)'!$B$2:$AM$2,0),0),0)+IFERROR(VLOOKUP($B61,'Round  (5)'!$B$2:$AM$102,MATCH(Species!AD$2,'Round  (5)'!$B$2:$AM$2,0),0),0)+IFERROR(VLOOKUP($B61,'Round  (6)'!$B$2:$AM$102,MATCH(Species!AD$2,'Round  (6)'!$B$2:$AM$2,0),0),0)+IFERROR(VLOOKUP($B61,'Round  (7)'!$B$2:$AM$102,MATCH(Species!AD$2,'Round  (7)'!$B$2:$AM$2,0),0),0)+IFERROR(VLOOKUP($B61,'Round  (8)'!$B$2:$AM$102,MATCH(Species!AD$2,'Round  (8)'!$B$2:$AM$2,0),0),0)+IFERROR(VLOOKUP($B61,'Round  (9)'!$B$2:$AM$102,MATCH(Species!AD$2,'Round  (9)'!$B$2:$AM$2,0),0),0)+IFERROR(VLOOKUP($B61,'Round  (10)'!$B$2:$U$102,MATCH(Species!AD$2,'Round  (10)'!$B$2:$U$2,0),0),0)+IFERROR(VLOOKUP($B61,'Round  (11)'!$B$2:$AB$102,MATCH(Species!AD$2,'Round  (11)'!$B$2:$AB$2,0),0),0)+IFERROR(VLOOKUP($B61,'Round  (12)'!$B$2:$Y$100,MATCH(Species!AD$2,'Round  (12)'!$B$2:$Y$2,0),0),0)</f>
        <v>0</v>
      </c>
      <c r="AE61" s="480">
        <f>IFERROR(VLOOKUP($B61,'Round 1'!$B$2:$AM$102,MATCH(Species!AE$2,'Round 1'!$B$2:$AM$2,0),0),0)+IFERROR(VLOOKUP($B61,'Round  (2)'!$B$2:$AM$102,MATCH(Species!AE$2,'Round  (2)'!$B$2:$AM$2,0),0),0)+IFERROR(VLOOKUP($B61,'Round  (3)'!$B$2:$AM$102,MATCH(Species!AE$2,'Round  (3)'!$B$2:$AM$2,0),0),0)+IFERROR(VLOOKUP($B61,'Round (4)'!$B$2:$AM$102,MATCH(Species!AE$2,'Round (4)'!$B$2:$AM$2,0),0),0)+IFERROR(VLOOKUP($B61,'Round  (5)'!$B$2:$AM$102,MATCH(Species!AE$2,'Round  (5)'!$B$2:$AM$2,0),0),0)+IFERROR(VLOOKUP($B61,'Round  (6)'!$B$2:$AM$102,MATCH(Species!AE$2,'Round  (6)'!$B$2:$AM$2,0),0),0)+IFERROR(VLOOKUP($B61,'Round  (7)'!$B$2:$AM$102,MATCH(Species!AE$2,'Round  (7)'!$B$2:$AM$2,0),0),0)+IFERROR(VLOOKUP($B61,'Round  (8)'!$B$2:$AM$102,MATCH(Species!AE$2,'Round  (8)'!$B$2:$AM$2,0),0),0)+IFERROR(VLOOKUP($B61,'Round  (9)'!$B$2:$AM$102,MATCH(Species!AE$2,'Round  (9)'!$B$2:$AM$2,0),0),0)+IFERROR(VLOOKUP($B61,'Round  (10)'!$B$2:$U$102,MATCH(Species!AE$2,'Round  (10)'!$B$2:$U$2,0),0),0)+IFERROR(VLOOKUP($B61,'Round  (11)'!$B$2:$AB$102,MATCH(Species!AE$2,'Round  (11)'!$B$2:$AB$2,0),0),0)+IFERROR(VLOOKUP($B61,'Round  (12)'!$B$2:$Y$100,MATCH(Species!AE$2,'Round  (12)'!$B$2:$Y$2,0),0),0)</f>
        <v>1</v>
      </c>
      <c r="AF61" s="480">
        <f>IFERROR(VLOOKUP($B61,'Round 1'!$B$2:$AM$102,MATCH(Species!AF$2,'Round 1'!$B$2:$AM$2,0),0),0)+IFERROR(VLOOKUP($B61,'Round  (2)'!$B$2:$AM$102,MATCH(Species!AF$2,'Round  (2)'!$B$2:$AM$2,0),0),0)+IFERROR(VLOOKUP($B61,'Round  (3)'!$B$2:$AM$102,MATCH(Species!AF$2,'Round  (3)'!$B$2:$AM$2,0),0),0)+IFERROR(VLOOKUP($B61,'Round (4)'!$B$2:$AM$102,MATCH(Species!AF$2,'Round (4)'!$B$2:$AM$2,0),0),0)+IFERROR(VLOOKUP($B61,'Round  (5)'!$B$2:$AM$102,MATCH(Species!AF$2,'Round  (5)'!$B$2:$AM$2,0),0),0)+IFERROR(VLOOKUP($B61,'Round  (6)'!$B$2:$AM$102,MATCH(Species!AF$2,'Round  (6)'!$B$2:$AM$2,0),0),0)+IFERROR(VLOOKUP($B61,'Round  (7)'!$B$2:$AM$102,MATCH(Species!AF$2,'Round  (7)'!$B$2:$AM$2,0),0),0)+IFERROR(VLOOKUP($B61,'Round  (8)'!$B$2:$AM$102,MATCH(Species!AF$2,'Round  (8)'!$B$2:$AM$2,0),0),0)+IFERROR(VLOOKUP($B61,'Round  (9)'!$B$2:$AM$102,MATCH(Species!AF$2,'Round  (9)'!$B$2:$AM$2,0),0),0)+IFERROR(VLOOKUP($B61,'Round  (10)'!$B$2:$U$102,MATCH(Species!AF$2,'Round  (10)'!$B$2:$U$2,0),0),0)+IFERROR(VLOOKUP($B61,'Round  (11)'!$B$2:$AB$102,MATCH(Species!AF$2,'Round  (11)'!$B$2:$AB$2,0),0),0)+IFERROR(VLOOKUP($B61,'Round  (12)'!$B$2:$Y$100,MATCH(Species!AF$2,'Round  (12)'!$B$2:$Y$2,0),0),0)</f>
        <v>0</v>
      </c>
      <c r="AG61" s="480">
        <f>IFERROR(VLOOKUP($B61,'Round 1'!$B$2:$AM$102,MATCH(Species!AG$2,'Round 1'!$B$2:$AM$2,0),0),0)+IFERROR(VLOOKUP($B61,'Round  (2)'!$B$2:$AM$102,MATCH(Species!AG$2,'Round  (2)'!$B$2:$AM$2,0),0),0)+IFERROR(VLOOKUP($B61,'Round  (3)'!$B$2:$AM$102,MATCH(Species!AG$2,'Round  (3)'!$B$2:$AM$2,0),0),0)+IFERROR(VLOOKUP($B61,'Round (4)'!$B$2:$AM$102,MATCH(Species!AG$2,'Round (4)'!$B$2:$AM$2,0),0),0)+IFERROR(VLOOKUP($B61,'Round  (5)'!$B$2:$AM$102,MATCH(Species!AG$2,'Round  (5)'!$B$2:$AM$2,0),0),0)+IFERROR(VLOOKUP($B61,'Round  (6)'!$B$2:$AM$102,MATCH(Species!AG$2,'Round  (6)'!$B$2:$AM$2,0),0),0)+IFERROR(VLOOKUP($B61,'Round  (7)'!$B$2:$AM$102,MATCH(Species!AG$2,'Round  (7)'!$B$2:$AM$2,0),0),0)+IFERROR(VLOOKUP($B61,'Round  (8)'!$B$2:$AM$102,MATCH(Species!AG$2,'Round  (8)'!$B$2:$AM$2,0),0),0)+IFERROR(VLOOKUP($B61,'Round  (9)'!$B$2:$AM$102,MATCH(Species!AG$2,'Round  (9)'!$B$2:$AM$2,0),0),0)+IFERROR(VLOOKUP($B61,'Round  (10)'!$B$2:$U$102,MATCH(Species!AG$2,'Round  (10)'!$B$2:$U$2,0),0),0)+IFERROR(VLOOKUP($B61,'Round  (11)'!$B$2:$AB$102,MATCH(Species!AG$2,'Round  (11)'!$B$2:$AB$2,0),0),0)+IFERROR(VLOOKUP($B61,'Round  (12)'!$B$2:$Y$100,MATCH(Species!AG$2,'Round  (12)'!$B$2:$Y$2,0),0),0)</f>
        <v>0</v>
      </c>
      <c r="AH61" s="480">
        <f>IFERROR(VLOOKUP($B61,'Round 1'!$B$2:$AM$102,MATCH(Species!AH$2,'Round 1'!$B$2:$AM$2,0),0),0)+IFERROR(VLOOKUP($B61,'Round  (2)'!$B$2:$AM$102,MATCH(Species!AH$2,'Round  (2)'!$B$2:$AM$2,0),0),0)+IFERROR(VLOOKUP($B61,'Round  (3)'!$B$2:$AM$102,MATCH(Species!AH$2,'Round  (3)'!$B$2:$AM$2,0),0),0)+IFERROR(VLOOKUP($B61,'Round (4)'!$B$2:$AM$102,MATCH(Species!AH$2,'Round (4)'!$B$2:$AM$2,0),0),0)+IFERROR(VLOOKUP($B61,'Round  (5)'!$B$2:$AM$102,MATCH(Species!AH$2,'Round  (5)'!$B$2:$AM$2,0),0),0)+IFERROR(VLOOKUP($B61,'Round  (6)'!$B$2:$AM$102,MATCH(Species!AH$2,'Round  (6)'!$B$2:$AM$2,0),0),0)+IFERROR(VLOOKUP($B61,'Round  (7)'!$B$2:$AM$102,MATCH(Species!AH$2,'Round  (7)'!$B$2:$AM$2,0),0),0)+IFERROR(VLOOKUP($B61,'Round  (8)'!$B$2:$AM$102,MATCH(Species!AH$2,'Round  (8)'!$B$2:$AM$2,0),0),0)+IFERROR(VLOOKUP($B61,'Round  (9)'!$B$2:$AM$102,MATCH(Species!AH$2,'Round  (9)'!$B$2:$AM$2,0),0),0)+IFERROR(VLOOKUP($B61,'Round  (10)'!$B$2:$U$102,MATCH(Species!AH$2,'Round  (10)'!$B$2:$U$2,0),0),0)+IFERROR(VLOOKUP($B61,'Round  (11)'!$B$2:$AB$102,MATCH(Species!AH$2,'Round  (11)'!$B$2:$AB$2,0),0),0)+IFERROR(VLOOKUP($B61,'Round  (12)'!$B$2:$Y$100,MATCH(Species!AH$2,'Round  (12)'!$B$2:$Y$2,0),0),0)</f>
        <v>0</v>
      </c>
      <c r="AI61" s="480">
        <f>IFERROR(VLOOKUP($B61,'Round 1'!$B$2:$AM$102,MATCH(Species!AI$2,'Round 1'!$B$2:$AM$2,0),0),0)+IFERROR(VLOOKUP($B61,'Round  (2)'!$B$2:$AM$102,MATCH(Species!AI$2,'Round  (2)'!$B$2:$AM$2,0),0),0)+IFERROR(VLOOKUP($B61,'Round  (3)'!$B$2:$AM$102,MATCH(Species!AI$2,'Round  (3)'!$B$2:$AM$2,0),0),0)+IFERROR(VLOOKUP($B61,'Round (4)'!$B$2:$AM$102,MATCH(Species!AI$2,'Round (4)'!$B$2:$AM$2,0),0),0)+IFERROR(VLOOKUP($B61,'Round  (5)'!$B$2:$AM$102,MATCH(Species!AI$2,'Round  (5)'!$B$2:$AM$2,0),0),0)+IFERROR(VLOOKUP($B61,'Round  (6)'!$B$2:$AM$102,MATCH(Species!AI$2,'Round  (6)'!$B$2:$AM$2,0),0),0)+IFERROR(VLOOKUP($B61,'Round  (7)'!$B$2:$AM$102,MATCH(Species!AI$2,'Round  (7)'!$B$2:$AM$2,0),0),0)+IFERROR(VLOOKUP($B61,'Round  (8)'!$B$2:$AM$102,MATCH(Species!AI$2,'Round  (8)'!$B$2:$AM$2,0),0),0)+IFERROR(VLOOKUP($B61,'Round  (9)'!$B$2:$AM$102,MATCH(Species!AI$2,'Round  (9)'!$B$2:$AM$2,0),0),0)+IFERROR(VLOOKUP($B61,'Round  (10)'!$B$2:$U$102,MATCH(Species!AI$2,'Round  (10)'!$B$2:$U$2,0),0),0)+IFERROR(VLOOKUP($B61,'Round  (11)'!$B$2:$AB$102,MATCH(Species!AI$2,'Round  (11)'!$B$2:$AB$2,0),0),0)+IFERROR(VLOOKUP($B61,'Round  (12)'!$B$2:$Y$100,MATCH(Species!AI$2,'Round  (12)'!$B$2:$Y$2,0),0),0)</f>
        <v>0</v>
      </c>
      <c r="AJ61" s="480">
        <f>IFERROR(VLOOKUP($B61,'Round 1'!$B$2:$AM$102,MATCH(Species!AJ$2,'Round 1'!$B$2:$AM$2,0),0),0)+IFERROR(VLOOKUP($B61,'Round  (2)'!$B$2:$AM$102,MATCH(Species!AJ$2,'Round  (2)'!$B$2:$AM$2,0),0),0)+IFERROR(VLOOKUP($B61,'Round  (3)'!$B$2:$AM$102,MATCH(Species!AJ$2,'Round  (3)'!$B$2:$AM$2,0),0),0)+IFERROR(VLOOKUP($B61,'Round (4)'!$B$2:$AM$102,MATCH(Species!AJ$2,'Round (4)'!$B$2:$AM$2,0),0),0)+IFERROR(VLOOKUP($B61,'Round  (5)'!$B$2:$AM$102,MATCH(Species!AJ$2,'Round  (5)'!$B$2:$AM$2,0),0),0)+IFERROR(VLOOKUP($B61,'Round  (6)'!$B$2:$AM$102,MATCH(Species!AJ$2,'Round  (6)'!$B$2:$AM$2,0),0),0)+IFERROR(VLOOKUP($B61,'Round  (7)'!$B$2:$AM$102,MATCH(Species!AJ$2,'Round  (7)'!$B$2:$AM$2,0),0),0)+IFERROR(VLOOKUP($B61,'Round  (8)'!$B$2:$AM$102,MATCH(Species!AJ$2,'Round  (8)'!$B$2:$AM$2,0),0),0)+IFERROR(VLOOKUP($B61,'Round  (9)'!$B$2:$AM$102,MATCH(Species!AJ$2,'Round  (9)'!$B$2:$AM$2,0),0),0)+IFERROR(VLOOKUP($B61,'Round  (10)'!$B$2:$U$102,MATCH(Species!AJ$2,'Round  (10)'!$B$2:$U$2,0),0),0)+IFERROR(VLOOKUP($B61,'Round  (11)'!$B$2:$AB$102,MATCH(Species!AJ$2,'Round  (11)'!$B$2:$AB$2,0),0),0)+IFERROR(VLOOKUP($B61,'Round  (12)'!$B$2:$Y$100,MATCH(Species!AJ$2,'Round  (12)'!$B$2:$Y$2,0),0),0)</f>
        <v>0</v>
      </c>
      <c r="AK61" s="32">
        <f>SUM(F61:AJ61)</f>
        <v>17</v>
      </c>
    </row>
    <row r="62" spans="1:37" x14ac:dyDescent="0.3">
      <c r="A62" s="186">
        <v>59</v>
      </c>
      <c r="B62" s="326" t="s">
        <v>181</v>
      </c>
      <c r="C62" s="66" t="str">
        <f>IFERROR(VLOOKUP(B62,IND!$B$3:$E$66,4,0),"NM")</f>
        <v>M</v>
      </c>
      <c r="D62" s="51">
        <f t="shared" si="3"/>
        <v>3</v>
      </c>
      <c r="E62" s="342">
        <f t="shared" si="4"/>
        <v>10</v>
      </c>
      <c r="F62" s="480">
        <f>IFERROR(VLOOKUP($B62,'Round 1'!$B$2:$AM$102,MATCH(Species!F$2,'Round 1'!$B$2:$AM$2,0),0),0)+IFERROR(VLOOKUP($B62,'Round  (2)'!$B$2:$AM$102,MATCH(Species!F$2,'Round  (2)'!$B$2:$AM$2,0),0),0)+IFERROR(VLOOKUP($B62,'Round  (3)'!$B$2:$AM$102,MATCH(Species!F$2,'Round  (3)'!$B$2:$AM$2,0),0),0)+IFERROR(VLOOKUP($B62,'Round (4)'!$B$2:$AM$102,MATCH(Species!F$2,'Round (4)'!$B$2:$AM$2,0),0),0)+IFERROR(VLOOKUP($B62,'Round  (5)'!$B$2:$AM$102,MATCH(Species!F$2,'Round  (5)'!$B$2:$AM$2,0),0),0)+IFERROR(VLOOKUP($B62,'Round  (6)'!$B$2:$AM$102,MATCH(Species!F$2,'Round  (6)'!$B$2:$AM$2,0),0),0)+IFERROR(VLOOKUP($B62,'Round  (7)'!$B$2:$AM$102,MATCH(Species!F$2,'Round  (7)'!$B$2:$AM$2,0),0),0)+IFERROR(VLOOKUP($B62,'Round  (8)'!$B$2:$AM$102,MATCH(Species!F$2,'Round  (8)'!$B$2:$AM$2,0),0),0)+IFERROR(VLOOKUP($B62,'Round  (9)'!$B$2:$AM$102,MATCH(Species!F$2,'Round  (9)'!$B$2:$AM$2,0),0),0)+IFERROR(VLOOKUP($B62,'Round  (10)'!$B$2:$U$102,MATCH(Species!F$2,'Round  (10)'!$B$2:$U$2,0),0),0)+IFERROR(VLOOKUP($B62,'Round  (11)'!$B$2:$AB$102,MATCH(Species!F$2,'Round  (11)'!$B$2:$AB$2,0),0),0)+IFERROR(VLOOKUP($B62,'Round  (12)'!$B$2:$Y$100,MATCH(Species!F$2,'Round  (12)'!$B$2:$Y$2,0),0),0)</f>
        <v>6</v>
      </c>
      <c r="G62" s="480">
        <f>IFERROR(VLOOKUP($B62,'Round 1'!$B$2:$AM$102,MATCH(Species!G$2,'Round 1'!$B$2:$AM$2,0),0),0)+IFERROR(VLOOKUP($B62,'Round  (2)'!$B$2:$AM$102,MATCH(Species!G$2,'Round  (2)'!$B$2:$AM$2,0),0),0)+IFERROR(VLOOKUP($B62,'Round  (3)'!$B$2:$AM$102,MATCH(Species!G$2,'Round  (3)'!$B$2:$AM$2,0),0),0)+IFERROR(VLOOKUP($B62,'Round (4)'!$B$2:$AM$102,MATCH(Species!G$2,'Round (4)'!$B$2:$AM$2,0),0),0)+IFERROR(VLOOKUP($B62,'Round  (5)'!$B$2:$AM$102,MATCH(Species!G$2,'Round  (5)'!$B$2:$AM$2,0),0),0)+IFERROR(VLOOKUP($B62,'Round  (6)'!$B$2:$AM$102,MATCH(Species!G$2,'Round  (6)'!$B$2:$AM$2,0),0),0)+IFERROR(VLOOKUP($B62,'Round  (7)'!$B$2:$AM$102,MATCH(Species!G$2,'Round  (7)'!$B$2:$AM$2,0),0),0)+IFERROR(VLOOKUP($B62,'Round  (8)'!$B$2:$AM$102,MATCH(Species!G$2,'Round  (8)'!$B$2:$AM$2,0),0),0)+IFERROR(VLOOKUP($B62,'Round  (9)'!$B$2:$AM$102,MATCH(Species!G$2,'Round  (9)'!$B$2:$AM$2,0),0),0)+IFERROR(VLOOKUP($B62,'Round  (10)'!$B$2:$U$102,MATCH(Species!G$2,'Round  (10)'!$B$2:$U$2,0),0),0)+IFERROR(VLOOKUP($B62,'Round  (11)'!$B$2:$AB$102,MATCH(Species!G$2,'Round  (11)'!$B$2:$AB$2,0),0),0)+IFERROR(VLOOKUP($B62,'Round  (12)'!$B$2:$Y$100,MATCH(Species!G$2,'Round  (12)'!$B$2:$Y$2,0),0),0)</f>
        <v>0</v>
      </c>
      <c r="H62" s="480">
        <f>IFERROR(VLOOKUP($B62,'Round 1'!$B$2:$AM$102,MATCH(Species!H$2,'Round 1'!$B$2:$AM$2,0),0),0)+IFERROR(VLOOKUP($B62,'Round  (2)'!$B$2:$AM$102,MATCH(Species!H$2,'Round  (2)'!$B$2:$AM$2,0),0),0)+IFERROR(VLOOKUP($B62,'Round  (3)'!$B$2:$AM$102,MATCH(Species!H$2,'Round  (3)'!$B$2:$AM$2,0),0),0)+IFERROR(VLOOKUP($B62,'Round (4)'!$B$2:$AM$102,MATCH(Species!H$2,'Round (4)'!$B$2:$AM$2,0),0),0)+IFERROR(VLOOKUP($B62,'Round  (5)'!$B$2:$AM$102,MATCH(Species!H$2,'Round  (5)'!$B$2:$AM$2,0),0),0)+IFERROR(VLOOKUP($B62,'Round  (6)'!$B$2:$AM$102,MATCH(Species!H$2,'Round  (6)'!$B$2:$AM$2,0),0),0)+IFERROR(VLOOKUP($B62,'Round  (7)'!$B$2:$AM$102,MATCH(Species!H$2,'Round  (7)'!$B$2:$AM$2,0),0),0)+IFERROR(VLOOKUP($B62,'Round  (8)'!$B$2:$AM$102,MATCH(Species!H$2,'Round  (8)'!$B$2:$AM$2,0),0),0)+IFERROR(VLOOKUP($B62,'Round  (9)'!$B$2:$AM$102,MATCH(Species!H$2,'Round  (9)'!$B$2:$AM$2,0),0),0)+IFERROR(VLOOKUP($B62,'Round  (10)'!$B$2:$U$102,MATCH(Species!H$2,'Round  (10)'!$B$2:$U$2,0),0),0)+IFERROR(VLOOKUP($B62,'Round  (11)'!$B$2:$AB$102,MATCH(Species!H$2,'Round  (11)'!$B$2:$AB$2,0),0),0)+IFERROR(VLOOKUP($B62,'Round  (12)'!$B$2:$Y$100,MATCH(Species!H$2,'Round  (12)'!$B$2:$Y$2,0),0),0)</f>
        <v>0</v>
      </c>
      <c r="I62" s="480">
        <f>IFERROR(VLOOKUP($B62,'Round 1'!$B$2:$AM$102,MATCH(Species!I$2,'Round 1'!$B$2:$AM$2,0),0),0)+IFERROR(VLOOKUP($B62,'Round  (2)'!$B$2:$AM$102,MATCH(Species!I$2,'Round  (2)'!$B$2:$AM$2,0),0),0)+IFERROR(VLOOKUP($B62,'Round  (3)'!$B$2:$AM$102,MATCH(Species!I$2,'Round  (3)'!$B$2:$AM$2,0),0),0)+IFERROR(VLOOKUP($B62,'Round (4)'!$B$2:$AM$102,MATCH(Species!I$2,'Round (4)'!$B$2:$AM$2,0),0),0)+IFERROR(VLOOKUP($B62,'Round  (5)'!$B$2:$AM$102,MATCH(Species!I$2,'Round  (5)'!$B$2:$AM$2,0),0),0)+IFERROR(VLOOKUP($B62,'Round  (6)'!$B$2:$AM$102,MATCH(Species!I$2,'Round  (6)'!$B$2:$AM$2,0),0),0)+IFERROR(VLOOKUP($B62,'Round  (7)'!$B$2:$AM$102,MATCH(Species!I$2,'Round  (7)'!$B$2:$AM$2,0),0),0)+IFERROR(VLOOKUP($B62,'Round  (8)'!$B$2:$AM$102,MATCH(Species!I$2,'Round  (8)'!$B$2:$AM$2,0),0),0)+IFERROR(VLOOKUP($B62,'Round  (9)'!$B$2:$AM$102,MATCH(Species!I$2,'Round  (9)'!$B$2:$AM$2,0),0),0)+IFERROR(VLOOKUP($B62,'Round  (10)'!$B$2:$U$102,MATCH(Species!I$2,'Round  (10)'!$B$2:$U$2,0),0),0)+IFERROR(VLOOKUP($B62,'Round  (11)'!$B$2:$AB$102,MATCH(Species!I$2,'Round  (11)'!$B$2:$AB$2,0),0),0)+IFERROR(VLOOKUP($B62,'Round  (12)'!$B$2:$Y$100,MATCH(Species!I$2,'Round  (12)'!$B$2:$Y$2,0),0),0)</f>
        <v>0</v>
      </c>
      <c r="J62" s="480">
        <f>IFERROR(VLOOKUP($B62,'Round 1'!$B$2:$AM$102,MATCH(Species!J$2,'Round 1'!$B$2:$AM$2,0),0),0)+IFERROR(VLOOKUP($B62,'Round  (2)'!$B$2:$AM$102,MATCH(Species!J$2,'Round  (2)'!$B$2:$AM$2,0),0),0)+IFERROR(VLOOKUP($B62,'Round  (3)'!$B$2:$AM$102,MATCH(Species!J$2,'Round  (3)'!$B$2:$AM$2,0),0),0)+IFERROR(VLOOKUP($B62,'Round (4)'!$B$2:$AM$102,MATCH(Species!J$2,'Round (4)'!$B$2:$AM$2,0),0),0)+IFERROR(VLOOKUP($B62,'Round  (5)'!$B$2:$AM$102,MATCH(Species!J$2,'Round  (5)'!$B$2:$AM$2,0),0),0)+IFERROR(VLOOKUP($B62,'Round  (6)'!$B$2:$AM$102,MATCH(Species!J$2,'Round  (6)'!$B$2:$AM$2,0),0),0)+IFERROR(VLOOKUP($B62,'Round  (7)'!$B$2:$AM$102,MATCH(Species!J$2,'Round  (7)'!$B$2:$AM$2,0),0),0)+IFERROR(VLOOKUP($B62,'Round  (8)'!$B$2:$AM$102,MATCH(Species!J$2,'Round  (8)'!$B$2:$AM$2,0),0),0)+IFERROR(VLOOKUP($B62,'Round  (9)'!$B$2:$AM$102,MATCH(Species!J$2,'Round  (9)'!$B$2:$AM$2,0),0),0)+IFERROR(VLOOKUP($B62,'Round  (10)'!$B$2:$U$102,MATCH(Species!J$2,'Round  (10)'!$B$2:$U$2,0),0),0)+IFERROR(VLOOKUP($B62,'Round  (11)'!$B$2:$AB$102,MATCH(Species!J$2,'Round  (11)'!$B$2:$AB$2,0),0),0)+IFERROR(VLOOKUP($B62,'Round  (12)'!$B$2:$Y$100,MATCH(Species!J$2,'Round  (12)'!$B$2:$Y$2,0),0),0)</f>
        <v>0</v>
      </c>
      <c r="K62" s="480">
        <f>IFERROR(VLOOKUP($B62,'Round 1'!$B$2:$AM$102,MATCH(Species!K$2,'Round 1'!$B$2:$AM$2,0),0),0)+IFERROR(VLOOKUP($B62,'Round  (2)'!$B$2:$AM$102,MATCH(Species!K$2,'Round  (2)'!$B$2:$AM$2,0),0),0)+IFERROR(VLOOKUP($B62,'Round  (3)'!$B$2:$AM$102,MATCH(Species!K$2,'Round  (3)'!$B$2:$AM$2,0),0),0)+IFERROR(VLOOKUP($B62,'Round (4)'!$B$2:$AM$102,MATCH(Species!K$2,'Round (4)'!$B$2:$AM$2,0),0),0)+IFERROR(VLOOKUP($B62,'Round  (5)'!$B$2:$AM$102,MATCH(Species!K$2,'Round  (5)'!$B$2:$AM$2,0),0),0)+IFERROR(VLOOKUP($B62,'Round  (6)'!$B$2:$AM$102,MATCH(Species!K$2,'Round  (6)'!$B$2:$AM$2,0),0),0)+IFERROR(VLOOKUP($B62,'Round  (7)'!$B$2:$AM$102,MATCH(Species!K$2,'Round  (7)'!$B$2:$AM$2,0),0),0)+IFERROR(VLOOKUP($B62,'Round  (8)'!$B$2:$AM$102,MATCH(Species!K$2,'Round  (8)'!$B$2:$AM$2,0),0),0)+IFERROR(VLOOKUP($B62,'Round  (9)'!$B$2:$AM$102,MATCH(Species!K$2,'Round  (9)'!$B$2:$AM$2,0),0),0)+IFERROR(VLOOKUP($B62,'Round  (10)'!$B$2:$U$102,MATCH(Species!K$2,'Round  (10)'!$B$2:$U$2,0),0),0)+IFERROR(VLOOKUP($B62,'Round  (11)'!$B$2:$AB$102,MATCH(Species!K$2,'Round  (11)'!$B$2:$AB$2,0),0),0)+IFERROR(VLOOKUP($B62,'Round  (12)'!$B$2:$Y$100,MATCH(Species!K$2,'Round  (12)'!$B$2:$Y$2,0),0),0)</f>
        <v>0</v>
      </c>
      <c r="L62" s="480">
        <f>IFERROR(VLOOKUP($B62,'Round 1'!$B$2:$AM$102,MATCH(Species!L$2,'Round 1'!$B$2:$AM$2,0),0),0)+IFERROR(VLOOKUP($B62,'Round  (2)'!$B$2:$AM$102,MATCH(Species!L$2,'Round  (2)'!$B$2:$AM$2,0),0),0)+IFERROR(VLOOKUP($B62,'Round  (3)'!$B$2:$AM$102,MATCH(Species!L$2,'Round  (3)'!$B$2:$AM$2,0),0),0)+IFERROR(VLOOKUP($B62,'Round (4)'!$B$2:$AM$102,MATCH(Species!L$2,'Round (4)'!$B$2:$AM$2,0),0),0)+IFERROR(VLOOKUP($B62,'Round  (5)'!$B$2:$AM$102,MATCH(Species!L$2,'Round  (5)'!$B$2:$AM$2,0),0),0)+IFERROR(VLOOKUP($B62,'Round  (6)'!$B$2:$AM$102,MATCH(Species!L$2,'Round  (6)'!$B$2:$AM$2,0),0),0)+IFERROR(VLOOKUP($B62,'Round  (7)'!$B$2:$AM$102,MATCH(Species!L$2,'Round  (7)'!$B$2:$AM$2,0),0),0)+IFERROR(VLOOKUP($B62,'Round  (8)'!$B$2:$AM$102,MATCH(Species!L$2,'Round  (8)'!$B$2:$AM$2,0),0),0)+IFERROR(VLOOKUP($B62,'Round  (9)'!$B$2:$AM$102,MATCH(Species!L$2,'Round  (9)'!$B$2:$AM$2,0),0),0)+IFERROR(VLOOKUP($B62,'Round  (10)'!$B$2:$U$102,MATCH(Species!L$2,'Round  (10)'!$B$2:$U$2,0),0),0)+IFERROR(VLOOKUP($B62,'Round  (11)'!$B$2:$AB$102,MATCH(Species!L$2,'Round  (11)'!$B$2:$AB$2,0),0),0)+IFERROR(VLOOKUP($B62,'Round  (12)'!$B$2:$Y$100,MATCH(Species!L$2,'Round  (12)'!$B$2:$Y$2,0),0),0)</f>
        <v>1</v>
      </c>
      <c r="M62" s="480">
        <f>IFERROR(VLOOKUP($B62,'Round 1'!$B$2:$AM$102,MATCH(Species!M$2,'Round 1'!$B$2:$AM$2,0),0),0)+IFERROR(VLOOKUP($B62,'Round  (2)'!$B$2:$AM$102,MATCH(Species!M$2,'Round  (2)'!$B$2:$AM$2,0),0),0)+IFERROR(VLOOKUP($B62,'Round  (3)'!$B$2:$AM$102,MATCH(Species!M$2,'Round  (3)'!$B$2:$AM$2,0),0),0)+IFERROR(VLOOKUP($B62,'Round (4)'!$B$2:$AM$102,MATCH(Species!M$2,'Round (4)'!$B$2:$AM$2,0),0),0)+IFERROR(VLOOKUP($B62,'Round  (5)'!$B$2:$AM$102,MATCH(Species!M$2,'Round  (5)'!$B$2:$AM$2,0),0),0)+IFERROR(VLOOKUP($B62,'Round  (6)'!$B$2:$AM$102,MATCH(Species!M$2,'Round  (6)'!$B$2:$AM$2,0),0),0)+IFERROR(VLOOKUP($B62,'Round  (7)'!$B$2:$AM$102,MATCH(Species!M$2,'Round  (7)'!$B$2:$AM$2,0),0),0)+IFERROR(VLOOKUP($B62,'Round  (8)'!$B$2:$AM$102,MATCH(Species!M$2,'Round  (8)'!$B$2:$AM$2,0),0),0)+IFERROR(VLOOKUP($B62,'Round  (9)'!$B$2:$AM$102,MATCH(Species!M$2,'Round  (9)'!$B$2:$AM$2,0),0),0)+IFERROR(VLOOKUP($B62,'Round  (10)'!$B$2:$U$102,MATCH(Species!M$2,'Round  (10)'!$B$2:$U$2,0),0),0)+IFERROR(VLOOKUP($B62,'Round  (11)'!$B$2:$AB$102,MATCH(Species!M$2,'Round  (11)'!$B$2:$AB$2,0),0),0)+IFERROR(VLOOKUP($B62,'Round  (12)'!$B$2:$Y$100,MATCH(Species!M$2,'Round  (12)'!$B$2:$Y$2,0),0),0)</f>
        <v>0</v>
      </c>
      <c r="N62" s="480">
        <f>IFERROR(VLOOKUP($B62,'Round 1'!$B$2:$AM$102,MATCH(Species!N$2,'Round 1'!$B$2:$AM$2,0),0),0)+IFERROR(VLOOKUP($B62,'Round  (2)'!$B$2:$AM$102,MATCH(Species!N$2,'Round  (2)'!$B$2:$AM$2,0),0),0)+IFERROR(VLOOKUP($B62,'Round  (3)'!$B$2:$AM$102,MATCH(Species!N$2,'Round  (3)'!$B$2:$AM$2,0),0),0)+IFERROR(VLOOKUP($B62,'Round (4)'!$B$2:$AM$102,MATCH(Species!N$2,'Round (4)'!$B$2:$AM$2,0),0),0)+IFERROR(VLOOKUP($B62,'Round  (5)'!$B$2:$AM$102,MATCH(Species!N$2,'Round  (5)'!$B$2:$AM$2,0),0),0)+IFERROR(VLOOKUP($B62,'Round  (6)'!$B$2:$AM$102,MATCH(Species!N$2,'Round  (6)'!$B$2:$AM$2,0),0),0)+IFERROR(VLOOKUP($B62,'Round  (7)'!$B$2:$AM$102,MATCH(Species!N$2,'Round  (7)'!$B$2:$AM$2,0),0),0)+IFERROR(VLOOKUP($B62,'Round  (8)'!$B$2:$AM$102,MATCH(Species!N$2,'Round  (8)'!$B$2:$AM$2,0),0),0)+IFERROR(VLOOKUP($B62,'Round  (9)'!$B$2:$AM$102,MATCH(Species!N$2,'Round  (9)'!$B$2:$AM$2,0),0),0)+IFERROR(VLOOKUP($B62,'Round  (10)'!$B$2:$U$102,MATCH(Species!N$2,'Round  (10)'!$B$2:$U$2,0),0),0)+IFERROR(VLOOKUP($B62,'Round  (11)'!$B$2:$AB$102,MATCH(Species!N$2,'Round  (11)'!$B$2:$AB$2,0),0),0)+IFERROR(VLOOKUP($B62,'Round  (12)'!$B$2:$Y$100,MATCH(Species!N$2,'Round  (12)'!$B$2:$Y$2,0),0),0)</f>
        <v>3</v>
      </c>
      <c r="O62" s="480">
        <f>IFERROR(VLOOKUP($B62,'Round 1'!$B$2:$AM$102,MATCH(Species!O$2,'Round 1'!$B$2:$AM$2,0),0),0)+IFERROR(VLOOKUP($B62,'Round  (2)'!$B$2:$AM$102,MATCH(Species!O$2,'Round  (2)'!$B$2:$AM$2,0),0),0)+IFERROR(VLOOKUP($B62,'Round  (3)'!$B$2:$AM$102,MATCH(Species!O$2,'Round  (3)'!$B$2:$AM$2,0),0),0)+IFERROR(VLOOKUP($B62,'Round (4)'!$B$2:$AM$102,MATCH(Species!O$2,'Round (4)'!$B$2:$AM$2,0),0),0)+IFERROR(VLOOKUP($B62,'Round  (5)'!$B$2:$AM$102,MATCH(Species!O$2,'Round  (5)'!$B$2:$AM$2,0),0),0)+IFERROR(VLOOKUP($B62,'Round  (6)'!$B$2:$AM$102,MATCH(Species!O$2,'Round  (6)'!$B$2:$AM$2,0),0),0)+IFERROR(VLOOKUP($B62,'Round  (7)'!$B$2:$AM$102,MATCH(Species!O$2,'Round  (7)'!$B$2:$AM$2,0),0),0)+IFERROR(VLOOKUP($B62,'Round  (8)'!$B$2:$AM$102,MATCH(Species!O$2,'Round  (8)'!$B$2:$AM$2,0),0),0)+IFERROR(VLOOKUP($B62,'Round  (9)'!$B$2:$AM$102,MATCH(Species!O$2,'Round  (9)'!$B$2:$AM$2,0),0),0)+IFERROR(VLOOKUP($B62,'Round  (10)'!$B$2:$U$102,MATCH(Species!O$2,'Round  (10)'!$B$2:$U$2,0),0),0)+IFERROR(VLOOKUP($B62,'Round  (11)'!$B$2:$AB$102,MATCH(Species!O$2,'Round  (11)'!$B$2:$AB$2,0),0),0)+IFERROR(VLOOKUP($B62,'Round  (12)'!$B$2:$Y$100,MATCH(Species!O$2,'Round  (12)'!$B$2:$Y$2,0),0),0)</f>
        <v>0</v>
      </c>
      <c r="P62" s="480">
        <f>IFERROR(VLOOKUP($B62,'Round 1'!$B$2:$AM$102,MATCH(Species!P$2,'Round 1'!$B$2:$AM$2,0),0),0)+IFERROR(VLOOKUP($B62,'Round  (2)'!$B$2:$AM$102,MATCH(Species!P$2,'Round  (2)'!$B$2:$AM$2,0),0),0)+IFERROR(VLOOKUP($B62,'Round  (3)'!$B$2:$AM$102,MATCH(Species!P$2,'Round  (3)'!$B$2:$AM$2,0),0),0)+IFERROR(VLOOKUP($B62,'Round (4)'!$B$2:$AM$102,MATCH(Species!P$2,'Round (4)'!$B$2:$AM$2,0),0),0)+IFERROR(VLOOKUP($B62,'Round  (5)'!$B$2:$AM$102,MATCH(Species!P$2,'Round  (5)'!$B$2:$AM$2,0),0),0)+IFERROR(VLOOKUP($B62,'Round  (6)'!$B$2:$AM$102,MATCH(Species!P$2,'Round  (6)'!$B$2:$AM$2,0),0),0)+IFERROR(VLOOKUP($B62,'Round  (7)'!$B$2:$AM$102,MATCH(Species!P$2,'Round  (7)'!$B$2:$AM$2,0),0),0)+IFERROR(VLOOKUP($B62,'Round  (8)'!$B$2:$AM$102,MATCH(Species!P$2,'Round  (8)'!$B$2:$AM$2,0),0),0)+IFERROR(VLOOKUP($B62,'Round  (9)'!$B$2:$AM$102,MATCH(Species!P$2,'Round  (9)'!$B$2:$AM$2,0),0),0)+IFERROR(VLOOKUP($B62,'Round  (10)'!$B$2:$U$102,MATCH(Species!P$2,'Round  (10)'!$B$2:$U$2,0),0),0)+IFERROR(VLOOKUP($B62,'Round  (11)'!$B$2:$AB$102,MATCH(Species!P$2,'Round  (11)'!$B$2:$AB$2,0),0),0)+IFERROR(VLOOKUP($B62,'Round  (12)'!$B$2:$Y$100,MATCH(Species!P$2,'Round  (12)'!$B$2:$Y$2,0),0),0)</f>
        <v>0</v>
      </c>
      <c r="Q62" s="480">
        <f>IFERROR(VLOOKUP($B62,'Round 1'!$B$2:$AM$102,MATCH(Species!Q$2,'Round 1'!$B$2:$AM$2,0),0),0)+IFERROR(VLOOKUP($B62,'Round  (2)'!$B$2:$AM$102,MATCH(Species!Q$2,'Round  (2)'!$B$2:$AM$2,0),0),0)+IFERROR(VLOOKUP($B62,'Round  (3)'!$B$2:$AM$102,MATCH(Species!Q$2,'Round  (3)'!$B$2:$AM$2,0),0),0)+IFERROR(VLOOKUP($B62,'Round (4)'!$B$2:$AM$102,MATCH(Species!Q$2,'Round (4)'!$B$2:$AM$2,0),0),0)+IFERROR(VLOOKUP($B62,'Round  (5)'!$B$2:$AM$102,MATCH(Species!Q$2,'Round  (5)'!$B$2:$AM$2,0),0),0)+IFERROR(VLOOKUP($B62,'Round  (6)'!$B$2:$AM$102,MATCH(Species!Q$2,'Round  (6)'!$B$2:$AM$2,0),0),0)+IFERROR(VLOOKUP($B62,'Round  (7)'!$B$2:$AM$102,MATCH(Species!Q$2,'Round  (7)'!$B$2:$AM$2,0),0),0)+IFERROR(VLOOKUP($B62,'Round  (8)'!$B$2:$AM$102,MATCH(Species!Q$2,'Round  (8)'!$B$2:$AM$2,0),0),0)+IFERROR(VLOOKUP($B62,'Round  (9)'!$B$2:$AM$102,MATCH(Species!Q$2,'Round  (9)'!$B$2:$AM$2,0),0),0)+IFERROR(VLOOKUP($B62,'Round  (10)'!$B$2:$U$102,MATCH(Species!Q$2,'Round  (10)'!$B$2:$U$2,0),0),0)+IFERROR(VLOOKUP($B62,'Round  (11)'!$B$2:$AB$102,MATCH(Species!Q$2,'Round  (11)'!$B$2:$AB$2,0),0),0)+IFERROR(VLOOKUP($B62,'Round  (12)'!$B$2:$Y$100,MATCH(Species!Q$2,'Round  (12)'!$B$2:$Y$2,0),0),0)</f>
        <v>0</v>
      </c>
      <c r="R62" s="480">
        <f>IFERROR(VLOOKUP($B62,'Round 1'!$B$2:$AM$102,MATCH(Species!R$2,'Round 1'!$B$2:$AM$2,0),0),0)+IFERROR(VLOOKUP($B62,'Round  (2)'!$B$2:$AM$102,MATCH(Species!R$2,'Round  (2)'!$B$2:$AM$2,0),0),0)+IFERROR(VLOOKUP($B62,'Round  (3)'!$B$2:$AM$102,MATCH(Species!R$2,'Round  (3)'!$B$2:$AM$2,0),0),0)+IFERROR(VLOOKUP($B62,'Round (4)'!$B$2:$AM$102,MATCH(Species!R$2,'Round (4)'!$B$2:$AM$2,0),0),0)+IFERROR(VLOOKUP($B62,'Round  (5)'!$B$2:$AM$102,MATCH(Species!R$2,'Round  (5)'!$B$2:$AM$2,0),0),0)+IFERROR(VLOOKUP($B62,'Round  (6)'!$B$2:$AM$102,MATCH(Species!R$2,'Round  (6)'!$B$2:$AM$2,0),0),0)+IFERROR(VLOOKUP($B62,'Round  (7)'!$B$2:$AM$102,MATCH(Species!R$2,'Round  (7)'!$B$2:$AM$2,0),0),0)+IFERROR(VLOOKUP($B62,'Round  (8)'!$B$2:$AM$102,MATCH(Species!R$2,'Round  (8)'!$B$2:$AM$2,0),0),0)+IFERROR(VLOOKUP($B62,'Round  (9)'!$B$2:$AM$102,MATCH(Species!R$2,'Round  (9)'!$B$2:$AM$2,0),0),0)+IFERROR(VLOOKUP($B62,'Round  (10)'!$B$2:$U$102,MATCH(Species!R$2,'Round  (10)'!$B$2:$U$2,0),0),0)+IFERROR(VLOOKUP($B62,'Round  (11)'!$B$2:$AB$102,MATCH(Species!R$2,'Round  (11)'!$B$2:$AB$2,0),0),0)+IFERROR(VLOOKUP($B62,'Round  (12)'!$B$2:$Y$100,MATCH(Species!R$2,'Round  (12)'!$B$2:$Y$2,0),0),0)</f>
        <v>0</v>
      </c>
      <c r="S62" s="480">
        <f>IFERROR(VLOOKUP($B62,'Round 1'!$B$2:$AM$102,MATCH(Species!S$2,'Round 1'!$B$2:$AM$2,0),0),0)+IFERROR(VLOOKUP($B62,'Round  (2)'!$B$2:$AM$102,MATCH(Species!S$2,'Round  (2)'!$B$2:$AM$2,0),0),0)+IFERROR(VLOOKUP($B62,'Round  (3)'!$B$2:$AM$102,MATCH(Species!S$2,'Round  (3)'!$B$2:$AM$2,0),0),0)+IFERROR(VLOOKUP($B62,'Round (4)'!$B$2:$AM$102,MATCH(Species!S$2,'Round (4)'!$B$2:$AM$2,0),0),0)+IFERROR(VLOOKUP($B62,'Round  (5)'!$B$2:$AM$102,MATCH(Species!S$2,'Round  (5)'!$B$2:$AM$2,0),0),0)+IFERROR(VLOOKUP($B62,'Round  (6)'!$B$2:$AM$102,MATCH(Species!S$2,'Round  (6)'!$B$2:$AM$2,0),0),0)+IFERROR(VLOOKUP($B62,'Round  (7)'!$B$2:$AM$102,MATCH(Species!S$2,'Round  (7)'!$B$2:$AM$2,0),0),0)+IFERROR(VLOOKUP($B62,'Round  (8)'!$B$2:$AM$102,MATCH(Species!S$2,'Round  (8)'!$B$2:$AM$2,0),0),0)+IFERROR(VLOOKUP($B62,'Round  (9)'!$B$2:$AM$102,MATCH(Species!S$2,'Round  (9)'!$B$2:$AM$2,0),0),0)+IFERROR(VLOOKUP($B62,'Round  (10)'!$B$2:$U$102,MATCH(Species!S$2,'Round  (10)'!$B$2:$U$2,0),0),0)+IFERROR(VLOOKUP($B62,'Round  (11)'!$B$2:$AB$102,MATCH(Species!S$2,'Round  (11)'!$B$2:$AB$2,0),0),0)+IFERROR(VLOOKUP($B62,'Round  (12)'!$B$2:$Y$100,MATCH(Species!S$2,'Round  (12)'!$B$2:$Y$2,0),0),0)</f>
        <v>0</v>
      </c>
      <c r="T62" s="480">
        <f>IFERROR(VLOOKUP($B62,'Round 1'!$B$2:$AM$102,MATCH(Species!T$2,'Round 1'!$B$2:$AM$2,0),0),0)+IFERROR(VLOOKUP($B62,'Round  (2)'!$B$2:$AM$102,MATCH(Species!T$2,'Round  (2)'!$B$2:$AM$2,0),0),0)+IFERROR(VLOOKUP($B62,'Round  (3)'!$B$2:$AM$102,MATCH(Species!T$2,'Round  (3)'!$B$2:$AM$2,0),0),0)+IFERROR(VLOOKUP($B62,'Round (4)'!$B$2:$AM$102,MATCH(Species!T$2,'Round (4)'!$B$2:$AM$2,0),0),0)+IFERROR(VLOOKUP($B62,'Round  (5)'!$B$2:$AM$102,MATCH(Species!T$2,'Round  (5)'!$B$2:$AM$2,0),0),0)+IFERROR(VLOOKUP($B62,'Round  (6)'!$B$2:$AM$102,MATCH(Species!T$2,'Round  (6)'!$B$2:$AM$2,0),0),0)+IFERROR(VLOOKUP($B62,'Round  (7)'!$B$2:$AM$102,MATCH(Species!T$2,'Round  (7)'!$B$2:$AM$2,0),0),0)+IFERROR(VLOOKUP($B62,'Round  (8)'!$B$2:$AM$102,MATCH(Species!T$2,'Round  (8)'!$B$2:$AM$2,0),0),0)+IFERROR(VLOOKUP($B62,'Round  (9)'!$B$2:$AM$102,MATCH(Species!T$2,'Round  (9)'!$B$2:$AM$2,0),0),0)+IFERROR(VLOOKUP($B62,'Round  (10)'!$B$2:$U$102,MATCH(Species!T$2,'Round  (10)'!$B$2:$U$2,0),0),0)+IFERROR(VLOOKUP($B62,'Round  (11)'!$B$2:$AB$102,MATCH(Species!T$2,'Round  (11)'!$B$2:$AB$2,0),0),0)+IFERROR(VLOOKUP($B62,'Round  (12)'!$B$2:$Y$100,MATCH(Species!T$2,'Round  (12)'!$B$2:$Y$2,0),0),0)</f>
        <v>0</v>
      </c>
      <c r="U62" s="480">
        <f>IFERROR(VLOOKUP($B62,'Round 1'!$B$2:$AM$102,MATCH(Species!U$2,'Round 1'!$B$2:$AM$2,0),0),0)+IFERROR(VLOOKUP($B62,'Round  (2)'!$B$2:$AM$102,MATCH(Species!U$2,'Round  (2)'!$B$2:$AM$2,0),0),0)+IFERROR(VLOOKUP($B62,'Round  (3)'!$B$2:$AM$102,MATCH(Species!U$2,'Round  (3)'!$B$2:$AM$2,0),0),0)+IFERROR(VLOOKUP($B62,'Round (4)'!$B$2:$AM$102,MATCH(Species!U$2,'Round (4)'!$B$2:$AM$2,0),0),0)+IFERROR(VLOOKUP($B62,'Round  (5)'!$B$2:$AM$102,MATCH(Species!U$2,'Round  (5)'!$B$2:$AM$2,0),0),0)+IFERROR(VLOOKUP($B62,'Round  (6)'!$B$2:$AM$102,MATCH(Species!U$2,'Round  (6)'!$B$2:$AM$2,0),0),0)+IFERROR(VLOOKUP($B62,'Round  (7)'!$B$2:$AM$102,MATCH(Species!U$2,'Round  (7)'!$B$2:$AM$2,0),0),0)+IFERROR(VLOOKUP($B62,'Round  (8)'!$B$2:$AM$102,MATCH(Species!U$2,'Round  (8)'!$B$2:$AM$2,0),0),0)+IFERROR(VLOOKUP($B62,'Round  (9)'!$B$2:$AM$102,MATCH(Species!U$2,'Round  (9)'!$B$2:$AM$2,0),0),0)+IFERROR(VLOOKUP($B62,'Round  (10)'!$B$2:$U$102,MATCH(Species!U$2,'Round  (10)'!$B$2:$U$2,0),0),0)+IFERROR(VLOOKUP($B62,'Round  (11)'!$B$2:$AB$102,MATCH(Species!U$2,'Round  (11)'!$B$2:$AB$2,0),0),0)+IFERROR(VLOOKUP($B62,'Round  (12)'!$B$2:$Y$100,MATCH(Species!U$2,'Round  (12)'!$B$2:$Y$2,0),0),0)</f>
        <v>0</v>
      </c>
      <c r="V62" s="480">
        <f>IFERROR(VLOOKUP($B62,'Round 1'!$B$2:$AM$102,MATCH(Species!V$2,'Round 1'!$B$2:$AM$2,0),0),0)+IFERROR(VLOOKUP($B62,'Round  (2)'!$B$2:$AM$102,MATCH(Species!V$2,'Round  (2)'!$B$2:$AM$2,0),0),0)+IFERROR(VLOOKUP($B62,'Round  (3)'!$B$2:$AM$102,MATCH(Species!V$2,'Round  (3)'!$B$2:$AM$2,0),0),0)+IFERROR(VLOOKUP($B62,'Round (4)'!$B$2:$AM$102,MATCH(Species!V$2,'Round (4)'!$B$2:$AM$2,0),0),0)+IFERROR(VLOOKUP($B62,'Round  (5)'!$B$2:$AM$102,MATCH(Species!V$2,'Round  (5)'!$B$2:$AM$2,0),0),0)+IFERROR(VLOOKUP($B62,'Round  (6)'!$B$2:$AM$102,MATCH(Species!V$2,'Round  (6)'!$B$2:$AM$2,0),0),0)+IFERROR(VLOOKUP($B62,'Round  (7)'!$B$2:$AM$102,MATCH(Species!V$2,'Round  (7)'!$B$2:$AM$2,0),0),0)+IFERROR(VLOOKUP($B62,'Round  (8)'!$B$2:$AM$102,MATCH(Species!V$2,'Round  (8)'!$B$2:$AM$2,0),0),0)+IFERROR(VLOOKUP($B62,'Round  (9)'!$B$2:$AM$102,MATCH(Species!V$2,'Round  (9)'!$B$2:$AM$2,0),0),0)+IFERROR(VLOOKUP($B62,'Round  (10)'!$B$2:$U$102,MATCH(Species!V$2,'Round  (10)'!$B$2:$U$2,0),0),0)+IFERROR(VLOOKUP($B62,'Round  (11)'!$B$2:$AB$102,MATCH(Species!V$2,'Round  (11)'!$B$2:$AB$2,0),0),0)+IFERROR(VLOOKUP($B62,'Round  (12)'!$B$2:$Y$100,MATCH(Species!V$2,'Round  (12)'!$B$2:$Y$2,0),0),0)</f>
        <v>0</v>
      </c>
      <c r="W62" s="480">
        <f>IFERROR(VLOOKUP($B62,'Round 1'!$B$2:$AM$102,MATCH(Species!W$2,'Round 1'!$B$2:$AM$2,0),0),0)+IFERROR(VLOOKUP($B62,'Round  (2)'!$B$2:$AM$102,MATCH(Species!W$2,'Round  (2)'!$B$2:$AM$2,0),0),0)+IFERROR(VLOOKUP($B62,'Round  (3)'!$B$2:$AM$102,MATCH(Species!W$2,'Round  (3)'!$B$2:$AM$2,0),0),0)+IFERROR(VLOOKUP($B62,'Round (4)'!$B$2:$AM$102,MATCH(Species!W$2,'Round (4)'!$B$2:$AM$2,0),0),0)+IFERROR(VLOOKUP($B62,'Round  (5)'!$B$2:$AM$102,MATCH(Species!W$2,'Round  (5)'!$B$2:$AM$2,0),0),0)+IFERROR(VLOOKUP($B62,'Round  (6)'!$B$2:$AM$102,MATCH(Species!W$2,'Round  (6)'!$B$2:$AM$2,0),0),0)+IFERROR(VLOOKUP($B62,'Round  (7)'!$B$2:$AM$102,MATCH(Species!W$2,'Round  (7)'!$B$2:$AM$2,0),0),0)+IFERROR(VLOOKUP($B62,'Round  (8)'!$B$2:$AM$102,MATCH(Species!W$2,'Round  (8)'!$B$2:$AM$2,0),0),0)+IFERROR(VLOOKUP($B62,'Round  (9)'!$B$2:$AM$102,MATCH(Species!W$2,'Round  (9)'!$B$2:$AM$2,0),0),0)+IFERROR(VLOOKUP($B62,'Round  (10)'!$B$2:$U$102,MATCH(Species!W$2,'Round  (10)'!$B$2:$U$2,0),0),0)+IFERROR(VLOOKUP($B62,'Round  (11)'!$B$2:$AB$102,MATCH(Species!W$2,'Round  (11)'!$B$2:$AB$2,0),0),0)+IFERROR(VLOOKUP($B62,'Round  (12)'!$B$2:$Y$100,MATCH(Species!W$2,'Round  (12)'!$B$2:$Y$2,0),0),0)</f>
        <v>0</v>
      </c>
      <c r="X62" s="480">
        <f>IFERROR(VLOOKUP($B62,'Round 1'!$B$2:$AM$102,MATCH(Species!X$2,'Round 1'!$B$2:$AM$2,0),0),0)+IFERROR(VLOOKUP($B62,'Round  (2)'!$B$2:$AM$102,MATCH(Species!X$2,'Round  (2)'!$B$2:$AM$2,0),0),0)+IFERROR(VLOOKUP($B62,'Round  (3)'!$B$2:$AM$102,MATCH(Species!X$2,'Round  (3)'!$B$2:$AM$2,0),0),0)+IFERROR(VLOOKUP($B62,'Round (4)'!$B$2:$AM$102,MATCH(Species!X$2,'Round (4)'!$B$2:$AM$2,0),0),0)+IFERROR(VLOOKUP($B62,'Round  (5)'!$B$2:$AM$102,MATCH(Species!X$2,'Round  (5)'!$B$2:$AM$2,0),0),0)+IFERROR(VLOOKUP($B62,'Round  (6)'!$B$2:$AM$102,MATCH(Species!X$2,'Round  (6)'!$B$2:$AM$2,0),0),0)+IFERROR(VLOOKUP($B62,'Round  (7)'!$B$2:$AM$102,MATCH(Species!X$2,'Round  (7)'!$B$2:$AM$2,0),0),0)+IFERROR(VLOOKUP($B62,'Round  (8)'!$B$2:$AM$102,MATCH(Species!X$2,'Round  (8)'!$B$2:$AM$2,0),0),0)+IFERROR(VLOOKUP($B62,'Round  (9)'!$B$2:$AM$102,MATCH(Species!X$2,'Round  (9)'!$B$2:$AM$2,0),0),0)+IFERROR(VLOOKUP($B62,'Round  (10)'!$B$2:$U$102,MATCH(Species!X$2,'Round  (10)'!$B$2:$U$2,0),0),0)+IFERROR(VLOOKUP($B62,'Round  (11)'!$B$2:$AB$102,MATCH(Species!X$2,'Round  (11)'!$B$2:$AB$2,0),0),0)+IFERROR(VLOOKUP($B62,'Round  (12)'!$B$2:$Y$100,MATCH(Species!X$2,'Round  (12)'!$B$2:$Y$2,0),0),0)</f>
        <v>0</v>
      </c>
      <c r="Y62" s="480">
        <f>IFERROR(VLOOKUP($B62,'Round 1'!$B$2:$AM$102,MATCH(Species!Y$2,'Round 1'!$B$2:$AM$2,0),0),0)+IFERROR(VLOOKUP($B62,'Round  (2)'!$B$2:$AM$102,MATCH(Species!Y$2,'Round  (2)'!$B$2:$AM$2,0),0),0)+IFERROR(VLOOKUP($B62,'Round  (3)'!$B$2:$AM$102,MATCH(Species!Y$2,'Round  (3)'!$B$2:$AM$2,0),0),0)+IFERROR(VLOOKUP($B62,'Round (4)'!$B$2:$AM$102,MATCH(Species!Y$2,'Round (4)'!$B$2:$AM$2,0),0),0)+IFERROR(VLOOKUP($B62,'Round  (5)'!$B$2:$AM$102,MATCH(Species!Y$2,'Round  (5)'!$B$2:$AM$2,0),0),0)+IFERROR(VLOOKUP($B62,'Round  (6)'!$B$2:$AM$102,MATCH(Species!Y$2,'Round  (6)'!$B$2:$AM$2,0),0),0)+IFERROR(VLOOKUP($B62,'Round  (7)'!$B$2:$AM$102,MATCH(Species!Y$2,'Round  (7)'!$B$2:$AM$2,0),0),0)+IFERROR(VLOOKUP($B62,'Round  (8)'!$B$2:$AM$102,MATCH(Species!Y$2,'Round  (8)'!$B$2:$AM$2,0),0),0)+IFERROR(VLOOKUP($B62,'Round  (9)'!$B$2:$AM$102,MATCH(Species!Y$2,'Round  (9)'!$B$2:$AM$2,0),0),0)+IFERROR(VLOOKUP($B62,'Round  (10)'!$B$2:$U$102,MATCH(Species!Y$2,'Round  (10)'!$B$2:$U$2,0),0),0)+IFERROR(VLOOKUP($B62,'Round  (11)'!$B$2:$AB$102,MATCH(Species!Y$2,'Round  (11)'!$B$2:$AB$2,0),0),0)+IFERROR(VLOOKUP($B62,'Round  (12)'!$B$2:$Y$100,MATCH(Species!Y$2,'Round  (12)'!$B$2:$Y$2,0),0),0)</f>
        <v>0</v>
      </c>
      <c r="Z62" s="480">
        <f>IFERROR(VLOOKUP($B62,'Round 1'!$B$2:$AM$102,MATCH(Species!Z$2,'Round 1'!$B$2:$AM$2,0),0),0)+IFERROR(VLOOKUP($B62,'Round  (2)'!$B$2:$AM$102,MATCH(Species!Z$2,'Round  (2)'!$B$2:$AM$2,0),0),0)+IFERROR(VLOOKUP($B62,'Round  (3)'!$B$2:$AM$102,MATCH(Species!Z$2,'Round  (3)'!$B$2:$AM$2,0),0),0)+IFERROR(VLOOKUP($B62,'Round (4)'!$B$2:$AM$102,MATCH(Species!Z$2,'Round (4)'!$B$2:$AM$2,0),0),0)+IFERROR(VLOOKUP($B62,'Round  (5)'!$B$2:$AM$102,MATCH(Species!Z$2,'Round  (5)'!$B$2:$AM$2,0),0),0)+IFERROR(VLOOKUP($B62,'Round  (6)'!$B$2:$AM$102,MATCH(Species!Z$2,'Round  (6)'!$B$2:$AM$2,0),0),0)+IFERROR(VLOOKUP($B62,'Round  (7)'!$B$2:$AM$102,MATCH(Species!Z$2,'Round  (7)'!$B$2:$AM$2,0),0),0)+IFERROR(VLOOKUP($B62,'Round  (8)'!$B$2:$AM$102,MATCH(Species!Z$2,'Round  (8)'!$B$2:$AM$2,0),0),0)+IFERROR(VLOOKUP($B62,'Round  (9)'!$B$2:$AM$102,MATCH(Species!Z$2,'Round  (9)'!$B$2:$AM$2,0),0),0)+IFERROR(VLOOKUP($B62,'Round  (10)'!$B$2:$U$102,MATCH(Species!Z$2,'Round  (10)'!$B$2:$U$2,0),0),0)+IFERROR(VLOOKUP($B62,'Round  (11)'!$B$2:$AB$102,MATCH(Species!Z$2,'Round  (11)'!$B$2:$AB$2,0),0),0)+IFERROR(VLOOKUP($B62,'Round  (12)'!$B$2:$Y$100,MATCH(Species!Z$2,'Round  (12)'!$B$2:$Y$2,0),0),0)</f>
        <v>0</v>
      </c>
      <c r="AA62" s="480">
        <f>IFERROR(VLOOKUP($B62,'Round 1'!$B$2:$AM$102,MATCH(Species!AA$2,'Round 1'!$B$2:$AM$2,0),0),0)+IFERROR(VLOOKUP($B62,'Round  (2)'!$B$2:$AM$102,MATCH(Species!AA$2,'Round  (2)'!$B$2:$AM$2,0),0),0)+IFERROR(VLOOKUP($B62,'Round  (3)'!$B$2:$AM$102,MATCH(Species!AA$2,'Round  (3)'!$B$2:$AM$2,0),0),0)+IFERROR(VLOOKUP($B62,'Round (4)'!$B$2:$AM$102,MATCH(Species!AA$2,'Round (4)'!$B$2:$AM$2,0),0),0)+IFERROR(VLOOKUP($B62,'Round  (5)'!$B$2:$AM$102,MATCH(Species!AA$2,'Round  (5)'!$B$2:$AM$2,0),0),0)+IFERROR(VLOOKUP($B62,'Round  (6)'!$B$2:$AM$102,MATCH(Species!AA$2,'Round  (6)'!$B$2:$AM$2,0),0),0)+IFERROR(VLOOKUP($B62,'Round  (7)'!$B$2:$AM$102,MATCH(Species!AA$2,'Round  (7)'!$B$2:$AM$2,0),0),0)+IFERROR(VLOOKUP($B62,'Round  (8)'!$B$2:$AM$102,MATCH(Species!AA$2,'Round  (8)'!$B$2:$AM$2,0),0),0)+IFERROR(VLOOKUP($B62,'Round  (9)'!$B$2:$AM$102,MATCH(Species!AA$2,'Round  (9)'!$B$2:$AM$2,0),0),0)+IFERROR(VLOOKUP($B62,'Round  (10)'!$B$2:$U$102,MATCH(Species!AA$2,'Round  (10)'!$B$2:$U$2,0),0),0)+IFERROR(VLOOKUP($B62,'Round  (11)'!$B$2:$AB$102,MATCH(Species!AA$2,'Round  (11)'!$B$2:$AB$2,0),0),0)+IFERROR(VLOOKUP($B62,'Round  (12)'!$B$2:$Y$100,MATCH(Species!AA$2,'Round  (12)'!$B$2:$Y$2,0),0),0)</f>
        <v>0</v>
      </c>
      <c r="AB62" s="480">
        <f>IFERROR(VLOOKUP($B62,'Round 1'!$B$2:$AM$102,MATCH(Species!AB$2,'Round 1'!$B$2:$AM$2,0),0),0)+IFERROR(VLOOKUP($B62,'Round  (2)'!$B$2:$AM$102,MATCH(Species!AB$2,'Round  (2)'!$B$2:$AM$2,0),0),0)+IFERROR(VLOOKUP($B62,'Round  (3)'!$B$2:$AM$102,MATCH(Species!AB$2,'Round  (3)'!$B$2:$AM$2,0),0),0)+IFERROR(VLOOKUP($B62,'Round (4)'!$B$2:$AM$102,MATCH(Species!AB$2,'Round (4)'!$B$2:$AM$2,0),0),0)+IFERROR(VLOOKUP($B62,'Round  (5)'!$B$2:$AM$102,MATCH(Species!AB$2,'Round  (5)'!$B$2:$AM$2,0),0),0)+IFERROR(VLOOKUP($B62,'Round  (6)'!$B$2:$AM$102,MATCH(Species!AB$2,'Round  (6)'!$B$2:$AM$2,0),0),0)+IFERROR(VLOOKUP($B62,'Round  (7)'!$B$2:$AM$102,MATCH(Species!AB$2,'Round  (7)'!$B$2:$AM$2,0),0),0)+IFERROR(VLOOKUP($B62,'Round  (8)'!$B$2:$AM$102,MATCH(Species!AB$2,'Round  (8)'!$B$2:$AM$2,0),0),0)+IFERROR(VLOOKUP($B62,'Round  (9)'!$B$2:$AM$102,MATCH(Species!AB$2,'Round  (9)'!$B$2:$AM$2,0),0),0)+IFERROR(VLOOKUP($B62,'Round  (10)'!$B$2:$U$102,MATCH(Species!AB$2,'Round  (10)'!$B$2:$U$2,0),0),0)+IFERROR(VLOOKUP($B62,'Round  (11)'!$B$2:$AB$102,MATCH(Species!AB$2,'Round  (11)'!$B$2:$AB$2,0),0),0)+IFERROR(VLOOKUP($B62,'Round  (12)'!$B$2:$Y$100,MATCH(Species!AB$2,'Round  (12)'!$B$2:$Y$2,0),0),0)</f>
        <v>0</v>
      </c>
      <c r="AC62" s="480">
        <f>IFERROR(VLOOKUP($B62,'Round 1'!$B$2:$AM$102,MATCH(Species!AC$2,'Round 1'!$B$2:$AM$2,0),0),0)+IFERROR(VLOOKUP($B62,'Round  (2)'!$B$2:$AM$102,MATCH(Species!AC$2,'Round  (2)'!$B$2:$AM$2,0),0),0)+IFERROR(VLOOKUP($B62,'Round  (3)'!$B$2:$AM$102,MATCH(Species!AC$2,'Round  (3)'!$B$2:$AM$2,0),0),0)+IFERROR(VLOOKUP($B62,'Round (4)'!$B$2:$AM$102,MATCH(Species!AC$2,'Round (4)'!$B$2:$AM$2,0),0),0)+IFERROR(VLOOKUP($B62,'Round  (5)'!$B$2:$AM$102,MATCH(Species!AC$2,'Round  (5)'!$B$2:$AM$2,0),0),0)+IFERROR(VLOOKUP($B62,'Round  (6)'!$B$2:$AM$102,MATCH(Species!AC$2,'Round  (6)'!$B$2:$AM$2,0),0),0)+IFERROR(VLOOKUP($B62,'Round  (7)'!$B$2:$AM$102,MATCH(Species!AC$2,'Round  (7)'!$B$2:$AM$2,0),0),0)+IFERROR(VLOOKUP($B62,'Round  (8)'!$B$2:$AM$102,MATCH(Species!AC$2,'Round  (8)'!$B$2:$AM$2,0),0),0)+IFERROR(VLOOKUP($B62,'Round  (9)'!$B$2:$AM$102,MATCH(Species!AC$2,'Round  (9)'!$B$2:$AM$2,0),0),0)+IFERROR(VLOOKUP($B62,'Round  (10)'!$B$2:$U$102,MATCH(Species!AC$2,'Round  (10)'!$B$2:$U$2,0),0),0)+IFERROR(VLOOKUP($B62,'Round  (11)'!$B$2:$AB$102,MATCH(Species!AC$2,'Round  (11)'!$B$2:$AB$2,0),0),0)+IFERROR(VLOOKUP($B62,'Round  (12)'!$B$2:$Y$100,MATCH(Species!AC$2,'Round  (12)'!$B$2:$Y$2,0),0),0)</f>
        <v>0</v>
      </c>
      <c r="AD62" s="480">
        <f>IFERROR(VLOOKUP($B62,'Round 1'!$B$2:$AM$102,MATCH(Species!AD$2,'Round 1'!$B$2:$AM$2,0),0),0)+IFERROR(VLOOKUP($B62,'Round  (2)'!$B$2:$AM$102,MATCH(Species!AD$2,'Round  (2)'!$B$2:$AM$2,0),0),0)+IFERROR(VLOOKUP($B62,'Round  (3)'!$B$2:$AM$102,MATCH(Species!AD$2,'Round  (3)'!$B$2:$AM$2,0),0),0)+IFERROR(VLOOKUP($B62,'Round (4)'!$B$2:$AM$102,MATCH(Species!AD$2,'Round (4)'!$B$2:$AM$2,0),0),0)+IFERROR(VLOOKUP($B62,'Round  (5)'!$B$2:$AM$102,MATCH(Species!AD$2,'Round  (5)'!$B$2:$AM$2,0),0),0)+IFERROR(VLOOKUP($B62,'Round  (6)'!$B$2:$AM$102,MATCH(Species!AD$2,'Round  (6)'!$B$2:$AM$2,0),0),0)+IFERROR(VLOOKUP($B62,'Round  (7)'!$B$2:$AM$102,MATCH(Species!AD$2,'Round  (7)'!$B$2:$AM$2,0),0),0)+IFERROR(VLOOKUP($B62,'Round  (8)'!$B$2:$AM$102,MATCH(Species!AD$2,'Round  (8)'!$B$2:$AM$2,0),0),0)+IFERROR(VLOOKUP($B62,'Round  (9)'!$B$2:$AM$102,MATCH(Species!AD$2,'Round  (9)'!$B$2:$AM$2,0),0),0)+IFERROR(VLOOKUP($B62,'Round  (10)'!$B$2:$U$102,MATCH(Species!AD$2,'Round  (10)'!$B$2:$U$2,0),0),0)+IFERROR(VLOOKUP($B62,'Round  (11)'!$B$2:$AB$102,MATCH(Species!AD$2,'Round  (11)'!$B$2:$AB$2,0),0),0)+IFERROR(VLOOKUP($B62,'Round  (12)'!$B$2:$Y$100,MATCH(Species!AD$2,'Round  (12)'!$B$2:$Y$2,0),0),0)</f>
        <v>0</v>
      </c>
      <c r="AE62" s="480">
        <f>IFERROR(VLOOKUP($B62,'Round 1'!$B$2:$AM$102,MATCH(Species!AE$2,'Round 1'!$B$2:$AM$2,0),0),0)+IFERROR(VLOOKUP($B62,'Round  (2)'!$B$2:$AM$102,MATCH(Species!AE$2,'Round  (2)'!$B$2:$AM$2,0),0),0)+IFERROR(VLOOKUP($B62,'Round  (3)'!$B$2:$AM$102,MATCH(Species!AE$2,'Round  (3)'!$B$2:$AM$2,0),0),0)+IFERROR(VLOOKUP($B62,'Round (4)'!$B$2:$AM$102,MATCH(Species!AE$2,'Round (4)'!$B$2:$AM$2,0),0),0)+IFERROR(VLOOKUP($B62,'Round  (5)'!$B$2:$AM$102,MATCH(Species!AE$2,'Round  (5)'!$B$2:$AM$2,0),0),0)+IFERROR(VLOOKUP($B62,'Round  (6)'!$B$2:$AM$102,MATCH(Species!AE$2,'Round  (6)'!$B$2:$AM$2,0),0),0)+IFERROR(VLOOKUP($B62,'Round  (7)'!$B$2:$AM$102,MATCH(Species!AE$2,'Round  (7)'!$B$2:$AM$2,0),0),0)+IFERROR(VLOOKUP($B62,'Round  (8)'!$B$2:$AM$102,MATCH(Species!AE$2,'Round  (8)'!$B$2:$AM$2,0),0),0)+IFERROR(VLOOKUP($B62,'Round  (9)'!$B$2:$AM$102,MATCH(Species!AE$2,'Round  (9)'!$B$2:$AM$2,0),0),0)+IFERROR(VLOOKUP($B62,'Round  (10)'!$B$2:$U$102,MATCH(Species!AE$2,'Round  (10)'!$B$2:$U$2,0),0),0)+IFERROR(VLOOKUP($B62,'Round  (11)'!$B$2:$AB$102,MATCH(Species!AE$2,'Round  (11)'!$B$2:$AB$2,0),0),0)+IFERROR(VLOOKUP($B62,'Round  (12)'!$B$2:$Y$100,MATCH(Species!AE$2,'Round  (12)'!$B$2:$Y$2,0),0),0)</f>
        <v>0</v>
      </c>
      <c r="AF62" s="480">
        <f>IFERROR(VLOOKUP($B62,'Round 1'!$B$2:$AM$102,MATCH(Species!AF$2,'Round 1'!$B$2:$AM$2,0),0),0)+IFERROR(VLOOKUP($B62,'Round  (2)'!$B$2:$AM$102,MATCH(Species!AF$2,'Round  (2)'!$B$2:$AM$2,0),0),0)+IFERROR(VLOOKUP($B62,'Round  (3)'!$B$2:$AM$102,MATCH(Species!AF$2,'Round  (3)'!$B$2:$AM$2,0),0),0)+IFERROR(VLOOKUP($B62,'Round (4)'!$B$2:$AM$102,MATCH(Species!AF$2,'Round (4)'!$B$2:$AM$2,0),0),0)+IFERROR(VLOOKUP($B62,'Round  (5)'!$B$2:$AM$102,MATCH(Species!AF$2,'Round  (5)'!$B$2:$AM$2,0),0),0)+IFERROR(VLOOKUP($B62,'Round  (6)'!$B$2:$AM$102,MATCH(Species!AF$2,'Round  (6)'!$B$2:$AM$2,0),0),0)+IFERROR(VLOOKUP($B62,'Round  (7)'!$B$2:$AM$102,MATCH(Species!AF$2,'Round  (7)'!$B$2:$AM$2,0),0),0)+IFERROR(VLOOKUP($B62,'Round  (8)'!$B$2:$AM$102,MATCH(Species!AF$2,'Round  (8)'!$B$2:$AM$2,0),0),0)+IFERROR(VLOOKUP($B62,'Round  (9)'!$B$2:$AM$102,MATCH(Species!AF$2,'Round  (9)'!$B$2:$AM$2,0),0),0)+IFERROR(VLOOKUP($B62,'Round  (10)'!$B$2:$U$102,MATCH(Species!AF$2,'Round  (10)'!$B$2:$U$2,0),0),0)+IFERROR(VLOOKUP($B62,'Round  (11)'!$B$2:$AB$102,MATCH(Species!AF$2,'Round  (11)'!$B$2:$AB$2,0),0),0)+IFERROR(VLOOKUP($B62,'Round  (12)'!$B$2:$Y$100,MATCH(Species!AF$2,'Round  (12)'!$B$2:$Y$2,0),0),0)</f>
        <v>0</v>
      </c>
      <c r="AG62" s="480">
        <f>IFERROR(VLOOKUP($B62,'Round 1'!$B$2:$AM$102,MATCH(Species!AG$2,'Round 1'!$B$2:$AM$2,0),0),0)+IFERROR(VLOOKUP($B62,'Round  (2)'!$B$2:$AM$102,MATCH(Species!AG$2,'Round  (2)'!$B$2:$AM$2,0),0),0)+IFERROR(VLOOKUP($B62,'Round  (3)'!$B$2:$AM$102,MATCH(Species!AG$2,'Round  (3)'!$B$2:$AM$2,0),0),0)+IFERROR(VLOOKUP($B62,'Round (4)'!$B$2:$AM$102,MATCH(Species!AG$2,'Round (4)'!$B$2:$AM$2,0),0),0)+IFERROR(VLOOKUP($B62,'Round  (5)'!$B$2:$AM$102,MATCH(Species!AG$2,'Round  (5)'!$B$2:$AM$2,0),0),0)+IFERROR(VLOOKUP($B62,'Round  (6)'!$B$2:$AM$102,MATCH(Species!AG$2,'Round  (6)'!$B$2:$AM$2,0),0),0)+IFERROR(VLOOKUP($B62,'Round  (7)'!$B$2:$AM$102,MATCH(Species!AG$2,'Round  (7)'!$B$2:$AM$2,0),0),0)+IFERROR(VLOOKUP($B62,'Round  (8)'!$B$2:$AM$102,MATCH(Species!AG$2,'Round  (8)'!$B$2:$AM$2,0),0),0)+IFERROR(VLOOKUP($B62,'Round  (9)'!$B$2:$AM$102,MATCH(Species!AG$2,'Round  (9)'!$B$2:$AM$2,0),0),0)+IFERROR(VLOOKUP($B62,'Round  (10)'!$B$2:$U$102,MATCH(Species!AG$2,'Round  (10)'!$B$2:$U$2,0),0),0)+IFERROR(VLOOKUP($B62,'Round  (11)'!$B$2:$AB$102,MATCH(Species!AG$2,'Round  (11)'!$B$2:$AB$2,0),0),0)+IFERROR(VLOOKUP($B62,'Round  (12)'!$B$2:$Y$100,MATCH(Species!AG$2,'Round  (12)'!$B$2:$Y$2,0),0),0)</f>
        <v>0</v>
      </c>
      <c r="AH62" s="480">
        <f>IFERROR(VLOOKUP($B62,'Round 1'!$B$2:$AM$102,MATCH(Species!AH$2,'Round 1'!$B$2:$AM$2,0),0),0)+IFERROR(VLOOKUP($B62,'Round  (2)'!$B$2:$AM$102,MATCH(Species!AH$2,'Round  (2)'!$B$2:$AM$2,0),0),0)+IFERROR(VLOOKUP($B62,'Round  (3)'!$B$2:$AM$102,MATCH(Species!AH$2,'Round  (3)'!$B$2:$AM$2,0),0),0)+IFERROR(VLOOKUP($B62,'Round (4)'!$B$2:$AM$102,MATCH(Species!AH$2,'Round (4)'!$B$2:$AM$2,0),0),0)+IFERROR(VLOOKUP($B62,'Round  (5)'!$B$2:$AM$102,MATCH(Species!AH$2,'Round  (5)'!$B$2:$AM$2,0),0),0)+IFERROR(VLOOKUP($B62,'Round  (6)'!$B$2:$AM$102,MATCH(Species!AH$2,'Round  (6)'!$B$2:$AM$2,0),0),0)+IFERROR(VLOOKUP($B62,'Round  (7)'!$B$2:$AM$102,MATCH(Species!AH$2,'Round  (7)'!$B$2:$AM$2,0),0),0)+IFERROR(VLOOKUP($B62,'Round  (8)'!$B$2:$AM$102,MATCH(Species!AH$2,'Round  (8)'!$B$2:$AM$2,0),0),0)+IFERROR(VLOOKUP($B62,'Round  (9)'!$B$2:$AM$102,MATCH(Species!AH$2,'Round  (9)'!$B$2:$AM$2,0),0),0)+IFERROR(VLOOKUP($B62,'Round  (10)'!$B$2:$U$102,MATCH(Species!AH$2,'Round  (10)'!$B$2:$U$2,0),0),0)+IFERROR(VLOOKUP($B62,'Round  (11)'!$B$2:$AB$102,MATCH(Species!AH$2,'Round  (11)'!$B$2:$AB$2,0),0),0)+IFERROR(VLOOKUP($B62,'Round  (12)'!$B$2:$Y$100,MATCH(Species!AH$2,'Round  (12)'!$B$2:$Y$2,0),0),0)</f>
        <v>0</v>
      </c>
      <c r="AI62" s="480">
        <f>IFERROR(VLOOKUP($B62,'Round 1'!$B$2:$AM$102,MATCH(Species!AI$2,'Round 1'!$B$2:$AM$2,0),0),0)+IFERROR(VLOOKUP($B62,'Round  (2)'!$B$2:$AM$102,MATCH(Species!AI$2,'Round  (2)'!$B$2:$AM$2,0),0),0)+IFERROR(VLOOKUP($B62,'Round  (3)'!$B$2:$AM$102,MATCH(Species!AI$2,'Round  (3)'!$B$2:$AM$2,0),0),0)+IFERROR(VLOOKUP($B62,'Round (4)'!$B$2:$AM$102,MATCH(Species!AI$2,'Round (4)'!$B$2:$AM$2,0),0),0)+IFERROR(VLOOKUP($B62,'Round  (5)'!$B$2:$AM$102,MATCH(Species!AI$2,'Round  (5)'!$B$2:$AM$2,0),0),0)+IFERROR(VLOOKUP($B62,'Round  (6)'!$B$2:$AM$102,MATCH(Species!AI$2,'Round  (6)'!$B$2:$AM$2,0),0),0)+IFERROR(VLOOKUP($B62,'Round  (7)'!$B$2:$AM$102,MATCH(Species!AI$2,'Round  (7)'!$B$2:$AM$2,0),0),0)+IFERROR(VLOOKUP($B62,'Round  (8)'!$B$2:$AM$102,MATCH(Species!AI$2,'Round  (8)'!$B$2:$AM$2,0),0),0)+IFERROR(VLOOKUP($B62,'Round  (9)'!$B$2:$AM$102,MATCH(Species!AI$2,'Round  (9)'!$B$2:$AM$2,0),0),0)+IFERROR(VLOOKUP($B62,'Round  (10)'!$B$2:$U$102,MATCH(Species!AI$2,'Round  (10)'!$B$2:$U$2,0),0),0)+IFERROR(VLOOKUP($B62,'Round  (11)'!$B$2:$AB$102,MATCH(Species!AI$2,'Round  (11)'!$B$2:$AB$2,0),0),0)+IFERROR(VLOOKUP($B62,'Round  (12)'!$B$2:$Y$100,MATCH(Species!AI$2,'Round  (12)'!$B$2:$Y$2,0),0),0)</f>
        <v>0</v>
      </c>
      <c r="AJ62" s="480">
        <f>IFERROR(VLOOKUP($B62,'Round 1'!$B$2:$AM$102,MATCH(Species!AJ$2,'Round 1'!$B$2:$AM$2,0),0),0)+IFERROR(VLOOKUP($B62,'Round  (2)'!$B$2:$AM$102,MATCH(Species!AJ$2,'Round  (2)'!$B$2:$AM$2,0),0),0)+IFERROR(VLOOKUP($B62,'Round  (3)'!$B$2:$AM$102,MATCH(Species!AJ$2,'Round  (3)'!$B$2:$AM$2,0),0),0)+IFERROR(VLOOKUP($B62,'Round (4)'!$B$2:$AM$102,MATCH(Species!AJ$2,'Round (4)'!$B$2:$AM$2,0),0),0)+IFERROR(VLOOKUP($B62,'Round  (5)'!$B$2:$AM$102,MATCH(Species!AJ$2,'Round  (5)'!$B$2:$AM$2,0),0),0)+IFERROR(VLOOKUP($B62,'Round  (6)'!$B$2:$AM$102,MATCH(Species!AJ$2,'Round  (6)'!$B$2:$AM$2,0),0),0)+IFERROR(VLOOKUP($B62,'Round  (7)'!$B$2:$AM$102,MATCH(Species!AJ$2,'Round  (7)'!$B$2:$AM$2,0),0),0)+IFERROR(VLOOKUP($B62,'Round  (8)'!$B$2:$AM$102,MATCH(Species!AJ$2,'Round  (8)'!$B$2:$AM$2,0),0),0)+IFERROR(VLOOKUP($B62,'Round  (9)'!$B$2:$AM$102,MATCH(Species!AJ$2,'Round  (9)'!$B$2:$AM$2,0),0),0)+IFERROR(VLOOKUP($B62,'Round  (10)'!$B$2:$U$102,MATCH(Species!AJ$2,'Round  (10)'!$B$2:$U$2,0),0),0)+IFERROR(VLOOKUP($B62,'Round  (11)'!$B$2:$AB$102,MATCH(Species!AJ$2,'Round  (11)'!$B$2:$AB$2,0),0),0)+IFERROR(VLOOKUP($B62,'Round  (12)'!$B$2:$Y$100,MATCH(Species!AJ$2,'Round  (12)'!$B$2:$Y$2,0),0),0)</f>
        <v>0</v>
      </c>
    </row>
    <row r="63" spans="1:37" x14ac:dyDescent="0.3">
      <c r="A63" s="186">
        <v>60</v>
      </c>
      <c r="B63" s="326" t="s">
        <v>112</v>
      </c>
      <c r="C63" s="66" t="str">
        <f>IFERROR(VLOOKUP(B63,IND!$B$3:$E$66,4,0),"NM")</f>
        <v>M</v>
      </c>
      <c r="D63" s="51">
        <f t="shared" si="3"/>
        <v>3</v>
      </c>
      <c r="E63" s="342">
        <f t="shared" si="4"/>
        <v>13</v>
      </c>
      <c r="F63" s="480">
        <f>IFERROR(VLOOKUP($B63,'Round 1'!$B$2:$AM$102,MATCH(Species!F$2,'Round 1'!$B$2:$AM$2,0),0),0)+IFERROR(VLOOKUP($B63,'Round  (2)'!$B$2:$AM$102,MATCH(Species!F$2,'Round  (2)'!$B$2:$AM$2,0),0),0)+IFERROR(VLOOKUP($B63,'Round  (3)'!$B$2:$AM$102,MATCH(Species!F$2,'Round  (3)'!$B$2:$AM$2,0),0),0)+IFERROR(VLOOKUP($B63,'Round (4)'!$B$2:$AM$102,MATCH(Species!F$2,'Round (4)'!$B$2:$AM$2,0),0),0)+IFERROR(VLOOKUP($B63,'Round  (5)'!$B$2:$AM$102,MATCH(Species!F$2,'Round  (5)'!$B$2:$AM$2,0),0),0)+IFERROR(VLOOKUP($B63,'Round  (6)'!$B$2:$AM$102,MATCH(Species!F$2,'Round  (6)'!$B$2:$AM$2,0),0),0)+IFERROR(VLOOKUP($B63,'Round  (7)'!$B$2:$AM$102,MATCH(Species!F$2,'Round  (7)'!$B$2:$AM$2,0),0),0)+IFERROR(VLOOKUP($B63,'Round  (8)'!$B$2:$AM$102,MATCH(Species!F$2,'Round  (8)'!$B$2:$AM$2,0),0),0)+IFERROR(VLOOKUP($B63,'Round  (9)'!$B$2:$AM$102,MATCH(Species!F$2,'Round  (9)'!$B$2:$AM$2,0),0),0)+IFERROR(VLOOKUP($B63,'Round  (10)'!$B$2:$U$102,MATCH(Species!F$2,'Round  (10)'!$B$2:$U$2,0),0),0)+IFERROR(VLOOKUP($B63,'Round  (11)'!$B$2:$AB$102,MATCH(Species!F$2,'Round  (11)'!$B$2:$AB$2,0),0),0)+IFERROR(VLOOKUP($B63,'Round  (12)'!$B$2:$Y$100,MATCH(Species!F$2,'Round  (12)'!$B$2:$Y$2,0),0),0)</f>
        <v>3</v>
      </c>
      <c r="G63" s="480">
        <f>IFERROR(VLOOKUP($B63,'Round 1'!$B$2:$AM$102,MATCH(Species!G$2,'Round 1'!$B$2:$AM$2,0),0),0)+IFERROR(VLOOKUP($B63,'Round  (2)'!$B$2:$AM$102,MATCH(Species!G$2,'Round  (2)'!$B$2:$AM$2,0),0),0)+IFERROR(VLOOKUP($B63,'Round  (3)'!$B$2:$AM$102,MATCH(Species!G$2,'Round  (3)'!$B$2:$AM$2,0),0),0)+IFERROR(VLOOKUP($B63,'Round (4)'!$B$2:$AM$102,MATCH(Species!G$2,'Round (4)'!$B$2:$AM$2,0),0),0)+IFERROR(VLOOKUP($B63,'Round  (5)'!$B$2:$AM$102,MATCH(Species!G$2,'Round  (5)'!$B$2:$AM$2,0),0),0)+IFERROR(VLOOKUP($B63,'Round  (6)'!$B$2:$AM$102,MATCH(Species!G$2,'Round  (6)'!$B$2:$AM$2,0),0),0)+IFERROR(VLOOKUP($B63,'Round  (7)'!$B$2:$AM$102,MATCH(Species!G$2,'Round  (7)'!$B$2:$AM$2,0),0),0)+IFERROR(VLOOKUP($B63,'Round  (8)'!$B$2:$AM$102,MATCH(Species!G$2,'Round  (8)'!$B$2:$AM$2,0),0),0)+IFERROR(VLOOKUP($B63,'Round  (9)'!$B$2:$AM$102,MATCH(Species!G$2,'Round  (9)'!$B$2:$AM$2,0),0),0)+IFERROR(VLOOKUP($B63,'Round  (10)'!$B$2:$U$102,MATCH(Species!G$2,'Round  (10)'!$B$2:$U$2,0),0),0)+IFERROR(VLOOKUP($B63,'Round  (11)'!$B$2:$AB$102,MATCH(Species!G$2,'Round  (11)'!$B$2:$AB$2,0),0),0)+IFERROR(VLOOKUP($B63,'Round  (12)'!$B$2:$Y$100,MATCH(Species!G$2,'Round  (12)'!$B$2:$Y$2,0),0),0)</f>
        <v>0</v>
      </c>
      <c r="H63" s="480">
        <f>IFERROR(VLOOKUP($B63,'Round 1'!$B$2:$AM$102,MATCH(Species!H$2,'Round 1'!$B$2:$AM$2,0),0),0)+IFERROR(VLOOKUP($B63,'Round  (2)'!$B$2:$AM$102,MATCH(Species!H$2,'Round  (2)'!$B$2:$AM$2,0),0),0)+IFERROR(VLOOKUP($B63,'Round  (3)'!$B$2:$AM$102,MATCH(Species!H$2,'Round  (3)'!$B$2:$AM$2,0),0),0)+IFERROR(VLOOKUP($B63,'Round (4)'!$B$2:$AM$102,MATCH(Species!H$2,'Round (4)'!$B$2:$AM$2,0),0),0)+IFERROR(VLOOKUP($B63,'Round  (5)'!$B$2:$AM$102,MATCH(Species!H$2,'Round  (5)'!$B$2:$AM$2,0),0),0)+IFERROR(VLOOKUP($B63,'Round  (6)'!$B$2:$AM$102,MATCH(Species!H$2,'Round  (6)'!$B$2:$AM$2,0),0),0)+IFERROR(VLOOKUP($B63,'Round  (7)'!$B$2:$AM$102,MATCH(Species!H$2,'Round  (7)'!$B$2:$AM$2,0),0),0)+IFERROR(VLOOKUP($B63,'Round  (8)'!$B$2:$AM$102,MATCH(Species!H$2,'Round  (8)'!$B$2:$AM$2,0),0),0)+IFERROR(VLOOKUP($B63,'Round  (9)'!$B$2:$AM$102,MATCH(Species!H$2,'Round  (9)'!$B$2:$AM$2,0),0),0)+IFERROR(VLOOKUP($B63,'Round  (10)'!$B$2:$U$102,MATCH(Species!H$2,'Round  (10)'!$B$2:$U$2,0),0),0)+IFERROR(VLOOKUP($B63,'Round  (11)'!$B$2:$AB$102,MATCH(Species!H$2,'Round  (11)'!$B$2:$AB$2,0),0),0)+IFERROR(VLOOKUP($B63,'Round  (12)'!$B$2:$Y$100,MATCH(Species!H$2,'Round  (12)'!$B$2:$Y$2,0),0),0)</f>
        <v>0</v>
      </c>
      <c r="I63" s="480">
        <f>IFERROR(VLOOKUP($B63,'Round 1'!$B$2:$AM$102,MATCH(Species!I$2,'Round 1'!$B$2:$AM$2,0),0),0)+IFERROR(VLOOKUP($B63,'Round  (2)'!$B$2:$AM$102,MATCH(Species!I$2,'Round  (2)'!$B$2:$AM$2,0),0),0)+IFERROR(VLOOKUP($B63,'Round  (3)'!$B$2:$AM$102,MATCH(Species!I$2,'Round  (3)'!$B$2:$AM$2,0),0),0)+IFERROR(VLOOKUP($B63,'Round (4)'!$B$2:$AM$102,MATCH(Species!I$2,'Round (4)'!$B$2:$AM$2,0),0),0)+IFERROR(VLOOKUP($B63,'Round  (5)'!$B$2:$AM$102,MATCH(Species!I$2,'Round  (5)'!$B$2:$AM$2,0),0),0)+IFERROR(VLOOKUP($B63,'Round  (6)'!$B$2:$AM$102,MATCH(Species!I$2,'Round  (6)'!$B$2:$AM$2,0),0),0)+IFERROR(VLOOKUP($B63,'Round  (7)'!$B$2:$AM$102,MATCH(Species!I$2,'Round  (7)'!$B$2:$AM$2,0),0),0)+IFERROR(VLOOKUP($B63,'Round  (8)'!$B$2:$AM$102,MATCH(Species!I$2,'Round  (8)'!$B$2:$AM$2,0),0),0)+IFERROR(VLOOKUP($B63,'Round  (9)'!$B$2:$AM$102,MATCH(Species!I$2,'Round  (9)'!$B$2:$AM$2,0),0),0)+IFERROR(VLOOKUP($B63,'Round  (10)'!$B$2:$U$102,MATCH(Species!I$2,'Round  (10)'!$B$2:$U$2,0),0),0)+IFERROR(VLOOKUP($B63,'Round  (11)'!$B$2:$AB$102,MATCH(Species!I$2,'Round  (11)'!$B$2:$AB$2,0),0),0)+IFERROR(VLOOKUP($B63,'Round  (12)'!$B$2:$Y$100,MATCH(Species!I$2,'Round  (12)'!$B$2:$Y$2,0),0),0)</f>
        <v>0</v>
      </c>
      <c r="J63" s="480">
        <f>IFERROR(VLOOKUP($B63,'Round 1'!$B$2:$AM$102,MATCH(Species!J$2,'Round 1'!$B$2:$AM$2,0),0),0)+IFERROR(VLOOKUP($B63,'Round  (2)'!$B$2:$AM$102,MATCH(Species!J$2,'Round  (2)'!$B$2:$AM$2,0),0),0)+IFERROR(VLOOKUP($B63,'Round  (3)'!$B$2:$AM$102,MATCH(Species!J$2,'Round  (3)'!$B$2:$AM$2,0),0),0)+IFERROR(VLOOKUP($B63,'Round (4)'!$B$2:$AM$102,MATCH(Species!J$2,'Round (4)'!$B$2:$AM$2,0),0),0)+IFERROR(VLOOKUP($B63,'Round  (5)'!$B$2:$AM$102,MATCH(Species!J$2,'Round  (5)'!$B$2:$AM$2,0),0),0)+IFERROR(VLOOKUP($B63,'Round  (6)'!$B$2:$AM$102,MATCH(Species!J$2,'Round  (6)'!$B$2:$AM$2,0),0),0)+IFERROR(VLOOKUP($B63,'Round  (7)'!$B$2:$AM$102,MATCH(Species!J$2,'Round  (7)'!$B$2:$AM$2,0),0),0)+IFERROR(VLOOKUP($B63,'Round  (8)'!$B$2:$AM$102,MATCH(Species!J$2,'Round  (8)'!$B$2:$AM$2,0),0),0)+IFERROR(VLOOKUP($B63,'Round  (9)'!$B$2:$AM$102,MATCH(Species!J$2,'Round  (9)'!$B$2:$AM$2,0),0),0)+IFERROR(VLOOKUP($B63,'Round  (10)'!$B$2:$U$102,MATCH(Species!J$2,'Round  (10)'!$B$2:$U$2,0),0),0)+IFERROR(VLOOKUP($B63,'Round  (11)'!$B$2:$AB$102,MATCH(Species!J$2,'Round  (11)'!$B$2:$AB$2,0),0),0)+IFERROR(VLOOKUP($B63,'Round  (12)'!$B$2:$Y$100,MATCH(Species!J$2,'Round  (12)'!$B$2:$Y$2,0),0),0)</f>
        <v>0</v>
      </c>
      <c r="K63" s="480">
        <f>IFERROR(VLOOKUP($B63,'Round 1'!$B$2:$AM$102,MATCH(Species!K$2,'Round 1'!$B$2:$AM$2,0),0),0)+IFERROR(VLOOKUP($B63,'Round  (2)'!$B$2:$AM$102,MATCH(Species!K$2,'Round  (2)'!$B$2:$AM$2,0),0),0)+IFERROR(VLOOKUP($B63,'Round  (3)'!$B$2:$AM$102,MATCH(Species!K$2,'Round  (3)'!$B$2:$AM$2,0),0),0)+IFERROR(VLOOKUP($B63,'Round (4)'!$B$2:$AM$102,MATCH(Species!K$2,'Round (4)'!$B$2:$AM$2,0),0),0)+IFERROR(VLOOKUP($B63,'Round  (5)'!$B$2:$AM$102,MATCH(Species!K$2,'Round  (5)'!$B$2:$AM$2,0),0),0)+IFERROR(VLOOKUP($B63,'Round  (6)'!$B$2:$AM$102,MATCH(Species!K$2,'Round  (6)'!$B$2:$AM$2,0),0),0)+IFERROR(VLOOKUP($B63,'Round  (7)'!$B$2:$AM$102,MATCH(Species!K$2,'Round  (7)'!$B$2:$AM$2,0),0),0)+IFERROR(VLOOKUP($B63,'Round  (8)'!$B$2:$AM$102,MATCH(Species!K$2,'Round  (8)'!$B$2:$AM$2,0),0),0)+IFERROR(VLOOKUP($B63,'Round  (9)'!$B$2:$AM$102,MATCH(Species!K$2,'Round  (9)'!$B$2:$AM$2,0),0),0)+IFERROR(VLOOKUP($B63,'Round  (10)'!$B$2:$U$102,MATCH(Species!K$2,'Round  (10)'!$B$2:$U$2,0),0),0)+IFERROR(VLOOKUP($B63,'Round  (11)'!$B$2:$AB$102,MATCH(Species!K$2,'Round  (11)'!$B$2:$AB$2,0),0),0)+IFERROR(VLOOKUP($B63,'Round  (12)'!$B$2:$Y$100,MATCH(Species!K$2,'Round  (12)'!$B$2:$Y$2,0),0),0)</f>
        <v>0</v>
      </c>
      <c r="L63" s="480">
        <f>IFERROR(VLOOKUP($B63,'Round 1'!$B$2:$AM$102,MATCH(Species!L$2,'Round 1'!$B$2:$AM$2,0),0),0)+IFERROR(VLOOKUP($B63,'Round  (2)'!$B$2:$AM$102,MATCH(Species!L$2,'Round  (2)'!$B$2:$AM$2,0),0),0)+IFERROR(VLOOKUP($B63,'Round  (3)'!$B$2:$AM$102,MATCH(Species!L$2,'Round  (3)'!$B$2:$AM$2,0),0),0)+IFERROR(VLOOKUP($B63,'Round (4)'!$B$2:$AM$102,MATCH(Species!L$2,'Round (4)'!$B$2:$AM$2,0),0),0)+IFERROR(VLOOKUP($B63,'Round  (5)'!$B$2:$AM$102,MATCH(Species!L$2,'Round  (5)'!$B$2:$AM$2,0),0),0)+IFERROR(VLOOKUP($B63,'Round  (6)'!$B$2:$AM$102,MATCH(Species!L$2,'Round  (6)'!$B$2:$AM$2,0),0),0)+IFERROR(VLOOKUP($B63,'Round  (7)'!$B$2:$AM$102,MATCH(Species!L$2,'Round  (7)'!$B$2:$AM$2,0),0),0)+IFERROR(VLOOKUP($B63,'Round  (8)'!$B$2:$AM$102,MATCH(Species!L$2,'Round  (8)'!$B$2:$AM$2,0),0),0)+IFERROR(VLOOKUP($B63,'Round  (9)'!$B$2:$AM$102,MATCH(Species!L$2,'Round  (9)'!$B$2:$AM$2,0),0),0)+IFERROR(VLOOKUP($B63,'Round  (10)'!$B$2:$U$102,MATCH(Species!L$2,'Round  (10)'!$B$2:$U$2,0),0),0)+IFERROR(VLOOKUP($B63,'Round  (11)'!$B$2:$AB$102,MATCH(Species!L$2,'Round  (11)'!$B$2:$AB$2,0),0),0)+IFERROR(VLOOKUP($B63,'Round  (12)'!$B$2:$Y$100,MATCH(Species!L$2,'Round  (12)'!$B$2:$Y$2,0),0),0)</f>
        <v>7</v>
      </c>
      <c r="M63" s="480">
        <f>IFERROR(VLOOKUP($B63,'Round 1'!$B$2:$AM$102,MATCH(Species!M$2,'Round 1'!$B$2:$AM$2,0),0),0)+IFERROR(VLOOKUP($B63,'Round  (2)'!$B$2:$AM$102,MATCH(Species!M$2,'Round  (2)'!$B$2:$AM$2,0),0),0)+IFERROR(VLOOKUP($B63,'Round  (3)'!$B$2:$AM$102,MATCH(Species!M$2,'Round  (3)'!$B$2:$AM$2,0),0),0)+IFERROR(VLOOKUP($B63,'Round (4)'!$B$2:$AM$102,MATCH(Species!M$2,'Round (4)'!$B$2:$AM$2,0),0),0)+IFERROR(VLOOKUP($B63,'Round  (5)'!$B$2:$AM$102,MATCH(Species!M$2,'Round  (5)'!$B$2:$AM$2,0),0),0)+IFERROR(VLOOKUP($B63,'Round  (6)'!$B$2:$AM$102,MATCH(Species!M$2,'Round  (6)'!$B$2:$AM$2,0),0),0)+IFERROR(VLOOKUP($B63,'Round  (7)'!$B$2:$AM$102,MATCH(Species!M$2,'Round  (7)'!$B$2:$AM$2,0),0),0)+IFERROR(VLOOKUP($B63,'Round  (8)'!$B$2:$AM$102,MATCH(Species!M$2,'Round  (8)'!$B$2:$AM$2,0),0),0)+IFERROR(VLOOKUP($B63,'Round  (9)'!$B$2:$AM$102,MATCH(Species!M$2,'Round  (9)'!$B$2:$AM$2,0),0),0)+IFERROR(VLOOKUP($B63,'Round  (10)'!$B$2:$U$102,MATCH(Species!M$2,'Round  (10)'!$B$2:$U$2,0),0),0)+IFERROR(VLOOKUP($B63,'Round  (11)'!$B$2:$AB$102,MATCH(Species!M$2,'Round  (11)'!$B$2:$AB$2,0),0),0)+IFERROR(VLOOKUP($B63,'Round  (12)'!$B$2:$Y$100,MATCH(Species!M$2,'Round  (12)'!$B$2:$Y$2,0),0),0)</f>
        <v>0</v>
      </c>
      <c r="N63" s="480">
        <f>IFERROR(VLOOKUP($B63,'Round 1'!$B$2:$AM$102,MATCH(Species!N$2,'Round 1'!$B$2:$AM$2,0),0),0)+IFERROR(VLOOKUP($B63,'Round  (2)'!$B$2:$AM$102,MATCH(Species!N$2,'Round  (2)'!$B$2:$AM$2,0),0),0)+IFERROR(VLOOKUP($B63,'Round  (3)'!$B$2:$AM$102,MATCH(Species!N$2,'Round  (3)'!$B$2:$AM$2,0),0),0)+IFERROR(VLOOKUP($B63,'Round (4)'!$B$2:$AM$102,MATCH(Species!N$2,'Round (4)'!$B$2:$AM$2,0),0),0)+IFERROR(VLOOKUP($B63,'Round  (5)'!$B$2:$AM$102,MATCH(Species!N$2,'Round  (5)'!$B$2:$AM$2,0),0),0)+IFERROR(VLOOKUP($B63,'Round  (6)'!$B$2:$AM$102,MATCH(Species!N$2,'Round  (6)'!$B$2:$AM$2,0),0),0)+IFERROR(VLOOKUP($B63,'Round  (7)'!$B$2:$AM$102,MATCH(Species!N$2,'Round  (7)'!$B$2:$AM$2,0),0),0)+IFERROR(VLOOKUP($B63,'Round  (8)'!$B$2:$AM$102,MATCH(Species!N$2,'Round  (8)'!$B$2:$AM$2,0),0),0)+IFERROR(VLOOKUP($B63,'Round  (9)'!$B$2:$AM$102,MATCH(Species!N$2,'Round  (9)'!$B$2:$AM$2,0),0),0)+IFERROR(VLOOKUP($B63,'Round  (10)'!$B$2:$U$102,MATCH(Species!N$2,'Round  (10)'!$B$2:$U$2,0),0),0)+IFERROR(VLOOKUP($B63,'Round  (11)'!$B$2:$AB$102,MATCH(Species!N$2,'Round  (11)'!$B$2:$AB$2,0),0),0)+IFERROR(VLOOKUP($B63,'Round  (12)'!$B$2:$Y$100,MATCH(Species!N$2,'Round  (12)'!$B$2:$Y$2,0),0),0)</f>
        <v>3</v>
      </c>
      <c r="O63" s="480">
        <f>IFERROR(VLOOKUP($B63,'Round 1'!$B$2:$AM$102,MATCH(Species!O$2,'Round 1'!$B$2:$AM$2,0),0),0)+IFERROR(VLOOKUP($B63,'Round  (2)'!$B$2:$AM$102,MATCH(Species!O$2,'Round  (2)'!$B$2:$AM$2,0),0),0)+IFERROR(VLOOKUP($B63,'Round  (3)'!$B$2:$AM$102,MATCH(Species!O$2,'Round  (3)'!$B$2:$AM$2,0),0),0)+IFERROR(VLOOKUP($B63,'Round (4)'!$B$2:$AM$102,MATCH(Species!O$2,'Round (4)'!$B$2:$AM$2,0),0),0)+IFERROR(VLOOKUP($B63,'Round  (5)'!$B$2:$AM$102,MATCH(Species!O$2,'Round  (5)'!$B$2:$AM$2,0),0),0)+IFERROR(VLOOKUP($B63,'Round  (6)'!$B$2:$AM$102,MATCH(Species!O$2,'Round  (6)'!$B$2:$AM$2,0),0),0)+IFERROR(VLOOKUP($B63,'Round  (7)'!$B$2:$AM$102,MATCH(Species!O$2,'Round  (7)'!$B$2:$AM$2,0),0),0)+IFERROR(VLOOKUP($B63,'Round  (8)'!$B$2:$AM$102,MATCH(Species!O$2,'Round  (8)'!$B$2:$AM$2,0),0),0)+IFERROR(VLOOKUP($B63,'Round  (9)'!$B$2:$AM$102,MATCH(Species!O$2,'Round  (9)'!$B$2:$AM$2,0),0),0)+IFERROR(VLOOKUP($B63,'Round  (10)'!$B$2:$U$102,MATCH(Species!O$2,'Round  (10)'!$B$2:$U$2,0),0),0)+IFERROR(VLOOKUP($B63,'Round  (11)'!$B$2:$AB$102,MATCH(Species!O$2,'Round  (11)'!$B$2:$AB$2,0),0),0)+IFERROR(VLOOKUP($B63,'Round  (12)'!$B$2:$Y$100,MATCH(Species!O$2,'Round  (12)'!$B$2:$Y$2,0),0),0)</f>
        <v>0</v>
      </c>
      <c r="P63" s="480">
        <f>IFERROR(VLOOKUP($B63,'Round 1'!$B$2:$AM$102,MATCH(Species!P$2,'Round 1'!$B$2:$AM$2,0),0),0)+IFERROR(VLOOKUP($B63,'Round  (2)'!$B$2:$AM$102,MATCH(Species!P$2,'Round  (2)'!$B$2:$AM$2,0),0),0)+IFERROR(VLOOKUP($B63,'Round  (3)'!$B$2:$AM$102,MATCH(Species!P$2,'Round  (3)'!$B$2:$AM$2,0),0),0)+IFERROR(VLOOKUP($B63,'Round (4)'!$B$2:$AM$102,MATCH(Species!P$2,'Round (4)'!$B$2:$AM$2,0),0),0)+IFERROR(VLOOKUP($B63,'Round  (5)'!$B$2:$AM$102,MATCH(Species!P$2,'Round  (5)'!$B$2:$AM$2,0),0),0)+IFERROR(VLOOKUP($B63,'Round  (6)'!$B$2:$AM$102,MATCH(Species!P$2,'Round  (6)'!$B$2:$AM$2,0),0),0)+IFERROR(VLOOKUP($B63,'Round  (7)'!$B$2:$AM$102,MATCH(Species!P$2,'Round  (7)'!$B$2:$AM$2,0),0),0)+IFERROR(VLOOKUP($B63,'Round  (8)'!$B$2:$AM$102,MATCH(Species!P$2,'Round  (8)'!$B$2:$AM$2,0),0),0)+IFERROR(VLOOKUP($B63,'Round  (9)'!$B$2:$AM$102,MATCH(Species!P$2,'Round  (9)'!$B$2:$AM$2,0),0),0)+IFERROR(VLOOKUP($B63,'Round  (10)'!$B$2:$U$102,MATCH(Species!P$2,'Round  (10)'!$B$2:$U$2,0),0),0)+IFERROR(VLOOKUP($B63,'Round  (11)'!$B$2:$AB$102,MATCH(Species!P$2,'Round  (11)'!$B$2:$AB$2,0),0),0)+IFERROR(VLOOKUP($B63,'Round  (12)'!$B$2:$Y$100,MATCH(Species!P$2,'Round  (12)'!$B$2:$Y$2,0),0),0)</f>
        <v>0</v>
      </c>
      <c r="Q63" s="480">
        <f>IFERROR(VLOOKUP($B63,'Round 1'!$B$2:$AM$102,MATCH(Species!Q$2,'Round 1'!$B$2:$AM$2,0),0),0)+IFERROR(VLOOKUP($B63,'Round  (2)'!$B$2:$AM$102,MATCH(Species!Q$2,'Round  (2)'!$B$2:$AM$2,0),0),0)+IFERROR(VLOOKUP($B63,'Round  (3)'!$B$2:$AM$102,MATCH(Species!Q$2,'Round  (3)'!$B$2:$AM$2,0),0),0)+IFERROR(VLOOKUP($B63,'Round (4)'!$B$2:$AM$102,MATCH(Species!Q$2,'Round (4)'!$B$2:$AM$2,0),0),0)+IFERROR(VLOOKUP($B63,'Round  (5)'!$B$2:$AM$102,MATCH(Species!Q$2,'Round  (5)'!$B$2:$AM$2,0),0),0)+IFERROR(VLOOKUP($B63,'Round  (6)'!$B$2:$AM$102,MATCH(Species!Q$2,'Round  (6)'!$B$2:$AM$2,0),0),0)+IFERROR(VLOOKUP($B63,'Round  (7)'!$B$2:$AM$102,MATCH(Species!Q$2,'Round  (7)'!$B$2:$AM$2,0),0),0)+IFERROR(VLOOKUP($B63,'Round  (8)'!$B$2:$AM$102,MATCH(Species!Q$2,'Round  (8)'!$B$2:$AM$2,0),0),0)+IFERROR(VLOOKUP($B63,'Round  (9)'!$B$2:$AM$102,MATCH(Species!Q$2,'Round  (9)'!$B$2:$AM$2,0),0),0)+IFERROR(VLOOKUP($B63,'Round  (10)'!$B$2:$U$102,MATCH(Species!Q$2,'Round  (10)'!$B$2:$U$2,0),0),0)+IFERROR(VLOOKUP($B63,'Round  (11)'!$B$2:$AB$102,MATCH(Species!Q$2,'Round  (11)'!$B$2:$AB$2,0),0),0)+IFERROR(VLOOKUP($B63,'Round  (12)'!$B$2:$Y$100,MATCH(Species!Q$2,'Round  (12)'!$B$2:$Y$2,0),0),0)</f>
        <v>0</v>
      </c>
      <c r="R63" s="480">
        <f>IFERROR(VLOOKUP($B63,'Round 1'!$B$2:$AM$102,MATCH(Species!R$2,'Round 1'!$B$2:$AM$2,0),0),0)+IFERROR(VLOOKUP($B63,'Round  (2)'!$B$2:$AM$102,MATCH(Species!R$2,'Round  (2)'!$B$2:$AM$2,0),0),0)+IFERROR(VLOOKUP($B63,'Round  (3)'!$B$2:$AM$102,MATCH(Species!R$2,'Round  (3)'!$B$2:$AM$2,0),0),0)+IFERROR(VLOOKUP($B63,'Round (4)'!$B$2:$AM$102,MATCH(Species!R$2,'Round (4)'!$B$2:$AM$2,0),0),0)+IFERROR(VLOOKUP($B63,'Round  (5)'!$B$2:$AM$102,MATCH(Species!R$2,'Round  (5)'!$B$2:$AM$2,0),0),0)+IFERROR(VLOOKUP($B63,'Round  (6)'!$B$2:$AM$102,MATCH(Species!R$2,'Round  (6)'!$B$2:$AM$2,0),0),0)+IFERROR(VLOOKUP($B63,'Round  (7)'!$B$2:$AM$102,MATCH(Species!R$2,'Round  (7)'!$B$2:$AM$2,0),0),0)+IFERROR(VLOOKUP($B63,'Round  (8)'!$B$2:$AM$102,MATCH(Species!R$2,'Round  (8)'!$B$2:$AM$2,0),0),0)+IFERROR(VLOOKUP($B63,'Round  (9)'!$B$2:$AM$102,MATCH(Species!R$2,'Round  (9)'!$B$2:$AM$2,0),0),0)+IFERROR(VLOOKUP($B63,'Round  (10)'!$B$2:$U$102,MATCH(Species!R$2,'Round  (10)'!$B$2:$U$2,0),0),0)+IFERROR(VLOOKUP($B63,'Round  (11)'!$B$2:$AB$102,MATCH(Species!R$2,'Round  (11)'!$B$2:$AB$2,0),0),0)+IFERROR(VLOOKUP($B63,'Round  (12)'!$B$2:$Y$100,MATCH(Species!R$2,'Round  (12)'!$B$2:$Y$2,0),0),0)</f>
        <v>0</v>
      </c>
      <c r="S63" s="480">
        <f>IFERROR(VLOOKUP($B63,'Round 1'!$B$2:$AM$102,MATCH(Species!S$2,'Round 1'!$B$2:$AM$2,0),0),0)+IFERROR(VLOOKUP($B63,'Round  (2)'!$B$2:$AM$102,MATCH(Species!S$2,'Round  (2)'!$B$2:$AM$2,0),0),0)+IFERROR(VLOOKUP($B63,'Round  (3)'!$B$2:$AM$102,MATCH(Species!S$2,'Round  (3)'!$B$2:$AM$2,0),0),0)+IFERROR(VLOOKUP($B63,'Round (4)'!$B$2:$AM$102,MATCH(Species!S$2,'Round (4)'!$B$2:$AM$2,0),0),0)+IFERROR(VLOOKUP($B63,'Round  (5)'!$B$2:$AM$102,MATCH(Species!S$2,'Round  (5)'!$B$2:$AM$2,0),0),0)+IFERROR(VLOOKUP($B63,'Round  (6)'!$B$2:$AM$102,MATCH(Species!S$2,'Round  (6)'!$B$2:$AM$2,0),0),0)+IFERROR(VLOOKUP($B63,'Round  (7)'!$B$2:$AM$102,MATCH(Species!S$2,'Round  (7)'!$B$2:$AM$2,0),0),0)+IFERROR(VLOOKUP($B63,'Round  (8)'!$B$2:$AM$102,MATCH(Species!S$2,'Round  (8)'!$B$2:$AM$2,0),0),0)+IFERROR(VLOOKUP($B63,'Round  (9)'!$B$2:$AM$102,MATCH(Species!S$2,'Round  (9)'!$B$2:$AM$2,0),0),0)+IFERROR(VLOOKUP($B63,'Round  (10)'!$B$2:$U$102,MATCH(Species!S$2,'Round  (10)'!$B$2:$U$2,0),0),0)+IFERROR(VLOOKUP($B63,'Round  (11)'!$B$2:$AB$102,MATCH(Species!S$2,'Round  (11)'!$B$2:$AB$2,0),0),0)+IFERROR(VLOOKUP($B63,'Round  (12)'!$B$2:$Y$100,MATCH(Species!S$2,'Round  (12)'!$B$2:$Y$2,0),0),0)</f>
        <v>0</v>
      </c>
      <c r="T63" s="480">
        <f>IFERROR(VLOOKUP($B63,'Round 1'!$B$2:$AM$102,MATCH(Species!T$2,'Round 1'!$B$2:$AM$2,0),0),0)+IFERROR(VLOOKUP($B63,'Round  (2)'!$B$2:$AM$102,MATCH(Species!T$2,'Round  (2)'!$B$2:$AM$2,0),0),0)+IFERROR(VLOOKUP($B63,'Round  (3)'!$B$2:$AM$102,MATCH(Species!T$2,'Round  (3)'!$B$2:$AM$2,0),0),0)+IFERROR(VLOOKUP($B63,'Round (4)'!$B$2:$AM$102,MATCH(Species!T$2,'Round (4)'!$B$2:$AM$2,0),0),0)+IFERROR(VLOOKUP($B63,'Round  (5)'!$B$2:$AM$102,MATCH(Species!T$2,'Round  (5)'!$B$2:$AM$2,0),0),0)+IFERROR(VLOOKUP($B63,'Round  (6)'!$B$2:$AM$102,MATCH(Species!T$2,'Round  (6)'!$B$2:$AM$2,0),0),0)+IFERROR(VLOOKUP($B63,'Round  (7)'!$B$2:$AM$102,MATCH(Species!T$2,'Round  (7)'!$B$2:$AM$2,0),0),0)+IFERROR(VLOOKUP($B63,'Round  (8)'!$B$2:$AM$102,MATCH(Species!T$2,'Round  (8)'!$B$2:$AM$2,0),0),0)+IFERROR(VLOOKUP($B63,'Round  (9)'!$B$2:$AM$102,MATCH(Species!T$2,'Round  (9)'!$B$2:$AM$2,0),0),0)+IFERROR(VLOOKUP($B63,'Round  (10)'!$B$2:$U$102,MATCH(Species!T$2,'Round  (10)'!$B$2:$U$2,0),0),0)+IFERROR(VLOOKUP($B63,'Round  (11)'!$B$2:$AB$102,MATCH(Species!T$2,'Round  (11)'!$B$2:$AB$2,0),0),0)+IFERROR(VLOOKUP($B63,'Round  (12)'!$B$2:$Y$100,MATCH(Species!T$2,'Round  (12)'!$B$2:$Y$2,0),0),0)</f>
        <v>0</v>
      </c>
      <c r="U63" s="480">
        <f>IFERROR(VLOOKUP($B63,'Round 1'!$B$2:$AM$102,MATCH(Species!U$2,'Round 1'!$B$2:$AM$2,0),0),0)+IFERROR(VLOOKUP($B63,'Round  (2)'!$B$2:$AM$102,MATCH(Species!U$2,'Round  (2)'!$B$2:$AM$2,0),0),0)+IFERROR(VLOOKUP($B63,'Round  (3)'!$B$2:$AM$102,MATCH(Species!U$2,'Round  (3)'!$B$2:$AM$2,0),0),0)+IFERROR(VLOOKUP($B63,'Round (4)'!$B$2:$AM$102,MATCH(Species!U$2,'Round (4)'!$B$2:$AM$2,0),0),0)+IFERROR(VLOOKUP($B63,'Round  (5)'!$B$2:$AM$102,MATCH(Species!U$2,'Round  (5)'!$B$2:$AM$2,0),0),0)+IFERROR(VLOOKUP($B63,'Round  (6)'!$B$2:$AM$102,MATCH(Species!U$2,'Round  (6)'!$B$2:$AM$2,0),0),0)+IFERROR(VLOOKUP($B63,'Round  (7)'!$B$2:$AM$102,MATCH(Species!U$2,'Round  (7)'!$B$2:$AM$2,0),0),0)+IFERROR(VLOOKUP($B63,'Round  (8)'!$B$2:$AM$102,MATCH(Species!U$2,'Round  (8)'!$B$2:$AM$2,0),0),0)+IFERROR(VLOOKUP($B63,'Round  (9)'!$B$2:$AM$102,MATCH(Species!U$2,'Round  (9)'!$B$2:$AM$2,0),0),0)+IFERROR(VLOOKUP($B63,'Round  (10)'!$B$2:$U$102,MATCH(Species!U$2,'Round  (10)'!$B$2:$U$2,0),0),0)+IFERROR(VLOOKUP($B63,'Round  (11)'!$B$2:$AB$102,MATCH(Species!U$2,'Round  (11)'!$B$2:$AB$2,0),0),0)+IFERROR(VLOOKUP($B63,'Round  (12)'!$B$2:$Y$100,MATCH(Species!U$2,'Round  (12)'!$B$2:$Y$2,0),0),0)</f>
        <v>0</v>
      </c>
      <c r="V63" s="480">
        <f>IFERROR(VLOOKUP($B63,'Round 1'!$B$2:$AM$102,MATCH(Species!V$2,'Round 1'!$B$2:$AM$2,0),0),0)+IFERROR(VLOOKUP($B63,'Round  (2)'!$B$2:$AM$102,MATCH(Species!V$2,'Round  (2)'!$B$2:$AM$2,0),0),0)+IFERROR(VLOOKUP($B63,'Round  (3)'!$B$2:$AM$102,MATCH(Species!V$2,'Round  (3)'!$B$2:$AM$2,0),0),0)+IFERROR(VLOOKUP($B63,'Round (4)'!$B$2:$AM$102,MATCH(Species!V$2,'Round (4)'!$B$2:$AM$2,0),0),0)+IFERROR(VLOOKUP($B63,'Round  (5)'!$B$2:$AM$102,MATCH(Species!V$2,'Round  (5)'!$B$2:$AM$2,0),0),0)+IFERROR(VLOOKUP($B63,'Round  (6)'!$B$2:$AM$102,MATCH(Species!V$2,'Round  (6)'!$B$2:$AM$2,0),0),0)+IFERROR(VLOOKUP($B63,'Round  (7)'!$B$2:$AM$102,MATCH(Species!V$2,'Round  (7)'!$B$2:$AM$2,0),0),0)+IFERROR(VLOOKUP($B63,'Round  (8)'!$B$2:$AM$102,MATCH(Species!V$2,'Round  (8)'!$B$2:$AM$2,0),0),0)+IFERROR(VLOOKUP($B63,'Round  (9)'!$B$2:$AM$102,MATCH(Species!V$2,'Round  (9)'!$B$2:$AM$2,0),0),0)+IFERROR(VLOOKUP($B63,'Round  (10)'!$B$2:$U$102,MATCH(Species!V$2,'Round  (10)'!$B$2:$U$2,0),0),0)+IFERROR(VLOOKUP($B63,'Round  (11)'!$B$2:$AB$102,MATCH(Species!V$2,'Round  (11)'!$B$2:$AB$2,0),0),0)+IFERROR(VLOOKUP($B63,'Round  (12)'!$B$2:$Y$100,MATCH(Species!V$2,'Round  (12)'!$B$2:$Y$2,0),0),0)</f>
        <v>0</v>
      </c>
      <c r="W63" s="480">
        <f>IFERROR(VLOOKUP($B63,'Round 1'!$B$2:$AM$102,MATCH(Species!W$2,'Round 1'!$B$2:$AM$2,0),0),0)+IFERROR(VLOOKUP($B63,'Round  (2)'!$B$2:$AM$102,MATCH(Species!W$2,'Round  (2)'!$B$2:$AM$2,0),0),0)+IFERROR(VLOOKUP($B63,'Round  (3)'!$B$2:$AM$102,MATCH(Species!W$2,'Round  (3)'!$B$2:$AM$2,0),0),0)+IFERROR(VLOOKUP($B63,'Round (4)'!$B$2:$AM$102,MATCH(Species!W$2,'Round (4)'!$B$2:$AM$2,0),0),0)+IFERROR(VLOOKUP($B63,'Round  (5)'!$B$2:$AM$102,MATCH(Species!W$2,'Round  (5)'!$B$2:$AM$2,0),0),0)+IFERROR(VLOOKUP($B63,'Round  (6)'!$B$2:$AM$102,MATCH(Species!W$2,'Round  (6)'!$B$2:$AM$2,0),0),0)+IFERROR(VLOOKUP($B63,'Round  (7)'!$B$2:$AM$102,MATCH(Species!W$2,'Round  (7)'!$B$2:$AM$2,0),0),0)+IFERROR(VLOOKUP($B63,'Round  (8)'!$B$2:$AM$102,MATCH(Species!W$2,'Round  (8)'!$B$2:$AM$2,0),0),0)+IFERROR(VLOOKUP($B63,'Round  (9)'!$B$2:$AM$102,MATCH(Species!W$2,'Round  (9)'!$B$2:$AM$2,0),0),0)+IFERROR(VLOOKUP($B63,'Round  (10)'!$B$2:$U$102,MATCH(Species!W$2,'Round  (10)'!$B$2:$U$2,0),0),0)+IFERROR(VLOOKUP($B63,'Round  (11)'!$B$2:$AB$102,MATCH(Species!W$2,'Round  (11)'!$B$2:$AB$2,0),0),0)+IFERROR(VLOOKUP($B63,'Round  (12)'!$B$2:$Y$100,MATCH(Species!W$2,'Round  (12)'!$B$2:$Y$2,0),0),0)</f>
        <v>0</v>
      </c>
      <c r="X63" s="480">
        <f>IFERROR(VLOOKUP($B63,'Round 1'!$B$2:$AM$102,MATCH(Species!X$2,'Round 1'!$B$2:$AM$2,0),0),0)+IFERROR(VLOOKUP($B63,'Round  (2)'!$B$2:$AM$102,MATCH(Species!X$2,'Round  (2)'!$B$2:$AM$2,0),0),0)+IFERROR(VLOOKUP($B63,'Round  (3)'!$B$2:$AM$102,MATCH(Species!X$2,'Round  (3)'!$B$2:$AM$2,0),0),0)+IFERROR(VLOOKUP($B63,'Round (4)'!$B$2:$AM$102,MATCH(Species!X$2,'Round (4)'!$B$2:$AM$2,0),0),0)+IFERROR(VLOOKUP($B63,'Round  (5)'!$B$2:$AM$102,MATCH(Species!X$2,'Round  (5)'!$B$2:$AM$2,0),0),0)+IFERROR(VLOOKUP($B63,'Round  (6)'!$B$2:$AM$102,MATCH(Species!X$2,'Round  (6)'!$B$2:$AM$2,0),0),0)+IFERROR(VLOOKUP($B63,'Round  (7)'!$B$2:$AM$102,MATCH(Species!X$2,'Round  (7)'!$B$2:$AM$2,0),0),0)+IFERROR(VLOOKUP($B63,'Round  (8)'!$B$2:$AM$102,MATCH(Species!X$2,'Round  (8)'!$B$2:$AM$2,0),0),0)+IFERROR(VLOOKUP($B63,'Round  (9)'!$B$2:$AM$102,MATCH(Species!X$2,'Round  (9)'!$B$2:$AM$2,0),0),0)+IFERROR(VLOOKUP($B63,'Round  (10)'!$B$2:$U$102,MATCH(Species!X$2,'Round  (10)'!$B$2:$U$2,0),0),0)+IFERROR(VLOOKUP($B63,'Round  (11)'!$B$2:$AB$102,MATCH(Species!X$2,'Round  (11)'!$B$2:$AB$2,0),0),0)+IFERROR(VLOOKUP($B63,'Round  (12)'!$B$2:$Y$100,MATCH(Species!X$2,'Round  (12)'!$B$2:$Y$2,0),0),0)</f>
        <v>0</v>
      </c>
      <c r="Y63" s="480">
        <f>IFERROR(VLOOKUP($B63,'Round 1'!$B$2:$AM$102,MATCH(Species!Y$2,'Round 1'!$B$2:$AM$2,0),0),0)+IFERROR(VLOOKUP($B63,'Round  (2)'!$B$2:$AM$102,MATCH(Species!Y$2,'Round  (2)'!$B$2:$AM$2,0),0),0)+IFERROR(VLOOKUP($B63,'Round  (3)'!$B$2:$AM$102,MATCH(Species!Y$2,'Round  (3)'!$B$2:$AM$2,0),0),0)+IFERROR(VLOOKUP($B63,'Round (4)'!$B$2:$AM$102,MATCH(Species!Y$2,'Round (4)'!$B$2:$AM$2,0),0),0)+IFERROR(VLOOKUP($B63,'Round  (5)'!$B$2:$AM$102,MATCH(Species!Y$2,'Round  (5)'!$B$2:$AM$2,0),0),0)+IFERROR(VLOOKUP($B63,'Round  (6)'!$B$2:$AM$102,MATCH(Species!Y$2,'Round  (6)'!$B$2:$AM$2,0),0),0)+IFERROR(VLOOKUP($B63,'Round  (7)'!$B$2:$AM$102,MATCH(Species!Y$2,'Round  (7)'!$B$2:$AM$2,0),0),0)+IFERROR(VLOOKUP($B63,'Round  (8)'!$B$2:$AM$102,MATCH(Species!Y$2,'Round  (8)'!$B$2:$AM$2,0),0),0)+IFERROR(VLOOKUP($B63,'Round  (9)'!$B$2:$AM$102,MATCH(Species!Y$2,'Round  (9)'!$B$2:$AM$2,0),0),0)+IFERROR(VLOOKUP($B63,'Round  (10)'!$B$2:$U$102,MATCH(Species!Y$2,'Round  (10)'!$B$2:$U$2,0),0),0)+IFERROR(VLOOKUP($B63,'Round  (11)'!$B$2:$AB$102,MATCH(Species!Y$2,'Round  (11)'!$B$2:$AB$2,0),0),0)+IFERROR(VLOOKUP($B63,'Round  (12)'!$B$2:$Y$100,MATCH(Species!Y$2,'Round  (12)'!$B$2:$Y$2,0),0),0)</f>
        <v>0</v>
      </c>
      <c r="Z63" s="480">
        <f>IFERROR(VLOOKUP($B63,'Round 1'!$B$2:$AM$102,MATCH(Species!Z$2,'Round 1'!$B$2:$AM$2,0),0),0)+IFERROR(VLOOKUP($B63,'Round  (2)'!$B$2:$AM$102,MATCH(Species!Z$2,'Round  (2)'!$B$2:$AM$2,0),0),0)+IFERROR(VLOOKUP($B63,'Round  (3)'!$B$2:$AM$102,MATCH(Species!Z$2,'Round  (3)'!$B$2:$AM$2,0),0),0)+IFERROR(VLOOKUP($B63,'Round (4)'!$B$2:$AM$102,MATCH(Species!Z$2,'Round (4)'!$B$2:$AM$2,0),0),0)+IFERROR(VLOOKUP($B63,'Round  (5)'!$B$2:$AM$102,MATCH(Species!Z$2,'Round  (5)'!$B$2:$AM$2,0),0),0)+IFERROR(VLOOKUP($B63,'Round  (6)'!$B$2:$AM$102,MATCH(Species!Z$2,'Round  (6)'!$B$2:$AM$2,0),0),0)+IFERROR(VLOOKUP($B63,'Round  (7)'!$B$2:$AM$102,MATCH(Species!Z$2,'Round  (7)'!$B$2:$AM$2,0),0),0)+IFERROR(VLOOKUP($B63,'Round  (8)'!$B$2:$AM$102,MATCH(Species!Z$2,'Round  (8)'!$B$2:$AM$2,0),0),0)+IFERROR(VLOOKUP($B63,'Round  (9)'!$B$2:$AM$102,MATCH(Species!Z$2,'Round  (9)'!$B$2:$AM$2,0),0),0)+IFERROR(VLOOKUP($B63,'Round  (10)'!$B$2:$U$102,MATCH(Species!Z$2,'Round  (10)'!$B$2:$U$2,0),0),0)+IFERROR(VLOOKUP($B63,'Round  (11)'!$B$2:$AB$102,MATCH(Species!Z$2,'Round  (11)'!$B$2:$AB$2,0),0),0)+IFERROR(VLOOKUP($B63,'Round  (12)'!$B$2:$Y$100,MATCH(Species!Z$2,'Round  (12)'!$B$2:$Y$2,0),0),0)</f>
        <v>0</v>
      </c>
      <c r="AA63" s="480">
        <f>IFERROR(VLOOKUP($B63,'Round 1'!$B$2:$AM$102,MATCH(Species!AA$2,'Round 1'!$B$2:$AM$2,0),0),0)+IFERROR(VLOOKUP($B63,'Round  (2)'!$B$2:$AM$102,MATCH(Species!AA$2,'Round  (2)'!$B$2:$AM$2,0),0),0)+IFERROR(VLOOKUP($B63,'Round  (3)'!$B$2:$AM$102,MATCH(Species!AA$2,'Round  (3)'!$B$2:$AM$2,0),0),0)+IFERROR(VLOOKUP($B63,'Round (4)'!$B$2:$AM$102,MATCH(Species!AA$2,'Round (4)'!$B$2:$AM$2,0),0),0)+IFERROR(VLOOKUP($B63,'Round  (5)'!$B$2:$AM$102,MATCH(Species!AA$2,'Round  (5)'!$B$2:$AM$2,0),0),0)+IFERROR(VLOOKUP($B63,'Round  (6)'!$B$2:$AM$102,MATCH(Species!AA$2,'Round  (6)'!$B$2:$AM$2,0),0),0)+IFERROR(VLOOKUP($B63,'Round  (7)'!$B$2:$AM$102,MATCH(Species!AA$2,'Round  (7)'!$B$2:$AM$2,0),0),0)+IFERROR(VLOOKUP($B63,'Round  (8)'!$B$2:$AM$102,MATCH(Species!AA$2,'Round  (8)'!$B$2:$AM$2,0),0),0)+IFERROR(VLOOKUP($B63,'Round  (9)'!$B$2:$AM$102,MATCH(Species!AA$2,'Round  (9)'!$B$2:$AM$2,0),0),0)+IFERROR(VLOOKUP($B63,'Round  (10)'!$B$2:$U$102,MATCH(Species!AA$2,'Round  (10)'!$B$2:$U$2,0),0),0)+IFERROR(VLOOKUP($B63,'Round  (11)'!$B$2:$AB$102,MATCH(Species!AA$2,'Round  (11)'!$B$2:$AB$2,0),0),0)+IFERROR(VLOOKUP($B63,'Round  (12)'!$B$2:$Y$100,MATCH(Species!AA$2,'Round  (12)'!$B$2:$Y$2,0),0),0)</f>
        <v>0</v>
      </c>
      <c r="AB63" s="480">
        <f>IFERROR(VLOOKUP($B63,'Round 1'!$B$2:$AM$102,MATCH(Species!AB$2,'Round 1'!$B$2:$AM$2,0),0),0)+IFERROR(VLOOKUP($B63,'Round  (2)'!$B$2:$AM$102,MATCH(Species!AB$2,'Round  (2)'!$B$2:$AM$2,0),0),0)+IFERROR(VLOOKUP($B63,'Round  (3)'!$B$2:$AM$102,MATCH(Species!AB$2,'Round  (3)'!$B$2:$AM$2,0),0),0)+IFERROR(VLOOKUP($B63,'Round (4)'!$B$2:$AM$102,MATCH(Species!AB$2,'Round (4)'!$B$2:$AM$2,0),0),0)+IFERROR(VLOOKUP($B63,'Round  (5)'!$B$2:$AM$102,MATCH(Species!AB$2,'Round  (5)'!$B$2:$AM$2,0),0),0)+IFERROR(VLOOKUP($B63,'Round  (6)'!$B$2:$AM$102,MATCH(Species!AB$2,'Round  (6)'!$B$2:$AM$2,0),0),0)+IFERROR(VLOOKUP($B63,'Round  (7)'!$B$2:$AM$102,MATCH(Species!AB$2,'Round  (7)'!$B$2:$AM$2,0),0),0)+IFERROR(VLOOKUP($B63,'Round  (8)'!$B$2:$AM$102,MATCH(Species!AB$2,'Round  (8)'!$B$2:$AM$2,0),0),0)+IFERROR(VLOOKUP($B63,'Round  (9)'!$B$2:$AM$102,MATCH(Species!AB$2,'Round  (9)'!$B$2:$AM$2,0),0),0)+IFERROR(VLOOKUP($B63,'Round  (10)'!$B$2:$U$102,MATCH(Species!AB$2,'Round  (10)'!$B$2:$U$2,0),0),0)+IFERROR(VLOOKUP($B63,'Round  (11)'!$B$2:$AB$102,MATCH(Species!AB$2,'Round  (11)'!$B$2:$AB$2,0),0),0)+IFERROR(VLOOKUP($B63,'Round  (12)'!$B$2:$Y$100,MATCH(Species!AB$2,'Round  (12)'!$B$2:$Y$2,0),0),0)</f>
        <v>0</v>
      </c>
      <c r="AC63" s="480">
        <f>IFERROR(VLOOKUP($B63,'Round 1'!$B$2:$AM$102,MATCH(Species!AC$2,'Round 1'!$B$2:$AM$2,0),0),0)+IFERROR(VLOOKUP($B63,'Round  (2)'!$B$2:$AM$102,MATCH(Species!AC$2,'Round  (2)'!$B$2:$AM$2,0),0),0)+IFERROR(VLOOKUP($B63,'Round  (3)'!$B$2:$AM$102,MATCH(Species!AC$2,'Round  (3)'!$B$2:$AM$2,0),0),0)+IFERROR(VLOOKUP($B63,'Round (4)'!$B$2:$AM$102,MATCH(Species!AC$2,'Round (4)'!$B$2:$AM$2,0),0),0)+IFERROR(VLOOKUP($B63,'Round  (5)'!$B$2:$AM$102,MATCH(Species!AC$2,'Round  (5)'!$B$2:$AM$2,0),0),0)+IFERROR(VLOOKUP($B63,'Round  (6)'!$B$2:$AM$102,MATCH(Species!AC$2,'Round  (6)'!$B$2:$AM$2,0),0),0)+IFERROR(VLOOKUP($B63,'Round  (7)'!$B$2:$AM$102,MATCH(Species!AC$2,'Round  (7)'!$B$2:$AM$2,0),0),0)+IFERROR(VLOOKUP($B63,'Round  (8)'!$B$2:$AM$102,MATCH(Species!AC$2,'Round  (8)'!$B$2:$AM$2,0),0),0)+IFERROR(VLOOKUP($B63,'Round  (9)'!$B$2:$AM$102,MATCH(Species!AC$2,'Round  (9)'!$B$2:$AM$2,0),0),0)+IFERROR(VLOOKUP($B63,'Round  (10)'!$B$2:$U$102,MATCH(Species!AC$2,'Round  (10)'!$B$2:$U$2,0),0),0)+IFERROR(VLOOKUP($B63,'Round  (11)'!$B$2:$AB$102,MATCH(Species!AC$2,'Round  (11)'!$B$2:$AB$2,0),0),0)+IFERROR(VLOOKUP($B63,'Round  (12)'!$B$2:$Y$100,MATCH(Species!AC$2,'Round  (12)'!$B$2:$Y$2,0),0),0)</f>
        <v>0</v>
      </c>
      <c r="AD63" s="480">
        <f>IFERROR(VLOOKUP($B63,'Round 1'!$B$2:$AM$102,MATCH(Species!AD$2,'Round 1'!$B$2:$AM$2,0),0),0)+IFERROR(VLOOKUP($B63,'Round  (2)'!$B$2:$AM$102,MATCH(Species!AD$2,'Round  (2)'!$B$2:$AM$2,0),0),0)+IFERROR(VLOOKUP($B63,'Round  (3)'!$B$2:$AM$102,MATCH(Species!AD$2,'Round  (3)'!$B$2:$AM$2,0),0),0)+IFERROR(VLOOKUP($B63,'Round (4)'!$B$2:$AM$102,MATCH(Species!AD$2,'Round (4)'!$B$2:$AM$2,0),0),0)+IFERROR(VLOOKUP($B63,'Round  (5)'!$B$2:$AM$102,MATCH(Species!AD$2,'Round  (5)'!$B$2:$AM$2,0),0),0)+IFERROR(VLOOKUP($B63,'Round  (6)'!$B$2:$AM$102,MATCH(Species!AD$2,'Round  (6)'!$B$2:$AM$2,0),0),0)+IFERROR(VLOOKUP($B63,'Round  (7)'!$B$2:$AM$102,MATCH(Species!AD$2,'Round  (7)'!$B$2:$AM$2,0),0),0)+IFERROR(VLOOKUP($B63,'Round  (8)'!$B$2:$AM$102,MATCH(Species!AD$2,'Round  (8)'!$B$2:$AM$2,0),0),0)+IFERROR(VLOOKUP($B63,'Round  (9)'!$B$2:$AM$102,MATCH(Species!AD$2,'Round  (9)'!$B$2:$AM$2,0),0),0)+IFERROR(VLOOKUP($B63,'Round  (10)'!$B$2:$U$102,MATCH(Species!AD$2,'Round  (10)'!$B$2:$U$2,0),0),0)+IFERROR(VLOOKUP($B63,'Round  (11)'!$B$2:$AB$102,MATCH(Species!AD$2,'Round  (11)'!$B$2:$AB$2,0),0),0)+IFERROR(VLOOKUP($B63,'Round  (12)'!$B$2:$Y$100,MATCH(Species!AD$2,'Round  (12)'!$B$2:$Y$2,0),0),0)</f>
        <v>0</v>
      </c>
      <c r="AE63" s="480">
        <f>IFERROR(VLOOKUP($B63,'Round 1'!$B$2:$AM$102,MATCH(Species!AE$2,'Round 1'!$B$2:$AM$2,0),0),0)+IFERROR(VLOOKUP($B63,'Round  (2)'!$B$2:$AM$102,MATCH(Species!AE$2,'Round  (2)'!$B$2:$AM$2,0),0),0)+IFERROR(VLOOKUP($B63,'Round  (3)'!$B$2:$AM$102,MATCH(Species!AE$2,'Round  (3)'!$B$2:$AM$2,0),0),0)+IFERROR(VLOOKUP($B63,'Round (4)'!$B$2:$AM$102,MATCH(Species!AE$2,'Round (4)'!$B$2:$AM$2,0),0),0)+IFERROR(VLOOKUP($B63,'Round  (5)'!$B$2:$AM$102,MATCH(Species!AE$2,'Round  (5)'!$B$2:$AM$2,0),0),0)+IFERROR(VLOOKUP($B63,'Round  (6)'!$B$2:$AM$102,MATCH(Species!AE$2,'Round  (6)'!$B$2:$AM$2,0),0),0)+IFERROR(VLOOKUP($B63,'Round  (7)'!$B$2:$AM$102,MATCH(Species!AE$2,'Round  (7)'!$B$2:$AM$2,0),0),0)+IFERROR(VLOOKUP($B63,'Round  (8)'!$B$2:$AM$102,MATCH(Species!AE$2,'Round  (8)'!$B$2:$AM$2,0),0),0)+IFERROR(VLOOKUP($B63,'Round  (9)'!$B$2:$AM$102,MATCH(Species!AE$2,'Round  (9)'!$B$2:$AM$2,0),0),0)+IFERROR(VLOOKUP($B63,'Round  (10)'!$B$2:$U$102,MATCH(Species!AE$2,'Round  (10)'!$B$2:$U$2,0),0),0)+IFERROR(VLOOKUP($B63,'Round  (11)'!$B$2:$AB$102,MATCH(Species!AE$2,'Round  (11)'!$B$2:$AB$2,0),0),0)+IFERROR(VLOOKUP($B63,'Round  (12)'!$B$2:$Y$100,MATCH(Species!AE$2,'Round  (12)'!$B$2:$Y$2,0),0),0)</f>
        <v>0</v>
      </c>
      <c r="AF63" s="480">
        <f>IFERROR(VLOOKUP($B63,'Round 1'!$B$2:$AM$102,MATCH(Species!AF$2,'Round 1'!$B$2:$AM$2,0),0),0)+IFERROR(VLOOKUP($B63,'Round  (2)'!$B$2:$AM$102,MATCH(Species!AF$2,'Round  (2)'!$B$2:$AM$2,0),0),0)+IFERROR(VLOOKUP($B63,'Round  (3)'!$B$2:$AM$102,MATCH(Species!AF$2,'Round  (3)'!$B$2:$AM$2,0),0),0)+IFERROR(VLOOKUP($B63,'Round (4)'!$B$2:$AM$102,MATCH(Species!AF$2,'Round (4)'!$B$2:$AM$2,0),0),0)+IFERROR(VLOOKUP($B63,'Round  (5)'!$B$2:$AM$102,MATCH(Species!AF$2,'Round  (5)'!$B$2:$AM$2,0),0),0)+IFERROR(VLOOKUP($B63,'Round  (6)'!$B$2:$AM$102,MATCH(Species!AF$2,'Round  (6)'!$B$2:$AM$2,0),0),0)+IFERROR(VLOOKUP($B63,'Round  (7)'!$B$2:$AM$102,MATCH(Species!AF$2,'Round  (7)'!$B$2:$AM$2,0),0),0)+IFERROR(VLOOKUP($B63,'Round  (8)'!$B$2:$AM$102,MATCH(Species!AF$2,'Round  (8)'!$B$2:$AM$2,0),0),0)+IFERROR(VLOOKUP($B63,'Round  (9)'!$B$2:$AM$102,MATCH(Species!AF$2,'Round  (9)'!$B$2:$AM$2,0),0),0)+IFERROR(VLOOKUP($B63,'Round  (10)'!$B$2:$U$102,MATCH(Species!AF$2,'Round  (10)'!$B$2:$U$2,0),0),0)+IFERROR(VLOOKUP($B63,'Round  (11)'!$B$2:$AB$102,MATCH(Species!AF$2,'Round  (11)'!$B$2:$AB$2,0),0),0)+IFERROR(VLOOKUP($B63,'Round  (12)'!$B$2:$Y$100,MATCH(Species!AF$2,'Round  (12)'!$B$2:$Y$2,0),0),0)</f>
        <v>0</v>
      </c>
      <c r="AG63" s="480">
        <f>IFERROR(VLOOKUP($B63,'Round 1'!$B$2:$AM$102,MATCH(Species!AG$2,'Round 1'!$B$2:$AM$2,0),0),0)+IFERROR(VLOOKUP($B63,'Round  (2)'!$B$2:$AM$102,MATCH(Species!AG$2,'Round  (2)'!$B$2:$AM$2,0),0),0)+IFERROR(VLOOKUP($B63,'Round  (3)'!$B$2:$AM$102,MATCH(Species!AG$2,'Round  (3)'!$B$2:$AM$2,0),0),0)+IFERROR(VLOOKUP($B63,'Round (4)'!$B$2:$AM$102,MATCH(Species!AG$2,'Round (4)'!$B$2:$AM$2,0),0),0)+IFERROR(VLOOKUP($B63,'Round  (5)'!$B$2:$AM$102,MATCH(Species!AG$2,'Round  (5)'!$B$2:$AM$2,0),0),0)+IFERROR(VLOOKUP($B63,'Round  (6)'!$B$2:$AM$102,MATCH(Species!AG$2,'Round  (6)'!$B$2:$AM$2,0),0),0)+IFERROR(VLOOKUP($B63,'Round  (7)'!$B$2:$AM$102,MATCH(Species!AG$2,'Round  (7)'!$B$2:$AM$2,0),0),0)+IFERROR(VLOOKUP($B63,'Round  (8)'!$B$2:$AM$102,MATCH(Species!AG$2,'Round  (8)'!$B$2:$AM$2,0),0),0)+IFERROR(VLOOKUP($B63,'Round  (9)'!$B$2:$AM$102,MATCH(Species!AG$2,'Round  (9)'!$B$2:$AM$2,0),0),0)+IFERROR(VLOOKUP($B63,'Round  (10)'!$B$2:$U$102,MATCH(Species!AG$2,'Round  (10)'!$B$2:$U$2,0),0),0)+IFERROR(VLOOKUP($B63,'Round  (11)'!$B$2:$AB$102,MATCH(Species!AG$2,'Round  (11)'!$B$2:$AB$2,0),0),0)+IFERROR(VLOOKUP($B63,'Round  (12)'!$B$2:$Y$100,MATCH(Species!AG$2,'Round  (12)'!$B$2:$Y$2,0),0),0)</f>
        <v>0</v>
      </c>
      <c r="AH63" s="480">
        <f>IFERROR(VLOOKUP($B63,'Round 1'!$B$2:$AM$102,MATCH(Species!AH$2,'Round 1'!$B$2:$AM$2,0),0),0)+IFERROR(VLOOKUP($B63,'Round  (2)'!$B$2:$AM$102,MATCH(Species!AH$2,'Round  (2)'!$B$2:$AM$2,0),0),0)+IFERROR(VLOOKUP($B63,'Round  (3)'!$B$2:$AM$102,MATCH(Species!AH$2,'Round  (3)'!$B$2:$AM$2,0),0),0)+IFERROR(VLOOKUP($B63,'Round (4)'!$B$2:$AM$102,MATCH(Species!AH$2,'Round (4)'!$B$2:$AM$2,0),0),0)+IFERROR(VLOOKUP($B63,'Round  (5)'!$B$2:$AM$102,MATCH(Species!AH$2,'Round  (5)'!$B$2:$AM$2,0),0),0)+IFERROR(VLOOKUP($B63,'Round  (6)'!$B$2:$AM$102,MATCH(Species!AH$2,'Round  (6)'!$B$2:$AM$2,0),0),0)+IFERROR(VLOOKUP($B63,'Round  (7)'!$B$2:$AM$102,MATCH(Species!AH$2,'Round  (7)'!$B$2:$AM$2,0),0),0)+IFERROR(VLOOKUP($B63,'Round  (8)'!$B$2:$AM$102,MATCH(Species!AH$2,'Round  (8)'!$B$2:$AM$2,0),0),0)+IFERROR(VLOOKUP($B63,'Round  (9)'!$B$2:$AM$102,MATCH(Species!AH$2,'Round  (9)'!$B$2:$AM$2,0),0),0)+IFERROR(VLOOKUP($B63,'Round  (10)'!$B$2:$U$102,MATCH(Species!AH$2,'Round  (10)'!$B$2:$U$2,0),0),0)+IFERROR(VLOOKUP($B63,'Round  (11)'!$B$2:$AB$102,MATCH(Species!AH$2,'Round  (11)'!$B$2:$AB$2,0),0),0)+IFERROR(VLOOKUP($B63,'Round  (12)'!$B$2:$Y$100,MATCH(Species!AH$2,'Round  (12)'!$B$2:$Y$2,0),0),0)</f>
        <v>0</v>
      </c>
      <c r="AI63" s="480">
        <f>IFERROR(VLOOKUP($B63,'Round 1'!$B$2:$AM$102,MATCH(Species!AI$2,'Round 1'!$B$2:$AM$2,0),0),0)+IFERROR(VLOOKUP($B63,'Round  (2)'!$B$2:$AM$102,MATCH(Species!AI$2,'Round  (2)'!$B$2:$AM$2,0),0),0)+IFERROR(VLOOKUP($B63,'Round  (3)'!$B$2:$AM$102,MATCH(Species!AI$2,'Round  (3)'!$B$2:$AM$2,0),0),0)+IFERROR(VLOOKUP($B63,'Round (4)'!$B$2:$AM$102,MATCH(Species!AI$2,'Round (4)'!$B$2:$AM$2,0),0),0)+IFERROR(VLOOKUP($B63,'Round  (5)'!$B$2:$AM$102,MATCH(Species!AI$2,'Round  (5)'!$B$2:$AM$2,0),0),0)+IFERROR(VLOOKUP($B63,'Round  (6)'!$B$2:$AM$102,MATCH(Species!AI$2,'Round  (6)'!$B$2:$AM$2,0),0),0)+IFERROR(VLOOKUP($B63,'Round  (7)'!$B$2:$AM$102,MATCH(Species!AI$2,'Round  (7)'!$B$2:$AM$2,0),0),0)+IFERROR(VLOOKUP($B63,'Round  (8)'!$B$2:$AM$102,MATCH(Species!AI$2,'Round  (8)'!$B$2:$AM$2,0),0),0)+IFERROR(VLOOKUP($B63,'Round  (9)'!$B$2:$AM$102,MATCH(Species!AI$2,'Round  (9)'!$B$2:$AM$2,0),0),0)+IFERROR(VLOOKUP($B63,'Round  (10)'!$B$2:$U$102,MATCH(Species!AI$2,'Round  (10)'!$B$2:$U$2,0),0),0)+IFERROR(VLOOKUP($B63,'Round  (11)'!$B$2:$AB$102,MATCH(Species!AI$2,'Round  (11)'!$B$2:$AB$2,0),0),0)+IFERROR(VLOOKUP($B63,'Round  (12)'!$B$2:$Y$100,MATCH(Species!AI$2,'Round  (12)'!$B$2:$Y$2,0),0),0)</f>
        <v>0</v>
      </c>
      <c r="AJ63" s="480">
        <f>IFERROR(VLOOKUP($B63,'Round 1'!$B$2:$AM$102,MATCH(Species!AJ$2,'Round 1'!$B$2:$AM$2,0),0),0)+IFERROR(VLOOKUP($B63,'Round  (2)'!$B$2:$AM$102,MATCH(Species!AJ$2,'Round  (2)'!$B$2:$AM$2,0),0),0)+IFERROR(VLOOKUP($B63,'Round  (3)'!$B$2:$AM$102,MATCH(Species!AJ$2,'Round  (3)'!$B$2:$AM$2,0),0),0)+IFERROR(VLOOKUP($B63,'Round (4)'!$B$2:$AM$102,MATCH(Species!AJ$2,'Round (4)'!$B$2:$AM$2,0),0),0)+IFERROR(VLOOKUP($B63,'Round  (5)'!$B$2:$AM$102,MATCH(Species!AJ$2,'Round  (5)'!$B$2:$AM$2,0),0),0)+IFERROR(VLOOKUP($B63,'Round  (6)'!$B$2:$AM$102,MATCH(Species!AJ$2,'Round  (6)'!$B$2:$AM$2,0),0),0)+IFERROR(VLOOKUP($B63,'Round  (7)'!$B$2:$AM$102,MATCH(Species!AJ$2,'Round  (7)'!$B$2:$AM$2,0),0),0)+IFERROR(VLOOKUP($B63,'Round  (8)'!$B$2:$AM$102,MATCH(Species!AJ$2,'Round  (8)'!$B$2:$AM$2,0),0),0)+IFERROR(VLOOKUP($B63,'Round  (9)'!$B$2:$AM$102,MATCH(Species!AJ$2,'Round  (9)'!$B$2:$AM$2,0),0),0)+IFERROR(VLOOKUP($B63,'Round  (10)'!$B$2:$U$102,MATCH(Species!AJ$2,'Round  (10)'!$B$2:$U$2,0),0),0)+IFERROR(VLOOKUP($B63,'Round  (11)'!$B$2:$AB$102,MATCH(Species!AJ$2,'Round  (11)'!$B$2:$AB$2,0),0),0)+IFERROR(VLOOKUP($B63,'Round  (12)'!$B$2:$Y$100,MATCH(Species!AJ$2,'Round  (12)'!$B$2:$Y$2,0),0),0)</f>
        <v>0</v>
      </c>
    </row>
    <row r="64" spans="1:37" x14ac:dyDescent="0.3">
      <c r="A64" s="186">
        <v>61</v>
      </c>
      <c r="B64" s="326" t="s">
        <v>317</v>
      </c>
      <c r="C64" s="66" t="str">
        <f>IFERROR(VLOOKUP(B64,IND!$B$3:$E$66,4,0),"NM")</f>
        <v>NM</v>
      </c>
      <c r="D64" s="51">
        <f t="shared" si="3"/>
        <v>3</v>
      </c>
      <c r="E64" s="342">
        <f t="shared" si="4"/>
        <v>31</v>
      </c>
      <c r="F64" s="480">
        <f>IFERROR(VLOOKUP($B64,'Round 1'!$B$2:$AM$102,MATCH(Species!F$2,'Round 1'!$B$2:$AM$2,0),0),0)+IFERROR(VLOOKUP($B64,'Round  (2)'!$B$2:$AM$102,MATCH(Species!F$2,'Round  (2)'!$B$2:$AM$2,0),0),0)+IFERROR(VLOOKUP($B64,'Round  (3)'!$B$2:$AM$102,MATCH(Species!F$2,'Round  (3)'!$B$2:$AM$2,0),0),0)+IFERROR(VLOOKUP($B64,'Round (4)'!$B$2:$AM$102,MATCH(Species!F$2,'Round (4)'!$B$2:$AM$2,0),0),0)+IFERROR(VLOOKUP($B64,'Round  (5)'!$B$2:$AM$102,MATCH(Species!F$2,'Round  (5)'!$B$2:$AM$2,0),0),0)+IFERROR(VLOOKUP($B64,'Round  (6)'!$B$2:$AM$102,MATCH(Species!F$2,'Round  (6)'!$B$2:$AM$2,0),0),0)+IFERROR(VLOOKUP($B64,'Round  (7)'!$B$2:$AM$102,MATCH(Species!F$2,'Round  (7)'!$B$2:$AM$2,0),0),0)+IFERROR(VLOOKUP($B64,'Round  (8)'!$B$2:$AM$102,MATCH(Species!F$2,'Round  (8)'!$B$2:$AM$2,0),0),0)+IFERROR(VLOOKUP($B64,'Round  (9)'!$B$2:$AM$102,MATCH(Species!F$2,'Round  (9)'!$B$2:$AM$2,0),0),0)+IFERROR(VLOOKUP($B64,'Round  (10)'!$B$2:$U$102,MATCH(Species!F$2,'Round  (10)'!$B$2:$U$2,0),0),0)+IFERROR(VLOOKUP($B64,'Round  (11)'!$B$2:$AB$102,MATCH(Species!F$2,'Round  (11)'!$B$2:$AB$2,0),0),0)+IFERROR(VLOOKUP($B64,'Round  (12)'!$B$2:$Y$100,MATCH(Species!F$2,'Round  (12)'!$B$2:$Y$2,0),0),0)</f>
        <v>2</v>
      </c>
      <c r="G64" s="480">
        <f>IFERROR(VLOOKUP($B64,'Round 1'!$B$2:$AM$102,MATCH(Species!G$2,'Round 1'!$B$2:$AM$2,0),0),0)+IFERROR(VLOOKUP($B64,'Round  (2)'!$B$2:$AM$102,MATCH(Species!G$2,'Round  (2)'!$B$2:$AM$2,0),0),0)+IFERROR(VLOOKUP($B64,'Round  (3)'!$B$2:$AM$102,MATCH(Species!G$2,'Round  (3)'!$B$2:$AM$2,0),0),0)+IFERROR(VLOOKUP($B64,'Round (4)'!$B$2:$AM$102,MATCH(Species!G$2,'Round (4)'!$B$2:$AM$2,0),0),0)+IFERROR(VLOOKUP($B64,'Round  (5)'!$B$2:$AM$102,MATCH(Species!G$2,'Round  (5)'!$B$2:$AM$2,0),0),0)+IFERROR(VLOOKUP($B64,'Round  (6)'!$B$2:$AM$102,MATCH(Species!G$2,'Round  (6)'!$B$2:$AM$2,0),0),0)+IFERROR(VLOOKUP($B64,'Round  (7)'!$B$2:$AM$102,MATCH(Species!G$2,'Round  (7)'!$B$2:$AM$2,0),0),0)+IFERROR(VLOOKUP($B64,'Round  (8)'!$B$2:$AM$102,MATCH(Species!G$2,'Round  (8)'!$B$2:$AM$2,0),0),0)+IFERROR(VLOOKUP($B64,'Round  (9)'!$B$2:$AM$102,MATCH(Species!G$2,'Round  (9)'!$B$2:$AM$2,0),0),0)+IFERROR(VLOOKUP($B64,'Round  (10)'!$B$2:$U$102,MATCH(Species!G$2,'Round  (10)'!$B$2:$U$2,0),0),0)+IFERROR(VLOOKUP($B64,'Round  (11)'!$B$2:$AB$102,MATCH(Species!G$2,'Round  (11)'!$B$2:$AB$2,0),0),0)+IFERROR(VLOOKUP($B64,'Round  (12)'!$B$2:$Y$100,MATCH(Species!G$2,'Round  (12)'!$B$2:$Y$2,0),0),0)</f>
        <v>0</v>
      </c>
      <c r="H64" s="480">
        <f>IFERROR(VLOOKUP($B64,'Round 1'!$B$2:$AM$102,MATCH(Species!H$2,'Round 1'!$B$2:$AM$2,0),0),0)+IFERROR(VLOOKUP($B64,'Round  (2)'!$B$2:$AM$102,MATCH(Species!H$2,'Round  (2)'!$B$2:$AM$2,0),0),0)+IFERROR(VLOOKUP($B64,'Round  (3)'!$B$2:$AM$102,MATCH(Species!H$2,'Round  (3)'!$B$2:$AM$2,0),0),0)+IFERROR(VLOOKUP($B64,'Round (4)'!$B$2:$AM$102,MATCH(Species!H$2,'Round (4)'!$B$2:$AM$2,0),0),0)+IFERROR(VLOOKUP($B64,'Round  (5)'!$B$2:$AM$102,MATCH(Species!H$2,'Round  (5)'!$B$2:$AM$2,0),0),0)+IFERROR(VLOOKUP($B64,'Round  (6)'!$B$2:$AM$102,MATCH(Species!H$2,'Round  (6)'!$B$2:$AM$2,0),0),0)+IFERROR(VLOOKUP($B64,'Round  (7)'!$B$2:$AM$102,MATCH(Species!H$2,'Round  (7)'!$B$2:$AM$2,0),0),0)+IFERROR(VLOOKUP($B64,'Round  (8)'!$B$2:$AM$102,MATCH(Species!H$2,'Round  (8)'!$B$2:$AM$2,0),0),0)+IFERROR(VLOOKUP($B64,'Round  (9)'!$B$2:$AM$102,MATCH(Species!H$2,'Round  (9)'!$B$2:$AM$2,0),0),0)+IFERROR(VLOOKUP($B64,'Round  (10)'!$B$2:$U$102,MATCH(Species!H$2,'Round  (10)'!$B$2:$U$2,0),0),0)+IFERROR(VLOOKUP($B64,'Round  (11)'!$B$2:$AB$102,MATCH(Species!H$2,'Round  (11)'!$B$2:$AB$2,0),0),0)+IFERROR(VLOOKUP($B64,'Round  (12)'!$B$2:$Y$100,MATCH(Species!H$2,'Round  (12)'!$B$2:$Y$2,0),0),0)</f>
        <v>0</v>
      </c>
      <c r="I64" s="480">
        <f>IFERROR(VLOOKUP($B64,'Round 1'!$B$2:$AM$102,MATCH(Species!I$2,'Round 1'!$B$2:$AM$2,0),0),0)+IFERROR(VLOOKUP($B64,'Round  (2)'!$B$2:$AM$102,MATCH(Species!I$2,'Round  (2)'!$B$2:$AM$2,0),0),0)+IFERROR(VLOOKUP($B64,'Round  (3)'!$B$2:$AM$102,MATCH(Species!I$2,'Round  (3)'!$B$2:$AM$2,0),0),0)+IFERROR(VLOOKUP($B64,'Round (4)'!$B$2:$AM$102,MATCH(Species!I$2,'Round (4)'!$B$2:$AM$2,0),0),0)+IFERROR(VLOOKUP($B64,'Round  (5)'!$B$2:$AM$102,MATCH(Species!I$2,'Round  (5)'!$B$2:$AM$2,0),0),0)+IFERROR(VLOOKUP($B64,'Round  (6)'!$B$2:$AM$102,MATCH(Species!I$2,'Round  (6)'!$B$2:$AM$2,0),0),0)+IFERROR(VLOOKUP($B64,'Round  (7)'!$B$2:$AM$102,MATCH(Species!I$2,'Round  (7)'!$B$2:$AM$2,0),0),0)+IFERROR(VLOOKUP($B64,'Round  (8)'!$B$2:$AM$102,MATCH(Species!I$2,'Round  (8)'!$B$2:$AM$2,0),0),0)+IFERROR(VLOOKUP($B64,'Round  (9)'!$B$2:$AM$102,MATCH(Species!I$2,'Round  (9)'!$B$2:$AM$2,0),0),0)+IFERROR(VLOOKUP($B64,'Round  (10)'!$B$2:$U$102,MATCH(Species!I$2,'Round  (10)'!$B$2:$U$2,0),0),0)+IFERROR(VLOOKUP($B64,'Round  (11)'!$B$2:$AB$102,MATCH(Species!I$2,'Round  (11)'!$B$2:$AB$2,0),0),0)+IFERROR(VLOOKUP($B64,'Round  (12)'!$B$2:$Y$100,MATCH(Species!I$2,'Round  (12)'!$B$2:$Y$2,0),0),0)</f>
        <v>0</v>
      </c>
      <c r="J64" s="480">
        <f>IFERROR(VLOOKUP($B64,'Round 1'!$B$2:$AM$102,MATCH(Species!J$2,'Round 1'!$B$2:$AM$2,0),0),0)+IFERROR(VLOOKUP($B64,'Round  (2)'!$B$2:$AM$102,MATCH(Species!J$2,'Round  (2)'!$B$2:$AM$2,0),0),0)+IFERROR(VLOOKUP($B64,'Round  (3)'!$B$2:$AM$102,MATCH(Species!J$2,'Round  (3)'!$B$2:$AM$2,0),0),0)+IFERROR(VLOOKUP($B64,'Round (4)'!$B$2:$AM$102,MATCH(Species!J$2,'Round (4)'!$B$2:$AM$2,0),0),0)+IFERROR(VLOOKUP($B64,'Round  (5)'!$B$2:$AM$102,MATCH(Species!J$2,'Round  (5)'!$B$2:$AM$2,0),0),0)+IFERROR(VLOOKUP($B64,'Round  (6)'!$B$2:$AM$102,MATCH(Species!J$2,'Round  (6)'!$B$2:$AM$2,0),0),0)+IFERROR(VLOOKUP($B64,'Round  (7)'!$B$2:$AM$102,MATCH(Species!J$2,'Round  (7)'!$B$2:$AM$2,0),0),0)+IFERROR(VLOOKUP($B64,'Round  (8)'!$B$2:$AM$102,MATCH(Species!J$2,'Round  (8)'!$B$2:$AM$2,0),0),0)+IFERROR(VLOOKUP($B64,'Round  (9)'!$B$2:$AM$102,MATCH(Species!J$2,'Round  (9)'!$B$2:$AM$2,0),0),0)+IFERROR(VLOOKUP($B64,'Round  (10)'!$B$2:$U$102,MATCH(Species!J$2,'Round  (10)'!$B$2:$U$2,0),0),0)+IFERROR(VLOOKUP($B64,'Round  (11)'!$B$2:$AB$102,MATCH(Species!J$2,'Round  (11)'!$B$2:$AB$2,0),0),0)+IFERROR(VLOOKUP($B64,'Round  (12)'!$B$2:$Y$100,MATCH(Species!J$2,'Round  (12)'!$B$2:$Y$2,0),0),0)</f>
        <v>0</v>
      </c>
      <c r="K64" s="480">
        <f>IFERROR(VLOOKUP($B64,'Round 1'!$B$2:$AM$102,MATCH(Species!K$2,'Round 1'!$B$2:$AM$2,0),0),0)+IFERROR(VLOOKUP($B64,'Round  (2)'!$B$2:$AM$102,MATCH(Species!K$2,'Round  (2)'!$B$2:$AM$2,0),0),0)+IFERROR(VLOOKUP($B64,'Round  (3)'!$B$2:$AM$102,MATCH(Species!K$2,'Round  (3)'!$B$2:$AM$2,0),0),0)+IFERROR(VLOOKUP($B64,'Round (4)'!$B$2:$AM$102,MATCH(Species!K$2,'Round (4)'!$B$2:$AM$2,0),0),0)+IFERROR(VLOOKUP($B64,'Round  (5)'!$B$2:$AM$102,MATCH(Species!K$2,'Round  (5)'!$B$2:$AM$2,0),0),0)+IFERROR(VLOOKUP($B64,'Round  (6)'!$B$2:$AM$102,MATCH(Species!K$2,'Round  (6)'!$B$2:$AM$2,0),0),0)+IFERROR(VLOOKUP($B64,'Round  (7)'!$B$2:$AM$102,MATCH(Species!K$2,'Round  (7)'!$B$2:$AM$2,0),0),0)+IFERROR(VLOOKUP($B64,'Round  (8)'!$B$2:$AM$102,MATCH(Species!K$2,'Round  (8)'!$B$2:$AM$2,0),0),0)+IFERROR(VLOOKUP($B64,'Round  (9)'!$B$2:$AM$102,MATCH(Species!K$2,'Round  (9)'!$B$2:$AM$2,0),0),0)+IFERROR(VLOOKUP($B64,'Round  (10)'!$B$2:$U$102,MATCH(Species!K$2,'Round  (10)'!$B$2:$U$2,0),0),0)+IFERROR(VLOOKUP($B64,'Round  (11)'!$B$2:$AB$102,MATCH(Species!K$2,'Round  (11)'!$B$2:$AB$2,0),0),0)+IFERROR(VLOOKUP($B64,'Round  (12)'!$B$2:$Y$100,MATCH(Species!K$2,'Round  (12)'!$B$2:$Y$2,0),0),0)</f>
        <v>0</v>
      </c>
      <c r="L64" s="480">
        <f>IFERROR(VLOOKUP($B64,'Round 1'!$B$2:$AM$102,MATCH(Species!L$2,'Round 1'!$B$2:$AM$2,0),0),0)+IFERROR(VLOOKUP($B64,'Round  (2)'!$B$2:$AM$102,MATCH(Species!L$2,'Round  (2)'!$B$2:$AM$2,0),0),0)+IFERROR(VLOOKUP($B64,'Round  (3)'!$B$2:$AM$102,MATCH(Species!L$2,'Round  (3)'!$B$2:$AM$2,0),0),0)+IFERROR(VLOOKUP($B64,'Round (4)'!$B$2:$AM$102,MATCH(Species!L$2,'Round (4)'!$B$2:$AM$2,0),0),0)+IFERROR(VLOOKUP($B64,'Round  (5)'!$B$2:$AM$102,MATCH(Species!L$2,'Round  (5)'!$B$2:$AM$2,0),0),0)+IFERROR(VLOOKUP($B64,'Round  (6)'!$B$2:$AM$102,MATCH(Species!L$2,'Round  (6)'!$B$2:$AM$2,0),0),0)+IFERROR(VLOOKUP($B64,'Round  (7)'!$B$2:$AM$102,MATCH(Species!L$2,'Round  (7)'!$B$2:$AM$2,0),0),0)+IFERROR(VLOOKUP($B64,'Round  (8)'!$B$2:$AM$102,MATCH(Species!L$2,'Round  (8)'!$B$2:$AM$2,0),0),0)+IFERROR(VLOOKUP($B64,'Round  (9)'!$B$2:$AM$102,MATCH(Species!L$2,'Round  (9)'!$B$2:$AM$2,0),0),0)+IFERROR(VLOOKUP($B64,'Round  (10)'!$B$2:$U$102,MATCH(Species!L$2,'Round  (10)'!$B$2:$U$2,0),0),0)+IFERROR(VLOOKUP($B64,'Round  (11)'!$B$2:$AB$102,MATCH(Species!L$2,'Round  (11)'!$B$2:$AB$2,0),0),0)+IFERROR(VLOOKUP($B64,'Round  (12)'!$B$2:$Y$100,MATCH(Species!L$2,'Round  (12)'!$B$2:$Y$2,0),0),0)</f>
        <v>16</v>
      </c>
      <c r="M64" s="480">
        <f>IFERROR(VLOOKUP($B64,'Round 1'!$B$2:$AM$102,MATCH(Species!M$2,'Round 1'!$B$2:$AM$2,0),0),0)+IFERROR(VLOOKUP($B64,'Round  (2)'!$B$2:$AM$102,MATCH(Species!M$2,'Round  (2)'!$B$2:$AM$2,0),0),0)+IFERROR(VLOOKUP($B64,'Round  (3)'!$B$2:$AM$102,MATCH(Species!M$2,'Round  (3)'!$B$2:$AM$2,0),0),0)+IFERROR(VLOOKUP($B64,'Round (4)'!$B$2:$AM$102,MATCH(Species!M$2,'Round (4)'!$B$2:$AM$2,0),0),0)+IFERROR(VLOOKUP($B64,'Round  (5)'!$B$2:$AM$102,MATCH(Species!M$2,'Round  (5)'!$B$2:$AM$2,0),0),0)+IFERROR(VLOOKUP($B64,'Round  (6)'!$B$2:$AM$102,MATCH(Species!M$2,'Round  (6)'!$B$2:$AM$2,0),0),0)+IFERROR(VLOOKUP($B64,'Round  (7)'!$B$2:$AM$102,MATCH(Species!M$2,'Round  (7)'!$B$2:$AM$2,0),0),0)+IFERROR(VLOOKUP($B64,'Round  (8)'!$B$2:$AM$102,MATCH(Species!M$2,'Round  (8)'!$B$2:$AM$2,0),0),0)+IFERROR(VLOOKUP($B64,'Round  (9)'!$B$2:$AM$102,MATCH(Species!M$2,'Round  (9)'!$B$2:$AM$2,0),0),0)+IFERROR(VLOOKUP($B64,'Round  (10)'!$B$2:$U$102,MATCH(Species!M$2,'Round  (10)'!$B$2:$U$2,0),0),0)+IFERROR(VLOOKUP($B64,'Round  (11)'!$B$2:$AB$102,MATCH(Species!M$2,'Round  (11)'!$B$2:$AB$2,0),0),0)+IFERROR(VLOOKUP($B64,'Round  (12)'!$B$2:$Y$100,MATCH(Species!M$2,'Round  (12)'!$B$2:$Y$2,0),0),0)</f>
        <v>0</v>
      </c>
      <c r="N64" s="480">
        <f>IFERROR(VLOOKUP($B64,'Round 1'!$B$2:$AM$102,MATCH(Species!N$2,'Round 1'!$B$2:$AM$2,0),0),0)+IFERROR(VLOOKUP($B64,'Round  (2)'!$B$2:$AM$102,MATCH(Species!N$2,'Round  (2)'!$B$2:$AM$2,0),0),0)+IFERROR(VLOOKUP($B64,'Round  (3)'!$B$2:$AM$102,MATCH(Species!N$2,'Round  (3)'!$B$2:$AM$2,0),0),0)+IFERROR(VLOOKUP($B64,'Round (4)'!$B$2:$AM$102,MATCH(Species!N$2,'Round (4)'!$B$2:$AM$2,0),0),0)+IFERROR(VLOOKUP($B64,'Round  (5)'!$B$2:$AM$102,MATCH(Species!N$2,'Round  (5)'!$B$2:$AM$2,0),0),0)+IFERROR(VLOOKUP($B64,'Round  (6)'!$B$2:$AM$102,MATCH(Species!N$2,'Round  (6)'!$B$2:$AM$2,0),0),0)+IFERROR(VLOOKUP($B64,'Round  (7)'!$B$2:$AM$102,MATCH(Species!N$2,'Round  (7)'!$B$2:$AM$2,0),0),0)+IFERROR(VLOOKUP($B64,'Round  (8)'!$B$2:$AM$102,MATCH(Species!N$2,'Round  (8)'!$B$2:$AM$2,0),0),0)+IFERROR(VLOOKUP($B64,'Round  (9)'!$B$2:$AM$102,MATCH(Species!N$2,'Round  (9)'!$B$2:$AM$2,0),0),0)+IFERROR(VLOOKUP($B64,'Round  (10)'!$B$2:$U$102,MATCH(Species!N$2,'Round  (10)'!$B$2:$U$2,0),0),0)+IFERROR(VLOOKUP($B64,'Round  (11)'!$B$2:$AB$102,MATCH(Species!N$2,'Round  (11)'!$B$2:$AB$2,0),0),0)+IFERROR(VLOOKUP($B64,'Round  (12)'!$B$2:$Y$100,MATCH(Species!N$2,'Round  (12)'!$B$2:$Y$2,0),0),0)</f>
        <v>13</v>
      </c>
      <c r="O64" s="480">
        <f>IFERROR(VLOOKUP($B64,'Round 1'!$B$2:$AM$102,MATCH(Species!O$2,'Round 1'!$B$2:$AM$2,0),0),0)+IFERROR(VLOOKUP($B64,'Round  (2)'!$B$2:$AM$102,MATCH(Species!O$2,'Round  (2)'!$B$2:$AM$2,0),0),0)+IFERROR(VLOOKUP($B64,'Round  (3)'!$B$2:$AM$102,MATCH(Species!O$2,'Round  (3)'!$B$2:$AM$2,0),0),0)+IFERROR(VLOOKUP($B64,'Round (4)'!$B$2:$AM$102,MATCH(Species!O$2,'Round (4)'!$B$2:$AM$2,0),0),0)+IFERROR(VLOOKUP($B64,'Round  (5)'!$B$2:$AM$102,MATCH(Species!O$2,'Round  (5)'!$B$2:$AM$2,0),0),0)+IFERROR(VLOOKUP($B64,'Round  (6)'!$B$2:$AM$102,MATCH(Species!O$2,'Round  (6)'!$B$2:$AM$2,0),0),0)+IFERROR(VLOOKUP($B64,'Round  (7)'!$B$2:$AM$102,MATCH(Species!O$2,'Round  (7)'!$B$2:$AM$2,0),0),0)+IFERROR(VLOOKUP($B64,'Round  (8)'!$B$2:$AM$102,MATCH(Species!O$2,'Round  (8)'!$B$2:$AM$2,0),0),0)+IFERROR(VLOOKUP($B64,'Round  (9)'!$B$2:$AM$102,MATCH(Species!O$2,'Round  (9)'!$B$2:$AM$2,0),0),0)+IFERROR(VLOOKUP($B64,'Round  (10)'!$B$2:$U$102,MATCH(Species!O$2,'Round  (10)'!$B$2:$U$2,0),0),0)+IFERROR(VLOOKUP($B64,'Round  (11)'!$B$2:$AB$102,MATCH(Species!O$2,'Round  (11)'!$B$2:$AB$2,0),0),0)+IFERROR(VLOOKUP($B64,'Round  (12)'!$B$2:$Y$100,MATCH(Species!O$2,'Round  (12)'!$B$2:$Y$2,0),0),0)</f>
        <v>0</v>
      </c>
      <c r="P64" s="480">
        <f>IFERROR(VLOOKUP($B64,'Round 1'!$B$2:$AM$102,MATCH(Species!P$2,'Round 1'!$B$2:$AM$2,0),0),0)+IFERROR(VLOOKUP($B64,'Round  (2)'!$B$2:$AM$102,MATCH(Species!P$2,'Round  (2)'!$B$2:$AM$2,0),0),0)+IFERROR(VLOOKUP($B64,'Round  (3)'!$B$2:$AM$102,MATCH(Species!P$2,'Round  (3)'!$B$2:$AM$2,0),0),0)+IFERROR(VLOOKUP($B64,'Round (4)'!$B$2:$AM$102,MATCH(Species!P$2,'Round (4)'!$B$2:$AM$2,0),0),0)+IFERROR(VLOOKUP($B64,'Round  (5)'!$B$2:$AM$102,MATCH(Species!P$2,'Round  (5)'!$B$2:$AM$2,0),0),0)+IFERROR(VLOOKUP($B64,'Round  (6)'!$B$2:$AM$102,MATCH(Species!P$2,'Round  (6)'!$B$2:$AM$2,0),0),0)+IFERROR(VLOOKUP($B64,'Round  (7)'!$B$2:$AM$102,MATCH(Species!P$2,'Round  (7)'!$B$2:$AM$2,0),0),0)+IFERROR(VLOOKUP($B64,'Round  (8)'!$B$2:$AM$102,MATCH(Species!P$2,'Round  (8)'!$B$2:$AM$2,0),0),0)+IFERROR(VLOOKUP($B64,'Round  (9)'!$B$2:$AM$102,MATCH(Species!P$2,'Round  (9)'!$B$2:$AM$2,0),0),0)+IFERROR(VLOOKUP($B64,'Round  (10)'!$B$2:$U$102,MATCH(Species!P$2,'Round  (10)'!$B$2:$U$2,0),0),0)+IFERROR(VLOOKUP($B64,'Round  (11)'!$B$2:$AB$102,MATCH(Species!P$2,'Round  (11)'!$B$2:$AB$2,0),0),0)+IFERROR(VLOOKUP($B64,'Round  (12)'!$B$2:$Y$100,MATCH(Species!P$2,'Round  (12)'!$B$2:$Y$2,0),0),0)</f>
        <v>0</v>
      </c>
      <c r="Q64" s="480">
        <f>IFERROR(VLOOKUP($B64,'Round 1'!$B$2:$AM$102,MATCH(Species!Q$2,'Round 1'!$B$2:$AM$2,0),0),0)+IFERROR(VLOOKUP($B64,'Round  (2)'!$B$2:$AM$102,MATCH(Species!Q$2,'Round  (2)'!$B$2:$AM$2,0),0),0)+IFERROR(VLOOKUP($B64,'Round  (3)'!$B$2:$AM$102,MATCH(Species!Q$2,'Round  (3)'!$B$2:$AM$2,0),0),0)+IFERROR(VLOOKUP($B64,'Round (4)'!$B$2:$AM$102,MATCH(Species!Q$2,'Round (4)'!$B$2:$AM$2,0),0),0)+IFERROR(VLOOKUP($B64,'Round  (5)'!$B$2:$AM$102,MATCH(Species!Q$2,'Round  (5)'!$B$2:$AM$2,0),0),0)+IFERROR(VLOOKUP($B64,'Round  (6)'!$B$2:$AM$102,MATCH(Species!Q$2,'Round  (6)'!$B$2:$AM$2,0),0),0)+IFERROR(VLOOKUP($B64,'Round  (7)'!$B$2:$AM$102,MATCH(Species!Q$2,'Round  (7)'!$B$2:$AM$2,0),0),0)+IFERROR(VLOOKUP($B64,'Round  (8)'!$B$2:$AM$102,MATCH(Species!Q$2,'Round  (8)'!$B$2:$AM$2,0),0),0)+IFERROR(VLOOKUP($B64,'Round  (9)'!$B$2:$AM$102,MATCH(Species!Q$2,'Round  (9)'!$B$2:$AM$2,0),0),0)+IFERROR(VLOOKUP($B64,'Round  (10)'!$B$2:$U$102,MATCH(Species!Q$2,'Round  (10)'!$B$2:$U$2,0),0),0)+IFERROR(VLOOKUP($B64,'Round  (11)'!$B$2:$AB$102,MATCH(Species!Q$2,'Round  (11)'!$B$2:$AB$2,0),0),0)+IFERROR(VLOOKUP($B64,'Round  (12)'!$B$2:$Y$100,MATCH(Species!Q$2,'Round  (12)'!$B$2:$Y$2,0),0),0)</f>
        <v>0</v>
      </c>
      <c r="R64" s="480">
        <f>IFERROR(VLOOKUP($B64,'Round 1'!$B$2:$AM$102,MATCH(Species!R$2,'Round 1'!$B$2:$AM$2,0),0),0)+IFERROR(VLOOKUP($B64,'Round  (2)'!$B$2:$AM$102,MATCH(Species!R$2,'Round  (2)'!$B$2:$AM$2,0),0),0)+IFERROR(VLOOKUP($B64,'Round  (3)'!$B$2:$AM$102,MATCH(Species!R$2,'Round  (3)'!$B$2:$AM$2,0),0),0)+IFERROR(VLOOKUP($B64,'Round (4)'!$B$2:$AM$102,MATCH(Species!R$2,'Round (4)'!$B$2:$AM$2,0),0),0)+IFERROR(VLOOKUP($B64,'Round  (5)'!$B$2:$AM$102,MATCH(Species!R$2,'Round  (5)'!$B$2:$AM$2,0),0),0)+IFERROR(VLOOKUP($B64,'Round  (6)'!$B$2:$AM$102,MATCH(Species!R$2,'Round  (6)'!$B$2:$AM$2,0),0),0)+IFERROR(VLOOKUP($B64,'Round  (7)'!$B$2:$AM$102,MATCH(Species!R$2,'Round  (7)'!$B$2:$AM$2,0),0),0)+IFERROR(VLOOKUP($B64,'Round  (8)'!$B$2:$AM$102,MATCH(Species!R$2,'Round  (8)'!$B$2:$AM$2,0),0),0)+IFERROR(VLOOKUP($B64,'Round  (9)'!$B$2:$AM$102,MATCH(Species!R$2,'Round  (9)'!$B$2:$AM$2,0),0),0)+IFERROR(VLOOKUP($B64,'Round  (10)'!$B$2:$U$102,MATCH(Species!R$2,'Round  (10)'!$B$2:$U$2,0),0),0)+IFERROR(VLOOKUP($B64,'Round  (11)'!$B$2:$AB$102,MATCH(Species!R$2,'Round  (11)'!$B$2:$AB$2,0),0),0)+IFERROR(VLOOKUP($B64,'Round  (12)'!$B$2:$Y$100,MATCH(Species!R$2,'Round  (12)'!$B$2:$Y$2,0),0),0)</f>
        <v>0</v>
      </c>
      <c r="S64" s="480">
        <f>IFERROR(VLOOKUP($B64,'Round 1'!$B$2:$AM$102,MATCH(Species!S$2,'Round 1'!$B$2:$AM$2,0),0),0)+IFERROR(VLOOKUP($B64,'Round  (2)'!$B$2:$AM$102,MATCH(Species!S$2,'Round  (2)'!$B$2:$AM$2,0),0),0)+IFERROR(VLOOKUP($B64,'Round  (3)'!$B$2:$AM$102,MATCH(Species!S$2,'Round  (3)'!$B$2:$AM$2,0),0),0)+IFERROR(VLOOKUP($B64,'Round (4)'!$B$2:$AM$102,MATCH(Species!S$2,'Round (4)'!$B$2:$AM$2,0),0),0)+IFERROR(VLOOKUP($B64,'Round  (5)'!$B$2:$AM$102,MATCH(Species!S$2,'Round  (5)'!$B$2:$AM$2,0),0),0)+IFERROR(VLOOKUP($B64,'Round  (6)'!$B$2:$AM$102,MATCH(Species!S$2,'Round  (6)'!$B$2:$AM$2,0),0),0)+IFERROR(VLOOKUP($B64,'Round  (7)'!$B$2:$AM$102,MATCH(Species!S$2,'Round  (7)'!$B$2:$AM$2,0),0),0)+IFERROR(VLOOKUP($B64,'Round  (8)'!$B$2:$AM$102,MATCH(Species!S$2,'Round  (8)'!$B$2:$AM$2,0),0),0)+IFERROR(VLOOKUP($B64,'Round  (9)'!$B$2:$AM$102,MATCH(Species!S$2,'Round  (9)'!$B$2:$AM$2,0),0),0)+IFERROR(VLOOKUP($B64,'Round  (10)'!$B$2:$U$102,MATCH(Species!S$2,'Round  (10)'!$B$2:$U$2,0),0),0)+IFERROR(VLOOKUP($B64,'Round  (11)'!$B$2:$AB$102,MATCH(Species!S$2,'Round  (11)'!$B$2:$AB$2,0),0),0)+IFERROR(VLOOKUP($B64,'Round  (12)'!$B$2:$Y$100,MATCH(Species!S$2,'Round  (12)'!$B$2:$Y$2,0),0),0)</f>
        <v>0</v>
      </c>
      <c r="T64" s="480">
        <f>IFERROR(VLOOKUP($B64,'Round 1'!$B$2:$AM$102,MATCH(Species!T$2,'Round 1'!$B$2:$AM$2,0),0),0)+IFERROR(VLOOKUP($B64,'Round  (2)'!$B$2:$AM$102,MATCH(Species!T$2,'Round  (2)'!$B$2:$AM$2,0),0),0)+IFERROR(VLOOKUP($B64,'Round  (3)'!$B$2:$AM$102,MATCH(Species!T$2,'Round  (3)'!$B$2:$AM$2,0),0),0)+IFERROR(VLOOKUP($B64,'Round (4)'!$B$2:$AM$102,MATCH(Species!T$2,'Round (4)'!$B$2:$AM$2,0),0),0)+IFERROR(VLOOKUP($B64,'Round  (5)'!$B$2:$AM$102,MATCH(Species!T$2,'Round  (5)'!$B$2:$AM$2,0),0),0)+IFERROR(VLOOKUP($B64,'Round  (6)'!$B$2:$AM$102,MATCH(Species!T$2,'Round  (6)'!$B$2:$AM$2,0),0),0)+IFERROR(VLOOKUP($B64,'Round  (7)'!$B$2:$AM$102,MATCH(Species!T$2,'Round  (7)'!$B$2:$AM$2,0),0),0)+IFERROR(VLOOKUP($B64,'Round  (8)'!$B$2:$AM$102,MATCH(Species!T$2,'Round  (8)'!$B$2:$AM$2,0),0),0)+IFERROR(VLOOKUP($B64,'Round  (9)'!$B$2:$AM$102,MATCH(Species!T$2,'Round  (9)'!$B$2:$AM$2,0),0),0)+IFERROR(VLOOKUP($B64,'Round  (10)'!$B$2:$U$102,MATCH(Species!T$2,'Round  (10)'!$B$2:$U$2,0),0),0)+IFERROR(VLOOKUP($B64,'Round  (11)'!$B$2:$AB$102,MATCH(Species!T$2,'Round  (11)'!$B$2:$AB$2,0),0),0)+IFERROR(VLOOKUP($B64,'Round  (12)'!$B$2:$Y$100,MATCH(Species!T$2,'Round  (12)'!$B$2:$Y$2,0),0),0)</f>
        <v>0</v>
      </c>
      <c r="U64" s="480">
        <f>IFERROR(VLOOKUP($B64,'Round 1'!$B$2:$AM$102,MATCH(Species!U$2,'Round 1'!$B$2:$AM$2,0),0),0)+IFERROR(VLOOKUP($B64,'Round  (2)'!$B$2:$AM$102,MATCH(Species!U$2,'Round  (2)'!$B$2:$AM$2,0),0),0)+IFERROR(VLOOKUP($B64,'Round  (3)'!$B$2:$AM$102,MATCH(Species!U$2,'Round  (3)'!$B$2:$AM$2,0),0),0)+IFERROR(VLOOKUP($B64,'Round (4)'!$B$2:$AM$102,MATCH(Species!U$2,'Round (4)'!$B$2:$AM$2,0),0),0)+IFERROR(VLOOKUP($B64,'Round  (5)'!$B$2:$AM$102,MATCH(Species!U$2,'Round  (5)'!$B$2:$AM$2,0),0),0)+IFERROR(VLOOKUP($B64,'Round  (6)'!$B$2:$AM$102,MATCH(Species!U$2,'Round  (6)'!$B$2:$AM$2,0),0),0)+IFERROR(VLOOKUP($B64,'Round  (7)'!$B$2:$AM$102,MATCH(Species!U$2,'Round  (7)'!$B$2:$AM$2,0),0),0)+IFERROR(VLOOKUP($B64,'Round  (8)'!$B$2:$AM$102,MATCH(Species!U$2,'Round  (8)'!$B$2:$AM$2,0),0),0)+IFERROR(VLOOKUP($B64,'Round  (9)'!$B$2:$AM$102,MATCH(Species!U$2,'Round  (9)'!$B$2:$AM$2,0),0),0)+IFERROR(VLOOKUP($B64,'Round  (10)'!$B$2:$U$102,MATCH(Species!U$2,'Round  (10)'!$B$2:$U$2,0),0),0)+IFERROR(VLOOKUP($B64,'Round  (11)'!$B$2:$AB$102,MATCH(Species!U$2,'Round  (11)'!$B$2:$AB$2,0),0),0)+IFERROR(VLOOKUP($B64,'Round  (12)'!$B$2:$Y$100,MATCH(Species!U$2,'Round  (12)'!$B$2:$Y$2,0),0),0)</f>
        <v>0</v>
      </c>
      <c r="V64" s="480">
        <f>IFERROR(VLOOKUP($B64,'Round 1'!$B$2:$AM$102,MATCH(Species!V$2,'Round 1'!$B$2:$AM$2,0),0),0)+IFERROR(VLOOKUP($B64,'Round  (2)'!$B$2:$AM$102,MATCH(Species!V$2,'Round  (2)'!$B$2:$AM$2,0),0),0)+IFERROR(VLOOKUP($B64,'Round  (3)'!$B$2:$AM$102,MATCH(Species!V$2,'Round  (3)'!$B$2:$AM$2,0),0),0)+IFERROR(VLOOKUP($B64,'Round (4)'!$B$2:$AM$102,MATCH(Species!V$2,'Round (4)'!$B$2:$AM$2,0),0),0)+IFERROR(VLOOKUP($B64,'Round  (5)'!$B$2:$AM$102,MATCH(Species!V$2,'Round  (5)'!$B$2:$AM$2,0),0),0)+IFERROR(VLOOKUP($B64,'Round  (6)'!$B$2:$AM$102,MATCH(Species!V$2,'Round  (6)'!$B$2:$AM$2,0),0),0)+IFERROR(VLOOKUP($B64,'Round  (7)'!$B$2:$AM$102,MATCH(Species!V$2,'Round  (7)'!$B$2:$AM$2,0),0),0)+IFERROR(VLOOKUP($B64,'Round  (8)'!$B$2:$AM$102,MATCH(Species!V$2,'Round  (8)'!$B$2:$AM$2,0),0),0)+IFERROR(VLOOKUP($B64,'Round  (9)'!$B$2:$AM$102,MATCH(Species!V$2,'Round  (9)'!$B$2:$AM$2,0),0),0)+IFERROR(VLOOKUP($B64,'Round  (10)'!$B$2:$U$102,MATCH(Species!V$2,'Round  (10)'!$B$2:$U$2,0),0),0)+IFERROR(VLOOKUP($B64,'Round  (11)'!$B$2:$AB$102,MATCH(Species!V$2,'Round  (11)'!$B$2:$AB$2,0),0),0)+IFERROR(VLOOKUP($B64,'Round  (12)'!$B$2:$Y$100,MATCH(Species!V$2,'Round  (12)'!$B$2:$Y$2,0),0),0)</f>
        <v>0</v>
      </c>
      <c r="W64" s="480">
        <f>IFERROR(VLOOKUP($B64,'Round 1'!$B$2:$AM$102,MATCH(Species!W$2,'Round 1'!$B$2:$AM$2,0),0),0)+IFERROR(VLOOKUP($B64,'Round  (2)'!$B$2:$AM$102,MATCH(Species!W$2,'Round  (2)'!$B$2:$AM$2,0),0),0)+IFERROR(VLOOKUP($B64,'Round  (3)'!$B$2:$AM$102,MATCH(Species!W$2,'Round  (3)'!$B$2:$AM$2,0),0),0)+IFERROR(VLOOKUP($B64,'Round (4)'!$B$2:$AM$102,MATCH(Species!W$2,'Round (4)'!$B$2:$AM$2,0),0),0)+IFERROR(VLOOKUP($B64,'Round  (5)'!$B$2:$AM$102,MATCH(Species!W$2,'Round  (5)'!$B$2:$AM$2,0),0),0)+IFERROR(VLOOKUP($B64,'Round  (6)'!$B$2:$AM$102,MATCH(Species!W$2,'Round  (6)'!$B$2:$AM$2,0),0),0)+IFERROR(VLOOKUP($B64,'Round  (7)'!$B$2:$AM$102,MATCH(Species!W$2,'Round  (7)'!$B$2:$AM$2,0),0),0)+IFERROR(VLOOKUP($B64,'Round  (8)'!$B$2:$AM$102,MATCH(Species!W$2,'Round  (8)'!$B$2:$AM$2,0),0),0)+IFERROR(VLOOKUP($B64,'Round  (9)'!$B$2:$AM$102,MATCH(Species!W$2,'Round  (9)'!$B$2:$AM$2,0),0),0)+IFERROR(VLOOKUP($B64,'Round  (10)'!$B$2:$U$102,MATCH(Species!W$2,'Round  (10)'!$B$2:$U$2,0),0),0)+IFERROR(VLOOKUP($B64,'Round  (11)'!$B$2:$AB$102,MATCH(Species!W$2,'Round  (11)'!$B$2:$AB$2,0),0),0)+IFERROR(VLOOKUP($B64,'Round  (12)'!$B$2:$Y$100,MATCH(Species!W$2,'Round  (12)'!$B$2:$Y$2,0),0),0)</f>
        <v>0</v>
      </c>
      <c r="X64" s="480">
        <f>IFERROR(VLOOKUP($B64,'Round 1'!$B$2:$AM$102,MATCH(Species!X$2,'Round 1'!$B$2:$AM$2,0),0),0)+IFERROR(VLOOKUP($B64,'Round  (2)'!$B$2:$AM$102,MATCH(Species!X$2,'Round  (2)'!$B$2:$AM$2,0),0),0)+IFERROR(VLOOKUP($B64,'Round  (3)'!$B$2:$AM$102,MATCH(Species!X$2,'Round  (3)'!$B$2:$AM$2,0),0),0)+IFERROR(VLOOKUP($B64,'Round (4)'!$B$2:$AM$102,MATCH(Species!X$2,'Round (4)'!$B$2:$AM$2,0),0),0)+IFERROR(VLOOKUP($B64,'Round  (5)'!$B$2:$AM$102,MATCH(Species!X$2,'Round  (5)'!$B$2:$AM$2,0),0),0)+IFERROR(VLOOKUP($B64,'Round  (6)'!$B$2:$AM$102,MATCH(Species!X$2,'Round  (6)'!$B$2:$AM$2,0),0),0)+IFERROR(VLOOKUP($B64,'Round  (7)'!$B$2:$AM$102,MATCH(Species!X$2,'Round  (7)'!$B$2:$AM$2,0),0),0)+IFERROR(VLOOKUP($B64,'Round  (8)'!$B$2:$AM$102,MATCH(Species!X$2,'Round  (8)'!$B$2:$AM$2,0),0),0)+IFERROR(VLOOKUP($B64,'Round  (9)'!$B$2:$AM$102,MATCH(Species!X$2,'Round  (9)'!$B$2:$AM$2,0),0),0)+IFERROR(VLOOKUP($B64,'Round  (10)'!$B$2:$U$102,MATCH(Species!X$2,'Round  (10)'!$B$2:$U$2,0),0),0)+IFERROR(VLOOKUP($B64,'Round  (11)'!$B$2:$AB$102,MATCH(Species!X$2,'Round  (11)'!$B$2:$AB$2,0),0),0)+IFERROR(VLOOKUP($B64,'Round  (12)'!$B$2:$Y$100,MATCH(Species!X$2,'Round  (12)'!$B$2:$Y$2,0),0),0)</f>
        <v>0</v>
      </c>
      <c r="Y64" s="480">
        <f>IFERROR(VLOOKUP($B64,'Round 1'!$B$2:$AM$102,MATCH(Species!Y$2,'Round 1'!$B$2:$AM$2,0),0),0)+IFERROR(VLOOKUP($B64,'Round  (2)'!$B$2:$AM$102,MATCH(Species!Y$2,'Round  (2)'!$B$2:$AM$2,0),0),0)+IFERROR(VLOOKUP($B64,'Round  (3)'!$B$2:$AM$102,MATCH(Species!Y$2,'Round  (3)'!$B$2:$AM$2,0),0),0)+IFERROR(VLOOKUP($B64,'Round (4)'!$B$2:$AM$102,MATCH(Species!Y$2,'Round (4)'!$B$2:$AM$2,0),0),0)+IFERROR(VLOOKUP($B64,'Round  (5)'!$B$2:$AM$102,MATCH(Species!Y$2,'Round  (5)'!$B$2:$AM$2,0),0),0)+IFERROR(VLOOKUP($B64,'Round  (6)'!$B$2:$AM$102,MATCH(Species!Y$2,'Round  (6)'!$B$2:$AM$2,0),0),0)+IFERROR(VLOOKUP($B64,'Round  (7)'!$B$2:$AM$102,MATCH(Species!Y$2,'Round  (7)'!$B$2:$AM$2,0),0),0)+IFERROR(VLOOKUP($B64,'Round  (8)'!$B$2:$AM$102,MATCH(Species!Y$2,'Round  (8)'!$B$2:$AM$2,0),0),0)+IFERROR(VLOOKUP($B64,'Round  (9)'!$B$2:$AM$102,MATCH(Species!Y$2,'Round  (9)'!$B$2:$AM$2,0),0),0)+IFERROR(VLOOKUP($B64,'Round  (10)'!$B$2:$U$102,MATCH(Species!Y$2,'Round  (10)'!$B$2:$U$2,0),0),0)+IFERROR(VLOOKUP($B64,'Round  (11)'!$B$2:$AB$102,MATCH(Species!Y$2,'Round  (11)'!$B$2:$AB$2,0),0),0)+IFERROR(VLOOKUP($B64,'Round  (12)'!$B$2:$Y$100,MATCH(Species!Y$2,'Round  (12)'!$B$2:$Y$2,0),0),0)</f>
        <v>0</v>
      </c>
      <c r="Z64" s="480">
        <f>IFERROR(VLOOKUP($B64,'Round 1'!$B$2:$AM$102,MATCH(Species!Z$2,'Round 1'!$B$2:$AM$2,0),0),0)+IFERROR(VLOOKUP($B64,'Round  (2)'!$B$2:$AM$102,MATCH(Species!Z$2,'Round  (2)'!$B$2:$AM$2,0),0),0)+IFERROR(VLOOKUP($B64,'Round  (3)'!$B$2:$AM$102,MATCH(Species!Z$2,'Round  (3)'!$B$2:$AM$2,0),0),0)+IFERROR(VLOOKUP($B64,'Round (4)'!$B$2:$AM$102,MATCH(Species!Z$2,'Round (4)'!$B$2:$AM$2,0),0),0)+IFERROR(VLOOKUP($B64,'Round  (5)'!$B$2:$AM$102,MATCH(Species!Z$2,'Round  (5)'!$B$2:$AM$2,0),0),0)+IFERROR(VLOOKUP($B64,'Round  (6)'!$B$2:$AM$102,MATCH(Species!Z$2,'Round  (6)'!$B$2:$AM$2,0),0),0)+IFERROR(VLOOKUP($B64,'Round  (7)'!$B$2:$AM$102,MATCH(Species!Z$2,'Round  (7)'!$B$2:$AM$2,0),0),0)+IFERROR(VLOOKUP($B64,'Round  (8)'!$B$2:$AM$102,MATCH(Species!Z$2,'Round  (8)'!$B$2:$AM$2,0),0),0)+IFERROR(VLOOKUP($B64,'Round  (9)'!$B$2:$AM$102,MATCH(Species!Z$2,'Round  (9)'!$B$2:$AM$2,0),0),0)+IFERROR(VLOOKUP($B64,'Round  (10)'!$B$2:$U$102,MATCH(Species!Z$2,'Round  (10)'!$B$2:$U$2,0),0),0)+IFERROR(VLOOKUP($B64,'Round  (11)'!$B$2:$AB$102,MATCH(Species!Z$2,'Round  (11)'!$B$2:$AB$2,0),0),0)+IFERROR(VLOOKUP($B64,'Round  (12)'!$B$2:$Y$100,MATCH(Species!Z$2,'Round  (12)'!$B$2:$Y$2,0),0),0)</f>
        <v>0</v>
      </c>
      <c r="AA64" s="480">
        <f>IFERROR(VLOOKUP($B64,'Round 1'!$B$2:$AM$102,MATCH(Species!AA$2,'Round 1'!$B$2:$AM$2,0),0),0)+IFERROR(VLOOKUP($B64,'Round  (2)'!$B$2:$AM$102,MATCH(Species!AA$2,'Round  (2)'!$B$2:$AM$2,0),0),0)+IFERROR(VLOOKUP($B64,'Round  (3)'!$B$2:$AM$102,MATCH(Species!AA$2,'Round  (3)'!$B$2:$AM$2,0),0),0)+IFERROR(VLOOKUP($B64,'Round (4)'!$B$2:$AM$102,MATCH(Species!AA$2,'Round (4)'!$B$2:$AM$2,0),0),0)+IFERROR(VLOOKUP($B64,'Round  (5)'!$B$2:$AM$102,MATCH(Species!AA$2,'Round  (5)'!$B$2:$AM$2,0),0),0)+IFERROR(VLOOKUP($B64,'Round  (6)'!$B$2:$AM$102,MATCH(Species!AA$2,'Round  (6)'!$B$2:$AM$2,0),0),0)+IFERROR(VLOOKUP($B64,'Round  (7)'!$B$2:$AM$102,MATCH(Species!AA$2,'Round  (7)'!$B$2:$AM$2,0),0),0)+IFERROR(VLOOKUP($B64,'Round  (8)'!$B$2:$AM$102,MATCH(Species!AA$2,'Round  (8)'!$B$2:$AM$2,0),0),0)+IFERROR(VLOOKUP($B64,'Round  (9)'!$B$2:$AM$102,MATCH(Species!AA$2,'Round  (9)'!$B$2:$AM$2,0),0),0)+IFERROR(VLOOKUP($B64,'Round  (10)'!$B$2:$U$102,MATCH(Species!AA$2,'Round  (10)'!$B$2:$U$2,0),0),0)+IFERROR(VLOOKUP($B64,'Round  (11)'!$B$2:$AB$102,MATCH(Species!AA$2,'Round  (11)'!$B$2:$AB$2,0),0),0)+IFERROR(VLOOKUP($B64,'Round  (12)'!$B$2:$Y$100,MATCH(Species!AA$2,'Round  (12)'!$B$2:$Y$2,0),0),0)</f>
        <v>0</v>
      </c>
      <c r="AB64" s="480">
        <f>IFERROR(VLOOKUP($B64,'Round 1'!$B$2:$AM$102,MATCH(Species!AB$2,'Round 1'!$B$2:$AM$2,0),0),0)+IFERROR(VLOOKUP($B64,'Round  (2)'!$B$2:$AM$102,MATCH(Species!AB$2,'Round  (2)'!$B$2:$AM$2,0),0),0)+IFERROR(VLOOKUP($B64,'Round  (3)'!$B$2:$AM$102,MATCH(Species!AB$2,'Round  (3)'!$B$2:$AM$2,0),0),0)+IFERROR(VLOOKUP($B64,'Round (4)'!$B$2:$AM$102,MATCH(Species!AB$2,'Round (4)'!$B$2:$AM$2,0),0),0)+IFERROR(VLOOKUP($B64,'Round  (5)'!$B$2:$AM$102,MATCH(Species!AB$2,'Round  (5)'!$B$2:$AM$2,0),0),0)+IFERROR(VLOOKUP($B64,'Round  (6)'!$B$2:$AM$102,MATCH(Species!AB$2,'Round  (6)'!$B$2:$AM$2,0),0),0)+IFERROR(VLOOKUP($B64,'Round  (7)'!$B$2:$AM$102,MATCH(Species!AB$2,'Round  (7)'!$B$2:$AM$2,0),0),0)+IFERROR(VLOOKUP($B64,'Round  (8)'!$B$2:$AM$102,MATCH(Species!AB$2,'Round  (8)'!$B$2:$AM$2,0),0),0)+IFERROR(VLOOKUP($B64,'Round  (9)'!$B$2:$AM$102,MATCH(Species!AB$2,'Round  (9)'!$B$2:$AM$2,0),0),0)+IFERROR(VLOOKUP($B64,'Round  (10)'!$B$2:$U$102,MATCH(Species!AB$2,'Round  (10)'!$B$2:$U$2,0),0),0)+IFERROR(VLOOKUP($B64,'Round  (11)'!$B$2:$AB$102,MATCH(Species!AB$2,'Round  (11)'!$B$2:$AB$2,0),0),0)+IFERROR(VLOOKUP($B64,'Round  (12)'!$B$2:$Y$100,MATCH(Species!AB$2,'Round  (12)'!$B$2:$Y$2,0),0),0)</f>
        <v>0</v>
      </c>
      <c r="AC64" s="480">
        <f>IFERROR(VLOOKUP($B64,'Round 1'!$B$2:$AM$102,MATCH(Species!AC$2,'Round 1'!$B$2:$AM$2,0),0),0)+IFERROR(VLOOKUP($B64,'Round  (2)'!$B$2:$AM$102,MATCH(Species!AC$2,'Round  (2)'!$B$2:$AM$2,0),0),0)+IFERROR(VLOOKUP($B64,'Round  (3)'!$B$2:$AM$102,MATCH(Species!AC$2,'Round  (3)'!$B$2:$AM$2,0),0),0)+IFERROR(VLOOKUP($B64,'Round (4)'!$B$2:$AM$102,MATCH(Species!AC$2,'Round (4)'!$B$2:$AM$2,0),0),0)+IFERROR(VLOOKUP($B64,'Round  (5)'!$B$2:$AM$102,MATCH(Species!AC$2,'Round  (5)'!$B$2:$AM$2,0),0),0)+IFERROR(VLOOKUP($B64,'Round  (6)'!$B$2:$AM$102,MATCH(Species!AC$2,'Round  (6)'!$B$2:$AM$2,0),0),0)+IFERROR(VLOOKUP($B64,'Round  (7)'!$B$2:$AM$102,MATCH(Species!AC$2,'Round  (7)'!$B$2:$AM$2,0),0),0)+IFERROR(VLOOKUP($B64,'Round  (8)'!$B$2:$AM$102,MATCH(Species!AC$2,'Round  (8)'!$B$2:$AM$2,0),0),0)+IFERROR(VLOOKUP($B64,'Round  (9)'!$B$2:$AM$102,MATCH(Species!AC$2,'Round  (9)'!$B$2:$AM$2,0),0),0)+IFERROR(VLOOKUP($B64,'Round  (10)'!$B$2:$U$102,MATCH(Species!AC$2,'Round  (10)'!$B$2:$U$2,0),0),0)+IFERROR(VLOOKUP($B64,'Round  (11)'!$B$2:$AB$102,MATCH(Species!AC$2,'Round  (11)'!$B$2:$AB$2,0),0),0)+IFERROR(VLOOKUP($B64,'Round  (12)'!$B$2:$Y$100,MATCH(Species!AC$2,'Round  (12)'!$B$2:$Y$2,0),0),0)</f>
        <v>0</v>
      </c>
      <c r="AD64" s="480">
        <f>IFERROR(VLOOKUP($B64,'Round 1'!$B$2:$AM$102,MATCH(Species!AD$2,'Round 1'!$B$2:$AM$2,0),0),0)+IFERROR(VLOOKUP($B64,'Round  (2)'!$B$2:$AM$102,MATCH(Species!AD$2,'Round  (2)'!$B$2:$AM$2,0),0),0)+IFERROR(VLOOKUP($B64,'Round  (3)'!$B$2:$AM$102,MATCH(Species!AD$2,'Round  (3)'!$B$2:$AM$2,0),0),0)+IFERROR(VLOOKUP($B64,'Round (4)'!$B$2:$AM$102,MATCH(Species!AD$2,'Round (4)'!$B$2:$AM$2,0),0),0)+IFERROR(VLOOKUP($B64,'Round  (5)'!$B$2:$AM$102,MATCH(Species!AD$2,'Round  (5)'!$B$2:$AM$2,0),0),0)+IFERROR(VLOOKUP($B64,'Round  (6)'!$B$2:$AM$102,MATCH(Species!AD$2,'Round  (6)'!$B$2:$AM$2,0),0),0)+IFERROR(VLOOKUP($B64,'Round  (7)'!$B$2:$AM$102,MATCH(Species!AD$2,'Round  (7)'!$B$2:$AM$2,0),0),0)+IFERROR(VLOOKUP($B64,'Round  (8)'!$B$2:$AM$102,MATCH(Species!AD$2,'Round  (8)'!$B$2:$AM$2,0),0),0)+IFERROR(VLOOKUP($B64,'Round  (9)'!$B$2:$AM$102,MATCH(Species!AD$2,'Round  (9)'!$B$2:$AM$2,0),0),0)+IFERROR(VLOOKUP($B64,'Round  (10)'!$B$2:$U$102,MATCH(Species!AD$2,'Round  (10)'!$B$2:$U$2,0),0),0)+IFERROR(VLOOKUP($B64,'Round  (11)'!$B$2:$AB$102,MATCH(Species!AD$2,'Round  (11)'!$B$2:$AB$2,0),0),0)+IFERROR(VLOOKUP($B64,'Round  (12)'!$B$2:$Y$100,MATCH(Species!AD$2,'Round  (12)'!$B$2:$Y$2,0),0),0)</f>
        <v>0</v>
      </c>
      <c r="AE64" s="480">
        <f>IFERROR(VLOOKUP($B64,'Round 1'!$B$2:$AM$102,MATCH(Species!AE$2,'Round 1'!$B$2:$AM$2,0),0),0)+IFERROR(VLOOKUP($B64,'Round  (2)'!$B$2:$AM$102,MATCH(Species!AE$2,'Round  (2)'!$B$2:$AM$2,0),0),0)+IFERROR(VLOOKUP($B64,'Round  (3)'!$B$2:$AM$102,MATCH(Species!AE$2,'Round  (3)'!$B$2:$AM$2,0),0),0)+IFERROR(VLOOKUP($B64,'Round (4)'!$B$2:$AM$102,MATCH(Species!AE$2,'Round (4)'!$B$2:$AM$2,0),0),0)+IFERROR(VLOOKUP($B64,'Round  (5)'!$B$2:$AM$102,MATCH(Species!AE$2,'Round  (5)'!$B$2:$AM$2,0),0),0)+IFERROR(VLOOKUP($B64,'Round  (6)'!$B$2:$AM$102,MATCH(Species!AE$2,'Round  (6)'!$B$2:$AM$2,0),0),0)+IFERROR(VLOOKUP($B64,'Round  (7)'!$B$2:$AM$102,MATCH(Species!AE$2,'Round  (7)'!$B$2:$AM$2,0),0),0)+IFERROR(VLOOKUP($B64,'Round  (8)'!$B$2:$AM$102,MATCH(Species!AE$2,'Round  (8)'!$B$2:$AM$2,0),0),0)+IFERROR(VLOOKUP($B64,'Round  (9)'!$B$2:$AM$102,MATCH(Species!AE$2,'Round  (9)'!$B$2:$AM$2,0),0),0)+IFERROR(VLOOKUP($B64,'Round  (10)'!$B$2:$U$102,MATCH(Species!AE$2,'Round  (10)'!$B$2:$U$2,0),0),0)+IFERROR(VLOOKUP($B64,'Round  (11)'!$B$2:$AB$102,MATCH(Species!AE$2,'Round  (11)'!$B$2:$AB$2,0),0),0)+IFERROR(VLOOKUP($B64,'Round  (12)'!$B$2:$Y$100,MATCH(Species!AE$2,'Round  (12)'!$B$2:$Y$2,0),0),0)</f>
        <v>0</v>
      </c>
      <c r="AF64" s="480">
        <f>IFERROR(VLOOKUP($B64,'Round 1'!$B$2:$AM$102,MATCH(Species!AF$2,'Round 1'!$B$2:$AM$2,0),0),0)+IFERROR(VLOOKUP($B64,'Round  (2)'!$B$2:$AM$102,MATCH(Species!AF$2,'Round  (2)'!$B$2:$AM$2,0),0),0)+IFERROR(VLOOKUP($B64,'Round  (3)'!$B$2:$AM$102,MATCH(Species!AF$2,'Round  (3)'!$B$2:$AM$2,0),0),0)+IFERROR(VLOOKUP($B64,'Round (4)'!$B$2:$AM$102,MATCH(Species!AF$2,'Round (4)'!$B$2:$AM$2,0),0),0)+IFERROR(VLOOKUP($B64,'Round  (5)'!$B$2:$AM$102,MATCH(Species!AF$2,'Round  (5)'!$B$2:$AM$2,0),0),0)+IFERROR(VLOOKUP($B64,'Round  (6)'!$B$2:$AM$102,MATCH(Species!AF$2,'Round  (6)'!$B$2:$AM$2,0),0),0)+IFERROR(VLOOKUP($B64,'Round  (7)'!$B$2:$AM$102,MATCH(Species!AF$2,'Round  (7)'!$B$2:$AM$2,0),0),0)+IFERROR(VLOOKUP($B64,'Round  (8)'!$B$2:$AM$102,MATCH(Species!AF$2,'Round  (8)'!$B$2:$AM$2,0),0),0)+IFERROR(VLOOKUP($B64,'Round  (9)'!$B$2:$AM$102,MATCH(Species!AF$2,'Round  (9)'!$B$2:$AM$2,0),0),0)+IFERROR(VLOOKUP($B64,'Round  (10)'!$B$2:$U$102,MATCH(Species!AF$2,'Round  (10)'!$B$2:$U$2,0),0),0)+IFERROR(VLOOKUP($B64,'Round  (11)'!$B$2:$AB$102,MATCH(Species!AF$2,'Round  (11)'!$B$2:$AB$2,0),0),0)+IFERROR(VLOOKUP($B64,'Round  (12)'!$B$2:$Y$100,MATCH(Species!AF$2,'Round  (12)'!$B$2:$Y$2,0),0),0)</f>
        <v>0</v>
      </c>
      <c r="AG64" s="480">
        <f>IFERROR(VLOOKUP($B64,'Round 1'!$B$2:$AM$102,MATCH(Species!AG$2,'Round 1'!$B$2:$AM$2,0),0),0)+IFERROR(VLOOKUP($B64,'Round  (2)'!$B$2:$AM$102,MATCH(Species!AG$2,'Round  (2)'!$B$2:$AM$2,0),0),0)+IFERROR(VLOOKUP($B64,'Round  (3)'!$B$2:$AM$102,MATCH(Species!AG$2,'Round  (3)'!$B$2:$AM$2,0),0),0)+IFERROR(VLOOKUP($B64,'Round (4)'!$B$2:$AM$102,MATCH(Species!AG$2,'Round (4)'!$B$2:$AM$2,0),0),0)+IFERROR(VLOOKUP($B64,'Round  (5)'!$B$2:$AM$102,MATCH(Species!AG$2,'Round  (5)'!$B$2:$AM$2,0),0),0)+IFERROR(VLOOKUP($B64,'Round  (6)'!$B$2:$AM$102,MATCH(Species!AG$2,'Round  (6)'!$B$2:$AM$2,0),0),0)+IFERROR(VLOOKUP($B64,'Round  (7)'!$B$2:$AM$102,MATCH(Species!AG$2,'Round  (7)'!$B$2:$AM$2,0),0),0)+IFERROR(VLOOKUP($B64,'Round  (8)'!$B$2:$AM$102,MATCH(Species!AG$2,'Round  (8)'!$B$2:$AM$2,0),0),0)+IFERROR(VLOOKUP($B64,'Round  (9)'!$B$2:$AM$102,MATCH(Species!AG$2,'Round  (9)'!$B$2:$AM$2,0),0),0)+IFERROR(VLOOKUP($B64,'Round  (10)'!$B$2:$U$102,MATCH(Species!AG$2,'Round  (10)'!$B$2:$U$2,0),0),0)+IFERROR(VLOOKUP($B64,'Round  (11)'!$B$2:$AB$102,MATCH(Species!AG$2,'Round  (11)'!$B$2:$AB$2,0),0),0)+IFERROR(VLOOKUP($B64,'Round  (12)'!$B$2:$Y$100,MATCH(Species!AG$2,'Round  (12)'!$B$2:$Y$2,0),0),0)</f>
        <v>0</v>
      </c>
      <c r="AH64" s="480">
        <f>IFERROR(VLOOKUP($B64,'Round 1'!$B$2:$AM$102,MATCH(Species!AH$2,'Round 1'!$B$2:$AM$2,0),0),0)+IFERROR(VLOOKUP($B64,'Round  (2)'!$B$2:$AM$102,MATCH(Species!AH$2,'Round  (2)'!$B$2:$AM$2,0),0),0)+IFERROR(VLOOKUP($B64,'Round  (3)'!$B$2:$AM$102,MATCH(Species!AH$2,'Round  (3)'!$B$2:$AM$2,0),0),0)+IFERROR(VLOOKUP($B64,'Round (4)'!$B$2:$AM$102,MATCH(Species!AH$2,'Round (4)'!$B$2:$AM$2,0),0),0)+IFERROR(VLOOKUP($B64,'Round  (5)'!$B$2:$AM$102,MATCH(Species!AH$2,'Round  (5)'!$B$2:$AM$2,0),0),0)+IFERROR(VLOOKUP($B64,'Round  (6)'!$B$2:$AM$102,MATCH(Species!AH$2,'Round  (6)'!$B$2:$AM$2,0),0),0)+IFERROR(VLOOKUP($B64,'Round  (7)'!$B$2:$AM$102,MATCH(Species!AH$2,'Round  (7)'!$B$2:$AM$2,0),0),0)+IFERROR(VLOOKUP($B64,'Round  (8)'!$B$2:$AM$102,MATCH(Species!AH$2,'Round  (8)'!$B$2:$AM$2,0),0),0)+IFERROR(VLOOKUP($B64,'Round  (9)'!$B$2:$AM$102,MATCH(Species!AH$2,'Round  (9)'!$B$2:$AM$2,0),0),0)+IFERROR(VLOOKUP($B64,'Round  (10)'!$B$2:$U$102,MATCH(Species!AH$2,'Round  (10)'!$B$2:$U$2,0),0),0)+IFERROR(VLOOKUP($B64,'Round  (11)'!$B$2:$AB$102,MATCH(Species!AH$2,'Round  (11)'!$B$2:$AB$2,0),0),0)+IFERROR(VLOOKUP($B64,'Round  (12)'!$B$2:$Y$100,MATCH(Species!AH$2,'Round  (12)'!$B$2:$Y$2,0),0),0)</f>
        <v>0</v>
      </c>
      <c r="AI64" s="480">
        <f>IFERROR(VLOOKUP($B64,'Round 1'!$B$2:$AM$102,MATCH(Species!AI$2,'Round 1'!$B$2:$AM$2,0),0),0)+IFERROR(VLOOKUP($B64,'Round  (2)'!$B$2:$AM$102,MATCH(Species!AI$2,'Round  (2)'!$B$2:$AM$2,0),0),0)+IFERROR(VLOOKUP($B64,'Round  (3)'!$B$2:$AM$102,MATCH(Species!AI$2,'Round  (3)'!$B$2:$AM$2,0),0),0)+IFERROR(VLOOKUP($B64,'Round (4)'!$B$2:$AM$102,MATCH(Species!AI$2,'Round (4)'!$B$2:$AM$2,0),0),0)+IFERROR(VLOOKUP($B64,'Round  (5)'!$B$2:$AM$102,MATCH(Species!AI$2,'Round  (5)'!$B$2:$AM$2,0),0),0)+IFERROR(VLOOKUP($B64,'Round  (6)'!$B$2:$AM$102,MATCH(Species!AI$2,'Round  (6)'!$B$2:$AM$2,0),0),0)+IFERROR(VLOOKUP($B64,'Round  (7)'!$B$2:$AM$102,MATCH(Species!AI$2,'Round  (7)'!$B$2:$AM$2,0),0),0)+IFERROR(VLOOKUP($B64,'Round  (8)'!$B$2:$AM$102,MATCH(Species!AI$2,'Round  (8)'!$B$2:$AM$2,0),0),0)+IFERROR(VLOOKUP($B64,'Round  (9)'!$B$2:$AM$102,MATCH(Species!AI$2,'Round  (9)'!$B$2:$AM$2,0),0),0)+IFERROR(VLOOKUP($B64,'Round  (10)'!$B$2:$U$102,MATCH(Species!AI$2,'Round  (10)'!$B$2:$U$2,0),0),0)+IFERROR(VLOOKUP($B64,'Round  (11)'!$B$2:$AB$102,MATCH(Species!AI$2,'Round  (11)'!$B$2:$AB$2,0),0),0)+IFERROR(VLOOKUP($B64,'Round  (12)'!$B$2:$Y$100,MATCH(Species!AI$2,'Round  (12)'!$B$2:$Y$2,0),0),0)</f>
        <v>0</v>
      </c>
      <c r="AJ64" s="480">
        <f>IFERROR(VLOOKUP($B64,'Round 1'!$B$2:$AM$102,MATCH(Species!AJ$2,'Round 1'!$B$2:$AM$2,0),0),0)+IFERROR(VLOOKUP($B64,'Round  (2)'!$B$2:$AM$102,MATCH(Species!AJ$2,'Round  (2)'!$B$2:$AM$2,0),0),0)+IFERROR(VLOOKUP($B64,'Round  (3)'!$B$2:$AM$102,MATCH(Species!AJ$2,'Round  (3)'!$B$2:$AM$2,0),0),0)+IFERROR(VLOOKUP($B64,'Round (4)'!$B$2:$AM$102,MATCH(Species!AJ$2,'Round (4)'!$B$2:$AM$2,0),0),0)+IFERROR(VLOOKUP($B64,'Round  (5)'!$B$2:$AM$102,MATCH(Species!AJ$2,'Round  (5)'!$B$2:$AM$2,0),0),0)+IFERROR(VLOOKUP($B64,'Round  (6)'!$B$2:$AM$102,MATCH(Species!AJ$2,'Round  (6)'!$B$2:$AM$2,0),0),0)+IFERROR(VLOOKUP($B64,'Round  (7)'!$B$2:$AM$102,MATCH(Species!AJ$2,'Round  (7)'!$B$2:$AM$2,0),0),0)+IFERROR(VLOOKUP($B64,'Round  (8)'!$B$2:$AM$102,MATCH(Species!AJ$2,'Round  (8)'!$B$2:$AM$2,0),0),0)+IFERROR(VLOOKUP($B64,'Round  (9)'!$B$2:$AM$102,MATCH(Species!AJ$2,'Round  (9)'!$B$2:$AM$2,0),0),0)+IFERROR(VLOOKUP($B64,'Round  (10)'!$B$2:$U$102,MATCH(Species!AJ$2,'Round  (10)'!$B$2:$U$2,0),0),0)+IFERROR(VLOOKUP($B64,'Round  (11)'!$B$2:$AB$102,MATCH(Species!AJ$2,'Round  (11)'!$B$2:$AB$2,0),0),0)+IFERROR(VLOOKUP($B64,'Round  (12)'!$B$2:$Y$100,MATCH(Species!AJ$2,'Round  (12)'!$B$2:$Y$2,0),0),0)</f>
        <v>0</v>
      </c>
    </row>
    <row r="65" spans="1:36" x14ac:dyDescent="0.3">
      <c r="A65" s="186">
        <v>62</v>
      </c>
      <c r="B65" s="326" t="s">
        <v>323</v>
      </c>
      <c r="C65" s="66" t="str">
        <f>IFERROR(VLOOKUP(B65,IND!$B$3:$E$66,4,0),"NM")</f>
        <v>NM</v>
      </c>
      <c r="D65" s="51">
        <f t="shared" si="3"/>
        <v>3</v>
      </c>
      <c r="E65" s="342">
        <f t="shared" si="4"/>
        <v>5</v>
      </c>
      <c r="F65" s="480">
        <f>IFERROR(VLOOKUP($B65,'Round 1'!$B$2:$AM$102,MATCH(Species!F$2,'Round 1'!$B$2:$AM$2,0),0),0)+IFERROR(VLOOKUP($B65,'Round  (2)'!$B$2:$AM$102,MATCH(Species!F$2,'Round  (2)'!$B$2:$AM$2,0),0),0)+IFERROR(VLOOKUP($B65,'Round  (3)'!$B$2:$AM$102,MATCH(Species!F$2,'Round  (3)'!$B$2:$AM$2,0),0),0)+IFERROR(VLOOKUP($B65,'Round (4)'!$B$2:$AM$102,MATCH(Species!F$2,'Round (4)'!$B$2:$AM$2,0),0),0)+IFERROR(VLOOKUP($B65,'Round  (5)'!$B$2:$AM$102,MATCH(Species!F$2,'Round  (5)'!$B$2:$AM$2,0),0),0)+IFERROR(VLOOKUP($B65,'Round  (6)'!$B$2:$AM$102,MATCH(Species!F$2,'Round  (6)'!$B$2:$AM$2,0),0),0)+IFERROR(VLOOKUP($B65,'Round  (7)'!$B$2:$AM$102,MATCH(Species!F$2,'Round  (7)'!$B$2:$AM$2,0),0),0)+IFERROR(VLOOKUP($B65,'Round  (8)'!$B$2:$AM$102,MATCH(Species!F$2,'Round  (8)'!$B$2:$AM$2,0),0),0)+IFERROR(VLOOKUP($B65,'Round  (9)'!$B$2:$AM$102,MATCH(Species!F$2,'Round  (9)'!$B$2:$AM$2,0),0),0)+IFERROR(VLOOKUP($B65,'Round  (10)'!$B$2:$U$102,MATCH(Species!F$2,'Round  (10)'!$B$2:$U$2,0),0),0)+IFERROR(VLOOKUP($B65,'Round  (11)'!$B$2:$AB$102,MATCH(Species!F$2,'Round  (11)'!$B$2:$AB$2,0),0),0)+IFERROR(VLOOKUP($B65,'Round  (12)'!$B$2:$Y$100,MATCH(Species!F$2,'Round  (12)'!$B$2:$Y$2,0),0),0)</f>
        <v>0</v>
      </c>
      <c r="G65" s="480">
        <f>IFERROR(VLOOKUP($B65,'Round 1'!$B$2:$AM$102,MATCH(Species!G$2,'Round 1'!$B$2:$AM$2,0),0),0)+IFERROR(VLOOKUP($B65,'Round  (2)'!$B$2:$AM$102,MATCH(Species!G$2,'Round  (2)'!$B$2:$AM$2,0),0),0)+IFERROR(VLOOKUP($B65,'Round  (3)'!$B$2:$AM$102,MATCH(Species!G$2,'Round  (3)'!$B$2:$AM$2,0),0),0)+IFERROR(VLOOKUP($B65,'Round (4)'!$B$2:$AM$102,MATCH(Species!G$2,'Round (4)'!$B$2:$AM$2,0),0),0)+IFERROR(VLOOKUP($B65,'Round  (5)'!$B$2:$AM$102,MATCH(Species!G$2,'Round  (5)'!$B$2:$AM$2,0),0),0)+IFERROR(VLOOKUP($B65,'Round  (6)'!$B$2:$AM$102,MATCH(Species!G$2,'Round  (6)'!$B$2:$AM$2,0),0),0)+IFERROR(VLOOKUP($B65,'Round  (7)'!$B$2:$AM$102,MATCH(Species!G$2,'Round  (7)'!$B$2:$AM$2,0),0),0)+IFERROR(VLOOKUP($B65,'Round  (8)'!$B$2:$AM$102,MATCH(Species!G$2,'Round  (8)'!$B$2:$AM$2,0),0),0)+IFERROR(VLOOKUP($B65,'Round  (9)'!$B$2:$AM$102,MATCH(Species!G$2,'Round  (9)'!$B$2:$AM$2,0),0),0)+IFERROR(VLOOKUP($B65,'Round  (10)'!$B$2:$U$102,MATCH(Species!G$2,'Round  (10)'!$B$2:$U$2,0),0),0)+IFERROR(VLOOKUP($B65,'Round  (11)'!$B$2:$AB$102,MATCH(Species!G$2,'Round  (11)'!$B$2:$AB$2,0),0),0)+IFERROR(VLOOKUP($B65,'Round  (12)'!$B$2:$Y$100,MATCH(Species!G$2,'Round  (12)'!$B$2:$Y$2,0),0),0)</f>
        <v>0</v>
      </c>
      <c r="H65" s="480">
        <f>IFERROR(VLOOKUP($B65,'Round 1'!$B$2:$AM$102,MATCH(Species!H$2,'Round 1'!$B$2:$AM$2,0),0),0)+IFERROR(VLOOKUP($B65,'Round  (2)'!$B$2:$AM$102,MATCH(Species!H$2,'Round  (2)'!$B$2:$AM$2,0),0),0)+IFERROR(VLOOKUP($B65,'Round  (3)'!$B$2:$AM$102,MATCH(Species!H$2,'Round  (3)'!$B$2:$AM$2,0),0),0)+IFERROR(VLOOKUP($B65,'Round (4)'!$B$2:$AM$102,MATCH(Species!H$2,'Round (4)'!$B$2:$AM$2,0),0),0)+IFERROR(VLOOKUP($B65,'Round  (5)'!$B$2:$AM$102,MATCH(Species!H$2,'Round  (5)'!$B$2:$AM$2,0),0),0)+IFERROR(VLOOKUP($B65,'Round  (6)'!$B$2:$AM$102,MATCH(Species!H$2,'Round  (6)'!$B$2:$AM$2,0),0),0)+IFERROR(VLOOKUP($B65,'Round  (7)'!$B$2:$AM$102,MATCH(Species!H$2,'Round  (7)'!$B$2:$AM$2,0),0),0)+IFERROR(VLOOKUP($B65,'Round  (8)'!$B$2:$AM$102,MATCH(Species!H$2,'Round  (8)'!$B$2:$AM$2,0),0),0)+IFERROR(VLOOKUP($B65,'Round  (9)'!$B$2:$AM$102,MATCH(Species!H$2,'Round  (9)'!$B$2:$AM$2,0),0),0)+IFERROR(VLOOKUP($B65,'Round  (10)'!$B$2:$U$102,MATCH(Species!H$2,'Round  (10)'!$B$2:$U$2,0),0),0)+IFERROR(VLOOKUP($B65,'Round  (11)'!$B$2:$AB$102,MATCH(Species!H$2,'Round  (11)'!$B$2:$AB$2,0),0),0)+IFERROR(VLOOKUP($B65,'Round  (12)'!$B$2:$Y$100,MATCH(Species!H$2,'Round  (12)'!$B$2:$Y$2,0),0),0)</f>
        <v>0</v>
      </c>
      <c r="I65" s="480">
        <f>IFERROR(VLOOKUP($B65,'Round 1'!$B$2:$AM$102,MATCH(Species!I$2,'Round 1'!$B$2:$AM$2,0),0),0)+IFERROR(VLOOKUP($B65,'Round  (2)'!$B$2:$AM$102,MATCH(Species!I$2,'Round  (2)'!$B$2:$AM$2,0),0),0)+IFERROR(VLOOKUP($B65,'Round  (3)'!$B$2:$AM$102,MATCH(Species!I$2,'Round  (3)'!$B$2:$AM$2,0),0),0)+IFERROR(VLOOKUP($B65,'Round (4)'!$B$2:$AM$102,MATCH(Species!I$2,'Round (4)'!$B$2:$AM$2,0),0),0)+IFERROR(VLOOKUP($B65,'Round  (5)'!$B$2:$AM$102,MATCH(Species!I$2,'Round  (5)'!$B$2:$AM$2,0),0),0)+IFERROR(VLOOKUP($B65,'Round  (6)'!$B$2:$AM$102,MATCH(Species!I$2,'Round  (6)'!$B$2:$AM$2,0),0),0)+IFERROR(VLOOKUP($B65,'Round  (7)'!$B$2:$AM$102,MATCH(Species!I$2,'Round  (7)'!$B$2:$AM$2,0),0),0)+IFERROR(VLOOKUP($B65,'Round  (8)'!$B$2:$AM$102,MATCH(Species!I$2,'Round  (8)'!$B$2:$AM$2,0),0),0)+IFERROR(VLOOKUP($B65,'Round  (9)'!$B$2:$AM$102,MATCH(Species!I$2,'Round  (9)'!$B$2:$AM$2,0),0),0)+IFERROR(VLOOKUP($B65,'Round  (10)'!$B$2:$U$102,MATCH(Species!I$2,'Round  (10)'!$B$2:$U$2,0),0),0)+IFERROR(VLOOKUP($B65,'Round  (11)'!$B$2:$AB$102,MATCH(Species!I$2,'Round  (11)'!$B$2:$AB$2,0),0),0)+IFERROR(VLOOKUP($B65,'Round  (12)'!$B$2:$Y$100,MATCH(Species!I$2,'Round  (12)'!$B$2:$Y$2,0),0),0)</f>
        <v>0</v>
      </c>
      <c r="J65" s="480">
        <f>IFERROR(VLOOKUP($B65,'Round 1'!$B$2:$AM$102,MATCH(Species!J$2,'Round 1'!$B$2:$AM$2,0),0),0)+IFERROR(VLOOKUP($B65,'Round  (2)'!$B$2:$AM$102,MATCH(Species!J$2,'Round  (2)'!$B$2:$AM$2,0),0),0)+IFERROR(VLOOKUP($B65,'Round  (3)'!$B$2:$AM$102,MATCH(Species!J$2,'Round  (3)'!$B$2:$AM$2,0),0),0)+IFERROR(VLOOKUP($B65,'Round (4)'!$B$2:$AM$102,MATCH(Species!J$2,'Round (4)'!$B$2:$AM$2,0),0),0)+IFERROR(VLOOKUP($B65,'Round  (5)'!$B$2:$AM$102,MATCH(Species!J$2,'Round  (5)'!$B$2:$AM$2,0),0),0)+IFERROR(VLOOKUP($B65,'Round  (6)'!$B$2:$AM$102,MATCH(Species!J$2,'Round  (6)'!$B$2:$AM$2,0),0),0)+IFERROR(VLOOKUP($B65,'Round  (7)'!$B$2:$AM$102,MATCH(Species!J$2,'Round  (7)'!$B$2:$AM$2,0),0),0)+IFERROR(VLOOKUP($B65,'Round  (8)'!$B$2:$AM$102,MATCH(Species!J$2,'Round  (8)'!$B$2:$AM$2,0),0),0)+IFERROR(VLOOKUP($B65,'Round  (9)'!$B$2:$AM$102,MATCH(Species!J$2,'Round  (9)'!$B$2:$AM$2,0),0),0)+IFERROR(VLOOKUP($B65,'Round  (10)'!$B$2:$U$102,MATCH(Species!J$2,'Round  (10)'!$B$2:$U$2,0),0),0)+IFERROR(VLOOKUP($B65,'Round  (11)'!$B$2:$AB$102,MATCH(Species!J$2,'Round  (11)'!$B$2:$AB$2,0),0),0)+IFERROR(VLOOKUP($B65,'Round  (12)'!$B$2:$Y$100,MATCH(Species!J$2,'Round  (12)'!$B$2:$Y$2,0),0),0)</f>
        <v>0</v>
      </c>
      <c r="K65" s="480">
        <f>IFERROR(VLOOKUP($B65,'Round 1'!$B$2:$AM$102,MATCH(Species!K$2,'Round 1'!$B$2:$AM$2,0),0),0)+IFERROR(VLOOKUP($B65,'Round  (2)'!$B$2:$AM$102,MATCH(Species!K$2,'Round  (2)'!$B$2:$AM$2,0),0),0)+IFERROR(VLOOKUP($B65,'Round  (3)'!$B$2:$AM$102,MATCH(Species!K$2,'Round  (3)'!$B$2:$AM$2,0),0),0)+IFERROR(VLOOKUP($B65,'Round (4)'!$B$2:$AM$102,MATCH(Species!K$2,'Round (4)'!$B$2:$AM$2,0),0),0)+IFERROR(VLOOKUP($B65,'Round  (5)'!$B$2:$AM$102,MATCH(Species!K$2,'Round  (5)'!$B$2:$AM$2,0),0),0)+IFERROR(VLOOKUP($B65,'Round  (6)'!$B$2:$AM$102,MATCH(Species!K$2,'Round  (6)'!$B$2:$AM$2,0),0),0)+IFERROR(VLOOKUP($B65,'Round  (7)'!$B$2:$AM$102,MATCH(Species!K$2,'Round  (7)'!$B$2:$AM$2,0),0),0)+IFERROR(VLOOKUP($B65,'Round  (8)'!$B$2:$AM$102,MATCH(Species!K$2,'Round  (8)'!$B$2:$AM$2,0),0),0)+IFERROR(VLOOKUP($B65,'Round  (9)'!$B$2:$AM$102,MATCH(Species!K$2,'Round  (9)'!$B$2:$AM$2,0),0),0)+IFERROR(VLOOKUP($B65,'Round  (10)'!$B$2:$U$102,MATCH(Species!K$2,'Round  (10)'!$B$2:$U$2,0),0),0)+IFERROR(VLOOKUP($B65,'Round  (11)'!$B$2:$AB$102,MATCH(Species!K$2,'Round  (11)'!$B$2:$AB$2,0),0),0)+IFERROR(VLOOKUP($B65,'Round  (12)'!$B$2:$Y$100,MATCH(Species!K$2,'Round  (12)'!$B$2:$Y$2,0),0),0)</f>
        <v>0</v>
      </c>
      <c r="L65" s="480">
        <f>IFERROR(VLOOKUP($B65,'Round 1'!$B$2:$AM$102,MATCH(Species!L$2,'Round 1'!$B$2:$AM$2,0),0),0)+IFERROR(VLOOKUP($B65,'Round  (2)'!$B$2:$AM$102,MATCH(Species!L$2,'Round  (2)'!$B$2:$AM$2,0),0),0)+IFERROR(VLOOKUP($B65,'Round  (3)'!$B$2:$AM$102,MATCH(Species!L$2,'Round  (3)'!$B$2:$AM$2,0),0),0)+IFERROR(VLOOKUP($B65,'Round (4)'!$B$2:$AM$102,MATCH(Species!L$2,'Round (4)'!$B$2:$AM$2,0),0),0)+IFERROR(VLOOKUP($B65,'Round  (5)'!$B$2:$AM$102,MATCH(Species!L$2,'Round  (5)'!$B$2:$AM$2,0),0),0)+IFERROR(VLOOKUP($B65,'Round  (6)'!$B$2:$AM$102,MATCH(Species!L$2,'Round  (6)'!$B$2:$AM$2,0),0),0)+IFERROR(VLOOKUP($B65,'Round  (7)'!$B$2:$AM$102,MATCH(Species!L$2,'Round  (7)'!$B$2:$AM$2,0),0),0)+IFERROR(VLOOKUP($B65,'Round  (8)'!$B$2:$AM$102,MATCH(Species!L$2,'Round  (8)'!$B$2:$AM$2,0),0),0)+IFERROR(VLOOKUP($B65,'Round  (9)'!$B$2:$AM$102,MATCH(Species!L$2,'Round  (9)'!$B$2:$AM$2,0),0),0)+IFERROR(VLOOKUP($B65,'Round  (10)'!$B$2:$U$102,MATCH(Species!L$2,'Round  (10)'!$B$2:$U$2,0),0),0)+IFERROR(VLOOKUP($B65,'Round  (11)'!$B$2:$AB$102,MATCH(Species!L$2,'Round  (11)'!$B$2:$AB$2,0),0),0)+IFERROR(VLOOKUP($B65,'Round  (12)'!$B$2:$Y$100,MATCH(Species!L$2,'Round  (12)'!$B$2:$Y$2,0),0),0)</f>
        <v>2</v>
      </c>
      <c r="M65" s="480">
        <f>IFERROR(VLOOKUP($B65,'Round 1'!$B$2:$AM$102,MATCH(Species!M$2,'Round 1'!$B$2:$AM$2,0),0),0)+IFERROR(VLOOKUP($B65,'Round  (2)'!$B$2:$AM$102,MATCH(Species!M$2,'Round  (2)'!$B$2:$AM$2,0),0),0)+IFERROR(VLOOKUP($B65,'Round  (3)'!$B$2:$AM$102,MATCH(Species!M$2,'Round  (3)'!$B$2:$AM$2,0),0),0)+IFERROR(VLOOKUP($B65,'Round (4)'!$B$2:$AM$102,MATCH(Species!M$2,'Round (4)'!$B$2:$AM$2,0),0),0)+IFERROR(VLOOKUP($B65,'Round  (5)'!$B$2:$AM$102,MATCH(Species!M$2,'Round  (5)'!$B$2:$AM$2,0),0),0)+IFERROR(VLOOKUP($B65,'Round  (6)'!$B$2:$AM$102,MATCH(Species!M$2,'Round  (6)'!$B$2:$AM$2,0),0),0)+IFERROR(VLOOKUP($B65,'Round  (7)'!$B$2:$AM$102,MATCH(Species!M$2,'Round  (7)'!$B$2:$AM$2,0),0),0)+IFERROR(VLOOKUP($B65,'Round  (8)'!$B$2:$AM$102,MATCH(Species!M$2,'Round  (8)'!$B$2:$AM$2,0),0),0)+IFERROR(VLOOKUP($B65,'Round  (9)'!$B$2:$AM$102,MATCH(Species!M$2,'Round  (9)'!$B$2:$AM$2,0),0),0)+IFERROR(VLOOKUP($B65,'Round  (10)'!$B$2:$U$102,MATCH(Species!M$2,'Round  (10)'!$B$2:$U$2,0),0),0)+IFERROR(VLOOKUP($B65,'Round  (11)'!$B$2:$AB$102,MATCH(Species!M$2,'Round  (11)'!$B$2:$AB$2,0),0),0)+IFERROR(VLOOKUP($B65,'Round  (12)'!$B$2:$Y$100,MATCH(Species!M$2,'Round  (12)'!$B$2:$Y$2,0),0),0)</f>
        <v>0</v>
      </c>
      <c r="N65" s="480">
        <f>IFERROR(VLOOKUP($B65,'Round 1'!$B$2:$AM$102,MATCH(Species!N$2,'Round 1'!$B$2:$AM$2,0),0),0)+IFERROR(VLOOKUP($B65,'Round  (2)'!$B$2:$AM$102,MATCH(Species!N$2,'Round  (2)'!$B$2:$AM$2,0),0),0)+IFERROR(VLOOKUP($B65,'Round  (3)'!$B$2:$AM$102,MATCH(Species!N$2,'Round  (3)'!$B$2:$AM$2,0),0),0)+IFERROR(VLOOKUP($B65,'Round (4)'!$B$2:$AM$102,MATCH(Species!N$2,'Round (4)'!$B$2:$AM$2,0),0),0)+IFERROR(VLOOKUP($B65,'Round  (5)'!$B$2:$AM$102,MATCH(Species!N$2,'Round  (5)'!$B$2:$AM$2,0),0),0)+IFERROR(VLOOKUP($B65,'Round  (6)'!$B$2:$AM$102,MATCH(Species!N$2,'Round  (6)'!$B$2:$AM$2,0),0),0)+IFERROR(VLOOKUP($B65,'Round  (7)'!$B$2:$AM$102,MATCH(Species!N$2,'Round  (7)'!$B$2:$AM$2,0),0),0)+IFERROR(VLOOKUP($B65,'Round  (8)'!$B$2:$AM$102,MATCH(Species!N$2,'Round  (8)'!$B$2:$AM$2,0),0),0)+IFERROR(VLOOKUP($B65,'Round  (9)'!$B$2:$AM$102,MATCH(Species!N$2,'Round  (9)'!$B$2:$AM$2,0),0),0)+IFERROR(VLOOKUP($B65,'Round  (10)'!$B$2:$U$102,MATCH(Species!N$2,'Round  (10)'!$B$2:$U$2,0),0),0)+IFERROR(VLOOKUP($B65,'Round  (11)'!$B$2:$AB$102,MATCH(Species!N$2,'Round  (11)'!$B$2:$AB$2,0),0),0)+IFERROR(VLOOKUP($B65,'Round  (12)'!$B$2:$Y$100,MATCH(Species!N$2,'Round  (12)'!$B$2:$Y$2,0),0),0)</f>
        <v>2</v>
      </c>
      <c r="O65" s="480">
        <f>IFERROR(VLOOKUP($B65,'Round 1'!$B$2:$AM$102,MATCH(Species!O$2,'Round 1'!$B$2:$AM$2,0),0),0)+IFERROR(VLOOKUP($B65,'Round  (2)'!$B$2:$AM$102,MATCH(Species!O$2,'Round  (2)'!$B$2:$AM$2,0),0),0)+IFERROR(VLOOKUP($B65,'Round  (3)'!$B$2:$AM$102,MATCH(Species!O$2,'Round  (3)'!$B$2:$AM$2,0),0),0)+IFERROR(VLOOKUP($B65,'Round (4)'!$B$2:$AM$102,MATCH(Species!O$2,'Round (4)'!$B$2:$AM$2,0),0),0)+IFERROR(VLOOKUP($B65,'Round  (5)'!$B$2:$AM$102,MATCH(Species!O$2,'Round  (5)'!$B$2:$AM$2,0),0),0)+IFERROR(VLOOKUP($B65,'Round  (6)'!$B$2:$AM$102,MATCH(Species!O$2,'Round  (6)'!$B$2:$AM$2,0),0),0)+IFERROR(VLOOKUP($B65,'Round  (7)'!$B$2:$AM$102,MATCH(Species!O$2,'Round  (7)'!$B$2:$AM$2,0),0),0)+IFERROR(VLOOKUP($B65,'Round  (8)'!$B$2:$AM$102,MATCH(Species!O$2,'Round  (8)'!$B$2:$AM$2,0),0),0)+IFERROR(VLOOKUP($B65,'Round  (9)'!$B$2:$AM$102,MATCH(Species!O$2,'Round  (9)'!$B$2:$AM$2,0),0),0)+IFERROR(VLOOKUP($B65,'Round  (10)'!$B$2:$U$102,MATCH(Species!O$2,'Round  (10)'!$B$2:$U$2,0),0),0)+IFERROR(VLOOKUP($B65,'Round  (11)'!$B$2:$AB$102,MATCH(Species!O$2,'Round  (11)'!$B$2:$AB$2,0),0),0)+IFERROR(VLOOKUP($B65,'Round  (12)'!$B$2:$Y$100,MATCH(Species!O$2,'Round  (12)'!$B$2:$Y$2,0),0),0)</f>
        <v>0</v>
      </c>
      <c r="P65" s="480">
        <f>IFERROR(VLOOKUP($B65,'Round 1'!$B$2:$AM$102,MATCH(Species!P$2,'Round 1'!$B$2:$AM$2,0),0),0)+IFERROR(VLOOKUP($B65,'Round  (2)'!$B$2:$AM$102,MATCH(Species!P$2,'Round  (2)'!$B$2:$AM$2,0),0),0)+IFERROR(VLOOKUP($B65,'Round  (3)'!$B$2:$AM$102,MATCH(Species!P$2,'Round  (3)'!$B$2:$AM$2,0),0),0)+IFERROR(VLOOKUP($B65,'Round (4)'!$B$2:$AM$102,MATCH(Species!P$2,'Round (4)'!$B$2:$AM$2,0),0),0)+IFERROR(VLOOKUP($B65,'Round  (5)'!$B$2:$AM$102,MATCH(Species!P$2,'Round  (5)'!$B$2:$AM$2,0),0),0)+IFERROR(VLOOKUP($B65,'Round  (6)'!$B$2:$AM$102,MATCH(Species!P$2,'Round  (6)'!$B$2:$AM$2,0),0),0)+IFERROR(VLOOKUP($B65,'Round  (7)'!$B$2:$AM$102,MATCH(Species!P$2,'Round  (7)'!$B$2:$AM$2,0),0),0)+IFERROR(VLOOKUP($B65,'Round  (8)'!$B$2:$AM$102,MATCH(Species!P$2,'Round  (8)'!$B$2:$AM$2,0),0),0)+IFERROR(VLOOKUP($B65,'Round  (9)'!$B$2:$AM$102,MATCH(Species!P$2,'Round  (9)'!$B$2:$AM$2,0),0),0)+IFERROR(VLOOKUP($B65,'Round  (10)'!$B$2:$U$102,MATCH(Species!P$2,'Round  (10)'!$B$2:$U$2,0),0),0)+IFERROR(VLOOKUP($B65,'Round  (11)'!$B$2:$AB$102,MATCH(Species!P$2,'Round  (11)'!$B$2:$AB$2,0),0),0)+IFERROR(VLOOKUP($B65,'Round  (12)'!$B$2:$Y$100,MATCH(Species!P$2,'Round  (12)'!$B$2:$Y$2,0),0),0)</f>
        <v>0</v>
      </c>
      <c r="Q65" s="480">
        <f>IFERROR(VLOOKUP($B65,'Round 1'!$B$2:$AM$102,MATCH(Species!Q$2,'Round 1'!$B$2:$AM$2,0),0),0)+IFERROR(VLOOKUP($B65,'Round  (2)'!$B$2:$AM$102,MATCH(Species!Q$2,'Round  (2)'!$B$2:$AM$2,0),0),0)+IFERROR(VLOOKUP($B65,'Round  (3)'!$B$2:$AM$102,MATCH(Species!Q$2,'Round  (3)'!$B$2:$AM$2,0),0),0)+IFERROR(VLOOKUP($B65,'Round (4)'!$B$2:$AM$102,MATCH(Species!Q$2,'Round (4)'!$B$2:$AM$2,0),0),0)+IFERROR(VLOOKUP($B65,'Round  (5)'!$B$2:$AM$102,MATCH(Species!Q$2,'Round  (5)'!$B$2:$AM$2,0),0),0)+IFERROR(VLOOKUP($B65,'Round  (6)'!$B$2:$AM$102,MATCH(Species!Q$2,'Round  (6)'!$B$2:$AM$2,0),0),0)+IFERROR(VLOOKUP($B65,'Round  (7)'!$B$2:$AM$102,MATCH(Species!Q$2,'Round  (7)'!$B$2:$AM$2,0),0),0)+IFERROR(VLOOKUP($B65,'Round  (8)'!$B$2:$AM$102,MATCH(Species!Q$2,'Round  (8)'!$B$2:$AM$2,0),0),0)+IFERROR(VLOOKUP($B65,'Round  (9)'!$B$2:$AM$102,MATCH(Species!Q$2,'Round  (9)'!$B$2:$AM$2,0),0),0)+IFERROR(VLOOKUP($B65,'Round  (10)'!$B$2:$U$102,MATCH(Species!Q$2,'Round  (10)'!$B$2:$U$2,0),0),0)+IFERROR(VLOOKUP($B65,'Round  (11)'!$B$2:$AB$102,MATCH(Species!Q$2,'Round  (11)'!$B$2:$AB$2,0),0),0)+IFERROR(VLOOKUP($B65,'Round  (12)'!$B$2:$Y$100,MATCH(Species!Q$2,'Round  (12)'!$B$2:$Y$2,0),0),0)</f>
        <v>0</v>
      </c>
      <c r="R65" s="480">
        <f>IFERROR(VLOOKUP($B65,'Round 1'!$B$2:$AM$102,MATCH(Species!R$2,'Round 1'!$B$2:$AM$2,0),0),0)+IFERROR(VLOOKUP($B65,'Round  (2)'!$B$2:$AM$102,MATCH(Species!R$2,'Round  (2)'!$B$2:$AM$2,0),0),0)+IFERROR(VLOOKUP($B65,'Round  (3)'!$B$2:$AM$102,MATCH(Species!R$2,'Round  (3)'!$B$2:$AM$2,0),0),0)+IFERROR(VLOOKUP($B65,'Round (4)'!$B$2:$AM$102,MATCH(Species!R$2,'Round (4)'!$B$2:$AM$2,0),0),0)+IFERROR(VLOOKUP($B65,'Round  (5)'!$B$2:$AM$102,MATCH(Species!R$2,'Round  (5)'!$B$2:$AM$2,0),0),0)+IFERROR(VLOOKUP($B65,'Round  (6)'!$B$2:$AM$102,MATCH(Species!R$2,'Round  (6)'!$B$2:$AM$2,0),0),0)+IFERROR(VLOOKUP($B65,'Round  (7)'!$B$2:$AM$102,MATCH(Species!R$2,'Round  (7)'!$B$2:$AM$2,0),0),0)+IFERROR(VLOOKUP($B65,'Round  (8)'!$B$2:$AM$102,MATCH(Species!R$2,'Round  (8)'!$B$2:$AM$2,0),0),0)+IFERROR(VLOOKUP($B65,'Round  (9)'!$B$2:$AM$102,MATCH(Species!R$2,'Round  (9)'!$B$2:$AM$2,0),0),0)+IFERROR(VLOOKUP($B65,'Round  (10)'!$B$2:$U$102,MATCH(Species!R$2,'Round  (10)'!$B$2:$U$2,0),0),0)+IFERROR(VLOOKUP($B65,'Round  (11)'!$B$2:$AB$102,MATCH(Species!R$2,'Round  (11)'!$B$2:$AB$2,0),0),0)+IFERROR(VLOOKUP($B65,'Round  (12)'!$B$2:$Y$100,MATCH(Species!R$2,'Round  (12)'!$B$2:$Y$2,0),0),0)</f>
        <v>0</v>
      </c>
      <c r="S65" s="480">
        <f>IFERROR(VLOOKUP($B65,'Round 1'!$B$2:$AM$102,MATCH(Species!S$2,'Round 1'!$B$2:$AM$2,0),0),0)+IFERROR(VLOOKUP($B65,'Round  (2)'!$B$2:$AM$102,MATCH(Species!S$2,'Round  (2)'!$B$2:$AM$2,0),0),0)+IFERROR(VLOOKUP($B65,'Round  (3)'!$B$2:$AM$102,MATCH(Species!S$2,'Round  (3)'!$B$2:$AM$2,0),0),0)+IFERROR(VLOOKUP($B65,'Round (4)'!$B$2:$AM$102,MATCH(Species!S$2,'Round (4)'!$B$2:$AM$2,0),0),0)+IFERROR(VLOOKUP($B65,'Round  (5)'!$B$2:$AM$102,MATCH(Species!S$2,'Round  (5)'!$B$2:$AM$2,0),0),0)+IFERROR(VLOOKUP($B65,'Round  (6)'!$B$2:$AM$102,MATCH(Species!S$2,'Round  (6)'!$B$2:$AM$2,0),0),0)+IFERROR(VLOOKUP($B65,'Round  (7)'!$B$2:$AM$102,MATCH(Species!S$2,'Round  (7)'!$B$2:$AM$2,0),0),0)+IFERROR(VLOOKUP($B65,'Round  (8)'!$B$2:$AM$102,MATCH(Species!S$2,'Round  (8)'!$B$2:$AM$2,0),0),0)+IFERROR(VLOOKUP($B65,'Round  (9)'!$B$2:$AM$102,MATCH(Species!S$2,'Round  (9)'!$B$2:$AM$2,0),0),0)+IFERROR(VLOOKUP($B65,'Round  (10)'!$B$2:$U$102,MATCH(Species!S$2,'Round  (10)'!$B$2:$U$2,0),0),0)+IFERROR(VLOOKUP($B65,'Round  (11)'!$B$2:$AB$102,MATCH(Species!S$2,'Round  (11)'!$B$2:$AB$2,0),0),0)+IFERROR(VLOOKUP($B65,'Round  (12)'!$B$2:$Y$100,MATCH(Species!S$2,'Round  (12)'!$B$2:$Y$2,0),0),0)</f>
        <v>0</v>
      </c>
      <c r="T65" s="480">
        <f>IFERROR(VLOOKUP($B65,'Round 1'!$B$2:$AM$102,MATCH(Species!T$2,'Round 1'!$B$2:$AM$2,0),0),0)+IFERROR(VLOOKUP($B65,'Round  (2)'!$B$2:$AM$102,MATCH(Species!T$2,'Round  (2)'!$B$2:$AM$2,0),0),0)+IFERROR(VLOOKUP($B65,'Round  (3)'!$B$2:$AM$102,MATCH(Species!T$2,'Round  (3)'!$B$2:$AM$2,0),0),0)+IFERROR(VLOOKUP($B65,'Round (4)'!$B$2:$AM$102,MATCH(Species!T$2,'Round (4)'!$B$2:$AM$2,0),0),0)+IFERROR(VLOOKUP($B65,'Round  (5)'!$B$2:$AM$102,MATCH(Species!T$2,'Round  (5)'!$B$2:$AM$2,0),0),0)+IFERROR(VLOOKUP($B65,'Round  (6)'!$B$2:$AM$102,MATCH(Species!T$2,'Round  (6)'!$B$2:$AM$2,0),0),0)+IFERROR(VLOOKUP($B65,'Round  (7)'!$B$2:$AM$102,MATCH(Species!T$2,'Round  (7)'!$B$2:$AM$2,0),0),0)+IFERROR(VLOOKUP($B65,'Round  (8)'!$B$2:$AM$102,MATCH(Species!T$2,'Round  (8)'!$B$2:$AM$2,0),0),0)+IFERROR(VLOOKUP($B65,'Round  (9)'!$B$2:$AM$102,MATCH(Species!T$2,'Round  (9)'!$B$2:$AM$2,0),0),0)+IFERROR(VLOOKUP($B65,'Round  (10)'!$B$2:$U$102,MATCH(Species!T$2,'Round  (10)'!$B$2:$U$2,0),0),0)+IFERROR(VLOOKUP($B65,'Round  (11)'!$B$2:$AB$102,MATCH(Species!T$2,'Round  (11)'!$B$2:$AB$2,0),0),0)+IFERROR(VLOOKUP($B65,'Round  (12)'!$B$2:$Y$100,MATCH(Species!T$2,'Round  (12)'!$B$2:$Y$2,0),0),0)</f>
        <v>0</v>
      </c>
      <c r="U65" s="480">
        <f>IFERROR(VLOOKUP($B65,'Round 1'!$B$2:$AM$102,MATCH(Species!U$2,'Round 1'!$B$2:$AM$2,0),0),0)+IFERROR(VLOOKUP($B65,'Round  (2)'!$B$2:$AM$102,MATCH(Species!U$2,'Round  (2)'!$B$2:$AM$2,0),0),0)+IFERROR(VLOOKUP($B65,'Round  (3)'!$B$2:$AM$102,MATCH(Species!U$2,'Round  (3)'!$B$2:$AM$2,0),0),0)+IFERROR(VLOOKUP($B65,'Round (4)'!$B$2:$AM$102,MATCH(Species!U$2,'Round (4)'!$B$2:$AM$2,0),0),0)+IFERROR(VLOOKUP($B65,'Round  (5)'!$B$2:$AM$102,MATCH(Species!U$2,'Round  (5)'!$B$2:$AM$2,0),0),0)+IFERROR(VLOOKUP($B65,'Round  (6)'!$B$2:$AM$102,MATCH(Species!U$2,'Round  (6)'!$B$2:$AM$2,0),0),0)+IFERROR(VLOOKUP($B65,'Round  (7)'!$B$2:$AM$102,MATCH(Species!U$2,'Round  (7)'!$B$2:$AM$2,0),0),0)+IFERROR(VLOOKUP($B65,'Round  (8)'!$B$2:$AM$102,MATCH(Species!U$2,'Round  (8)'!$B$2:$AM$2,0),0),0)+IFERROR(VLOOKUP($B65,'Round  (9)'!$B$2:$AM$102,MATCH(Species!U$2,'Round  (9)'!$B$2:$AM$2,0),0),0)+IFERROR(VLOOKUP($B65,'Round  (10)'!$B$2:$U$102,MATCH(Species!U$2,'Round  (10)'!$B$2:$U$2,0),0),0)+IFERROR(VLOOKUP($B65,'Round  (11)'!$B$2:$AB$102,MATCH(Species!U$2,'Round  (11)'!$B$2:$AB$2,0),0),0)+IFERROR(VLOOKUP($B65,'Round  (12)'!$B$2:$Y$100,MATCH(Species!U$2,'Round  (12)'!$B$2:$Y$2,0),0),0)</f>
        <v>1</v>
      </c>
      <c r="V65" s="480">
        <f>IFERROR(VLOOKUP($B65,'Round 1'!$B$2:$AM$102,MATCH(Species!V$2,'Round 1'!$B$2:$AM$2,0),0),0)+IFERROR(VLOOKUP($B65,'Round  (2)'!$B$2:$AM$102,MATCH(Species!V$2,'Round  (2)'!$B$2:$AM$2,0),0),0)+IFERROR(VLOOKUP($B65,'Round  (3)'!$B$2:$AM$102,MATCH(Species!V$2,'Round  (3)'!$B$2:$AM$2,0),0),0)+IFERROR(VLOOKUP($B65,'Round (4)'!$B$2:$AM$102,MATCH(Species!V$2,'Round (4)'!$B$2:$AM$2,0),0),0)+IFERROR(VLOOKUP($B65,'Round  (5)'!$B$2:$AM$102,MATCH(Species!V$2,'Round  (5)'!$B$2:$AM$2,0),0),0)+IFERROR(VLOOKUP($B65,'Round  (6)'!$B$2:$AM$102,MATCH(Species!V$2,'Round  (6)'!$B$2:$AM$2,0),0),0)+IFERROR(VLOOKUP($B65,'Round  (7)'!$B$2:$AM$102,MATCH(Species!V$2,'Round  (7)'!$B$2:$AM$2,0),0),0)+IFERROR(VLOOKUP($B65,'Round  (8)'!$B$2:$AM$102,MATCH(Species!V$2,'Round  (8)'!$B$2:$AM$2,0),0),0)+IFERROR(VLOOKUP($B65,'Round  (9)'!$B$2:$AM$102,MATCH(Species!V$2,'Round  (9)'!$B$2:$AM$2,0),0),0)+IFERROR(VLOOKUP($B65,'Round  (10)'!$B$2:$U$102,MATCH(Species!V$2,'Round  (10)'!$B$2:$U$2,0),0),0)+IFERROR(VLOOKUP($B65,'Round  (11)'!$B$2:$AB$102,MATCH(Species!V$2,'Round  (11)'!$B$2:$AB$2,0),0),0)+IFERROR(VLOOKUP($B65,'Round  (12)'!$B$2:$Y$100,MATCH(Species!V$2,'Round  (12)'!$B$2:$Y$2,0),0),0)</f>
        <v>0</v>
      </c>
      <c r="W65" s="480">
        <f>IFERROR(VLOOKUP($B65,'Round 1'!$B$2:$AM$102,MATCH(Species!W$2,'Round 1'!$B$2:$AM$2,0),0),0)+IFERROR(VLOOKUP($B65,'Round  (2)'!$B$2:$AM$102,MATCH(Species!W$2,'Round  (2)'!$B$2:$AM$2,0),0),0)+IFERROR(VLOOKUP($B65,'Round  (3)'!$B$2:$AM$102,MATCH(Species!W$2,'Round  (3)'!$B$2:$AM$2,0),0),0)+IFERROR(VLOOKUP($B65,'Round (4)'!$B$2:$AM$102,MATCH(Species!W$2,'Round (4)'!$B$2:$AM$2,0),0),0)+IFERROR(VLOOKUP($B65,'Round  (5)'!$B$2:$AM$102,MATCH(Species!W$2,'Round  (5)'!$B$2:$AM$2,0),0),0)+IFERROR(VLOOKUP($B65,'Round  (6)'!$B$2:$AM$102,MATCH(Species!W$2,'Round  (6)'!$B$2:$AM$2,0),0),0)+IFERROR(VLOOKUP($B65,'Round  (7)'!$B$2:$AM$102,MATCH(Species!W$2,'Round  (7)'!$B$2:$AM$2,0),0),0)+IFERROR(VLOOKUP($B65,'Round  (8)'!$B$2:$AM$102,MATCH(Species!W$2,'Round  (8)'!$B$2:$AM$2,0),0),0)+IFERROR(VLOOKUP($B65,'Round  (9)'!$B$2:$AM$102,MATCH(Species!W$2,'Round  (9)'!$B$2:$AM$2,0),0),0)+IFERROR(VLOOKUP($B65,'Round  (10)'!$B$2:$U$102,MATCH(Species!W$2,'Round  (10)'!$B$2:$U$2,0),0),0)+IFERROR(VLOOKUP($B65,'Round  (11)'!$B$2:$AB$102,MATCH(Species!W$2,'Round  (11)'!$B$2:$AB$2,0),0),0)+IFERROR(VLOOKUP($B65,'Round  (12)'!$B$2:$Y$100,MATCH(Species!W$2,'Round  (12)'!$B$2:$Y$2,0),0),0)</f>
        <v>0</v>
      </c>
      <c r="X65" s="480">
        <f>IFERROR(VLOOKUP($B65,'Round 1'!$B$2:$AM$102,MATCH(Species!X$2,'Round 1'!$B$2:$AM$2,0),0),0)+IFERROR(VLOOKUP($B65,'Round  (2)'!$B$2:$AM$102,MATCH(Species!X$2,'Round  (2)'!$B$2:$AM$2,0),0),0)+IFERROR(VLOOKUP($B65,'Round  (3)'!$B$2:$AM$102,MATCH(Species!X$2,'Round  (3)'!$B$2:$AM$2,0),0),0)+IFERROR(VLOOKUP($B65,'Round (4)'!$B$2:$AM$102,MATCH(Species!X$2,'Round (4)'!$B$2:$AM$2,0),0),0)+IFERROR(VLOOKUP($B65,'Round  (5)'!$B$2:$AM$102,MATCH(Species!X$2,'Round  (5)'!$B$2:$AM$2,0),0),0)+IFERROR(VLOOKUP($B65,'Round  (6)'!$B$2:$AM$102,MATCH(Species!X$2,'Round  (6)'!$B$2:$AM$2,0),0),0)+IFERROR(VLOOKUP($B65,'Round  (7)'!$B$2:$AM$102,MATCH(Species!X$2,'Round  (7)'!$B$2:$AM$2,0),0),0)+IFERROR(VLOOKUP($B65,'Round  (8)'!$B$2:$AM$102,MATCH(Species!X$2,'Round  (8)'!$B$2:$AM$2,0),0),0)+IFERROR(VLOOKUP($B65,'Round  (9)'!$B$2:$AM$102,MATCH(Species!X$2,'Round  (9)'!$B$2:$AM$2,0),0),0)+IFERROR(VLOOKUP($B65,'Round  (10)'!$B$2:$U$102,MATCH(Species!X$2,'Round  (10)'!$B$2:$U$2,0),0),0)+IFERROR(VLOOKUP($B65,'Round  (11)'!$B$2:$AB$102,MATCH(Species!X$2,'Round  (11)'!$B$2:$AB$2,0),0),0)+IFERROR(VLOOKUP($B65,'Round  (12)'!$B$2:$Y$100,MATCH(Species!X$2,'Round  (12)'!$B$2:$Y$2,0),0),0)</f>
        <v>0</v>
      </c>
      <c r="Y65" s="480">
        <f>IFERROR(VLOOKUP($B65,'Round 1'!$B$2:$AM$102,MATCH(Species!Y$2,'Round 1'!$B$2:$AM$2,0),0),0)+IFERROR(VLOOKUP($B65,'Round  (2)'!$B$2:$AM$102,MATCH(Species!Y$2,'Round  (2)'!$B$2:$AM$2,0),0),0)+IFERROR(VLOOKUP($B65,'Round  (3)'!$B$2:$AM$102,MATCH(Species!Y$2,'Round  (3)'!$B$2:$AM$2,0),0),0)+IFERROR(VLOOKUP($B65,'Round (4)'!$B$2:$AM$102,MATCH(Species!Y$2,'Round (4)'!$B$2:$AM$2,0),0),0)+IFERROR(VLOOKUP($B65,'Round  (5)'!$B$2:$AM$102,MATCH(Species!Y$2,'Round  (5)'!$B$2:$AM$2,0),0),0)+IFERROR(VLOOKUP($B65,'Round  (6)'!$B$2:$AM$102,MATCH(Species!Y$2,'Round  (6)'!$B$2:$AM$2,0),0),0)+IFERROR(VLOOKUP($B65,'Round  (7)'!$B$2:$AM$102,MATCH(Species!Y$2,'Round  (7)'!$B$2:$AM$2,0),0),0)+IFERROR(VLOOKUP($B65,'Round  (8)'!$B$2:$AM$102,MATCH(Species!Y$2,'Round  (8)'!$B$2:$AM$2,0),0),0)+IFERROR(VLOOKUP($B65,'Round  (9)'!$B$2:$AM$102,MATCH(Species!Y$2,'Round  (9)'!$B$2:$AM$2,0),0),0)+IFERROR(VLOOKUP($B65,'Round  (10)'!$B$2:$U$102,MATCH(Species!Y$2,'Round  (10)'!$B$2:$U$2,0),0),0)+IFERROR(VLOOKUP($B65,'Round  (11)'!$B$2:$AB$102,MATCH(Species!Y$2,'Round  (11)'!$B$2:$AB$2,0),0),0)+IFERROR(VLOOKUP($B65,'Round  (12)'!$B$2:$Y$100,MATCH(Species!Y$2,'Round  (12)'!$B$2:$Y$2,0),0),0)</f>
        <v>0</v>
      </c>
      <c r="Z65" s="480">
        <f>IFERROR(VLOOKUP($B65,'Round 1'!$B$2:$AM$102,MATCH(Species!Z$2,'Round 1'!$B$2:$AM$2,0),0),0)+IFERROR(VLOOKUP($B65,'Round  (2)'!$B$2:$AM$102,MATCH(Species!Z$2,'Round  (2)'!$B$2:$AM$2,0),0),0)+IFERROR(VLOOKUP($B65,'Round  (3)'!$B$2:$AM$102,MATCH(Species!Z$2,'Round  (3)'!$B$2:$AM$2,0),0),0)+IFERROR(VLOOKUP($B65,'Round (4)'!$B$2:$AM$102,MATCH(Species!Z$2,'Round (4)'!$B$2:$AM$2,0),0),0)+IFERROR(VLOOKUP($B65,'Round  (5)'!$B$2:$AM$102,MATCH(Species!Z$2,'Round  (5)'!$B$2:$AM$2,0),0),0)+IFERROR(VLOOKUP($B65,'Round  (6)'!$B$2:$AM$102,MATCH(Species!Z$2,'Round  (6)'!$B$2:$AM$2,0),0),0)+IFERROR(VLOOKUP($B65,'Round  (7)'!$B$2:$AM$102,MATCH(Species!Z$2,'Round  (7)'!$B$2:$AM$2,0),0),0)+IFERROR(VLOOKUP($B65,'Round  (8)'!$B$2:$AM$102,MATCH(Species!Z$2,'Round  (8)'!$B$2:$AM$2,0),0),0)+IFERROR(VLOOKUP($B65,'Round  (9)'!$B$2:$AM$102,MATCH(Species!Z$2,'Round  (9)'!$B$2:$AM$2,0),0),0)+IFERROR(VLOOKUP($B65,'Round  (10)'!$B$2:$U$102,MATCH(Species!Z$2,'Round  (10)'!$B$2:$U$2,0),0),0)+IFERROR(VLOOKUP($B65,'Round  (11)'!$B$2:$AB$102,MATCH(Species!Z$2,'Round  (11)'!$B$2:$AB$2,0),0),0)+IFERROR(VLOOKUP($B65,'Round  (12)'!$B$2:$Y$100,MATCH(Species!Z$2,'Round  (12)'!$B$2:$Y$2,0),0),0)</f>
        <v>0</v>
      </c>
      <c r="AA65" s="480">
        <f>IFERROR(VLOOKUP($B65,'Round 1'!$B$2:$AM$102,MATCH(Species!AA$2,'Round 1'!$B$2:$AM$2,0),0),0)+IFERROR(VLOOKUP($B65,'Round  (2)'!$B$2:$AM$102,MATCH(Species!AA$2,'Round  (2)'!$B$2:$AM$2,0),0),0)+IFERROR(VLOOKUP($B65,'Round  (3)'!$B$2:$AM$102,MATCH(Species!AA$2,'Round  (3)'!$B$2:$AM$2,0),0),0)+IFERROR(VLOOKUP($B65,'Round (4)'!$B$2:$AM$102,MATCH(Species!AA$2,'Round (4)'!$B$2:$AM$2,0),0),0)+IFERROR(VLOOKUP($B65,'Round  (5)'!$B$2:$AM$102,MATCH(Species!AA$2,'Round  (5)'!$B$2:$AM$2,0),0),0)+IFERROR(VLOOKUP($B65,'Round  (6)'!$B$2:$AM$102,MATCH(Species!AA$2,'Round  (6)'!$B$2:$AM$2,0),0),0)+IFERROR(VLOOKUP($B65,'Round  (7)'!$B$2:$AM$102,MATCH(Species!AA$2,'Round  (7)'!$B$2:$AM$2,0),0),0)+IFERROR(VLOOKUP($B65,'Round  (8)'!$B$2:$AM$102,MATCH(Species!AA$2,'Round  (8)'!$B$2:$AM$2,0),0),0)+IFERROR(VLOOKUP($B65,'Round  (9)'!$B$2:$AM$102,MATCH(Species!AA$2,'Round  (9)'!$B$2:$AM$2,0),0),0)+IFERROR(VLOOKUP($B65,'Round  (10)'!$B$2:$U$102,MATCH(Species!AA$2,'Round  (10)'!$B$2:$U$2,0),0),0)+IFERROR(VLOOKUP($B65,'Round  (11)'!$B$2:$AB$102,MATCH(Species!AA$2,'Round  (11)'!$B$2:$AB$2,0),0),0)+IFERROR(VLOOKUP($B65,'Round  (12)'!$B$2:$Y$100,MATCH(Species!AA$2,'Round  (12)'!$B$2:$Y$2,0),0),0)</f>
        <v>0</v>
      </c>
      <c r="AB65" s="480">
        <f>IFERROR(VLOOKUP($B65,'Round 1'!$B$2:$AM$102,MATCH(Species!AB$2,'Round 1'!$B$2:$AM$2,0),0),0)+IFERROR(VLOOKUP($B65,'Round  (2)'!$B$2:$AM$102,MATCH(Species!AB$2,'Round  (2)'!$B$2:$AM$2,0),0),0)+IFERROR(VLOOKUP($B65,'Round  (3)'!$B$2:$AM$102,MATCH(Species!AB$2,'Round  (3)'!$B$2:$AM$2,0),0),0)+IFERROR(VLOOKUP($B65,'Round (4)'!$B$2:$AM$102,MATCH(Species!AB$2,'Round (4)'!$B$2:$AM$2,0),0),0)+IFERROR(VLOOKUP($B65,'Round  (5)'!$B$2:$AM$102,MATCH(Species!AB$2,'Round  (5)'!$B$2:$AM$2,0),0),0)+IFERROR(VLOOKUP($B65,'Round  (6)'!$B$2:$AM$102,MATCH(Species!AB$2,'Round  (6)'!$B$2:$AM$2,0),0),0)+IFERROR(VLOOKUP($B65,'Round  (7)'!$B$2:$AM$102,MATCH(Species!AB$2,'Round  (7)'!$B$2:$AM$2,0),0),0)+IFERROR(VLOOKUP($B65,'Round  (8)'!$B$2:$AM$102,MATCH(Species!AB$2,'Round  (8)'!$B$2:$AM$2,0),0),0)+IFERROR(VLOOKUP($B65,'Round  (9)'!$B$2:$AM$102,MATCH(Species!AB$2,'Round  (9)'!$B$2:$AM$2,0),0),0)+IFERROR(VLOOKUP($B65,'Round  (10)'!$B$2:$U$102,MATCH(Species!AB$2,'Round  (10)'!$B$2:$U$2,0),0),0)+IFERROR(VLOOKUP($B65,'Round  (11)'!$B$2:$AB$102,MATCH(Species!AB$2,'Round  (11)'!$B$2:$AB$2,0),0),0)+IFERROR(VLOOKUP($B65,'Round  (12)'!$B$2:$Y$100,MATCH(Species!AB$2,'Round  (12)'!$B$2:$Y$2,0),0),0)</f>
        <v>0</v>
      </c>
      <c r="AC65" s="480">
        <f>IFERROR(VLOOKUP($B65,'Round 1'!$B$2:$AM$102,MATCH(Species!AC$2,'Round 1'!$B$2:$AM$2,0),0),0)+IFERROR(VLOOKUP($B65,'Round  (2)'!$B$2:$AM$102,MATCH(Species!AC$2,'Round  (2)'!$B$2:$AM$2,0),0),0)+IFERROR(VLOOKUP($B65,'Round  (3)'!$B$2:$AM$102,MATCH(Species!AC$2,'Round  (3)'!$B$2:$AM$2,0),0),0)+IFERROR(VLOOKUP($B65,'Round (4)'!$B$2:$AM$102,MATCH(Species!AC$2,'Round (4)'!$B$2:$AM$2,0),0),0)+IFERROR(VLOOKUP($B65,'Round  (5)'!$B$2:$AM$102,MATCH(Species!AC$2,'Round  (5)'!$B$2:$AM$2,0),0),0)+IFERROR(VLOOKUP($B65,'Round  (6)'!$B$2:$AM$102,MATCH(Species!AC$2,'Round  (6)'!$B$2:$AM$2,0),0),0)+IFERROR(VLOOKUP($B65,'Round  (7)'!$B$2:$AM$102,MATCH(Species!AC$2,'Round  (7)'!$B$2:$AM$2,0),0),0)+IFERROR(VLOOKUP($B65,'Round  (8)'!$B$2:$AM$102,MATCH(Species!AC$2,'Round  (8)'!$B$2:$AM$2,0),0),0)+IFERROR(VLOOKUP($B65,'Round  (9)'!$B$2:$AM$102,MATCH(Species!AC$2,'Round  (9)'!$B$2:$AM$2,0),0),0)+IFERROR(VLOOKUP($B65,'Round  (10)'!$B$2:$U$102,MATCH(Species!AC$2,'Round  (10)'!$B$2:$U$2,0),0),0)+IFERROR(VLOOKUP($B65,'Round  (11)'!$B$2:$AB$102,MATCH(Species!AC$2,'Round  (11)'!$B$2:$AB$2,0),0),0)+IFERROR(VLOOKUP($B65,'Round  (12)'!$B$2:$Y$100,MATCH(Species!AC$2,'Round  (12)'!$B$2:$Y$2,0),0),0)</f>
        <v>0</v>
      </c>
      <c r="AD65" s="480">
        <f>IFERROR(VLOOKUP($B65,'Round 1'!$B$2:$AM$102,MATCH(Species!AD$2,'Round 1'!$B$2:$AM$2,0),0),0)+IFERROR(VLOOKUP($B65,'Round  (2)'!$B$2:$AM$102,MATCH(Species!AD$2,'Round  (2)'!$B$2:$AM$2,0),0),0)+IFERROR(VLOOKUP($B65,'Round  (3)'!$B$2:$AM$102,MATCH(Species!AD$2,'Round  (3)'!$B$2:$AM$2,0),0),0)+IFERROR(VLOOKUP($B65,'Round (4)'!$B$2:$AM$102,MATCH(Species!AD$2,'Round (4)'!$B$2:$AM$2,0),0),0)+IFERROR(VLOOKUP($B65,'Round  (5)'!$B$2:$AM$102,MATCH(Species!AD$2,'Round  (5)'!$B$2:$AM$2,0),0),0)+IFERROR(VLOOKUP($B65,'Round  (6)'!$B$2:$AM$102,MATCH(Species!AD$2,'Round  (6)'!$B$2:$AM$2,0),0),0)+IFERROR(VLOOKUP($B65,'Round  (7)'!$B$2:$AM$102,MATCH(Species!AD$2,'Round  (7)'!$B$2:$AM$2,0),0),0)+IFERROR(VLOOKUP($B65,'Round  (8)'!$B$2:$AM$102,MATCH(Species!AD$2,'Round  (8)'!$B$2:$AM$2,0),0),0)+IFERROR(VLOOKUP($B65,'Round  (9)'!$B$2:$AM$102,MATCH(Species!AD$2,'Round  (9)'!$B$2:$AM$2,0),0),0)+IFERROR(VLOOKUP($B65,'Round  (10)'!$B$2:$U$102,MATCH(Species!AD$2,'Round  (10)'!$B$2:$U$2,0),0),0)+IFERROR(VLOOKUP($B65,'Round  (11)'!$B$2:$AB$102,MATCH(Species!AD$2,'Round  (11)'!$B$2:$AB$2,0),0),0)+IFERROR(VLOOKUP($B65,'Round  (12)'!$B$2:$Y$100,MATCH(Species!AD$2,'Round  (12)'!$B$2:$Y$2,0),0),0)</f>
        <v>0</v>
      </c>
      <c r="AE65" s="480">
        <f>IFERROR(VLOOKUP($B65,'Round 1'!$B$2:$AM$102,MATCH(Species!AE$2,'Round 1'!$B$2:$AM$2,0),0),0)+IFERROR(VLOOKUP($B65,'Round  (2)'!$B$2:$AM$102,MATCH(Species!AE$2,'Round  (2)'!$B$2:$AM$2,0),0),0)+IFERROR(VLOOKUP($B65,'Round  (3)'!$B$2:$AM$102,MATCH(Species!AE$2,'Round  (3)'!$B$2:$AM$2,0),0),0)+IFERROR(VLOOKUP($B65,'Round (4)'!$B$2:$AM$102,MATCH(Species!AE$2,'Round (4)'!$B$2:$AM$2,0),0),0)+IFERROR(VLOOKUP($B65,'Round  (5)'!$B$2:$AM$102,MATCH(Species!AE$2,'Round  (5)'!$B$2:$AM$2,0),0),0)+IFERROR(VLOOKUP($B65,'Round  (6)'!$B$2:$AM$102,MATCH(Species!AE$2,'Round  (6)'!$B$2:$AM$2,0),0),0)+IFERROR(VLOOKUP($B65,'Round  (7)'!$B$2:$AM$102,MATCH(Species!AE$2,'Round  (7)'!$B$2:$AM$2,0),0),0)+IFERROR(VLOOKUP($B65,'Round  (8)'!$B$2:$AM$102,MATCH(Species!AE$2,'Round  (8)'!$B$2:$AM$2,0),0),0)+IFERROR(VLOOKUP($B65,'Round  (9)'!$B$2:$AM$102,MATCH(Species!AE$2,'Round  (9)'!$B$2:$AM$2,0),0),0)+IFERROR(VLOOKUP($B65,'Round  (10)'!$B$2:$U$102,MATCH(Species!AE$2,'Round  (10)'!$B$2:$U$2,0),0),0)+IFERROR(VLOOKUP($B65,'Round  (11)'!$B$2:$AB$102,MATCH(Species!AE$2,'Round  (11)'!$B$2:$AB$2,0),0),0)+IFERROR(VLOOKUP($B65,'Round  (12)'!$B$2:$Y$100,MATCH(Species!AE$2,'Round  (12)'!$B$2:$Y$2,0),0),0)</f>
        <v>0</v>
      </c>
      <c r="AF65" s="480">
        <f>IFERROR(VLOOKUP($B65,'Round 1'!$B$2:$AM$102,MATCH(Species!AF$2,'Round 1'!$B$2:$AM$2,0),0),0)+IFERROR(VLOOKUP($B65,'Round  (2)'!$B$2:$AM$102,MATCH(Species!AF$2,'Round  (2)'!$B$2:$AM$2,0),0),0)+IFERROR(VLOOKUP($B65,'Round  (3)'!$B$2:$AM$102,MATCH(Species!AF$2,'Round  (3)'!$B$2:$AM$2,0),0),0)+IFERROR(VLOOKUP($B65,'Round (4)'!$B$2:$AM$102,MATCH(Species!AF$2,'Round (4)'!$B$2:$AM$2,0),0),0)+IFERROR(VLOOKUP($B65,'Round  (5)'!$B$2:$AM$102,MATCH(Species!AF$2,'Round  (5)'!$B$2:$AM$2,0),0),0)+IFERROR(VLOOKUP($B65,'Round  (6)'!$B$2:$AM$102,MATCH(Species!AF$2,'Round  (6)'!$B$2:$AM$2,0),0),0)+IFERROR(VLOOKUP($B65,'Round  (7)'!$B$2:$AM$102,MATCH(Species!AF$2,'Round  (7)'!$B$2:$AM$2,0),0),0)+IFERROR(VLOOKUP($B65,'Round  (8)'!$B$2:$AM$102,MATCH(Species!AF$2,'Round  (8)'!$B$2:$AM$2,0),0),0)+IFERROR(VLOOKUP($B65,'Round  (9)'!$B$2:$AM$102,MATCH(Species!AF$2,'Round  (9)'!$B$2:$AM$2,0),0),0)+IFERROR(VLOOKUP($B65,'Round  (10)'!$B$2:$U$102,MATCH(Species!AF$2,'Round  (10)'!$B$2:$U$2,0),0),0)+IFERROR(VLOOKUP($B65,'Round  (11)'!$B$2:$AB$102,MATCH(Species!AF$2,'Round  (11)'!$B$2:$AB$2,0),0),0)+IFERROR(VLOOKUP($B65,'Round  (12)'!$B$2:$Y$100,MATCH(Species!AF$2,'Round  (12)'!$B$2:$Y$2,0),0),0)</f>
        <v>0</v>
      </c>
      <c r="AG65" s="480">
        <f>IFERROR(VLOOKUP($B65,'Round 1'!$B$2:$AM$102,MATCH(Species!AG$2,'Round 1'!$B$2:$AM$2,0),0),0)+IFERROR(VLOOKUP($B65,'Round  (2)'!$B$2:$AM$102,MATCH(Species!AG$2,'Round  (2)'!$B$2:$AM$2,0),0),0)+IFERROR(VLOOKUP($B65,'Round  (3)'!$B$2:$AM$102,MATCH(Species!AG$2,'Round  (3)'!$B$2:$AM$2,0),0),0)+IFERROR(VLOOKUP($B65,'Round (4)'!$B$2:$AM$102,MATCH(Species!AG$2,'Round (4)'!$B$2:$AM$2,0),0),0)+IFERROR(VLOOKUP($B65,'Round  (5)'!$B$2:$AM$102,MATCH(Species!AG$2,'Round  (5)'!$B$2:$AM$2,0),0),0)+IFERROR(VLOOKUP($B65,'Round  (6)'!$B$2:$AM$102,MATCH(Species!AG$2,'Round  (6)'!$B$2:$AM$2,0),0),0)+IFERROR(VLOOKUP($B65,'Round  (7)'!$B$2:$AM$102,MATCH(Species!AG$2,'Round  (7)'!$B$2:$AM$2,0),0),0)+IFERROR(VLOOKUP($B65,'Round  (8)'!$B$2:$AM$102,MATCH(Species!AG$2,'Round  (8)'!$B$2:$AM$2,0),0),0)+IFERROR(VLOOKUP($B65,'Round  (9)'!$B$2:$AM$102,MATCH(Species!AG$2,'Round  (9)'!$B$2:$AM$2,0),0),0)+IFERROR(VLOOKUP($B65,'Round  (10)'!$B$2:$U$102,MATCH(Species!AG$2,'Round  (10)'!$B$2:$U$2,0),0),0)+IFERROR(VLOOKUP($B65,'Round  (11)'!$B$2:$AB$102,MATCH(Species!AG$2,'Round  (11)'!$B$2:$AB$2,0),0),0)+IFERROR(VLOOKUP($B65,'Round  (12)'!$B$2:$Y$100,MATCH(Species!AG$2,'Round  (12)'!$B$2:$Y$2,0),0),0)</f>
        <v>0</v>
      </c>
      <c r="AH65" s="480">
        <f>IFERROR(VLOOKUP($B65,'Round 1'!$B$2:$AM$102,MATCH(Species!AH$2,'Round 1'!$B$2:$AM$2,0),0),0)+IFERROR(VLOOKUP($B65,'Round  (2)'!$B$2:$AM$102,MATCH(Species!AH$2,'Round  (2)'!$B$2:$AM$2,0),0),0)+IFERROR(VLOOKUP($B65,'Round  (3)'!$B$2:$AM$102,MATCH(Species!AH$2,'Round  (3)'!$B$2:$AM$2,0),0),0)+IFERROR(VLOOKUP($B65,'Round (4)'!$B$2:$AM$102,MATCH(Species!AH$2,'Round (4)'!$B$2:$AM$2,0),0),0)+IFERROR(VLOOKUP($B65,'Round  (5)'!$B$2:$AM$102,MATCH(Species!AH$2,'Round  (5)'!$B$2:$AM$2,0),0),0)+IFERROR(VLOOKUP($B65,'Round  (6)'!$B$2:$AM$102,MATCH(Species!AH$2,'Round  (6)'!$B$2:$AM$2,0),0),0)+IFERROR(VLOOKUP($B65,'Round  (7)'!$B$2:$AM$102,MATCH(Species!AH$2,'Round  (7)'!$B$2:$AM$2,0),0),0)+IFERROR(VLOOKUP($B65,'Round  (8)'!$B$2:$AM$102,MATCH(Species!AH$2,'Round  (8)'!$B$2:$AM$2,0),0),0)+IFERROR(VLOOKUP($B65,'Round  (9)'!$B$2:$AM$102,MATCH(Species!AH$2,'Round  (9)'!$B$2:$AM$2,0),0),0)+IFERROR(VLOOKUP($B65,'Round  (10)'!$B$2:$U$102,MATCH(Species!AH$2,'Round  (10)'!$B$2:$U$2,0),0),0)+IFERROR(VLOOKUP($B65,'Round  (11)'!$B$2:$AB$102,MATCH(Species!AH$2,'Round  (11)'!$B$2:$AB$2,0),0),0)+IFERROR(VLOOKUP($B65,'Round  (12)'!$B$2:$Y$100,MATCH(Species!AH$2,'Round  (12)'!$B$2:$Y$2,0),0),0)</f>
        <v>0</v>
      </c>
      <c r="AI65" s="480">
        <f>IFERROR(VLOOKUP($B65,'Round 1'!$B$2:$AM$102,MATCH(Species!AI$2,'Round 1'!$B$2:$AM$2,0),0),0)+IFERROR(VLOOKUP($B65,'Round  (2)'!$B$2:$AM$102,MATCH(Species!AI$2,'Round  (2)'!$B$2:$AM$2,0),0),0)+IFERROR(VLOOKUP($B65,'Round  (3)'!$B$2:$AM$102,MATCH(Species!AI$2,'Round  (3)'!$B$2:$AM$2,0),0),0)+IFERROR(VLOOKUP($B65,'Round (4)'!$B$2:$AM$102,MATCH(Species!AI$2,'Round (4)'!$B$2:$AM$2,0),0),0)+IFERROR(VLOOKUP($B65,'Round  (5)'!$B$2:$AM$102,MATCH(Species!AI$2,'Round  (5)'!$B$2:$AM$2,0),0),0)+IFERROR(VLOOKUP($B65,'Round  (6)'!$B$2:$AM$102,MATCH(Species!AI$2,'Round  (6)'!$B$2:$AM$2,0),0),0)+IFERROR(VLOOKUP($B65,'Round  (7)'!$B$2:$AM$102,MATCH(Species!AI$2,'Round  (7)'!$B$2:$AM$2,0),0),0)+IFERROR(VLOOKUP($B65,'Round  (8)'!$B$2:$AM$102,MATCH(Species!AI$2,'Round  (8)'!$B$2:$AM$2,0),0),0)+IFERROR(VLOOKUP($B65,'Round  (9)'!$B$2:$AM$102,MATCH(Species!AI$2,'Round  (9)'!$B$2:$AM$2,0),0),0)+IFERROR(VLOOKUP($B65,'Round  (10)'!$B$2:$U$102,MATCH(Species!AI$2,'Round  (10)'!$B$2:$U$2,0),0),0)+IFERROR(VLOOKUP($B65,'Round  (11)'!$B$2:$AB$102,MATCH(Species!AI$2,'Round  (11)'!$B$2:$AB$2,0),0),0)+IFERROR(VLOOKUP($B65,'Round  (12)'!$B$2:$Y$100,MATCH(Species!AI$2,'Round  (12)'!$B$2:$Y$2,0),0),0)</f>
        <v>0</v>
      </c>
      <c r="AJ65" s="480">
        <f>IFERROR(VLOOKUP($B65,'Round 1'!$B$2:$AM$102,MATCH(Species!AJ$2,'Round 1'!$B$2:$AM$2,0),0),0)+IFERROR(VLOOKUP($B65,'Round  (2)'!$B$2:$AM$102,MATCH(Species!AJ$2,'Round  (2)'!$B$2:$AM$2,0),0),0)+IFERROR(VLOOKUP($B65,'Round  (3)'!$B$2:$AM$102,MATCH(Species!AJ$2,'Round  (3)'!$B$2:$AM$2,0),0),0)+IFERROR(VLOOKUP($B65,'Round (4)'!$B$2:$AM$102,MATCH(Species!AJ$2,'Round (4)'!$B$2:$AM$2,0),0),0)+IFERROR(VLOOKUP($B65,'Round  (5)'!$B$2:$AM$102,MATCH(Species!AJ$2,'Round  (5)'!$B$2:$AM$2,0),0),0)+IFERROR(VLOOKUP($B65,'Round  (6)'!$B$2:$AM$102,MATCH(Species!AJ$2,'Round  (6)'!$B$2:$AM$2,0),0),0)+IFERROR(VLOOKUP($B65,'Round  (7)'!$B$2:$AM$102,MATCH(Species!AJ$2,'Round  (7)'!$B$2:$AM$2,0),0),0)+IFERROR(VLOOKUP($B65,'Round  (8)'!$B$2:$AM$102,MATCH(Species!AJ$2,'Round  (8)'!$B$2:$AM$2,0),0),0)+IFERROR(VLOOKUP($B65,'Round  (9)'!$B$2:$AM$102,MATCH(Species!AJ$2,'Round  (9)'!$B$2:$AM$2,0),0),0)+IFERROR(VLOOKUP($B65,'Round  (10)'!$B$2:$U$102,MATCH(Species!AJ$2,'Round  (10)'!$B$2:$U$2,0),0),0)+IFERROR(VLOOKUP($B65,'Round  (11)'!$B$2:$AB$102,MATCH(Species!AJ$2,'Round  (11)'!$B$2:$AB$2,0),0),0)+IFERROR(VLOOKUP($B65,'Round  (12)'!$B$2:$Y$100,MATCH(Species!AJ$2,'Round  (12)'!$B$2:$Y$2,0),0),0)</f>
        <v>0</v>
      </c>
    </row>
    <row r="66" spans="1:36" x14ac:dyDescent="0.3">
      <c r="A66" s="186">
        <v>63</v>
      </c>
      <c r="B66" s="326" t="s">
        <v>802</v>
      </c>
      <c r="C66" s="66" t="str">
        <f>IFERROR(VLOOKUP(B66,IND!$B$3:$E$66,4,0),"NM")</f>
        <v>NM</v>
      </c>
      <c r="D66" s="51">
        <f t="shared" si="3"/>
        <v>3</v>
      </c>
      <c r="E66" s="342">
        <f t="shared" si="4"/>
        <v>6</v>
      </c>
      <c r="F66" s="480">
        <f>IFERROR(VLOOKUP($B66,'Round 1'!$B$2:$AM$102,MATCH(Species!F$2,'Round 1'!$B$2:$AM$2,0),0),0)+IFERROR(VLOOKUP($B66,'Round  (2)'!$B$2:$AM$102,MATCH(Species!F$2,'Round  (2)'!$B$2:$AM$2,0),0),0)+IFERROR(VLOOKUP($B66,'Round  (3)'!$B$2:$AM$102,MATCH(Species!F$2,'Round  (3)'!$B$2:$AM$2,0),0),0)+IFERROR(VLOOKUP($B66,'Round (4)'!$B$2:$AM$102,MATCH(Species!F$2,'Round (4)'!$B$2:$AM$2,0),0),0)+IFERROR(VLOOKUP($B66,'Round  (5)'!$B$2:$AM$102,MATCH(Species!F$2,'Round  (5)'!$B$2:$AM$2,0),0),0)+IFERROR(VLOOKUP($B66,'Round  (6)'!$B$2:$AM$102,MATCH(Species!F$2,'Round  (6)'!$B$2:$AM$2,0),0),0)+IFERROR(VLOOKUP($B66,'Round  (7)'!$B$2:$AM$102,MATCH(Species!F$2,'Round  (7)'!$B$2:$AM$2,0),0),0)+IFERROR(VLOOKUP($B66,'Round  (8)'!$B$2:$AM$102,MATCH(Species!F$2,'Round  (8)'!$B$2:$AM$2,0),0),0)+IFERROR(VLOOKUP($B66,'Round  (9)'!$B$2:$AM$102,MATCH(Species!F$2,'Round  (9)'!$B$2:$AM$2,0),0),0)+IFERROR(VLOOKUP($B66,'Round  (10)'!$B$2:$U$102,MATCH(Species!F$2,'Round  (10)'!$B$2:$U$2,0),0),0)+IFERROR(VLOOKUP($B66,'Round  (11)'!$B$2:$AB$102,MATCH(Species!F$2,'Round  (11)'!$B$2:$AB$2,0),0),0)+IFERROR(VLOOKUP($B66,'Round  (12)'!$B$2:$Y$100,MATCH(Species!F$2,'Round  (12)'!$B$2:$Y$2,0),0),0)</f>
        <v>0</v>
      </c>
      <c r="G66" s="480">
        <f>IFERROR(VLOOKUP($B66,'Round 1'!$B$2:$AM$102,MATCH(Species!G$2,'Round 1'!$B$2:$AM$2,0),0),0)+IFERROR(VLOOKUP($B66,'Round  (2)'!$B$2:$AM$102,MATCH(Species!G$2,'Round  (2)'!$B$2:$AM$2,0),0),0)+IFERROR(VLOOKUP($B66,'Round  (3)'!$B$2:$AM$102,MATCH(Species!G$2,'Round  (3)'!$B$2:$AM$2,0),0),0)+IFERROR(VLOOKUP($B66,'Round (4)'!$B$2:$AM$102,MATCH(Species!G$2,'Round (4)'!$B$2:$AM$2,0),0),0)+IFERROR(VLOOKUP($B66,'Round  (5)'!$B$2:$AM$102,MATCH(Species!G$2,'Round  (5)'!$B$2:$AM$2,0),0),0)+IFERROR(VLOOKUP($B66,'Round  (6)'!$B$2:$AM$102,MATCH(Species!G$2,'Round  (6)'!$B$2:$AM$2,0),0),0)+IFERROR(VLOOKUP($B66,'Round  (7)'!$B$2:$AM$102,MATCH(Species!G$2,'Round  (7)'!$B$2:$AM$2,0),0),0)+IFERROR(VLOOKUP($B66,'Round  (8)'!$B$2:$AM$102,MATCH(Species!G$2,'Round  (8)'!$B$2:$AM$2,0),0),0)+IFERROR(VLOOKUP($B66,'Round  (9)'!$B$2:$AM$102,MATCH(Species!G$2,'Round  (9)'!$B$2:$AM$2,0),0),0)+IFERROR(VLOOKUP($B66,'Round  (10)'!$B$2:$U$102,MATCH(Species!G$2,'Round  (10)'!$B$2:$U$2,0),0),0)+IFERROR(VLOOKUP($B66,'Round  (11)'!$B$2:$AB$102,MATCH(Species!G$2,'Round  (11)'!$B$2:$AB$2,0),0),0)+IFERROR(VLOOKUP($B66,'Round  (12)'!$B$2:$Y$100,MATCH(Species!G$2,'Round  (12)'!$B$2:$Y$2,0),0),0)</f>
        <v>1</v>
      </c>
      <c r="H66" s="480">
        <f>IFERROR(VLOOKUP($B66,'Round 1'!$B$2:$AM$102,MATCH(Species!H$2,'Round 1'!$B$2:$AM$2,0),0),0)+IFERROR(VLOOKUP($B66,'Round  (2)'!$B$2:$AM$102,MATCH(Species!H$2,'Round  (2)'!$B$2:$AM$2,0),0),0)+IFERROR(VLOOKUP($B66,'Round  (3)'!$B$2:$AM$102,MATCH(Species!H$2,'Round  (3)'!$B$2:$AM$2,0),0),0)+IFERROR(VLOOKUP($B66,'Round (4)'!$B$2:$AM$102,MATCH(Species!H$2,'Round (4)'!$B$2:$AM$2,0),0),0)+IFERROR(VLOOKUP($B66,'Round  (5)'!$B$2:$AM$102,MATCH(Species!H$2,'Round  (5)'!$B$2:$AM$2,0),0),0)+IFERROR(VLOOKUP($B66,'Round  (6)'!$B$2:$AM$102,MATCH(Species!H$2,'Round  (6)'!$B$2:$AM$2,0),0),0)+IFERROR(VLOOKUP($B66,'Round  (7)'!$B$2:$AM$102,MATCH(Species!H$2,'Round  (7)'!$B$2:$AM$2,0),0),0)+IFERROR(VLOOKUP($B66,'Round  (8)'!$B$2:$AM$102,MATCH(Species!H$2,'Round  (8)'!$B$2:$AM$2,0),0),0)+IFERROR(VLOOKUP($B66,'Round  (9)'!$B$2:$AM$102,MATCH(Species!H$2,'Round  (9)'!$B$2:$AM$2,0),0),0)+IFERROR(VLOOKUP($B66,'Round  (10)'!$B$2:$U$102,MATCH(Species!H$2,'Round  (10)'!$B$2:$U$2,0),0),0)+IFERROR(VLOOKUP($B66,'Round  (11)'!$B$2:$AB$102,MATCH(Species!H$2,'Round  (11)'!$B$2:$AB$2,0),0),0)+IFERROR(VLOOKUP($B66,'Round  (12)'!$B$2:$Y$100,MATCH(Species!H$2,'Round  (12)'!$B$2:$Y$2,0),0),0)</f>
        <v>0</v>
      </c>
      <c r="I66" s="480">
        <f>IFERROR(VLOOKUP($B66,'Round 1'!$B$2:$AM$102,MATCH(Species!I$2,'Round 1'!$B$2:$AM$2,0),0),0)+IFERROR(VLOOKUP($B66,'Round  (2)'!$B$2:$AM$102,MATCH(Species!I$2,'Round  (2)'!$B$2:$AM$2,0),0),0)+IFERROR(VLOOKUP($B66,'Round  (3)'!$B$2:$AM$102,MATCH(Species!I$2,'Round  (3)'!$B$2:$AM$2,0),0),0)+IFERROR(VLOOKUP($B66,'Round (4)'!$B$2:$AM$102,MATCH(Species!I$2,'Round (4)'!$B$2:$AM$2,0),0),0)+IFERROR(VLOOKUP($B66,'Round  (5)'!$B$2:$AM$102,MATCH(Species!I$2,'Round  (5)'!$B$2:$AM$2,0),0),0)+IFERROR(VLOOKUP($B66,'Round  (6)'!$B$2:$AM$102,MATCH(Species!I$2,'Round  (6)'!$B$2:$AM$2,0),0),0)+IFERROR(VLOOKUP($B66,'Round  (7)'!$B$2:$AM$102,MATCH(Species!I$2,'Round  (7)'!$B$2:$AM$2,0),0),0)+IFERROR(VLOOKUP($B66,'Round  (8)'!$B$2:$AM$102,MATCH(Species!I$2,'Round  (8)'!$B$2:$AM$2,0),0),0)+IFERROR(VLOOKUP($B66,'Round  (9)'!$B$2:$AM$102,MATCH(Species!I$2,'Round  (9)'!$B$2:$AM$2,0),0),0)+IFERROR(VLOOKUP($B66,'Round  (10)'!$B$2:$U$102,MATCH(Species!I$2,'Round  (10)'!$B$2:$U$2,0),0),0)+IFERROR(VLOOKUP($B66,'Round  (11)'!$B$2:$AB$102,MATCH(Species!I$2,'Round  (11)'!$B$2:$AB$2,0),0),0)+IFERROR(VLOOKUP($B66,'Round  (12)'!$B$2:$Y$100,MATCH(Species!I$2,'Round  (12)'!$B$2:$Y$2,0),0),0)</f>
        <v>0</v>
      </c>
      <c r="J66" s="480">
        <f>IFERROR(VLOOKUP($B66,'Round 1'!$B$2:$AM$102,MATCH(Species!J$2,'Round 1'!$B$2:$AM$2,0),0),0)+IFERROR(VLOOKUP($B66,'Round  (2)'!$B$2:$AM$102,MATCH(Species!J$2,'Round  (2)'!$B$2:$AM$2,0),0),0)+IFERROR(VLOOKUP($B66,'Round  (3)'!$B$2:$AM$102,MATCH(Species!J$2,'Round  (3)'!$B$2:$AM$2,0),0),0)+IFERROR(VLOOKUP($B66,'Round (4)'!$B$2:$AM$102,MATCH(Species!J$2,'Round (4)'!$B$2:$AM$2,0),0),0)+IFERROR(VLOOKUP($B66,'Round  (5)'!$B$2:$AM$102,MATCH(Species!J$2,'Round  (5)'!$B$2:$AM$2,0),0),0)+IFERROR(VLOOKUP($B66,'Round  (6)'!$B$2:$AM$102,MATCH(Species!J$2,'Round  (6)'!$B$2:$AM$2,0),0),0)+IFERROR(VLOOKUP($B66,'Round  (7)'!$B$2:$AM$102,MATCH(Species!J$2,'Round  (7)'!$B$2:$AM$2,0),0),0)+IFERROR(VLOOKUP($B66,'Round  (8)'!$B$2:$AM$102,MATCH(Species!J$2,'Round  (8)'!$B$2:$AM$2,0),0),0)+IFERROR(VLOOKUP($B66,'Round  (9)'!$B$2:$AM$102,MATCH(Species!J$2,'Round  (9)'!$B$2:$AM$2,0),0),0)+IFERROR(VLOOKUP($B66,'Round  (10)'!$B$2:$U$102,MATCH(Species!J$2,'Round  (10)'!$B$2:$U$2,0),0),0)+IFERROR(VLOOKUP($B66,'Round  (11)'!$B$2:$AB$102,MATCH(Species!J$2,'Round  (11)'!$B$2:$AB$2,0),0),0)+IFERROR(VLOOKUP($B66,'Round  (12)'!$B$2:$Y$100,MATCH(Species!J$2,'Round  (12)'!$B$2:$Y$2,0),0),0)</f>
        <v>0</v>
      </c>
      <c r="K66" s="480">
        <f>IFERROR(VLOOKUP($B66,'Round 1'!$B$2:$AM$102,MATCH(Species!K$2,'Round 1'!$B$2:$AM$2,0),0),0)+IFERROR(VLOOKUP($B66,'Round  (2)'!$B$2:$AM$102,MATCH(Species!K$2,'Round  (2)'!$B$2:$AM$2,0),0),0)+IFERROR(VLOOKUP($B66,'Round  (3)'!$B$2:$AM$102,MATCH(Species!K$2,'Round  (3)'!$B$2:$AM$2,0),0),0)+IFERROR(VLOOKUP($B66,'Round (4)'!$B$2:$AM$102,MATCH(Species!K$2,'Round (4)'!$B$2:$AM$2,0),0),0)+IFERROR(VLOOKUP($B66,'Round  (5)'!$B$2:$AM$102,MATCH(Species!K$2,'Round  (5)'!$B$2:$AM$2,0),0),0)+IFERROR(VLOOKUP($B66,'Round  (6)'!$B$2:$AM$102,MATCH(Species!K$2,'Round  (6)'!$B$2:$AM$2,0),0),0)+IFERROR(VLOOKUP($B66,'Round  (7)'!$B$2:$AM$102,MATCH(Species!K$2,'Round  (7)'!$B$2:$AM$2,0),0),0)+IFERROR(VLOOKUP($B66,'Round  (8)'!$B$2:$AM$102,MATCH(Species!K$2,'Round  (8)'!$B$2:$AM$2,0),0),0)+IFERROR(VLOOKUP($B66,'Round  (9)'!$B$2:$AM$102,MATCH(Species!K$2,'Round  (9)'!$B$2:$AM$2,0),0),0)+IFERROR(VLOOKUP($B66,'Round  (10)'!$B$2:$U$102,MATCH(Species!K$2,'Round  (10)'!$B$2:$U$2,0),0),0)+IFERROR(VLOOKUP($B66,'Round  (11)'!$B$2:$AB$102,MATCH(Species!K$2,'Round  (11)'!$B$2:$AB$2,0),0),0)+IFERROR(VLOOKUP($B66,'Round  (12)'!$B$2:$Y$100,MATCH(Species!K$2,'Round  (12)'!$B$2:$Y$2,0),0),0)</f>
        <v>0</v>
      </c>
      <c r="L66" s="480">
        <f>IFERROR(VLOOKUP($B66,'Round 1'!$B$2:$AM$102,MATCH(Species!L$2,'Round 1'!$B$2:$AM$2,0),0),0)+IFERROR(VLOOKUP($B66,'Round  (2)'!$B$2:$AM$102,MATCH(Species!L$2,'Round  (2)'!$B$2:$AM$2,0),0),0)+IFERROR(VLOOKUP($B66,'Round  (3)'!$B$2:$AM$102,MATCH(Species!L$2,'Round  (3)'!$B$2:$AM$2,0),0),0)+IFERROR(VLOOKUP($B66,'Round (4)'!$B$2:$AM$102,MATCH(Species!L$2,'Round (4)'!$B$2:$AM$2,0),0),0)+IFERROR(VLOOKUP($B66,'Round  (5)'!$B$2:$AM$102,MATCH(Species!L$2,'Round  (5)'!$B$2:$AM$2,0),0),0)+IFERROR(VLOOKUP($B66,'Round  (6)'!$B$2:$AM$102,MATCH(Species!L$2,'Round  (6)'!$B$2:$AM$2,0),0),0)+IFERROR(VLOOKUP($B66,'Round  (7)'!$B$2:$AM$102,MATCH(Species!L$2,'Round  (7)'!$B$2:$AM$2,0),0),0)+IFERROR(VLOOKUP($B66,'Round  (8)'!$B$2:$AM$102,MATCH(Species!L$2,'Round  (8)'!$B$2:$AM$2,0),0),0)+IFERROR(VLOOKUP($B66,'Round  (9)'!$B$2:$AM$102,MATCH(Species!L$2,'Round  (9)'!$B$2:$AM$2,0),0),0)+IFERROR(VLOOKUP($B66,'Round  (10)'!$B$2:$U$102,MATCH(Species!L$2,'Round  (10)'!$B$2:$U$2,0),0),0)+IFERROR(VLOOKUP($B66,'Round  (11)'!$B$2:$AB$102,MATCH(Species!L$2,'Round  (11)'!$B$2:$AB$2,0),0),0)+IFERROR(VLOOKUP($B66,'Round  (12)'!$B$2:$Y$100,MATCH(Species!L$2,'Round  (12)'!$B$2:$Y$2,0),0),0)</f>
        <v>0</v>
      </c>
      <c r="M66" s="480">
        <f>IFERROR(VLOOKUP($B66,'Round 1'!$B$2:$AM$102,MATCH(Species!M$2,'Round 1'!$B$2:$AM$2,0),0),0)+IFERROR(VLOOKUP($B66,'Round  (2)'!$B$2:$AM$102,MATCH(Species!M$2,'Round  (2)'!$B$2:$AM$2,0),0),0)+IFERROR(VLOOKUP($B66,'Round  (3)'!$B$2:$AM$102,MATCH(Species!M$2,'Round  (3)'!$B$2:$AM$2,0),0),0)+IFERROR(VLOOKUP($B66,'Round (4)'!$B$2:$AM$102,MATCH(Species!M$2,'Round (4)'!$B$2:$AM$2,0),0),0)+IFERROR(VLOOKUP($B66,'Round  (5)'!$B$2:$AM$102,MATCH(Species!M$2,'Round  (5)'!$B$2:$AM$2,0),0),0)+IFERROR(VLOOKUP($B66,'Round  (6)'!$B$2:$AM$102,MATCH(Species!M$2,'Round  (6)'!$B$2:$AM$2,0),0),0)+IFERROR(VLOOKUP($B66,'Round  (7)'!$B$2:$AM$102,MATCH(Species!M$2,'Round  (7)'!$B$2:$AM$2,0),0),0)+IFERROR(VLOOKUP($B66,'Round  (8)'!$B$2:$AM$102,MATCH(Species!M$2,'Round  (8)'!$B$2:$AM$2,0),0),0)+IFERROR(VLOOKUP($B66,'Round  (9)'!$B$2:$AM$102,MATCH(Species!M$2,'Round  (9)'!$B$2:$AM$2,0),0),0)+IFERROR(VLOOKUP($B66,'Round  (10)'!$B$2:$U$102,MATCH(Species!M$2,'Round  (10)'!$B$2:$U$2,0),0),0)+IFERROR(VLOOKUP($B66,'Round  (11)'!$B$2:$AB$102,MATCH(Species!M$2,'Round  (11)'!$B$2:$AB$2,0),0),0)+IFERROR(VLOOKUP($B66,'Round  (12)'!$B$2:$Y$100,MATCH(Species!M$2,'Round  (12)'!$B$2:$Y$2,0),0),0)</f>
        <v>0</v>
      </c>
      <c r="N66" s="480">
        <f>IFERROR(VLOOKUP($B66,'Round 1'!$B$2:$AM$102,MATCH(Species!N$2,'Round 1'!$B$2:$AM$2,0),0),0)+IFERROR(VLOOKUP($B66,'Round  (2)'!$B$2:$AM$102,MATCH(Species!N$2,'Round  (2)'!$B$2:$AM$2,0),0),0)+IFERROR(VLOOKUP($B66,'Round  (3)'!$B$2:$AM$102,MATCH(Species!N$2,'Round  (3)'!$B$2:$AM$2,0),0),0)+IFERROR(VLOOKUP($B66,'Round (4)'!$B$2:$AM$102,MATCH(Species!N$2,'Round (4)'!$B$2:$AM$2,0),0),0)+IFERROR(VLOOKUP($B66,'Round  (5)'!$B$2:$AM$102,MATCH(Species!N$2,'Round  (5)'!$B$2:$AM$2,0),0),0)+IFERROR(VLOOKUP($B66,'Round  (6)'!$B$2:$AM$102,MATCH(Species!N$2,'Round  (6)'!$B$2:$AM$2,0),0),0)+IFERROR(VLOOKUP($B66,'Round  (7)'!$B$2:$AM$102,MATCH(Species!N$2,'Round  (7)'!$B$2:$AM$2,0),0),0)+IFERROR(VLOOKUP($B66,'Round  (8)'!$B$2:$AM$102,MATCH(Species!N$2,'Round  (8)'!$B$2:$AM$2,0),0),0)+IFERROR(VLOOKUP($B66,'Round  (9)'!$B$2:$AM$102,MATCH(Species!N$2,'Round  (9)'!$B$2:$AM$2,0),0),0)+IFERROR(VLOOKUP($B66,'Round  (10)'!$B$2:$U$102,MATCH(Species!N$2,'Round  (10)'!$B$2:$U$2,0),0),0)+IFERROR(VLOOKUP($B66,'Round  (11)'!$B$2:$AB$102,MATCH(Species!N$2,'Round  (11)'!$B$2:$AB$2,0),0),0)+IFERROR(VLOOKUP($B66,'Round  (12)'!$B$2:$Y$100,MATCH(Species!N$2,'Round  (12)'!$B$2:$Y$2,0),0),0)</f>
        <v>0</v>
      </c>
      <c r="O66" s="480">
        <f>IFERROR(VLOOKUP($B66,'Round 1'!$B$2:$AM$102,MATCH(Species!O$2,'Round 1'!$B$2:$AM$2,0),0),0)+IFERROR(VLOOKUP($B66,'Round  (2)'!$B$2:$AM$102,MATCH(Species!O$2,'Round  (2)'!$B$2:$AM$2,0),0),0)+IFERROR(VLOOKUP($B66,'Round  (3)'!$B$2:$AM$102,MATCH(Species!O$2,'Round  (3)'!$B$2:$AM$2,0),0),0)+IFERROR(VLOOKUP($B66,'Round (4)'!$B$2:$AM$102,MATCH(Species!O$2,'Round (4)'!$B$2:$AM$2,0),0),0)+IFERROR(VLOOKUP($B66,'Round  (5)'!$B$2:$AM$102,MATCH(Species!O$2,'Round  (5)'!$B$2:$AM$2,0),0),0)+IFERROR(VLOOKUP($B66,'Round  (6)'!$B$2:$AM$102,MATCH(Species!O$2,'Round  (6)'!$B$2:$AM$2,0),0),0)+IFERROR(VLOOKUP($B66,'Round  (7)'!$B$2:$AM$102,MATCH(Species!O$2,'Round  (7)'!$B$2:$AM$2,0),0),0)+IFERROR(VLOOKUP($B66,'Round  (8)'!$B$2:$AM$102,MATCH(Species!O$2,'Round  (8)'!$B$2:$AM$2,0),0),0)+IFERROR(VLOOKUP($B66,'Round  (9)'!$B$2:$AM$102,MATCH(Species!O$2,'Round  (9)'!$B$2:$AM$2,0),0),0)+IFERROR(VLOOKUP($B66,'Round  (10)'!$B$2:$U$102,MATCH(Species!O$2,'Round  (10)'!$B$2:$U$2,0),0),0)+IFERROR(VLOOKUP($B66,'Round  (11)'!$B$2:$AB$102,MATCH(Species!O$2,'Round  (11)'!$B$2:$AB$2,0),0),0)+IFERROR(VLOOKUP($B66,'Round  (12)'!$B$2:$Y$100,MATCH(Species!O$2,'Round  (12)'!$B$2:$Y$2,0),0),0)</f>
        <v>0</v>
      </c>
      <c r="P66" s="480">
        <f>IFERROR(VLOOKUP($B66,'Round 1'!$B$2:$AM$102,MATCH(Species!P$2,'Round 1'!$B$2:$AM$2,0),0),0)+IFERROR(VLOOKUP($B66,'Round  (2)'!$B$2:$AM$102,MATCH(Species!P$2,'Round  (2)'!$B$2:$AM$2,0),0),0)+IFERROR(VLOOKUP($B66,'Round  (3)'!$B$2:$AM$102,MATCH(Species!P$2,'Round  (3)'!$B$2:$AM$2,0),0),0)+IFERROR(VLOOKUP($B66,'Round (4)'!$B$2:$AM$102,MATCH(Species!P$2,'Round (4)'!$B$2:$AM$2,0),0),0)+IFERROR(VLOOKUP($B66,'Round  (5)'!$B$2:$AM$102,MATCH(Species!P$2,'Round  (5)'!$B$2:$AM$2,0),0),0)+IFERROR(VLOOKUP($B66,'Round  (6)'!$B$2:$AM$102,MATCH(Species!P$2,'Round  (6)'!$B$2:$AM$2,0),0),0)+IFERROR(VLOOKUP($B66,'Round  (7)'!$B$2:$AM$102,MATCH(Species!P$2,'Round  (7)'!$B$2:$AM$2,0),0),0)+IFERROR(VLOOKUP($B66,'Round  (8)'!$B$2:$AM$102,MATCH(Species!P$2,'Round  (8)'!$B$2:$AM$2,0),0),0)+IFERROR(VLOOKUP($B66,'Round  (9)'!$B$2:$AM$102,MATCH(Species!P$2,'Round  (9)'!$B$2:$AM$2,0),0),0)+IFERROR(VLOOKUP($B66,'Round  (10)'!$B$2:$U$102,MATCH(Species!P$2,'Round  (10)'!$B$2:$U$2,0),0),0)+IFERROR(VLOOKUP($B66,'Round  (11)'!$B$2:$AB$102,MATCH(Species!P$2,'Round  (11)'!$B$2:$AB$2,0),0),0)+IFERROR(VLOOKUP($B66,'Round  (12)'!$B$2:$Y$100,MATCH(Species!P$2,'Round  (12)'!$B$2:$Y$2,0),0),0)</f>
        <v>0</v>
      </c>
      <c r="Q66" s="480">
        <f>IFERROR(VLOOKUP($B66,'Round 1'!$B$2:$AM$102,MATCH(Species!Q$2,'Round 1'!$B$2:$AM$2,0),0),0)+IFERROR(VLOOKUP($B66,'Round  (2)'!$B$2:$AM$102,MATCH(Species!Q$2,'Round  (2)'!$B$2:$AM$2,0),0),0)+IFERROR(VLOOKUP($B66,'Round  (3)'!$B$2:$AM$102,MATCH(Species!Q$2,'Round  (3)'!$B$2:$AM$2,0),0),0)+IFERROR(VLOOKUP($B66,'Round (4)'!$B$2:$AM$102,MATCH(Species!Q$2,'Round (4)'!$B$2:$AM$2,0),0),0)+IFERROR(VLOOKUP($B66,'Round  (5)'!$B$2:$AM$102,MATCH(Species!Q$2,'Round  (5)'!$B$2:$AM$2,0),0),0)+IFERROR(VLOOKUP($B66,'Round  (6)'!$B$2:$AM$102,MATCH(Species!Q$2,'Round  (6)'!$B$2:$AM$2,0),0),0)+IFERROR(VLOOKUP($B66,'Round  (7)'!$B$2:$AM$102,MATCH(Species!Q$2,'Round  (7)'!$B$2:$AM$2,0),0),0)+IFERROR(VLOOKUP($B66,'Round  (8)'!$B$2:$AM$102,MATCH(Species!Q$2,'Round  (8)'!$B$2:$AM$2,0),0),0)+IFERROR(VLOOKUP($B66,'Round  (9)'!$B$2:$AM$102,MATCH(Species!Q$2,'Round  (9)'!$B$2:$AM$2,0),0),0)+IFERROR(VLOOKUP($B66,'Round  (10)'!$B$2:$U$102,MATCH(Species!Q$2,'Round  (10)'!$B$2:$U$2,0),0),0)+IFERROR(VLOOKUP($B66,'Round  (11)'!$B$2:$AB$102,MATCH(Species!Q$2,'Round  (11)'!$B$2:$AB$2,0),0),0)+IFERROR(VLOOKUP($B66,'Round  (12)'!$B$2:$Y$100,MATCH(Species!Q$2,'Round  (12)'!$B$2:$Y$2,0),0),0)</f>
        <v>4</v>
      </c>
      <c r="R66" s="480">
        <f>IFERROR(VLOOKUP($B66,'Round 1'!$B$2:$AM$102,MATCH(Species!R$2,'Round 1'!$B$2:$AM$2,0),0),0)+IFERROR(VLOOKUP($B66,'Round  (2)'!$B$2:$AM$102,MATCH(Species!R$2,'Round  (2)'!$B$2:$AM$2,0),0),0)+IFERROR(VLOOKUP($B66,'Round  (3)'!$B$2:$AM$102,MATCH(Species!R$2,'Round  (3)'!$B$2:$AM$2,0),0),0)+IFERROR(VLOOKUP($B66,'Round (4)'!$B$2:$AM$102,MATCH(Species!R$2,'Round (4)'!$B$2:$AM$2,0),0),0)+IFERROR(VLOOKUP($B66,'Round  (5)'!$B$2:$AM$102,MATCH(Species!R$2,'Round  (5)'!$B$2:$AM$2,0),0),0)+IFERROR(VLOOKUP($B66,'Round  (6)'!$B$2:$AM$102,MATCH(Species!R$2,'Round  (6)'!$B$2:$AM$2,0),0),0)+IFERROR(VLOOKUP($B66,'Round  (7)'!$B$2:$AM$102,MATCH(Species!R$2,'Round  (7)'!$B$2:$AM$2,0),0),0)+IFERROR(VLOOKUP($B66,'Round  (8)'!$B$2:$AM$102,MATCH(Species!R$2,'Round  (8)'!$B$2:$AM$2,0),0),0)+IFERROR(VLOOKUP($B66,'Round  (9)'!$B$2:$AM$102,MATCH(Species!R$2,'Round  (9)'!$B$2:$AM$2,0),0),0)+IFERROR(VLOOKUP($B66,'Round  (10)'!$B$2:$U$102,MATCH(Species!R$2,'Round  (10)'!$B$2:$U$2,0),0),0)+IFERROR(VLOOKUP($B66,'Round  (11)'!$B$2:$AB$102,MATCH(Species!R$2,'Round  (11)'!$B$2:$AB$2,0),0),0)+IFERROR(VLOOKUP($B66,'Round  (12)'!$B$2:$Y$100,MATCH(Species!R$2,'Round  (12)'!$B$2:$Y$2,0),0),0)</f>
        <v>0</v>
      </c>
      <c r="S66" s="480">
        <f>IFERROR(VLOOKUP($B66,'Round 1'!$B$2:$AM$102,MATCH(Species!S$2,'Round 1'!$B$2:$AM$2,0),0),0)+IFERROR(VLOOKUP($B66,'Round  (2)'!$B$2:$AM$102,MATCH(Species!S$2,'Round  (2)'!$B$2:$AM$2,0),0),0)+IFERROR(VLOOKUP($B66,'Round  (3)'!$B$2:$AM$102,MATCH(Species!S$2,'Round  (3)'!$B$2:$AM$2,0),0),0)+IFERROR(VLOOKUP($B66,'Round (4)'!$B$2:$AM$102,MATCH(Species!S$2,'Round (4)'!$B$2:$AM$2,0),0),0)+IFERROR(VLOOKUP($B66,'Round  (5)'!$B$2:$AM$102,MATCH(Species!S$2,'Round  (5)'!$B$2:$AM$2,0),0),0)+IFERROR(VLOOKUP($B66,'Round  (6)'!$B$2:$AM$102,MATCH(Species!S$2,'Round  (6)'!$B$2:$AM$2,0),0),0)+IFERROR(VLOOKUP($B66,'Round  (7)'!$B$2:$AM$102,MATCH(Species!S$2,'Round  (7)'!$B$2:$AM$2,0),0),0)+IFERROR(VLOOKUP($B66,'Round  (8)'!$B$2:$AM$102,MATCH(Species!S$2,'Round  (8)'!$B$2:$AM$2,0),0),0)+IFERROR(VLOOKUP($B66,'Round  (9)'!$B$2:$AM$102,MATCH(Species!S$2,'Round  (9)'!$B$2:$AM$2,0),0),0)+IFERROR(VLOOKUP($B66,'Round  (10)'!$B$2:$U$102,MATCH(Species!S$2,'Round  (10)'!$B$2:$U$2,0),0),0)+IFERROR(VLOOKUP($B66,'Round  (11)'!$B$2:$AB$102,MATCH(Species!S$2,'Round  (11)'!$B$2:$AB$2,0),0),0)+IFERROR(VLOOKUP($B66,'Round  (12)'!$B$2:$Y$100,MATCH(Species!S$2,'Round  (12)'!$B$2:$Y$2,0),0),0)</f>
        <v>0</v>
      </c>
      <c r="T66" s="480">
        <f>IFERROR(VLOOKUP($B66,'Round 1'!$B$2:$AM$102,MATCH(Species!T$2,'Round 1'!$B$2:$AM$2,0),0),0)+IFERROR(VLOOKUP($B66,'Round  (2)'!$B$2:$AM$102,MATCH(Species!T$2,'Round  (2)'!$B$2:$AM$2,0),0),0)+IFERROR(VLOOKUP($B66,'Round  (3)'!$B$2:$AM$102,MATCH(Species!T$2,'Round  (3)'!$B$2:$AM$2,0),0),0)+IFERROR(VLOOKUP($B66,'Round (4)'!$B$2:$AM$102,MATCH(Species!T$2,'Round (4)'!$B$2:$AM$2,0),0),0)+IFERROR(VLOOKUP($B66,'Round  (5)'!$B$2:$AM$102,MATCH(Species!T$2,'Round  (5)'!$B$2:$AM$2,0),0),0)+IFERROR(VLOOKUP($B66,'Round  (6)'!$B$2:$AM$102,MATCH(Species!T$2,'Round  (6)'!$B$2:$AM$2,0),0),0)+IFERROR(VLOOKUP($B66,'Round  (7)'!$B$2:$AM$102,MATCH(Species!T$2,'Round  (7)'!$B$2:$AM$2,0),0),0)+IFERROR(VLOOKUP($B66,'Round  (8)'!$B$2:$AM$102,MATCH(Species!T$2,'Round  (8)'!$B$2:$AM$2,0),0),0)+IFERROR(VLOOKUP($B66,'Round  (9)'!$B$2:$AM$102,MATCH(Species!T$2,'Round  (9)'!$B$2:$AM$2,0),0),0)+IFERROR(VLOOKUP($B66,'Round  (10)'!$B$2:$U$102,MATCH(Species!T$2,'Round  (10)'!$B$2:$U$2,0),0),0)+IFERROR(VLOOKUP($B66,'Round  (11)'!$B$2:$AB$102,MATCH(Species!T$2,'Round  (11)'!$B$2:$AB$2,0),0),0)+IFERROR(VLOOKUP($B66,'Round  (12)'!$B$2:$Y$100,MATCH(Species!T$2,'Round  (12)'!$B$2:$Y$2,0),0),0)</f>
        <v>0</v>
      </c>
      <c r="U66" s="480">
        <f>IFERROR(VLOOKUP($B66,'Round 1'!$B$2:$AM$102,MATCH(Species!U$2,'Round 1'!$B$2:$AM$2,0),0),0)+IFERROR(VLOOKUP($B66,'Round  (2)'!$B$2:$AM$102,MATCH(Species!U$2,'Round  (2)'!$B$2:$AM$2,0),0),0)+IFERROR(VLOOKUP($B66,'Round  (3)'!$B$2:$AM$102,MATCH(Species!U$2,'Round  (3)'!$B$2:$AM$2,0),0),0)+IFERROR(VLOOKUP($B66,'Round (4)'!$B$2:$AM$102,MATCH(Species!U$2,'Round (4)'!$B$2:$AM$2,0),0),0)+IFERROR(VLOOKUP($B66,'Round  (5)'!$B$2:$AM$102,MATCH(Species!U$2,'Round  (5)'!$B$2:$AM$2,0),0),0)+IFERROR(VLOOKUP($B66,'Round  (6)'!$B$2:$AM$102,MATCH(Species!U$2,'Round  (6)'!$B$2:$AM$2,0),0),0)+IFERROR(VLOOKUP($B66,'Round  (7)'!$B$2:$AM$102,MATCH(Species!U$2,'Round  (7)'!$B$2:$AM$2,0),0),0)+IFERROR(VLOOKUP($B66,'Round  (8)'!$B$2:$AM$102,MATCH(Species!U$2,'Round  (8)'!$B$2:$AM$2,0),0),0)+IFERROR(VLOOKUP($B66,'Round  (9)'!$B$2:$AM$102,MATCH(Species!U$2,'Round  (9)'!$B$2:$AM$2,0),0),0)+IFERROR(VLOOKUP($B66,'Round  (10)'!$B$2:$U$102,MATCH(Species!U$2,'Round  (10)'!$B$2:$U$2,0),0),0)+IFERROR(VLOOKUP($B66,'Round  (11)'!$B$2:$AB$102,MATCH(Species!U$2,'Round  (11)'!$B$2:$AB$2,0),0),0)+IFERROR(VLOOKUP($B66,'Round  (12)'!$B$2:$Y$100,MATCH(Species!U$2,'Round  (12)'!$B$2:$Y$2,0),0),0)</f>
        <v>0</v>
      </c>
      <c r="V66" s="480">
        <f>IFERROR(VLOOKUP($B66,'Round 1'!$B$2:$AM$102,MATCH(Species!V$2,'Round 1'!$B$2:$AM$2,0),0),0)+IFERROR(VLOOKUP($B66,'Round  (2)'!$B$2:$AM$102,MATCH(Species!V$2,'Round  (2)'!$B$2:$AM$2,0),0),0)+IFERROR(VLOOKUP($B66,'Round  (3)'!$B$2:$AM$102,MATCH(Species!V$2,'Round  (3)'!$B$2:$AM$2,0),0),0)+IFERROR(VLOOKUP($B66,'Round (4)'!$B$2:$AM$102,MATCH(Species!V$2,'Round (4)'!$B$2:$AM$2,0),0),0)+IFERROR(VLOOKUP($B66,'Round  (5)'!$B$2:$AM$102,MATCH(Species!V$2,'Round  (5)'!$B$2:$AM$2,0),0),0)+IFERROR(VLOOKUP($B66,'Round  (6)'!$B$2:$AM$102,MATCH(Species!V$2,'Round  (6)'!$B$2:$AM$2,0),0),0)+IFERROR(VLOOKUP($B66,'Round  (7)'!$B$2:$AM$102,MATCH(Species!V$2,'Round  (7)'!$B$2:$AM$2,0),0),0)+IFERROR(VLOOKUP($B66,'Round  (8)'!$B$2:$AM$102,MATCH(Species!V$2,'Round  (8)'!$B$2:$AM$2,0),0),0)+IFERROR(VLOOKUP($B66,'Round  (9)'!$B$2:$AM$102,MATCH(Species!V$2,'Round  (9)'!$B$2:$AM$2,0),0),0)+IFERROR(VLOOKUP($B66,'Round  (10)'!$B$2:$U$102,MATCH(Species!V$2,'Round  (10)'!$B$2:$U$2,0),0),0)+IFERROR(VLOOKUP($B66,'Round  (11)'!$B$2:$AB$102,MATCH(Species!V$2,'Round  (11)'!$B$2:$AB$2,0),0),0)+IFERROR(VLOOKUP($B66,'Round  (12)'!$B$2:$Y$100,MATCH(Species!V$2,'Round  (12)'!$B$2:$Y$2,0),0),0)</f>
        <v>0</v>
      </c>
      <c r="W66" s="480">
        <f>IFERROR(VLOOKUP($B66,'Round 1'!$B$2:$AM$102,MATCH(Species!W$2,'Round 1'!$B$2:$AM$2,0),0),0)+IFERROR(VLOOKUP($B66,'Round  (2)'!$B$2:$AM$102,MATCH(Species!W$2,'Round  (2)'!$B$2:$AM$2,0),0),0)+IFERROR(VLOOKUP($B66,'Round  (3)'!$B$2:$AM$102,MATCH(Species!W$2,'Round  (3)'!$B$2:$AM$2,0),0),0)+IFERROR(VLOOKUP($B66,'Round (4)'!$B$2:$AM$102,MATCH(Species!W$2,'Round (4)'!$B$2:$AM$2,0),0),0)+IFERROR(VLOOKUP($B66,'Round  (5)'!$B$2:$AM$102,MATCH(Species!W$2,'Round  (5)'!$B$2:$AM$2,0),0),0)+IFERROR(VLOOKUP($B66,'Round  (6)'!$B$2:$AM$102,MATCH(Species!W$2,'Round  (6)'!$B$2:$AM$2,0),0),0)+IFERROR(VLOOKUP($B66,'Round  (7)'!$B$2:$AM$102,MATCH(Species!W$2,'Round  (7)'!$B$2:$AM$2,0),0),0)+IFERROR(VLOOKUP($B66,'Round  (8)'!$B$2:$AM$102,MATCH(Species!W$2,'Round  (8)'!$B$2:$AM$2,0),0),0)+IFERROR(VLOOKUP($B66,'Round  (9)'!$B$2:$AM$102,MATCH(Species!W$2,'Round  (9)'!$B$2:$AM$2,0),0),0)+IFERROR(VLOOKUP($B66,'Round  (10)'!$B$2:$U$102,MATCH(Species!W$2,'Round  (10)'!$B$2:$U$2,0),0),0)+IFERROR(VLOOKUP($B66,'Round  (11)'!$B$2:$AB$102,MATCH(Species!W$2,'Round  (11)'!$B$2:$AB$2,0),0),0)+IFERROR(VLOOKUP($B66,'Round  (12)'!$B$2:$Y$100,MATCH(Species!W$2,'Round  (12)'!$B$2:$Y$2,0),0),0)</f>
        <v>0</v>
      </c>
      <c r="X66" s="480">
        <f>IFERROR(VLOOKUP($B66,'Round 1'!$B$2:$AM$102,MATCH(Species!X$2,'Round 1'!$B$2:$AM$2,0),0),0)+IFERROR(VLOOKUP($B66,'Round  (2)'!$B$2:$AM$102,MATCH(Species!X$2,'Round  (2)'!$B$2:$AM$2,0),0),0)+IFERROR(VLOOKUP($B66,'Round  (3)'!$B$2:$AM$102,MATCH(Species!X$2,'Round  (3)'!$B$2:$AM$2,0),0),0)+IFERROR(VLOOKUP($B66,'Round (4)'!$B$2:$AM$102,MATCH(Species!X$2,'Round (4)'!$B$2:$AM$2,0),0),0)+IFERROR(VLOOKUP($B66,'Round  (5)'!$B$2:$AM$102,MATCH(Species!X$2,'Round  (5)'!$B$2:$AM$2,0),0),0)+IFERROR(VLOOKUP($B66,'Round  (6)'!$B$2:$AM$102,MATCH(Species!X$2,'Round  (6)'!$B$2:$AM$2,0),0),0)+IFERROR(VLOOKUP($B66,'Round  (7)'!$B$2:$AM$102,MATCH(Species!X$2,'Round  (7)'!$B$2:$AM$2,0),0),0)+IFERROR(VLOOKUP($B66,'Round  (8)'!$B$2:$AM$102,MATCH(Species!X$2,'Round  (8)'!$B$2:$AM$2,0),0),0)+IFERROR(VLOOKUP($B66,'Round  (9)'!$B$2:$AM$102,MATCH(Species!X$2,'Round  (9)'!$B$2:$AM$2,0),0),0)+IFERROR(VLOOKUP($B66,'Round  (10)'!$B$2:$U$102,MATCH(Species!X$2,'Round  (10)'!$B$2:$U$2,0),0),0)+IFERROR(VLOOKUP($B66,'Round  (11)'!$B$2:$AB$102,MATCH(Species!X$2,'Round  (11)'!$B$2:$AB$2,0),0),0)+IFERROR(VLOOKUP($B66,'Round  (12)'!$B$2:$Y$100,MATCH(Species!X$2,'Round  (12)'!$B$2:$Y$2,0),0),0)</f>
        <v>0</v>
      </c>
      <c r="Y66" s="480">
        <f>IFERROR(VLOOKUP($B66,'Round 1'!$B$2:$AM$102,MATCH(Species!Y$2,'Round 1'!$B$2:$AM$2,0),0),0)+IFERROR(VLOOKUP($B66,'Round  (2)'!$B$2:$AM$102,MATCH(Species!Y$2,'Round  (2)'!$B$2:$AM$2,0),0),0)+IFERROR(VLOOKUP($B66,'Round  (3)'!$B$2:$AM$102,MATCH(Species!Y$2,'Round  (3)'!$B$2:$AM$2,0),0),0)+IFERROR(VLOOKUP($B66,'Round (4)'!$B$2:$AM$102,MATCH(Species!Y$2,'Round (4)'!$B$2:$AM$2,0),0),0)+IFERROR(VLOOKUP($B66,'Round  (5)'!$B$2:$AM$102,MATCH(Species!Y$2,'Round  (5)'!$B$2:$AM$2,0),0),0)+IFERROR(VLOOKUP($B66,'Round  (6)'!$B$2:$AM$102,MATCH(Species!Y$2,'Round  (6)'!$B$2:$AM$2,0),0),0)+IFERROR(VLOOKUP($B66,'Round  (7)'!$B$2:$AM$102,MATCH(Species!Y$2,'Round  (7)'!$B$2:$AM$2,0),0),0)+IFERROR(VLOOKUP($B66,'Round  (8)'!$B$2:$AM$102,MATCH(Species!Y$2,'Round  (8)'!$B$2:$AM$2,0),0),0)+IFERROR(VLOOKUP($B66,'Round  (9)'!$B$2:$AM$102,MATCH(Species!Y$2,'Round  (9)'!$B$2:$AM$2,0),0),0)+IFERROR(VLOOKUP($B66,'Round  (10)'!$B$2:$U$102,MATCH(Species!Y$2,'Round  (10)'!$B$2:$U$2,0),0),0)+IFERROR(VLOOKUP($B66,'Round  (11)'!$B$2:$AB$102,MATCH(Species!Y$2,'Round  (11)'!$B$2:$AB$2,0),0),0)+IFERROR(VLOOKUP($B66,'Round  (12)'!$B$2:$Y$100,MATCH(Species!Y$2,'Round  (12)'!$B$2:$Y$2,0),0),0)</f>
        <v>0</v>
      </c>
      <c r="Z66" s="480">
        <f>IFERROR(VLOOKUP($B66,'Round 1'!$B$2:$AM$102,MATCH(Species!Z$2,'Round 1'!$B$2:$AM$2,0),0),0)+IFERROR(VLOOKUP($B66,'Round  (2)'!$B$2:$AM$102,MATCH(Species!Z$2,'Round  (2)'!$B$2:$AM$2,0),0),0)+IFERROR(VLOOKUP($B66,'Round  (3)'!$B$2:$AM$102,MATCH(Species!Z$2,'Round  (3)'!$B$2:$AM$2,0),0),0)+IFERROR(VLOOKUP($B66,'Round (4)'!$B$2:$AM$102,MATCH(Species!Z$2,'Round (4)'!$B$2:$AM$2,0),0),0)+IFERROR(VLOOKUP($B66,'Round  (5)'!$B$2:$AM$102,MATCH(Species!Z$2,'Round  (5)'!$B$2:$AM$2,0),0),0)+IFERROR(VLOOKUP($B66,'Round  (6)'!$B$2:$AM$102,MATCH(Species!Z$2,'Round  (6)'!$B$2:$AM$2,0),0),0)+IFERROR(VLOOKUP($B66,'Round  (7)'!$B$2:$AM$102,MATCH(Species!Z$2,'Round  (7)'!$B$2:$AM$2,0),0),0)+IFERROR(VLOOKUP($B66,'Round  (8)'!$B$2:$AM$102,MATCH(Species!Z$2,'Round  (8)'!$B$2:$AM$2,0),0),0)+IFERROR(VLOOKUP($B66,'Round  (9)'!$B$2:$AM$102,MATCH(Species!Z$2,'Round  (9)'!$B$2:$AM$2,0),0),0)+IFERROR(VLOOKUP($B66,'Round  (10)'!$B$2:$U$102,MATCH(Species!Z$2,'Round  (10)'!$B$2:$U$2,0),0),0)+IFERROR(VLOOKUP($B66,'Round  (11)'!$B$2:$AB$102,MATCH(Species!Z$2,'Round  (11)'!$B$2:$AB$2,0),0),0)+IFERROR(VLOOKUP($B66,'Round  (12)'!$B$2:$Y$100,MATCH(Species!Z$2,'Round  (12)'!$B$2:$Y$2,0),0),0)</f>
        <v>0</v>
      </c>
      <c r="AA66" s="480">
        <f>IFERROR(VLOOKUP($B66,'Round 1'!$B$2:$AM$102,MATCH(Species!AA$2,'Round 1'!$B$2:$AM$2,0),0),0)+IFERROR(VLOOKUP($B66,'Round  (2)'!$B$2:$AM$102,MATCH(Species!AA$2,'Round  (2)'!$B$2:$AM$2,0),0),0)+IFERROR(VLOOKUP($B66,'Round  (3)'!$B$2:$AM$102,MATCH(Species!AA$2,'Round  (3)'!$B$2:$AM$2,0),0),0)+IFERROR(VLOOKUP($B66,'Round (4)'!$B$2:$AM$102,MATCH(Species!AA$2,'Round (4)'!$B$2:$AM$2,0),0),0)+IFERROR(VLOOKUP($B66,'Round  (5)'!$B$2:$AM$102,MATCH(Species!AA$2,'Round  (5)'!$B$2:$AM$2,0),0),0)+IFERROR(VLOOKUP($B66,'Round  (6)'!$B$2:$AM$102,MATCH(Species!AA$2,'Round  (6)'!$B$2:$AM$2,0),0),0)+IFERROR(VLOOKUP($B66,'Round  (7)'!$B$2:$AM$102,MATCH(Species!AA$2,'Round  (7)'!$B$2:$AM$2,0),0),0)+IFERROR(VLOOKUP($B66,'Round  (8)'!$B$2:$AM$102,MATCH(Species!AA$2,'Round  (8)'!$B$2:$AM$2,0),0),0)+IFERROR(VLOOKUP($B66,'Round  (9)'!$B$2:$AM$102,MATCH(Species!AA$2,'Round  (9)'!$B$2:$AM$2,0),0),0)+IFERROR(VLOOKUP($B66,'Round  (10)'!$B$2:$U$102,MATCH(Species!AA$2,'Round  (10)'!$B$2:$U$2,0),0),0)+IFERROR(VLOOKUP($B66,'Round  (11)'!$B$2:$AB$102,MATCH(Species!AA$2,'Round  (11)'!$B$2:$AB$2,0),0),0)+IFERROR(VLOOKUP($B66,'Round  (12)'!$B$2:$Y$100,MATCH(Species!AA$2,'Round  (12)'!$B$2:$Y$2,0),0),0)</f>
        <v>0</v>
      </c>
      <c r="AB66" s="480">
        <f>IFERROR(VLOOKUP($B66,'Round 1'!$B$2:$AM$102,MATCH(Species!AB$2,'Round 1'!$B$2:$AM$2,0),0),0)+IFERROR(VLOOKUP($B66,'Round  (2)'!$B$2:$AM$102,MATCH(Species!AB$2,'Round  (2)'!$B$2:$AM$2,0),0),0)+IFERROR(VLOOKUP($B66,'Round  (3)'!$B$2:$AM$102,MATCH(Species!AB$2,'Round  (3)'!$B$2:$AM$2,0),0),0)+IFERROR(VLOOKUP($B66,'Round (4)'!$B$2:$AM$102,MATCH(Species!AB$2,'Round (4)'!$B$2:$AM$2,0),0),0)+IFERROR(VLOOKUP($B66,'Round  (5)'!$B$2:$AM$102,MATCH(Species!AB$2,'Round  (5)'!$B$2:$AM$2,0),0),0)+IFERROR(VLOOKUP($B66,'Round  (6)'!$B$2:$AM$102,MATCH(Species!AB$2,'Round  (6)'!$B$2:$AM$2,0),0),0)+IFERROR(VLOOKUP($B66,'Round  (7)'!$B$2:$AM$102,MATCH(Species!AB$2,'Round  (7)'!$B$2:$AM$2,0),0),0)+IFERROR(VLOOKUP($B66,'Round  (8)'!$B$2:$AM$102,MATCH(Species!AB$2,'Round  (8)'!$B$2:$AM$2,0),0),0)+IFERROR(VLOOKUP($B66,'Round  (9)'!$B$2:$AM$102,MATCH(Species!AB$2,'Round  (9)'!$B$2:$AM$2,0),0),0)+IFERROR(VLOOKUP($B66,'Round  (10)'!$B$2:$U$102,MATCH(Species!AB$2,'Round  (10)'!$B$2:$U$2,0),0),0)+IFERROR(VLOOKUP($B66,'Round  (11)'!$B$2:$AB$102,MATCH(Species!AB$2,'Round  (11)'!$B$2:$AB$2,0),0),0)+IFERROR(VLOOKUP($B66,'Round  (12)'!$B$2:$Y$100,MATCH(Species!AB$2,'Round  (12)'!$B$2:$Y$2,0),0),0)</f>
        <v>0</v>
      </c>
      <c r="AC66" s="480">
        <f>IFERROR(VLOOKUP($B66,'Round 1'!$B$2:$AM$102,MATCH(Species!AC$2,'Round 1'!$B$2:$AM$2,0),0),0)+IFERROR(VLOOKUP($B66,'Round  (2)'!$B$2:$AM$102,MATCH(Species!AC$2,'Round  (2)'!$B$2:$AM$2,0),0),0)+IFERROR(VLOOKUP($B66,'Round  (3)'!$B$2:$AM$102,MATCH(Species!AC$2,'Round  (3)'!$B$2:$AM$2,0),0),0)+IFERROR(VLOOKUP($B66,'Round (4)'!$B$2:$AM$102,MATCH(Species!AC$2,'Round (4)'!$B$2:$AM$2,0),0),0)+IFERROR(VLOOKUP($B66,'Round  (5)'!$B$2:$AM$102,MATCH(Species!AC$2,'Round  (5)'!$B$2:$AM$2,0),0),0)+IFERROR(VLOOKUP($B66,'Round  (6)'!$B$2:$AM$102,MATCH(Species!AC$2,'Round  (6)'!$B$2:$AM$2,0),0),0)+IFERROR(VLOOKUP($B66,'Round  (7)'!$B$2:$AM$102,MATCH(Species!AC$2,'Round  (7)'!$B$2:$AM$2,0),0),0)+IFERROR(VLOOKUP($B66,'Round  (8)'!$B$2:$AM$102,MATCH(Species!AC$2,'Round  (8)'!$B$2:$AM$2,0),0),0)+IFERROR(VLOOKUP($B66,'Round  (9)'!$B$2:$AM$102,MATCH(Species!AC$2,'Round  (9)'!$B$2:$AM$2,0),0),0)+IFERROR(VLOOKUP($B66,'Round  (10)'!$B$2:$U$102,MATCH(Species!AC$2,'Round  (10)'!$B$2:$U$2,0),0),0)+IFERROR(VLOOKUP($B66,'Round  (11)'!$B$2:$AB$102,MATCH(Species!AC$2,'Round  (11)'!$B$2:$AB$2,0),0),0)+IFERROR(VLOOKUP($B66,'Round  (12)'!$B$2:$Y$100,MATCH(Species!AC$2,'Round  (12)'!$B$2:$Y$2,0),0),0)</f>
        <v>1</v>
      </c>
      <c r="AD66" s="480">
        <f>IFERROR(VLOOKUP($B66,'Round 1'!$B$2:$AM$102,MATCH(Species!AD$2,'Round 1'!$B$2:$AM$2,0),0),0)+IFERROR(VLOOKUP($B66,'Round  (2)'!$B$2:$AM$102,MATCH(Species!AD$2,'Round  (2)'!$B$2:$AM$2,0),0),0)+IFERROR(VLOOKUP($B66,'Round  (3)'!$B$2:$AM$102,MATCH(Species!AD$2,'Round  (3)'!$B$2:$AM$2,0),0),0)+IFERROR(VLOOKUP($B66,'Round (4)'!$B$2:$AM$102,MATCH(Species!AD$2,'Round (4)'!$B$2:$AM$2,0),0),0)+IFERROR(VLOOKUP($B66,'Round  (5)'!$B$2:$AM$102,MATCH(Species!AD$2,'Round  (5)'!$B$2:$AM$2,0),0),0)+IFERROR(VLOOKUP($B66,'Round  (6)'!$B$2:$AM$102,MATCH(Species!AD$2,'Round  (6)'!$B$2:$AM$2,0),0),0)+IFERROR(VLOOKUP($B66,'Round  (7)'!$B$2:$AM$102,MATCH(Species!AD$2,'Round  (7)'!$B$2:$AM$2,0),0),0)+IFERROR(VLOOKUP($B66,'Round  (8)'!$B$2:$AM$102,MATCH(Species!AD$2,'Round  (8)'!$B$2:$AM$2,0),0),0)+IFERROR(VLOOKUP($B66,'Round  (9)'!$B$2:$AM$102,MATCH(Species!AD$2,'Round  (9)'!$B$2:$AM$2,0),0),0)+IFERROR(VLOOKUP($B66,'Round  (10)'!$B$2:$U$102,MATCH(Species!AD$2,'Round  (10)'!$B$2:$U$2,0),0),0)+IFERROR(VLOOKUP($B66,'Round  (11)'!$B$2:$AB$102,MATCH(Species!AD$2,'Round  (11)'!$B$2:$AB$2,0),0),0)+IFERROR(VLOOKUP($B66,'Round  (12)'!$B$2:$Y$100,MATCH(Species!AD$2,'Round  (12)'!$B$2:$Y$2,0),0),0)</f>
        <v>0</v>
      </c>
      <c r="AE66" s="480">
        <f>IFERROR(VLOOKUP($B66,'Round 1'!$B$2:$AM$102,MATCH(Species!AE$2,'Round 1'!$B$2:$AM$2,0),0),0)+IFERROR(VLOOKUP($B66,'Round  (2)'!$B$2:$AM$102,MATCH(Species!AE$2,'Round  (2)'!$B$2:$AM$2,0),0),0)+IFERROR(VLOOKUP($B66,'Round  (3)'!$B$2:$AM$102,MATCH(Species!AE$2,'Round  (3)'!$B$2:$AM$2,0),0),0)+IFERROR(VLOOKUP($B66,'Round (4)'!$B$2:$AM$102,MATCH(Species!AE$2,'Round (4)'!$B$2:$AM$2,0),0),0)+IFERROR(VLOOKUP($B66,'Round  (5)'!$B$2:$AM$102,MATCH(Species!AE$2,'Round  (5)'!$B$2:$AM$2,0),0),0)+IFERROR(VLOOKUP($B66,'Round  (6)'!$B$2:$AM$102,MATCH(Species!AE$2,'Round  (6)'!$B$2:$AM$2,0),0),0)+IFERROR(VLOOKUP($B66,'Round  (7)'!$B$2:$AM$102,MATCH(Species!AE$2,'Round  (7)'!$B$2:$AM$2,0),0),0)+IFERROR(VLOOKUP($B66,'Round  (8)'!$B$2:$AM$102,MATCH(Species!AE$2,'Round  (8)'!$B$2:$AM$2,0),0),0)+IFERROR(VLOOKUP($B66,'Round  (9)'!$B$2:$AM$102,MATCH(Species!AE$2,'Round  (9)'!$B$2:$AM$2,0),0),0)+IFERROR(VLOOKUP($B66,'Round  (10)'!$B$2:$U$102,MATCH(Species!AE$2,'Round  (10)'!$B$2:$U$2,0),0),0)+IFERROR(VLOOKUP($B66,'Round  (11)'!$B$2:$AB$102,MATCH(Species!AE$2,'Round  (11)'!$B$2:$AB$2,0),0),0)+IFERROR(VLOOKUP($B66,'Round  (12)'!$B$2:$Y$100,MATCH(Species!AE$2,'Round  (12)'!$B$2:$Y$2,0),0),0)</f>
        <v>0</v>
      </c>
      <c r="AF66" s="480">
        <f>IFERROR(VLOOKUP($B66,'Round 1'!$B$2:$AM$102,MATCH(Species!AF$2,'Round 1'!$B$2:$AM$2,0),0),0)+IFERROR(VLOOKUP($B66,'Round  (2)'!$B$2:$AM$102,MATCH(Species!AF$2,'Round  (2)'!$B$2:$AM$2,0),0),0)+IFERROR(VLOOKUP($B66,'Round  (3)'!$B$2:$AM$102,MATCH(Species!AF$2,'Round  (3)'!$B$2:$AM$2,0),0),0)+IFERROR(VLOOKUP($B66,'Round (4)'!$B$2:$AM$102,MATCH(Species!AF$2,'Round (4)'!$B$2:$AM$2,0),0),0)+IFERROR(VLOOKUP($B66,'Round  (5)'!$B$2:$AM$102,MATCH(Species!AF$2,'Round  (5)'!$B$2:$AM$2,0),0),0)+IFERROR(VLOOKUP($B66,'Round  (6)'!$B$2:$AM$102,MATCH(Species!AF$2,'Round  (6)'!$B$2:$AM$2,0),0),0)+IFERROR(VLOOKUP($B66,'Round  (7)'!$B$2:$AM$102,MATCH(Species!AF$2,'Round  (7)'!$B$2:$AM$2,0),0),0)+IFERROR(VLOOKUP($B66,'Round  (8)'!$B$2:$AM$102,MATCH(Species!AF$2,'Round  (8)'!$B$2:$AM$2,0),0),0)+IFERROR(VLOOKUP($B66,'Round  (9)'!$B$2:$AM$102,MATCH(Species!AF$2,'Round  (9)'!$B$2:$AM$2,0),0),0)+IFERROR(VLOOKUP($B66,'Round  (10)'!$B$2:$U$102,MATCH(Species!AF$2,'Round  (10)'!$B$2:$U$2,0),0),0)+IFERROR(VLOOKUP($B66,'Round  (11)'!$B$2:$AB$102,MATCH(Species!AF$2,'Round  (11)'!$B$2:$AB$2,0),0),0)+IFERROR(VLOOKUP($B66,'Round  (12)'!$B$2:$Y$100,MATCH(Species!AF$2,'Round  (12)'!$B$2:$Y$2,0),0),0)</f>
        <v>0</v>
      </c>
      <c r="AG66" s="480">
        <f>IFERROR(VLOOKUP($B66,'Round 1'!$B$2:$AM$102,MATCH(Species!AG$2,'Round 1'!$B$2:$AM$2,0),0),0)+IFERROR(VLOOKUP($B66,'Round  (2)'!$B$2:$AM$102,MATCH(Species!AG$2,'Round  (2)'!$B$2:$AM$2,0),0),0)+IFERROR(VLOOKUP($B66,'Round  (3)'!$B$2:$AM$102,MATCH(Species!AG$2,'Round  (3)'!$B$2:$AM$2,0),0),0)+IFERROR(VLOOKUP($B66,'Round (4)'!$B$2:$AM$102,MATCH(Species!AG$2,'Round (4)'!$B$2:$AM$2,0),0),0)+IFERROR(VLOOKUP($B66,'Round  (5)'!$B$2:$AM$102,MATCH(Species!AG$2,'Round  (5)'!$B$2:$AM$2,0),0),0)+IFERROR(VLOOKUP($B66,'Round  (6)'!$B$2:$AM$102,MATCH(Species!AG$2,'Round  (6)'!$B$2:$AM$2,0),0),0)+IFERROR(VLOOKUP($B66,'Round  (7)'!$B$2:$AM$102,MATCH(Species!AG$2,'Round  (7)'!$B$2:$AM$2,0),0),0)+IFERROR(VLOOKUP($B66,'Round  (8)'!$B$2:$AM$102,MATCH(Species!AG$2,'Round  (8)'!$B$2:$AM$2,0),0),0)+IFERROR(VLOOKUP($B66,'Round  (9)'!$B$2:$AM$102,MATCH(Species!AG$2,'Round  (9)'!$B$2:$AM$2,0),0),0)+IFERROR(VLOOKUP($B66,'Round  (10)'!$B$2:$U$102,MATCH(Species!AG$2,'Round  (10)'!$B$2:$U$2,0),0),0)+IFERROR(VLOOKUP($B66,'Round  (11)'!$B$2:$AB$102,MATCH(Species!AG$2,'Round  (11)'!$B$2:$AB$2,0),0),0)+IFERROR(VLOOKUP($B66,'Round  (12)'!$B$2:$Y$100,MATCH(Species!AG$2,'Round  (12)'!$B$2:$Y$2,0),0),0)</f>
        <v>0</v>
      </c>
      <c r="AH66" s="480">
        <f>IFERROR(VLOOKUP($B66,'Round 1'!$B$2:$AM$102,MATCH(Species!AH$2,'Round 1'!$B$2:$AM$2,0),0),0)+IFERROR(VLOOKUP($B66,'Round  (2)'!$B$2:$AM$102,MATCH(Species!AH$2,'Round  (2)'!$B$2:$AM$2,0),0),0)+IFERROR(VLOOKUP($B66,'Round  (3)'!$B$2:$AM$102,MATCH(Species!AH$2,'Round  (3)'!$B$2:$AM$2,0),0),0)+IFERROR(VLOOKUP($B66,'Round (4)'!$B$2:$AM$102,MATCH(Species!AH$2,'Round (4)'!$B$2:$AM$2,0),0),0)+IFERROR(VLOOKUP($B66,'Round  (5)'!$B$2:$AM$102,MATCH(Species!AH$2,'Round  (5)'!$B$2:$AM$2,0),0),0)+IFERROR(VLOOKUP($B66,'Round  (6)'!$B$2:$AM$102,MATCH(Species!AH$2,'Round  (6)'!$B$2:$AM$2,0),0),0)+IFERROR(VLOOKUP($B66,'Round  (7)'!$B$2:$AM$102,MATCH(Species!AH$2,'Round  (7)'!$B$2:$AM$2,0),0),0)+IFERROR(VLOOKUP($B66,'Round  (8)'!$B$2:$AM$102,MATCH(Species!AH$2,'Round  (8)'!$B$2:$AM$2,0),0),0)+IFERROR(VLOOKUP($B66,'Round  (9)'!$B$2:$AM$102,MATCH(Species!AH$2,'Round  (9)'!$B$2:$AM$2,0),0),0)+IFERROR(VLOOKUP($B66,'Round  (10)'!$B$2:$U$102,MATCH(Species!AH$2,'Round  (10)'!$B$2:$U$2,0),0),0)+IFERROR(VLOOKUP($B66,'Round  (11)'!$B$2:$AB$102,MATCH(Species!AH$2,'Round  (11)'!$B$2:$AB$2,0),0),0)+IFERROR(VLOOKUP($B66,'Round  (12)'!$B$2:$Y$100,MATCH(Species!AH$2,'Round  (12)'!$B$2:$Y$2,0),0),0)</f>
        <v>0</v>
      </c>
      <c r="AI66" s="480">
        <f>IFERROR(VLOOKUP($B66,'Round 1'!$B$2:$AM$102,MATCH(Species!AI$2,'Round 1'!$B$2:$AM$2,0),0),0)+IFERROR(VLOOKUP($B66,'Round  (2)'!$B$2:$AM$102,MATCH(Species!AI$2,'Round  (2)'!$B$2:$AM$2,0),0),0)+IFERROR(VLOOKUP($B66,'Round  (3)'!$B$2:$AM$102,MATCH(Species!AI$2,'Round  (3)'!$B$2:$AM$2,0),0),0)+IFERROR(VLOOKUP($B66,'Round (4)'!$B$2:$AM$102,MATCH(Species!AI$2,'Round (4)'!$B$2:$AM$2,0),0),0)+IFERROR(VLOOKUP($B66,'Round  (5)'!$B$2:$AM$102,MATCH(Species!AI$2,'Round  (5)'!$B$2:$AM$2,0),0),0)+IFERROR(VLOOKUP($B66,'Round  (6)'!$B$2:$AM$102,MATCH(Species!AI$2,'Round  (6)'!$B$2:$AM$2,0),0),0)+IFERROR(VLOOKUP($B66,'Round  (7)'!$B$2:$AM$102,MATCH(Species!AI$2,'Round  (7)'!$B$2:$AM$2,0),0),0)+IFERROR(VLOOKUP($B66,'Round  (8)'!$B$2:$AM$102,MATCH(Species!AI$2,'Round  (8)'!$B$2:$AM$2,0),0),0)+IFERROR(VLOOKUP($B66,'Round  (9)'!$B$2:$AM$102,MATCH(Species!AI$2,'Round  (9)'!$B$2:$AM$2,0),0),0)+IFERROR(VLOOKUP($B66,'Round  (10)'!$B$2:$U$102,MATCH(Species!AI$2,'Round  (10)'!$B$2:$U$2,0),0),0)+IFERROR(VLOOKUP($B66,'Round  (11)'!$B$2:$AB$102,MATCH(Species!AI$2,'Round  (11)'!$B$2:$AB$2,0),0),0)+IFERROR(VLOOKUP($B66,'Round  (12)'!$B$2:$Y$100,MATCH(Species!AI$2,'Round  (12)'!$B$2:$Y$2,0),0),0)</f>
        <v>0</v>
      </c>
      <c r="AJ66" s="480">
        <f>IFERROR(VLOOKUP($B66,'Round 1'!$B$2:$AM$102,MATCH(Species!AJ$2,'Round 1'!$B$2:$AM$2,0),0),0)+IFERROR(VLOOKUP($B66,'Round  (2)'!$B$2:$AM$102,MATCH(Species!AJ$2,'Round  (2)'!$B$2:$AM$2,0),0),0)+IFERROR(VLOOKUP($B66,'Round  (3)'!$B$2:$AM$102,MATCH(Species!AJ$2,'Round  (3)'!$B$2:$AM$2,0),0),0)+IFERROR(VLOOKUP($B66,'Round (4)'!$B$2:$AM$102,MATCH(Species!AJ$2,'Round (4)'!$B$2:$AM$2,0),0),0)+IFERROR(VLOOKUP($B66,'Round  (5)'!$B$2:$AM$102,MATCH(Species!AJ$2,'Round  (5)'!$B$2:$AM$2,0),0),0)+IFERROR(VLOOKUP($B66,'Round  (6)'!$B$2:$AM$102,MATCH(Species!AJ$2,'Round  (6)'!$B$2:$AM$2,0),0),0)+IFERROR(VLOOKUP($B66,'Round  (7)'!$B$2:$AM$102,MATCH(Species!AJ$2,'Round  (7)'!$B$2:$AM$2,0),0),0)+IFERROR(VLOOKUP($B66,'Round  (8)'!$B$2:$AM$102,MATCH(Species!AJ$2,'Round  (8)'!$B$2:$AM$2,0),0),0)+IFERROR(VLOOKUP($B66,'Round  (9)'!$B$2:$AM$102,MATCH(Species!AJ$2,'Round  (9)'!$B$2:$AM$2,0),0),0)+IFERROR(VLOOKUP($B66,'Round  (10)'!$B$2:$U$102,MATCH(Species!AJ$2,'Round  (10)'!$B$2:$U$2,0),0),0)+IFERROR(VLOOKUP($B66,'Round  (11)'!$B$2:$AB$102,MATCH(Species!AJ$2,'Round  (11)'!$B$2:$AB$2,0),0),0)+IFERROR(VLOOKUP($B66,'Round  (12)'!$B$2:$Y$100,MATCH(Species!AJ$2,'Round  (12)'!$B$2:$Y$2,0),0),0)</f>
        <v>0</v>
      </c>
    </row>
    <row r="67" spans="1:36" x14ac:dyDescent="0.3">
      <c r="A67" s="186">
        <v>64</v>
      </c>
      <c r="B67" s="326" t="s">
        <v>805</v>
      </c>
      <c r="C67" s="66" t="str">
        <f>IFERROR(VLOOKUP(B67,IND!$B$3:$E$66,4,0),"NM")</f>
        <v>NM</v>
      </c>
      <c r="D67" s="51">
        <f t="shared" si="3"/>
        <v>3</v>
      </c>
      <c r="E67" s="342">
        <f t="shared" si="4"/>
        <v>3</v>
      </c>
      <c r="F67" s="480">
        <f>IFERROR(VLOOKUP($B67,'Round 1'!$B$2:$AM$102,MATCH(Species!F$2,'Round 1'!$B$2:$AM$2,0),0),0)+IFERROR(VLOOKUP($B67,'Round  (2)'!$B$2:$AM$102,MATCH(Species!F$2,'Round  (2)'!$B$2:$AM$2,0),0),0)+IFERROR(VLOOKUP($B67,'Round  (3)'!$B$2:$AM$102,MATCH(Species!F$2,'Round  (3)'!$B$2:$AM$2,0),0),0)+IFERROR(VLOOKUP($B67,'Round (4)'!$B$2:$AM$102,MATCH(Species!F$2,'Round (4)'!$B$2:$AM$2,0),0),0)+IFERROR(VLOOKUP($B67,'Round  (5)'!$B$2:$AM$102,MATCH(Species!F$2,'Round  (5)'!$B$2:$AM$2,0),0),0)+IFERROR(VLOOKUP($B67,'Round  (6)'!$B$2:$AM$102,MATCH(Species!F$2,'Round  (6)'!$B$2:$AM$2,0),0),0)+IFERROR(VLOOKUP($B67,'Round  (7)'!$B$2:$AM$102,MATCH(Species!F$2,'Round  (7)'!$B$2:$AM$2,0),0),0)+IFERROR(VLOOKUP($B67,'Round  (8)'!$B$2:$AM$102,MATCH(Species!F$2,'Round  (8)'!$B$2:$AM$2,0),0),0)+IFERROR(VLOOKUP($B67,'Round  (9)'!$B$2:$AM$102,MATCH(Species!F$2,'Round  (9)'!$B$2:$AM$2,0),0),0)+IFERROR(VLOOKUP($B67,'Round  (10)'!$B$2:$U$102,MATCH(Species!F$2,'Round  (10)'!$B$2:$U$2,0),0),0)+IFERROR(VLOOKUP($B67,'Round  (11)'!$B$2:$AB$102,MATCH(Species!F$2,'Round  (11)'!$B$2:$AB$2,0),0),0)+IFERROR(VLOOKUP($B67,'Round  (12)'!$B$2:$Y$100,MATCH(Species!F$2,'Round  (12)'!$B$2:$Y$2,0),0),0)</f>
        <v>0</v>
      </c>
      <c r="G67" s="480">
        <f>IFERROR(VLOOKUP($B67,'Round 1'!$B$2:$AM$102,MATCH(Species!G$2,'Round 1'!$B$2:$AM$2,0),0),0)+IFERROR(VLOOKUP($B67,'Round  (2)'!$B$2:$AM$102,MATCH(Species!G$2,'Round  (2)'!$B$2:$AM$2,0),0),0)+IFERROR(VLOOKUP($B67,'Round  (3)'!$B$2:$AM$102,MATCH(Species!G$2,'Round  (3)'!$B$2:$AM$2,0),0),0)+IFERROR(VLOOKUP($B67,'Round (4)'!$B$2:$AM$102,MATCH(Species!G$2,'Round (4)'!$B$2:$AM$2,0),0),0)+IFERROR(VLOOKUP($B67,'Round  (5)'!$B$2:$AM$102,MATCH(Species!G$2,'Round  (5)'!$B$2:$AM$2,0),0),0)+IFERROR(VLOOKUP($B67,'Round  (6)'!$B$2:$AM$102,MATCH(Species!G$2,'Round  (6)'!$B$2:$AM$2,0),0),0)+IFERROR(VLOOKUP($B67,'Round  (7)'!$B$2:$AM$102,MATCH(Species!G$2,'Round  (7)'!$B$2:$AM$2,0),0),0)+IFERROR(VLOOKUP($B67,'Round  (8)'!$B$2:$AM$102,MATCH(Species!G$2,'Round  (8)'!$B$2:$AM$2,0),0),0)+IFERROR(VLOOKUP($B67,'Round  (9)'!$B$2:$AM$102,MATCH(Species!G$2,'Round  (9)'!$B$2:$AM$2,0),0),0)+IFERROR(VLOOKUP($B67,'Round  (10)'!$B$2:$U$102,MATCH(Species!G$2,'Round  (10)'!$B$2:$U$2,0),0),0)+IFERROR(VLOOKUP($B67,'Round  (11)'!$B$2:$AB$102,MATCH(Species!G$2,'Round  (11)'!$B$2:$AB$2,0),0),0)+IFERROR(VLOOKUP($B67,'Round  (12)'!$B$2:$Y$100,MATCH(Species!G$2,'Round  (12)'!$B$2:$Y$2,0),0),0)</f>
        <v>1</v>
      </c>
      <c r="H67" s="480">
        <f>IFERROR(VLOOKUP($B67,'Round 1'!$B$2:$AM$102,MATCH(Species!H$2,'Round 1'!$B$2:$AM$2,0),0),0)+IFERROR(VLOOKUP($B67,'Round  (2)'!$B$2:$AM$102,MATCH(Species!H$2,'Round  (2)'!$B$2:$AM$2,0),0),0)+IFERROR(VLOOKUP($B67,'Round  (3)'!$B$2:$AM$102,MATCH(Species!H$2,'Round  (3)'!$B$2:$AM$2,0),0),0)+IFERROR(VLOOKUP($B67,'Round (4)'!$B$2:$AM$102,MATCH(Species!H$2,'Round (4)'!$B$2:$AM$2,0),0),0)+IFERROR(VLOOKUP($B67,'Round  (5)'!$B$2:$AM$102,MATCH(Species!H$2,'Round  (5)'!$B$2:$AM$2,0),0),0)+IFERROR(VLOOKUP($B67,'Round  (6)'!$B$2:$AM$102,MATCH(Species!H$2,'Round  (6)'!$B$2:$AM$2,0),0),0)+IFERROR(VLOOKUP($B67,'Round  (7)'!$B$2:$AM$102,MATCH(Species!H$2,'Round  (7)'!$B$2:$AM$2,0),0),0)+IFERROR(VLOOKUP($B67,'Round  (8)'!$B$2:$AM$102,MATCH(Species!H$2,'Round  (8)'!$B$2:$AM$2,0),0),0)+IFERROR(VLOOKUP($B67,'Round  (9)'!$B$2:$AM$102,MATCH(Species!H$2,'Round  (9)'!$B$2:$AM$2,0),0),0)+IFERROR(VLOOKUP($B67,'Round  (10)'!$B$2:$U$102,MATCH(Species!H$2,'Round  (10)'!$B$2:$U$2,0),0),0)+IFERROR(VLOOKUP($B67,'Round  (11)'!$B$2:$AB$102,MATCH(Species!H$2,'Round  (11)'!$B$2:$AB$2,0),0),0)+IFERROR(VLOOKUP($B67,'Round  (12)'!$B$2:$Y$100,MATCH(Species!H$2,'Round  (12)'!$B$2:$Y$2,0),0),0)</f>
        <v>0</v>
      </c>
      <c r="I67" s="480">
        <f>IFERROR(VLOOKUP($B67,'Round 1'!$B$2:$AM$102,MATCH(Species!I$2,'Round 1'!$B$2:$AM$2,0),0),0)+IFERROR(VLOOKUP($B67,'Round  (2)'!$B$2:$AM$102,MATCH(Species!I$2,'Round  (2)'!$B$2:$AM$2,0),0),0)+IFERROR(VLOOKUP($B67,'Round  (3)'!$B$2:$AM$102,MATCH(Species!I$2,'Round  (3)'!$B$2:$AM$2,0),0),0)+IFERROR(VLOOKUP($B67,'Round (4)'!$B$2:$AM$102,MATCH(Species!I$2,'Round (4)'!$B$2:$AM$2,0),0),0)+IFERROR(VLOOKUP($B67,'Round  (5)'!$B$2:$AM$102,MATCH(Species!I$2,'Round  (5)'!$B$2:$AM$2,0),0),0)+IFERROR(VLOOKUP($B67,'Round  (6)'!$B$2:$AM$102,MATCH(Species!I$2,'Round  (6)'!$B$2:$AM$2,0),0),0)+IFERROR(VLOOKUP($B67,'Round  (7)'!$B$2:$AM$102,MATCH(Species!I$2,'Round  (7)'!$B$2:$AM$2,0),0),0)+IFERROR(VLOOKUP($B67,'Round  (8)'!$B$2:$AM$102,MATCH(Species!I$2,'Round  (8)'!$B$2:$AM$2,0),0),0)+IFERROR(VLOOKUP($B67,'Round  (9)'!$B$2:$AM$102,MATCH(Species!I$2,'Round  (9)'!$B$2:$AM$2,0),0),0)+IFERROR(VLOOKUP($B67,'Round  (10)'!$B$2:$U$102,MATCH(Species!I$2,'Round  (10)'!$B$2:$U$2,0),0),0)+IFERROR(VLOOKUP($B67,'Round  (11)'!$B$2:$AB$102,MATCH(Species!I$2,'Round  (11)'!$B$2:$AB$2,0),0),0)+IFERROR(VLOOKUP($B67,'Round  (12)'!$B$2:$Y$100,MATCH(Species!I$2,'Round  (12)'!$B$2:$Y$2,0),0),0)</f>
        <v>0</v>
      </c>
      <c r="J67" s="480">
        <f>IFERROR(VLOOKUP($B67,'Round 1'!$B$2:$AM$102,MATCH(Species!J$2,'Round 1'!$B$2:$AM$2,0),0),0)+IFERROR(VLOOKUP($B67,'Round  (2)'!$B$2:$AM$102,MATCH(Species!J$2,'Round  (2)'!$B$2:$AM$2,0),0),0)+IFERROR(VLOOKUP($B67,'Round  (3)'!$B$2:$AM$102,MATCH(Species!J$2,'Round  (3)'!$B$2:$AM$2,0),0),0)+IFERROR(VLOOKUP($B67,'Round (4)'!$B$2:$AM$102,MATCH(Species!J$2,'Round (4)'!$B$2:$AM$2,0),0),0)+IFERROR(VLOOKUP($B67,'Round  (5)'!$B$2:$AM$102,MATCH(Species!J$2,'Round  (5)'!$B$2:$AM$2,0),0),0)+IFERROR(VLOOKUP($B67,'Round  (6)'!$B$2:$AM$102,MATCH(Species!J$2,'Round  (6)'!$B$2:$AM$2,0),0),0)+IFERROR(VLOOKUP($B67,'Round  (7)'!$B$2:$AM$102,MATCH(Species!J$2,'Round  (7)'!$B$2:$AM$2,0),0),0)+IFERROR(VLOOKUP($B67,'Round  (8)'!$B$2:$AM$102,MATCH(Species!J$2,'Round  (8)'!$B$2:$AM$2,0),0),0)+IFERROR(VLOOKUP($B67,'Round  (9)'!$B$2:$AM$102,MATCH(Species!J$2,'Round  (9)'!$B$2:$AM$2,0),0),0)+IFERROR(VLOOKUP($B67,'Round  (10)'!$B$2:$U$102,MATCH(Species!J$2,'Round  (10)'!$B$2:$U$2,0),0),0)+IFERROR(VLOOKUP($B67,'Round  (11)'!$B$2:$AB$102,MATCH(Species!J$2,'Round  (11)'!$B$2:$AB$2,0),0),0)+IFERROR(VLOOKUP($B67,'Round  (12)'!$B$2:$Y$100,MATCH(Species!J$2,'Round  (12)'!$B$2:$Y$2,0),0),0)</f>
        <v>0</v>
      </c>
      <c r="K67" s="480">
        <f>IFERROR(VLOOKUP($B67,'Round 1'!$B$2:$AM$102,MATCH(Species!K$2,'Round 1'!$B$2:$AM$2,0),0),0)+IFERROR(VLOOKUP($B67,'Round  (2)'!$B$2:$AM$102,MATCH(Species!K$2,'Round  (2)'!$B$2:$AM$2,0),0),0)+IFERROR(VLOOKUP($B67,'Round  (3)'!$B$2:$AM$102,MATCH(Species!K$2,'Round  (3)'!$B$2:$AM$2,0),0),0)+IFERROR(VLOOKUP($B67,'Round (4)'!$B$2:$AM$102,MATCH(Species!K$2,'Round (4)'!$B$2:$AM$2,0),0),0)+IFERROR(VLOOKUP($B67,'Round  (5)'!$B$2:$AM$102,MATCH(Species!K$2,'Round  (5)'!$B$2:$AM$2,0),0),0)+IFERROR(VLOOKUP($B67,'Round  (6)'!$B$2:$AM$102,MATCH(Species!K$2,'Round  (6)'!$B$2:$AM$2,0),0),0)+IFERROR(VLOOKUP($B67,'Round  (7)'!$B$2:$AM$102,MATCH(Species!K$2,'Round  (7)'!$B$2:$AM$2,0),0),0)+IFERROR(VLOOKUP($B67,'Round  (8)'!$B$2:$AM$102,MATCH(Species!K$2,'Round  (8)'!$B$2:$AM$2,0),0),0)+IFERROR(VLOOKUP($B67,'Round  (9)'!$B$2:$AM$102,MATCH(Species!K$2,'Round  (9)'!$B$2:$AM$2,0),0),0)+IFERROR(VLOOKUP($B67,'Round  (10)'!$B$2:$U$102,MATCH(Species!K$2,'Round  (10)'!$B$2:$U$2,0),0),0)+IFERROR(VLOOKUP($B67,'Round  (11)'!$B$2:$AB$102,MATCH(Species!K$2,'Round  (11)'!$B$2:$AB$2,0),0),0)+IFERROR(VLOOKUP($B67,'Round  (12)'!$B$2:$Y$100,MATCH(Species!K$2,'Round  (12)'!$B$2:$Y$2,0),0),0)</f>
        <v>0</v>
      </c>
      <c r="L67" s="480">
        <f>IFERROR(VLOOKUP($B67,'Round 1'!$B$2:$AM$102,MATCH(Species!L$2,'Round 1'!$B$2:$AM$2,0),0),0)+IFERROR(VLOOKUP($B67,'Round  (2)'!$B$2:$AM$102,MATCH(Species!L$2,'Round  (2)'!$B$2:$AM$2,0),0),0)+IFERROR(VLOOKUP($B67,'Round  (3)'!$B$2:$AM$102,MATCH(Species!L$2,'Round  (3)'!$B$2:$AM$2,0),0),0)+IFERROR(VLOOKUP($B67,'Round (4)'!$B$2:$AM$102,MATCH(Species!L$2,'Round (4)'!$B$2:$AM$2,0),0),0)+IFERROR(VLOOKUP($B67,'Round  (5)'!$B$2:$AM$102,MATCH(Species!L$2,'Round  (5)'!$B$2:$AM$2,0),0),0)+IFERROR(VLOOKUP($B67,'Round  (6)'!$B$2:$AM$102,MATCH(Species!L$2,'Round  (6)'!$B$2:$AM$2,0),0),0)+IFERROR(VLOOKUP($B67,'Round  (7)'!$B$2:$AM$102,MATCH(Species!L$2,'Round  (7)'!$B$2:$AM$2,0),0),0)+IFERROR(VLOOKUP($B67,'Round  (8)'!$B$2:$AM$102,MATCH(Species!L$2,'Round  (8)'!$B$2:$AM$2,0),0),0)+IFERROR(VLOOKUP($B67,'Round  (9)'!$B$2:$AM$102,MATCH(Species!L$2,'Round  (9)'!$B$2:$AM$2,0),0),0)+IFERROR(VLOOKUP($B67,'Round  (10)'!$B$2:$U$102,MATCH(Species!L$2,'Round  (10)'!$B$2:$U$2,0),0),0)+IFERROR(VLOOKUP($B67,'Round  (11)'!$B$2:$AB$102,MATCH(Species!L$2,'Round  (11)'!$B$2:$AB$2,0),0),0)+IFERROR(VLOOKUP($B67,'Round  (12)'!$B$2:$Y$100,MATCH(Species!L$2,'Round  (12)'!$B$2:$Y$2,0),0),0)</f>
        <v>0</v>
      </c>
      <c r="M67" s="480">
        <f>IFERROR(VLOOKUP($B67,'Round 1'!$B$2:$AM$102,MATCH(Species!M$2,'Round 1'!$B$2:$AM$2,0),0),0)+IFERROR(VLOOKUP($B67,'Round  (2)'!$B$2:$AM$102,MATCH(Species!M$2,'Round  (2)'!$B$2:$AM$2,0),0),0)+IFERROR(VLOOKUP($B67,'Round  (3)'!$B$2:$AM$102,MATCH(Species!M$2,'Round  (3)'!$B$2:$AM$2,0),0),0)+IFERROR(VLOOKUP($B67,'Round (4)'!$B$2:$AM$102,MATCH(Species!M$2,'Round (4)'!$B$2:$AM$2,0),0),0)+IFERROR(VLOOKUP($B67,'Round  (5)'!$B$2:$AM$102,MATCH(Species!M$2,'Round  (5)'!$B$2:$AM$2,0),0),0)+IFERROR(VLOOKUP($B67,'Round  (6)'!$B$2:$AM$102,MATCH(Species!M$2,'Round  (6)'!$B$2:$AM$2,0),0),0)+IFERROR(VLOOKUP($B67,'Round  (7)'!$B$2:$AM$102,MATCH(Species!M$2,'Round  (7)'!$B$2:$AM$2,0),0),0)+IFERROR(VLOOKUP($B67,'Round  (8)'!$B$2:$AM$102,MATCH(Species!M$2,'Round  (8)'!$B$2:$AM$2,0),0),0)+IFERROR(VLOOKUP($B67,'Round  (9)'!$B$2:$AM$102,MATCH(Species!M$2,'Round  (9)'!$B$2:$AM$2,0),0),0)+IFERROR(VLOOKUP($B67,'Round  (10)'!$B$2:$U$102,MATCH(Species!M$2,'Round  (10)'!$B$2:$U$2,0),0),0)+IFERROR(VLOOKUP($B67,'Round  (11)'!$B$2:$AB$102,MATCH(Species!M$2,'Round  (11)'!$B$2:$AB$2,0),0),0)+IFERROR(VLOOKUP($B67,'Round  (12)'!$B$2:$Y$100,MATCH(Species!M$2,'Round  (12)'!$B$2:$Y$2,0),0),0)</f>
        <v>1</v>
      </c>
      <c r="N67" s="480">
        <f>IFERROR(VLOOKUP($B67,'Round 1'!$B$2:$AM$102,MATCH(Species!N$2,'Round 1'!$B$2:$AM$2,0),0),0)+IFERROR(VLOOKUP($B67,'Round  (2)'!$B$2:$AM$102,MATCH(Species!N$2,'Round  (2)'!$B$2:$AM$2,0),0),0)+IFERROR(VLOOKUP($B67,'Round  (3)'!$B$2:$AM$102,MATCH(Species!N$2,'Round  (3)'!$B$2:$AM$2,0),0),0)+IFERROR(VLOOKUP($B67,'Round (4)'!$B$2:$AM$102,MATCH(Species!N$2,'Round (4)'!$B$2:$AM$2,0),0),0)+IFERROR(VLOOKUP($B67,'Round  (5)'!$B$2:$AM$102,MATCH(Species!N$2,'Round  (5)'!$B$2:$AM$2,0),0),0)+IFERROR(VLOOKUP($B67,'Round  (6)'!$B$2:$AM$102,MATCH(Species!N$2,'Round  (6)'!$B$2:$AM$2,0),0),0)+IFERROR(VLOOKUP($B67,'Round  (7)'!$B$2:$AM$102,MATCH(Species!N$2,'Round  (7)'!$B$2:$AM$2,0),0),0)+IFERROR(VLOOKUP($B67,'Round  (8)'!$B$2:$AM$102,MATCH(Species!N$2,'Round  (8)'!$B$2:$AM$2,0),0),0)+IFERROR(VLOOKUP($B67,'Round  (9)'!$B$2:$AM$102,MATCH(Species!N$2,'Round  (9)'!$B$2:$AM$2,0),0),0)+IFERROR(VLOOKUP($B67,'Round  (10)'!$B$2:$U$102,MATCH(Species!N$2,'Round  (10)'!$B$2:$U$2,0),0),0)+IFERROR(VLOOKUP($B67,'Round  (11)'!$B$2:$AB$102,MATCH(Species!N$2,'Round  (11)'!$B$2:$AB$2,0),0),0)+IFERROR(VLOOKUP($B67,'Round  (12)'!$B$2:$Y$100,MATCH(Species!N$2,'Round  (12)'!$B$2:$Y$2,0),0),0)</f>
        <v>0</v>
      </c>
      <c r="O67" s="480">
        <f>IFERROR(VLOOKUP($B67,'Round 1'!$B$2:$AM$102,MATCH(Species!O$2,'Round 1'!$B$2:$AM$2,0),0),0)+IFERROR(VLOOKUP($B67,'Round  (2)'!$B$2:$AM$102,MATCH(Species!O$2,'Round  (2)'!$B$2:$AM$2,0),0),0)+IFERROR(VLOOKUP($B67,'Round  (3)'!$B$2:$AM$102,MATCH(Species!O$2,'Round  (3)'!$B$2:$AM$2,0),0),0)+IFERROR(VLOOKUP($B67,'Round (4)'!$B$2:$AM$102,MATCH(Species!O$2,'Round (4)'!$B$2:$AM$2,0),0),0)+IFERROR(VLOOKUP($B67,'Round  (5)'!$B$2:$AM$102,MATCH(Species!O$2,'Round  (5)'!$B$2:$AM$2,0),0),0)+IFERROR(VLOOKUP($B67,'Round  (6)'!$B$2:$AM$102,MATCH(Species!O$2,'Round  (6)'!$B$2:$AM$2,0),0),0)+IFERROR(VLOOKUP($B67,'Round  (7)'!$B$2:$AM$102,MATCH(Species!O$2,'Round  (7)'!$B$2:$AM$2,0),0),0)+IFERROR(VLOOKUP($B67,'Round  (8)'!$B$2:$AM$102,MATCH(Species!O$2,'Round  (8)'!$B$2:$AM$2,0),0),0)+IFERROR(VLOOKUP($B67,'Round  (9)'!$B$2:$AM$102,MATCH(Species!O$2,'Round  (9)'!$B$2:$AM$2,0),0),0)+IFERROR(VLOOKUP($B67,'Round  (10)'!$B$2:$U$102,MATCH(Species!O$2,'Round  (10)'!$B$2:$U$2,0),0),0)+IFERROR(VLOOKUP($B67,'Round  (11)'!$B$2:$AB$102,MATCH(Species!O$2,'Round  (11)'!$B$2:$AB$2,0),0),0)+IFERROR(VLOOKUP($B67,'Round  (12)'!$B$2:$Y$100,MATCH(Species!O$2,'Round  (12)'!$B$2:$Y$2,0),0),0)</f>
        <v>0</v>
      </c>
      <c r="P67" s="480">
        <f>IFERROR(VLOOKUP($B67,'Round 1'!$B$2:$AM$102,MATCH(Species!P$2,'Round 1'!$B$2:$AM$2,0),0),0)+IFERROR(VLOOKUP($B67,'Round  (2)'!$B$2:$AM$102,MATCH(Species!P$2,'Round  (2)'!$B$2:$AM$2,0),0),0)+IFERROR(VLOOKUP($B67,'Round  (3)'!$B$2:$AM$102,MATCH(Species!P$2,'Round  (3)'!$B$2:$AM$2,0),0),0)+IFERROR(VLOOKUP($B67,'Round (4)'!$B$2:$AM$102,MATCH(Species!P$2,'Round (4)'!$B$2:$AM$2,0),0),0)+IFERROR(VLOOKUP($B67,'Round  (5)'!$B$2:$AM$102,MATCH(Species!P$2,'Round  (5)'!$B$2:$AM$2,0),0),0)+IFERROR(VLOOKUP($B67,'Round  (6)'!$B$2:$AM$102,MATCH(Species!P$2,'Round  (6)'!$B$2:$AM$2,0),0),0)+IFERROR(VLOOKUP($B67,'Round  (7)'!$B$2:$AM$102,MATCH(Species!P$2,'Round  (7)'!$B$2:$AM$2,0),0),0)+IFERROR(VLOOKUP($B67,'Round  (8)'!$B$2:$AM$102,MATCH(Species!P$2,'Round  (8)'!$B$2:$AM$2,0),0),0)+IFERROR(VLOOKUP($B67,'Round  (9)'!$B$2:$AM$102,MATCH(Species!P$2,'Round  (9)'!$B$2:$AM$2,0),0),0)+IFERROR(VLOOKUP($B67,'Round  (10)'!$B$2:$U$102,MATCH(Species!P$2,'Round  (10)'!$B$2:$U$2,0),0),0)+IFERROR(VLOOKUP($B67,'Round  (11)'!$B$2:$AB$102,MATCH(Species!P$2,'Round  (11)'!$B$2:$AB$2,0),0),0)+IFERROR(VLOOKUP($B67,'Round  (12)'!$B$2:$Y$100,MATCH(Species!P$2,'Round  (12)'!$B$2:$Y$2,0),0),0)</f>
        <v>0</v>
      </c>
      <c r="Q67" s="480">
        <f>IFERROR(VLOOKUP($B67,'Round 1'!$B$2:$AM$102,MATCH(Species!Q$2,'Round 1'!$B$2:$AM$2,0),0),0)+IFERROR(VLOOKUP($B67,'Round  (2)'!$B$2:$AM$102,MATCH(Species!Q$2,'Round  (2)'!$B$2:$AM$2,0),0),0)+IFERROR(VLOOKUP($B67,'Round  (3)'!$B$2:$AM$102,MATCH(Species!Q$2,'Round  (3)'!$B$2:$AM$2,0),0),0)+IFERROR(VLOOKUP($B67,'Round (4)'!$B$2:$AM$102,MATCH(Species!Q$2,'Round (4)'!$B$2:$AM$2,0),0),0)+IFERROR(VLOOKUP($B67,'Round  (5)'!$B$2:$AM$102,MATCH(Species!Q$2,'Round  (5)'!$B$2:$AM$2,0),0),0)+IFERROR(VLOOKUP($B67,'Round  (6)'!$B$2:$AM$102,MATCH(Species!Q$2,'Round  (6)'!$B$2:$AM$2,0),0),0)+IFERROR(VLOOKUP($B67,'Round  (7)'!$B$2:$AM$102,MATCH(Species!Q$2,'Round  (7)'!$B$2:$AM$2,0),0),0)+IFERROR(VLOOKUP($B67,'Round  (8)'!$B$2:$AM$102,MATCH(Species!Q$2,'Round  (8)'!$B$2:$AM$2,0),0),0)+IFERROR(VLOOKUP($B67,'Round  (9)'!$B$2:$AM$102,MATCH(Species!Q$2,'Round  (9)'!$B$2:$AM$2,0),0),0)+IFERROR(VLOOKUP($B67,'Round  (10)'!$B$2:$U$102,MATCH(Species!Q$2,'Round  (10)'!$B$2:$U$2,0),0),0)+IFERROR(VLOOKUP($B67,'Round  (11)'!$B$2:$AB$102,MATCH(Species!Q$2,'Round  (11)'!$B$2:$AB$2,0),0),0)+IFERROR(VLOOKUP($B67,'Round  (12)'!$B$2:$Y$100,MATCH(Species!Q$2,'Round  (12)'!$B$2:$Y$2,0),0),0)</f>
        <v>1</v>
      </c>
      <c r="R67" s="480">
        <f>IFERROR(VLOOKUP($B67,'Round 1'!$B$2:$AM$102,MATCH(Species!R$2,'Round 1'!$B$2:$AM$2,0),0),0)+IFERROR(VLOOKUP($B67,'Round  (2)'!$B$2:$AM$102,MATCH(Species!R$2,'Round  (2)'!$B$2:$AM$2,0),0),0)+IFERROR(VLOOKUP($B67,'Round  (3)'!$B$2:$AM$102,MATCH(Species!R$2,'Round  (3)'!$B$2:$AM$2,0),0),0)+IFERROR(VLOOKUP($B67,'Round (4)'!$B$2:$AM$102,MATCH(Species!R$2,'Round (4)'!$B$2:$AM$2,0),0),0)+IFERROR(VLOOKUP($B67,'Round  (5)'!$B$2:$AM$102,MATCH(Species!R$2,'Round  (5)'!$B$2:$AM$2,0),0),0)+IFERROR(VLOOKUP($B67,'Round  (6)'!$B$2:$AM$102,MATCH(Species!R$2,'Round  (6)'!$B$2:$AM$2,0),0),0)+IFERROR(VLOOKUP($B67,'Round  (7)'!$B$2:$AM$102,MATCH(Species!R$2,'Round  (7)'!$B$2:$AM$2,0),0),0)+IFERROR(VLOOKUP($B67,'Round  (8)'!$B$2:$AM$102,MATCH(Species!R$2,'Round  (8)'!$B$2:$AM$2,0),0),0)+IFERROR(VLOOKUP($B67,'Round  (9)'!$B$2:$AM$102,MATCH(Species!R$2,'Round  (9)'!$B$2:$AM$2,0),0),0)+IFERROR(VLOOKUP($B67,'Round  (10)'!$B$2:$U$102,MATCH(Species!R$2,'Round  (10)'!$B$2:$U$2,0),0),0)+IFERROR(VLOOKUP($B67,'Round  (11)'!$B$2:$AB$102,MATCH(Species!R$2,'Round  (11)'!$B$2:$AB$2,0),0),0)+IFERROR(VLOOKUP($B67,'Round  (12)'!$B$2:$Y$100,MATCH(Species!R$2,'Round  (12)'!$B$2:$Y$2,0),0),0)</f>
        <v>0</v>
      </c>
      <c r="S67" s="480">
        <f>IFERROR(VLOOKUP($B67,'Round 1'!$B$2:$AM$102,MATCH(Species!S$2,'Round 1'!$B$2:$AM$2,0),0),0)+IFERROR(VLOOKUP($B67,'Round  (2)'!$B$2:$AM$102,MATCH(Species!S$2,'Round  (2)'!$B$2:$AM$2,0),0),0)+IFERROR(VLOOKUP($B67,'Round  (3)'!$B$2:$AM$102,MATCH(Species!S$2,'Round  (3)'!$B$2:$AM$2,0),0),0)+IFERROR(VLOOKUP($B67,'Round (4)'!$B$2:$AM$102,MATCH(Species!S$2,'Round (4)'!$B$2:$AM$2,0),0),0)+IFERROR(VLOOKUP($B67,'Round  (5)'!$B$2:$AM$102,MATCH(Species!S$2,'Round  (5)'!$B$2:$AM$2,0),0),0)+IFERROR(VLOOKUP($B67,'Round  (6)'!$B$2:$AM$102,MATCH(Species!S$2,'Round  (6)'!$B$2:$AM$2,0),0),0)+IFERROR(VLOOKUP($B67,'Round  (7)'!$B$2:$AM$102,MATCH(Species!S$2,'Round  (7)'!$B$2:$AM$2,0),0),0)+IFERROR(VLOOKUP($B67,'Round  (8)'!$B$2:$AM$102,MATCH(Species!S$2,'Round  (8)'!$B$2:$AM$2,0),0),0)+IFERROR(VLOOKUP($B67,'Round  (9)'!$B$2:$AM$102,MATCH(Species!S$2,'Round  (9)'!$B$2:$AM$2,0),0),0)+IFERROR(VLOOKUP($B67,'Round  (10)'!$B$2:$U$102,MATCH(Species!S$2,'Round  (10)'!$B$2:$U$2,0),0),0)+IFERROR(VLOOKUP($B67,'Round  (11)'!$B$2:$AB$102,MATCH(Species!S$2,'Round  (11)'!$B$2:$AB$2,0),0),0)+IFERROR(VLOOKUP($B67,'Round  (12)'!$B$2:$Y$100,MATCH(Species!S$2,'Round  (12)'!$B$2:$Y$2,0),0),0)</f>
        <v>0</v>
      </c>
      <c r="T67" s="480">
        <f>IFERROR(VLOOKUP($B67,'Round 1'!$B$2:$AM$102,MATCH(Species!T$2,'Round 1'!$B$2:$AM$2,0),0),0)+IFERROR(VLOOKUP($B67,'Round  (2)'!$B$2:$AM$102,MATCH(Species!T$2,'Round  (2)'!$B$2:$AM$2,0),0),0)+IFERROR(VLOOKUP($B67,'Round  (3)'!$B$2:$AM$102,MATCH(Species!T$2,'Round  (3)'!$B$2:$AM$2,0),0),0)+IFERROR(VLOOKUP($B67,'Round (4)'!$B$2:$AM$102,MATCH(Species!T$2,'Round (4)'!$B$2:$AM$2,0),0),0)+IFERROR(VLOOKUP($B67,'Round  (5)'!$B$2:$AM$102,MATCH(Species!T$2,'Round  (5)'!$B$2:$AM$2,0),0),0)+IFERROR(VLOOKUP($B67,'Round  (6)'!$B$2:$AM$102,MATCH(Species!T$2,'Round  (6)'!$B$2:$AM$2,0),0),0)+IFERROR(VLOOKUP($B67,'Round  (7)'!$B$2:$AM$102,MATCH(Species!T$2,'Round  (7)'!$B$2:$AM$2,0),0),0)+IFERROR(VLOOKUP($B67,'Round  (8)'!$B$2:$AM$102,MATCH(Species!T$2,'Round  (8)'!$B$2:$AM$2,0),0),0)+IFERROR(VLOOKUP($B67,'Round  (9)'!$B$2:$AM$102,MATCH(Species!T$2,'Round  (9)'!$B$2:$AM$2,0),0),0)+IFERROR(VLOOKUP($B67,'Round  (10)'!$B$2:$U$102,MATCH(Species!T$2,'Round  (10)'!$B$2:$U$2,0),0),0)+IFERROR(VLOOKUP($B67,'Round  (11)'!$B$2:$AB$102,MATCH(Species!T$2,'Round  (11)'!$B$2:$AB$2,0),0),0)+IFERROR(VLOOKUP($B67,'Round  (12)'!$B$2:$Y$100,MATCH(Species!T$2,'Round  (12)'!$B$2:$Y$2,0),0),0)</f>
        <v>0</v>
      </c>
      <c r="U67" s="480">
        <f>IFERROR(VLOOKUP($B67,'Round 1'!$B$2:$AM$102,MATCH(Species!U$2,'Round 1'!$B$2:$AM$2,0),0),0)+IFERROR(VLOOKUP($B67,'Round  (2)'!$B$2:$AM$102,MATCH(Species!U$2,'Round  (2)'!$B$2:$AM$2,0),0),0)+IFERROR(VLOOKUP($B67,'Round  (3)'!$B$2:$AM$102,MATCH(Species!U$2,'Round  (3)'!$B$2:$AM$2,0),0),0)+IFERROR(VLOOKUP($B67,'Round (4)'!$B$2:$AM$102,MATCH(Species!U$2,'Round (4)'!$B$2:$AM$2,0),0),0)+IFERROR(VLOOKUP($B67,'Round  (5)'!$B$2:$AM$102,MATCH(Species!U$2,'Round  (5)'!$B$2:$AM$2,0),0),0)+IFERROR(VLOOKUP($B67,'Round  (6)'!$B$2:$AM$102,MATCH(Species!U$2,'Round  (6)'!$B$2:$AM$2,0),0),0)+IFERROR(VLOOKUP($B67,'Round  (7)'!$B$2:$AM$102,MATCH(Species!U$2,'Round  (7)'!$B$2:$AM$2,0),0),0)+IFERROR(VLOOKUP($B67,'Round  (8)'!$B$2:$AM$102,MATCH(Species!U$2,'Round  (8)'!$B$2:$AM$2,0),0),0)+IFERROR(VLOOKUP($B67,'Round  (9)'!$B$2:$AM$102,MATCH(Species!U$2,'Round  (9)'!$B$2:$AM$2,0),0),0)+IFERROR(VLOOKUP($B67,'Round  (10)'!$B$2:$U$102,MATCH(Species!U$2,'Round  (10)'!$B$2:$U$2,0),0),0)+IFERROR(VLOOKUP($B67,'Round  (11)'!$B$2:$AB$102,MATCH(Species!U$2,'Round  (11)'!$B$2:$AB$2,0),0),0)+IFERROR(VLOOKUP($B67,'Round  (12)'!$B$2:$Y$100,MATCH(Species!U$2,'Round  (12)'!$B$2:$Y$2,0),0),0)</f>
        <v>0</v>
      </c>
      <c r="V67" s="480">
        <f>IFERROR(VLOOKUP($B67,'Round 1'!$B$2:$AM$102,MATCH(Species!V$2,'Round 1'!$B$2:$AM$2,0),0),0)+IFERROR(VLOOKUP($B67,'Round  (2)'!$B$2:$AM$102,MATCH(Species!V$2,'Round  (2)'!$B$2:$AM$2,0),0),0)+IFERROR(VLOOKUP($B67,'Round  (3)'!$B$2:$AM$102,MATCH(Species!V$2,'Round  (3)'!$B$2:$AM$2,0),0),0)+IFERROR(VLOOKUP($B67,'Round (4)'!$B$2:$AM$102,MATCH(Species!V$2,'Round (4)'!$B$2:$AM$2,0),0),0)+IFERROR(VLOOKUP($B67,'Round  (5)'!$B$2:$AM$102,MATCH(Species!V$2,'Round  (5)'!$B$2:$AM$2,0),0),0)+IFERROR(VLOOKUP($B67,'Round  (6)'!$B$2:$AM$102,MATCH(Species!V$2,'Round  (6)'!$B$2:$AM$2,0),0),0)+IFERROR(VLOOKUP($B67,'Round  (7)'!$B$2:$AM$102,MATCH(Species!V$2,'Round  (7)'!$B$2:$AM$2,0),0),0)+IFERROR(VLOOKUP($B67,'Round  (8)'!$B$2:$AM$102,MATCH(Species!V$2,'Round  (8)'!$B$2:$AM$2,0),0),0)+IFERROR(VLOOKUP($B67,'Round  (9)'!$B$2:$AM$102,MATCH(Species!V$2,'Round  (9)'!$B$2:$AM$2,0),0),0)+IFERROR(VLOOKUP($B67,'Round  (10)'!$B$2:$U$102,MATCH(Species!V$2,'Round  (10)'!$B$2:$U$2,0),0),0)+IFERROR(VLOOKUP($B67,'Round  (11)'!$B$2:$AB$102,MATCH(Species!V$2,'Round  (11)'!$B$2:$AB$2,0),0),0)+IFERROR(VLOOKUP($B67,'Round  (12)'!$B$2:$Y$100,MATCH(Species!V$2,'Round  (12)'!$B$2:$Y$2,0),0),0)</f>
        <v>0</v>
      </c>
      <c r="W67" s="480">
        <f>IFERROR(VLOOKUP($B67,'Round 1'!$B$2:$AM$102,MATCH(Species!W$2,'Round 1'!$B$2:$AM$2,0),0),0)+IFERROR(VLOOKUP($B67,'Round  (2)'!$B$2:$AM$102,MATCH(Species!W$2,'Round  (2)'!$B$2:$AM$2,0),0),0)+IFERROR(VLOOKUP($B67,'Round  (3)'!$B$2:$AM$102,MATCH(Species!W$2,'Round  (3)'!$B$2:$AM$2,0),0),0)+IFERROR(VLOOKUP($B67,'Round (4)'!$B$2:$AM$102,MATCH(Species!W$2,'Round (4)'!$B$2:$AM$2,0),0),0)+IFERROR(VLOOKUP($B67,'Round  (5)'!$B$2:$AM$102,MATCH(Species!W$2,'Round  (5)'!$B$2:$AM$2,0),0),0)+IFERROR(VLOOKUP($B67,'Round  (6)'!$B$2:$AM$102,MATCH(Species!W$2,'Round  (6)'!$B$2:$AM$2,0),0),0)+IFERROR(VLOOKUP($B67,'Round  (7)'!$B$2:$AM$102,MATCH(Species!W$2,'Round  (7)'!$B$2:$AM$2,0),0),0)+IFERROR(VLOOKUP($B67,'Round  (8)'!$B$2:$AM$102,MATCH(Species!W$2,'Round  (8)'!$B$2:$AM$2,0),0),0)+IFERROR(VLOOKUP($B67,'Round  (9)'!$B$2:$AM$102,MATCH(Species!W$2,'Round  (9)'!$B$2:$AM$2,0),0),0)+IFERROR(VLOOKUP($B67,'Round  (10)'!$B$2:$U$102,MATCH(Species!W$2,'Round  (10)'!$B$2:$U$2,0),0),0)+IFERROR(VLOOKUP($B67,'Round  (11)'!$B$2:$AB$102,MATCH(Species!W$2,'Round  (11)'!$B$2:$AB$2,0),0),0)+IFERROR(VLOOKUP($B67,'Round  (12)'!$B$2:$Y$100,MATCH(Species!W$2,'Round  (12)'!$B$2:$Y$2,0),0),0)</f>
        <v>0</v>
      </c>
      <c r="X67" s="480">
        <f>IFERROR(VLOOKUP($B67,'Round 1'!$B$2:$AM$102,MATCH(Species!X$2,'Round 1'!$B$2:$AM$2,0),0),0)+IFERROR(VLOOKUP($B67,'Round  (2)'!$B$2:$AM$102,MATCH(Species!X$2,'Round  (2)'!$B$2:$AM$2,0),0),0)+IFERROR(VLOOKUP($B67,'Round  (3)'!$B$2:$AM$102,MATCH(Species!X$2,'Round  (3)'!$B$2:$AM$2,0),0),0)+IFERROR(VLOOKUP($B67,'Round (4)'!$B$2:$AM$102,MATCH(Species!X$2,'Round (4)'!$B$2:$AM$2,0),0),0)+IFERROR(VLOOKUP($B67,'Round  (5)'!$B$2:$AM$102,MATCH(Species!X$2,'Round  (5)'!$B$2:$AM$2,0),0),0)+IFERROR(VLOOKUP($B67,'Round  (6)'!$B$2:$AM$102,MATCH(Species!X$2,'Round  (6)'!$B$2:$AM$2,0),0),0)+IFERROR(VLOOKUP($B67,'Round  (7)'!$B$2:$AM$102,MATCH(Species!X$2,'Round  (7)'!$B$2:$AM$2,0),0),0)+IFERROR(VLOOKUP($B67,'Round  (8)'!$B$2:$AM$102,MATCH(Species!X$2,'Round  (8)'!$B$2:$AM$2,0),0),0)+IFERROR(VLOOKUP($B67,'Round  (9)'!$B$2:$AM$102,MATCH(Species!X$2,'Round  (9)'!$B$2:$AM$2,0),0),0)+IFERROR(VLOOKUP($B67,'Round  (10)'!$B$2:$U$102,MATCH(Species!X$2,'Round  (10)'!$B$2:$U$2,0),0),0)+IFERROR(VLOOKUP($B67,'Round  (11)'!$B$2:$AB$102,MATCH(Species!X$2,'Round  (11)'!$B$2:$AB$2,0),0),0)+IFERROR(VLOOKUP($B67,'Round  (12)'!$B$2:$Y$100,MATCH(Species!X$2,'Round  (12)'!$B$2:$Y$2,0),0),0)</f>
        <v>0</v>
      </c>
      <c r="Y67" s="480">
        <f>IFERROR(VLOOKUP($B67,'Round 1'!$B$2:$AM$102,MATCH(Species!Y$2,'Round 1'!$B$2:$AM$2,0),0),0)+IFERROR(VLOOKUP($B67,'Round  (2)'!$B$2:$AM$102,MATCH(Species!Y$2,'Round  (2)'!$B$2:$AM$2,0),0),0)+IFERROR(VLOOKUP($B67,'Round  (3)'!$B$2:$AM$102,MATCH(Species!Y$2,'Round  (3)'!$B$2:$AM$2,0),0),0)+IFERROR(VLOOKUP($B67,'Round (4)'!$B$2:$AM$102,MATCH(Species!Y$2,'Round (4)'!$B$2:$AM$2,0),0),0)+IFERROR(VLOOKUP($B67,'Round  (5)'!$B$2:$AM$102,MATCH(Species!Y$2,'Round  (5)'!$B$2:$AM$2,0),0),0)+IFERROR(VLOOKUP($B67,'Round  (6)'!$B$2:$AM$102,MATCH(Species!Y$2,'Round  (6)'!$B$2:$AM$2,0),0),0)+IFERROR(VLOOKUP($B67,'Round  (7)'!$B$2:$AM$102,MATCH(Species!Y$2,'Round  (7)'!$B$2:$AM$2,0),0),0)+IFERROR(VLOOKUP($B67,'Round  (8)'!$B$2:$AM$102,MATCH(Species!Y$2,'Round  (8)'!$B$2:$AM$2,0),0),0)+IFERROR(VLOOKUP($B67,'Round  (9)'!$B$2:$AM$102,MATCH(Species!Y$2,'Round  (9)'!$B$2:$AM$2,0),0),0)+IFERROR(VLOOKUP($B67,'Round  (10)'!$B$2:$U$102,MATCH(Species!Y$2,'Round  (10)'!$B$2:$U$2,0),0),0)+IFERROR(VLOOKUP($B67,'Round  (11)'!$B$2:$AB$102,MATCH(Species!Y$2,'Round  (11)'!$B$2:$AB$2,0),0),0)+IFERROR(VLOOKUP($B67,'Round  (12)'!$B$2:$Y$100,MATCH(Species!Y$2,'Round  (12)'!$B$2:$Y$2,0),0),0)</f>
        <v>0</v>
      </c>
      <c r="Z67" s="480">
        <f>IFERROR(VLOOKUP($B67,'Round 1'!$B$2:$AM$102,MATCH(Species!Z$2,'Round 1'!$B$2:$AM$2,0),0),0)+IFERROR(VLOOKUP($B67,'Round  (2)'!$B$2:$AM$102,MATCH(Species!Z$2,'Round  (2)'!$B$2:$AM$2,0),0),0)+IFERROR(VLOOKUP($B67,'Round  (3)'!$B$2:$AM$102,MATCH(Species!Z$2,'Round  (3)'!$B$2:$AM$2,0),0),0)+IFERROR(VLOOKUP($B67,'Round (4)'!$B$2:$AM$102,MATCH(Species!Z$2,'Round (4)'!$B$2:$AM$2,0),0),0)+IFERROR(VLOOKUP($B67,'Round  (5)'!$B$2:$AM$102,MATCH(Species!Z$2,'Round  (5)'!$B$2:$AM$2,0),0),0)+IFERROR(VLOOKUP($B67,'Round  (6)'!$B$2:$AM$102,MATCH(Species!Z$2,'Round  (6)'!$B$2:$AM$2,0),0),0)+IFERROR(VLOOKUP($B67,'Round  (7)'!$B$2:$AM$102,MATCH(Species!Z$2,'Round  (7)'!$B$2:$AM$2,0),0),0)+IFERROR(VLOOKUP($B67,'Round  (8)'!$B$2:$AM$102,MATCH(Species!Z$2,'Round  (8)'!$B$2:$AM$2,0),0),0)+IFERROR(VLOOKUP($B67,'Round  (9)'!$B$2:$AM$102,MATCH(Species!Z$2,'Round  (9)'!$B$2:$AM$2,0),0),0)+IFERROR(VLOOKUP($B67,'Round  (10)'!$B$2:$U$102,MATCH(Species!Z$2,'Round  (10)'!$B$2:$U$2,0),0),0)+IFERROR(VLOOKUP($B67,'Round  (11)'!$B$2:$AB$102,MATCH(Species!Z$2,'Round  (11)'!$B$2:$AB$2,0),0),0)+IFERROR(VLOOKUP($B67,'Round  (12)'!$B$2:$Y$100,MATCH(Species!Z$2,'Round  (12)'!$B$2:$Y$2,0),0),0)</f>
        <v>0</v>
      </c>
      <c r="AA67" s="480">
        <f>IFERROR(VLOOKUP($B67,'Round 1'!$B$2:$AM$102,MATCH(Species!AA$2,'Round 1'!$B$2:$AM$2,0),0),0)+IFERROR(VLOOKUP($B67,'Round  (2)'!$B$2:$AM$102,MATCH(Species!AA$2,'Round  (2)'!$B$2:$AM$2,0),0),0)+IFERROR(VLOOKUP($B67,'Round  (3)'!$B$2:$AM$102,MATCH(Species!AA$2,'Round  (3)'!$B$2:$AM$2,0),0),0)+IFERROR(VLOOKUP($B67,'Round (4)'!$B$2:$AM$102,MATCH(Species!AA$2,'Round (4)'!$B$2:$AM$2,0),0),0)+IFERROR(VLOOKUP($B67,'Round  (5)'!$B$2:$AM$102,MATCH(Species!AA$2,'Round  (5)'!$B$2:$AM$2,0),0),0)+IFERROR(VLOOKUP($B67,'Round  (6)'!$B$2:$AM$102,MATCH(Species!AA$2,'Round  (6)'!$B$2:$AM$2,0),0),0)+IFERROR(VLOOKUP($B67,'Round  (7)'!$B$2:$AM$102,MATCH(Species!AA$2,'Round  (7)'!$B$2:$AM$2,0),0),0)+IFERROR(VLOOKUP($B67,'Round  (8)'!$B$2:$AM$102,MATCH(Species!AA$2,'Round  (8)'!$B$2:$AM$2,0),0),0)+IFERROR(VLOOKUP($B67,'Round  (9)'!$B$2:$AM$102,MATCH(Species!AA$2,'Round  (9)'!$B$2:$AM$2,0),0),0)+IFERROR(VLOOKUP($B67,'Round  (10)'!$B$2:$U$102,MATCH(Species!AA$2,'Round  (10)'!$B$2:$U$2,0),0),0)+IFERROR(VLOOKUP($B67,'Round  (11)'!$B$2:$AB$102,MATCH(Species!AA$2,'Round  (11)'!$B$2:$AB$2,0),0),0)+IFERROR(VLOOKUP($B67,'Round  (12)'!$B$2:$Y$100,MATCH(Species!AA$2,'Round  (12)'!$B$2:$Y$2,0),0),0)</f>
        <v>0</v>
      </c>
      <c r="AB67" s="480">
        <f>IFERROR(VLOOKUP($B67,'Round 1'!$B$2:$AM$102,MATCH(Species!AB$2,'Round 1'!$B$2:$AM$2,0),0),0)+IFERROR(VLOOKUP($B67,'Round  (2)'!$B$2:$AM$102,MATCH(Species!AB$2,'Round  (2)'!$B$2:$AM$2,0),0),0)+IFERROR(VLOOKUP($B67,'Round  (3)'!$B$2:$AM$102,MATCH(Species!AB$2,'Round  (3)'!$B$2:$AM$2,0),0),0)+IFERROR(VLOOKUP($B67,'Round (4)'!$B$2:$AM$102,MATCH(Species!AB$2,'Round (4)'!$B$2:$AM$2,0),0),0)+IFERROR(VLOOKUP($B67,'Round  (5)'!$B$2:$AM$102,MATCH(Species!AB$2,'Round  (5)'!$B$2:$AM$2,0),0),0)+IFERROR(VLOOKUP($B67,'Round  (6)'!$B$2:$AM$102,MATCH(Species!AB$2,'Round  (6)'!$B$2:$AM$2,0),0),0)+IFERROR(VLOOKUP($B67,'Round  (7)'!$B$2:$AM$102,MATCH(Species!AB$2,'Round  (7)'!$B$2:$AM$2,0),0),0)+IFERROR(VLOOKUP($B67,'Round  (8)'!$B$2:$AM$102,MATCH(Species!AB$2,'Round  (8)'!$B$2:$AM$2,0),0),0)+IFERROR(VLOOKUP($B67,'Round  (9)'!$B$2:$AM$102,MATCH(Species!AB$2,'Round  (9)'!$B$2:$AM$2,0),0),0)+IFERROR(VLOOKUP($B67,'Round  (10)'!$B$2:$U$102,MATCH(Species!AB$2,'Round  (10)'!$B$2:$U$2,0),0),0)+IFERROR(VLOOKUP($B67,'Round  (11)'!$B$2:$AB$102,MATCH(Species!AB$2,'Round  (11)'!$B$2:$AB$2,0),0),0)+IFERROR(VLOOKUP($B67,'Round  (12)'!$B$2:$Y$100,MATCH(Species!AB$2,'Round  (12)'!$B$2:$Y$2,0),0),0)</f>
        <v>0</v>
      </c>
      <c r="AC67" s="480">
        <f>IFERROR(VLOOKUP($B67,'Round 1'!$B$2:$AM$102,MATCH(Species!AC$2,'Round 1'!$B$2:$AM$2,0),0),0)+IFERROR(VLOOKUP($B67,'Round  (2)'!$B$2:$AM$102,MATCH(Species!AC$2,'Round  (2)'!$B$2:$AM$2,0),0),0)+IFERROR(VLOOKUP($B67,'Round  (3)'!$B$2:$AM$102,MATCH(Species!AC$2,'Round  (3)'!$B$2:$AM$2,0),0),0)+IFERROR(VLOOKUP($B67,'Round (4)'!$B$2:$AM$102,MATCH(Species!AC$2,'Round (4)'!$B$2:$AM$2,0),0),0)+IFERROR(VLOOKUP($B67,'Round  (5)'!$B$2:$AM$102,MATCH(Species!AC$2,'Round  (5)'!$B$2:$AM$2,0),0),0)+IFERROR(VLOOKUP($B67,'Round  (6)'!$B$2:$AM$102,MATCH(Species!AC$2,'Round  (6)'!$B$2:$AM$2,0),0),0)+IFERROR(VLOOKUP($B67,'Round  (7)'!$B$2:$AM$102,MATCH(Species!AC$2,'Round  (7)'!$B$2:$AM$2,0),0),0)+IFERROR(VLOOKUP($B67,'Round  (8)'!$B$2:$AM$102,MATCH(Species!AC$2,'Round  (8)'!$B$2:$AM$2,0),0),0)+IFERROR(VLOOKUP($B67,'Round  (9)'!$B$2:$AM$102,MATCH(Species!AC$2,'Round  (9)'!$B$2:$AM$2,0),0),0)+IFERROR(VLOOKUP($B67,'Round  (10)'!$B$2:$U$102,MATCH(Species!AC$2,'Round  (10)'!$B$2:$U$2,0),0),0)+IFERROR(VLOOKUP($B67,'Round  (11)'!$B$2:$AB$102,MATCH(Species!AC$2,'Round  (11)'!$B$2:$AB$2,0),0),0)+IFERROR(VLOOKUP($B67,'Round  (12)'!$B$2:$Y$100,MATCH(Species!AC$2,'Round  (12)'!$B$2:$Y$2,0),0),0)</f>
        <v>0</v>
      </c>
      <c r="AD67" s="480">
        <f>IFERROR(VLOOKUP($B67,'Round 1'!$B$2:$AM$102,MATCH(Species!AD$2,'Round 1'!$B$2:$AM$2,0),0),0)+IFERROR(VLOOKUP($B67,'Round  (2)'!$B$2:$AM$102,MATCH(Species!AD$2,'Round  (2)'!$B$2:$AM$2,0),0),0)+IFERROR(VLOOKUP($B67,'Round  (3)'!$B$2:$AM$102,MATCH(Species!AD$2,'Round  (3)'!$B$2:$AM$2,0),0),0)+IFERROR(VLOOKUP($B67,'Round (4)'!$B$2:$AM$102,MATCH(Species!AD$2,'Round (4)'!$B$2:$AM$2,0),0),0)+IFERROR(VLOOKUP($B67,'Round  (5)'!$B$2:$AM$102,MATCH(Species!AD$2,'Round  (5)'!$B$2:$AM$2,0),0),0)+IFERROR(VLOOKUP($B67,'Round  (6)'!$B$2:$AM$102,MATCH(Species!AD$2,'Round  (6)'!$B$2:$AM$2,0),0),0)+IFERROR(VLOOKUP($B67,'Round  (7)'!$B$2:$AM$102,MATCH(Species!AD$2,'Round  (7)'!$B$2:$AM$2,0),0),0)+IFERROR(VLOOKUP($B67,'Round  (8)'!$B$2:$AM$102,MATCH(Species!AD$2,'Round  (8)'!$B$2:$AM$2,0),0),0)+IFERROR(VLOOKUP($B67,'Round  (9)'!$B$2:$AM$102,MATCH(Species!AD$2,'Round  (9)'!$B$2:$AM$2,0),0),0)+IFERROR(VLOOKUP($B67,'Round  (10)'!$B$2:$U$102,MATCH(Species!AD$2,'Round  (10)'!$B$2:$U$2,0),0),0)+IFERROR(VLOOKUP($B67,'Round  (11)'!$B$2:$AB$102,MATCH(Species!AD$2,'Round  (11)'!$B$2:$AB$2,0),0),0)+IFERROR(VLOOKUP($B67,'Round  (12)'!$B$2:$Y$100,MATCH(Species!AD$2,'Round  (12)'!$B$2:$Y$2,0),0),0)</f>
        <v>0</v>
      </c>
      <c r="AE67" s="480">
        <f>IFERROR(VLOOKUP($B67,'Round 1'!$B$2:$AM$102,MATCH(Species!AE$2,'Round 1'!$B$2:$AM$2,0),0),0)+IFERROR(VLOOKUP($B67,'Round  (2)'!$B$2:$AM$102,MATCH(Species!AE$2,'Round  (2)'!$B$2:$AM$2,0),0),0)+IFERROR(VLOOKUP($B67,'Round  (3)'!$B$2:$AM$102,MATCH(Species!AE$2,'Round  (3)'!$B$2:$AM$2,0),0),0)+IFERROR(VLOOKUP($B67,'Round (4)'!$B$2:$AM$102,MATCH(Species!AE$2,'Round (4)'!$B$2:$AM$2,0),0),0)+IFERROR(VLOOKUP($B67,'Round  (5)'!$B$2:$AM$102,MATCH(Species!AE$2,'Round  (5)'!$B$2:$AM$2,0),0),0)+IFERROR(VLOOKUP($B67,'Round  (6)'!$B$2:$AM$102,MATCH(Species!AE$2,'Round  (6)'!$B$2:$AM$2,0),0),0)+IFERROR(VLOOKUP($B67,'Round  (7)'!$B$2:$AM$102,MATCH(Species!AE$2,'Round  (7)'!$B$2:$AM$2,0),0),0)+IFERROR(VLOOKUP($B67,'Round  (8)'!$B$2:$AM$102,MATCH(Species!AE$2,'Round  (8)'!$B$2:$AM$2,0),0),0)+IFERROR(VLOOKUP($B67,'Round  (9)'!$B$2:$AM$102,MATCH(Species!AE$2,'Round  (9)'!$B$2:$AM$2,0),0),0)+IFERROR(VLOOKUP($B67,'Round  (10)'!$B$2:$U$102,MATCH(Species!AE$2,'Round  (10)'!$B$2:$U$2,0),0),0)+IFERROR(VLOOKUP($B67,'Round  (11)'!$B$2:$AB$102,MATCH(Species!AE$2,'Round  (11)'!$B$2:$AB$2,0),0),0)+IFERROR(VLOOKUP($B67,'Round  (12)'!$B$2:$Y$100,MATCH(Species!AE$2,'Round  (12)'!$B$2:$Y$2,0),0),0)</f>
        <v>0</v>
      </c>
      <c r="AF67" s="480">
        <f>IFERROR(VLOOKUP($B67,'Round 1'!$B$2:$AM$102,MATCH(Species!AF$2,'Round 1'!$B$2:$AM$2,0),0),0)+IFERROR(VLOOKUP($B67,'Round  (2)'!$B$2:$AM$102,MATCH(Species!AF$2,'Round  (2)'!$B$2:$AM$2,0),0),0)+IFERROR(VLOOKUP($B67,'Round  (3)'!$B$2:$AM$102,MATCH(Species!AF$2,'Round  (3)'!$B$2:$AM$2,0),0),0)+IFERROR(VLOOKUP($B67,'Round (4)'!$B$2:$AM$102,MATCH(Species!AF$2,'Round (4)'!$B$2:$AM$2,0),0),0)+IFERROR(VLOOKUP($B67,'Round  (5)'!$B$2:$AM$102,MATCH(Species!AF$2,'Round  (5)'!$B$2:$AM$2,0),0),0)+IFERROR(VLOOKUP($B67,'Round  (6)'!$B$2:$AM$102,MATCH(Species!AF$2,'Round  (6)'!$B$2:$AM$2,0),0),0)+IFERROR(VLOOKUP($B67,'Round  (7)'!$B$2:$AM$102,MATCH(Species!AF$2,'Round  (7)'!$B$2:$AM$2,0),0),0)+IFERROR(VLOOKUP($B67,'Round  (8)'!$B$2:$AM$102,MATCH(Species!AF$2,'Round  (8)'!$B$2:$AM$2,0),0),0)+IFERROR(VLOOKUP($B67,'Round  (9)'!$B$2:$AM$102,MATCH(Species!AF$2,'Round  (9)'!$B$2:$AM$2,0),0),0)+IFERROR(VLOOKUP($B67,'Round  (10)'!$B$2:$U$102,MATCH(Species!AF$2,'Round  (10)'!$B$2:$U$2,0),0),0)+IFERROR(VLOOKUP($B67,'Round  (11)'!$B$2:$AB$102,MATCH(Species!AF$2,'Round  (11)'!$B$2:$AB$2,0),0),0)+IFERROR(VLOOKUP($B67,'Round  (12)'!$B$2:$Y$100,MATCH(Species!AF$2,'Round  (12)'!$B$2:$Y$2,0),0),0)</f>
        <v>0</v>
      </c>
      <c r="AG67" s="480">
        <f>IFERROR(VLOOKUP($B67,'Round 1'!$B$2:$AM$102,MATCH(Species!AG$2,'Round 1'!$B$2:$AM$2,0),0),0)+IFERROR(VLOOKUP($B67,'Round  (2)'!$B$2:$AM$102,MATCH(Species!AG$2,'Round  (2)'!$B$2:$AM$2,0),0),0)+IFERROR(VLOOKUP($B67,'Round  (3)'!$B$2:$AM$102,MATCH(Species!AG$2,'Round  (3)'!$B$2:$AM$2,0),0),0)+IFERROR(VLOOKUP($B67,'Round (4)'!$B$2:$AM$102,MATCH(Species!AG$2,'Round (4)'!$B$2:$AM$2,0),0),0)+IFERROR(VLOOKUP($B67,'Round  (5)'!$B$2:$AM$102,MATCH(Species!AG$2,'Round  (5)'!$B$2:$AM$2,0),0),0)+IFERROR(VLOOKUP($B67,'Round  (6)'!$B$2:$AM$102,MATCH(Species!AG$2,'Round  (6)'!$B$2:$AM$2,0),0),0)+IFERROR(VLOOKUP($B67,'Round  (7)'!$B$2:$AM$102,MATCH(Species!AG$2,'Round  (7)'!$B$2:$AM$2,0),0),0)+IFERROR(VLOOKUP($B67,'Round  (8)'!$B$2:$AM$102,MATCH(Species!AG$2,'Round  (8)'!$B$2:$AM$2,0),0),0)+IFERROR(VLOOKUP($B67,'Round  (9)'!$B$2:$AM$102,MATCH(Species!AG$2,'Round  (9)'!$B$2:$AM$2,0),0),0)+IFERROR(VLOOKUP($B67,'Round  (10)'!$B$2:$U$102,MATCH(Species!AG$2,'Round  (10)'!$B$2:$U$2,0),0),0)+IFERROR(VLOOKUP($B67,'Round  (11)'!$B$2:$AB$102,MATCH(Species!AG$2,'Round  (11)'!$B$2:$AB$2,0),0),0)+IFERROR(VLOOKUP($B67,'Round  (12)'!$B$2:$Y$100,MATCH(Species!AG$2,'Round  (12)'!$B$2:$Y$2,0),0),0)</f>
        <v>0</v>
      </c>
      <c r="AH67" s="480">
        <f>IFERROR(VLOOKUP($B67,'Round 1'!$B$2:$AM$102,MATCH(Species!AH$2,'Round 1'!$B$2:$AM$2,0),0),0)+IFERROR(VLOOKUP($B67,'Round  (2)'!$B$2:$AM$102,MATCH(Species!AH$2,'Round  (2)'!$B$2:$AM$2,0),0),0)+IFERROR(VLOOKUP($B67,'Round  (3)'!$B$2:$AM$102,MATCH(Species!AH$2,'Round  (3)'!$B$2:$AM$2,0),0),0)+IFERROR(VLOOKUP($B67,'Round (4)'!$B$2:$AM$102,MATCH(Species!AH$2,'Round (4)'!$B$2:$AM$2,0),0),0)+IFERROR(VLOOKUP($B67,'Round  (5)'!$B$2:$AM$102,MATCH(Species!AH$2,'Round  (5)'!$B$2:$AM$2,0),0),0)+IFERROR(VLOOKUP($B67,'Round  (6)'!$B$2:$AM$102,MATCH(Species!AH$2,'Round  (6)'!$B$2:$AM$2,0),0),0)+IFERROR(VLOOKUP($B67,'Round  (7)'!$B$2:$AM$102,MATCH(Species!AH$2,'Round  (7)'!$B$2:$AM$2,0),0),0)+IFERROR(VLOOKUP($B67,'Round  (8)'!$B$2:$AM$102,MATCH(Species!AH$2,'Round  (8)'!$B$2:$AM$2,0),0),0)+IFERROR(VLOOKUP($B67,'Round  (9)'!$B$2:$AM$102,MATCH(Species!AH$2,'Round  (9)'!$B$2:$AM$2,0),0),0)+IFERROR(VLOOKUP($B67,'Round  (10)'!$B$2:$U$102,MATCH(Species!AH$2,'Round  (10)'!$B$2:$U$2,0),0),0)+IFERROR(VLOOKUP($B67,'Round  (11)'!$B$2:$AB$102,MATCH(Species!AH$2,'Round  (11)'!$B$2:$AB$2,0),0),0)+IFERROR(VLOOKUP($B67,'Round  (12)'!$B$2:$Y$100,MATCH(Species!AH$2,'Round  (12)'!$B$2:$Y$2,0),0),0)</f>
        <v>0</v>
      </c>
      <c r="AI67" s="480">
        <f>IFERROR(VLOOKUP($B67,'Round 1'!$B$2:$AM$102,MATCH(Species!AI$2,'Round 1'!$B$2:$AM$2,0),0),0)+IFERROR(VLOOKUP($B67,'Round  (2)'!$B$2:$AM$102,MATCH(Species!AI$2,'Round  (2)'!$B$2:$AM$2,0),0),0)+IFERROR(VLOOKUP($B67,'Round  (3)'!$B$2:$AM$102,MATCH(Species!AI$2,'Round  (3)'!$B$2:$AM$2,0),0),0)+IFERROR(VLOOKUP($B67,'Round (4)'!$B$2:$AM$102,MATCH(Species!AI$2,'Round (4)'!$B$2:$AM$2,0),0),0)+IFERROR(VLOOKUP($B67,'Round  (5)'!$B$2:$AM$102,MATCH(Species!AI$2,'Round  (5)'!$B$2:$AM$2,0),0),0)+IFERROR(VLOOKUP($B67,'Round  (6)'!$B$2:$AM$102,MATCH(Species!AI$2,'Round  (6)'!$B$2:$AM$2,0),0),0)+IFERROR(VLOOKUP($B67,'Round  (7)'!$B$2:$AM$102,MATCH(Species!AI$2,'Round  (7)'!$B$2:$AM$2,0),0),0)+IFERROR(VLOOKUP($B67,'Round  (8)'!$B$2:$AM$102,MATCH(Species!AI$2,'Round  (8)'!$B$2:$AM$2,0),0),0)+IFERROR(VLOOKUP($B67,'Round  (9)'!$B$2:$AM$102,MATCH(Species!AI$2,'Round  (9)'!$B$2:$AM$2,0),0),0)+IFERROR(VLOOKUP($B67,'Round  (10)'!$B$2:$U$102,MATCH(Species!AI$2,'Round  (10)'!$B$2:$U$2,0),0),0)+IFERROR(VLOOKUP($B67,'Round  (11)'!$B$2:$AB$102,MATCH(Species!AI$2,'Round  (11)'!$B$2:$AB$2,0),0),0)+IFERROR(VLOOKUP($B67,'Round  (12)'!$B$2:$Y$100,MATCH(Species!AI$2,'Round  (12)'!$B$2:$Y$2,0),0),0)</f>
        <v>0</v>
      </c>
      <c r="AJ67" s="480">
        <f>IFERROR(VLOOKUP($B67,'Round 1'!$B$2:$AM$102,MATCH(Species!AJ$2,'Round 1'!$B$2:$AM$2,0),0),0)+IFERROR(VLOOKUP($B67,'Round  (2)'!$B$2:$AM$102,MATCH(Species!AJ$2,'Round  (2)'!$B$2:$AM$2,0),0),0)+IFERROR(VLOOKUP($B67,'Round  (3)'!$B$2:$AM$102,MATCH(Species!AJ$2,'Round  (3)'!$B$2:$AM$2,0),0),0)+IFERROR(VLOOKUP($B67,'Round (4)'!$B$2:$AM$102,MATCH(Species!AJ$2,'Round (4)'!$B$2:$AM$2,0),0),0)+IFERROR(VLOOKUP($B67,'Round  (5)'!$B$2:$AM$102,MATCH(Species!AJ$2,'Round  (5)'!$B$2:$AM$2,0),0),0)+IFERROR(VLOOKUP($B67,'Round  (6)'!$B$2:$AM$102,MATCH(Species!AJ$2,'Round  (6)'!$B$2:$AM$2,0),0),0)+IFERROR(VLOOKUP($B67,'Round  (7)'!$B$2:$AM$102,MATCH(Species!AJ$2,'Round  (7)'!$B$2:$AM$2,0),0),0)+IFERROR(VLOOKUP($B67,'Round  (8)'!$B$2:$AM$102,MATCH(Species!AJ$2,'Round  (8)'!$B$2:$AM$2,0),0),0)+IFERROR(VLOOKUP($B67,'Round  (9)'!$B$2:$AM$102,MATCH(Species!AJ$2,'Round  (9)'!$B$2:$AM$2,0),0),0)+IFERROR(VLOOKUP($B67,'Round  (10)'!$B$2:$U$102,MATCH(Species!AJ$2,'Round  (10)'!$B$2:$U$2,0),0),0)+IFERROR(VLOOKUP($B67,'Round  (11)'!$B$2:$AB$102,MATCH(Species!AJ$2,'Round  (11)'!$B$2:$AB$2,0),0),0)+IFERROR(VLOOKUP($B67,'Round  (12)'!$B$2:$Y$100,MATCH(Species!AJ$2,'Round  (12)'!$B$2:$Y$2,0),0),0)</f>
        <v>0</v>
      </c>
    </row>
    <row r="68" spans="1:36" x14ac:dyDescent="0.3">
      <c r="A68" s="186">
        <v>65</v>
      </c>
      <c r="B68" s="326" t="s">
        <v>833</v>
      </c>
      <c r="C68" s="66" t="str">
        <f>IFERROR(VLOOKUP(B68,IND!$B$3:$E$66,4,0),"NM")</f>
        <v>NM</v>
      </c>
      <c r="D68" s="51">
        <f t="shared" ref="D68:D101" si="5">COUNTIF(F68:AL68,"&gt;0")</f>
        <v>3</v>
      </c>
      <c r="E68" s="342">
        <f t="shared" ref="E68:E99" si="6">SUM(F68:AL68)</f>
        <v>3</v>
      </c>
      <c r="F68" s="480">
        <f>IFERROR(VLOOKUP($B68,'Round 1'!$B$2:$AM$102,MATCH(Species!F$2,'Round 1'!$B$2:$AM$2,0),0),0)+IFERROR(VLOOKUP($B68,'Round  (2)'!$B$2:$AM$102,MATCH(Species!F$2,'Round  (2)'!$B$2:$AM$2,0),0),0)+IFERROR(VLOOKUP($B68,'Round  (3)'!$B$2:$AM$102,MATCH(Species!F$2,'Round  (3)'!$B$2:$AM$2,0),0),0)+IFERROR(VLOOKUP($B68,'Round (4)'!$B$2:$AM$102,MATCH(Species!F$2,'Round (4)'!$B$2:$AM$2,0),0),0)+IFERROR(VLOOKUP($B68,'Round  (5)'!$B$2:$AM$102,MATCH(Species!F$2,'Round  (5)'!$B$2:$AM$2,0),0),0)+IFERROR(VLOOKUP($B68,'Round  (6)'!$B$2:$AM$102,MATCH(Species!F$2,'Round  (6)'!$B$2:$AM$2,0),0),0)+IFERROR(VLOOKUP($B68,'Round  (7)'!$B$2:$AM$102,MATCH(Species!F$2,'Round  (7)'!$B$2:$AM$2,0),0),0)+IFERROR(VLOOKUP($B68,'Round  (8)'!$B$2:$AM$102,MATCH(Species!F$2,'Round  (8)'!$B$2:$AM$2,0),0),0)+IFERROR(VLOOKUP($B68,'Round  (9)'!$B$2:$AM$102,MATCH(Species!F$2,'Round  (9)'!$B$2:$AM$2,0),0),0)+IFERROR(VLOOKUP($B68,'Round  (10)'!$B$2:$U$102,MATCH(Species!F$2,'Round  (10)'!$B$2:$U$2,0),0),0)+IFERROR(VLOOKUP($B68,'Round  (11)'!$B$2:$AB$102,MATCH(Species!F$2,'Round  (11)'!$B$2:$AB$2,0),0),0)+IFERROR(VLOOKUP($B68,'Round  (12)'!$B$2:$Y$100,MATCH(Species!F$2,'Round  (12)'!$B$2:$Y$2,0),0),0)</f>
        <v>0</v>
      </c>
      <c r="G68" s="480">
        <f>IFERROR(VLOOKUP($B68,'Round 1'!$B$2:$AM$102,MATCH(Species!G$2,'Round 1'!$B$2:$AM$2,0),0),0)+IFERROR(VLOOKUP($B68,'Round  (2)'!$B$2:$AM$102,MATCH(Species!G$2,'Round  (2)'!$B$2:$AM$2,0),0),0)+IFERROR(VLOOKUP($B68,'Round  (3)'!$B$2:$AM$102,MATCH(Species!G$2,'Round  (3)'!$B$2:$AM$2,0),0),0)+IFERROR(VLOOKUP($B68,'Round (4)'!$B$2:$AM$102,MATCH(Species!G$2,'Round (4)'!$B$2:$AM$2,0),0),0)+IFERROR(VLOOKUP($B68,'Round  (5)'!$B$2:$AM$102,MATCH(Species!G$2,'Round  (5)'!$B$2:$AM$2,0),0),0)+IFERROR(VLOOKUP($B68,'Round  (6)'!$B$2:$AM$102,MATCH(Species!G$2,'Round  (6)'!$B$2:$AM$2,0),0),0)+IFERROR(VLOOKUP($B68,'Round  (7)'!$B$2:$AM$102,MATCH(Species!G$2,'Round  (7)'!$B$2:$AM$2,0),0),0)+IFERROR(VLOOKUP($B68,'Round  (8)'!$B$2:$AM$102,MATCH(Species!G$2,'Round  (8)'!$B$2:$AM$2,0),0),0)+IFERROR(VLOOKUP($B68,'Round  (9)'!$B$2:$AM$102,MATCH(Species!G$2,'Round  (9)'!$B$2:$AM$2,0),0),0)+IFERROR(VLOOKUP($B68,'Round  (10)'!$B$2:$U$102,MATCH(Species!G$2,'Round  (10)'!$B$2:$U$2,0),0),0)+IFERROR(VLOOKUP($B68,'Round  (11)'!$B$2:$AB$102,MATCH(Species!G$2,'Round  (11)'!$B$2:$AB$2,0),0),0)+IFERROR(VLOOKUP($B68,'Round  (12)'!$B$2:$Y$100,MATCH(Species!G$2,'Round  (12)'!$B$2:$Y$2,0),0),0)</f>
        <v>1</v>
      </c>
      <c r="H68" s="480">
        <f>IFERROR(VLOOKUP($B68,'Round 1'!$B$2:$AM$102,MATCH(Species!H$2,'Round 1'!$B$2:$AM$2,0),0),0)+IFERROR(VLOOKUP($B68,'Round  (2)'!$B$2:$AM$102,MATCH(Species!H$2,'Round  (2)'!$B$2:$AM$2,0),0),0)+IFERROR(VLOOKUP($B68,'Round  (3)'!$B$2:$AM$102,MATCH(Species!H$2,'Round  (3)'!$B$2:$AM$2,0),0),0)+IFERROR(VLOOKUP($B68,'Round (4)'!$B$2:$AM$102,MATCH(Species!H$2,'Round (4)'!$B$2:$AM$2,0),0),0)+IFERROR(VLOOKUP($B68,'Round  (5)'!$B$2:$AM$102,MATCH(Species!H$2,'Round  (5)'!$B$2:$AM$2,0),0),0)+IFERROR(VLOOKUP($B68,'Round  (6)'!$B$2:$AM$102,MATCH(Species!H$2,'Round  (6)'!$B$2:$AM$2,0),0),0)+IFERROR(VLOOKUP($B68,'Round  (7)'!$B$2:$AM$102,MATCH(Species!H$2,'Round  (7)'!$B$2:$AM$2,0),0),0)+IFERROR(VLOOKUP($B68,'Round  (8)'!$B$2:$AM$102,MATCH(Species!H$2,'Round  (8)'!$B$2:$AM$2,0),0),0)+IFERROR(VLOOKUP($B68,'Round  (9)'!$B$2:$AM$102,MATCH(Species!H$2,'Round  (9)'!$B$2:$AM$2,0),0),0)+IFERROR(VLOOKUP($B68,'Round  (10)'!$B$2:$U$102,MATCH(Species!H$2,'Round  (10)'!$B$2:$U$2,0),0),0)+IFERROR(VLOOKUP($B68,'Round  (11)'!$B$2:$AB$102,MATCH(Species!H$2,'Round  (11)'!$B$2:$AB$2,0),0),0)+IFERROR(VLOOKUP($B68,'Round  (12)'!$B$2:$Y$100,MATCH(Species!H$2,'Round  (12)'!$B$2:$Y$2,0),0),0)</f>
        <v>0</v>
      </c>
      <c r="I68" s="480">
        <f>IFERROR(VLOOKUP($B68,'Round 1'!$B$2:$AM$102,MATCH(Species!I$2,'Round 1'!$B$2:$AM$2,0),0),0)+IFERROR(VLOOKUP($B68,'Round  (2)'!$B$2:$AM$102,MATCH(Species!I$2,'Round  (2)'!$B$2:$AM$2,0),0),0)+IFERROR(VLOOKUP($B68,'Round  (3)'!$B$2:$AM$102,MATCH(Species!I$2,'Round  (3)'!$B$2:$AM$2,0),0),0)+IFERROR(VLOOKUP($B68,'Round (4)'!$B$2:$AM$102,MATCH(Species!I$2,'Round (4)'!$B$2:$AM$2,0),0),0)+IFERROR(VLOOKUP($B68,'Round  (5)'!$B$2:$AM$102,MATCH(Species!I$2,'Round  (5)'!$B$2:$AM$2,0),0),0)+IFERROR(VLOOKUP($B68,'Round  (6)'!$B$2:$AM$102,MATCH(Species!I$2,'Round  (6)'!$B$2:$AM$2,0),0),0)+IFERROR(VLOOKUP($B68,'Round  (7)'!$B$2:$AM$102,MATCH(Species!I$2,'Round  (7)'!$B$2:$AM$2,0),0),0)+IFERROR(VLOOKUP($B68,'Round  (8)'!$B$2:$AM$102,MATCH(Species!I$2,'Round  (8)'!$B$2:$AM$2,0),0),0)+IFERROR(VLOOKUP($B68,'Round  (9)'!$B$2:$AM$102,MATCH(Species!I$2,'Round  (9)'!$B$2:$AM$2,0),0),0)+IFERROR(VLOOKUP($B68,'Round  (10)'!$B$2:$U$102,MATCH(Species!I$2,'Round  (10)'!$B$2:$U$2,0),0),0)+IFERROR(VLOOKUP($B68,'Round  (11)'!$B$2:$AB$102,MATCH(Species!I$2,'Round  (11)'!$B$2:$AB$2,0),0),0)+IFERROR(VLOOKUP($B68,'Round  (12)'!$B$2:$Y$100,MATCH(Species!I$2,'Round  (12)'!$B$2:$Y$2,0),0),0)</f>
        <v>0</v>
      </c>
      <c r="J68" s="480">
        <f>IFERROR(VLOOKUP($B68,'Round 1'!$B$2:$AM$102,MATCH(Species!J$2,'Round 1'!$B$2:$AM$2,0),0),0)+IFERROR(VLOOKUP($B68,'Round  (2)'!$B$2:$AM$102,MATCH(Species!J$2,'Round  (2)'!$B$2:$AM$2,0),0),0)+IFERROR(VLOOKUP($B68,'Round  (3)'!$B$2:$AM$102,MATCH(Species!J$2,'Round  (3)'!$B$2:$AM$2,0),0),0)+IFERROR(VLOOKUP($B68,'Round (4)'!$B$2:$AM$102,MATCH(Species!J$2,'Round (4)'!$B$2:$AM$2,0),0),0)+IFERROR(VLOOKUP($B68,'Round  (5)'!$B$2:$AM$102,MATCH(Species!J$2,'Round  (5)'!$B$2:$AM$2,0),0),0)+IFERROR(VLOOKUP($B68,'Round  (6)'!$B$2:$AM$102,MATCH(Species!J$2,'Round  (6)'!$B$2:$AM$2,0),0),0)+IFERROR(VLOOKUP($B68,'Round  (7)'!$B$2:$AM$102,MATCH(Species!J$2,'Round  (7)'!$B$2:$AM$2,0),0),0)+IFERROR(VLOOKUP($B68,'Round  (8)'!$B$2:$AM$102,MATCH(Species!J$2,'Round  (8)'!$B$2:$AM$2,0),0),0)+IFERROR(VLOOKUP($B68,'Round  (9)'!$B$2:$AM$102,MATCH(Species!J$2,'Round  (9)'!$B$2:$AM$2,0),0),0)+IFERROR(VLOOKUP($B68,'Round  (10)'!$B$2:$U$102,MATCH(Species!J$2,'Round  (10)'!$B$2:$U$2,0),0),0)+IFERROR(VLOOKUP($B68,'Round  (11)'!$B$2:$AB$102,MATCH(Species!J$2,'Round  (11)'!$B$2:$AB$2,0),0),0)+IFERROR(VLOOKUP($B68,'Round  (12)'!$B$2:$Y$100,MATCH(Species!J$2,'Round  (12)'!$B$2:$Y$2,0),0),0)</f>
        <v>0</v>
      </c>
      <c r="K68" s="480">
        <f>IFERROR(VLOOKUP($B68,'Round 1'!$B$2:$AM$102,MATCH(Species!K$2,'Round 1'!$B$2:$AM$2,0),0),0)+IFERROR(VLOOKUP($B68,'Round  (2)'!$B$2:$AM$102,MATCH(Species!K$2,'Round  (2)'!$B$2:$AM$2,0),0),0)+IFERROR(VLOOKUP($B68,'Round  (3)'!$B$2:$AM$102,MATCH(Species!K$2,'Round  (3)'!$B$2:$AM$2,0),0),0)+IFERROR(VLOOKUP($B68,'Round (4)'!$B$2:$AM$102,MATCH(Species!K$2,'Round (4)'!$B$2:$AM$2,0),0),0)+IFERROR(VLOOKUP($B68,'Round  (5)'!$B$2:$AM$102,MATCH(Species!K$2,'Round  (5)'!$B$2:$AM$2,0),0),0)+IFERROR(VLOOKUP($B68,'Round  (6)'!$B$2:$AM$102,MATCH(Species!K$2,'Round  (6)'!$B$2:$AM$2,0),0),0)+IFERROR(VLOOKUP($B68,'Round  (7)'!$B$2:$AM$102,MATCH(Species!K$2,'Round  (7)'!$B$2:$AM$2,0),0),0)+IFERROR(VLOOKUP($B68,'Round  (8)'!$B$2:$AM$102,MATCH(Species!K$2,'Round  (8)'!$B$2:$AM$2,0),0),0)+IFERROR(VLOOKUP($B68,'Round  (9)'!$B$2:$AM$102,MATCH(Species!K$2,'Round  (9)'!$B$2:$AM$2,0),0),0)+IFERROR(VLOOKUP($B68,'Round  (10)'!$B$2:$U$102,MATCH(Species!K$2,'Round  (10)'!$B$2:$U$2,0),0),0)+IFERROR(VLOOKUP($B68,'Round  (11)'!$B$2:$AB$102,MATCH(Species!K$2,'Round  (11)'!$B$2:$AB$2,0),0),0)+IFERROR(VLOOKUP($B68,'Round  (12)'!$B$2:$Y$100,MATCH(Species!K$2,'Round  (12)'!$B$2:$Y$2,0),0),0)</f>
        <v>0</v>
      </c>
      <c r="L68" s="480">
        <f>IFERROR(VLOOKUP($B68,'Round 1'!$B$2:$AM$102,MATCH(Species!L$2,'Round 1'!$B$2:$AM$2,0),0),0)+IFERROR(VLOOKUP($B68,'Round  (2)'!$B$2:$AM$102,MATCH(Species!L$2,'Round  (2)'!$B$2:$AM$2,0),0),0)+IFERROR(VLOOKUP($B68,'Round  (3)'!$B$2:$AM$102,MATCH(Species!L$2,'Round  (3)'!$B$2:$AM$2,0),0),0)+IFERROR(VLOOKUP($B68,'Round (4)'!$B$2:$AM$102,MATCH(Species!L$2,'Round (4)'!$B$2:$AM$2,0),0),0)+IFERROR(VLOOKUP($B68,'Round  (5)'!$B$2:$AM$102,MATCH(Species!L$2,'Round  (5)'!$B$2:$AM$2,0),0),0)+IFERROR(VLOOKUP($B68,'Round  (6)'!$B$2:$AM$102,MATCH(Species!L$2,'Round  (6)'!$B$2:$AM$2,0),0),0)+IFERROR(VLOOKUP($B68,'Round  (7)'!$B$2:$AM$102,MATCH(Species!L$2,'Round  (7)'!$B$2:$AM$2,0),0),0)+IFERROR(VLOOKUP($B68,'Round  (8)'!$B$2:$AM$102,MATCH(Species!L$2,'Round  (8)'!$B$2:$AM$2,0),0),0)+IFERROR(VLOOKUP($B68,'Round  (9)'!$B$2:$AM$102,MATCH(Species!L$2,'Round  (9)'!$B$2:$AM$2,0),0),0)+IFERROR(VLOOKUP($B68,'Round  (10)'!$B$2:$U$102,MATCH(Species!L$2,'Round  (10)'!$B$2:$U$2,0),0),0)+IFERROR(VLOOKUP($B68,'Round  (11)'!$B$2:$AB$102,MATCH(Species!L$2,'Round  (11)'!$B$2:$AB$2,0),0),0)+IFERROR(VLOOKUP($B68,'Round  (12)'!$B$2:$Y$100,MATCH(Species!L$2,'Round  (12)'!$B$2:$Y$2,0),0),0)</f>
        <v>0</v>
      </c>
      <c r="M68" s="480">
        <f>IFERROR(VLOOKUP($B68,'Round 1'!$B$2:$AM$102,MATCH(Species!M$2,'Round 1'!$B$2:$AM$2,0),0),0)+IFERROR(VLOOKUP($B68,'Round  (2)'!$B$2:$AM$102,MATCH(Species!M$2,'Round  (2)'!$B$2:$AM$2,0),0),0)+IFERROR(VLOOKUP($B68,'Round  (3)'!$B$2:$AM$102,MATCH(Species!M$2,'Round  (3)'!$B$2:$AM$2,0),0),0)+IFERROR(VLOOKUP($B68,'Round (4)'!$B$2:$AM$102,MATCH(Species!M$2,'Round (4)'!$B$2:$AM$2,0),0),0)+IFERROR(VLOOKUP($B68,'Round  (5)'!$B$2:$AM$102,MATCH(Species!M$2,'Round  (5)'!$B$2:$AM$2,0),0),0)+IFERROR(VLOOKUP($B68,'Round  (6)'!$B$2:$AM$102,MATCH(Species!M$2,'Round  (6)'!$B$2:$AM$2,0),0),0)+IFERROR(VLOOKUP($B68,'Round  (7)'!$B$2:$AM$102,MATCH(Species!M$2,'Round  (7)'!$B$2:$AM$2,0),0),0)+IFERROR(VLOOKUP($B68,'Round  (8)'!$B$2:$AM$102,MATCH(Species!M$2,'Round  (8)'!$B$2:$AM$2,0),0),0)+IFERROR(VLOOKUP($B68,'Round  (9)'!$B$2:$AM$102,MATCH(Species!M$2,'Round  (9)'!$B$2:$AM$2,0),0),0)+IFERROR(VLOOKUP($B68,'Round  (10)'!$B$2:$U$102,MATCH(Species!M$2,'Round  (10)'!$B$2:$U$2,0),0),0)+IFERROR(VLOOKUP($B68,'Round  (11)'!$B$2:$AB$102,MATCH(Species!M$2,'Round  (11)'!$B$2:$AB$2,0),0),0)+IFERROR(VLOOKUP($B68,'Round  (12)'!$B$2:$Y$100,MATCH(Species!M$2,'Round  (12)'!$B$2:$Y$2,0),0),0)</f>
        <v>0</v>
      </c>
      <c r="N68" s="480">
        <f>IFERROR(VLOOKUP($B68,'Round 1'!$B$2:$AM$102,MATCH(Species!N$2,'Round 1'!$B$2:$AM$2,0),0),0)+IFERROR(VLOOKUP($B68,'Round  (2)'!$B$2:$AM$102,MATCH(Species!N$2,'Round  (2)'!$B$2:$AM$2,0),0),0)+IFERROR(VLOOKUP($B68,'Round  (3)'!$B$2:$AM$102,MATCH(Species!N$2,'Round  (3)'!$B$2:$AM$2,0),0),0)+IFERROR(VLOOKUP($B68,'Round (4)'!$B$2:$AM$102,MATCH(Species!N$2,'Round (4)'!$B$2:$AM$2,0),0),0)+IFERROR(VLOOKUP($B68,'Round  (5)'!$B$2:$AM$102,MATCH(Species!N$2,'Round  (5)'!$B$2:$AM$2,0),0),0)+IFERROR(VLOOKUP($B68,'Round  (6)'!$B$2:$AM$102,MATCH(Species!N$2,'Round  (6)'!$B$2:$AM$2,0),0),0)+IFERROR(VLOOKUP($B68,'Round  (7)'!$B$2:$AM$102,MATCH(Species!N$2,'Round  (7)'!$B$2:$AM$2,0),0),0)+IFERROR(VLOOKUP($B68,'Round  (8)'!$B$2:$AM$102,MATCH(Species!N$2,'Round  (8)'!$B$2:$AM$2,0),0),0)+IFERROR(VLOOKUP($B68,'Round  (9)'!$B$2:$AM$102,MATCH(Species!N$2,'Round  (9)'!$B$2:$AM$2,0),0),0)+IFERROR(VLOOKUP($B68,'Round  (10)'!$B$2:$U$102,MATCH(Species!N$2,'Round  (10)'!$B$2:$U$2,0),0),0)+IFERROR(VLOOKUP($B68,'Round  (11)'!$B$2:$AB$102,MATCH(Species!N$2,'Round  (11)'!$B$2:$AB$2,0),0),0)+IFERROR(VLOOKUP($B68,'Round  (12)'!$B$2:$Y$100,MATCH(Species!N$2,'Round  (12)'!$B$2:$Y$2,0),0),0)</f>
        <v>0</v>
      </c>
      <c r="O68" s="480">
        <f>IFERROR(VLOOKUP($B68,'Round 1'!$B$2:$AM$102,MATCH(Species!O$2,'Round 1'!$B$2:$AM$2,0),0),0)+IFERROR(VLOOKUP($B68,'Round  (2)'!$B$2:$AM$102,MATCH(Species!O$2,'Round  (2)'!$B$2:$AM$2,0),0),0)+IFERROR(VLOOKUP($B68,'Round  (3)'!$B$2:$AM$102,MATCH(Species!O$2,'Round  (3)'!$B$2:$AM$2,0),0),0)+IFERROR(VLOOKUP($B68,'Round (4)'!$B$2:$AM$102,MATCH(Species!O$2,'Round (4)'!$B$2:$AM$2,0),0),0)+IFERROR(VLOOKUP($B68,'Round  (5)'!$B$2:$AM$102,MATCH(Species!O$2,'Round  (5)'!$B$2:$AM$2,0),0),0)+IFERROR(VLOOKUP($B68,'Round  (6)'!$B$2:$AM$102,MATCH(Species!O$2,'Round  (6)'!$B$2:$AM$2,0),0),0)+IFERROR(VLOOKUP($B68,'Round  (7)'!$B$2:$AM$102,MATCH(Species!O$2,'Round  (7)'!$B$2:$AM$2,0),0),0)+IFERROR(VLOOKUP($B68,'Round  (8)'!$B$2:$AM$102,MATCH(Species!O$2,'Round  (8)'!$B$2:$AM$2,0),0),0)+IFERROR(VLOOKUP($B68,'Round  (9)'!$B$2:$AM$102,MATCH(Species!O$2,'Round  (9)'!$B$2:$AM$2,0),0),0)+IFERROR(VLOOKUP($B68,'Round  (10)'!$B$2:$U$102,MATCH(Species!O$2,'Round  (10)'!$B$2:$U$2,0),0),0)+IFERROR(VLOOKUP($B68,'Round  (11)'!$B$2:$AB$102,MATCH(Species!O$2,'Round  (11)'!$B$2:$AB$2,0),0),0)+IFERROR(VLOOKUP($B68,'Round  (12)'!$B$2:$Y$100,MATCH(Species!O$2,'Round  (12)'!$B$2:$Y$2,0),0),0)</f>
        <v>1</v>
      </c>
      <c r="P68" s="480">
        <f>IFERROR(VLOOKUP($B68,'Round 1'!$B$2:$AM$102,MATCH(Species!P$2,'Round 1'!$B$2:$AM$2,0),0),0)+IFERROR(VLOOKUP($B68,'Round  (2)'!$B$2:$AM$102,MATCH(Species!P$2,'Round  (2)'!$B$2:$AM$2,0),0),0)+IFERROR(VLOOKUP($B68,'Round  (3)'!$B$2:$AM$102,MATCH(Species!P$2,'Round  (3)'!$B$2:$AM$2,0),0),0)+IFERROR(VLOOKUP($B68,'Round (4)'!$B$2:$AM$102,MATCH(Species!P$2,'Round (4)'!$B$2:$AM$2,0),0),0)+IFERROR(VLOOKUP($B68,'Round  (5)'!$B$2:$AM$102,MATCH(Species!P$2,'Round  (5)'!$B$2:$AM$2,0),0),0)+IFERROR(VLOOKUP($B68,'Round  (6)'!$B$2:$AM$102,MATCH(Species!P$2,'Round  (6)'!$B$2:$AM$2,0),0),0)+IFERROR(VLOOKUP($B68,'Round  (7)'!$B$2:$AM$102,MATCH(Species!P$2,'Round  (7)'!$B$2:$AM$2,0),0),0)+IFERROR(VLOOKUP($B68,'Round  (8)'!$B$2:$AM$102,MATCH(Species!P$2,'Round  (8)'!$B$2:$AM$2,0),0),0)+IFERROR(VLOOKUP($B68,'Round  (9)'!$B$2:$AM$102,MATCH(Species!P$2,'Round  (9)'!$B$2:$AM$2,0),0),0)+IFERROR(VLOOKUP($B68,'Round  (10)'!$B$2:$U$102,MATCH(Species!P$2,'Round  (10)'!$B$2:$U$2,0),0),0)+IFERROR(VLOOKUP($B68,'Round  (11)'!$B$2:$AB$102,MATCH(Species!P$2,'Round  (11)'!$B$2:$AB$2,0),0),0)+IFERROR(VLOOKUP($B68,'Round  (12)'!$B$2:$Y$100,MATCH(Species!P$2,'Round  (12)'!$B$2:$Y$2,0),0),0)</f>
        <v>0</v>
      </c>
      <c r="Q68" s="480">
        <f>IFERROR(VLOOKUP($B68,'Round 1'!$B$2:$AM$102,MATCH(Species!Q$2,'Round 1'!$B$2:$AM$2,0),0),0)+IFERROR(VLOOKUP($B68,'Round  (2)'!$B$2:$AM$102,MATCH(Species!Q$2,'Round  (2)'!$B$2:$AM$2,0),0),0)+IFERROR(VLOOKUP($B68,'Round  (3)'!$B$2:$AM$102,MATCH(Species!Q$2,'Round  (3)'!$B$2:$AM$2,0),0),0)+IFERROR(VLOOKUP($B68,'Round (4)'!$B$2:$AM$102,MATCH(Species!Q$2,'Round (4)'!$B$2:$AM$2,0),0),0)+IFERROR(VLOOKUP($B68,'Round  (5)'!$B$2:$AM$102,MATCH(Species!Q$2,'Round  (5)'!$B$2:$AM$2,0),0),0)+IFERROR(VLOOKUP($B68,'Round  (6)'!$B$2:$AM$102,MATCH(Species!Q$2,'Round  (6)'!$B$2:$AM$2,0),0),0)+IFERROR(VLOOKUP($B68,'Round  (7)'!$B$2:$AM$102,MATCH(Species!Q$2,'Round  (7)'!$B$2:$AM$2,0),0),0)+IFERROR(VLOOKUP($B68,'Round  (8)'!$B$2:$AM$102,MATCH(Species!Q$2,'Round  (8)'!$B$2:$AM$2,0),0),0)+IFERROR(VLOOKUP($B68,'Round  (9)'!$B$2:$AM$102,MATCH(Species!Q$2,'Round  (9)'!$B$2:$AM$2,0),0),0)+IFERROR(VLOOKUP($B68,'Round  (10)'!$B$2:$U$102,MATCH(Species!Q$2,'Round  (10)'!$B$2:$U$2,0),0),0)+IFERROR(VLOOKUP($B68,'Round  (11)'!$B$2:$AB$102,MATCH(Species!Q$2,'Round  (11)'!$B$2:$AB$2,0),0),0)+IFERROR(VLOOKUP($B68,'Round  (12)'!$B$2:$Y$100,MATCH(Species!Q$2,'Round  (12)'!$B$2:$Y$2,0),0),0)</f>
        <v>0</v>
      </c>
      <c r="R68" s="480">
        <f>IFERROR(VLOOKUP($B68,'Round 1'!$B$2:$AM$102,MATCH(Species!R$2,'Round 1'!$B$2:$AM$2,0),0),0)+IFERROR(VLOOKUP($B68,'Round  (2)'!$B$2:$AM$102,MATCH(Species!R$2,'Round  (2)'!$B$2:$AM$2,0),0),0)+IFERROR(VLOOKUP($B68,'Round  (3)'!$B$2:$AM$102,MATCH(Species!R$2,'Round  (3)'!$B$2:$AM$2,0),0),0)+IFERROR(VLOOKUP($B68,'Round (4)'!$B$2:$AM$102,MATCH(Species!R$2,'Round (4)'!$B$2:$AM$2,0),0),0)+IFERROR(VLOOKUP($B68,'Round  (5)'!$B$2:$AM$102,MATCH(Species!R$2,'Round  (5)'!$B$2:$AM$2,0),0),0)+IFERROR(VLOOKUP($B68,'Round  (6)'!$B$2:$AM$102,MATCH(Species!R$2,'Round  (6)'!$B$2:$AM$2,0),0),0)+IFERROR(VLOOKUP($B68,'Round  (7)'!$B$2:$AM$102,MATCH(Species!R$2,'Round  (7)'!$B$2:$AM$2,0),0),0)+IFERROR(VLOOKUP($B68,'Round  (8)'!$B$2:$AM$102,MATCH(Species!R$2,'Round  (8)'!$B$2:$AM$2,0),0),0)+IFERROR(VLOOKUP($B68,'Round  (9)'!$B$2:$AM$102,MATCH(Species!R$2,'Round  (9)'!$B$2:$AM$2,0),0),0)+IFERROR(VLOOKUP($B68,'Round  (10)'!$B$2:$U$102,MATCH(Species!R$2,'Round  (10)'!$B$2:$U$2,0),0),0)+IFERROR(VLOOKUP($B68,'Round  (11)'!$B$2:$AB$102,MATCH(Species!R$2,'Round  (11)'!$B$2:$AB$2,0),0),0)+IFERROR(VLOOKUP($B68,'Round  (12)'!$B$2:$Y$100,MATCH(Species!R$2,'Round  (12)'!$B$2:$Y$2,0),0),0)</f>
        <v>0</v>
      </c>
      <c r="S68" s="480">
        <f>IFERROR(VLOOKUP($B68,'Round 1'!$B$2:$AM$102,MATCH(Species!S$2,'Round 1'!$B$2:$AM$2,0),0),0)+IFERROR(VLOOKUP($B68,'Round  (2)'!$B$2:$AM$102,MATCH(Species!S$2,'Round  (2)'!$B$2:$AM$2,0),0),0)+IFERROR(VLOOKUP($B68,'Round  (3)'!$B$2:$AM$102,MATCH(Species!S$2,'Round  (3)'!$B$2:$AM$2,0),0),0)+IFERROR(VLOOKUP($B68,'Round (4)'!$B$2:$AM$102,MATCH(Species!S$2,'Round (4)'!$B$2:$AM$2,0),0),0)+IFERROR(VLOOKUP($B68,'Round  (5)'!$B$2:$AM$102,MATCH(Species!S$2,'Round  (5)'!$B$2:$AM$2,0),0),0)+IFERROR(VLOOKUP($B68,'Round  (6)'!$B$2:$AM$102,MATCH(Species!S$2,'Round  (6)'!$B$2:$AM$2,0),0),0)+IFERROR(VLOOKUP($B68,'Round  (7)'!$B$2:$AM$102,MATCH(Species!S$2,'Round  (7)'!$B$2:$AM$2,0),0),0)+IFERROR(VLOOKUP($B68,'Round  (8)'!$B$2:$AM$102,MATCH(Species!S$2,'Round  (8)'!$B$2:$AM$2,0),0),0)+IFERROR(VLOOKUP($B68,'Round  (9)'!$B$2:$AM$102,MATCH(Species!S$2,'Round  (9)'!$B$2:$AM$2,0),0),0)+IFERROR(VLOOKUP($B68,'Round  (10)'!$B$2:$U$102,MATCH(Species!S$2,'Round  (10)'!$B$2:$U$2,0),0),0)+IFERROR(VLOOKUP($B68,'Round  (11)'!$B$2:$AB$102,MATCH(Species!S$2,'Round  (11)'!$B$2:$AB$2,0),0),0)+IFERROR(VLOOKUP($B68,'Round  (12)'!$B$2:$Y$100,MATCH(Species!S$2,'Round  (12)'!$B$2:$Y$2,0),0),0)</f>
        <v>0</v>
      </c>
      <c r="T68" s="480">
        <f>IFERROR(VLOOKUP($B68,'Round 1'!$B$2:$AM$102,MATCH(Species!T$2,'Round 1'!$B$2:$AM$2,0),0),0)+IFERROR(VLOOKUP($B68,'Round  (2)'!$B$2:$AM$102,MATCH(Species!T$2,'Round  (2)'!$B$2:$AM$2,0),0),0)+IFERROR(VLOOKUP($B68,'Round  (3)'!$B$2:$AM$102,MATCH(Species!T$2,'Round  (3)'!$B$2:$AM$2,0),0),0)+IFERROR(VLOOKUP($B68,'Round (4)'!$B$2:$AM$102,MATCH(Species!T$2,'Round (4)'!$B$2:$AM$2,0),0),0)+IFERROR(VLOOKUP($B68,'Round  (5)'!$B$2:$AM$102,MATCH(Species!T$2,'Round  (5)'!$B$2:$AM$2,0),0),0)+IFERROR(VLOOKUP($B68,'Round  (6)'!$B$2:$AM$102,MATCH(Species!T$2,'Round  (6)'!$B$2:$AM$2,0),0),0)+IFERROR(VLOOKUP($B68,'Round  (7)'!$B$2:$AM$102,MATCH(Species!T$2,'Round  (7)'!$B$2:$AM$2,0),0),0)+IFERROR(VLOOKUP($B68,'Round  (8)'!$B$2:$AM$102,MATCH(Species!T$2,'Round  (8)'!$B$2:$AM$2,0),0),0)+IFERROR(VLOOKUP($B68,'Round  (9)'!$B$2:$AM$102,MATCH(Species!T$2,'Round  (9)'!$B$2:$AM$2,0),0),0)+IFERROR(VLOOKUP($B68,'Round  (10)'!$B$2:$U$102,MATCH(Species!T$2,'Round  (10)'!$B$2:$U$2,0),0),0)+IFERROR(VLOOKUP($B68,'Round  (11)'!$B$2:$AB$102,MATCH(Species!T$2,'Round  (11)'!$B$2:$AB$2,0),0),0)+IFERROR(VLOOKUP($B68,'Round  (12)'!$B$2:$Y$100,MATCH(Species!T$2,'Round  (12)'!$B$2:$Y$2,0),0),0)</f>
        <v>0</v>
      </c>
      <c r="U68" s="480">
        <f>IFERROR(VLOOKUP($B68,'Round 1'!$B$2:$AM$102,MATCH(Species!U$2,'Round 1'!$B$2:$AM$2,0),0),0)+IFERROR(VLOOKUP($B68,'Round  (2)'!$B$2:$AM$102,MATCH(Species!U$2,'Round  (2)'!$B$2:$AM$2,0),0),0)+IFERROR(VLOOKUP($B68,'Round  (3)'!$B$2:$AM$102,MATCH(Species!U$2,'Round  (3)'!$B$2:$AM$2,0),0),0)+IFERROR(VLOOKUP($B68,'Round (4)'!$B$2:$AM$102,MATCH(Species!U$2,'Round (4)'!$B$2:$AM$2,0),0),0)+IFERROR(VLOOKUP($B68,'Round  (5)'!$B$2:$AM$102,MATCH(Species!U$2,'Round  (5)'!$B$2:$AM$2,0),0),0)+IFERROR(VLOOKUP($B68,'Round  (6)'!$B$2:$AM$102,MATCH(Species!U$2,'Round  (6)'!$B$2:$AM$2,0),0),0)+IFERROR(VLOOKUP($B68,'Round  (7)'!$B$2:$AM$102,MATCH(Species!U$2,'Round  (7)'!$B$2:$AM$2,0),0),0)+IFERROR(VLOOKUP($B68,'Round  (8)'!$B$2:$AM$102,MATCH(Species!U$2,'Round  (8)'!$B$2:$AM$2,0),0),0)+IFERROR(VLOOKUP($B68,'Round  (9)'!$B$2:$AM$102,MATCH(Species!U$2,'Round  (9)'!$B$2:$AM$2,0),0),0)+IFERROR(VLOOKUP($B68,'Round  (10)'!$B$2:$U$102,MATCH(Species!U$2,'Round  (10)'!$B$2:$U$2,0),0),0)+IFERROR(VLOOKUP($B68,'Round  (11)'!$B$2:$AB$102,MATCH(Species!U$2,'Round  (11)'!$B$2:$AB$2,0),0),0)+IFERROR(VLOOKUP($B68,'Round  (12)'!$B$2:$Y$100,MATCH(Species!U$2,'Round  (12)'!$B$2:$Y$2,0),0),0)</f>
        <v>0</v>
      </c>
      <c r="V68" s="480">
        <f>IFERROR(VLOOKUP($B68,'Round 1'!$B$2:$AM$102,MATCH(Species!V$2,'Round 1'!$B$2:$AM$2,0),0),0)+IFERROR(VLOOKUP($B68,'Round  (2)'!$B$2:$AM$102,MATCH(Species!V$2,'Round  (2)'!$B$2:$AM$2,0),0),0)+IFERROR(VLOOKUP($B68,'Round  (3)'!$B$2:$AM$102,MATCH(Species!V$2,'Round  (3)'!$B$2:$AM$2,0),0),0)+IFERROR(VLOOKUP($B68,'Round (4)'!$B$2:$AM$102,MATCH(Species!V$2,'Round (4)'!$B$2:$AM$2,0),0),0)+IFERROR(VLOOKUP($B68,'Round  (5)'!$B$2:$AM$102,MATCH(Species!V$2,'Round  (5)'!$B$2:$AM$2,0),0),0)+IFERROR(VLOOKUP($B68,'Round  (6)'!$B$2:$AM$102,MATCH(Species!V$2,'Round  (6)'!$B$2:$AM$2,0),0),0)+IFERROR(VLOOKUP($B68,'Round  (7)'!$B$2:$AM$102,MATCH(Species!V$2,'Round  (7)'!$B$2:$AM$2,0),0),0)+IFERROR(VLOOKUP($B68,'Round  (8)'!$B$2:$AM$102,MATCH(Species!V$2,'Round  (8)'!$B$2:$AM$2,0),0),0)+IFERROR(VLOOKUP($B68,'Round  (9)'!$B$2:$AM$102,MATCH(Species!V$2,'Round  (9)'!$B$2:$AM$2,0),0),0)+IFERROR(VLOOKUP($B68,'Round  (10)'!$B$2:$U$102,MATCH(Species!V$2,'Round  (10)'!$B$2:$U$2,0),0),0)+IFERROR(VLOOKUP($B68,'Round  (11)'!$B$2:$AB$102,MATCH(Species!V$2,'Round  (11)'!$B$2:$AB$2,0),0),0)+IFERROR(VLOOKUP($B68,'Round  (12)'!$B$2:$Y$100,MATCH(Species!V$2,'Round  (12)'!$B$2:$Y$2,0),0),0)</f>
        <v>0</v>
      </c>
      <c r="W68" s="480">
        <f>IFERROR(VLOOKUP($B68,'Round 1'!$B$2:$AM$102,MATCH(Species!W$2,'Round 1'!$B$2:$AM$2,0),0),0)+IFERROR(VLOOKUP($B68,'Round  (2)'!$B$2:$AM$102,MATCH(Species!W$2,'Round  (2)'!$B$2:$AM$2,0),0),0)+IFERROR(VLOOKUP($B68,'Round  (3)'!$B$2:$AM$102,MATCH(Species!W$2,'Round  (3)'!$B$2:$AM$2,0),0),0)+IFERROR(VLOOKUP($B68,'Round (4)'!$B$2:$AM$102,MATCH(Species!W$2,'Round (4)'!$B$2:$AM$2,0),0),0)+IFERROR(VLOOKUP($B68,'Round  (5)'!$B$2:$AM$102,MATCH(Species!W$2,'Round  (5)'!$B$2:$AM$2,0),0),0)+IFERROR(VLOOKUP($B68,'Round  (6)'!$B$2:$AM$102,MATCH(Species!W$2,'Round  (6)'!$B$2:$AM$2,0),0),0)+IFERROR(VLOOKUP($B68,'Round  (7)'!$B$2:$AM$102,MATCH(Species!W$2,'Round  (7)'!$B$2:$AM$2,0),0),0)+IFERROR(VLOOKUP($B68,'Round  (8)'!$B$2:$AM$102,MATCH(Species!W$2,'Round  (8)'!$B$2:$AM$2,0),0),0)+IFERROR(VLOOKUP($B68,'Round  (9)'!$B$2:$AM$102,MATCH(Species!W$2,'Round  (9)'!$B$2:$AM$2,0),0),0)+IFERROR(VLOOKUP($B68,'Round  (10)'!$B$2:$U$102,MATCH(Species!W$2,'Round  (10)'!$B$2:$U$2,0),0),0)+IFERROR(VLOOKUP($B68,'Round  (11)'!$B$2:$AB$102,MATCH(Species!W$2,'Round  (11)'!$B$2:$AB$2,0),0),0)+IFERROR(VLOOKUP($B68,'Round  (12)'!$B$2:$Y$100,MATCH(Species!W$2,'Round  (12)'!$B$2:$Y$2,0),0),0)</f>
        <v>1</v>
      </c>
      <c r="X68" s="480">
        <f>IFERROR(VLOOKUP($B68,'Round 1'!$B$2:$AM$102,MATCH(Species!X$2,'Round 1'!$B$2:$AM$2,0),0),0)+IFERROR(VLOOKUP($B68,'Round  (2)'!$B$2:$AM$102,MATCH(Species!X$2,'Round  (2)'!$B$2:$AM$2,0),0),0)+IFERROR(VLOOKUP($B68,'Round  (3)'!$B$2:$AM$102,MATCH(Species!X$2,'Round  (3)'!$B$2:$AM$2,0),0),0)+IFERROR(VLOOKUP($B68,'Round (4)'!$B$2:$AM$102,MATCH(Species!X$2,'Round (4)'!$B$2:$AM$2,0),0),0)+IFERROR(VLOOKUP($B68,'Round  (5)'!$B$2:$AM$102,MATCH(Species!X$2,'Round  (5)'!$B$2:$AM$2,0),0),0)+IFERROR(VLOOKUP($B68,'Round  (6)'!$B$2:$AM$102,MATCH(Species!X$2,'Round  (6)'!$B$2:$AM$2,0),0),0)+IFERROR(VLOOKUP($B68,'Round  (7)'!$B$2:$AM$102,MATCH(Species!X$2,'Round  (7)'!$B$2:$AM$2,0),0),0)+IFERROR(VLOOKUP($B68,'Round  (8)'!$B$2:$AM$102,MATCH(Species!X$2,'Round  (8)'!$B$2:$AM$2,0),0),0)+IFERROR(VLOOKUP($B68,'Round  (9)'!$B$2:$AM$102,MATCH(Species!X$2,'Round  (9)'!$B$2:$AM$2,0),0),0)+IFERROR(VLOOKUP($B68,'Round  (10)'!$B$2:$U$102,MATCH(Species!X$2,'Round  (10)'!$B$2:$U$2,0),0),0)+IFERROR(VLOOKUP($B68,'Round  (11)'!$B$2:$AB$102,MATCH(Species!X$2,'Round  (11)'!$B$2:$AB$2,0),0),0)+IFERROR(VLOOKUP($B68,'Round  (12)'!$B$2:$Y$100,MATCH(Species!X$2,'Round  (12)'!$B$2:$Y$2,0),0),0)</f>
        <v>0</v>
      </c>
      <c r="Y68" s="480">
        <f>IFERROR(VLOOKUP($B68,'Round 1'!$B$2:$AM$102,MATCH(Species!Y$2,'Round 1'!$B$2:$AM$2,0),0),0)+IFERROR(VLOOKUP($B68,'Round  (2)'!$B$2:$AM$102,MATCH(Species!Y$2,'Round  (2)'!$B$2:$AM$2,0),0),0)+IFERROR(VLOOKUP($B68,'Round  (3)'!$B$2:$AM$102,MATCH(Species!Y$2,'Round  (3)'!$B$2:$AM$2,0),0),0)+IFERROR(VLOOKUP($B68,'Round (4)'!$B$2:$AM$102,MATCH(Species!Y$2,'Round (4)'!$B$2:$AM$2,0),0),0)+IFERROR(VLOOKUP($B68,'Round  (5)'!$B$2:$AM$102,MATCH(Species!Y$2,'Round  (5)'!$B$2:$AM$2,0),0),0)+IFERROR(VLOOKUP($B68,'Round  (6)'!$B$2:$AM$102,MATCH(Species!Y$2,'Round  (6)'!$B$2:$AM$2,0),0),0)+IFERROR(VLOOKUP($B68,'Round  (7)'!$B$2:$AM$102,MATCH(Species!Y$2,'Round  (7)'!$B$2:$AM$2,0),0),0)+IFERROR(VLOOKUP($B68,'Round  (8)'!$B$2:$AM$102,MATCH(Species!Y$2,'Round  (8)'!$B$2:$AM$2,0),0),0)+IFERROR(VLOOKUP($B68,'Round  (9)'!$B$2:$AM$102,MATCH(Species!Y$2,'Round  (9)'!$B$2:$AM$2,0),0),0)+IFERROR(VLOOKUP($B68,'Round  (10)'!$B$2:$U$102,MATCH(Species!Y$2,'Round  (10)'!$B$2:$U$2,0),0),0)+IFERROR(VLOOKUP($B68,'Round  (11)'!$B$2:$AB$102,MATCH(Species!Y$2,'Round  (11)'!$B$2:$AB$2,0),0),0)+IFERROR(VLOOKUP($B68,'Round  (12)'!$B$2:$Y$100,MATCH(Species!Y$2,'Round  (12)'!$B$2:$Y$2,0),0),0)</f>
        <v>0</v>
      </c>
      <c r="Z68" s="480">
        <f>IFERROR(VLOOKUP($B68,'Round 1'!$B$2:$AM$102,MATCH(Species!Z$2,'Round 1'!$B$2:$AM$2,0),0),0)+IFERROR(VLOOKUP($B68,'Round  (2)'!$B$2:$AM$102,MATCH(Species!Z$2,'Round  (2)'!$B$2:$AM$2,0),0),0)+IFERROR(VLOOKUP($B68,'Round  (3)'!$B$2:$AM$102,MATCH(Species!Z$2,'Round  (3)'!$B$2:$AM$2,0),0),0)+IFERROR(VLOOKUP($B68,'Round (4)'!$B$2:$AM$102,MATCH(Species!Z$2,'Round (4)'!$B$2:$AM$2,0),0),0)+IFERROR(VLOOKUP($B68,'Round  (5)'!$B$2:$AM$102,MATCH(Species!Z$2,'Round  (5)'!$B$2:$AM$2,0),0),0)+IFERROR(VLOOKUP($B68,'Round  (6)'!$B$2:$AM$102,MATCH(Species!Z$2,'Round  (6)'!$B$2:$AM$2,0),0),0)+IFERROR(VLOOKUP($B68,'Round  (7)'!$B$2:$AM$102,MATCH(Species!Z$2,'Round  (7)'!$B$2:$AM$2,0),0),0)+IFERROR(VLOOKUP($B68,'Round  (8)'!$B$2:$AM$102,MATCH(Species!Z$2,'Round  (8)'!$B$2:$AM$2,0),0),0)+IFERROR(VLOOKUP($B68,'Round  (9)'!$B$2:$AM$102,MATCH(Species!Z$2,'Round  (9)'!$B$2:$AM$2,0),0),0)+IFERROR(VLOOKUP($B68,'Round  (10)'!$B$2:$U$102,MATCH(Species!Z$2,'Round  (10)'!$B$2:$U$2,0),0),0)+IFERROR(VLOOKUP($B68,'Round  (11)'!$B$2:$AB$102,MATCH(Species!Z$2,'Round  (11)'!$B$2:$AB$2,0),0),0)+IFERROR(VLOOKUP($B68,'Round  (12)'!$B$2:$Y$100,MATCH(Species!Z$2,'Round  (12)'!$B$2:$Y$2,0),0),0)</f>
        <v>0</v>
      </c>
      <c r="AA68" s="480">
        <f>IFERROR(VLOOKUP($B68,'Round 1'!$B$2:$AM$102,MATCH(Species!AA$2,'Round 1'!$B$2:$AM$2,0),0),0)+IFERROR(VLOOKUP($B68,'Round  (2)'!$B$2:$AM$102,MATCH(Species!AA$2,'Round  (2)'!$B$2:$AM$2,0),0),0)+IFERROR(VLOOKUP($B68,'Round  (3)'!$B$2:$AM$102,MATCH(Species!AA$2,'Round  (3)'!$B$2:$AM$2,0),0),0)+IFERROR(VLOOKUP($B68,'Round (4)'!$B$2:$AM$102,MATCH(Species!AA$2,'Round (4)'!$B$2:$AM$2,0),0),0)+IFERROR(VLOOKUP($B68,'Round  (5)'!$B$2:$AM$102,MATCH(Species!AA$2,'Round  (5)'!$B$2:$AM$2,0),0),0)+IFERROR(VLOOKUP($B68,'Round  (6)'!$B$2:$AM$102,MATCH(Species!AA$2,'Round  (6)'!$B$2:$AM$2,0),0),0)+IFERROR(VLOOKUP($B68,'Round  (7)'!$B$2:$AM$102,MATCH(Species!AA$2,'Round  (7)'!$B$2:$AM$2,0),0),0)+IFERROR(VLOOKUP($B68,'Round  (8)'!$B$2:$AM$102,MATCH(Species!AA$2,'Round  (8)'!$B$2:$AM$2,0),0),0)+IFERROR(VLOOKUP($B68,'Round  (9)'!$B$2:$AM$102,MATCH(Species!AA$2,'Round  (9)'!$B$2:$AM$2,0),0),0)+IFERROR(VLOOKUP($B68,'Round  (10)'!$B$2:$U$102,MATCH(Species!AA$2,'Round  (10)'!$B$2:$U$2,0),0),0)+IFERROR(VLOOKUP($B68,'Round  (11)'!$B$2:$AB$102,MATCH(Species!AA$2,'Round  (11)'!$B$2:$AB$2,0),0),0)+IFERROR(VLOOKUP($B68,'Round  (12)'!$B$2:$Y$100,MATCH(Species!AA$2,'Round  (12)'!$B$2:$Y$2,0),0),0)</f>
        <v>0</v>
      </c>
      <c r="AB68" s="480">
        <f>IFERROR(VLOOKUP($B68,'Round 1'!$B$2:$AM$102,MATCH(Species!AB$2,'Round 1'!$B$2:$AM$2,0),0),0)+IFERROR(VLOOKUP($B68,'Round  (2)'!$B$2:$AM$102,MATCH(Species!AB$2,'Round  (2)'!$B$2:$AM$2,0),0),0)+IFERROR(VLOOKUP($B68,'Round  (3)'!$B$2:$AM$102,MATCH(Species!AB$2,'Round  (3)'!$B$2:$AM$2,0),0),0)+IFERROR(VLOOKUP($B68,'Round (4)'!$B$2:$AM$102,MATCH(Species!AB$2,'Round (4)'!$B$2:$AM$2,0),0),0)+IFERROR(VLOOKUP($B68,'Round  (5)'!$B$2:$AM$102,MATCH(Species!AB$2,'Round  (5)'!$B$2:$AM$2,0),0),0)+IFERROR(VLOOKUP($B68,'Round  (6)'!$B$2:$AM$102,MATCH(Species!AB$2,'Round  (6)'!$B$2:$AM$2,0),0),0)+IFERROR(VLOOKUP($B68,'Round  (7)'!$B$2:$AM$102,MATCH(Species!AB$2,'Round  (7)'!$B$2:$AM$2,0),0),0)+IFERROR(VLOOKUP($B68,'Round  (8)'!$B$2:$AM$102,MATCH(Species!AB$2,'Round  (8)'!$B$2:$AM$2,0),0),0)+IFERROR(VLOOKUP($B68,'Round  (9)'!$B$2:$AM$102,MATCH(Species!AB$2,'Round  (9)'!$B$2:$AM$2,0),0),0)+IFERROR(VLOOKUP($B68,'Round  (10)'!$B$2:$U$102,MATCH(Species!AB$2,'Round  (10)'!$B$2:$U$2,0),0),0)+IFERROR(VLOOKUP($B68,'Round  (11)'!$B$2:$AB$102,MATCH(Species!AB$2,'Round  (11)'!$B$2:$AB$2,0),0),0)+IFERROR(VLOOKUP($B68,'Round  (12)'!$B$2:$Y$100,MATCH(Species!AB$2,'Round  (12)'!$B$2:$Y$2,0),0),0)</f>
        <v>0</v>
      </c>
      <c r="AC68" s="480">
        <f>IFERROR(VLOOKUP($B68,'Round 1'!$B$2:$AM$102,MATCH(Species!AC$2,'Round 1'!$B$2:$AM$2,0),0),0)+IFERROR(VLOOKUP($B68,'Round  (2)'!$B$2:$AM$102,MATCH(Species!AC$2,'Round  (2)'!$B$2:$AM$2,0),0),0)+IFERROR(VLOOKUP($B68,'Round  (3)'!$B$2:$AM$102,MATCH(Species!AC$2,'Round  (3)'!$B$2:$AM$2,0),0),0)+IFERROR(VLOOKUP($B68,'Round (4)'!$B$2:$AM$102,MATCH(Species!AC$2,'Round (4)'!$B$2:$AM$2,0),0),0)+IFERROR(VLOOKUP($B68,'Round  (5)'!$B$2:$AM$102,MATCH(Species!AC$2,'Round  (5)'!$B$2:$AM$2,0),0),0)+IFERROR(VLOOKUP($B68,'Round  (6)'!$B$2:$AM$102,MATCH(Species!AC$2,'Round  (6)'!$B$2:$AM$2,0),0),0)+IFERROR(VLOOKUP($B68,'Round  (7)'!$B$2:$AM$102,MATCH(Species!AC$2,'Round  (7)'!$B$2:$AM$2,0),0),0)+IFERROR(VLOOKUP($B68,'Round  (8)'!$B$2:$AM$102,MATCH(Species!AC$2,'Round  (8)'!$B$2:$AM$2,0),0),0)+IFERROR(VLOOKUP($B68,'Round  (9)'!$B$2:$AM$102,MATCH(Species!AC$2,'Round  (9)'!$B$2:$AM$2,0),0),0)+IFERROR(VLOOKUP($B68,'Round  (10)'!$B$2:$U$102,MATCH(Species!AC$2,'Round  (10)'!$B$2:$U$2,0),0),0)+IFERROR(VLOOKUP($B68,'Round  (11)'!$B$2:$AB$102,MATCH(Species!AC$2,'Round  (11)'!$B$2:$AB$2,0),0),0)+IFERROR(VLOOKUP($B68,'Round  (12)'!$B$2:$Y$100,MATCH(Species!AC$2,'Round  (12)'!$B$2:$Y$2,0),0),0)</f>
        <v>0</v>
      </c>
      <c r="AD68" s="480">
        <f>IFERROR(VLOOKUP($B68,'Round 1'!$B$2:$AM$102,MATCH(Species!AD$2,'Round 1'!$B$2:$AM$2,0),0),0)+IFERROR(VLOOKUP($B68,'Round  (2)'!$B$2:$AM$102,MATCH(Species!AD$2,'Round  (2)'!$B$2:$AM$2,0),0),0)+IFERROR(VLOOKUP($B68,'Round  (3)'!$B$2:$AM$102,MATCH(Species!AD$2,'Round  (3)'!$B$2:$AM$2,0),0),0)+IFERROR(VLOOKUP($B68,'Round (4)'!$B$2:$AM$102,MATCH(Species!AD$2,'Round (4)'!$B$2:$AM$2,0),0),0)+IFERROR(VLOOKUP($B68,'Round  (5)'!$B$2:$AM$102,MATCH(Species!AD$2,'Round  (5)'!$B$2:$AM$2,0),0),0)+IFERROR(VLOOKUP($B68,'Round  (6)'!$B$2:$AM$102,MATCH(Species!AD$2,'Round  (6)'!$B$2:$AM$2,0),0),0)+IFERROR(VLOOKUP($B68,'Round  (7)'!$B$2:$AM$102,MATCH(Species!AD$2,'Round  (7)'!$B$2:$AM$2,0),0),0)+IFERROR(VLOOKUP($B68,'Round  (8)'!$B$2:$AM$102,MATCH(Species!AD$2,'Round  (8)'!$B$2:$AM$2,0),0),0)+IFERROR(VLOOKUP($B68,'Round  (9)'!$B$2:$AM$102,MATCH(Species!AD$2,'Round  (9)'!$B$2:$AM$2,0),0),0)+IFERROR(VLOOKUP($B68,'Round  (10)'!$B$2:$U$102,MATCH(Species!AD$2,'Round  (10)'!$B$2:$U$2,0),0),0)+IFERROR(VLOOKUP($B68,'Round  (11)'!$B$2:$AB$102,MATCH(Species!AD$2,'Round  (11)'!$B$2:$AB$2,0),0),0)+IFERROR(VLOOKUP($B68,'Round  (12)'!$B$2:$Y$100,MATCH(Species!AD$2,'Round  (12)'!$B$2:$Y$2,0),0),0)</f>
        <v>0</v>
      </c>
      <c r="AE68" s="480">
        <f>IFERROR(VLOOKUP($B68,'Round 1'!$B$2:$AM$102,MATCH(Species!AE$2,'Round 1'!$B$2:$AM$2,0),0),0)+IFERROR(VLOOKUP($B68,'Round  (2)'!$B$2:$AM$102,MATCH(Species!AE$2,'Round  (2)'!$B$2:$AM$2,0),0),0)+IFERROR(VLOOKUP($B68,'Round  (3)'!$B$2:$AM$102,MATCH(Species!AE$2,'Round  (3)'!$B$2:$AM$2,0),0),0)+IFERROR(VLOOKUP($B68,'Round (4)'!$B$2:$AM$102,MATCH(Species!AE$2,'Round (4)'!$B$2:$AM$2,0),0),0)+IFERROR(VLOOKUP($B68,'Round  (5)'!$B$2:$AM$102,MATCH(Species!AE$2,'Round  (5)'!$B$2:$AM$2,0),0),0)+IFERROR(VLOOKUP($B68,'Round  (6)'!$B$2:$AM$102,MATCH(Species!AE$2,'Round  (6)'!$B$2:$AM$2,0),0),0)+IFERROR(VLOOKUP($B68,'Round  (7)'!$B$2:$AM$102,MATCH(Species!AE$2,'Round  (7)'!$B$2:$AM$2,0),0),0)+IFERROR(VLOOKUP($B68,'Round  (8)'!$B$2:$AM$102,MATCH(Species!AE$2,'Round  (8)'!$B$2:$AM$2,0),0),0)+IFERROR(VLOOKUP($B68,'Round  (9)'!$B$2:$AM$102,MATCH(Species!AE$2,'Round  (9)'!$B$2:$AM$2,0),0),0)+IFERROR(VLOOKUP($B68,'Round  (10)'!$B$2:$U$102,MATCH(Species!AE$2,'Round  (10)'!$B$2:$U$2,0),0),0)+IFERROR(VLOOKUP($B68,'Round  (11)'!$B$2:$AB$102,MATCH(Species!AE$2,'Round  (11)'!$B$2:$AB$2,0),0),0)+IFERROR(VLOOKUP($B68,'Round  (12)'!$B$2:$Y$100,MATCH(Species!AE$2,'Round  (12)'!$B$2:$Y$2,0),0),0)</f>
        <v>0</v>
      </c>
      <c r="AF68" s="480">
        <f>IFERROR(VLOOKUP($B68,'Round 1'!$B$2:$AM$102,MATCH(Species!AF$2,'Round 1'!$B$2:$AM$2,0),0),0)+IFERROR(VLOOKUP($B68,'Round  (2)'!$B$2:$AM$102,MATCH(Species!AF$2,'Round  (2)'!$B$2:$AM$2,0),0),0)+IFERROR(VLOOKUP($B68,'Round  (3)'!$B$2:$AM$102,MATCH(Species!AF$2,'Round  (3)'!$B$2:$AM$2,0),0),0)+IFERROR(VLOOKUP($B68,'Round (4)'!$B$2:$AM$102,MATCH(Species!AF$2,'Round (4)'!$B$2:$AM$2,0),0),0)+IFERROR(VLOOKUP($B68,'Round  (5)'!$B$2:$AM$102,MATCH(Species!AF$2,'Round  (5)'!$B$2:$AM$2,0),0),0)+IFERROR(VLOOKUP($B68,'Round  (6)'!$B$2:$AM$102,MATCH(Species!AF$2,'Round  (6)'!$B$2:$AM$2,0),0),0)+IFERROR(VLOOKUP($B68,'Round  (7)'!$B$2:$AM$102,MATCH(Species!AF$2,'Round  (7)'!$B$2:$AM$2,0),0),0)+IFERROR(VLOOKUP($B68,'Round  (8)'!$B$2:$AM$102,MATCH(Species!AF$2,'Round  (8)'!$B$2:$AM$2,0),0),0)+IFERROR(VLOOKUP($B68,'Round  (9)'!$B$2:$AM$102,MATCH(Species!AF$2,'Round  (9)'!$B$2:$AM$2,0),0),0)+IFERROR(VLOOKUP($B68,'Round  (10)'!$B$2:$U$102,MATCH(Species!AF$2,'Round  (10)'!$B$2:$U$2,0),0),0)+IFERROR(VLOOKUP($B68,'Round  (11)'!$B$2:$AB$102,MATCH(Species!AF$2,'Round  (11)'!$B$2:$AB$2,0),0),0)+IFERROR(VLOOKUP($B68,'Round  (12)'!$B$2:$Y$100,MATCH(Species!AF$2,'Round  (12)'!$B$2:$Y$2,0),0),0)</f>
        <v>0</v>
      </c>
      <c r="AG68" s="480">
        <f>IFERROR(VLOOKUP($B68,'Round 1'!$B$2:$AM$102,MATCH(Species!AG$2,'Round 1'!$B$2:$AM$2,0),0),0)+IFERROR(VLOOKUP($B68,'Round  (2)'!$B$2:$AM$102,MATCH(Species!AG$2,'Round  (2)'!$B$2:$AM$2,0),0),0)+IFERROR(VLOOKUP($B68,'Round  (3)'!$B$2:$AM$102,MATCH(Species!AG$2,'Round  (3)'!$B$2:$AM$2,0),0),0)+IFERROR(VLOOKUP($B68,'Round (4)'!$B$2:$AM$102,MATCH(Species!AG$2,'Round (4)'!$B$2:$AM$2,0),0),0)+IFERROR(VLOOKUP($B68,'Round  (5)'!$B$2:$AM$102,MATCH(Species!AG$2,'Round  (5)'!$B$2:$AM$2,0),0),0)+IFERROR(VLOOKUP($B68,'Round  (6)'!$B$2:$AM$102,MATCH(Species!AG$2,'Round  (6)'!$B$2:$AM$2,0),0),0)+IFERROR(VLOOKUP($B68,'Round  (7)'!$B$2:$AM$102,MATCH(Species!AG$2,'Round  (7)'!$B$2:$AM$2,0),0),0)+IFERROR(VLOOKUP($B68,'Round  (8)'!$B$2:$AM$102,MATCH(Species!AG$2,'Round  (8)'!$B$2:$AM$2,0),0),0)+IFERROR(VLOOKUP($B68,'Round  (9)'!$B$2:$AM$102,MATCH(Species!AG$2,'Round  (9)'!$B$2:$AM$2,0),0),0)+IFERROR(VLOOKUP($B68,'Round  (10)'!$B$2:$U$102,MATCH(Species!AG$2,'Round  (10)'!$B$2:$U$2,0),0),0)+IFERROR(VLOOKUP($B68,'Round  (11)'!$B$2:$AB$102,MATCH(Species!AG$2,'Round  (11)'!$B$2:$AB$2,0),0),0)+IFERROR(VLOOKUP($B68,'Round  (12)'!$B$2:$Y$100,MATCH(Species!AG$2,'Round  (12)'!$B$2:$Y$2,0),0),0)</f>
        <v>0</v>
      </c>
      <c r="AH68" s="480">
        <f>IFERROR(VLOOKUP($B68,'Round 1'!$B$2:$AM$102,MATCH(Species!AH$2,'Round 1'!$B$2:$AM$2,0),0),0)+IFERROR(VLOOKUP($B68,'Round  (2)'!$B$2:$AM$102,MATCH(Species!AH$2,'Round  (2)'!$B$2:$AM$2,0),0),0)+IFERROR(VLOOKUP($B68,'Round  (3)'!$B$2:$AM$102,MATCH(Species!AH$2,'Round  (3)'!$B$2:$AM$2,0),0),0)+IFERROR(VLOOKUP($B68,'Round (4)'!$B$2:$AM$102,MATCH(Species!AH$2,'Round (4)'!$B$2:$AM$2,0),0),0)+IFERROR(VLOOKUP($B68,'Round  (5)'!$B$2:$AM$102,MATCH(Species!AH$2,'Round  (5)'!$B$2:$AM$2,0),0),0)+IFERROR(VLOOKUP($B68,'Round  (6)'!$B$2:$AM$102,MATCH(Species!AH$2,'Round  (6)'!$B$2:$AM$2,0),0),0)+IFERROR(VLOOKUP($B68,'Round  (7)'!$B$2:$AM$102,MATCH(Species!AH$2,'Round  (7)'!$B$2:$AM$2,0),0),0)+IFERROR(VLOOKUP($B68,'Round  (8)'!$B$2:$AM$102,MATCH(Species!AH$2,'Round  (8)'!$B$2:$AM$2,0),0),0)+IFERROR(VLOOKUP($B68,'Round  (9)'!$B$2:$AM$102,MATCH(Species!AH$2,'Round  (9)'!$B$2:$AM$2,0),0),0)+IFERROR(VLOOKUP($B68,'Round  (10)'!$B$2:$U$102,MATCH(Species!AH$2,'Round  (10)'!$B$2:$U$2,0),0),0)+IFERROR(VLOOKUP($B68,'Round  (11)'!$B$2:$AB$102,MATCH(Species!AH$2,'Round  (11)'!$B$2:$AB$2,0),0),0)+IFERROR(VLOOKUP($B68,'Round  (12)'!$B$2:$Y$100,MATCH(Species!AH$2,'Round  (12)'!$B$2:$Y$2,0),0),0)</f>
        <v>0</v>
      </c>
      <c r="AI68" s="480">
        <f>IFERROR(VLOOKUP($B68,'Round 1'!$B$2:$AM$102,MATCH(Species!AI$2,'Round 1'!$B$2:$AM$2,0),0),0)+IFERROR(VLOOKUP($B68,'Round  (2)'!$B$2:$AM$102,MATCH(Species!AI$2,'Round  (2)'!$B$2:$AM$2,0),0),0)+IFERROR(VLOOKUP($B68,'Round  (3)'!$B$2:$AM$102,MATCH(Species!AI$2,'Round  (3)'!$B$2:$AM$2,0),0),0)+IFERROR(VLOOKUP($B68,'Round (4)'!$B$2:$AM$102,MATCH(Species!AI$2,'Round (4)'!$B$2:$AM$2,0),0),0)+IFERROR(VLOOKUP($B68,'Round  (5)'!$B$2:$AM$102,MATCH(Species!AI$2,'Round  (5)'!$B$2:$AM$2,0),0),0)+IFERROR(VLOOKUP($B68,'Round  (6)'!$B$2:$AM$102,MATCH(Species!AI$2,'Round  (6)'!$B$2:$AM$2,0),0),0)+IFERROR(VLOOKUP($B68,'Round  (7)'!$B$2:$AM$102,MATCH(Species!AI$2,'Round  (7)'!$B$2:$AM$2,0),0),0)+IFERROR(VLOOKUP($B68,'Round  (8)'!$B$2:$AM$102,MATCH(Species!AI$2,'Round  (8)'!$B$2:$AM$2,0),0),0)+IFERROR(VLOOKUP($B68,'Round  (9)'!$B$2:$AM$102,MATCH(Species!AI$2,'Round  (9)'!$B$2:$AM$2,0),0),0)+IFERROR(VLOOKUP($B68,'Round  (10)'!$B$2:$U$102,MATCH(Species!AI$2,'Round  (10)'!$B$2:$U$2,0),0),0)+IFERROR(VLOOKUP($B68,'Round  (11)'!$B$2:$AB$102,MATCH(Species!AI$2,'Round  (11)'!$B$2:$AB$2,0),0),0)+IFERROR(VLOOKUP($B68,'Round  (12)'!$B$2:$Y$100,MATCH(Species!AI$2,'Round  (12)'!$B$2:$Y$2,0),0),0)</f>
        <v>0</v>
      </c>
      <c r="AJ68" s="480">
        <f>IFERROR(VLOOKUP($B68,'Round 1'!$B$2:$AM$102,MATCH(Species!AJ$2,'Round 1'!$B$2:$AM$2,0),0),0)+IFERROR(VLOOKUP($B68,'Round  (2)'!$B$2:$AM$102,MATCH(Species!AJ$2,'Round  (2)'!$B$2:$AM$2,0),0),0)+IFERROR(VLOOKUP($B68,'Round  (3)'!$B$2:$AM$102,MATCH(Species!AJ$2,'Round  (3)'!$B$2:$AM$2,0),0),0)+IFERROR(VLOOKUP($B68,'Round (4)'!$B$2:$AM$102,MATCH(Species!AJ$2,'Round (4)'!$B$2:$AM$2,0),0),0)+IFERROR(VLOOKUP($B68,'Round  (5)'!$B$2:$AM$102,MATCH(Species!AJ$2,'Round  (5)'!$B$2:$AM$2,0),0),0)+IFERROR(VLOOKUP($B68,'Round  (6)'!$B$2:$AM$102,MATCH(Species!AJ$2,'Round  (6)'!$B$2:$AM$2,0),0),0)+IFERROR(VLOOKUP($B68,'Round  (7)'!$B$2:$AM$102,MATCH(Species!AJ$2,'Round  (7)'!$B$2:$AM$2,0),0),0)+IFERROR(VLOOKUP($B68,'Round  (8)'!$B$2:$AM$102,MATCH(Species!AJ$2,'Round  (8)'!$B$2:$AM$2,0),0),0)+IFERROR(VLOOKUP($B68,'Round  (9)'!$B$2:$AM$102,MATCH(Species!AJ$2,'Round  (9)'!$B$2:$AM$2,0),0),0)+IFERROR(VLOOKUP($B68,'Round  (10)'!$B$2:$U$102,MATCH(Species!AJ$2,'Round  (10)'!$B$2:$U$2,0),0),0)+IFERROR(VLOOKUP($B68,'Round  (11)'!$B$2:$AB$102,MATCH(Species!AJ$2,'Round  (11)'!$B$2:$AB$2,0),0),0)+IFERROR(VLOOKUP($B68,'Round  (12)'!$B$2:$Y$100,MATCH(Species!AJ$2,'Round  (12)'!$B$2:$Y$2,0),0),0)</f>
        <v>0</v>
      </c>
    </row>
    <row r="69" spans="1:36" x14ac:dyDescent="0.3">
      <c r="A69" s="186">
        <v>66</v>
      </c>
      <c r="B69" s="326" t="s">
        <v>72</v>
      </c>
      <c r="C69" s="66" t="str">
        <f>IFERROR(VLOOKUP(B69,IND!$B$3:$E$66,4,0),"NM")</f>
        <v>NM</v>
      </c>
      <c r="D69" s="51">
        <f t="shared" si="5"/>
        <v>3</v>
      </c>
      <c r="E69" s="342">
        <f t="shared" si="6"/>
        <v>10</v>
      </c>
      <c r="F69" s="480">
        <f>IFERROR(VLOOKUP($B69,'Round 1'!$B$2:$AM$102,MATCH(Species!F$2,'Round 1'!$B$2:$AM$2,0),0),0)+IFERROR(VLOOKUP($B69,'Round  (2)'!$B$2:$AM$102,MATCH(Species!F$2,'Round  (2)'!$B$2:$AM$2,0),0),0)+IFERROR(VLOOKUP($B69,'Round  (3)'!$B$2:$AM$102,MATCH(Species!F$2,'Round  (3)'!$B$2:$AM$2,0),0),0)+IFERROR(VLOOKUP($B69,'Round (4)'!$B$2:$AM$102,MATCH(Species!F$2,'Round (4)'!$B$2:$AM$2,0),0),0)+IFERROR(VLOOKUP($B69,'Round  (5)'!$B$2:$AM$102,MATCH(Species!F$2,'Round  (5)'!$B$2:$AM$2,0),0),0)+IFERROR(VLOOKUP($B69,'Round  (6)'!$B$2:$AM$102,MATCH(Species!F$2,'Round  (6)'!$B$2:$AM$2,0),0),0)+IFERROR(VLOOKUP($B69,'Round  (7)'!$B$2:$AM$102,MATCH(Species!F$2,'Round  (7)'!$B$2:$AM$2,0),0),0)+IFERROR(VLOOKUP($B69,'Round  (8)'!$B$2:$AM$102,MATCH(Species!F$2,'Round  (8)'!$B$2:$AM$2,0),0),0)+IFERROR(VLOOKUP($B69,'Round  (9)'!$B$2:$AM$102,MATCH(Species!F$2,'Round  (9)'!$B$2:$AM$2,0),0),0)+IFERROR(VLOOKUP($B69,'Round  (10)'!$B$2:$U$102,MATCH(Species!F$2,'Round  (10)'!$B$2:$U$2,0),0),0)+IFERROR(VLOOKUP($B69,'Round  (11)'!$B$2:$AB$102,MATCH(Species!F$2,'Round  (11)'!$B$2:$AB$2,0),0),0)+IFERROR(VLOOKUP($B69,'Round  (12)'!$B$2:$Y$100,MATCH(Species!F$2,'Round  (12)'!$B$2:$Y$2,0),0),0)</f>
        <v>0</v>
      </c>
      <c r="G69" s="480">
        <f>IFERROR(VLOOKUP($B69,'Round 1'!$B$2:$AM$102,MATCH(Species!G$2,'Round 1'!$B$2:$AM$2,0),0),0)+IFERROR(VLOOKUP($B69,'Round  (2)'!$B$2:$AM$102,MATCH(Species!G$2,'Round  (2)'!$B$2:$AM$2,0),0),0)+IFERROR(VLOOKUP($B69,'Round  (3)'!$B$2:$AM$102,MATCH(Species!G$2,'Round  (3)'!$B$2:$AM$2,0),0),0)+IFERROR(VLOOKUP($B69,'Round (4)'!$B$2:$AM$102,MATCH(Species!G$2,'Round (4)'!$B$2:$AM$2,0),0),0)+IFERROR(VLOOKUP($B69,'Round  (5)'!$B$2:$AM$102,MATCH(Species!G$2,'Round  (5)'!$B$2:$AM$2,0),0),0)+IFERROR(VLOOKUP($B69,'Round  (6)'!$B$2:$AM$102,MATCH(Species!G$2,'Round  (6)'!$B$2:$AM$2,0),0),0)+IFERROR(VLOOKUP($B69,'Round  (7)'!$B$2:$AM$102,MATCH(Species!G$2,'Round  (7)'!$B$2:$AM$2,0),0),0)+IFERROR(VLOOKUP($B69,'Round  (8)'!$B$2:$AM$102,MATCH(Species!G$2,'Round  (8)'!$B$2:$AM$2,0),0),0)+IFERROR(VLOOKUP($B69,'Round  (9)'!$B$2:$AM$102,MATCH(Species!G$2,'Round  (9)'!$B$2:$AM$2,0),0),0)+IFERROR(VLOOKUP($B69,'Round  (10)'!$B$2:$U$102,MATCH(Species!G$2,'Round  (10)'!$B$2:$U$2,0),0),0)+IFERROR(VLOOKUP($B69,'Round  (11)'!$B$2:$AB$102,MATCH(Species!G$2,'Round  (11)'!$B$2:$AB$2,0),0),0)+IFERROR(VLOOKUP($B69,'Round  (12)'!$B$2:$Y$100,MATCH(Species!G$2,'Round  (12)'!$B$2:$Y$2,0),0),0)</f>
        <v>0</v>
      </c>
      <c r="H69" s="480">
        <f>IFERROR(VLOOKUP($B69,'Round 1'!$B$2:$AM$102,MATCH(Species!H$2,'Round 1'!$B$2:$AM$2,0),0),0)+IFERROR(VLOOKUP($B69,'Round  (2)'!$B$2:$AM$102,MATCH(Species!H$2,'Round  (2)'!$B$2:$AM$2,0),0),0)+IFERROR(VLOOKUP($B69,'Round  (3)'!$B$2:$AM$102,MATCH(Species!H$2,'Round  (3)'!$B$2:$AM$2,0),0),0)+IFERROR(VLOOKUP($B69,'Round (4)'!$B$2:$AM$102,MATCH(Species!H$2,'Round (4)'!$B$2:$AM$2,0),0),0)+IFERROR(VLOOKUP($B69,'Round  (5)'!$B$2:$AM$102,MATCH(Species!H$2,'Round  (5)'!$B$2:$AM$2,0),0),0)+IFERROR(VLOOKUP($B69,'Round  (6)'!$B$2:$AM$102,MATCH(Species!H$2,'Round  (6)'!$B$2:$AM$2,0),0),0)+IFERROR(VLOOKUP($B69,'Round  (7)'!$B$2:$AM$102,MATCH(Species!H$2,'Round  (7)'!$B$2:$AM$2,0),0),0)+IFERROR(VLOOKUP($B69,'Round  (8)'!$B$2:$AM$102,MATCH(Species!H$2,'Round  (8)'!$B$2:$AM$2,0),0),0)+IFERROR(VLOOKUP($B69,'Round  (9)'!$B$2:$AM$102,MATCH(Species!H$2,'Round  (9)'!$B$2:$AM$2,0),0),0)+IFERROR(VLOOKUP($B69,'Round  (10)'!$B$2:$U$102,MATCH(Species!H$2,'Round  (10)'!$B$2:$U$2,0),0),0)+IFERROR(VLOOKUP($B69,'Round  (11)'!$B$2:$AB$102,MATCH(Species!H$2,'Round  (11)'!$B$2:$AB$2,0),0),0)+IFERROR(VLOOKUP($B69,'Round  (12)'!$B$2:$Y$100,MATCH(Species!H$2,'Round  (12)'!$B$2:$Y$2,0),0),0)</f>
        <v>0</v>
      </c>
      <c r="I69" s="480">
        <f>IFERROR(VLOOKUP($B69,'Round 1'!$B$2:$AM$102,MATCH(Species!I$2,'Round 1'!$B$2:$AM$2,0),0),0)+IFERROR(VLOOKUP($B69,'Round  (2)'!$B$2:$AM$102,MATCH(Species!I$2,'Round  (2)'!$B$2:$AM$2,0),0),0)+IFERROR(VLOOKUP($B69,'Round  (3)'!$B$2:$AM$102,MATCH(Species!I$2,'Round  (3)'!$B$2:$AM$2,0),0),0)+IFERROR(VLOOKUP($B69,'Round (4)'!$B$2:$AM$102,MATCH(Species!I$2,'Round (4)'!$B$2:$AM$2,0),0),0)+IFERROR(VLOOKUP($B69,'Round  (5)'!$B$2:$AM$102,MATCH(Species!I$2,'Round  (5)'!$B$2:$AM$2,0),0),0)+IFERROR(VLOOKUP($B69,'Round  (6)'!$B$2:$AM$102,MATCH(Species!I$2,'Round  (6)'!$B$2:$AM$2,0),0),0)+IFERROR(VLOOKUP($B69,'Round  (7)'!$B$2:$AM$102,MATCH(Species!I$2,'Round  (7)'!$B$2:$AM$2,0),0),0)+IFERROR(VLOOKUP($B69,'Round  (8)'!$B$2:$AM$102,MATCH(Species!I$2,'Round  (8)'!$B$2:$AM$2,0),0),0)+IFERROR(VLOOKUP($B69,'Round  (9)'!$B$2:$AM$102,MATCH(Species!I$2,'Round  (9)'!$B$2:$AM$2,0),0),0)+IFERROR(VLOOKUP($B69,'Round  (10)'!$B$2:$U$102,MATCH(Species!I$2,'Round  (10)'!$B$2:$U$2,0),0),0)+IFERROR(VLOOKUP($B69,'Round  (11)'!$B$2:$AB$102,MATCH(Species!I$2,'Round  (11)'!$B$2:$AB$2,0),0),0)+IFERROR(VLOOKUP($B69,'Round  (12)'!$B$2:$Y$100,MATCH(Species!I$2,'Round  (12)'!$B$2:$Y$2,0),0),0)</f>
        <v>0</v>
      </c>
      <c r="J69" s="480">
        <f>IFERROR(VLOOKUP($B69,'Round 1'!$B$2:$AM$102,MATCH(Species!J$2,'Round 1'!$B$2:$AM$2,0),0),0)+IFERROR(VLOOKUP($B69,'Round  (2)'!$B$2:$AM$102,MATCH(Species!J$2,'Round  (2)'!$B$2:$AM$2,0),0),0)+IFERROR(VLOOKUP($B69,'Round  (3)'!$B$2:$AM$102,MATCH(Species!J$2,'Round  (3)'!$B$2:$AM$2,0),0),0)+IFERROR(VLOOKUP($B69,'Round (4)'!$B$2:$AM$102,MATCH(Species!J$2,'Round (4)'!$B$2:$AM$2,0),0),0)+IFERROR(VLOOKUP($B69,'Round  (5)'!$B$2:$AM$102,MATCH(Species!J$2,'Round  (5)'!$B$2:$AM$2,0),0),0)+IFERROR(VLOOKUP($B69,'Round  (6)'!$B$2:$AM$102,MATCH(Species!J$2,'Round  (6)'!$B$2:$AM$2,0),0),0)+IFERROR(VLOOKUP($B69,'Round  (7)'!$B$2:$AM$102,MATCH(Species!J$2,'Round  (7)'!$B$2:$AM$2,0),0),0)+IFERROR(VLOOKUP($B69,'Round  (8)'!$B$2:$AM$102,MATCH(Species!J$2,'Round  (8)'!$B$2:$AM$2,0),0),0)+IFERROR(VLOOKUP($B69,'Round  (9)'!$B$2:$AM$102,MATCH(Species!J$2,'Round  (9)'!$B$2:$AM$2,0),0),0)+IFERROR(VLOOKUP($B69,'Round  (10)'!$B$2:$U$102,MATCH(Species!J$2,'Round  (10)'!$B$2:$U$2,0),0),0)+IFERROR(VLOOKUP($B69,'Round  (11)'!$B$2:$AB$102,MATCH(Species!J$2,'Round  (11)'!$B$2:$AB$2,0),0),0)+IFERROR(VLOOKUP($B69,'Round  (12)'!$B$2:$Y$100,MATCH(Species!J$2,'Round  (12)'!$B$2:$Y$2,0),0),0)</f>
        <v>0</v>
      </c>
      <c r="K69" s="480">
        <f>IFERROR(VLOOKUP($B69,'Round 1'!$B$2:$AM$102,MATCH(Species!K$2,'Round 1'!$B$2:$AM$2,0),0),0)+IFERROR(VLOOKUP($B69,'Round  (2)'!$B$2:$AM$102,MATCH(Species!K$2,'Round  (2)'!$B$2:$AM$2,0),0),0)+IFERROR(VLOOKUP($B69,'Round  (3)'!$B$2:$AM$102,MATCH(Species!K$2,'Round  (3)'!$B$2:$AM$2,0),0),0)+IFERROR(VLOOKUP($B69,'Round (4)'!$B$2:$AM$102,MATCH(Species!K$2,'Round (4)'!$B$2:$AM$2,0),0),0)+IFERROR(VLOOKUP($B69,'Round  (5)'!$B$2:$AM$102,MATCH(Species!K$2,'Round  (5)'!$B$2:$AM$2,0),0),0)+IFERROR(VLOOKUP($B69,'Round  (6)'!$B$2:$AM$102,MATCH(Species!K$2,'Round  (6)'!$B$2:$AM$2,0),0),0)+IFERROR(VLOOKUP($B69,'Round  (7)'!$B$2:$AM$102,MATCH(Species!K$2,'Round  (7)'!$B$2:$AM$2,0),0),0)+IFERROR(VLOOKUP($B69,'Round  (8)'!$B$2:$AM$102,MATCH(Species!K$2,'Round  (8)'!$B$2:$AM$2,0),0),0)+IFERROR(VLOOKUP($B69,'Round  (9)'!$B$2:$AM$102,MATCH(Species!K$2,'Round  (9)'!$B$2:$AM$2,0),0),0)+IFERROR(VLOOKUP($B69,'Round  (10)'!$B$2:$U$102,MATCH(Species!K$2,'Round  (10)'!$B$2:$U$2,0),0),0)+IFERROR(VLOOKUP($B69,'Round  (11)'!$B$2:$AB$102,MATCH(Species!K$2,'Round  (11)'!$B$2:$AB$2,0),0),0)+IFERROR(VLOOKUP($B69,'Round  (12)'!$B$2:$Y$100,MATCH(Species!K$2,'Round  (12)'!$B$2:$Y$2,0),0),0)</f>
        <v>0</v>
      </c>
      <c r="L69" s="480">
        <f>IFERROR(VLOOKUP($B69,'Round 1'!$B$2:$AM$102,MATCH(Species!L$2,'Round 1'!$B$2:$AM$2,0),0),0)+IFERROR(VLOOKUP($B69,'Round  (2)'!$B$2:$AM$102,MATCH(Species!L$2,'Round  (2)'!$B$2:$AM$2,0),0),0)+IFERROR(VLOOKUP($B69,'Round  (3)'!$B$2:$AM$102,MATCH(Species!L$2,'Round  (3)'!$B$2:$AM$2,0),0),0)+IFERROR(VLOOKUP($B69,'Round (4)'!$B$2:$AM$102,MATCH(Species!L$2,'Round (4)'!$B$2:$AM$2,0),0),0)+IFERROR(VLOOKUP($B69,'Round  (5)'!$B$2:$AM$102,MATCH(Species!L$2,'Round  (5)'!$B$2:$AM$2,0),0),0)+IFERROR(VLOOKUP($B69,'Round  (6)'!$B$2:$AM$102,MATCH(Species!L$2,'Round  (6)'!$B$2:$AM$2,0),0),0)+IFERROR(VLOOKUP($B69,'Round  (7)'!$B$2:$AM$102,MATCH(Species!L$2,'Round  (7)'!$B$2:$AM$2,0),0),0)+IFERROR(VLOOKUP($B69,'Round  (8)'!$B$2:$AM$102,MATCH(Species!L$2,'Round  (8)'!$B$2:$AM$2,0),0),0)+IFERROR(VLOOKUP($B69,'Round  (9)'!$B$2:$AM$102,MATCH(Species!L$2,'Round  (9)'!$B$2:$AM$2,0),0),0)+IFERROR(VLOOKUP($B69,'Round  (10)'!$B$2:$U$102,MATCH(Species!L$2,'Round  (10)'!$B$2:$U$2,0),0),0)+IFERROR(VLOOKUP($B69,'Round  (11)'!$B$2:$AB$102,MATCH(Species!L$2,'Round  (11)'!$B$2:$AB$2,0),0),0)+IFERROR(VLOOKUP($B69,'Round  (12)'!$B$2:$Y$100,MATCH(Species!L$2,'Round  (12)'!$B$2:$Y$2,0),0),0)</f>
        <v>0</v>
      </c>
      <c r="M69" s="480">
        <f>IFERROR(VLOOKUP($B69,'Round 1'!$B$2:$AM$102,MATCH(Species!M$2,'Round 1'!$B$2:$AM$2,0),0),0)+IFERROR(VLOOKUP($B69,'Round  (2)'!$B$2:$AM$102,MATCH(Species!M$2,'Round  (2)'!$B$2:$AM$2,0),0),0)+IFERROR(VLOOKUP($B69,'Round  (3)'!$B$2:$AM$102,MATCH(Species!M$2,'Round  (3)'!$B$2:$AM$2,0),0),0)+IFERROR(VLOOKUP($B69,'Round (4)'!$B$2:$AM$102,MATCH(Species!M$2,'Round (4)'!$B$2:$AM$2,0),0),0)+IFERROR(VLOOKUP($B69,'Round  (5)'!$B$2:$AM$102,MATCH(Species!M$2,'Round  (5)'!$B$2:$AM$2,0),0),0)+IFERROR(VLOOKUP($B69,'Round  (6)'!$B$2:$AM$102,MATCH(Species!M$2,'Round  (6)'!$B$2:$AM$2,0),0),0)+IFERROR(VLOOKUP($B69,'Round  (7)'!$B$2:$AM$102,MATCH(Species!M$2,'Round  (7)'!$B$2:$AM$2,0),0),0)+IFERROR(VLOOKUP($B69,'Round  (8)'!$B$2:$AM$102,MATCH(Species!M$2,'Round  (8)'!$B$2:$AM$2,0),0),0)+IFERROR(VLOOKUP($B69,'Round  (9)'!$B$2:$AM$102,MATCH(Species!M$2,'Round  (9)'!$B$2:$AM$2,0),0),0)+IFERROR(VLOOKUP($B69,'Round  (10)'!$B$2:$U$102,MATCH(Species!M$2,'Round  (10)'!$B$2:$U$2,0),0),0)+IFERROR(VLOOKUP($B69,'Round  (11)'!$B$2:$AB$102,MATCH(Species!M$2,'Round  (11)'!$B$2:$AB$2,0),0),0)+IFERROR(VLOOKUP($B69,'Round  (12)'!$B$2:$Y$100,MATCH(Species!M$2,'Round  (12)'!$B$2:$Y$2,0),0),0)</f>
        <v>0</v>
      </c>
      <c r="N69" s="480">
        <f>IFERROR(VLOOKUP($B69,'Round 1'!$B$2:$AM$102,MATCH(Species!N$2,'Round 1'!$B$2:$AM$2,0),0),0)+IFERROR(VLOOKUP($B69,'Round  (2)'!$B$2:$AM$102,MATCH(Species!N$2,'Round  (2)'!$B$2:$AM$2,0),0),0)+IFERROR(VLOOKUP($B69,'Round  (3)'!$B$2:$AM$102,MATCH(Species!N$2,'Round  (3)'!$B$2:$AM$2,0),0),0)+IFERROR(VLOOKUP($B69,'Round (4)'!$B$2:$AM$102,MATCH(Species!N$2,'Round (4)'!$B$2:$AM$2,0),0),0)+IFERROR(VLOOKUP($B69,'Round  (5)'!$B$2:$AM$102,MATCH(Species!N$2,'Round  (5)'!$B$2:$AM$2,0),0),0)+IFERROR(VLOOKUP($B69,'Round  (6)'!$B$2:$AM$102,MATCH(Species!N$2,'Round  (6)'!$B$2:$AM$2,0),0),0)+IFERROR(VLOOKUP($B69,'Round  (7)'!$B$2:$AM$102,MATCH(Species!N$2,'Round  (7)'!$B$2:$AM$2,0),0),0)+IFERROR(VLOOKUP($B69,'Round  (8)'!$B$2:$AM$102,MATCH(Species!N$2,'Round  (8)'!$B$2:$AM$2,0),0),0)+IFERROR(VLOOKUP($B69,'Round  (9)'!$B$2:$AM$102,MATCH(Species!N$2,'Round  (9)'!$B$2:$AM$2,0),0),0)+IFERROR(VLOOKUP($B69,'Round  (10)'!$B$2:$U$102,MATCH(Species!N$2,'Round  (10)'!$B$2:$U$2,0),0),0)+IFERROR(VLOOKUP($B69,'Round  (11)'!$B$2:$AB$102,MATCH(Species!N$2,'Round  (11)'!$B$2:$AB$2,0),0),0)+IFERROR(VLOOKUP($B69,'Round  (12)'!$B$2:$Y$100,MATCH(Species!N$2,'Round  (12)'!$B$2:$Y$2,0),0),0)</f>
        <v>0</v>
      </c>
      <c r="O69" s="480">
        <f>IFERROR(VLOOKUP($B69,'Round 1'!$B$2:$AM$102,MATCH(Species!O$2,'Round 1'!$B$2:$AM$2,0),0),0)+IFERROR(VLOOKUP($B69,'Round  (2)'!$B$2:$AM$102,MATCH(Species!O$2,'Round  (2)'!$B$2:$AM$2,0),0),0)+IFERROR(VLOOKUP($B69,'Round  (3)'!$B$2:$AM$102,MATCH(Species!O$2,'Round  (3)'!$B$2:$AM$2,0),0),0)+IFERROR(VLOOKUP($B69,'Round (4)'!$B$2:$AM$102,MATCH(Species!O$2,'Round (4)'!$B$2:$AM$2,0),0),0)+IFERROR(VLOOKUP($B69,'Round  (5)'!$B$2:$AM$102,MATCH(Species!O$2,'Round  (5)'!$B$2:$AM$2,0),0),0)+IFERROR(VLOOKUP($B69,'Round  (6)'!$B$2:$AM$102,MATCH(Species!O$2,'Round  (6)'!$B$2:$AM$2,0),0),0)+IFERROR(VLOOKUP($B69,'Round  (7)'!$B$2:$AM$102,MATCH(Species!O$2,'Round  (7)'!$B$2:$AM$2,0),0),0)+IFERROR(VLOOKUP($B69,'Round  (8)'!$B$2:$AM$102,MATCH(Species!O$2,'Round  (8)'!$B$2:$AM$2,0),0),0)+IFERROR(VLOOKUP($B69,'Round  (9)'!$B$2:$AM$102,MATCH(Species!O$2,'Round  (9)'!$B$2:$AM$2,0),0),0)+IFERROR(VLOOKUP($B69,'Round  (10)'!$B$2:$U$102,MATCH(Species!O$2,'Round  (10)'!$B$2:$U$2,0),0),0)+IFERROR(VLOOKUP($B69,'Round  (11)'!$B$2:$AB$102,MATCH(Species!O$2,'Round  (11)'!$B$2:$AB$2,0),0),0)+IFERROR(VLOOKUP($B69,'Round  (12)'!$B$2:$Y$100,MATCH(Species!O$2,'Round  (12)'!$B$2:$Y$2,0),0),0)</f>
        <v>0</v>
      </c>
      <c r="P69" s="480">
        <f>IFERROR(VLOOKUP($B69,'Round 1'!$B$2:$AM$102,MATCH(Species!P$2,'Round 1'!$B$2:$AM$2,0),0),0)+IFERROR(VLOOKUP($B69,'Round  (2)'!$B$2:$AM$102,MATCH(Species!P$2,'Round  (2)'!$B$2:$AM$2,0),0),0)+IFERROR(VLOOKUP($B69,'Round  (3)'!$B$2:$AM$102,MATCH(Species!P$2,'Round  (3)'!$B$2:$AM$2,0),0),0)+IFERROR(VLOOKUP($B69,'Round (4)'!$B$2:$AM$102,MATCH(Species!P$2,'Round (4)'!$B$2:$AM$2,0),0),0)+IFERROR(VLOOKUP($B69,'Round  (5)'!$B$2:$AM$102,MATCH(Species!P$2,'Round  (5)'!$B$2:$AM$2,0),0),0)+IFERROR(VLOOKUP($B69,'Round  (6)'!$B$2:$AM$102,MATCH(Species!P$2,'Round  (6)'!$B$2:$AM$2,0),0),0)+IFERROR(VLOOKUP($B69,'Round  (7)'!$B$2:$AM$102,MATCH(Species!P$2,'Round  (7)'!$B$2:$AM$2,0),0),0)+IFERROR(VLOOKUP($B69,'Round  (8)'!$B$2:$AM$102,MATCH(Species!P$2,'Round  (8)'!$B$2:$AM$2,0),0),0)+IFERROR(VLOOKUP($B69,'Round  (9)'!$B$2:$AM$102,MATCH(Species!P$2,'Round  (9)'!$B$2:$AM$2,0),0),0)+IFERROR(VLOOKUP($B69,'Round  (10)'!$B$2:$U$102,MATCH(Species!P$2,'Round  (10)'!$B$2:$U$2,0),0),0)+IFERROR(VLOOKUP($B69,'Round  (11)'!$B$2:$AB$102,MATCH(Species!P$2,'Round  (11)'!$B$2:$AB$2,0),0),0)+IFERROR(VLOOKUP($B69,'Round  (12)'!$B$2:$Y$100,MATCH(Species!P$2,'Round  (12)'!$B$2:$Y$2,0),0),0)</f>
        <v>0</v>
      </c>
      <c r="Q69" s="480">
        <f>IFERROR(VLOOKUP($B69,'Round 1'!$B$2:$AM$102,MATCH(Species!Q$2,'Round 1'!$B$2:$AM$2,0),0),0)+IFERROR(VLOOKUP($B69,'Round  (2)'!$B$2:$AM$102,MATCH(Species!Q$2,'Round  (2)'!$B$2:$AM$2,0),0),0)+IFERROR(VLOOKUP($B69,'Round  (3)'!$B$2:$AM$102,MATCH(Species!Q$2,'Round  (3)'!$B$2:$AM$2,0),0),0)+IFERROR(VLOOKUP($B69,'Round (4)'!$B$2:$AM$102,MATCH(Species!Q$2,'Round (4)'!$B$2:$AM$2,0),0),0)+IFERROR(VLOOKUP($B69,'Round  (5)'!$B$2:$AM$102,MATCH(Species!Q$2,'Round  (5)'!$B$2:$AM$2,0),0),0)+IFERROR(VLOOKUP($B69,'Round  (6)'!$B$2:$AM$102,MATCH(Species!Q$2,'Round  (6)'!$B$2:$AM$2,0),0),0)+IFERROR(VLOOKUP($B69,'Round  (7)'!$B$2:$AM$102,MATCH(Species!Q$2,'Round  (7)'!$B$2:$AM$2,0),0),0)+IFERROR(VLOOKUP($B69,'Round  (8)'!$B$2:$AM$102,MATCH(Species!Q$2,'Round  (8)'!$B$2:$AM$2,0),0),0)+IFERROR(VLOOKUP($B69,'Round  (9)'!$B$2:$AM$102,MATCH(Species!Q$2,'Round  (9)'!$B$2:$AM$2,0),0),0)+IFERROR(VLOOKUP($B69,'Round  (10)'!$B$2:$U$102,MATCH(Species!Q$2,'Round  (10)'!$B$2:$U$2,0),0),0)+IFERROR(VLOOKUP($B69,'Round  (11)'!$B$2:$AB$102,MATCH(Species!Q$2,'Round  (11)'!$B$2:$AB$2,0),0),0)+IFERROR(VLOOKUP($B69,'Round  (12)'!$B$2:$Y$100,MATCH(Species!Q$2,'Round  (12)'!$B$2:$Y$2,0),0),0)</f>
        <v>2</v>
      </c>
      <c r="R69" s="480">
        <f>IFERROR(VLOOKUP($B69,'Round 1'!$B$2:$AM$102,MATCH(Species!R$2,'Round 1'!$B$2:$AM$2,0),0),0)+IFERROR(VLOOKUP($B69,'Round  (2)'!$B$2:$AM$102,MATCH(Species!R$2,'Round  (2)'!$B$2:$AM$2,0),0),0)+IFERROR(VLOOKUP($B69,'Round  (3)'!$B$2:$AM$102,MATCH(Species!R$2,'Round  (3)'!$B$2:$AM$2,0),0),0)+IFERROR(VLOOKUP($B69,'Round (4)'!$B$2:$AM$102,MATCH(Species!R$2,'Round (4)'!$B$2:$AM$2,0),0),0)+IFERROR(VLOOKUP($B69,'Round  (5)'!$B$2:$AM$102,MATCH(Species!R$2,'Round  (5)'!$B$2:$AM$2,0),0),0)+IFERROR(VLOOKUP($B69,'Round  (6)'!$B$2:$AM$102,MATCH(Species!R$2,'Round  (6)'!$B$2:$AM$2,0),0),0)+IFERROR(VLOOKUP($B69,'Round  (7)'!$B$2:$AM$102,MATCH(Species!R$2,'Round  (7)'!$B$2:$AM$2,0),0),0)+IFERROR(VLOOKUP($B69,'Round  (8)'!$B$2:$AM$102,MATCH(Species!R$2,'Round  (8)'!$B$2:$AM$2,0),0),0)+IFERROR(VLOOKUP($B69,'Round  (9)'!$B$2:$AM$102,MATCH(Species!R$2,'Round  (9)'!$B$2:$AM$2,0),0),0)+IFERROR(VLOOKUP($B69,'Round  (10)'!$B$2:$U$102,MATCH(Species!R$2,'Round  (10)'!$B$2:$U$2,0),0),0)+IFERROR(VLOOKUP($B69,'Round  (11)'!$B$2:$AB$102,MATCH(Species!R$2,'Round  (11)'!$B$2:$AB$2,0),0),0)+IFERROR(VLOOKUP($B69,'Round  (12)'!$B$2:$Y$100,MATCH(Species!R$2,'Round  (12)'!$B$2:$Y$2,0),0),0)</f>
        <v>0</v>
      </c>
      <c r="S69" s="480">
        <f>IFERROR(VLOOKUP($B69,'Round 1'!$B$2:$AM$102,MATCH(Species!S$2,'Round 1'!$B$2:$AM$2,0),0),0)+IFERROR(VLOOKUP($B69,'Round  (2)'!$B$2:$AM$102,MATCH(Species!S$2,'Round  (2)'!$B$2:$AM$2,0),0),0)+IFERROR(VLOOKUP($B69,'Round  (3)'!$B$2:$AM$102,MATCH(Species!S$2,'Round  (3)'!$B$2:$AM$2,0),0),0)+IFERROR(VLOOKUP($B69,'Round (4)'!$B$2:$AM$102,MATCH(Species!S$2,'Round (4)'!$B$2:$AM$2,0),0),0)+IFERROR(VLOOKUP($B69,'Round  (5)'!$B$2:$AM$102,MATCH(Species!S$2,'Round  (5)'!$B$2:$AM$2,0),0),0)+IFERROR(VLOOKUP($B69,'Round  (6)'!$B$2:$AM$102,MATCH(Species!S$2,'Round  (6)'!$B$2:$AM$2,0),0),0)+IFERROR(VLOOKUP($B69,'Round  (7)'!$B$2:$AM$102,MATCH(Species!S$2,'Round  (7)'!$B$2:$AM$2,0),0),0)+IFERROR(VLOOKUP($B69,'Round  (8)'!$B$2:$AM$102,MATCH(Species!S$2,'Round  (8)'!$B$2:$AM$2,0),0),0)+IFERROR(VLOOKUP($B69,'Round  (9)'!$B$2:$AM$102,MATCH(Species!S$2,'Round  (9)'!$B$2:$AM$2,0),0),0)+IFERROR(VLOOKUP($B69,'Round  (10)'!$B$2:$U$102,MATCH(Species!S$2,'Round  (10)'!$B$2:$U$2,0),0),0)+IFERROR(VLOOKUP($B69,'Round  (11)'!$B$2:$AB$102,MATCH(Species!S$2,'Round  (11)'!$B$2:$AB$2,0),0),0)+IFERROR(VLOOKUP($B69,'Round  (12)'!$B$2:$Y$100,MATCH(Species!S$2,'Round  (12)'!$B$2:$Y$2,0),0),0)</f>
        <v>0</v>
      </c>
      <c r="T69" s="480">
        <f>IFERROR(VLOOKUP($B69,'Round 1'!$B$2:$AM$102,MATCH(Species!T$2,'Round 1'!$B$2:$AM$2,0),0),0)+IFERROR(VLOOKUP($B69,'Round  (2)'!$B$2:$AM$102,MATCH(Species!T$2,'Round  (2)'!$B$2:$AM$2,0),0),0)+IFERROR(VLOOKUP($B69,'Round  (3)'!$B$2:$AM$102,MATCH(Species!T$2,'Round  (3)'!$B$2:$AM$2,0),0),0)+IFERROR(VLOOKUP($B69,'Round (4)'!$B$2:$AM$102,MATCH(Species!T$2,'Round (4)'!$B$2:$AM$2,0),0),0)+IFERROR(VLOOKUP($B69,'Round  (5)'!$B$2:$AM$102,MATCH(Species!T$2,'Round  (5)'!$B$2:$AM$2,0),0),0)+IFERROR(VLOOKUP($B69,'Round  (6)'!$B$2:$AM$102,MATCH(Species!T$2,'Round  (6)'!$B$2:$AM$2,0),0),0)+IFERROR(VLOOKUP($B69,'Round  (7)'!$B$2:$AM$102,MATCH(Species!T$2,'Round  (7)'!$B$2:$AM$2,0),0),0)+IFERROR(VLOOKUP($B69,'Round  (8)'!$B$2:$AM$102,MATCH(Species!T$2,'Round  (8)'!$B$2:$AM$2,0),0),0)+IFERROR(VLOOKUP($B69,'Round  (9)'!$B$2:$AM$102,MATCH(Species!T$2,'Round  (9)'!$B$2:$AM$2,0),0),0)+IFERROR(VLOOKUP($B69,'Round  (10)'!$B$2:$U$102,MATCH(Species!T$2,'Round  (10)'!$B$2:$U$2,0),0),0)+IFERROR(VLOOKUP($B69,'Round  (11)'!$B$2:$AB$102,MATCH(Species!T$2,'Round  (11)'!$B$2:$AB$2,0),0),0)+IFERROR(VLOOKUP($B69,'Round  (12)'!$B$2:$Y$100,MATCH(Species!T$2,'Round  (12)'!$B$2:$Y$2,0),0),0)</f>
        <v>0</v>
      </c>
      <c r="U69" s="480">
        <f>IFERROR(VLOOKUP($B69,'Round 1'!$B$2:$AM$102,MATCH(Species!U$2,'Round 1'!$B$2:$AM$2,0),0),0)+IFERROR(VLOOKUP($B69,'Round  (2)'!$B$2:$AM$102,MATCH(Species!U$2,'Round  (2)'!$B$2:$AM$2,0),0),0)+IFERROR(VLOOKUP($B69,'Round  (3)'!$B$2:$AM$102,MATCH(Species!U$2,'Round  (3)'!$B$2:$AM$2,0),0),0)+IFERROR(VLOOKUP($B69,'Round (4)'!$B$2:$AM$102,MATCH(Species!U$2,'Round (4)'!$B$2:$AM$2,0),0),0)+IFERROR(VLOOKUP($B69,'Round  (5)'!$B$2:$AM$102,MATCH(Species!U$2,'Round  (5)'!$B$2:$AM$2,0),0),0)+IFERROR(VLOOKUP($B69,'Round  (6)'!$B$2:$AM$102,MATCH(Species!U$2,'Round  (6)'!$B$2:$AM$2,0),0),0)+IFERROR(VLOOKUP($B69,'Round  (7)'!$B$2:$AM$102,MATCH(Species!U$2,'Round  (7)'!$B$2:$AM$2,0),0),0)+IFERROR(VLOOKUP($B69,'Round  (8)'!$B$2:$AM$102,MATCH(Species!U$2,'Round  (8)'!$B$2:$AM$2,0),0),0)+IFERROR(VLOOKUP($B69,'Round  (9)'!$B$2:$AM$102,MATCH(Species!U$2,'Round  (9)'!$B$2:$AM$2,0),0),0)+IFERROR(VLOOKUP($B69,'Round  (10)'!$B$2:$U$102,MATCH(Species!U$2,'Round  (10)'!$B$2:$U$2,0),0),0)+IFERROR(VLOOKUP($B69,'Round  (11)'!$B$2:$AB$102,MATCH(Species!U$2,'Round  (11)'!$B$2:$AB$2,0),0),0)+IFERROR(VLOOKUP($B69,'Round  (12)'!$B$2:$Y$100,MATCH(Species!U$2,'Round  (12)'!$B$2:$Y$2,0),0),0)</f>
        <v>3</v>
      </c>
      <c r="V69" s="480">
        <f>IFERROR(VLOOKUP($B69,'Round 1'!$B$2:$AM$102,MATCH(Species!V$2,'Round 1'!$B$2:$AM$2,0),0),0)+IFERROR(VLOOKUP($B69,'Round  (2)'!$B$2:$AM$102,MATCH(Species!V$2,'Round  (2)'!$B$2:$AM$2,0),0),0)+IFERROR(VLOOKUP($B69,'Round  (3)'!$B$2:$AM$102,MATCH(Species!V$2,'Round  (3)'!$B$2:$AM$2,0),0),0)+IFERROR(VLOOKUP($B69,'Round (4)'!$B$2:$AM$102,MATCH(Species!V$2,'Round (4)'!$B$2:$AM$2,0),0),0)+IFERROR(VLOOKUP($B69,'Round  (5)'!$B$2:$AM$102,MATCH(Species!V$2,'Round  (5)'!$B$2:$AM$2,0),0),0)+IFERROR(VLOOKUP($B69,'Round  (6)'!$B$2:$AM$102,MATCH(Species!V$2,'Round  (6)'!$B$2:$AM$2,0),0),0)+IFERROR(VLOOKUP($B69,'Round  (7)'!$B$2:$AM$102,MATCH(Species!V$2,'Round  (7)'!$B$2:$AM$2,0),0),0)+IFERROR(VLOOKUP($B69,'Round  (8)'!$B$2:$AM$102,MATCH(Species!V$2,'Round  (8)'!$B$2:$AM$2,0),0),0)+IFERROR(VLOOKUP($B69,'Round  (9)'!$B$2:$AM$102,MATCH(Species!V$2,'Round  (9)'!$B$2:$AM$2,0),0),0)+IFERROR(VLOOKUP($B69,'Round  (10)'!$B$2:$U$102,MATCH(Species!V$2,'Round  (10)'!$B$2:$U$2,0),0),0)+IFERROR(VLOOKUP($B69,'Round  (11)'!$B$2:$AB$102,MATCH(Species!V$2,'Round  (11)'!$B$2:$AB$2,0),0),0)+IFERROR(VLOOKUP($B69,'Round  (12)'!$B$2:$Y$100,MATCH(Species!V$2,'Round  (12)'!$B$2:$Y$2,0),0),0)</f>
        <v>0</v>
      </c>
      <c r="W69" s="480">
        <f>IFERROR(VLOOKUP($B69,'Round 1'!$B$2:$AM$102,MATCH(Species!W$2,'Round 1'!$B$2:$AM$2,0),0),0)+IFERROR(VLOOKUP($B69,'Round  (2)'!$B$2:$AM$102,MATCH(Species!W$2,'Round  (2)'!$B$2:$AM$2,0),0),0)+IFERROR(VLOOKUP($B69,'Round  (3)'!$B$2:$AM$102,MATCH(Species!W$2,'Round  (3)'!$B$2:$AM$2,0),0),0)+IFERROR(VLOOKUP($B69,'Round (4)'!$B$2:$AM$102,MATCH(Species!W$2,'Round (4)'!$B$2:$AM$2,0),0),0)+IFERROR(VLOOKUP($B69,'Round  (5)'!$B$2:$AM$102,MATCH(Species!W$2,'Round  (5)'!$B$2:$AM$2,0),0),0)+IFERROR(VLOOKUP($B69,'Round  (6)'!$B$2:$AM$102,MATCH(Species!W$2,'Round  (6)'!$B$2:$AM$2,0),0),0)+IFERROR(VLOOKUP($B69,'Round  (7)'!$B$2:$AM$102,MATCH(Species!W$2,'Round  (7)'!$B$2:$AM$2,0),0),0)+IFERROR(VLOOKUP($B69,'Round  (8)'!$B$2:$AM$102,MATCH(Species!W$2,'Round  (8)'!$B$2:$AM$2,0),0),0)+IFERROR(VLOOKUP($B69,'Round  (9)'!$B$2:$AM$102,MATCH(Species!W$2,'Round  (9)'!$B$2:$AM$2,0),0),0)+IFERROR(VLOOKUP($B69,'Round  (10)'!$B$2:$U$102,MATCH(Species!W$2,'Round  (10)'!$B$2:$U$2,0),0),0)+IFERROR(VLOOKUP($B69,'Round  (11)'!$B$2:$AB$102,MATCH(Species!W$2,'Round  (11)'!$B$2:$AB$2,0),0),0)+IFERROR(VLOOKUP($B69,'Round  (12)'!$B$2:$Y$100,MATCH(Species!W$2,'Round  (12)'!$B$2:$Y$2,0),0),0)</f>
        <v>0</v>
      </c>
      <c r="X69" s="480">
        <f>IFERROR(VLOOKUP($B69,'Round 1'!$B$2:$AM$102,MATCH(Species!X$2,'Round 1'!$B$2:$AM$2,0),0),0)+IFERROR(VLOOKUP($B69,'Round  (2)'!$B$2:$AM$102,MATCH(Species!X$2,'Round  (2)'!$B$2:$AM$2,0),0),0)+IFERROR(VLOOKUP($B69,'Round  (3)'!$B$2:$AM$102,MATCH(Species!X$2,'Round  (3)'!$B$2:$AM$2,0),0),0)+IFERROR(VLOOKUP($B69,'Round (4)'!$B$2:$AM$102,MATCH(Species!X$2,'Round (4)'!$B$2:$AM$2,0),0),0)+IFERROR(VLOOKUP($B69,'Round  (5)'!$B$2:$AM$102,MATCH(Species!X$2,'Round  (5)'!$B$2:$AM$2,0),0),0)+IFERROR(VLOOKUP($B69,'Round  (6)'!$B$2:$AM$102,MATCH(Species!X$2,'Round  (6)'!$B$2:$AM$2,0),0),0)+IFERROR(VLOOKUP($B69,'Round  (7)'!$B$2:$AM$102,MATCH(Species!X$2,'Round  (7)'!$B$2:$AM$2,0),0),0)+IFERROR(VLOOKUP($B69,'Round  (8)'!$B$2:$AM$102,MATCH(Species!X$2,'Round  (8)'!$B$2:$AM$2,0),0),0)+IFERROR(VLOOKUP($B69,'Round  (9)'!$B$2:$AM$102,MATCH(Species!X$2,'Round  (9)'!$B$2:$AM$2,0),0),0)+IFERROR(VLOOKUP($B69,'Round  (10)'!$B$2:$U$102,MATCH(Species!X$2,'Round  (10)'!$B$2:$U$2,0),0),0)+IFERROR(VLOOKUP($B69,'Round  (11)'!$B$2:$AB$102,MATCH(Species!X$2,'Round  (11)'!$B$2:$AB$2,0),0),0)+IFERROR(VLOOKUP($B69,'Round  (12)'!$B$2:$Y$100,MATCH(Species!X$2,'Round  (12)'!$B$2:$Y$2,0),0),0)</f>
        <v>0</v>
      </c>
      <c r="Y69" s="480">
        <f>IFERROR(VLOOKUP($B69,'Round 1'!$B$2:$AM$102,MATCH(Species!Y$2,'Round 1'!$B$2:$AM$2,0),0),0)+IFERROR(VLOOKUP($B69,'Round  (2)'!$B$2:$AM$102,MATCH(Species!Y$2,'Round  (2)'!$B$2:$AM$2,0),0),0)+IFERROR(VLOOKUP($B69,'Round  (3)'!$B$2:$AM$102,MATCH(Species!Y$2,'Round  (3)'!$B$2:$AM$2,0),0),0)+IFERROR(VLOOKUP($B69,'Round (4)'!$B$2:$AM$102,MATCH(Species!Y$2,'Round (4)'!$B$2:$AM$2,0),0),0)+IFERROR(VLOOKUP($B69,'Round  (5)'!$B$2:$AM$102,MATCH(Species!Y$2,'Round  (5)'!$B$2:$AM$2,0),0),0)+IFERROR(VLOOKUP($B69,'Round  (6)'!$B$2:$AM$102,MATCH(Species!Y$2,'Round  (6)'!$B$2:$AM$2,0),0),0)+IFERROR(VLOOKUP($B69,'Round  (7)'!$B$2:$AM$102,MATCH(Species!Y$2,'Round  (7)'!$B$2:$AM$2,0),0),0)+IFERROR(VLOOKUP($B69,'Round  (8)'!$B$2:$AM$102,MATCH(Species!Y$2,'Round  (8)'!$B$2:$AM$2,0),0),0)+IFERROR(VLOOKUP($B69,'Round  (9)'!$B$2:$AM$102,MATCH(Species!Y$2,'Round  (9)'!$B$2:$AM$2,0),0),0)+IFERROR(VLOOKUP($B69,'Round  (10)'!$B$2:$U$102,MATCH(Species!Y$2,'Round  (10)'!$B$2:$U$2,0),0),0)+IFERROR(VLOOKUP($B69,'Round  (11)'!$B$2:$AB$102,MATCH(Species!Y$2,'Round  (11)'!$B$2:$AB$2,0),0),0)+IFERROR(VLOOKUP($B69,'Round  (12)'!$B$2:$Y$100,MATCH(Species!Y$2,'Round  (12)'!$B$2:$Y$2,0),0),0)</f>
        <v>0</v>
      </c>
      <c r="Z69" s="480">
        <f>IFERROR(VLOOKUP($B69,'Round 1'!$B$2:$AM$102,MATCH(Species!Z$2,'Round 1'!$B$2:$AM$2,0),0),0)+IFERROR(VLOOKUP($B69,'Round  (2)'!$B$2:$AM$102,MATCH(Species!Z$2,'Round  (2)'!$B$2:$AM$2,0),0),0)+IFERROR(VLOOKUP($B69,'Round  (3)'!$B$2:$AM$102,MATCH(Species!Z$2,'Round  (3)'!$B$2:$AM$2,0),0),0)+IFERROR(VLOOKUP($B69,'Round (4)'!$B$2:$AM$102,MATCH(Species!Z$2,'Round (4)'!$B$2:$AM$2,0),0),0)+IFERROR(VLOOKUP($B69,'Round  (5)'!$B$2:$AM$102,MATCH(Species!Z$2,'Round  (5)'!$B$2:$AM$2,0),0),0)+IFERROR(VLOOKUP($B69,'Round  (6)'!$B$2:$AM$102,MATCH(Species!Z$2,'Round  (6)'!$B$2:$AM$2,0),0),0)+IFERROR(VLOOKUP($B69,'Round  (7)'!$B$2:$AM$102,MATCH(Species!Z$2,'Round  (7)'!$B$2:$AM$2,0),0),0)+IFERROR(VLOOKUP($B69,'Round  (8)'!$B$2:$AM$102,MATCH(Species!Z$2,'Round  (8)'!$B$2:$AM$2,0),0),0)+IFERROR(VLOOKUP($B69,'Round  (9)'!$B$2:$AM$102,MATCH(Species!Z$2,'Round  (9)'!$B$2:$AM$2,0),0),0)+IFERROR(VLOOKUP($B69,'Round  (10)'!$B$2:$U$102,MATCH(Species!Z$2,'Round  (10)'!$B$2:$U$2,0),0),0)+IFERROR(VLOOKUP($B69,'Round  (11)'!$B$2:$AB$102,MATCH(Species!Z$2,'Round  (11)'!$B$2:$AB$2,0),0),0)+IFERROR(VLOOKUP($B69,'Round  (12)'!$B$2:$Y$100,MATCH(Species!Z$2,'Round  (12)'!$B$2:$Y$2,0),0),0)</f>
        <v>0</v>
      </c>
      <c r="AA69" s="480">
        <f>IFERROR(VLOOKUP($B69,'Round 1'!$B$2:$AM$102,MATCH(Species!AA$2,'Round 1'!$B$2:$AM$2,0),0),0)+IFERROR(VLOOKUP($B69,'Round  (2)'!$B$2:$AM$102,MATCH(Species!AA$2,'Round  (2)'!$B$2:$AM$2,0),0),0)+IFERROR(VLOOKUP($B69,'Round  (3)'!$B$2:$AM$102,MATCH(Species!AA$2,'Round  (3)'!$B$2:$AM$2,0),0),0)+IFERROR(VLOOKUP($B69,'Round (4)'!$B$2:$AM$102,MATCH(Species!AA$2,'Round (4)'!$B$2:$AM$2,0),0),0)+IFERROR(VLOOKUP($B69,'Round  (5)'!$B$2:$AM$102,MATCH(Species!AA$2,'Round  (5)'!$B$2:$AM$2,0),0),0)+IFERROR(VLOOKUP($B69,'Round  (6)'!$B$2:$AM$102,MATCH(Species!AA$2,'Round  (6)'!$B$2:$AM$2,0),0),0)+IFERROR(VLOOKUP($B69,'Round  (7)'!$B$2:$AM$102,MATCH(Species!AA$2,'Round  (7)'!$B$2:$AM$2,0),0),0)+IFERROR(VLOOKUP($B69,'Round  (8)'!$B$2:$AM$102,MATCH(Species!AA$2,'Round  (8)'!$B$2:$AM$2,0),0),0)+IFERROR(VLOOKUP($B69,'Round  (9)'!$B$2:$AM$102,MATCH(Species!AA$2,'Round  (9)'!$B$2:$AM$2,0),0),0)+IFERROR(VLOOKUP($B69,'Round  (10)'!$B$2:$U$102,MATCH(Species!AA$2,'Round  (10)'!$B$2:$U$2,0),0),0)+IFERROR(VLOOKUP($B69,'Round  (11)'!$B$2:$AB$102,MATCH(Species!AA$2,'Round  (11)'!$B$2:$AB$2,0),0),0)+IFERROR(VLOOKUP($B69,'Round  (12)'!$B$2:$Y$100,MATCH(Species!AA$2,'Round  (12)'!$B$2:$Y$2,0),0),0)</f>
        <v>0</v>
      </c>
      <c r="AB69" s="480">
        <f>IFERROR(VLOOKUP($B69,'Round 1'!$B$2:$AM$102,MATCH(Species!AB$2,'Round 1'!$B$2:$AM$2,0),0),0)+IFERROR(VLOOKUP($B69,'Round  (2)'!$B$2:$AM$102,MATCH(Species!AB$2,'Round  (2)'!$B$2:$AM$2,0),0),0)+IFERROR(VLOOKUP($B69,'Round  (3)'!$B$2:$AM$102,MATCH(Species!AB$2,'Round  (3)'!$B$2:$AM$2,0),0),0)+IFERROR(VLOOKUP($B69,'Round (4)'!$B$2:$AM$102,MATCH(Species!AB$2,'Round (4)'!$B$2:$AM$2,0),0),0)+IFERROR(VLOOKUP($B69,'Round  (5)'!$B$2:$AM$102,MATCH(Species!AB$2,'Round  (5)'!$B$2:$AM$2,0),0),0)+IFERROR(VLOOKUP($B69,'Round  (6)'!$B$2:$AM$102,MATCH(Species!AB$2,'Round  (6)'!$B$2:$AM$2,0),0),0)+IFERROR(VLOOKUP($B69,'Round  (7)'!$B$2:$AM$102,MATCH(Species!AB$2,'Round  (7)'!$B$2:$AM$2,0),0),0)+IFERROR(VLOOKUP($B69,'Round  (8)'!$B$2:$AM$102,MATCH(Species!AB$2,'Round  (8)'!$B$2:$AM$2,0),0),0)+IFERROR(VLOOKUP($B69,'Round  (9)'!$B$2:$AM$102,MATCH(Species!AB$2,'Round  (9)'!$B$2:$AM$2,0),0),0)+IFERROR(VLOOKUP($B69,'Round  (10)'!$B$2:$U$102,MATCH(Species!AB$2,'Round  (10)'!$B$2:$U$2,0),0),0)+IFERROR(VLOOKUP($B69,'Round  (11)'!$B$2:$AB$102,MATCH(Species!AB$2,'Round  (11)'!$B$2:$AB$2,0),0),0)+IFERROR(VLOOKUP($B69,'Round  (12)'!$B$2:$Y$100,MATCH(Species!AB$2,'Round  (12)'!$B$2:$Y$2,0),0),0)</f>
        <v>0</v>
      </c>
      <c r="AC69" s="480">
        <f>IFERROR(VLOOKUP($B69,'Round 1'!$B$2:$AM$102,MATCH(Species!AC$2,'Round 1'!$B$2:$AM$2,0),0),0)+IFERROR(VLOOKUP($B69,'Round  (2)'!$B$2:$AM$102,MATCH(Species!AC$2,'Round  (2)'!$B$2:$AM$2,0),0),0)+IFERROR(VLOOKUP($B69,'Round  (3)'!$B$2:$AM$102,MATCH(Species!AC$2,'Round  (3)'!$B$2:$AM$2,0),0),0)+IFERROR(VLOOKUP($B69,'Round (4)'!$B$2:$AM$102,MATCH(Species!AC$2,'Round (4)'!$B$2:$AM$2,0),0),0)+IFERROR(VLOOKUP($B69,'Round  (5)'!$B$2:$AM$102,MATCH(Species!AC$2,'Round  (5)'!$B$2:$AM$2,0),0),0)+IFERROR(VLOOKUP($B69,'Round  (6)'!$B$2:$AM$102,MATCH(Species!AC$2,'Round  (6)'!$B$2:$AM$2,0),0),0)+IFERROR(VLOOKUP($B69,'Round  (7)'!$B$2:$AM$102,MATCH(Species!AC$2,'Round  (7)'!$B$2:$AM$2,0),0),0)+IFERROR(VLOOKUP($B69,'Round  (8)'!$B$2:$AM$102,MATCH(Species!AC$2,'Round  (8)'!$B$2:$AM$2,0),0),0)+IFERROR(VLOOKUP($B69,'Round  (9)'!$B$2:$AM$102,MATCH(Species!AC$2,'Round  (9)'!$B$2:$AM$2,0),0),0)+IFERROR(VLOOKUP($B69,'Round  (10)'!$B$2:$U$102,MATCH(Species!AC$2,'Round  (10)'!$B$2:$U$2,0),0),0)+IFERROR(VLOOKUP($B69,'Round  (11)'!$B$2:$AB$102,MATCH(Species!AC$2,'Round  (11)'!$B$2:$AB$2,0),0),0)+IFERROR(VLOOKUP($B69,'Round  (12)'!$B$2:$Y$100,MATCH(Species!AC$2,'Round  (12)'!$B$2:$Y$2,0),0),0)</f>
        <v>5</v>
      </c>
      <c r="AD69" s="480">
        <f>IFERROR(VLOOKUP($B69,'Round 1'!$B$2:$AM$102,MATCH(Species!AD$2,'Round 1'!$B$2:$AM$2,0),0),0)+IFERROR(VLOOKUP($B69,'Round  (2)'!$B$2:$AM$102,MATCH(Species!AD$2,'Round  (2)'!$B$2:$AM$2,0),0),0)+IFERROR(VLOOKUP($B69,'Round  (3)'!$B$2:$AM$102,MATCH(Species!AD$2,'Round  (3)'!$B$2:$AM$2,0),0),0)+IFERROR(VLOOKUP($B69,'Round (4)'!$B$2:$AM$102,MATCH(Species!AD$2,'Round (4)'!$B$2:$AM$2,0),0),0)+IFERROR(VLOOKUP($B69,'Round  (5)'!$B$2:$AM$102,MATCH(Species!AD$2,'Round  (5)'!$B$2:$AM$2,0),0),0)+IFERROR(VLOOKUP($B69,'Round  (6)'!$B$2:$AM$102,MATCH(Species!AD$2,'Round  (6)'!$B$2:$AM$2,0),0),0)+IFERROR(VLOOKUP($B69,'Round  (7)'!$B$2:$AM$102,MATCH(Species!AD$2,'Round  (7)'!$B$2:$AM$2,0),0),0)+IFERROR(VLOOKUP($B69,'Round  (8)'!$B$2:$AM$102,MATCH(Species!AD$2,'Round  (8)'!$B$2:$AM$2,0),0),0)+IFERROR(VLOOKUP($B69,'Round  (9)'!$B$2:$AM$102,MATCH(Species!AD$2,'Round  (9)'!$B$2:$AM$2,0),0),0)+IFERROR(VLOOKUP($B69,'Round  (10)'!$B$2:$U$102,MATCH(Species!AD$2,'Round  (10)'!$B$2:$U$2,0),0),0)+IFERROR(VLOOKUP($B69,'Round  (11)'!$B$2:$AB$102,MATCH(Species!AD$2,'Round  (11)'!$B$2:$AB$2,0),0),0)+IFERROR(VLOOKUP($B69,'Round  (12)'!$B$2:$Y$100,MATCH(Species!AD$2,'Round  (12)'!$B$2:$Y$2,0),0),0)</f>
        <v>0</v>
      </c>
      <c r="AE69" s="480">
        <f>IFERROR(VLOOKUP($B69,'Round 1'!$B$2:$AM$102,MATCH(Species!AE$2,'Round 1'!$B$2:$AM$2,0),0),0)+IFERROR(VLOOKUP($B69,'Round  (2)'!$B$2:$AM$102,MATCH(Species!AE$2,'Round  (2)'!$B$2:$AM$2,0),0),0)+IFERROR(VLOOKUP($B69,'Round  (3)'!$B$2:$AM$102,MATCH(Species!AE$2,'Round  (3)'!$B$2:$AM$2,0),0),0)+IFERROR(VLOOKUP($B69,'Round (4)'!$B$2:$AM$102,MATCH(Species!AE$2,'Round (4)'!$B$2:$AM$2,0),0),0)+IFERROR(VLOOKUP($B69,'Round  (5)'!$B$2:$AM$102,MATCH(Species!AE$2,'Round  (5)'!$B$2:$AM$2,0),0),0)+IFERROR(VLOOKUP($B69,'Round  (6)'!$B$2:$AM$102,MATCH(Species!AE$2,'Round  (6)'!$B$2:$AM$2,0),0),0)+IFERROR(VLOOKUP($B69,'Round  (7)'!$B$2:$AM$102,MATCH(Species!AE$2,'Round  (7)'!$B$2:$AM$2,0),0),0)+IFERROR(VLOOKUP($B69,'Round  (8)'!$B$2:$AM$102,MATCH(Species!AE$2,'Round  (8)'!$B$2:$AM$2,0),0),0)+IFERROR(VLOOKUP($B69,'Round  (9)'!$B$2:$AM$102,MATCH(Species!AE$2,'Round  (9)'!$B$2:$AM$2,0),0),0)+IFERROR(VLOOKUP($B69,'Round  (10)'!$B$2:$U$102,MATCH(Species!AE$2,'Round  (10)'!$B$2:$U$2,0),0),0)+IFERROR(VLOOKUP($B69,'Round  (11)'!$B$2:$AB$102,MATCH(Species!AE$2,'Round  (11)'!$B$2:$AB$2,0),0),0)+IFERROR(VLOOKUP($B69,'Round  (12)'!$B$2:$Y$100,MATCH(Species!AE$2,'Round  (12)'!$B$2:$Y$2,0),0),0)</f>
        <v>0</v>
      </c>
      <c r="AF69" s="480">
        <f>IFERROR(VLOOKUP($B69,'Round 1'!$B$2:$AM$102,MATCH(Species!AF$2,'Round 1'!$B$2:$AM$2,0),0),0)+IFERROR(VLOOKUP($B69,'Round  (2)'!$B$2:$AM$102,MATCH(Species!AF$2,'Round  (2)'!$B$2:$AM$2,0),0),0)+IFERROR(VLOOKUP($B69,'Round  (3)'!$B$2:$AM$102,MATCH(Species!AF$2,'Round  (3)'!$B$2:$AM$2,0),0),0)+IFERROR(VLOOKUP($B69,'Round (4)'!$B$2:$AM$102,MATCH(Species!AF$2,'Round (4)'!$B$2:$AM$2,0),0),0)+IFERROR(VLOOKUP($B69,'Round  (5)'!$B$2:$AM$102,MATCH(Species!AF$2,'Round  (5)'!$B$2:$AM$2,0),0),0)+IFERROR(VLOOKUP($B69,'Round  (6)'!$B$2:$AM$102,MATCH(Species!AF$2,'Round  (6)'!$B$2:$AM$2,0),0),0)+IFERROR(VLOOKUP($B69,'Round  (7)'!$B$2:$AM$102,MATCH(Species!AF$2,'Round  (7)'!$B$2:$AM$2,0),0),0)+IFERROR(VLOOKUP($B69,'Round  (8)'!$B$2:$AM$102,MATCH(Species!AF$2,'Round  (8)'!$B$2:$AM$2,0),0),0)+IFERROR(VLOOKUP($B69,'Round  (9)'!$B$2:$AM$102,MATCH(Species!AF$2,'Round  (9)'!$B$2:$AM$2,0),0),0)+IFERROR(VLOOKUP($B69,'Round  (10)'!$B$2:$U$102,MATCH(Species!AF$2,'Round  (10)'!$B$2:$U$2,0),0),0)+IFERROR(VLOOKUP($B69,'Round  (11)'!$B$2:$AB$102,MATCH(Species!AF$2,'Round  (11)'!$B$2:$AB$2,0),0),0)+IFERROR(VLOOKUP($B69,'Round  (12)'!$B$2:$Y$100,MATCH(Species!AF$2,'Round  (12)'!$B$2:$Y$2,0),0),0)</f>
        <v>0</v>
      </c>
      <c r="AG69" s="480">
        <f>IFERROR(VLOOKUP($B69,'Round 1'!$B$2:$AM$102,MATCH(Species!AG$2,'Round 1'!$B$2:$AM$2,0),0),0)+IFERROR(VLOOKUP($B69,'Round  (2)'!$B$2:$AM$102,MATCH(Species!AG$2,'Round  (2)'!$B$2:$AM$2,0),0),0)+IFERROR(VLOOKUP($B69,'Round  (3)'!$B$2:$AM$102,MATCH(Species!AG$2,'Round  (3)'!$B$2:$AM$2,0),0),0)+IFERROR(VLOOKUP($B69,'Round (4)'!$B$2:$AM$102,MATCH(Species!AG$2,'Round (4)'!$B$2:$AM$2,0),0),0)+IFERROR(VLOOKUP($B69,'Round  (5)'!$B$2:$AM$102,MATCH(Species!AG$2,'Round  (5)'!$B$2:$AM$2,0),0),0)+IFERROR(VLOOKUP($B69,'Round  (6)'!$B$2:$AM$102,MATCH(Species!AG$2,'Round  (6)'!$B$2:$AM$2,0),0),0)+IFERROR(VLOOKUP($B69,'Round  (7)'!$B$2:$AM$102,MATCH(Species!AG$2,'Round  (7)'!$B$2:$AM$2,0),0),0)+IFERROR(VLOOKUP($B69,'Round  (8)'!$B$2:$AM$102,MATCH(Species!AG$2,'Round  (8)'!$B$2:$AM$2,0),0),0)+IFERROR(VLOOKUP($B69,'Round  (9)'!$B$2:$AM$102,MATCH(Species!AG$2,'Round  (9)'!$B$2:$AM$2,0),0),0)+IFERROR(VLOOKUP($B69,'Round  (10)'!$B$2:$U$102,MATCH(Species!AG$2,'Round  (10)'!$B$2:$U$2,0),0),0)+IFERROR(VLOOKUP($B69,'Round  (11)'!$B$2:$AB$102,MATCH(Species!AG$2,'Round  (11)'!$B$2:$AB$2,0),0),0)+IFERROR(VLOOKUP($B69,'Round  (12)'!$B$2:$Y$100,MATCH(Species!AG$2,'Round  (12)'!$B$2:$Y$2,0),0),0)</f>
        <v>0</v>
      </c>
      <c r="AH69" s="480">
        <f>IFERROR(VLOOKUP($B69,'Round 1'!$B$2:$AM$102,MATCH(Species!AH$2,'Round 1'!$B$2:$AM$2,0),0),0)+IFERROR(VLOOKUP($B69,'Round  (2)'!$B$2:$AM$102,MATCH(Species!AH$2,'Round  (2)'!$B$2:$AM$2,0),0),0)+IFERROR(VLOOKUP($B69,'Round  (3)'!$B$2:$AM$102,MATCH(Species!AH$2,'Round  (3)'!$B$2:$AM$2,0),0),0)+IFERROR(VLOOKUP($B69,'Round (4)'!$B$2:$AM$102,MATCH(Species!AH$2,'Round (4)'!$B$2:$AM$2,0),0),0)+IFERROR(VLOOKUP($B69,'Round  (5)'!$B$2:$AM$102,MATCH(Species!AH$2,'Round  (5)'!$B$2:$AM$2,0),0),0)+IFERROR(VLOOKUP($B69,'Round  (6)'!$B$2:$AM$102,MATCH(Species!AH$2,'Round  (6)'!$B$2:$AM$2,0),0),0)+IFERROR(VLOOKUP($B69,'Round  (7)'!$B$2:$AM$102,MATCH(Species!AH$2,'Round  (7)'!$B$2:$AM$2,0),0),0)+IFERROR(VLOOKUP($B69,'Round  (8)'!$B$2:$AM$102,MATCH(Species!AH$2,'Round  (8)'!$B$2:$AM$2,0),0),0)+IFERROR(VLOOKUP($B69,'Round  (9)'!$B$2:$AM$102,MATCH(Species!AH$2,'Round  (9)'!$B$2:$AM$2,0),0),0)+IFERROR(VLOOKUP($B69,'Round  (10)'!$B$2:$U$102,MATCH(Species!AH$2,'Round  (10)'!$B$2:$U$2,0),0),0)+IFERROR(VLOOKUP($B69,'Round  (11)'!$B$2:$AB$102,MATCH(Species!AH$2,'Round  (11)'!$B$2:$AB$2,0),0),0)+IFERROR(VLOOKUP($B69,'Round  (12)'!$B$2:$Y$100,MATCH(Species!AH$2,'Round  (12)'!$B$2:$Y$2,0),0),0)</f>
        <v>0</v>
      </c>
      <c r="AI69" s="480">
        <f>IFERROR(VLOOKUP($B69,'Round 1'!$B$2:$AM$102,MATCH(Species!AI$2,'Round 1'!$B$2:$AM$2,0),0),0)+IFERROR(VLOOKUP($B69,'Round  (2)'!$B$2:$AM$102,MATCH(Species!AI$2,'Round  (2)'!$B$2:$AM$2,0),0),0)+IFERROR(VLOOKUP($B69,'Round  (3)'!$B$2:$AM$102,MATCH(Species!AI$2,'Round  (3)'!$B$2:$AM$2,0),0),0)+IFERROR(VLOOKUP($B69,'Round (4)'!$B$2:$AM$102,MATCH(Species!AI$2,'Round (4)'!$B$2:$AM$2,0),0),0)+IFERROR(VLOOKUP($B69,'Round  (5)'!$B$2:$AM$102,MATCH(Species!AI$2,'Round  (5)'!$B$2:$AM$2,0),0),0)+IFERROR(VLOOKUP($B69,'Round  (6)'!$B$2:$AM$102,MATCH(Species!AI$2,'Round  (6)'!$B$2:$AM$2,0),0),0)+IFERROR(VLOOKUP($B69,'Round  (7)'!$B$2:$AM$102,MATCH(Species!AI$2,'Round  (7)'!$B$2:$AM$2,0),0),0)+IFERROR(VLOOKUP($B69,'Round  (8)'!$B$2:$AM$102,MATCH(Species!AI$2,'Round  (8)'!$B$2:$AM$2,0),0),0)+IFERROR(VLOOKUP($B69,'Round  (9)'!$B$2:$AM$102,MATCH(Species!AI$2,'Round  (9)'!$B$2:$AM$2,0),0),0)+IFERROR(VLOOKUP($B69,'Round  (10)'!$B$2:$U$102,MATCH(Species!AI$2,'Round  (10)'!$B$2:$U$2,0),0),0)+IFERROR(VLOOKUP($B69,'Round  (11)'!$B$2:$AB$102,MATCH(Species!AI$2,'Round  (11)'!$B$2:$AB$2,0),0),0)+IFERROR(VLOOKUP($B69,'Round  (12)'!$B$2:$Y$100,MATCH(Species!AI$2,'Round  (12)'!$B$2:$Y$2,0),0),0)</f>
        <v>0</v>
      </c>
      <c r="AJ69" s="480">
        <f>IFERROR(VLOOKUP($B69,'Round 1'!$B$2:$AM$102,MATCH(Species!AJ$2,'Round 1'!$B$2:$AM$2,0),0),0)+IFERROR(VLOOKUP($B69,'Round  (2)'!$B$2:$AM$102,MATCH(Species!AJ$2,'Round  (2)'!$B$2:$AM$2,0),0),0)+IFERROR(VLOOKUP($B69,'Round  (3)'!$B$2:$AM$102,MATCH(Species!AJ$2,'Round  (3)'!$B$2:$AM$2,0),0),0)+IFERROR(VLOOKUP($B69,'Round (4)'!$B$2:$AM$102,MATCH(Species!AJ$2,'Round (4)'!$B$2:$AM$2,0),0),0)+IFERROR(VLOOKUP($B69,'Round  (5)'!$B$2:$AM$102,MATCH(Species!AJ$2,'Round  (5)'!$B$2:$AM$2,0),0),0)+IFERROR(VLOOKUP($B69,'Round  (6)'!$B$2:$AM$102,MATCH(Species!AJ$2,'Round  (6)'!$B$2:$AM$2,0),0),0)+IFERROR(VLOOKUP($B69,'Round  (7)'!$B$2:$AM$102,MATCH(Species!AJ$2,'Round  (7)'!$B$2:$AM$2,0),0),0)+IFERROR(VLOOKUP($B69,'Round  (8)'!$B$2:$AM$102,MATCH(Species!AJ$2,'Round  (8)'!$B$2:$AM$2,0),0),0)+IFERROR(VLOOKUP($B69,'Round  (9)'!$B$2:$AM$102,MATCH(Species!AJ$2,'Round  (9)'!$B$2:$AM$2,0),0),0)+IFERROR(VLOOKUP($B69,'Round  (10)'!$B$2:$U$102,MATCH(Species!AJ$2,'Round  (10)'!$B$2:$U$2,0),0),0)+IFERROR(VLOOKUP($B69,'Round  (11)'!$B$2:$AB$102,MATCH(Species!AJ$2,'Round  (11)'!$B$2:$AB$2,0),0),0)+IFERROR(VLOOKUP($B69,'Round  (12)'!$B$2:$Y$100,MATCH(Species!AJ$2,'Round  (12)'!$B$2:$Y$2,0),0),0)</f>
        <v>0</v>
      </c>
    </row>
    <row r="70" spans="1:36" x14ac:dyDescent="0.3">
      <c r="A70" s="186">
        <v>67</v>
      </c>
      <c r="B70" s="326" t="s">
        <v>831</v>
      </c>
      <c r="C70" s="66" t="str">
        <f>IFERROR(VLOOKUP(B70,IND!$B$3:$E$66,4,0),"NM")</f>
        <v>NM</v>
      </c>
      <c r="D70" s="51">
        <f t="shared" si="5"/>
        <v>3</v>
      </c>
      <c r="E70" s="342">
        <f t="shared" si="6"/>
        <v>3</v>
      </c>
      <c r="F70" s="480">
        <f>IFERROR(VLOOKUP($B70,'Round 1'!$B$2:$AM$102,MATCH(Species!F$2,'Round 1'!$B$2:$AM$2,0),0),0)+IFERROR(VLOOKUP($B70,'Round  (2)'!$B$2:$AM$102,MATCH(Species!F$2,'Round  (2)'!$B$2:$AM$2,0),0),0)+IFERROR(VLOOKUP($B70,'Round  (3)'!$B$2:$AM$102,MATCH(Species!F$2,'Round  (3)'!$B$2:$AM$2,0),0),0)+IFERROR(VLOOKUP($B70,'Round (4)'!$B$2:$AM$102,MATCH(Species!F$2,'Round (4)'!$B$2:$AM$2,0),0),0)+IFERROR(VLOOKUP($B70,'Round  (5)'!$B$2:$AM$102,MATCH(Species!F$2,'Round  (5)'!$B$2:$AM$2,0),0),0)+IFERROR(VLOOKUP($B70,'Round  (6)'!$B$2:$AM$102,MATCH(Species!F$2,'Round  (6)'!$B$2:$AM$2,0),0),0)+IFERROR(VLOOKUP($B70,'Round  (7)'!$B$2:$AM$102,MATCH(Species!F$2,'Round  (7)'!$B$2:$AM$2,0),0),0)+IFERROR(VLOOKUP($B70,'Round  (8)'!$B$2:$AM$102,MATCH(Species!F$2,'Round  (8)'!$B$2:$AM$2,0),0),0)+IFERROR(VLOOKUP($B70,'Round  (9)'!$B$2:$AM$102,MATCH(Species!F$2,'Round  (9)'!$B$2:$AM$2,0),0),0)+IFERROR(VLOOKUP($B70,'Round  (10)'!$B$2:$U$102,MATCH(Species!F$2,'Round  (10)'!$B$2:$U$2,0),0),0)+IFERROR(VLOOKUP($B70,'Round  (11)'!$B$2:$AB$102,MATCH(Species!F$2,'Round  (11)'!$B$2:$AB$2,0),0),0)+IFERROR(VLOOKUP($B70,'Round  (12)'!$B$2:$Y$100,MATCH(Species!F$2,'Round  (12)'!$B$2:$Y$2,0),0),0)</f>
        <v>1</v>
      </c>
      <c r="G70" s="480">
        <f>IFERROR(VLOOKUP($B70,'Round 1'!$B$2:$AM$102,MATCH(Species!G$2,'Round 1'!$B$2:$AM$2,0),0),0)+IFERROR(VLOOKUP($B70,'Round  (2)'!$B$2:$AM$102,MATCH(Species!G$2,'Round  (2)'!$B$2:$AM$2,0),0),0)+IFERROR(VLOOKUP($B70,'Round  (3)'!$B$2:$AM$102,MATCH(Species!G$2,'Round  (3)'!$B$2:$AM$2,0),0),0)+IFERROR(VLOOKUP($B70,'Round (4)'!$B$2:$AM$102,MATCH(Species!G$2,'Round (4)'!$B$2:$AM$2,0),0),0)+IFERROR(VLOOKUP($B70,'Round  (5)'!$B$2:$AM$102,MATCH(Species!G$2,'Round  (5)'!$B$2:$AM$2,0),0),0)+IFERROR(VLOOKUP($B70,'Round  (6)'!$B$2:$AM$102,MATCH(Species!G$2,'Round  (6)'!$B$2:$AM$2,0),0),0)+IFERROR(VLOOKUP($B70,'Round  (7)'!$B$2:$AM$102,MATCH(Species!G$2,'Round  (7)'!$B$2:$AM$2,0),0),0)+IFERROR(VLOOKUP($B70,'Round  (8)'!$B$2:$AM$102,MATCH(Species!G$2,'Round  (8)'!$B$2:$AM$2,0),0),0)+IFERROR(VLOOKUP($B70,'Round  (9)'!$B$2:$AM$102,MATCH(Species!G$2,'Round  (9)'!$B$2:$AM$2,0),0),0)+IFERROR(VLOOKUP($B70,'Round  (10)'!$B$2:$U$102,MATCH(Species!G$2,'Round  (10)'!$B$2:$U$2,0),0),0)+IFERROR(VLOOKUP($B70,'Round  (11)'!$B$2:$AB$102,MATCH(Species!G$2,'Round  (11)'!$B$2:$AB$2,0),0),0)+IFERROR(VLOOKUP($B70,'Round  (12)'!$B$2:$Y$100,MATCH(Species!G$2,'Round  (12)'!$B$2:$Y$2,0),0),0)</f>
        <v>0</v>
      </c>
      <c r="H70" s="480">
        <f>IFERROR(VLOOKUP($B70,'Round 1'!$B$2:$AM$102,MATCH(Species!H$2,'Round 1'!$B$2:$AM$2,0),0),0)+IFERROR(VLOOKUP($B70,'Round  (2)'!$B$2:$AM$102,MATCH(Species!H$2,'Round  (2)'!$B$2:$AM$2,0),0),0)+IFERROR(VLOOKUP($B70,'Round  (3)'!$B$2:$AM$102,MATCH(Species!H$2,'Round  (3)'!$B$2:$AM$2,0),0),0)+IFERROR(VLOOKUP($B70,'Round (4)'!$B$2:$AM$102,MATCH(Species!H$2,'Round (4)'!$B$2:$AM$2,0),0),0)+IFERROR(VLOOKUP($B70,'Round  (5)'!$B$2:$AM$102,MATCH(Species!H$2,'Round  (5)'!$B$2:$AM$2,0),0),0)+IFERROR(VLOOKUP($B70,'Round  (6)'!$B$2:$AM$102,MATCH(Species!H$2,'Round  (6)'!$B$2:$AM$2,0),0),0)+IFERROR(VLOOKUP($B70,'Round  (7)'!$B$2:$AM$102,MATCH(Species!H$2,'Round  (7)'!$B$2:$AM$2,0),0),0)+IFERROR(VLOOKUP($B70,'Round  (8)'!$B$2:$AM$102,MATCH(Species!H$2,'Round  (8)'!$B$2:$AM$2,0),0),0)+IFERROR(VLOOKUP($B70,'Round  (9)'!$B$2:$AM$102,MATCH(Species!H$2,'Round  (9)'!$B$2:$AM$2,0),0),0)+IFERROR(VLOOKUP($B70,'Round  (10)'!$B$2:$U$102,MATCH(Species!H$2,'Round  (10)'!$B$2:$U$2,0),0),0)+IFERROR(VLOOKUP($B70,'Round  (11)'!$B$2:$AB$102,MATCH(Species!H$2,'Round  (11)'!$B$2:$AB$2,0),0),0)+IFERROR(VLOOKUP($B70,'Round  (12)'!$B$2:$Y$100,MATCH(Species!H$2,'Round  (12)'!$B$2:$Y$2,0),0),0)</f>
        <v>0</v>
      </c>
      <c r="I70" s="480">
        <f>IFERROR(VLOOKUP($B70,'Round 1'!$B$2:$AM$102,MATCH(Species!I$2,'Round 1'!$B$2:$AM$2,0),0),0)+IFERROR(VLOOKUP($B70,'Round  (2)'!$B$2:$AM$102,MATCH(Species!I$2,'Round  (2)'!$B$2:$AM$2,0),0),0)+IFERROR(VLOOKUP($B70,'Round  (3)'!$B$2:$AM$102,MATCH(Species!I$2,'Round  (3)'!$B$2:$AM$2,0),0),0)+IFERROR(VLOOKUP($B70,'Round (4)'!$B$2:$AM$102,MATCH(Species!I$2,'Round (4)'!$B$2:$AM$2,0),0),0)+IFERROR(VLOOKUP($B70,'Round  (5)'!$B$2:$AM$102,MATCH(Species!I$2,'Round  (5)'!$B$2:$AM$2,0),0),0)+IFERROR(VLOOKUP($B70,'Round  (6)'!$B$2:$AM$102,MATCH(Species!I$2,'Round  (6)'!$B$2:$AM$2,0),0),0)+IFERROR(VLOOKUP($B70,'Round  (7)'!$B$2:$AM$102,MATCH(Species!I$2,'Round  (7)'!$B$2:$AM$2,0),0),0)+IFERROR(VLOOKUP($B70,'Round  (8)'!$B$2:$AM$102,MATCH(Species!I$2,'Round  (8)'!$B$2:$AM$2,0),0),0)+IFERROR(VLOOKUP($B70,'Round  (9)'!$B$2:$AM$102,MATCH(Species!I$2,'Round  (9)'!$B$2:$AM$2,0),0),0)+IFERROR(VLOOKUP($B70,'Round  (10)'!$B$2:$U$102,MATCH(Species!I$2,'Round  (10)'!$B$2:$U$2,0),0),0)+IFERROR(VLOOKUP($B70,'Round  (11)'!$B$2:$AB$102,MATCH(Species!I$2,'Round  (11)'!$B$2:$AB$2,0),0),0)+IFERROR(VLOOKUP($B70,'Round  (12)'!$B$2:$Y$100,MATCH(Species!I$2,'Round  (12)'!$B$2:$Y$2,0),0),0)</f>
        <v>0</v>
      </c>
      <c r="J70" s="480">
        <f>IFERROR(VLOOKUP($B70,'Round 1'!$B$2:$AM$102,MATCH(Species!J$2,'Round 1'!$B$2:$AM$2,0),0),0)+IFERROR(VLOOKUP($B70,'Round  (2)'!$B$2:$AM$102,MATCH(Species!J$2,'Round  (2)'!$B$2:$AM$2,0),0),0)+IFERROR(VLOOKUP($B70,'Round  (3)'!$B$2:$AM$102,MATCH(Species!J$2,'Round  (3)'!$B$2:$AM$2,0),0),0)+IFERROR(VLOOKUP($B70,'Round (4)'!$B$2:$AM$102,MATCH(Species!J$2,'Round (4)'!$B$2:$AM$2,0),0),0)+IFERROR(VLOOKUP($B70,'Round  (5)'!$B$2:$AM$102,MATCH(Species!J$2,'Round  (5)'!$B$2:$AM$2,0),0),0)+IFERROR(VLOOKUP($B70,'Round  (6)'!$B$2:$AM$102,MATCH(Species!J$2,'Round  (6)'!$B$2:$AM$2,0),0),0)+IFERROR(VLOOKUP($B70,'Round  (7)'!$B$2:$AM$102,MATCH(Species!J$2,'Round  (7)'!$B$2:$AM$2,0),0),0)+IFERROR(VLOOKUP($B70,'Round  (8)'!$B$2:$AM$102,MATCH(Species!J$2,'Round  (8)'!$B$2:$AM$2,0),0),0)+IFERROR(VLOOKUP($B70,'Round  (9)'!$B$2:$AM$102,MATCH(Species!J$2,'Round  (9)'!$B$2:$AM$2,0),0),0)+IFERROR(VLOOKUP($B70,'Round  (10)'!$B$2:$U$102,MATCH(Species!J$2,'Round  (10)'!$B$2:$U$2,0),0),0)+IFERROR(VLOOKUP($B70,'Round  (11)'!$B$2:$AB$102,MATCH(Species!J$2,'Round  (11)'!$B$2:$AB$2,0),0),0)+IFERROR(VLOOKUP($B70,'Round  (12)'!$B$2:$Y$100,MATCH(Species!J$2,'Round  (12)'!$B$2:$Y$2,0),0),0)</f>
        <v>0</v>
      </c>
      <c r="K70" s="480">
        <f>IFERROR(VLOOKUP($B70,'Round 1'!$B$2:$AM$102,MATCH(Species!K$2,'Round 1'!$B$2:$AM$2,0),0),0)+IFERROR(VLOOKUP($B70,'Round  (2)'!$B$2:$AM$102,MATCH(Species!K$2,'Round  (2)'!$B$2:$AM$2,0),0),0)+IFERROR(VLOOKUP($B70,'Round  (3)'!$B$2:$AM$102,MATCH(Species!K$2,'Round  (3)'!$B$2:$AM$2,0),0),0)+IFERROR(VLOOKUP($B70,'Round (4)'!$B$2:$AM$102,MATCH(Species!K$2,'Round (4)'!$B$2:$AM$2,0),0),0)+IFERROR(VLOOKUP($B70,'Round  (5)'!$B$2:$AM$102,MATCH(Species!K$2,'Round  (5)'!$B$2:$AM$2,0),0),0)+IFERROR(VLOOKUP($B70,'Round  (6)'!$B$2:$AM$102,MATCH(Species!K$2,'Round  (6)'!$B$2:$AM$2,0),0),0)+IFERROR(VLOOKUP($B70,'Round  (7)'!$B$2:$AM$102,MATCH(Species!K$2,'Round  (7)'!$B$2:$AM$2,0),0),0)+IFERROR(VLOOKUP($B70,'Round  (8)'!$B$2:$AM$102,MATCH(Species!K$2,'Round  (8)'!$B$2:$AM$2,0),0),0)+IFERROR(VLOOKUP($B70,'Round  (9)'!$B$2:$AM$102,MATCH(Species!K$2,'Round  (9)'!$B$2:$AM$2,0),0),0)+IFERROR(VLOOKUP($B70,'Round  (10)'!$B$2:$U$102,MATCH(Species!K$2,'Round  (10)'!$B$2:$U$2,0),0),0)+IFERROR(VLOOKUP($B70,'Round  (11)'!$B$2:$AB$102,MATCH(Species!K$2,'Round  (11)'!$B$2:$AB$2,0),0),0)+IFERROR(VLOOKUP($B70,'Round  (12)'!$B$2:$Y$100,MATCH(Species!K$2,'Round  (12)'!$B$2:$Y$2,0),0),0)</f>
        <v>0</v>
      </c>
      <c r="L70" s="480">
        <f>IFERROR(VLOOKUP($B70,'Round 1'!$B$2:$AM$102,MATCH(Species!L$2,'Round 1'!$B$2:$AM$2,0),0),0)+IFERROR(VLOOKUP($B70,'Round  (2)'!$B$2:$AM$102,MATCH(Species!L$2,'Round  (2)'!$B$2:$AM$2,0),0),0)+IFERROR(VLOOKUP($B70,'Round  (3)'!$B$2:$AM$102,MATCH(Species!L$2,'Round  (3)'!$B$2:$AM$2,0),0),0)+IFERROR(VLOOKUP($B70,'Round (4)'!$B$2:$AM$102,MATCH(Species!L$2,'Round (4)'!$B$2:$AM$2,0),0),0)+IFERROR(VLOOKUP($B70,'Round  (5)'!$B$2:$AM$102,MATCH(Species!L$2,'Round  (5)'!$B$2:$AM$2,0),0),0)+IFERROR(VLOOKUP($B70,'Round  (6)'!$B$2:$AM$102,MATCH(Species!L$2,'Round  (6)'!$B$2:$AM$2,0),0),0)+IFERROR(VLOOKUP($B70,'Round  (7)'!$B$2:$AM$102,MATCH(Species!L$2,'Round  (7)'!$B$2:$AM$2,0),0),0)+IFERROR(VLOOKUP($B70,'Round  (8)'!$B$2:$AM$102,MATCH(Species!L$2,'Round  (8)'!$B$2:$AM$2,0),0),0)+IFERROR(VLOOKUP($B70,'Round  (9)'!$B$2:$AM$102,MATCH(Species!L$2,'Round  (9)'!$B$2:$AM$2,0),0),0)+IFERROR(VLOOKUP($B70,'Round  (10)'!$B$2:$U$102,MATCH(Species!L$2,'Round  (10)'!$B$2:$U$2,0),0),0)+IFERROR(VLOOKUP($B70,'Round  (11)'!$B$2:$AB$102,MATCH(Species!L$2,'Round  (11)'!$B$2:$AB$2,0),0),0)+IFERROR(VLOOKUP($B70,'Round  (12)'!$B$2:$Y$100,MATCH(Species!L$2,'Round  (12)'!$B$2:$Y$2,0),0),0)</f>
        <v>0</v>
      </c>
      <c r="M70" s="480">
        <f>IFERROR(VLOOKUP($B70,'Round 1'!$B$2:$AM$102,MATCH(Species!M$2,'Round 1'!$B$2:$AM$2,0),0),0)+IFERROR(VLOOKUP($B70,'Round  (2)'!$B$2:$AM$102,MATCH(Species!M$2,'Round  (2)'!$B$2:$AM$2,0),0),0)+IFERROR(VLOOKUP($B70,'Round  (3)'!$B$2:$AM$102,MATCH(Species!M$2,'Round  (3)'!$B$2:$AM$2,0),0),0)+IFERROR(VLOOKUP($B70,'Round (4)'!$B$2:$AM$102,MATCH(Species!M$2,'Round (4)'!$B$2:$AM$2,0),0),0)+IFERROR(VLOOKUP($B70,'Round  (5)'!$B$2:$AM$102,MATCH(Species!M$2,'Round  (5)'!$B$2:$AM$2,0),0),0)+IFERROR(VLOOKUP($B70,'Round  (6)'!$B$2:$AM$102,MATCH(Species!M$2,'Round  (6)'!$B$2:$AM$2,0),0),0)+IFERROR(VLOOKUP($B70,'Round  (7)'!$B$2:$AM$102,MATCH(Species!M$2,'Round  (7)'!$B$2:$AM$2,0),0),0)+IFERROR(VLOOKUP($B70,'Round  (8)'!$B$2:$AM$102,MATCH(Species!M$2,'Round  (8)'!$B$2:$AM$2,0),0),0)+IFERROR(VLOOKUP($B70,'Round  (9)'!$B$2:$AM$102,MATCH(Species!M$2,'Round  (9)'!$B$2:$AM$2,0),0),0)+IFERROR(VLOOKUP($B70,'Round  (10)'!$B$2:$U$102,MATCH(Species!M$2,'Round  (10)'!$B$2:$U$2,0),0),0)+IFERROR(VLOOKUP($B70,'Round  (11)'!$B$2:$AB$102,MATCH(Species!M$2,'Round  (11)'!$B$2:$AB$2,0),0),0)+IFERROR(VLOOKUP($B70,'Round  (12)'!$B$2:$Y$100,MATCH(Species!M$2,'Round  (12)'!$B$2:$Y$2,0),0),0)</f>
        <v>0</v>
      </c>
      <c r="N70" s="480">
        <f>IFERROR(VLOOKUP($B70,'Round 1'!$B$2:$AM$102,MATCH(Species!N$2,'Round 1'!$B$2:$AM$2,0),0),0)+IFERROR(VLOOKUP($B70,'Round  (2)'!$B$2:$AM$102,MATCH(Species!N$2,'Round  (2)'!$B$2:$AM$2,0),0),0)+IFERROR(VLOOKUP($B70,'Round  (3)'!$B$2:$AM$102,MATCH(Species!N$2,'Round  (3)'!$B$2:$AM$2,0),0),0)+IFERROR(VLOOKUP($B70,'Round (4)'!$B$2:$AM$102,MATCH(Species!N$2,'Round (4)'!$B$2:$AM$2,0),0),0)+IFERROR(VLOOKUP($B70,'Round  (5)'!$B$2:$AM$102,MATCH(Species!N$2,'Round  (5)'!$B$2:$AM$2,0),0),0)+IFERROR(VLOOKUP($B70,'Round  (6)'!$B$2:$AM$102,MATCH(Species!N$2,'Round  (6)'!$B$2:$AM$2,0),0),0)+IFERROR(VLOOKUP($B70,'Round  (7)'!$B$2:$AM$102,MATCH(Species!N$2,'Round  (7)'!$B$2:$AM$2,0),0),0)+IFERROR(VLOOKUP($B70,'Round  (8)'!$B$2:$AM$102,MATCH(Species!N$2,'Round  (8)'!$B$2:$AM$2,0),0),0)+IFERROR(VLOOKUP($B70,'Round  (9)'!$B$2:$AM$102,MATCH(Species!N$2,'Round  (9)'!$B$2:$AM$2,0),0),0)+IFERROR(VLOOKUP($B70,'Round  (10)'!$B$2:$U$102,MATCH(Species!N$2,'Round  (10)'!$B$2:$U$2,0),0),0)+IFERROR(VLOOKUP($B70,'Round  (11)'!$B$2:$AB$102,MATCH(Species!N$2,'Round  (11)'!$B$2:$AB$2,0),0),0)+IFERROR(VLOOKUP($B70,'Round  (12)'!$B$2:$Y$100,MATCH(Species!N$2,'Round  (12)'!$B$2:$Y$2,0),0),0)</f>
        <v>0</v>
      </c>
      <c r="O70" s="480">
        <f>IFERROR(VLOOKUP($B70,'Round 1'!$B$2:$AM$102,MATCH(Species!O$2,'Round 1'!$B$2:$AM$2,0),0),0)+IFERROR(VLOOKUP($B70,'Round  (2)'!$B$2:$AM$102,MATCH(Species!O$2,'Round  (2)'!$B$2:$AM$2,0),0),0)+IFERROR(VLOOKUP($B70,'Round  (3)'!$B$2:$AM$102,MATCH(Species!O$2,'Round  (3)'!$B$2:$AM$2,0),0),0)+IFERROR(VLOOKUP($B70,'Round (4)'!$B$2:$AM$102,MATCH(Species!O$2,'Round (4)'!$B$2:$AM$2,0),0),0)+IFERROR(VLOOKUP($B70,'Round  (5)'!$B$2:$AM$102,MATCH(Species!O$2,'Round  (5)'!$B$2:$AM$2,0),0),0)+IFERROR(VLOOKUP($B70,'Round  (6)'!$B$2:$AM$102,MATCH(Species!O$2,'Round  (6)'!$B$2:$AM$2,0),0),0)+IFERROR(VLOOKUP($B70,'Round  (7)'!$B$2:$AM$102,MATCH(Species!O$2,'Round  (7)'!$B$2:$AM$2,0),0),0)+IFERROR(VLOOKUP($B70,'Round  (8)'!$B$2:$AM$102,MATCH(Species!O$2,'Round  (8)'!$B$2:$AM$2,0),0),0)+IFERROR(VLOOKUP($B70,'Round  (9)'!$B$2:$AM$102,MATCH(Species!O$2,'Round  (9)'!$B$2:$AM$2,0),0),0)+IFERROR(VLOOKUP($B70,'Round  (10)'!$B$2:$U$102,MATCH(Species!O$2,'Round  (10)'!$B$2:$U$2,0),0),0)+IFERROR(VLOOKUP($B70,'Round  (11)'!$B$2:$AB$102,MATCH(Species!O$2,'Round  (11)'!$B$2:$AB$2,0),0),0)+IFERROR(VLOOKUP($B70,'Round  (12)'!$B$2:$Y$100,MATCH(Species!O$2,'Round  (12)'!$B$2:$Y$2,0),0),0)</f>
        <v>1</v>
      </c>
      <c r="P70" s="480">
        <f>IFERROR(VLOOKUP($B70,'Round 1'!$B$2:$AM$102,MATCH(Species!P$2,'Round 1'!$B$2:$AM$2,0),0),0)+IFERROR(VLOOKUP($B70,'Round  (2)'!$B$2:$AM$102,MATCH(Species!P$2,'Round  (2)'!$B$2:$AM$2,0),0),0)+IFERROR(VLOOKUP($B70,'Round  (3)'!$B$2:$AM$102,MATCH(Species!P$2,'Round  (3)'!$B$2:$AM$2,0),0),0)+IFERROR(VLOOKUP($B70,'Round (4)'!$B$2:$AM$102,MATCH(Species!P$2,'Round (4)'!$B$2:$AM$2,0),0),0)+IFERROR(VLOOKUP($B70,'Round  (5)'!$B$2:$AM$102,MATCH(Species!P$2,'Round  (5)'!$B$2:$AM$2,0),0),0)+IFERROR(VLOOKUP($B70,'Round  (6)'!$B$2:$AM$102,MATCH(Species!P$2,'Round  (6)'!$B$2:$AM$2,0),0),0)+IFERROR(VLOOKUP($B70,'Round  (7)'!$B$2:$AM$102,MATCH(Species!P$2,'Round  (7)'!$B$2:$AM$2,0),0),0)+IFERROR(VLOOKUP($B70,'Round  (8)'!$B$2:$AM$102,MATCH(Species!P$2,'Round  (8)'!$B$2:$AM$2,0),0),0)+IFERROR(VLOOKUP($B70,'Round  (9)'!$B$2:$AM$102,MATCH(Species!P$2,'Round  (9)'!$B$2:$AM$2,0),0),0)+IFERROR(VLOOKUP($B70,'Round  (10)'!$B$2:$U$102,MATCH(Species!P$2,'Round  (10)'!$B$2:$U$2,0),0),0)+IFERROR(VLOOKUP($B70,'Round  (11)'!$B$2:$AB$102,MATCH(Species!P$2,'Round  (11)'!$B$2:$AB$2,0),0),0)+IFERROR(VLOOKUP($B70,'Round  (12)'!$B$2:$Y$100,MATCH(Species!P$2,'Round  (12)'!$B$2:$Y$2,0),0),0)</f>
        <v>0</v>
      </c>
      <c r="Q70" s="480">
        <f>IFERROR(VLOOKUP($B70,'Round 1'!$B$2:$AM$102,MATCH(Species!Q$2,'Round 1'!$B$2:$AM$2,0),0),0)+IFERROR(VLOOKUP($B70,'Round  (2)'!$B$2:$AM$102,MATCH(Species!Q$2,'Round  (2)'!$B$2:$AM$2,0),0),0)+IFERROR(VLOOKUP($B70,'Round  (3)'!$B$2:$AM$102,MATCH(Species!Q$2,'Round  (3)'!$B$2:$AM$2,0),0),0)+IFERROR(VLOOKUP($B70,'Round (4)'!$B$2:$AM$102,MATCH(Species!Q$2,'Round (4)'!$B$2:$AM$2,0),0),0)+IFERROR(VLOOKUP($B70,'Round  (5)'!$B$2:$AM$102,MATCH(Species!Q$2,'Round  (5)'!$B$2:$AM$2,0),0),0)+IFERROR(VLOOKUP($B70,'Round  (6)'!$B$2:$AM$102,MATCH(Species!Q$2,'Round  (6)'!$B$2:$AM$2,0),0),0)+IFERROR(VLOOKUP($B70,'Round  (7)'!$B$2:$AM$102,MATCH(Species!Q$2,'Round  (7)'!$B$2:$AM$2,0),0),0)+IFERROR(VLOOKUP($B70,'Round  (8)'!$B$2:$AM$102,MATCH(Species!Q$2,'Round  (8)'!$B$2:$AM$2,0),0),0)+IFERROR(VLOOKUP($B70,'Round  (9)'!$B$2:$AM$102,MATCH(Species!Q$2,'Round  (9)'!$B$2:$AM$2,0),0),0)+IFERROR(VLOOKUP($B70,'Round  (10)'!$B$2:$U$102,MATCH(Species!Q$2,'Round  (10)'!$B$2:$U$2,0),0),0)+IFERROR(VLOOKUP($B70,'Round  (11)'!$B$2:$AB$102,MATCH(Species!Q$2,'Round  (11)'!$B$2:$AB$2,0),0),0)+IFERROR(VLOOKUP($B70,'Round  (12)'!$B$2:$Y$100,MATCH(Species!Q$2,'Round  (12)'!$B$2:$Y$2,0),0),0)</f>
        <v>0</v>
      </c>
      <c r="R70" s="480">
        <f>IFERROR(VLOOKUP($B70,'Round 1'!$B$2:$AM$102,MATCH(Species!R$2,'Round 1'!$B$2:$AM$2,0),0),0)+IFERROR(VLOOKUP($B70,'Round  (2)'!$B$2:$AM$102,MATCH(Species!R$2,'Round  (2)'!$B$2:$AM$2,0),0),0)+IFERROR(VLOOKUP($B70,'Round  (3)'!$B$2:$AM$102,MATCH(Species!R$2,'Round  (3)'!$B$2:$AM$2,0),0),0)+IFERROR(VLOOKUP($B70,'Round (4)'!$B$2:$AM$102,MATCH(Species!R$2,'Round (4)'!$B$2:$AM$2,0),0),0)+IFERROR(VLOOKUP($B70,'Round  (5)'!$B$2:$AM$102,MATCH(Species!R$2,'Round  (5)'!$B$2:$AM$2,0),0),0)+IFERROR(VLOOKUP($B70,'Round  (6)'!$B$2:$AM$102,MATCH(Species!R$2,'Round  (6)'!$B$2:$AM$2,0),0),0)+IFERROR(VLOOKUP($B70,'Round  (7)'!$B$2:$AM$102,MATCH(Species!R$2,'Round  (7)'!$B$2:$AM$2,0),0),0)+IFERROR(VLOOKUP($B70,'Round  (8)'!$B$2:$AM$102,MATCH(Species!R$2,'Round  (8)'!$B$2:$AM$2,0),0),0)+IFERROR(VLOOKUP($B70,'Round  (9)'!$B$2:$AM$102,MATCH(Species!R$2,'Round  (9)'!$B$2:$AM$2,0),0),0)+IFERROR(VLOOKUP($B70,'Round  (10)'!$B$2:$U$102,MATCH(Species!R$2,'Round  (10)'!$B$2:$U$2,0),0),0)+IFERROR(VLOOKUP($B70,'Round  (11)'!$B$2:$AB$102,MATCH(Species!R$2,'Round  (11)'!$B$2:$AB$2,0),0),0)+IFERROR(VLOOKUP($B70,'Round  (12)'!$B$2:$Y$100,MATCH(Species!R$2,'Round  (12)'!$B$2:$Y$2,0),0),0)</f>
        <v>0</v>
      </c>
      <c r="S70" s="480">
        <f>IFERROR(VLOOKUP($B70,'Round 1'!$B$2:$AM$102,MATCH(Species!S$2,'Round 1'!$B$2:$AM$2,0),0),0)+IFERROR(VLOOKUP($B70,'Round  (2)'!$B$2:$AM$102,MATCH(Species!S$2,'Round  (2)'!$B$2:$AM$2,0),0),0)+IFERROR(VLOOKUP($B70,'Round  (3)'!$B$2:$AM$102,MATCH(Species!S$2,'Round  (3)'!$B$2:$AM$2,0),0),0)+IFERROR(VLOOKUP($B70,'Round (4)'!$B$2:$AM$102,MATCH(Species!S$2,'Round (4)'!$B$2:$AM$2,0),0),0)+IFERROR(VLOOKUP($B70,'Round  (5)'!$B$2:$AM$102,MATCH(Species!S$2,'Round  (5)'!$B$2:$AM$2,0),0),0)+IFERROR(VLOOKUP($B70,'Round  (6)'!$B$2:$AM$102,MATCH(Species!S$2,'Round  (6)'!$B$2:$AM$2,0),0),0)+IFERROR(VLOOKUP($B70,'Round  (7)'!$B$2:$AM$102,MATCH(Species!S$2,'Round  (7)'!$B$2:$AM$2,0),0),0)+IFERROR(VLOOKUP($B70,'Round  (8)'!$B$2:$AM$102,MATCH(Species!S$2,'Round  (8)'!$B$2:$AM$2,0),0),0)+IFERROR(VLOOKUP($B70,'Round  (9)'!$B$2:$AM$102,MATCH(Species!S$2,'Round  (9)'!$B$2:$AM$2,0),0),0)+IFERROR(VLOOKUP($B70,'Round  (10)'!$B$2:$U$102,MATCH(Species!S$2,'Round  (10)'!$B$2:$U$2,0),0),0)+IFERROR(VLOOKUP($B70,'Round  (11)'!$B$2:$AB$102,MATCH(Species!S$2,'Round  (11)'!$B$2:$AB$2,0),0),0)+IFERROR(VLOOKUP($B70,'Round  (12)'!$B$2:$Y$100,MATCH(Species!S$2,'Round  (12)'!$B$2:$Y$2,0),0),0)</f>
        <v>0</v>
      </c>
      <c r="T70" s="480">
        <f>IFERROR(VLOOKUP($B70,'Round 1'!$B$2:$AM$102,MATCH(Species!T$2,'Round 1'!$B$2:$AM$2,0),0),0)+IFERROR(VLOOKUP($B70,'Round  (2)'!$B$2:$AM$102,MATCH(Species!T$2,'Round  (2)'!$B$2:$AM$2,0),0),0)+IFERROR(VLOOKUP($B70,'Round  (3)'!$B$2:$AM$102,MATCH(Species!T$2,'Round  (3)'!$B$2:$AM$2,0),0),0)+IFERROR(VLOOKUP($B70,'Round (4)'!$B$2:$AM$102,MATCH(Species!T$2,'Round (4)'!$B$2:$AM$2,0),0),0)+IFERROR(VLOOKUP($B70,'Round  (5)'!$B$2:$AM$102,MATCH(Species!T$2,'Round  (5)'!$B$2:$AM$2,0),0),0)+IFERROR(VLOOKUP($B70,'Round  (6)'!$B$2:$AM$102,MATCH(Species!T$2,'Round  (6)'!$B$2:$AM$2,0),0),0)+IFERROR(VLOOKUP($B70,'Round  (7)'!$B$2:$AM$102,MATCH(Species!T$2,'Round  (7)'!$B$2:$AM$2,0),0),0)+IFERROR(VLOOKUP($B70,'Round  (8)'!$B$2:$AM$102,MATCH(Species!T$2,'Round  (8)'!$B$2:$AM$2,0),0),0)+IFERROR(VLOOKUP($B70,'Round  (9)'!$B$2:$AM$102,MATCH(Species!T$2,'Round  (9)'!$B$2:$AM$2,0),0),0)+IFERROR(VLOOKUP($B70,'Round  (10)'!$B$2:$U$102,MATCH(Species!T$2,'Round  (10)'!$B$2:$U$2,0),0),0)+IFERROR(VLOOKUP($B70,'Round  (11)'!$B$2:$AB$102,MATCH(Species!T$2,'Round  (11)'!$B$2:$AB$2,0),0),0)+IFERROR(VLOOKUP($B70,'Round  (12)'!$B$2:$Y$100,MATCH(Species!T$2,'Round  (12)'!$B$2:$Y$2,0),0),0)</f>
        <v>0</v>
      </c>
      <c r="U70" s="480">
        <f>IFERROR(VLOOKUP($B70,'Round 1'!$B$2:$AM$102,MATCH(Species!U$2,'Round 1'!$B$2:$AM$2,0),0),0)+IFERROR(VLOOKUP($B70,'Round  (2)'!$B$2:$AM$102,MATCH(Species!U$2,'Round  (2)'!$B$2:$AM$2,0),0),0)+IFERROR(VLOOKUP($B70,'Round  (3)'!$B$2:$AM$102,MATCH(Species!U$2,'Round  (3)'!$B$2:$AM$2,0),0),0)+IFERROR(VLOOKUP($B70,'Round (4)'!$B$2:$AM$102,MATCH(Species!U$2,'Round (4)'!$B$2:$AM$2,0),0),0)+IFERROR(VLOOKUP($B70,'Round  (5)'!$B$2:$AM$102,MATCH(Species!U$2,'Round  (5)'!$B$2:$AM$2,0),0),0)+IFERROR(VLOOKUP($B70,'Round  (6)'!$B$2:$AM$102,MATCH(Species!U$2,'Round  (6)'!$B$2:$AM$2,0),0),0)+IFERROR(VLOOKUP($B70,'Round  (7)'!$B$2:$AM$102,MATCH(Species!U$2,'Round  (7)'!$B$2:$AM$2,0),0),0)+IFERROR(VLOOKUP($B70,'Round  (8)'!$B$2:$AM$102,MATCH(Species!U$2,'Round  (8)'!$B$2:$AM$2,0),0),0)+IFERROR(VLOOKUP($B70,'Round  (9)'!$B$2:$AM$102,MATCH(Species!U$2,'Round  (9)'!$B$2:$AM$2,0),0),0)+IFERROR(VLOOKUP($B70,'Round  (10)'!$B$2:$U$102,MATCH(Species!U$2,'Round  (10)'!$B$2:$U$2,0),0),0)+IFERROR(VLOOKUP($B70,'Round  (11)'!$B$2:$AB$102,MATCH(Species!U$2,'Round  (11)'!$B$2:$AB$2,0),0),0)+IFERROR(VLOOKUP($B70,'Round  (12)'!$B$2:$Y$100,MATCH(Species!U$2,'Round  (12)'!$B$2:$Y$2,0),0),0)</f>
        <v>0</v>
      </c>
      <c r="V70" s="480">
        <f>IFERROR(VLOOKUP($B70,'Round 1'!$B$2:$AM$102,MATCH(Species!V$2,'Round 1'!$B$2:$AM$2,0),0),0)+IFERROR(VLOOKUP($B70,'Round  (2)'!$B$2:$AM$102,MATCH(Species!V$2,'Round  (2)'!$B$2:$AM$2,0),0),0)+IFERROR(VLOOKUP($B70,'Round  (3)'!$B$2:$AM$102,MATCH(Species!V$2,'Round  (3)'!$B$2:$AM$2,0),0),0)+IFERROR(VLOOKUP($B70,'Round (4)'!$B$2:$AM$102,MATCH(Species!V$2,'Round (4)'!$B$2:$AM$2,0),0),0)+IFERROR(VLOOKUP($B70,'Round  (5)'!$B$2:$AM$102,MATCH(Species!V$2,'Round  (5)'!$B$2:$AM$2,0),0),0)+IFERROR(VLOOKUP($B70,'Round  (6)'!$B$2:$AM$102,MATCH(Species!V$2,'Round  (6)'!$B$2:$AM$2,0),0),0)+IFERROR(VLOOKUP($B70,'Round  (7)'!$B$2:$AM$102,MATCH(Species!V$2,'Round  (7)'!$B$2:$AM$2,0),0),0)+IFERROR(VLOOKUP($B70,'Round  (8)'!$B$2:$AM$102,MATCH(Species!V$2,'Round  (8)'!$B$2:$AM$2,0),0),0)+IFERROR(VLOOKUP($B70,'Round  (9)'!$B$2:$AM$102,MATCH(Species!V$2,'Round  (9)'!$B$2:$AM$2,0),0),0)+IFERROR(VLOOKUP($B70,'Round  (10)'!$B$2:$U$102,MATCH(Species!V$2,'Round  (10)'!$B$2:$U$2,0),0),0)+IFERROR(VLOOKUP($B70,'Round  (11)'!$B$2:$AB$102,MATCH(Species!V$2,'Round  (11)'!$B$2:$AB$2,0),0),0)+IFERROR(VLOOKUP($B70,'Round  (12)'!$B$2:$Y$100,MATCH(Species!V$2,'Round  (12)'!$B$2:$Y$2,0),0),0)</f>
        <v>0</v>
      </c>
      <c r="W70" s="480">
        <f>IFERROR(VLOOKUP($B70,'Round 1'!$B$2:$AM$102,MATCH(Species!W$2,'Round 1'!$B$2:$AM$2,0),0),0)+IFERROR(VLOOKUP($B70,'Round  (2)'!$B$2:$AM$102,MATCH(Species!W$2,'Round  (2)'!$B$2:$AM$2,0),0),0)+IFERROR(VLOOKUP($B70,'Round  (3)'!$B$2:$AM$102,MATCH(Species!W$2,'Round  (3)'!$B$2:$AM$2,0),0),0)+IFERROR(VLOOKUP($B70,'Round (4)'!$B$2:$AM$102,MATCH(Species!W$2,'Round (4)'!$B$2:$AM$2,0),0),0)+IFERROR(VLOOKUP($B70,'Round  (5)'!$B$2:$AM$102,MATCH(Species!W$2,'Round  (5)'!$B$2:$AM$2,0),0),0)+IFERROR(VLOOKUP($B70,'Round  (6)'!$B$2:$AM$102,MATCH(Species!W$2,'Round  (6)'!$B$2:$AM$2,0),0),0)+IFERROR(VLOOKUP($B70,'Round  (7)'!$B$2:$AM$102,MATCH(Species!W$2,'Round  (7)'!$B$2:$AM$2,0),0),0)+IFERROR(VLOOKUP($B70,'Round  (8)'!$B$2:$AM$102,MATCH(Species!W$2,'Round  (8)'!$B$2:$AM$2,0),0),0)+IFERROR(VLOOKUP($B70,'Round  (9)'!$B$2:$AM$102,MATCH(Species!W$2,'Round  (9)'!$B$2:$AM$2,0),0),0)+IFERROR(VLOOKUP($B70,'Round  (10)'!$B$2:$U$102,MATCH(Species!W$2,'Round  (10)'!$B$2:$U$2,0),0),0)+IFERROR(VLOOKUP($B70,'Round  (11)'!$B$2:$AB$102,MATCH(Species!W$2,'Round  (11)'!$B$2:$AB$2,0),0),0)+IFERROR(VLOOKUP($B70,'Round  (12)'!$B$2:$Y$100,MATCH(Species!W$2,'Round  (12)'!$B$2:$Y$2,0),0),0)</f>
        <v>0</v>
      </c>
      <c r="X70" s="480">
        <f>IFERROR(VLOOKUP($B70,'Round 1'!$B$2:$AM$102,MATCH(Species!X$2,'Round 1'!$B$2:$AM$2,0),0),0)+IFERROR(VLOOKUP($B70,'Round  (2)'!$B$2:$AM$102,MATCH(Species!X$2,'Round  (2)'!$B$2:$AM$2,0),0),0)+IFERROR(VLOOKUP($B70,'Round  (3)'!$B$2:$AM$102,MATCH(Species!X$2,'Round  (3)'!$B$2:$AM$2,0),0),0)+IFERROR(VLOOKUP($B70,'Round (4)'!$B$2:$AM$102,MATCH(Species!X$2,'Round (4)'!$B$2:$AM$2,0),0),0)+IFERROR(VLOOKUP($B70,'Round  (5)'!$B$2:$AM$102,MATCH(Species!X$2,'Round  (5)'!$B$2:$AM$2,0),0),0)+IFERROR(VLOOKUP($B70,'Round  (6)'!$B$2:$AM$102,MATCH(Species!X$2,'Round  (6)'!$B$2:$AM$2,0),0),0)+IFERROR(VLOOKUP($B70,'Round  (7)'!$B$2:$AM$102,MATCH(Species!X$2,'Round  (7)'!$B$2:$AM$2,0),0),0)+IFERROR(VLOOKUP($B70,'Round  (8)'!$B$2:$AM$102,MATCH(Species!X$2,'Round  (8)'!$B$2:$AM$2,0),0),0)+IFERROR(VLOOKUP($B70,'Round  (9)'!$B$2:$AM$102,MATCH(Species!X$2,'Round  (9)'!$B$2:$AM$2,0),0),0)+IFERROR(VLOOKUP($B70,'Round  (10)'!$B$2:$U$102,MATCH(Species!X$2,'Round  (10)'!$B$2:$U$2,0),0),0)+IFERROR(VLOOKUP($B70,'Round  (11)'!$B$2:$AB$102,MATCH(Species!X$2,'Round  (11)'!$B$2:$AB$2,0),0),0)+IFERROR(VLOOKUP($B70,'Round  (12)'!$B$2:$Y$100,MATCH(Species!X$2,'Round  (12)'!$B$2:$Y$2,0),0),0)</f>
        <v>0</v>
      </c>
      <c r="Y70" s="480">
        <f>IFERROR(VLOOKUP($B70,'Round 1'!$B$2:$AM$102,MATCH(Species!Y$2,'Round 1'!$B$2:$AM$2,0),0),0)+IFERROR(VLOOKUP($B70,'Round  (2)'!$B$2:$AM$102,MATCH(Species!Y$2,'Round  (2)'!$B$2:$AM$2,0),0),0)+IFERROR(VLOOKUP($B70,'Round  (3)'!$B$2:$AM$102,MATCH(Species!Y$2,'Round  (3)'!$B$2:$AM$2,0),0),0)+IFERROR(VLOOKUP($B70,'Round (4)'!$B$2:$AM$102,MATCH(Species!Y$2,'Round (4)'!$B$2:$AM$2,0),0),0)+IFERROR(VLOOKUP($B70,'Round  (5)'!$B$2:$AM$102,MATCH(Species!Y$2,'Round  (5)'!$B$2:$AM$2,0),0),0)+IFERROR(VLOOKUP($B70,'Round  (6)'!$B$2:$AM$102,MATCH(Species!Y$2,'Round  (6)'!$B$2:$AM$2,0),0),0)+IFERROR(VLOOKUP($B70,'Round  (7)'!$B$2:$AM$102,MATCH(Species!Y$2,'Round  (7)'!$B$2:$AM$2,0),0),0)+IFERROR(VLOOKUP($B70,'Round  (8)'!$B$2:$AM$102,MATCH(Species!Y$2,'Round  (8)'!$B$2:$AM$2,0),0),0)+IFERROR(VLOOKUP($B70,'Round  (9)'!$B$2:$AM$102,MATCH(Species!Y$2,'Round  (9)'!$B$2:$AM$2,0),0),0)+IFERROR(VLOOKUP($B70,'Round  (10)'!$B$2:$U$102,MATCH(Species!Y$2,'Round  (10)'!$B$2:$U$2,0),0),0)+IFERROR(VLOOKUP($B70,'Round  (11)'!$B$2:$AB$102,MATCH(Species!Y$2,'Round  (11)'!$B$2:$AB$2,0),0),0)+IFERROR(VLOOKUP($B70,'Round  (12)'!$B$2:$Y$100,MATCH(Species!Y$2,'Round  (12)'!$B$2:$Y$2,0),0),0)</f>
        <v>0</v>
      </c>
      <c r="Z70" s="480">
        <f>IFERROR(VLOOKUP($B70,'Round 1'!$B$2:$AM$102,MATCH(Species!Z$2,'Round 1'!$B$2:$AM$2,0),0),0)+IFERROR(VLOOKUP($B70,'Round  (2)'!$B$2:$AM$102,MATCH(Species!Z$2,'Round  (2)'!$B$2:$AM$2,0),0),0)+IFERROR(VLOOKUP($B70,'Round  (3)'!$B$2:$AM$102,MATCH(Species!Z$2,'Round  (3)'!$B$2:$AM$2,0),0),0)+IFERROR(VLOOKUP($B70,'Round (4)'!$B$2:$AM$102,MATCH(Species!Z$2,'Round (4)'!$B$2:$AM$2,0),0),0)+IFERROR(VLOOKUP($B70,'Round  (5)'!$B$2:$AM$102,MATCH(Species!Z$2,'Round  (5)'!$B$2:$AM$2,0),0),0)+IFERROR(VLOOKUP($B70,'Round  (6)'!$B$2:$AM$102,MATCH(Species!Z$2,'Round  (6)'!$B$2:$AM$2,0),0),0)+IFERROR(VLOOKUP($B70,'Round  (7)'!$B$2:$AM$102,MATCH(Species!Z$2,'Round  (7)'!$B$2:$AM$2,0),0),0)+IFERROR(VLOOKUP($B70,'Round  (8)'!$B$2:$AM$102,MATCH(Species!Z$2,'Round  (8)'!$B$2:$AM$2,0),0),0)+IFERROR(VLOOKUP($B70,'Round  (9)'!$B$2:$AM$102,MATCH(Species!Z$2,'Round  (9)'!$B$2:$AM$2,0),0),0)+IFERROR(VLOOKUP($B70,'Round  (10)'!$B$2:$U$102,MATCH(Species!Z$2,'Round  (10)'!$B$2:$U$2,0),0),0)+IFERROR(VLOOKUP($B70,'Round  (11)'!$B$2:$AB$102,MATCH(Species!Z$2,'Round  (11)'!$B$2:$AB$2,0),0),0)+IFERROR(VLOOKUP($B70,'Round  (12)'!$B$2:$Y$100,MATCH(Species!Z$2,'Round  (12)'!$B$2:$Y$2,0),0),0)</f>
        <v>0</v>
      </c>
      <c r="AA70" s="480">
        <f>IFERROR(VLOOKUP($B70,'Round 1'!$B$2:$AM$102,MATCH(Species!AA$2,'Round 1'!$B$2:$AM$2,0),0),0)+IFERROR(VLOOKUP($B70,'Round  (2)'!$B$2:$AM$102,MATCH(Species!AA$2,'Round  (2)'!$B$2:$AM$2,0),0),0)+IFERROR(VLOOKUP($B70,'Round  (3)'!$B$2:$AM$102,MATCH(Species!AA$2,'Round  (3)'!$B$2:$AM$2,0),0),0)+IFERROR(VLOOKUP($B70,'Round (4)'!$B$2:$AM$102,MATCH(Species!AA$2,'Round (4)'!$B$2:$AM$2,0),0),0)+IFERROR(VLOOKUP($B70,'Round  (5)'!$B$2:$AM$102,MATCH(Species!AA$2,'Round  (5)'!$B$2:$AM$2,0),0),0)+IFERROR(VLOOKUP($B70,'Round  (6)'!$B$2:$AM$102,MATCH(Species!AA$2,'Round  (6)'!$B$2:$AM$2,0),0),0)+IFERROR(VLOOKUP($B70,'Round  (7)'!$B$2:$AM$102,MATCH(Species!AA$2,'Round  (7)'!$B$2:$AM$2,0),0),0)+IFERROR(VLOOKUP($B70,'Round  (8)'!$B$2:$AM$102,MATCH(Species!AA$2,'Round  (8)'!$B$2:$AM$2,0),0),0)+IFERROR(VLOOKUP($B70,'Round  (9)'!$B$2:$AM$102,MATCH(Species!AA$2,'Round  (9)'!$B$2:$AM$2,0),0),0)+IFERROR(VLOOKUP($B70,'Round  (10)'!$B$2:$U$102,MATCH(Species!AA$2,'Round  (10)'!$B$2:$U$2,0),0),0)+IFERROR(VLOOKUP($B70,'Round  (11)'!$B$2:$AB$102,MATCH(Species!AA$2,'Round  (11)'!$B$2:$AB$2,0),0),0)+IFERROR(VLOOKUP($B70,'Round  (12)'!$B$2:$Y$100,MATCH(Species!AA$2,'Round  (12)'!$B$2:$Y$2,0),0),0)</f>
        <v>1</v>
      </c>
      <c r="AB70" s="480">
        <f>IFERROR(VLOOKUP($B70,'Round 1'!$B$2:$AM$102,MATCH(Species!AB$2,'Round 1'!$B$2:$AM$2,0),0),0)+IFERROR(VLOOKUP($B70,'Round  (2)'!$B$2:$AM$102,MATCH(Species!AB$2,'Round  (2)'!$B$2:$AM$2,0),0),0)+IFERROR(VLOOKUP($B70,'Round  (3)'!$B$2:$AM$102,MATCH(Species!AB$2,'Round  (3)'!$B$2:$AM$2,0),0),0)+IFERROR(VLOOKUP($B70,'Round (4)'!$B$2:$AM$102,MATCH(Species!AB$2,'Round (4)'!$B$2:$AM$2,0),0),0)+IFERROR(VLOOKUP($B70,'Round  (5)'!$B$2:$AM$102,MATCH(Species!AB$2,'Round  (5)'!$B$2:$AM$2,0),0),0)+IFERROR(VLOOKUP($B70,'Round  (6)'!$B$2:$AM$102,MATCH(Species!AB$2,'Round  (6)'!$B$2:$AM$2,0),0),0)+IFERROR(VLOOKUP($B70,'Round  (7)'!$B$2:$AM$102,MATCH(Species!AB$2,'Round  (7)'!$B$2:$AM$2,0),0),0)+IFERROR(VLOOKUP($B70,'Round  (8)'!$B$2:$AM$102,MATCH(Species!AB$2,'Round  (8)'!$B$2:$AM$2,0),0),0)+IFERROR(VLOOKUP($B70,'Round  (9)'!$B$2:$AM$102,MATCH(Species!AB$2,'Round  (9)'!$B$2:$AM$2,0),0),0)+IFERROR(VLOOKUP($B70,'Round  (10)'!$B$2:$U$102,MATCH(Species!AB$2,'Round  (10)'!$B$2:$U$2,0),0),0)+IFERROR(VLOOKUP($B70,'Round  (11)'!$B$2:$AB$102,MATCH(Species!AB$2,'Round  (11)'!$B$2:$AB$2,0),0),0)+IFERROR(VLOOKUP($B70,'Round  (12)'!$B$2:$Y$100,MATCH(Species!AB$2,'Round  (12)'!$B$2:$Y$2,0),0),0)</f>
        <v>0</v>
      </c>
      <c r="AC70" s="480">
        <f>IFERROR(VLOOKUP($B70,'Round 1'!$B$2:$AM$102,MATCH(Species!AC$2,'Round 1'!$B$2:$AM$2,0),0),0)+IFERROR(VLOOKUP($B70,'Round  (2)'!$B$2:$AM$102,MATCH(Species!AC$2,'Round  (2)'!$B$2:$AM$2,0),0),0)+IFERROR(VLOOKUP($B70,'Round  (3)'!$B$2:$AM$102,MATCH(Species!AC$2,'Round  (3)'!$B$2:$AM$2,0),0),0)+IFERROR(VLOOKUP($B70,'Round (4)'!$B$2:$AM$102,MATCH(Species!AC$2,'Round (4)'!$B$2:$AM$2,0),0),0)+IFERROR(VLOOKUP($B70,'Round  (5)'!$B$2:$AM$102,MATCH(Species!AC$2,'Round  (5)'!$B$2:$AM$2,0),0),0)+IFERROR(VLOOKUP($B70,'Round  (6)'!$B$2:$AM$102,MATCH(Species!AC$2,'Round  (6)'!$B$2:$AM$2,0),0),0)+IFERROR(VLOOKUP($B70,'Round  (7)'!$B$2:$AM$102,MATCH(Species!AC$2,'Round  (7)'!$B$2:$AM$2,0),0),0)+IFERROR(VLOOKUP($B70,'Round  (8)'!$B$2:$AM$102,MATCH(Species!AC$2,'Round  (8)'!$B$2:$AM$2,0),0),0)+IFERROR(VLOOKUP($B70,'Round  (9)'!$B$2:$AM$102,MATCH(Species!AC$2,'Round  (9)'!$B$2:$AM$2,0),0),0)+IFERROR(VLOOKUP($B70,'Round  (10)'!$B$2:$U$102,MATCH(Species!AC$2,'Round  (10)'!$B$2:$U$2,0),0),0)+IFERROR(VLOOKUP($B70,'Round  (11)'!$B$2:$AB$102,MATCH(Species!AC$2,'Round  (11)'!$B$2:$AB$2,0),0),0)+IFERROR(VLOOKUP($B70,'Round  (12)'!$B$2:$Y$100,MATCH(Species!AC$2,'Round  (12)'!$B$2:$Y$2,0),0),0)</f>
        <v>0</v>
      </c>
      <c r="AD70" s="480">
        <f>IFERROR(VLOOKUP($B70,'Round 1'!$B$2:$AM$102,MATCH(Species!AD$2,'Round 1'!$B$2:$AM$2,0),0),0)+IFERROR(VLOOKUP($B70,'Round  (2)'!$B$2:$AM$102,MATCH(Species!AD$2,'Round  (2)'!$B$2:$AM$2,0),0),0)+IFERROR(VLOOKUP($B70,'Round  (3)'!$B$2:$AM$102,MATCH(Species!AD$2,'Round  (3)'!$B$2:$AM$2,0),0),0)+IFERROR(VLOOKUP($B70,'Round (4)'!$B$2:$AM$102,MATCH(Species!AD$2,'Round (4)'!$B$2:$AM$2,0),0),0)+IFERROR(VLOOKUP($B70,'Round  (5)'!$B$2:$AM$102,MATCH(Species!AD$2,'Round  (5)'!$B$2:$AM$2,0),0),0)+IFERROR(VLOOKUP($B70,'Round  (6)'!$B$2:$AM$102,MATCH(Species!AD$2,'Round  (6)'!$B$2:$AM$2,0),0),0)+IFERROR(VLOOKUP($B70,'Round  (7)'!$B$2:$AM$102,MATCH(Species!AD$2,'Round  (7)'!$B$2:$AM$2,0),0),0)+IFERROR(VLOOKUP($B70,'Round  (8)'!$B$2:$AM$102,MATCH(Species!AD$2,'Round  (8)'!$B$2:$AM$2,0),0),0)+IFERROR(VLOOKUP($B70,'Round  (9)'!$B$2:$AM$102,MATCH(Species!AD$2,'Round  (9)'!$B$2:$AM$2,0),0),0)+IFERROR(VLOOKUP($B70,'Round  (10)'!$B$2:$U$102,MATCH(Species!AD$2,'Round  (10)'!$B$2:$U$2,0),0),0)+IFERROR(VLOOKUP($B70,'Round  (11)'!$B$2:$AB$102,MATCH(Species!AD$2,'Round  (11)'!$B$2:$AB$2,0),0),0)+IFERROR(VLOOKUP($B70,'Round  (12)'!$B$2:$Y$100,MATCH(Species!AD$2,'Round  (12)'!$B$2:$Y$2,0),0),0)</f>
        <v>0</v>
      </c>
      <c r="AE70" s="480">
        <f>IFERROR(VLOOKUP($B70,'Round 1'!$B$2:$AM$102,MATCH(Species!AE$2,'Round 1'!$B$2:$AM$2,0),0),0)+IFERROR(VLOOKUP($B70,'Round  (2)'!$B$2:$AM$102,MATCH(Species!AE$2,'Round  (2)'!$B$2:$AM$2,0),0),0)+IFERROR(VLOOKUP($B70,'Round  (3)'!$B$2:$AM$102,MATCH(Species!AE$2,'Round  (3)'!$B$2:$AM$2,0),0),0)+IFERROR(VLOOKUP($B70,'Round (4)'!$B$2:$AM$102,MATCH(Species!AE$2,'Round (4)'!$B$2:$AM$2,0),0),0)+IFERROR(VLOOKUP($B70,'Round  (5)'!$B$2:$AM$102,MATCH(Species!AE$2,'Round  (5)'!$B$2:$AM$2,0),0),0)+IFERROR(VLOOKUP($B70,'Round  (6)'!$B$2:$AM$102,MATCH(Species!AE$2,'Round  (6)'!$B$2:$AM$2,0),0),0)+IFERROR(VLOOKUP($B70,'Round  (7)'!$B$2:$AM$102,MATCH(Species!AE$2,'Round  (7)'!$B$2:$AM$2,0),0),0)+IFERROR(VLOOKUP($B70,'Round  (8)'!$B$2:$AM$102,MATCH(Species!AE$2,'Round  (8)'!$B$2:$AM$2,0),0),0)+IFERROR(VLOOKUP($B70,'Round  (9)'!$B$2:$AM$102,MATCH(Species!AE$2,'Round  (9)'!$B$2:$AM$2,0),0),0)+IFERROR(VLOOKUP($B70,'Round  (10)'!$B$2:$U$102,MATCH(Species!AE$2,'Round  (10)'!$B$2:$U$2,0),0),0)+IFERROR(VLOOKUP($B70,'Round  (11)'!$B$2:$AB$102,MATCH(Species!AE$2,'Round  (11)'!$B$2:$AB$2,0),0),0)+IFERROR(VLOOKUP($B70,'Round  (12)'!$B$2:$Y$100,MATCH(Species!AE$2,'Round  (12)'!$B$2:$Y$2,0),0),0)</f>
        <v>0</v>
      </c>
      <c r="AF70" s="480">
        <f>IFERROR(VLOOKUP($B70,'Round 1'!$B$2:$AM$102,MATCH(Species!AF$2,'Round 1'!$B$2:$AM$2,0),0),0)+IFERROR(VLOOKUP($B70,'Round  (2)'!$B$2:$AM$102,MATCH(Species!AF$2,'Round  (2)'!$B$2:$AM$2,0),0),0)+IFERROR(VLOOKUP($B70,'Round  (3)'!$B$2:$AM$102,MATCH(Species!AF$2,'Round  (3)'!$B$2:$AM$2,0),0),0)+IFERROR(VLOOKUP($B70,'Round (4)'!$B$2:$AM$102,MATCH(Species!AF$2,'Round (4)'!$B$2:$AM$2,0),0),0)+IFERROR(VLOOKUP($B70,'Round  (5)'!$B$2:$AM$102,MATCH(Species!AF$2,'Round  (5)'!$B$2:$AM$2,0),0),0)+IFERROR(VLOOKUP($B70,'Round  (6)'!$B$2:$AM$102,MATCH(Species!AF$2,'Round  (6)'!$B$2:$AM$2,0),0),0)+IFERROR(VLOOKUP($B70,'Round  (7)'!$B$2:$AM$102,MATCH(Species!AF$2,'Round  (7)'!$B$2:$AM$2,0),0),0)+IFERROR(VLOOKUP($B70,'Round  (8)'!$B$2:$AM$102,MATCH(Species!AF$2,'Round  (8)'!$B$2:$AM$2,0),0),0)+IFERROR(VLOOKUP($B70,'Round  (9)'!$B$2:$AM$102,MATCH(Species!AF$2,'Round  (9)'!$B$2:$AM$2,0),0),0)+IFERROR(VLOOKUP($B70,'Round  (10)'!$B$2:$U$102,MATCH(Species!AF$2,'Round  (10)'!$B$2:$U$2,0),0),0)+IFERROR(VLOOKUP($B70,'Round  (11)'!$B$2:$AB$102,MATCH(Species!AF$2,'Round  (11)'!$B$2:$AB$2,0),0),0)+IFERROR(VLOOKUP($B70,'Round  (12)'!$B$2:$Y$100,MATCH(Species!AF$2,'Round  (12)'!$B$2:$Y$2,0),0),0)</f>
        <v>0</v>
      </c>
      <c r="AG70" s="480">
        <f>IFERROR(VLOOKUP($B70,'Round 1'!$B$2:$AM$102,MATCH(Species!AG$2,'Round 1'!$B$2:$AM$2,0),0),0)+IFERROR(VLOOKUP($B70,'Round  (2)'!$B$2:$AM$102,MATCH(Species!AG$2,'Round  (2)'!$B$2:$AM$2,0),0),0)+IFERROR(VLOOKUP($B70,'Round  (3)'!$B$2:$AM$102,MATCH(Species!AG$2,'Round  (3)'!$B$2:$AM$2,0),0),0)+IFERROR(VLOOKUP($B70,'Round (4)'!$B$2:$AM$102,MATCH(Species!AG$2,'Round (4)'!$B$2:$AM$2,0),0),0)+IFERROR(VLOOKUP($B70,'Round  (5)'!$B$2:$AM$102,MATCH(Species!AG$2,'Round  (5)'!$B$2:$AM$2,0),0),0)+IFERROR(VLOOKUP($B70,'Round  (6)'!$B$2:$AM$102,MATCH(Species!AG$2,'Round  (6)'!$B$2:$AM$2,0),0),0)+IFERROR(VLOOKUP($B70,'Round  (7)'!$B$2:$AM$102,MATCH(Species!AG$2,'Round  (7)'!$B$2:$AM$2,0),0),0)+IFERROR(VLOOKUP($B70,'Round  (8)'!$B$2:$AM$102,MATCH(Species!AG$2,'Round  (8)'!$B$2:$AM$2,0),0),0)+IFERROR(VLOOKUP($B70,'Round  (9)'!$B$2:$AM$102,MATCH(Species!AG$2,'Round  (9)'!$B$2:$AM$2,0),0),0)+IFERROR(VLOOKUP($B70,'Round  (10)'!$B$2:$U$102,MATCH(Species!AG$2,'Round  (10)'!$B$2:$U$2,0),0),0)+IFERROR(VLOOKUP($B70,'Round  (11)'!$B$2:$AB$102,MATCH(Species!AG$2,'Round  (11)'!$B$2:$AB$2,0),0),0)+IFERROR(VLOOKUP($B70,'Round  (12)'!$B$2:$Y$100,MATCH(Species!AG$2,'Round  (12)'!$B$2:$Y$2,0),0),0)</f>
        <v>0</v>
      </c>
      <c r="AH70" s="480">
        <f>IFERROR(VLOOKUP($B70,'Round 1'!$B$2:$AM$102,MATCH(Species!AH$2,'Round 1'!$B$2:$AM$2,0),0),0)+IFERROR(VLOOKUP($B70,'Round  (2)'!$B$2:$AM$102,MATCH(Species!AH$2,'Round  (2)'!$B$2:$AM$2,0),0),0)+IFERROR(VLOOKUP($B70,'Round  (3)'!$B$2:$AM$102,MATCH(Species!AH$2,'Round  (3)'!$B$2:$AM$2,0),0),0)+IFERROR(VLOOKUP($B70,'Round (4)'!$B$2:$AM$102,MATCH(Species!AH$2,'Round (4)'!$B$2:$AM$2,0),0),0)+IFERROR(VLOOKUP($B70,'Round  (5)'!$B$2:$AM$102,MATCH(Species!AH$2,'Round  (5)'!$B$2:$AM$2,0),0),0)+IFERROR(VLOOKUP($B70,'Round  (6)'!$B$2:$AM$102,MATCH(Species!AH$2,'Round  (6)'!$B$2:$AM$2,0),0),0)+IFERROR(VLOOKUP($B70,'Round  (7)'!$B$2:$AM$102,MATCH(Species!AH$2,'Round  (7)'!$B$2:$AM$2,0),0),0)+IFERROR(VLOOKUP($B70,'Round  (8)'!$B$2:$AM$102,MATCH(Species!AH$2,'Round  (8)'!$B$2:$AM$2,0),0),0)+IFERROR(VLOOKUP($B70,'Round  (9)'!$B$2:$AM$102,MATCH(Species!AH$2,'Round  (9)'!$B$2:$AM$2,0),0),0)+IFERROR(VLOOKUP($B70,'Round  (10)'!$B$2:$U$102,MATCH(Species!AH$2,'Round  (10)'!$B$2:$U$2,0),0),0)+IFERROR(VLOOKUP($B70,'Round  (11)'!$B$2:$AB$102,MATCH(Species!AH$2,'Round  (11)'!$B$2:$AB$2,0),0),0)+IFERROR(VLOOKUP($B70,'Round  (12)'!$B$2:$Y$100,MATCH(Species!AH$2,'Round  (12)'!$B$2:$Y$2,0),0),0)</f>
        <v>0</v>
      </c>
      <c r="AI70" s="480">
        <f>IFERROR(VLOOKUP($B70,'Round 1'!$B$2:$AM$102,MATCH(Species!AI$2,'Round 1'!$B$2:$AM$2,0),0),0)+IFERROR(VLOOKUP($B70,'Round  (2)'!$B$2:$AM$102,MATCH(Species!AI$2,'Round  (2)'!$B$2:$AM$2,0),0),0)+IFERROR(VLOOKUP($B70,'Round  (3)'!$B$2:$AM$102,MATCH(Species!AI$2,'Round  (3)'!$B$2:$AM$2,0),0),0)+IFERROR(VLOOKUP($B70,'Round (4)'!$B$2:$AM$102,MATCH(Species!AI$2,'Round (4)'!$B$2:$AM$2,0),0),0)+IFERROR(VLOOKUP($B70,'Round  (5)'!$B$2:$AM$102,MATCH(Species!AI$2,'Round  (5)'!$B$2:$AM$2,0),0),0)+IFERROR(VLOOKUP($B70,'Round  (6)'!$B$2:$AM$102,MATCH(Species!AI$2,'Round  (6)'!$B$2:$AM$2,0),0),0)+IFERROR(VLOOKUP($B70,'Round  (7)'!$B$2:$AM$102,MATCH(Species!AI$2,'Round  (7)'!$B$2:$AM$2,0),0),0)+IFERROR(VLOOKUP($B70,'Round  (8)'!$B$2:$AM$102,MATCH(Species!AI$2,'Round  (8)'!$B$2:$AM$2,0),0),0)+IFERROR(VLOOKUP($B70,'Round  (9)'!$B$2:$AM$102,MATCH(Species!AI$2,'Round  (9)'!$B$2:$AM$2,0),0),0)+IFERROR(VLOOKUP($B70,'Round  (10)'!$B$2:$U$102,MATCH(Species!AI$2,'Round  (10)'!$B$2:$U$2,0),0),0)+IFERROR(VLOOKUP($B70,'Round  (11)'!$B$2:$AB$102,MATCH(Species!AI$2,'Round  (11)'!$B$2:$AB$2,0),0),0)+IFERROR(VLOOKUP($B70,'Round  (12)'!$B$2:$Y$100,MATCH(Species!AI$2,'Round  (12)'!$B$2:$Y$2,0),0),0)</f>
        <v>0</v>
      </c>
      <c r="AJ70" s="480">
        <f>IFERROR(VLOOKUP($B70,'Round 1'!$B$2:$AM$102,MATCH(Species!AJ$2,'Round 1'!$B$2:$AM$2,0),0),0)+IFERROR(VLOOKUP($B70,'Round  (2)'!$B$2:$AM$102,MATCH(Species!AJ$2,'Round  (2)'!$B$2:$AM$2,0),0),0)+IFERROR(VLOOKUP($B70,'Round  (3)'!$B$2:$AM$102,MATCH(Species!AJ$2,'Round  (3)'!$B$2:$AM$2,0),0),0)+IFERROR(VLOOKUP($B70,'Round (4)'!$B$2:$AM$102,MATCH(Species!AJ$2,'Round (4)'!$B$2:$AM$2,0),0),0)+IFERROR(VLOOKUP($B70,'Round  (5)'!$B$2:$AM$102,MATCH(Species!AJ$2,'Round  (5)'!$B$2:$AM$2,0),0),0)+IFERROR(VLOOKUP($B70,'Round  (6)'!$B$2:$AM$102,MATCH(Species!AJ$2,'Round  (6)'!$B$2:$AM$2,0),0),0)+IFERROR(VLOOKUP($B70,'Round  (7)'!$B$2:$AM$102,MATCH(Species!AJ$2,'Round  (7)'!$B$2:$AM$2,0),0),0)+IFERROR(VLOOKUP($B70,'Round  (8)'!$B$2:$AM$102,MATCH(Species!AJ$2,'Round  (8)'!$B$2:$AM$2,0),0),0)+IFERROR(VLOOKUP($B70,'Round  (9)'!$B$2:$AM$102,MATCH(Species!AJ$2,'Round  (9)'!$B$2:$AM$2,0),0),0)+IFERROR(VLOOKUP($B70,'Round  (10)'!$B$2:$U$102,MATCH(Species!AJ$2,'Round  (10)'!$B$2:$U$2,0),0),0)+IFERROR(VLOOKUP($B70,'Round  (11)'!$B$2:$AB$102,MATCH(Species!AJ$2,'Round  (11)'!$B$2:$AB$2,0),0),0)+IFERROR(VLOOKUP($B70,'Round  (12)'!$B$2:$Y$100,MATCH(Species!AJ$2,'Round  (12)'!$B$2:$Y$2,0),0),0)</f>
        <v>0</v>
      </c>
    </row>
    <row r="71" spans="1:36" x14ac:dyDescent="0.3">
      <c r="A71" s="186">
        <v>68</v>
      </c>
      <c r="B71" s="326" t="s">
        <v>240</v>
      </c>
      <c r="C71" s="66" t="str">
        <f>IFERROR(VLOOKUP(B71,IND!$B$3:$E$66,4,0),"NM")</f>
        <v>NM</v>
      </c>
      <c r="D71" s="51">
        <f t="shared" si="5"/>
        <v>2</v>
      </c>
      <c r="E71" s="342">
        <f t="shared" si="6"/>
        <v>6</v>
      </c>
      <c r="F71" s="480">
        <f>IFERROR(VLOOKUP($B71,'Round 1'!$B$2:$AM$102,MATCH(Species!F$2,'Round 1'!$B$2:$AM$2,0),0),0)+IFERROR(VLOOKUP($B71,'Round  (2)'!$B$2:$AM$102,MATCH(Species!F$2,'Round  (2)'!$B$2:$AM$2,0),0),0)+IFERROR(VLOOKUP($B71,'Round  (3)'!$B$2:$AM$102,MATCH(Species!F$2,'Round  (3)'!$B$2:$AM$2,0),0),0)+IFERROR(VLOOKUP($B71,'Round (4)'!$B$2:$AM$102,MATCH(Species!F$2,'Round (4)'!$B$2:$AM$2,0),0),0)+IFERROR(VLOOKUP($B71,'Round  (5)'!$B$2:$AM$102,MATCH(Species!F$2,'Round  (5)'!$B$2:$AM$2,0),0),0)+IFERROR(VLOOKUP($B71,'Round  (6)'!$B$2:$AM$102,MATCH(Species!F$2,'Round  (6)'!$B$2:$AM$2,0),0),0)+IFERROR(VLOOKUP($B71,'Round  (7)'!$B$2:$AM$102,MATCH(Species!F$2,'Round  (7)'!$B$2:$AM$2,0),0),0)+IFERROR(VLOOKUP($B71,'Round  (8)'!$B$2:$AM$102,MATCH(Species!F$2,'Round  (8)'!$B$2:$AM$2,0),0),0)+IFERROR(VLOOKUP($B71,'Round  (9)'!$B$2:$AM$102,MATCH(Species!F$2,'Round  (9)'!$B$2:$AM$2,0),0),0)+IFERROR(VLOOKUP($B71,'Round  (10)'!$B$2:$U$102,MATCH(Species!F$2,'Round  (10)'!$B$2:$U$2,0),0),0)+IFERROR(VLOOKUP($B71,'Round  (11)'!$B$2:$AB$102,MATCH(Species!F$2,'Round  (11)'!$B$2:$AB$2,0),0),0)+IFERROR(VLOOKUP($B71,'Round  (12)'!$B$2:$Y$100,MATCH(Species!F$2,'Round  (12)'!$B$2:$Y$2,0),0),0)</f>
        <v>5</v>
      </c>
      <c r="G71" s="480">
        <f>IFERROR(VLOOKUP($B71,'Round 1'!$B$2:$AM$102,MATCH(Species!G$2,'Round 1'!$B$2:$AM$2,0),0),0)+IFERROR(VLOOKUP($B71,'Round  (2)'!$B$2:$AM$102,MATCH(Species!G$2,'Round  (2)'!$B$2:$AM$2,0),0),0)+IFERROR(VLOOKUP($B71,'Round  (3)'!$B$2:$AM$102,MATCH(Species!G$2,'Round  (3)'!$B$2:$AM$2,0),0),0)+IFERROR(VLOOKUP($B71,'Round (4)'!$B$2:$AM$102,MATCH(Species!G$2,'Round (4)'!$B$2:$AM$2,0),0),0)+IFERROR(VLOOKUP($B71,'Round  (5)'!$B$2:$AM$102,MATCH(Species!G$2,'Round  (5)'!$B$2:$AM$2,0),0),0)+IFERROR(VLOOKUP($B71,'Round  (6)'!$B$2:$AM$102,MATCH(Species!G$2,'Round  (6)'!$B$2:$AM$2,0),0),0)+IFERROR(VLOOKUP($B71,'Round  (7)'!$B$2:$AM$102,MATCH(Species!G$2,'Round  (7)'!$B$2:$AM$2,0),0),0)+IFERROR(VLOOKUP($B71,'Round  (8)'!$B$2:$AM$102,MATCH(Species!G$2,'Round  (8)'!$B$2:$AM$2,0),0),0)+IFERROR(VLOOKUP($B71,'Round  (9)'!$B$2:$AM$102,MATCH(Species!G$2,'Round  (9)'!$B$2:$AM$2,0),0),0)+IFERROR(VLOOKUP($B71,'Round  (10)'!$B$2:$U$102,MATCH(Species!G$2,'Round  (10)'!$B$2:$U$2,0),0),0)+IFERROR(VLOOKUP($B71,'Round  (11)'!$B$2:$AB$102,MATCH(Species!G$2,'Round  (11)'!$B$2:$AB$2,0),0),0)+IFERROR(VLOOKUP($B71,'Round  (12)'!$B$2:$Y$100,MATCH(Species!G$2,'Round  (12)'!$B$2:$Y$2,0),0),0)</f>
        <v>1</v>
      </c>
      <c r="H71" s="480">
        <f>IFERROR(VLOOKUP($B71,'Round 1'!$B$2:$AM$102,MATCH(Species!H$2,'Round 1'!$B$2:$AM$2,0),0),0)+IFERROR(VLOOKUP($B71,'Round  (2)'!$B$2:$AM$102,MATCH(Species!H$2,'Round  (2)'!$B$2:$AM$2,0),0),0)+IFERROR(VLOOKUP($B71,'Round  (3)'!$B$2:$AM$102,MATCH(Species!H$2,'Round  (3)'!$B$2:$AM$2,0),0),0)+IFERROR(VLOOKUP($B71,'Round (4)'!$B$2:$AM$102,MATCH(Species!H$2,'Round (4)'!$B$2:$AM$2,0),0),0)+IFERROR(VLOOKUP($B71,'Round  (5)'!$B$2:$AM$102,MATCH(Species!H$2,'Round  (5)'!$B$2:$AM$2,0),0),0)+IFERROR(VLOOKUP($B71,'Round  (6)'!$B$2:$AM$102,MATCH(Species!H$2,'Round  (6)'!$B$2:$AM$2,0),0),0)+IFERROR(VLOOKUP($B71,'Round  (7)'!$B$2:$AM$102,MATCH(Species!H$2,'Round  (7)'!$B$2:$AM$2,0),0),0)+IFERROR(VLOOKUP($B71,'Round  (8)'!$B$2:$AM$102,MATCH(Species!H$2,'Round  (8)'!$B$2:$AM$2,0),0),0)+IFERROR(VLOOKUP($B71,'Round  (9)'!$B$2:$AM$102,MATCH(Species!H$2,'Round  (9)'!$B$2:$AM$2,0),0),0)+IFERROR(VLOOKUP($B71,'Round  (10)'!$B$2:$U$102,MATCH(Species!H$2,'Round  (10)'!$B$2:$U$2,0),0),0)+IFERROR(VLOOKUP($B71,'Round  (11)'!$B$2:$AB$102,MATCH(Species!H$2,'Round  (11)'!$B$2:$AB$2,0),0),0)+IFERROR(VLOOKUP($B71,'Round  (12)'!$B$2:$Y$100,MATCH(Species!H$2,'Round  (12)'!$B$2:$Y$2,0),0),0)</f>
        <v>0</v>
      </c>
      <c r="I71" s="480">
        <f>IFERROR(VLOOKUP($B71,'Round 1'!$B$2:$AM$102,MATCH(Species!I$2,'Round 1'!$B$2:$AM$2,0),0),0)+IFERROR(VLOOKUP($B71,'Round  (2)'!$B$2:$AM$102,MATCH(Species!I$2,'Round  (2)'!$B$2:$AM$2,0),0),0)+IFERROR(VLOOKUP($B71,'Round  (3)'!$B$2:$AM$102,MATCH(Species!I$2,'Round  (3)'!$B$2:$AM$2,0),0),0)+IFERROR(VLOOKUP($B71,'Round (4)'!$B$2:$AM$102,MATCH(Species!I$2,'Round (4)'!$B$2:$AM$2,0),0),0)+IFERROR(VLOOKUP($B71,'Round  (5)'!$B$2:$AM$102,MATCH(Species!I$2,'Round  (5)'!$B$2:$AM$2,0),0),0)+IFERROR(VLOOKUP($B71,'Round  (6)'!$B$2:$AM$102,MATCH(Species!I$2,'Round  (6)'!$B$2:$AM$2,0),0),0)+IFERROR(VLOOKUP($B71,'Round  (7)'!$B$2:$AM$102,MATCH(Species!I$2,'Round  (7)'!$B$2:$AM$2,0),0),0)+IFERROR(VLOOKUP($B71,'Round  (8)'!$B$2:$AM$102,MATCH(Species!I$2,'Round  (8)'!$B$2:$AM$2,0),0),0)+IFERROR(VLOOKUP($B71,'Round  (9)'!$B$2:$AM$102,MATCH(Species!I$2,'Round  (9)'!$B$2:$AM$2,0),0),0)+IFERROR(VLOOKUP($B71,'Round  (10)'!$B$2:$U$102,MATCH(Species!I$2,'Round  (10)'!$B$2:$U$2,0),0),0)+IFERROR(VLOOKUP($B71,'Round  (11)'!$B$2:$AB$102,MATCH(Species!I$2,'Round  (11)'!$B$2:$AB$2,0),0),0)+IFERROR(VLOOKUP($B71,'Round  (12)'!$B$2:$Y$100,MATCH(Species!I$2,'Round  (12)'!$B$2:$Y$2,0),0),0)</f>
        <v>0</v>
      </c>
      <c r="J71" s="480">
        <f>IFERROR(VLOOKUP($B71,'Round 1'!$B$2:$AM$102,MATCH(Species!J$2,'Round 1'!$B$2:$AM$2,0),0),0)+IFERROR(VLOOKUP($B71,'Round  (2)'!$B$2:$AM$102,MATCH(Species!J$2,'Round  (2)'!$B$2:$AM$2,0),0),0)+IFERROR(VLOOKUP($B71,'Round  (3)'!$B$2:$AM$102,MATCH(Species!J$2,'Round  (3)'!$B$2:$AM$2,0),0),0)+IFERROR(VLOOKUP($B71,'Round (4)'!$B$2:$AM$102,MATCH(Species!J$2,'Round (4)'!$B$2:$AM$2,0),0),0)+IFERROR(VLOOKUP($B71,'Round  (5)'!$B$2:$AM$102,MATCH(Species!J$2,'Round  (5)'!$B$2:$AM$2,0),0),0)+IFERROR(VLOOKUP($B71,'Round  (6)'!$B$2:$AM$102,MATCH(Species!J$2,'Round  (6)'!$B$2:$AM$2,0),0),0)+IFERROR(VLOOKUP($B71,'Round  (7)'!$B$2:$AM$102,MATCH(Species!J$2,'Round  (7)'!$B$2:$AM$2,0),0),0)+IFERROR(VLOOKUP($B71,'Round  (8)'!$B$2:$AM$102,MATCH(Species!J$2,'Round  (8)'!$B$2:$AM$2,0),0),0)+IFERROR(VLOOKUP($B71,'Round  (9)'!$B$2:$AM$102,MATCH(Species!J$2,'Round  (9)'!$B$2:$AM$2,0),0),0)+IFERROR(VLOOKUP($B71,'Round  (10)'!$B$2:$U$102,MATCH(Species!J$2,'Round  (10)'!$B$2:$U$2,0),0),0)+IFERROR(VLOOKUP($B71,'Round  (11)'!$B$2:$AB$102,MATCH(Species!J$2,'Round  (11)'!$B$2:$AB$2,0),0),0)+IFERROR(VLOOKUP($B71,'Round  (12)'!$B$2:$Y$100,MATCH(Species!J$2,'Round  (12)'!$B$2:$Y$2,0),0),0)</f>
        <v>0</v>
      </c>
      <c r="K71" s="480">
        <f>IFERROR(VLOOKUP($B71,'Round 1'!$B$2:$AM$102,MATCH(Species!K$2,'Round 1'!$B$2:$AM$2,0),0),0)+IFERROR(VLOOKUP($B71,'Round  (2)'!$B$2:$AM$102,MATCH(Species!K$2,'Round  (2)'!$B$2:$AM$2,0),0),0)+IFERROR(VLOOKUP($B71,'Round  (3)'!$B$2:$AM$102,MATCH(Species!K$2,'Round  (3)'!$B$2:$AM$2,0),0),0)+IFERROR(VLOOKUP($B71,'Round (4)'!$B$2:$AM$102,MATCH(Species!K$2,'Round (4)'!$B$2:$AM$2,0),0),0)+IFERROR(VLOOKUP($B71,'Round  (5)'!$B$2:$AM$102,MATCH(Species!K$2,'Round  (5)'!$B$2:$AM$2,0),0),0)+IFERROR(VLOOKUP($B71,'Round  (6)'!$B$2:$AM$102,MATCH(Species!K$2,'Round  (6)'!$B$2:$AM$2,0),0),0)+IFERROR(VLOOKUP($B71,'Round  (7)'!$B$2:$AM$102,MATCH(Species!K$2,'Round  (7)'!$B$2:$AM$2,0),0),0)+IFERROR(VLOOKUP($B71,'Round  (8)'!$B$2:$AM$102,MATCH(Species!K$2,'Round  (8)'!$B$2:$AM$2,0),0),0)+IFERROR(VLOOKUP($B71,'Round  (9)'!$B$2:$AM$102,MATCH(Species!K$2,'Round  (9)'!$B$2:$AM$2,0),0),0)+IFERROR(VLOOKUP($B71,'Round  (10)'!$B$2:$U$102,MATCH(Species!K$2,'Round  (10)'!$B$2:$U$2,0),0),0)+IFERROR(VLOOKUP($B71,'Round  (11)'!$B$2:$AB$102,MATCH(Species!K$2,'Round  (11)'!$B$2:$AB$2,0),0),0)+IFERROR(VLOOKUP($B71,'Round  (12)'!$B$2:$Y$100,MATCH(Species!K$2,'Round  (12)'!$B$2:$Y$2,0),0),0)</f>
        <v>0</v>
      </c>
      <c r="L71" s="480">
        <f>IFERROR(VLOOKUP($B71,'Round 1'!$B$2:$AM$102,MATCH(Species!L$2,'Round 1'!$B$2:$AM$2,0),0),0)+IFERROR(VLOOKUP($B71,'Round  (2)'!$B$2:$AM$102,MATCH(Species!L$2,'Round  (2)'!$B$2:$AM$2,0),0),0)+IFERROR(VLOOKUP($B71,'Round  (3)'!$B$2:$AM$102,MATCH(Species!L$2,'Round  (3)'!$B$2:$AM$2,0),0),0)+IFERROR(VLOOKUP($B71,'Round (4)'!$B$2:$AM$102,MATCH(Species!L$2,'Round (4)'!$B$2:$AM$2,0),0),0)+IFERROR(VLOOKUP($B71,'Round  (5)'!$B$2:$AM$102,MATCH(Species!L$2,'Round  (5)'!$B$2:$AM$2,0),0),0)+IFERROR(VLOOKUP($B71,'Round  (6)'!$B$2:$AM$102,MATCH(Species!L$2,'Round  (6)'!$B$2:$AM$2,0),0),0)+IFERROR(VLOOKUP($B71,'Round  (7)'!$B$2:$AM$102,MATCH(Species!L$2,'Round  (7)'!$B$2:$AM$2,0),0),0)+IFERROR(VLOOKUP($B71,'Round  (8)'!$B$2:$AM$102,MATCH(Species!L$2,'Round  (8)'!$B$2:$AM$2,0),0),0)+IFERROR(VLOOKUP($B71,'Round  (9)'!$B$2:$AM$102,MATCH(Species!L$2,'Round  (9)'!$B$2:$AM$2,0),0),0)+IFERROR(VLOOKUP($B71,'Round  (10)'!$B$2:$U$102,MATCH(Species!L$2,'Round  (10)'!$B$2:$U$2,0),0),0)+IFERROR(VLOOKUP($B71,'Round  (11)'!$B$2:$AB$102,MATCH(Species!L$2,'Round  (11)'!$B$2:$AB$2,0),0),0)+IFERROR(VLOOKUP($B71,'Round  (12)'!$B$2:$Y$100,MATCH(Species!L$2,'Round  (12)'!$B$2:$Y$2,0),0),0)</f>
        <v>0</v>
      </c>
      <c r="M71" s="480">
        <f>IFERROR(VLOOKUP($B71,'Round 1'!$B$2:$AM$102,MATCH(Species!M$2,'Round 1'!$B$2:$AM$2,0),0),0)+IFERROR(VLOOKUP($B71,'Round  (2)'!$B$2:$AM$102,MATCH(Species!M$2,'Round  (2)'!$B$2:$AM$2,0),0),0)+IFERROR(VLOOKUP($B71,'Round  (3)'!$B$2:$AM$102,MATCH(Species!M$2,'Round  (3)'!$B$2:$AM$2,0),0),0)+IFERROR(VLOOKUP($B71,'Round (4)'!$B$2:$AM$102,MATCH(Species!M$2,'Round (4)'!$B$2:$AM$2,0),0),0)+IFERROR(VLOOKUP($B71,'Round  (5)'!$B$2:$AM$102,MATCH(Species!M$2,'Round  (5)'!$B$2:$AM$2,0),0),0)+IFERROR(VLOOKUP($B71,'Round  (6)'!$B$2:$AM$102,MATCH(Species!M$2,'Round  (6)'!$B$2:$AM$2,0),0),0)+IFERROR(VLOOKUP($B71,'Round  (7)'!$B$2:$AM$102,MATCH(Species!M$2,'Round  (7)'!$B$2:$AM$2,0),0),0)+IFERROR(VLOOKUP($B71,'Round  (8)'!$B$2:$AM$102,MATCH(Species!M$2,'Round  (8)'!$B$2:$AM$2,0),0),0)+IFERROR(VLOOKUP($B71,'Round  (9)'!$B$2:$AM$102,MATCH(Species!M$2,'Round  (9)'!$B$2:$AM$2,0),0),0)+IFERROR(VLOOKUP($B71,'Round  (10)'!$B$2:$U$102,MATCH(Species!M$2,'Round  (10)'!$B$2:$U$2,0),0),0)+IFERROR(VLOOKUP($B71,'Round  (11)'!$B$2:$AB$102,MATCH(Species!M$2,'Round  (11)'!$B$2:$AB$2,0),0),0)+IFERROR(VLOOKUP($B71,'Round  (12)'!$B$2:$Y$100,MATCH(Species!M$2,'Round  (12)'!$B$2:$Y$2,0),0),0)</f>
        <v>0</v>
      </c>
      <c r="N71" s="480">
        <f>IFERROR(VLOOKUP($B71,'Round 1'!$B$2:$AM$102,MATCH(Species!N$2,'Round 1'!$B$2:$AM$2,0),0),0)+IFERROR(VLOOKUP($B71,'Round  (2)'!$B$2:$AM$102,MATCH(Species!N$2,'Round  (2)'!$B$2:$AM$2,0),0),0)+IFERROR(VLOOKUP($B71,'Round  (3)'!$B$2:$AM$102,MATCH(Species!N$2,'Round  (3)'!$B$2:$AM$2,0),0),0)+IFERROR(VLOOKUP($B71,'Round (4)'!$B$2:$AM$102,MATCH(Species!N$2,'Round (4)'!$B$2:$AM$2,0),0),0)+IFERROR(VLOOKUP($B71,'Round  (5)'!$B$2:$AM$102,MATCH(Species!N$2,'Round  (5)'!$B$2:$AM$2,0),0),0)+IFERROR(VLOOKUP($B71,'Round  (6)'!$B$2:$AM$102,MATCH(Species!N$2,'Round  (6)'!$B$2:$AM$2,0),0),0)+IFERROR(VLOOKUP($B71,'Round  (7)'!$B$2:$AM$102,MATCH(Species!N$2,'Round  (7)'!$B$2:$AM$2,0),0),0)+IFERROR(VLOOKUP($B71,'Round  (8)'!$B$2:$AM$102,MATCH(Species!N$2,'Round  (8)'!$B$2:$AM$2,0),0),0)+IFERROR(VLOOKUP($B71,'Round  (9)'!$B$2:$AM$102,MATCH(Species!N$2,'Round  (9)'!$B$2:$AM$2,0),0),0)+IFERROR(VLOOKUP($B71,'Round  (10)'!$B$2:$U$102,MATCH(Species!N$2,'Round  (10)'!$B$2:$U$2,0),0),0)+IFERROR(VLOOKUP($B71,'Round  (11)'!$B$2:$AB$102,MATCH(Species!N$2,'Round  (11)'!$B$2:$AB$2,0),0),0)+IFERROR(VLOOKUP($B71,'Round  (12)'!$B$2:$Y$100,MATCH(Species!N$2,'Round  (12)'!$B$2:$Y$2,0),0),0)</f>
        <v>0</v>
      </c>
      <c r="O71" s="480">
        <f>IFERROR(VLOOKUP($B71,'Round 1'!$B$2:$AM$102,MATCH(Species!O$2,'Round 1'!$B$2:$AM$2,0),0),0)+IFERROR(VLOOKUP($B71,'Round  (2)'!$B$2:$AM$102,MATCH(Species!O$2,'Round  (2)'!$B$2:$AM$2,0),0),0)+IFERROR(VLOOKUP($B71,'Round  (3)'!$B$2:$AM$102,MATCH(Species!O$2,'Round  (3)'!$B$2:$AM$2,0),0),0)+IFERROR(VLOOKUP($B71,'Round (4)'!$B$2:$AM$102,MATCH(Species!O$2,'Round (4)'!$B$2:$AM$2,0),0),0)+IFERROR(VLOOKUP($B71,'Round  (5)'!$B$2:$AM$102,MATCH(Species!O$2,'Round  (5)'!$B$2:$AM$2,0),0),0)+IFERROR(VLOOKUP($B71,'Round  (6)'!$B$2:$AM$102,MATCH(Species!O$2,'Round  (6)'!$B$2:$AM$2,0),0),0)+IFERROR(VLOOKUP($B71,'Round  (7)'!$B$2:$AM$102,MATCH(Species!O$2,'Round  (7)'!$B$2:$AM$2,0),0),0)+IFERROR(VLOOKUP($B71,'Round  (8)'!$B$2:$AM$102,MATCH(Species!O$2,'Round  (8)'!$B$2:$AM$2,0),0),0)+IFERROR(VLOOKUP($B71,'Round  (9)'!$B$2:$AM$102,MATCH(Species!O$2,'Round  (9)'!$B$2:$AM$2,0),0),0)+IFERROR(VLOOKUP($B71,'Round  (10)'!$B$2:$U$102,MATCH(Species!O$2,'Round  (10)'!$B$2:$U$2,0),0),0)+IFERROR(VLOOKUP($B71,'Round  (11)'!$B$2:$AB$102,MATCH(Species!O$2,'Round  (11)'!$B$2:$AB$2,0),0),0)+IFERROR(VLOOKUP($B71,'Round  (12)'!$B$2:$Y$100,MATCH(Species!O$2,'Round  (12)'!$B$2:$Y$2,0),0),0)</f>
        <v>0</v>
      </c>
      <c r="P71" s="480">
        <f>IFERROR(VLOOKUP($B71,'Round 1'!$B$2:$AM$102,MATCH(Species!P$2,'Round 1'!$B$2:$AM$2,0),0),0)+IFERROR(VLOOKUP($B71,'Round  (2)'!$B$2:$AM$102,MATCH(Species!P$2,'Round  (2)'!$B$2:$AM$2,0),0),0)+IFERROR(VLOOKUP($B71,'Round  (3)'!$B$2:$AM$102,MATCH(Species!P$2,'Round  (3)'!$B$2:$AM$2,0),0),0)+IFERROR(VLOOKUP($B71,'Round (4)'!$B$2:$AM$102,MATCH(Species!P$2,'Round (4)'!$B$2:$AM$2,0),0),0)+IFERROR(VLOOKUP($B71,'Round  (5)'!$B$2:$AM$102,MATCH(Species!P$2,'Round  (5)'!$B$2:$AM$2,0),0),0)+IFERROR(VLOOKUP($B71,'Round  (6)'!$B$2:$AM$102,MATCH(Species!P$2,'Round  (6)'!$B$2:$AM$2,0),0),0)+IFERROR(VLOOKUP($B71,'Round  (7)'!$B$2:$AM$102,MATCH(Species!P$2,'Round  (7)'!$B$2:$AM$2,0),0),0)+IFERROR(VLOOKUP($B71,'Round  (8)'!$B$2:$AM$102,MATCH(Species!P$2,'Round  (8)'!$B$2:$AM$2,0),0),0)+IFERROR(VLOOKUP($B71,'Round  (9)'!$B$2:$AM$102,MATCH(Species!P$2,'Round  (9)'!$B$2:$AM$2,0),0),0)+IFERROR(VLOOKUP($B71,'Round  (10)'!$B$2:$U$102,MATCH(Species!P$2,'Round  (10)'!$B$2:$U$2,0),0),0)+IFERROR(VLOOKUP($B71,'Round  (11)'!$B$2:$AB$102,MATCH(Species!P$2,'Round  (11)'!$B$2:$AB$2,0),0),0)+IFERROR(VLOOKUP($B71,'Round  (12)'!$B$2:$Y$100,MATCH(Species!P$2,'Round  (12)'!$B$2:$Y$2,0),0),0)</f>
        <v>0</v>
      </c>
      <c r="Q71" s="480">
        <f>IFERROR(VLOOKUP($B71,'Round 1'!$B$2:$AM$102,MATCH(Species!Q$2,'Round 1'!$B$2:$AM$2,0),0),0)+IFERROR(VLOOKUP($B71,'Round  (2)'!$B$2:$AM$102,MATCH(Species!Q$2,'Round  (2)'!$B$2:$AM$2,0),0),0)+IFERROR(VLOOKUP($B71,'Round  (3)'!$B$2:$AM$102,MATCH(Species!Q$2,'Round  (3)'!$B$2:$AM$2,0),0),0)+IFERROR(VLOOKUP($B71,'Round (4)'!$B$2:$AM$102,MATCH(Species!Q$2,'Round (4)'!$B$2:$AM$2,0),0),0)+IFERROR(VLOOKUP($B71,'Round  (5)'!$B$2:$AM$102,MATCH(Species!Q$2,'Round  (5)'!$B$2:$AM$2,0),0),0)+IFERROR(VLOOKUP($B71,'Round  (6)'!$B$2:$AM$102,MATCH(Species!Q$2,'Round  (6)'!$B$2:$AM$2,0),0),0)+IFERROR(VLOOKUP($B71,'Round  (7)'!$B$2:$AM$102,MATCH(Species!Q$2,'Round  (7)'!$B$2:$AM$2,0),0),0)+IFERROR(VLOOKUP($B71,'Round  (8)'!$B$2:$AM$102,MATCH(Species!Q$2,'Round  (8)'!$B$2:$AM$2,0),0),0)+IFERROR(VLOOKUP($B71,'Round  (9)'!$B$2:$AM$102,MATCH(Species!Q$2,'Round  (9)'!$B$2:$AM$2,0),0),0)+IFERROR(VLOOKUP($B71,'Round  (10)'!$B$2:$U$102,MATCH(Species!Q$2,'Round  (10)'!$B$2:$U$2,0),0),0)+IFERROR(VLOOKUP($B71,'Round  (11)'!$B$2:$AB$102,MATCH(Species!Q$2,'Round  (11)'!$B$2:$AB$2,0),0),0)+IFERROR(VLOOKUP($B71,'Round  (12)'!$B$2:$Y$100,MATCH(Species!Q$2,'Round  (12)'!$B$2:$Y$2,0),0),0)</f>
        <v>0</v>
      </c>
      <c r="R71" s="480">
        <f>IFERROR(VLOOKUP($B71,'Round 1'!$B$2:$AM$102,MATCH(Species!R$2,'Round 1'!$B$2:$AM$2,0),0),0)+IFERROR(VLOOKUP($B71,'Round  (2)'!$B$2:$AM$102,MATCH(Species!R$2,'Round  (2)'!$B$2:$AM$2,0),0),0)+IFERROR(VLOOKUP($B71,'Round  (3)'!$B$2:$AM$102,MATCH(Species!R$2,'Round  (3)'!$B$2:$AM$2,0),0),0)+IFERROR(VLOOKUP($B71,'Round (4)'!$B$2:$AM$102,MATCH(Species!R$2,'Round (4)'!$B$2:$AM$2,0),0),0)+IFERROR(VLOOKUP($B71,'Round  (5)'!$B$2:$AM$102,MATCH(Species!R$2,'Round  (5)'!$B$2:$AM$2,0),0),0)+IFERROR(VLOOKUP($B71,'Round  (6)'!$B$2:$AM$102,MATCH(Species!R$2,'Round  (6)'!$B$2:$AM$2,0),0),0)+IFERROR(VLOOKUP($B71,'Round  (7)'!$B$2:$AM$102,MATCH(Species!R$2,'Round  (7)'!$B$2:$AM$2,0),0),0)+IFERROR(VLOOKUP($B71,'Round  (8)'!$B$2:$AM$102,MATCH(Species!R$2,'Round  (8)'!$B$2:$AM$2,0),0),0)+IFERROR(VLOOKUP($B71,'Round  (9)'!$B$2:$AM$102,MATCH(Species!R$2,'Round  (9)'!$B$2:$AM$2,0),0),0)+IFERROR(VLOOKUP($B71,'Round  (10)'!$B$2:$U$102,MATCH(Species!R$2,'Round  (10)'!$B$2:$U$2,0),0),0)+IFERROR(VLOOKUP($B71,'Round  (11)'!$B$2:$AB$102,MATCH(Species!R$2,'Round  (11)'!$B$2:$AB$2,0),0),0)+IFERROR(VLOOKUP($B71,'Round  (12)'!$B$2:$Y$100,MATCH(Species!R$2,'Round  (12)'!$B$2:$Y$2,0),0),0)</f>
        <v>0</v>
      </c>
      <c r="S71" s="480">
        <f>IFERROR(VLOOKUP($B71,'Round 1'!$B$2:$AM$102,MATCH(Species!S$2,'Round 1'!$B$2:$AM$2,0),0),0)+IFERROR(VLOOKUP($B71,'Round  (2)'!$B$2:$AM$102,MATCH(Species!S$2,'Round  (2)'!$B$2:$AM$2,0),0),0)+IFERROR(VLOOKUP($B71,'Round  (3)'!$B$2:$AM$102,MATCH(Species!S$2,'Round  (3)'!$B$2:$AM$2,0),0),0)+IFERROR(VLOOKUP($B71,'Round (4)'!$B$2:$AM$102,MATCH(Species!S$2,'Round (4)'!$B$2:$AM$2,0),0),0)+IFERROR(VLOOKUP($B71,'Round  (5)'!$B$2:$AM$102,MATCH(Species!S$2,'Round  (5)'!$B$2:$AM$2,0),0),0)+IFERROR(VLOOKUP($B71,'Round  (6)'!$B$2:$AM$102,MATCH(Species!S$2,'Round  (6)'!$B$2:$AM$2,0),0),0)+IFERROR(VLOOKUP($B71,'Round  (7)'!$B$2:$AM$102,MATCH(Species!S$2,'Round  (7)'!$B$2:$AM$2,0),0),0)+IFERROR(VLOOKUP($B71,'Round  (8)'!$B$2:$AM$102,MATCH(Species!S$2,'Round  (8)'!$B$2:$AM$2,0),0),0)+IFERROR(VLOOKUP($B71,'Round  (9)'!$B$2:$AM$102,MATCH(Species!S$2,'Round  (9)'!$B$2:$AM$2,0),0),0)+IFERROR(VLOOKUP($B71,'Round  (10)'!$B$2:$U$102,MATCH(Species!S$2,'Round  (10)'!$B$2:$U$2,0),0),0)+IFERROR(VLOOKUP($B71,'Round  (11)'!$B$2:$AB$102,MATCH(Species!S$2,'Round  (11)'!$B$2:$AB$2,0),0),0)+IFERROR(VLOOKUP($B71,'Round  (12)'!$B$2:$Y$100,MATCH(Species!S$2,'Round  (12)'!$B$2:$Y$2,0),0),0)</f>
        <v>0</v>
      </c>
      <c r="T71" s="480">
        <f>IFERROR(VLOOKUP($B71,'Round 1'!$B$2:$AM$102,MATCH(Species!T$2,'Round 1'!$B$2:$AM$2,0),0),0)+IFERROR(VLOOKUP($B71,'Round  (2)'!$B$2:$AM$102,MATCH(Species!T$2,'Round  (2)'!$B$2:$AM$2,0),0),0)+IFERROR(VLOOKUP($B71,'Round  (3)'!$B$2:$AM$102,MATCH(Species!T$2,'Round  (3)'!$B$2:$AM$2,0),0),0)+IFERROR(VLOOKUP($B71,'Round (4)'!$B$2:$AM$102,MATCH(Species!T$2,'Round (4)'!$B$2:$AM$2,0),0),0)+IFERROR(VLOOKUP($B71,'Round  (5)'!$B$2:$AM$102,MATCH(Species!T$2,'Round  (5)'!$B$2:$AM$2,0),0),0)+IFERROR(VLOOKUP($B71,'Round  (6)'!$B$2:$AM$102,MATCH(Species!T$2,'Round  (6)'!$B$2:$AM$2,0),0),0)+IFERROR(VLOOKUP($B71,'Round  (7)'!$B$2:$AM$102,MATCH(Species!T$2,'Round  (7)'!$B$2:$AM$2,0),0),0)+IFERROR(VLOOKUP($B71,'Round  (8)'!$B$2:$AM$102,MATCH(Species!T$2,'Round  (8)'!$B$2:$AM$2,0),0),0)+IFERROR(VLOOKUP($B71,'Round  (9)'!$B$2:$AM$102,MATCH(Species!T$2,'Round  (9)'!$B$2:$AM$2,0),0),0)+IFERROR(VLOOKUP($B71,'Round  (10)'!$B$2:$U$102,MATCH(Species!T$2,'Round  (10)'!$B$2:$U$2,0),0),0)+IFERROR(VLOOKUP($B71,'Round  (11)'!$B$2:$AB$102,MATCH(Species!T$2,'Round  (11)'!$B$2:$AB$2,0),0),0)+IFERROR(VLOOKUP($B71,'Round  (12)'!$B$2:$Y$100,MATCH(Species!T$2,'Round  (12)'!$B$2:$Y$2,0),0),0)</f>
        <v>0</v>
      </c>
      <c r="U71" s="480">
        <f>IFERROR(VLOOKUP($B71,'Round 1'!$B$2:$AM$102,MATCH(Species!U$2,'Round 1'!$B$2:$AM$2,0),0),0)+IFERROR(VLOOKUP($B71,'Round  (2)'!$B$2:$AM$102,MATCH(Species!U$2,'Round  (2)'!$B$2:$AM$2,0),0),0)+IFERROR(VLOOKUP($B71,'Round  (3)'!$B$2:$AM$102,MATCH(Species!U$2,'Round  (3)'!$B$2:$AM$2,0),0),0)+IFERROR(VLOOKUP($B71,'Round (4)'!$B$2:$AM$102,MATCH(Species!U$2,'Round (4)'!$B$2:$AM$2,0),0),0)+IFERROR(VLOOKUP($B71,'Round  (5)'!$B$2:$AM$102,MATCH(Species!U$2,'Round  (5)'!$B$2:$AM$2,0),0),0)+IFERROR(VLOOKUP($B71,'Round  (6)'!$B$2:$AM$102,MATCH(Species!U$2,'Round  (6)'!$B$2:$AM$2,0),0),0)+IFERROR(VLOOKUP($B71,'Round  (7)'!$B$2:$AM$102,MATCH(Species!U$2,'Round  (7)'!$B$2:$AM$2,0),0),0)+IFERROR(VLOOKUP($B71,'Round  (8)'!$B$2:$AM$102,MATCH(Species!U$2,'Round  (8)'!$B$2:$AM$2,0),0),0)+IFERROR(VLOOKUP($B71,'Round  (9)'!$B$2:$AM$102,MATCH(Species!U$2,'Round  (9)'!$B$2:$AM$2,0),0),0)+IFERROR(VLOOKUP($B71,'Round  (10)'!$B$2:$U$102,MATCH(Species!U$2,'Round  (10)'!$B$2:$U$2,0),0),0)+IFERROR(VLOOKUP($B71,'Round  (11)'!$B$2:$AB$102,MATCH(Species!U$2,'Round  (11)'!$B$2:$AB$2,0),0),0)+IFERROR(VLOOKUP($B71,'Round  (12)'!$B$2:$Y$100,MATCH(Species!U$2,'Round  (12)'!$B$2:$Y$2,0),0),0)</f>
        <v>0</v>
      </c>
      <c r="V71" s="480">
        <f>IFERROR(VLOOKUP($B71,'Round 1'!$B$2:$AM$102,MATCH(Species!V$2,'Round 1'!$B$2:$AM$2,0),0),0)+IFERROR(VLOOKUP($B71,'Round  (2)'!$B$2:$AM$102,MATCH(Species!V$2,'Round  (2)'!$B$2:$AM$2,0),0),0)+IFERROR(VLOOKUP($B71,'Round  (3)'!$B$2:$AM$102,MATCH(Species!V$2,'Round  (3)'!$B$2:$AM$2,0),0),0)+IFERROR(VLOOKUP($B71,'Round (4)'!$B$2:$AM$102,MATCH(Species!V$2,'Round (4)'!$B$2:$AM$2,0),0),0)+IFERROR(VLOOKUP($B71,'Round  (5)'!$B$2:$AM$102,MATCH(Species!V$2,'Round  (5)'!$B$2:$AM$2,0),0),0)+IFERROR(VLOOKUP($B71,'Round  (6)'!$B$2:$AM$102,MATCH(Species!V$2,'Round  (6)'!$B$2:$AM$2,0),0),0)+IFERROR(VLOOKUP($B71,'Round  (7)'!$B$2:$AM$102,MATCH(Species!V$2,'Round  (7)'!$B$2:$AM$2,0),0),0)+IFERROR(VLOOKUP($B71,'Round  (8)'!$B$2:$AM$102,MATCH(Species!V$2,'Round  (8)'!$B$2:$AM$2,0),0),0)+IFERROR(VLOOKUP($B71,'Round  (9)'!$B$2:$AM$102,MATCH(Species!V$2,'Round  (9)'!$B$2:$AM$2,0),0),0)+IFERROR(VLOOKUP($B71,'Round  (10)'!$B$2:$U$102,MATCH(Species!V$2,'Round  (10)'!$B$2:$U$2,0),0),0)+IFERROR(VLOOKUP($B71,'Round  (11)'!$B$2:$AB$102,MATCH(Species!V$2,'Round  (11)'!$B$2:$AB$2,0),0),0)+IFERROR(VLOOKUP($B71,'Round  (12)'!$B$2:$Y$100,MATCH(Species!V$2,'Round  (12)'!$B$2:$Y$2,0),0),0)</f>
        <v>0</v>
      </c>
      <c r="W71" s="480">
        <f>IFERROR(VLOOKUP($B71,'Round 1'!$B$2:$AM$102,MATCH(Species!W$2,'Round 1'!$B$2:$AM$2,0),0),0)+IFERROR(VLOOKUP($B71,'Round  (2)'!$B$2:$AM$102,MATCH(Species!W$2,'Round  (2)'!$B$2:$AM$2,0),0),0)+IFERROR(VLOOKUP($B71,'Round  (3)'!$B$2:$AM$102,MATCH(Species!W$2,'Round  (3)'!$B$2:$AM$2,0),0),0)+IFERROR(VLOOKUP($B71,'Round (4)'!$B$2:$AM$102,MATCH(Species!W$2,'Round (4)'!$B$2:$AM$2,0),0),0)+IFERROR(VLOOKUP($B71,'Round  (5)'!$B$2:$AM$102,MATCH(Species!W$2,'Round  (5)'!$B$2:$AM$2,0),0),0)+IFERROR(VLOOKUP($B71,'Round  (6)'!$B$2:$AM$102,MATCH(Species!W$2,'Round  (6)'!$B$2:$AM$2,0),0),0)+IFERROR(VLOOKUP($B71,'Round  (7)'!$B$2:$AM$102,MATCH(Species!W$2,'Round  (7)'!$B$2:$AM$2,0),0),0)+IFERROR(VLOOKUP($B71,'Round  (8)'!$B$2:$AM$102,MATCH(Species!W$2,'Round  (8)'!$B$2:$AM$2,0),0),0)+IFERROR(VLOOKUP($B71,'Round  (9)'!$B$2:$AM$102,MATCH(Species!W$2,'Round  (9)'!$B$2:$AM$2,0),0),0)+IFERROR(VLOOKUP($B71,'Round  (10)'!$B$2:$U$102,MATCH(Species!W$2,'Round  (10)'!$B$2:$U$2,0),0),0)+IFERROR(VLOOKUP($B71,'Round  (11)'!$B$2:$AB$102,MATCH(Species!W$2,'Round  (11)'!$B$2:$AB$2,0),0),0)+IFERROR(VLOOKUP($B71,'Round  (12)'!$B$2:$Y$100,MATCH(Species!W$2,'Round  (12)'!$B$2:$Y$2,0),0),0)</f>
        <v>0</v>
      </c>
      <c r="X71" s="480">
        <f>IFERROR(VLOOKUP($B71,'Round 1'!$B$2:$AM$102,MATCH(Species!X$2,'Round 1'!$B$2:$AM$2,0),0),0)+IFERROR(VLOOKUP($B71,'Round  (2)'!$B$2:$AM$102,MATCH(Species!X$2,'Round  (2)'!$B$2:$AM$2,0),0),0)+IFERROR(VLOOKUP($B71,'Round  (3)'!$B$2:$AM$102,MATCH(Species!X$2,'Round  (3)'!$B$2:$AM$2,0),0),0)+IFERROR(VLOOKUP($B71,'Round (4)'!$B$2:$AM$102,MATCH(Species!X$2,'Round (4)'!$B$2:$AM$2,0),0),0)+IFERROR(VLOOKUP($B71,'Round  (5)'!$B$2:$AM$102,MATCH(Species!X$2,'Round  (5)'!$B$2:$AM$2,0),0),0)+IFERROR(VLOOKUP($B71,'Round  (6)'!$B$2:$AM$102,MATCH(Species!X$2,'Round  (6)'!$B$2:$AM$2,0),0),0)+IFERROR(VLOOKUP($B71,'Round  (7)'!$B$2:$AM$102,MATCH(Species!X$2,'Round  (7)'!$B$2:$AM$2,0),0),0)+IFERROR(VLOOKUP($B71,'Round  (8)'!$B$2:$AM$102,MATCH(Species!X$2,'Round  (8)'!$B$2:$AM$2,0),0),0)+IFERROR(VLOOKUP($B71,'Round  (9)'!$B$2:$AM$102,MATCH(Species!X$2,'Round  (9)'!$B$2:$AM$2,0),0),0)+IFERROR(VLOOKUP($B71,'Round  (10)'!$B$2:$U$102,MATCH(Species!X$2,'Round  (10)'!$B$2:$U$2,0),0),0)+IFERROR(VLOOKUP($B71,'Round  (11)'!$B$2:$AB$102,MATCH(Species!X$2,'Round  (11)'!$B$2:$AB$2,0),0),0)+IFERROR(VLOOKUP($B71,'Round  (12)'!$B$2:$Y$100,MATCH(Species!X$2,'Round  (12)'!$B$2:$Y$2,0),0),0)</f>
        <v>0</v>
      </c>
      <c r="Y71" s="480">
        <f>IFERROR(VLOOKUP($B71,'Round 1'!$B$2:$AM$102,MATCH(Species!Y$2,'Round 1'!$B$2:$AM$2,0),0),0)+IFERROR(VLOOKUP($B71,'Round  (2)'!$B$2:$AM$102,MATCH(Species!Y$2,'Round  (2)'!$B$2:$AM$2,0),0),0)+IFERROR(VLOOKUP($B71,'Round  (3)'!$B$2:$AM$102,MATCH(Species!Y$2,'Round  (3)'!$B$2:$AM$2,0),0),0)+IFERROR(VLOOKUP($B71,'Round (4)'!$B$2:$AM$102,MATCH(Species!Y$2,'Round (4)'!$B$2:$AM$2,0),0),0)+IFERROR(VLOOKUP($B71,'Round  (5)'!$B$2:$AM$102,MATCH(Species!Y$2,'Round  (5)'!$B$2:$AM$2,0),0),0)+IFERROR(VLOOKUP($B71,'Round  (6)'!$B$2:$AM$102,MATCH(Species!Y$2,'Round  (6)'!$B$2:$AM$2,0),0),0)+IFERROR(VLOOKUP($B71,'Round  (7)'!$B$2:$AM$102,MATCH(Species!Y$2,'Round  (7)'!$B$2:$AM$2,0),0),0)+IFERROR(VLOOKUP($B71,'Round  (8)'!$B$2:$AM$102,MATCH(Species!Y$2,'Round  (8)'!$B$2:$AM$2,0),0),0)+IFERROR(VLOOKUP($B71,'Round  (9)'!$B$2:$AM$102,MATCH(Species!Y$2,'Round  (9)'!$B$2:$AM$2,0),0),0)+IFERROR(VLOOKUP($B71,'Round  (10)'!$B$2:$U$102,MATCH(Species!Y$2,'Round  (10)'!$B$2:$U$2,0),0),0)+IFERROR(VLOOKUP($B71,'Round  (11)'!$B$2:$AB$102,MATCH(Species!Y$2,'Round  (11)'!$B$2:$AB$2,0),0),0)+IFERROR(VLOOKUP($B71,'Round  (12)'!$B$2:$Y$100,MATCH(Species!Y$2,'Round  (12)'!$B$2:$Y$2,0),0),0)</f>
        <v>0</v>
      </c>
      <c r="Z71" s="480">
        <f>IFERROR(VLOOKUP($B71,'Round 1'!$B$2:$AM$102,MATCH(Species!Z$2,'Round 1'!$B$2:$AM$2,0),0),0)+IFERROR(VLOOKUP($B71,'Round  (2)'!$B$2:$AM$102,MATCH(Species!Z$2,'Round  (2)'!$B$2:$AM$2,0),0),0)+IFERROR(VLOOKUP($B71,'Round  (3)'!$B$2:$AM$102,MATCH(Species!Z$2,'Round  (3)'!$B$2:$AM$2,0),0),0)+IFERROR(VLOOKUP($B71,'Round (4)'!$B$2:$AM$102,MATCH(Species!Z$2,'Round (4)'!$B$2:$AM$2,0),0),0)+IFERROR(VLOOKUP($B71,'Round  (5)'!$B$2:$AM$102,MATCH(Species!Z$2,'Round  (5)'!$B$2:$AM$2,0),0),0)+IFERROR(VLOOKUP($B71,'Round  (6)'!$B$2:$AM$102,MATCH(Species!Z$2,'Round  (6)'!$B$2:$AM$2,0),0),0)+IFERROR(VLOOKUP($B71,'Round  (7)'!$B$2:$AM$102,MATCH(Species!Z$2,'Round  (7)'!$B$2:$AM$2,0),0),0)+IFERROR(VLOOKUP($B71,'Round  (8)'!$B$2:$AM$102,MATCH(Species!Z$2,'Round  (8)'!$B$2:$AM$2,0),0),0)+IFERROR(VLOOKUP($B71,'Round  (9)'!$B$2:$AM$102,MATCH(Species!Z$2,'Round  (9)'!$B$2:$AM$2,0),0),0)+IFERROR(VLOOKUP($B71,'Round  (10)'!$B$2:$U$102,MATCH(Species!Z$2,'Round  (10)'!$B$2:$U$2,0),0),0)+IFERROR(VLOOKUP($B71,'Round  (11)'!$B$2:$AB$102,MATCH(Species!Z$2,'Round  (11)'!$B$2:$AB$2,0),0),0)+IFERROR(VLOOKUP($B71,'Round  (12)'!$B$2:$Y$100,MATCH(Species!Z$2,'Round  (12)'!$B$2:$Y$2,0),0),0)</f>
        <v>0</v>
      </c>
      <c r="AA71" s="480">
        <f>IFERROR(VLOOKUP($B71,'Round 1'!$B$2:$AM$102,MATCH(Species!AA$2,'Round 1'!$B$2:$AM$2,0),0),0)+IFERROR(VLOOKUP($B71,'Round  (2)'!$B$2:$AM$102,MATCH(Species!AA$2,'Round  (2)'!$B$2:$AM$2,0),0),0)+IFERROR(VLOOKUP($B71,'Round  (3)'!$B$2:$AM$102,MATCH(Species!AA$2,'Round  (3)'!$B$2:$AM$2,0),0),0)+IFERROR(VLOOKUP($B71,'Round (4)'!$B$2:$AM$102,MATCH(Species!AA$2,'Round (4)'!$B$2:$AM$2,0),0),0)+IFERROR(VLOOKUP($B71,'Round  (5)'!$B$2:$AM$102,MATCH(Species!AA$2,'Round  (5)'!$B$2:$AM$2,0),0),0)+IFERROR(VLOOKUP($B71,'Round  (6)'!$B$2:$AM$102,MATCH(Species!AA$2,'Round  (6)'!$B$2:$AM$2,0),0),0)+IFERROR(VLOOKUP($B71,'Round  (7)'!$B$2:$AM$102,MATCH(Species!AA$2,'Round  (7)'!$B$2:$AM$2,0),0),0)+IFERROR(VLOOKUP($B71,'Round  (8)'!$B$2:$AM$102,MATCH(Species!AA$2,'Round  (8)'!$B$2:$AM$2,0),0),0)+IFERROR(VLOOKUP($B71,'Round  (9)'!$B$2:$AM$102,MATCH(Species!AA$2,'Round  (9)'!$B$2:$AM$2,0),0),0)+IFERROR(VLOOKUP($B71,'Round  (10)'!$B$2:$U$102,MATCH(Species!AA$2,'Round  (10)'!$B$2:$U$2,0),0),0)+IFERROR(VLOOKUP($B71,'Round  (11)'!$B$2:$AB$102,MATCH(Species!AA$2,'Round  (11)'!$B$2:$AB$2,0),0),0)+IFERROR(VLOOKUP($B71,'Round  (12)'!$B$2:$Y$100,MATCH(Species!AA$2,'Round  (12)'!$B$2:$Y$2,0),0),0)</f>
        <v>0</v>
      </c>
      <c r="AB71" s="480">
        <f>IFERROR(VLOOKUP($B71,'Round 1'!$B$2:$AM$102,MATCH(Species!AB$2,'Round 1'!$B$2:$AM$2,0),0),0)+IFERROR(VLOOKUP($B71,'Round  (2)'!$B$2:$AM$102,MATCH(Species!AB$2,'Round  (2)'!$B$2:$AM$2,0),0),0)+IFERROR(VLOOKUP($B71,'Round  (3)'!$B$2:$AM$102,MATCH(Species!AB$2,'Round  (3)'!$B$2:$AM$2,0),0),0)+IFERROR(VLOOKUP($B71,'Round (4)'!$B$2:$AM$102,MATCH(Species!AB$2,'Round (4)'!$B$2:$AM$2,0),0),0)+IFERROR(VLOOKUP($B71,'Round  (5)'!$B$2:$AM$102,MATCH(Species!AB$2,'Round  (5)'!$B$2:$AM$2,0),0),0)+IFERROR(VLOOKUP($B71,'Round  (6)'!$B$2:$AM$102,MATCH(Species!AB$2,'Round  (6)'!$B$2:$AM$2,0),0),0)+IFERROR(VLOOKUP($B71,'Round  (7)'!$B$2:$AM$102,MATCH(Species!AB$2,'Round  (7)'!$B$2:$AM$2,0),0),0)+IFERROR(VLOOKUP($B71,'Round  (8)'!$B$2:$AM$102,MATCH(Species!AB$2,'Round  (8)'!$B$2:$AM$2,0),0),0)+IFERROR(VLOOKUP($B71,'Round  (9)'!$B$2:$AM$102,MATCH(Species!AB$2,'Round  (9)'!$B$2:$AM$2,0),0),0)+IFERROR(VLOOKUP($B71,'Round  (10)'!$B$2:$U$102,MATCH(Species!AB$2,'Round  (10)'!$B$2:$U$2,0),0),0)+IFERROR(VLOOKUP($B71,'Round  (11)'!$B$2:$AB$102,MATCH(Species!AB$2,'Round  (11)'!$B$2:$AB$2,0),0),0)+IFERROR(VLOOKUP($B71,'Round  (12)'!$B$2:$Y$100,MATCH(Species!AB$2,'Round  (12)'!$B$2:$Y$2,0),0),0)</f>
        <v>0</v>
      </c>
      <c r="AC71" s="480">
        <f>IFERROR(VLOOKUP($B71,'Round 1'!$B$2:$AM$102,MATCH(Species!AC$2,'Round 1'!$B$2:$AM$2,0),0),0)+IFERROR(VLOOKUP($B71,'Round  (2)'!$B$2:$AM$102,MATCH(Species!AC$2,'Round  (2)'!$B$2:$AM$2,0),0),0)+IFERROR(VLOOKUP($B71,'Round  (3)'!$B$2:$AM$102,MATCH(Species!AC$2,'Round  (3)'!$B$2:$AM$2,0),0),0)+IFERROR(VLOOKUP($B71,'Round (4)'!$B$2:$AM$102,MATCH(Species!AC$2,'Round (4)'!$B$2:$AM$2,0),0),0)+IFERROR(VLOOKUP($B71,'Round  (5)'!$B$2:$AM$102,MATCH(Species!AC$2,'Round  (5)'!$B$2:$AM$2,0),0),0)+IFERROR(VLOOKUP($B71,'Round  (6)'!$B$2:$AM$102,MATCH(Species!AC$2,'Round  (6)'!$B$2:$AM$2,0),0),0)+IFERROR(VLOOKUP($B71,'Round  (7)'!$B$2:$AM$102,MATCH(Species!AC$2,'Round  (7)'!$B$2:$AM$2,0),0),0)+IFERROR(VLOOKUP($B71,'Round  (8)'!$B$2:$AM$102,MATCH(Species!AC$2,'Round  (8)'!$B$2:$AM$2,0),0),0)+IFERROR(VLOOKUP($B71,'Round  (9)'!$B$2:$AM$102,MATCH(Species!AC$2,'Round  (9)'!$B$2:$AM$2,0),0),0)+IFERROR(VLOOKUP($B71,'Round  (10)'!$B$2:$U$102,MATCH(Species!AC$2,'Round  (10)'!$B$2:$U$2,0),0),0)+IFERROR(VLOOKUP($B71,'Round  (11)'!$B$2:$AB$102,MATCH(Species!AC$2,'Round  (11)'!$B$2:$AB$2,0),0),0)+IFERROR(VLOOKUP($B71,'Round  (12)'!$B$2:$Y$100,MATCH(Species!AC$2,'Round  (12)'!$B$2:$Y$2,0),0),0)</f>
        <v>0</v>
      </c>
      <c r="AD71" s="480">
        <f>IFERROR(VLOOKUP($B71,'Round 1'!$B$2:$AM$102,MATCH(Species!AD$2,'Round 1'!$B$2:$AM$2,0),0),0)+IFERROR(VLOOKUP($B71,'Round  (2)'!$B$2:$AM$102,MATCH(Species!AD$2,'Round  (2)'!$B$2:$AM$2,0),0),0)+IFERROR(VLOOKUP($B71,'Round  (3)'!$B$2:$AM$102,MATCH(Species!AD$2,'Round  (3)'!$B$2:$AM$2,0),0),0)+IFERROR(VLOOKUP($B71,'Round (4)'!$B$2:$AM$102,MATCH(Species!AD$2,'Round (4)'!$B$2:$AM$2,0),0),0)+IFERROR(VLOOKUP($B71,'Round  (5)'!$B$2:$AM$102,MATCH(Species!AD$2,'Round  (5)'!$B$2:$AM$2,0),0),0)+IFERROR(VLOOKUP($B71,'Round  (6)'!$B$2:$AM$102,MATCH(Species!AD$2,'Round  (6)'!$B$2:$AM$2,0),0),0)+IFERROR(VLOOKUP($B71,'Round  (7)'!$B$2:$AM$102,MATCH(Species!AD$2,'Round  (7)'!$B$2:$AM$2,0),0),0)+IFERROR(VLOOKUP($B71,'Round  (8)'!$B$2:$AM$102,MATCH(Species!AD$2,'Round  (8)'!$B$2:$AM$2,0),0),0)+IFERROR(VLOOKUP($B71,'Round  (9)'!$B$2:$AM$102,MATCH(Species!AD$2,'Round  (9)'!$B$2:$AM$2,0),0),0)+IFERROR(VLOOKUP($B71,'Round  (10)'!$B$2:$U$102,MATCH(Species!AD$2,'Round  (10)'!$B$2:$U$2,0),0),0)+IFERROR(VLOOKUP($B71,'Round  (11)'!$B$2:$AB$102,MATCH(Species!AD$2,'Round  (11)'!$B$2:$AB$2,0),0),0)+IFERROR(VLOOKUP($B71,'Round  (12)'!$B$2:$Y$100,MATCH(Species!AD$2,'Round  (12)'!$B$2:$Y$2,0),0),0)</f>
        <v>0</v>
      </c>
      <c r="AE71" s="480">
        <f>IFERROR(VLOOKUP($B71,'Round 1'!$B$2:$AM$102,MATCH(Species!AE$2,'Round 1'!$B$2:$AM$2,0),0),0)+IFERROR(VLOOKUP($B71,'Round  (2)'!$B$2:$AM$102,MATCH(Species!AE$2,'Round  (2)'!$B$2:$AM$2,0),0),0)+IFERROR(VLOOKUP($B71,'Round  (3)'!$B$2:$AM$102,MATCH(Species!AE$2,'Round  (3)'!$B$2:$AM$2,0),0),0)+IFERROR(VLOOKUP($B71,'Round (4)'!$B$2:$AM$102,MATCH(Species!AE$2,'Round (4)'!$B$2:$AM$2,0),0),0)+IFERROR(VLOOKUP($B71,'Round  (5)'!$B$2:$AM$102,MATCH(Species!AE$2,'Round  (5)'!$B$2:$AM$2,0),0),0)+IFERROR(VLOOKUP($B71,'Round  (6)'!$B$2:$AM$102,MATCH(Species!AE$2,'Round  (6)'!$B$2:$AM$2,0),0),0)+IFERROR(VLOOKUP($B71,'Round  (7)'!$B$2:$AM$102,MATCH(Species!AE$2,'Round  (7)'!$B$2:$AM$2,0),0),0)+IFERROR(VLOOKUP($B71,'Round  (8)'!$B$2:$AM$102,MATCH(Species!AE$2,'Round  (8)'!$B$2:$AM$2,0),0),0)+IFERROR(VLOOKUP($B71,'Round  (9)'!$B$2:$AM$102,MATCH(Species!AE$2,'Round  (9)'!$B$2:$AM$2,0),0),0)+IFERROR(VLOOKUP($B71,'Round  (10)'!$B$2:$U$102,MATCH(Species!AE$2,'Round  (10)'!$B$2:$U$2,0),0),0)+IFERROR(VLOOKUP($B71,'Round  (11)'!$B$2:$AB$102,MATCH(Species!AE$2,'Round  (11)'!$B$2:$AB$2,0),0),0)+IFERROR(VLOOKUP($B71,'Round  (12)'!$B$2:$Y$100,MATCH(Species!AE$2,'Round  (12)'!$B$2:$Y$2,0),0),0)</f>
        <v>0</v>
      </c>
      <c r="AF71" s="480">
        <f>IFERROR(VLOOKUP($B71,'Round 1'!$B$2:$AM$102,MATCH(Species!AF$2,'Round 1'!$B$2:$AM$2,0),0),0)+IFERROR(VLOOKUP($B71,'Round  (2)'!$B$2:$AM$102,MATCH(Species!AF$2,'Round  (2)'!$B$2:$AM$2,0),0),0)+IFERROR(VLOOKUP($B71,'Round  (3)'!$B$2:$AM$102,MATCH(Species!AF$2,'Round  (3)'!$B$2:$AM$2,0),0),0)+IFERROR(VLOOKUP($B71,'Round (4)'!$B$2:$AM$102,MATCH(Species!AF$2,'Round (4)'!$B$2:$AM$2,0),0),0)+IFERROR(VLOOKUP($B71,'Round  (5)'!$B$2:$AM$102,MATCH(Species!AF$2,'Round  (5)'!$B$2:$AM$2,0),0),0)+IFERROR(VLOOKUP($B71,'Round  (6)'!$B$2:$AM$102,MATCH(Species!AF$2,'Round  (6)'!$B$2:$AM$2,0),0),0)+IFERROR(VLOOKUP($B71,'Round  (7)'!$B$2:$AM$102,MATCH(Species!AF$2,'Round  (7)'!$B$2:$AM$2,0),0),0)+IFERROR(VLOOKUP($B71,'Round  (8)'!$B$2:$AM$102,MATCH(Species!AF$2,'Round  (8)'!$B$2:$AM$2,0),0),0)+IFERROR(VLOOKUP($B71,'Round  (9)'!$B$2:$AM$102,MATCH(Species!AF$2,'Round  (9)'!$B$2:$AM$2,0),0),0)+IFERROR(VLOOKUP($B71,'Round  (10)'!$B$2:$U$102,MATCH(Species!AF$2,'Round  (10)'!$B$2:$U$2,0),0),0)+IFERROR(VLOOKUP($B71,'Round  (11)'!$B$2:$AB$102,MATCH(Species!AF$2,'Round  (11)'!$B$2:$AB$2,0),0),0)+IFERROR(VLOOKUP($B71,'Round  (12)'!$B$2:$Y$100,MATCH(Species!AF$2,'Round  (12)'!$B$2:$Y$2,0),0),0)</f>
        <v>0</v>
      </c>
      <c r="AG71" s="480">
        <f>IFERROR(VLOOKUP($B71,'Round 1'!$B$2:$AM$102,MATCH(Species!AG$2,'Round 1'!$B$2:$AM$2,0),0),0)+IFERROR(VLOOKUP($B71,'Round  (2)'!$B$2:$AM$102,MATCH(Species!AG$2,'Round  (2)'!$B$2:$AM$2,0),0),0)+IFERROR(VLOOKUP($B71,'Round  (3)'!$B$2:$AM$102,MATCH(Species!AG$2,'Round  (3)'!$B$2:$AM$2,0),0),0)+IFERROR(VLOOKUP($B71,'Round (4)'!$B$2:$AM$102,MATCH(Species!AG$2,'Round (4)'!$B$2:$AM$2,0),0),0)+IFERROR(VLOOKUP($B71,'Round  (5)'!$B$2:$AM$102,MATCH(Species!AG$2,'Round  (5)'!$B$2:$AM$2,0),0),0)+IFERROR(VLOOKUP($B71,'Round  (6)'!$B$2:$AM$102,MATCH(Species!AG$2,'Round  (6)'!$B$2:$AM$2,0),0),0)+IFERROR(VLOOKUP($B71,'Round  (7)'!$B$2:$AM$102,MATCH(Species!AG$2,'Round  (7)'!$B$2:$AM$2,0),0),0)+IFERROR(VLOOKUP($B71,'Round  (8)'!$B$2:$AM$102,MATCH(Species!AG$2,'Round  (8)'!$B$2:$AM$2,0),0),0)+IFERROR(VLOOKUP($B71,'Round  (9)'!$B$2:$AM$102,MATCH(Species!AG$2,'Round  (9)'!$B$2:$AM$2,0),0),0)+IFERROR(VLOOKUP($B71,'Round  (10)'!$B$2:$U$102,MATCH(Species!AG$2,'Round  (10)'!$B$2:$U$2,0),0),0)+IFERROR(VLOOKUP($B71,'Round  (11)'!$B$2:$AB$102,MATCH(Species!AG$2,'Round  (11)'!$B$2:$AB$2,0),0),0)+IFERROR(VLOOKUP($B71,'Round  (12)'!$B$2:$Y$100,MATCH(Species!AG$2,'Round  (12)'!$B$2:$Y$2,0),0),0)</f>
        <v>0</v>
      </c>
      <c r="AH71" s="480">
        <f>IFERROR(VLOOKUP($B71,'Round 1'!$B$2:$AM$102,MATCH(Species!AH$2,'Round 1'!$B$2:$AM$2,0),0),0)+IFERROR(VLOOKUP($B71,'Round  (2)'!$B$2:$AM$102,MATCH(Species!AH$2,'Round  (2)'!$B$2:$AM$2,0),0),0)+IFERROR(VLOOKUP($B71,'Round  (3)'!$B$2:$AM$102,MATCH(Species!AH$2,'Round  (3)'!$B$2:$AM$2,0),0),0)+IFERROR(VLOOKUP($B71,'Round (4)'!$B$2:$AM$102,MATCH(Species!AH$2,'Round (4)'!$B$2:$AM$2,0),0),0)+IFERROR(VLOOKUP($B71,'Round  (5)'!$B$2:$AM$102,MATCH(Species!AH$2,'Round  (5)'!$B$2:$AM$2,0),0),0)+IFERROR(VLOOKUP($B71,'Round  (6)'!$B$2:$AM$102,MATCH(Species!AH$2,'Round  (6)'!$B$2:$AM$2,0),0),0)+IFERROR(VLOOKUP($B71,'Round  (7)'!$B$2:$AM$102,MATCH(Species!AH$2,'Round  (7)'!$B$2:$AM$2,0),0),0)+IFERROR(VLOOKUP($B71,'Round  (8)'!$B$2:$AM$102,MATCH(Species!AH$2,'Round  (8)'!$B$2:$AM$2,0),0),0)+IFERROR(VLOOKUP($B71,'Round  (9)'!$B$2:$AM$102,MATCH(Species!AH$2,'Round  (9)'!$B$2:$AM$2,0),0),0)+IFERROR(VLOOKUP($B71,'Round  (10)'!$B$2:$U$102,MATCH(Species!AH$2,'Round  (10)'!$B$2:$U$2,0),0),0)+IFERROR(VLOOKUP($B71,'Round  (11)'!$B$2:$AB$102,MATCH(Species!AH$2,'Round  (11)'!$B$2:$AB$2,0),0),0)+IFERROR(VLOOKUP($B71,'Round  (12)'!$B$2:$Y$100,MATCH(Species!AH$2,'Round  (12)'!$B$2:$Y$2,0),0),0)</f>
        <v>0</v>
      </c>
      <c r="AI71" s="480">
        <f>IFERROR(VLOOKUP($B71,'Round 1'!$B$2:$AM$102,MATCH(Species!AI$2,'Round 1'!$B$2:$AM$2,0),0),0)+IFERROR(VLOOKUP($B71,'Round  (2)'!$B$2:$AM$102,MATCH(Species!AI$2,'Round  (2)'!$B$2:$AM$2,0),0),0)+IFERROR(VLOOKUP($B71,'Round  (3)'!$B$2:$AM$102,MATCH(Species!AI$2,'Round  (3)'!$B$2:$AM$2,0),0),0)+IFERROR(VLOOKUP($B71,'Round (4)'!$B$2:$AM$102,MATCH(Species!AI$2,'Round (4)'!$B$2:$AM$2,0),0),0)+IFERROR(VLOOKUP($B71,'Round  (5)'!$B$2:$AM$102,MATCH(Species!AI$2,'Round  (5)'!$B$2:$AM$2,0),0),0)+IFERROR(VLOOKUP($B71,'Round  (6)'!$B$2:$AM$102,MATCH(Species!AI$2,'Round  (6)'!$B$2:$AM$2,0),0),0)+IFERROR(VLOOKUP($B71,'Round  (7)'!$B$2:$AM$102,MATCH(Species!AI$2,'Round  (7)'!$B$2:$AM$2,0),0),0)+IFERROR(VLOOKUP($B71,'Round  (8)'!$B$2:$AM$102,MATCH(Species!AI$2,'Round  (8)'!$B$2:$AM$2,0),0),0)+IFERROR(VLOOKUP($B71,'Round  (9)'!$B$2:$AM$102,MATCH(Species!AI$2,'Round  (9)'!$B$2:$AM$2,0),0),0)+IFERROR(VLOOKUP($B71,'Round  (10)'!$B$2:$U$102,MATCH(Species!AI$2,'Round  (10)'!$B$2:$U$2,0),0),0)+IFERROR(VLOOKUP($B71,'Round  (11)'!$B$2:$AB$102,MATCH(Species!AI$2,'Round  (11)'!$B$2:$AB$2,0),0),0)+IFERROR(VLOOKUP($B71,'Round  (12)'!$B$2:$Y$100,MATCH(Species!AI$2,'Round  (12)'!$B$2:$Y$2,0),0),0)</f>
        <v>0</v>
      </c>
      <c r="AJ71" s="480">
        <f>IFERROR(VLOOKUP($B71,'Round 1'!$B$2:$AM$102,MATCH(Species!AJ$2,'Round 1'!$B$2:$AM$2,0),0),0)+IFERROR(VLOOKUP($B71,'Round  (2)'!$B$2:$AM$102,MATCH(Species!AJ$2,'Round  (2)'!$B$2:$AM$2,0),0),0)+IFERROR(VLOOKUP($B71,'Round  (3)'!$B$2:$AM$102,MATCH(Species!AJ$2,'Round  (3)'!$B$2:$AM$2,0),0),0)+IFERROR(VLOOKUP($B71,'Round (4)'!$B$2:$AM$102,MATCH(Species!AJ$2,'Round (4)'!$B$2:$AM$2,0),0),0)+IFERROR(VLOOKUP($B71,'Round  (5)'!$B$2:$AM$102,MATCH(Species!AJ$2,'Round  (5)'!$B$2:$AM$2,0),0),0)+IFERROR(VLOOKUP($B71,'Round  (6)'!$B$2:$AM$102,MATCH(Species!AJ$2,'Round  (6)'!$B$2:$AM$2,0),0),0)+IFERROR(VLOOKUP($B71,'Round  (7)'!$B$2:$AM$102,MATCH(Species!AJ$2,'Round  (7)'!$B$2:$AM$2,0),0),0)+IFERROR(VLOOKUP($B71,'Round  (8)'!$B$2:$AM$102,MATCH(Species!AJ$2,'Round  (8)'!$B$2:$AM$2,0),0),0)+IFERROR(VLOOKUP($B71,'Round  (9)'!$B$2:$AM$102,MATCH(Species!AJ$2,'Round  (9)'!$B$2:$AM$2,0),0),0)+IFERROR(VLOOKUP($B71,'Round  (10)'!$B$2:$U$102,MATCH(Species!AJ$2,'Round  (10)'!$B$2:$U$2,0),0),0)+IFERROR(VLOOKUP($B71,'Round  (11)'!$B$2:$AB$102,MATCH(Species!AJ$2,'Round  (11)'!$B$2:$AB$2,0),0),0)+IFERROR(VLOOKUP($B71,'Round  (12)'!$B$2:$Y$100,MATCH(Species!AJ$2,'Round  (12)'!$B$2:$Y$2,0),0),0)</f>
        <v>0</v>
      </c>
    </row>
    <row r="72" spans="1:36" x14ac:dyDescent="0.3">
      <c r="A72" s="186">
        <v>69</v>
      </c>
      <c r="B72" s="326" t="s">
        <v>12</v>
      </c>
      <c r="C72" s="66" t="str">
        <f>IFERROR(VLOOKUP(B72,IND!$B$3:$E$66,4,0),"NM")</f>
        <v>NM</v>
      </c>
      <c r="D72" s="51">
        <f t="shared" si="5"/>
        <v>2</v>
      </c>
      <c r="E72" s="342">
        <f t="shared" si="6"/>
        <v>10</v>
      </c>
      <c r="F72" s="480">
        <f>IFERROR(VLOOKUP($B72,'Round 1'!$B$2:$AM$102,MATCH(Species!F$2,'Round 1'!$B$2:$AM$2,0),0),0)+IFERROR(VLOOKUP($B72,'Round  (2)'!$B$2:$AM$102,MATCH(Species!F$2,'Round  (2)'!$B$2:$AM$2,0),0),0)+IFERROR(VLOOKUP($B72,'Round  (3)'!$B$2:$AM$102,MATCH(Species!F$2,'Round  (3)'!$B$2:$AM$2,0),0),0)+IFERROR(VLOOKUP($B72,'Round (4)'!$B$2:$AM$102,MATCH(Species!F$2,'Round (4)'!$B$2:$AM$2,0),0),0)+IFERROR(VLOOKUP($B72,'Round  (5)'!$B$2:$AM$102,MATCH(Species!F$2,'Round  (5)'!$B$2:$AM$2,0),0),0)+IFERROR(VLOOKUP($B72,'Round  (6)'!$B$2:$AM$102,MATCH(Species!F$2,'Round  (6)'!$B$2:$AM$2,0),0),0)+IFERROR(VLOOKUP($B72,'Round  (7)'!$B$2:$AM$102,MATCH(Species!F$2,'Round  (7)'!$B$2:$AM$2,0),0),0)+IFERROR(VLOOKUP($B72,'Round  (8)'!$B$2:$AM$102,MATCH(Species!F$2,'Round  (8)'!$B$2:$AM$2,0),0),0)+IFERROR(VLOOKUP($B72,'Round  (9)'!$B$2:$AM$102,MATCH(Species!F$2,'Round  (9)'!$B$2:$AM$2,0),0),0)+IFERROR(VLOOKUP($B72,'Round  (10)'!$B$2:$U$102,MATCH(Species!F$2,'Round  (10)'!$B$2:$U$2,0),0),0)+IFERROR(VLOOKUP($B72,'Round  (11)'!$B$2:$AB$102,MATCH(Species!F$2,'Round  (11)'!$B$2:$AB$2,0),0),0)+IFERROR(VLOOKUP($B72,'Round  (12)'!$B$2:$Y$100,MATCH(Species!F$2,'Round  (12)'!$B$2:$Y$2,0),0),0)</f>
        <v>9</v>
      </c>
      <c r="G72" s="480">
        <f>IFERROR(VLOOKUP($B72,'Round 1'!$B$2:$AM$102,MATCH(Species!G$2,'Round 1'!$B$2:$AM$2,0),0),0)+IFERROR(VLOOKUP($B72,'Round  (2)'!$B$2:$AM$102,MATCH(Species!G$2,'Round  (2)'!$B$2:$AM$2,0),0),0)+IFERROR(VLOOKUP($B72,'Round  (3)'!$B$2:$AM$102,MATCH(Species!G$2,'Round  (3)'!$B$2:$AM$2,0),0),0)+IFERROR(VLOOKUP($B72,'Round (4)'!$B$2:$AM$102,MATCH(Species!G$2,'Round (4)'!$B$2:$AM$2,0),0),0)+IFERROR(VLOOKUP($B72,'Round  (5)'!$B$2:$AM$102,MATCH(Species!G$2,'Round  (5)'!$B$2:$AM$2,0),0),0)+IFERROR(VLOOKUP($B72,'Round  (6)'!$B$2:$AM$102,MATCH(Species!G$2,'Round  (6)'!$B$2:$AM$2,0),0),0)+IFERROR(VLOOKUP($B72,'Round  (7)'!$B$2:$AM$102,MATCH(Species!G$2,'Round  (7)'!$B$2:$AM$2,0),0),0)+IFERROR(VLOOKUP($B72,'Round  (8)'!$B$2:$AM$102,MATCH(Species!G$2,'Round  (8)'!$B$2:$AM$2,0),0),0)+IFERROR(VLOOKUP($B72,'Round  (9)'!$B$2:$AM$102,MATCH(Species!G$2,'Round  (9)'!$B$2:$AM$2,0),0),0)+IFERROR(VLOOKUP($B72,'Round  (10)'!$B$2:$U$102,MATCH(Species!G$2,'Round  (10)'!$B$2:$U$2,0),0),0)+IFERROR(VLOOKUP($B72,'Round  (11)'!$B$2:$AB$102,MATCH(Species!G$2,'Round  (11)'!$B$2:$AB$2,0),0),0)+IFERROR(VLOOKUP($B72,'Round  (12)'!$B$2:$Y$100,MATCH(Species!G$2,'Round  (12)'!$B$2:$Y$2,0),0),0)</f>
        <v>0</v>
      </c>
      <c r="H72" s="480">
        <f>IFERROR(VLOOKUP($B72,'Round 1'!$B$2:$AM$102,MATCH(Species!H$2,'Round 1'!$B$2:$AM$2,0),0),0)+IFERROR(VLOOKUP($B72,'Round  (2)'!$B$2:$AM$102,MATCH(Species!H$2,'Round  (2)'!$B$2:$AM$2,0),0),0)+IFERROR(VLOOKUP($B72,'Round  (3)'!$B$2:$AM$102,MATCH(Species!H$2,'Round  (3)'!$B$2:$AM$2,0),0),0)+IFERROR(VLOOKUP($B72,'Round (4)'!$B$2:$AM$102,MATCH(Species!H$2,'Round (4)'!$B$2:$AM$2,0),0),0)+IFERROR(VLOOKUP($B72,'Round  (5)'!$B$2:$AM$102,MATCH(Species!H$2,'Round  (5)'!$B$2:$AM$2,0),0),0)+IFERROR(VLOOKUP($B72,'Round  (6)'!$B$2:$AM$102,MATCH(Species!H$2,'Round  (6)'!$B$2:$AM$2,0),0),0)+IFERROR(VLOOKUP($B72,'Round  (7)'!$B$2:$AM$102,MATCH(Species!H$2,'Round  (7)'!$B$2:$AM$2,0),0),0)+IFERROR(VLOOKUP($B72,'Round  (8)'!$B$2:$AM$102,MATCH(Species!H$2,'Round  (8)'!$B$2:$AM$2,0),0),0)+IFERROR(VLOOKUP($B72,'Round  (9)'!$B$2:$AM$102,MATCH(Species!H$2,'Round  (9)'!$B$2:$AM$2,0),0),0)+IFERROR(VLOOKUP($B72,'Round  (10)'!$B$2:$U$102,MATCH(Species!H$2,'Round  (10)'!$B$2:$U$2,0),0),0)+IFERROR(VLOOKUP($B72,'Round  (11)'!$B$2:$AB$102,MATCH(Species!H$2,'Round  (11)'!$B$2:$AB$2,0),0),0)+IFERROR(VLOOKUP($B72,'Round  (12)'!$B$2:$Y$100,MATCH(Species!H$2,'Round  (12)'!$B$2:$Y$2,0),0),0)</f>
        <v>0</v>
      </c>
      <c r="I72" s="480">
        <f>IFERROR(VLOOKUP($B72,'Round 1'!$B$2:$AM$102,MATCH(Species!I$2,'Round 1'!$B$2:$AM$2,0),0),0)+IFERROR(VLOOKUP($B72,'Round  (2)'!$B$2:$AM$102,MATCH(Species!I$2,'Round  (2)'!$B$2:$AM$2,0),0),0)+IFERROR(VLOOKUP($B72,'Round  (3)'!$B$2:$AM$102,MATCH(Species!I$2,'Round  (3)'!$B$2:$AM$2,0),0),0)+IFERROR(VLOOKUP($B72,'Round (4)'!$B$2:$AM$102,MATCH(Species!I$2,'Round (4)'!$B$2:$AM$2,0),0),0)+IFERROR(VLOOKUP($B72,'Round  (5)'!$B$2:$AM$102,MATCH(Species!I$2,'Round  (5)'!$B$2:$AM$2,0),0),0)+IFERROR(VLOOKUP($B72,'Round  (6)'!$B$2:$AM$102,MATCH(Species!I$2,'Round  (6)'!$B$2:$AM$2,0),0),0)+IFERROR(VLOOKUP($B72,'Round  (7)'!$B$2:$AM$102,MATCH(Species!I$2,'Round  (7)'!$B$2:$AM$2,0),0),0)+IFERROR(VLOOKUP($B72,'Round  (8)'!$B$2:$AM$102,MATCH(Species!I$2,'Round  (8)'!$B$2:$AM$2,0),0),0)+IFERROR(VLOOKUP($B72,'Round  (9)'!$B$2:$AM$102,MATCH(Species!I$2,'Round  (9)'!$B$2:$AM$2,0),0),0)+IFERROR(VLOOKUP($B72,'Round  (10)'!$B$2:$U$102,MATCH(Species!I$2,'Round  (10)'!$B$2:$U$2,0),0),0)+IFERROR(VLOOKUP($B72,'Round  (11)'!$B$2:$AB$102,MATCH(Species!I$2,'Round  (11)'!$B$2:$AB$2,0),0),0)+IFERROR(VLOOKUP($B72,'Round  (12)'!$B$2:$Y$100,MATCH(Species!I$2,'Round  (12)'!$B$2:$Y$2,0),0),0)</f>
        <v>0</v>
      </c>
      <c r="J72" s="480">
        <f>IFERROR(VLOOKUP($B72,'Round 1'!$B$2:$AM$102,MATCH(Species!J$2,'Round 1'!$B$2:$AM$2,0),0),0)+IFERROR(VLOOKUP($B72,'Round  (2)'!$B$2:$AM$102,MATCH(Species!J$2,'Round  (2)'!$B$2:$AM$2,0),0),0)+IFERROR(VLOOKUP($B72,'Round  (3)'!$B$2:$AM$102,MATCH(Species!J$2,'Round  (3)'!$B$2:$AM$2,0),0),0)+IFERROR(VLOOKUP($B72,'Round (4)'!$B$2:$AM$102,MATCH(Species!J$2,'Round (4)'!$B$2:$AM$2,0),0),0)+IFERROR(VLOOKUP($B72,'Round  (5)'!$B$2:$AM$102,MATCH(Species!J$2,'Round  (5)'!$B$2:$AM$2,0),0),0)+IFERROR(VLOOKUP($B72,'Round  (6)'!$B$2:$AM$102,MATCH(Species!J$2,'Round  (6)'!$B$2:$AM$2,0),0),0)+IFERROR(VLOOKUP($B72,'Round  (7)'!$B$2:$AM$102,MATCH(Species!J$2,'Round  (7)'!$B$2:$AM$2,0),0),0)+IFERROR(VLOOKUP($B72,'Round  (8)'!$B$2:$AM$102,MATCH(Species!J$2,'Round  (8)'!$B$2:$AM$2,0),0),0)+IFERROR(VLOOKUP($B72,'Round  (9)'!$B$2:$AM$102,MATCH(Species!J$2,'Round  (9)'!$B$2:$AM$2,0),0),0)+IFERROR(VLOOKUP($B72,'Round  (10)'!$B$2:$U$102,MATCH(Species!J$2,'Round  (10)'!$B$2:$U$2,0),0),0)+IFERROR(VLOOKUP($B72,'Round  (11)'!$B$2:$AB$102,MATCH(Species!J$2,'Round  (11)'!$B$2:$AB$2,0),0),0)+IFERROR(VLOOKUP($B72,'Round  (12)'!$B$2:$Y$100,MATCH(Species!J$2,'Round  (12)'!$B$2:$Y$2,0),0),0)</f>
        <v>0</v>
      </c>
      <c r="K72" s="480">
        <f>IFERROR(VLOOKUP($B72,'Round 1'!$B$2:$AM$102,MATCH(Species!K$2,'Round 1'!$B$2:$AM$2,0),0),0)+IFERROR(VLOOKUP($B72,'Round  (2)'!$B$2:$AM$102,MATCH(Species!K$2,'Round  (2)'!$B$2:$AM$2,0),0),0)+IFERROR(VLOOKUP($B72,'Round  (3)'!$B$2:$AM$102,MATCH(Species!K$2,'Round  (3)'!$B$2:$AM$2,0),0),0)+IFERROR(VLOOKUP($B72,'Round (4)'!$B$2:$AM$102,MATCH(Species!K$2,'Round (4)'!$B$2:$AM$2,0),0),0)+IFERROR(VLOOKUP($B72,'Round  (5)'!$B$2:$AM$102,MATCH(Species!K$2,'Round  (5)'!$B$2:$AM$2,0),0),0)+IFERROR(VLOOKUP($B72,'Round  (6)'!$B$2:$AM$102,MATCH(Species!K$2,'Round  (6)'!$B$2:$AM$2,0),0),0)+IFERROR(VLOOKUP($B72,'Round  (7)'!$B$2:$AM$102,MATCH(Species!K$2,'Round  (7)'!$B$2:$AM$2,0),0),0)+IFERROR(VLOOKUP($B72,'Round  (8)'!$B$2:$AM$102,MATCH(Species!K$2,'Round  (8)'!$B$2:$AM$2,0),0),0)+IFERROR(VLOOKUP($B72,'Round  (9)'!$B$2:$AM$102,MATCH(Species!K$2,'Round  (9)'!$B$2:$AM$2,0),0),0)+IFERROR(VLOOKUP($B72,'Round  (10)'!$B$2:$U$102,MATCH(Species!K$2,'Round  (10)'!$B$2:$U$2,0),0),0)+IFERROR(VLOOKUP($B72,'Round  (11)'!$B$2:$AB$102,MATCH(Species!K$2,'Round  (11)'!$B$2:$AB$2,0),0),0)+IFERROR(VLOOKUP($B72,'Round  (12)'!$B$2:$Y$100,MATCH(Species!K$2,'Round  (12)'!$B$2:$Y$2,0),0),0)</f>
        <v>0</v>
      </c>
      <c r="L72" s="480">
        <f>IFERROR(VLOOKUP($B72,'Round 1'!$B$2:$AM$102,MATCH(Species!L$2,'Round 1'!$B$2:$AM$2,0),0),0)+IFERROR(VLOOKUP($B72,'Round  (2)'!$B$2:$AM$102,MATCH(Species!L$2,'Round  (2)'!$B$2:$AM$2,0),0),0)+IFERROR(VLOOKUP($B72,'Round  (3)'!$B$2:$AM$102,MATCH(Species!L$2,'Round  (3)'!$B$2:$AM$2,0),0),0)+IFERROR(VLOOKUP($B72,'Round (4)'!$B$2:$AM$102,MATCH(Species!L$2,'Round (4)'!$B$2:$AM$2,0),0),0)+IFERROR(VLOOKUP($B72,'Round  (5)'!$B$2:$AM$102,MATCH(Species!L$2,'Round  (5)'!$B$2:$AM$2,0),0),0)+IFERROR(VLOOKUP($B72,'Round  (6)'!$B$2:$AM$102,MATCH(Species!L$2,'Round  (6)'!$B$2:$AM$2,0),0),0)+IFERROR(VLOOKUP($B72,'Round  (7)'!$B$2:$AM$102,MATCH(Species!L$2,'Round  (7)'!$B$2:$AM$2,0),0),0)+IFERROR(VLOOKUP($B72,'Round  (8)'!$B$2:$AM$102,MATCH(Species!L$2,'Round  (8)'!$B$2:$AM$2,0),0),0)+IFERROR(VLOOKUP($B72,'Round  (9)'!$B$2:$AM$102,MATCH(Species!L$2,'Round  (9)'!$B$2:$AM$2,0),0),0)+IFERROR(VLOOKUP($B72,'Round  (10)'!$B$2:$U$102,MATCH(Species!L$2,'Round  (10)'!$B$2:$U$2,0),0),0)+IFERROR(VLOOKUP($B72,'Round  (11)'!$B$2:$AB$102,MATCH(Species!L$2,'Round  (11)'!$B$2:$AB$2,0),0),0)+IFERROR(VLOOKUP($B72,'Round  (12)'!$B$2:$Y$100,MATCH(Species!L$2,'Round  (12)'!$B$2:$Y$2,0),0),0)</f>
        <v>0</v>
      </c>
      <c r="M72" s="480">
        <f>IFERROR(VLOOKUP($B72,'Round 1'!$B$2:$AM$102,MATCH(Species!M$2,'Round 1'!$B$2:$AM$2,0),0),0)+IFERROR(VLOOKUP($B72,'Round  (2)'!$B$2:$AM$102,MATCH(Species!M$2,'Round  (2)'!$B$2:$AM$2,0),0),0)+IFERROR(VLOOKUP($B72,'Round  (3)'!$B$2:$AM$102,MATCH(Species!M$2,'Round  (3)'!$B$2:$AM$2,0),0),0)+IFERROR(VLOOKUP($B72,'Round (4)'!$B$2:$AM$102,MATCH(Species!M$2,'Round (4)'!$B$2:$AM$2,0),0),0)+IFERROR(VLOOKUP($B72,'Round  (5)'!$B$2:$AM$102,MATCH(Species!M$2,'Round  (5)'!$B$2:$AM$2,0),0),0)+IFERROR(VLOOKUP($B72,'Round  (6)'!$B$2:$AM$102,MATCH(Species!M$2,'Round  (6)'!$B$2:$AM$2,0),0),0)+IFERROR(VLOOKUP($B72,'Round  (7)'!$B$2:$AM$102,MATCH(Species!M$2,'Round  (7)'!$B$2:$AM$2,0),0),0)+IFERROR(VLOOKUP($B72,'Round  (8)'!$B$2:$AM$102,MATCH(Species!M$2,'Round  (8)'!$B$2:$AM$2,0),0),0)+IFERROR(VLOOKUP($B72,'Round  (9)'!$B$2:$AM$102,MATCH(Species!M$2,'Round  (9)'!$B$2:$AM$2,0),0),0)+IFERROR(VLOOKUP($B72,'Round  (10)'!$B$2:$U$102,MATCH(Species!M$2,'Round  (10)'!$B$2:$U$2,0),0),0)+IFERROR(VLOOKUP($B72,'Round  (11)'!$B$2:$AB$102,MATCH(Species!M$2,'Round  (11)'!$B$2:$AB$2,0),0),0)+IFERROR(VLOOKUP($B72,'Round  (12)'!$B$2:$Y$100,MATCH(Species!M$2,'Round  (12)'!$B$2:$Y$2,0),0),0)</f>
        <v>0</v>
      </c>
      <c r="N72" s="480">
        <f>IFERROR(VLOOKUP($B72,'Round 1'!$B$2:$AM$102,MATCH(Species!N$2,'Round 1'!$B$2:$AM$2,0),0),0)+IFERROR(VLOOKUP($B72,'Round  (2)'!$B$2:$AM$102,MATCH(Species!N$2,'Round  (2)'!$B$2:$AM$2,0),0),0)+IFERROR(VLOOKUP($B72,'Round  (3)'!$B$2:$AM$102,MATCH(Species!N$2,'Round  (3)'!$B$2:$AM$2,0),0),0)+IFERROR(VLOOKUP($B72,'Round (4)'!$B$2:$AM$102,MATCH(Species!N$2,'Round (4)'!$B$2:$AM$2,0),0),0)+IFERROR(VLOOKUP($B72,'Round  (5)'!$B$2:$AM$102,MATCH(Species!N$2,'Round  (5)'!$B$2:$AM$2,0),0),0)+IFERROR(VLOOKUP($B72,'Round  (6)'!$B$2:$AM$102,MATCH(Species!N$2,'Round  (6)'!$B$2:$AM$2,0),0),0)+IFERROR(VLOOKUP($B72,'Round  (7)'!$B$2:$AM$102,MATCH(Species!N$2,'Round  (7)'!$B$2:$AM$2,0),0),0)+IFERROR(VLOOKUP($B72,'Round  (8)'!$B$2:$AM$102,MATCH(Species!N$2,'Round  (8)'!$B$2:$AM$2,0),0),0)+IFERROR(VLOOKUP($B72,'Round  (9)'!$B$2:$AM$102,MATCH(Species!N$2,'Round  (9)'!$B$2:$AM$2,0),0),0)+IFERROR(VLOOKUP($B72,'Round  (10)'!$B$2:$U$102,MATCH(Species!N$2,'Round  (10)'!$B$2:$U$2,0),0),0)+IFERROR(VLOOKUP($B72,'Round  (11)'!$B$2:$AB$102,MATCH(Species!N$2,'Round  (11)'!$B$2:$AB$2,0),0),0)+IFERROR(VLOOKUP($B72,'Round  (12)'!$B$2:$Y$100,MATCH(Species!N$2,'Round  (12)'!$B$2:$Y$2,0),0),0)</f>
        <v>1</v>
      </c>
      <c r="O72" s="480">
        <f>IFERROR(VLOOKUP($B72,'Round 1'!$B$2:$AM$102,MATCH(Species!O$2,'Round 1'!$B$2:$AM$2,0),0),0)+IFERROR(VLOOKUP($B72,'Round  (2)'!$B$2:$AM$102,MATCH(Species!O$2,'Round  (2)'!$B$2:$AM$2,0),0),0)+IFERROR(VLOOKUP($B72,'Round  (3)'!$B$2:$AM$102,MATCH(Species!O$2,'Round  (3)'!$B$2:$AM$2,0),0),0)+IFERROR(VLOOKUP($B72,'Round (4)'!$B$2:$AM$102,MATCH(Species!O$2,'Round (4)'!$B$2:$AM$2,0),0),0)+IFERROR(VLOOKUP($B72,'Round  (5)'!$B$2:$AM$102,MATCH(Species!O$2,'Round  (5)'!$B$2:$AM$2,0),0),0)+IFERROR(VLOOKUP($B72,'Round  (6)'!$B$2:$AM$102,MATCH(Species!O$2,'Round  (6)'!$B$2:$AM$2,0),0),0)+IFERROR(VLOOKUP($B72,'Round  (7)'!$B$2:$AM$102,MATCH(Species!O$2,'Round  (7)'!$B$2:$AM$2,0),0),0)+IFERROR(VLOOKUP($B72,'Round  (8)'!$B$2:$AM$102,MATCH(Species!O$2,'Round  (8)'!$B$2:$AM$2,0),0),0)+IFERROR(VLOOKUP($B72,'Round  (9)'!$B$2:$AM$102,MATCH(Species!O$2,'Round  (9)'!$B$2:$AM$2,0),0),0)+IFERROR(VLOOKUP($B72,'Round  (10)'!$B$2:$U$102,MATCH(Species!O$2,'Round  (10)'!$B$2:$U$2,0),0),0)+IFERROR(VLOOKUP($B72,'Round  (11)'!$B$2:$AB$102,MATCH(Species!O$2,'Round  (11)'!$B$2:$AB$2,0),0),0)+IFERROR(VLOOKUP($B72,'Round  (12)'!$B$2:$Y$100,MATCH(Species!O$2,'Round  (12)'!$B$2:$Y$2,0),0),0)</f>
        <v>0</v>
      </c>
      <c r="P72" s="480">
        <f>IFERROR(VLOOKUP($B72,'Round 1'!$B$2:$AM$102,MATCH(Species!P$2,'Round 1'!$B$2:$AM$2,0),0),0)+IFERROR(VLOOKUP($B72,'Round  (2)'!$B$2:$AM$102,MATCH(Species!P$2,'Round  (2)'!$B$2:$AM$2,0),0),0)+IFERROR(VLOOKUP($B72,'Round  (3)'!$B$2:$AM$102,MATCH(Species!P$2,'Round  (3)'!$B$2:$AM$2,0),0),0)+IFERROR(VLOOKUP($B72,'Round (4)'!$B$2:$AM$102,MATCH(Species!P$2,'Round (4)'!$B$2:$AM$2,0),0),0)+IFERROR(VLOOKUP($B72,'Round  (5)'!$B$2:$AM$102,MATCH(Species!P$2,'Round  (5)'!$B$2:$AM$2,0),0),0)+IFERROR(VLOOKUP($B72,'Round  (6)'!$B$2:$AM$102,MATCH(Species!P$2,'Round  (6)'!$B$2:$AM$2,0),0),0)+IFERROR(VLOOKUP($B72,'Round  (7)'!$B$2:$AM$102,MATCH(Species!P$2,'Round  (7)'!$B$2:$AM$2,0),0),0)+IFERROR(VLOOKUP($B72,'Round  (8)'!$B$2:$AM$102,MATCH(Species!P$2,'Round  (8)'!$B$2:$AM$2,0),0),0)+IFERROR(VLOOKUP($B72,'Round  (9)'!$B$2:$AM$102,MATCH(Species!P$2,'Round  (9)'!$B$2:$AM$2,0),0),0)+IFERROR(VLOOKUP($B72,'Round  (10)'!$B$2:$U$102,MATCH(Species!P$2,'Round  (10)'!$B$2:$U$2,0),0),0)+IFERROR(VLOOKUP($B72,'Round  (11)'!$B$2:$AB$102,MATCH(Species!P$2,'Round  (11)'!$B$2:$AB$2,0),0),0)+IFERROR(VLOOKUP($B72,'Round  (12)'!$B$2:$Y$100,MATCH(Species!P$2,'Round  (12)'!$B$2:$Y$2,0),0),0)</f>
        <v>0</v>
      </c>
      <c r="Q72" s="480">
        <f>IFERROR(VLOOKUP($B72,'Round 1'!$B$2:$AM$102,MATCH(Species!Q$2,'Round 1'!$B$2:$AM$2,0),0),0)+IFERROR(VLOOKUP($B72,'Round  (2)'!$B$2:$AM$102,MATCH(Species!Q$2,'Round  (2)'!$B$2:$AM$2,0),0),0)+IFERROR(VLOOKUP($B72,'Round  (3)'!$B$2:$AM$102,MATCH(Species!Q$2,'Round  (3)'!$B$2:$AM$2,0),0),0)+IFERROR(VLOOKUP($B72,'Round (4)'!$B$2:$AM$102,MATCH(Species!Q$2,'Round (4)'!$B$2:$AM$2,0),0),0)+IFERROR(VLOOKUP($B72,'Round  (5)'!$B$2:$AM$102,MATCH(Species!Q$2,'Round  (5)'!$B$2:$AM$2,0),0),0)+IFERROR(VLOOKUP($B72,'Round  (6)'!$B$2:$AM$102,MATCH(Species!Q$2,'Round  (6)'!$B$2:$AM$2,0),0),0)+IFERROR(VLOOKUP($B72,'Round  (7)'!$B$2:$AM$102,MATCH(Species!Q$2,'Round  (7)'!$B$2:$AM$2,0),0),0)+IFERROR(VLOOKUP($B72,'Round  (8)'!$B$2:$AM$102,MATCH(Species!Q$2,'Round  (8)'!$B$2:$AM$2,0),0),0)+IFERROR(VLOOKUP($B72,'Round  (9)'!$B$2:$AM$102,MATCH(Species!Q$2,'Round  (9)'!$B$2:$AM$2,0),0),0)+IFERROR(VLOOKUP($B72,'Round  (10)'!$B$2:$U$102,MATCH(Species!Q$2,'Round  (10)'!$B$2:$U$2,0),0),0)+IFERROR(VLOOKUP($B72,'Round  (11)'!$B$2:$AB$102,MATCH(Species!Q$2,'Round  (11)'!$B$2:$AB$2,0),0),0)+IFERROR(VLOOKUP($B72,'Round  (12)'!$B$2:$Y$100,MATCH(Species!Q$2,'Round  (12)'!$B$2:$Y$2,0),0),0)</f>
        <v>0</v>
      </c>
      <c r="R72" s="480">
        <f>IFERROR(VLOOKUP($B72,'Round 1'!$B$2:$AM$102,MATCH(Species!R$2,'Round 1'!$B$2:$AM$2,0),0),0)+IFERROR(VLOOKUP($B72,'Round  (2)'!$B$2:$AM$102,MATCH(Species!R$2,'Round  (2)'!$B$2:$AM$2,0),0),0)+IFERROR(VLOOKUP($B72,'Round  (3)'!$B$2:$AM$102,MATCH(Species!R$2,'Round  (3)'!$B$2:$AM$2,0),0),0)+IFERROR(VLOOKUP($B72,'Round (4)'!$B$2:$AM$102,MATCH(Species!R$2,'Round (4)'!$B$2:$AM$2,0),0),0)+IFERROR(VLOOKUP($B72,'Round  (5)'!$B$2:$AM$102,MATCH(Species!R$2,'Round  (5)'!$B$2:$AM$2,0),0),0)+IFERROR(VLOOKUP($B72,'Round  (6)'!$B$2:$AM$102,MATCH(Species!R$2,'Round  (6)'!$B$2:$AM$2,0),0),0)+IFERROR(VLOOKUP($B72,'Round  (7)'!$B$2:$AM$102,MATCH(Species!R$2,'Round  (7)'!$B$2:$AM$2,0),0),0)+IFERROR(VLOOKUP($B72,'Round  (8)'!$B$2:$AM$102,MATCH(Species!R$2,'Round  (8)'!$B$2:$AM$2,0),0),0)+IFERROR(VLOOKUP($B72,'Round  (9)'!$B$2:$AM$102,MATCH(Species!R$2,'Round  (9)'!$B$2:$AM$2,0),0),0)+IFERROR(VLOOKUP($B72,'Round  (10)'!$B$2:$U$102,MATCH(Species!R$2,'Round  (10)'!$B$2:$U$2,0),0),0)+IFERROR(VLOOKUP($B72,'Round  (11)'!$B$2:$AB$102,MATCH(Species!R$2,'Round  (11)'!$B$2:$AB$2,0),0),0)+IFERROR(VLOOKUP($B72,'Round  (12)'!$B$2:$Y$100,MATCH(Species!R$2,'Round  (12)'!$B$2:$Y$2,0),0),0)</f>
        <v>0</v>
      </c>
      <c r="S72" s="480">
        <f>IFERROR(VLOOKUP($B72,'Round 1'!$B$2:$AM$102,MATCH(Species!S$2,'Round 1'!$B$2:$AM$2,0),0),0)+IFERROR(VLOOKUP($B72,'Round  (2)'!$B$2:$AM$102,MATCH(Species!S$2,'Round  (2)'!$B$2:$AM$2,0),0),0)+IFERROR(VLOOKUP($B72,'Round  (3)'!$B$2:$AM$102,MATCH(Species!S$2,'Round  (3)'!$B$2:$AM$2,0),0),0)+IFERROR(VLOOKUP($B72,'Round (4)'!$B$2:$AM$102,MATCH(Species!S$2,'Round (4)'!$B$2:$AM$2,0),0),0)+IFERROR(VLOOKUP($B72,'Round  (5)'!$B$2:$AM$102,MATCH(Species!S$2,'Round  (5)'!$B$2:$AM$2,0),0),0)+IFERROR(VLOOKUP($B72,'Round  (6)'!$B$2:$AM$102,MATCH(Species!S$2,'Round  (6)'!$B$2:$AM$2,0),0),0)+IFERROR(VLOOKUP($B72,'Round  (7)'!$B$2:$AM$102,MATCH(Species!S$2,'Round  (7)'!$B$2:$AM$2,0),0),0)+IFERROR(VLOOKUP($B72,'Round  (8)'!$B$2:$AM$102,MATCH(Species!S$2,'Round  (8)'!$B$2:$AM$2,0),0),0)+IFERROR(VLOOKUP($B72,'Round  (9)'!$B$2:$AM$102,MATCH(Species!S$2,'Round  (9)'!$B$2:$AM$2,0),0),0)+IFERROR(VLOOKUP($B72,'Round  (10)'!$B$2:$U$102,MATCH(Species!S$2,'Round  (10)'!$B$2:$U$2,0),0),0)+IFERROR(VLOOKUP($B72,'Round  (11)'!$B$2:$AB$102,MATCH(Species!S$2,'Round  (11)'!$B$2:$AB$2,0),0),0)+IFERROR(VLOOKUP($B72,'Round  (12)'!$B$2:$Y$100,MATCH(Species!S$2,'Round  (12)'!$B$2:$Y$2,0),0),0)</f>
        <v>0</v>
      </c>
      <c r="T72" s="480">
        <f>IFERROR(VLOOKUP($B72,'Round 1'!$B$2:$AM$102,MATCH(Species!T$2,'Round 1'!$B$2:$AM$2,0),0),0)+IFERROR(VLOOKUP($B72,'Round  (2)'!$B$2:$AM$102,MATCH(Species!T$2,'Round  (2)'!$B$2:$AM$2,0),0),0)+IFERROR(VLOOKUP($B72,'Round  (3)'!$B$2:$AM$102,MATCH(Species!T$2,'Round  (3)'!$B$2:$AM$2,0),0),0)+IFERROR(VLOOKUP($B72,'Round (4)'!$B$2:$AM$102,MATCH(Species!T$2,'Round (4)'!$B$2:$AM$2,0),0),0)+IFERROR(VLOOKUP($B72,'Round  (5)'!$B$2:$AM$102,MATCH(Species!T$2,'Round  (5)'!$B$2:$AM$2,0),0),0)+IFERROR(VLOOKUP($B72,'Round  (6)'!$B$2:$AM$102,MATCH(Species!T$2,'Round  (6)'!$B$2:$AM$2,0),0),0)+IFERROR(VLOOKUP($B72,'Round  (7)'!$B$2:$AM$102,MATCH(Species!T$2,'Round  (7)'!$B$2:$AM$2,0),0),0)+IFERROR(VLOOKUP($B72,'Round  (8)'!$B$2:$AM$102,MATCH(Species!T$2,'Round  (8)'!$B$2:$AM$2,0),0),0)+IFERROR(VLOOKUP($B72,'Round  (9)'!$B$2:$AM$102,MATCH(Species!T$2,'Round  (9)'!$B$2:$AM$2,0),0),0)+IFERROR(VLOOKUP($B72,'Round  (10)'!$B$2:$U$102,MATCH(Species!T$2,'Round  (10)'!$B$2:$U$2,0),0),0)+IFERROR(VLOOKUP($B72,'Round  (11)'!$B$2:$AB$102,MATCH(Species!T$2,'Round  (11)'!$B$2:$AB$2,0),0),0)+IFERROR(VLOOKUP($B72,'Round  (12)'!$B$2:$Y$100,MATCH(Species!T$2,'Round  (12)'!$B$2:$Y$2,0),0),0)</f>
        <v>0</v>
      </c>
      <c r="U72" s="480">
        <f>IFERROR(VLOOKUP($B72,'Round 1'!$B$2:$AM$102,MATCH(Species!U$2,'Round 1'!$B$2:$AM$2,0),0),0)+IFERROR(VLOOKUP($B72,'Round  (2)'!$B$2:$AM$102,MATCH(Species!U$2,'Round  (2)'!$B$2:$AM$2,0),0),0)+IFERROR(VLOOKUP($B72,'Round  (3)'!$B$2:$AM$102,MATCH(Species!U$2,'Round  (3)'!$B$2:$AM$2,0),0),0)+IFERROR(VLOOKUP($B72,'Round (4)'!$B$2:$AM$102,MATCH(Species!U$2,'Round (4)'!$B$2:$AM$2,0),0),0)+IFERROR(VLOOKUP($B72,'Round  (5)'!$B$2:$AM$102,MATCH(Species!U$2,'Round  (5)'!$B$2:$AM$2,0),0),0)+IFERROR(VLOOKUP($B72,'Round  (6)'!$B$2:$AM$102,MATCH(Species!U$2,'Round  (6)'!$B$2:$AM$2,0),0),0)+IFERROR(VLOOKUP($B72,'Round  (7)'!$B$2:$AM$102,MATCH(Species!U$2,'Round  (7)'!$B$2:$AM$2,0),0),0)+IFERROR(VLOOKUP($B72,'Round  (8)'!$B$2:$AM$102,MATCH(Species!U$2,'Round  (8)'!$B$2:$AM$2,0),0),0)+IFERROR(VLOOKUP($B72,'Round  (9)'!$B$2:$AM$102,MATCH(Species!U$2,'Round  (9)'!$B$2:$AM$2,0),0),0)+IFERROR(VLOOKUP($B72,'Round  (10)'!$B$2:$U$102,MATCH(Species!U$2,'Round  (10)'!$B$2:$U$2,0),0),0)+IFERROR(VLOOKUP($B72,'Round  (11)'!$B$2:$AB$102,MATCH(Species!U$2,'Round  (11)'!$B$2:$AB$2,0),0),0)+IFERROR(VLOOKUP($B72,'Round  (12)'!$B$2:$Y$100,MATCH(Species!U$2,'Round  (12)'!$B$2:$Y$2,0),0),0)</f>
        <v>0</v>
      </c>
      <c r="V72" s="480">
        <f>IFERROR(VLOOKUP($B72,'Round 1'!$B$2:$AM$102,MATCH(Species!V$2,'Round 1'!$B$2:$AM$2,0),0),0)+IFERROR(VLOOKUP($B72,'Round  (2)'!$B$2:$AM$102,MATCH(Species!V$2,'Round  (2)'!$B$2:$AM$2,0),0),0)+IFERROR(VLOOKUP($B72,'Round  (3)'!$B$2:$AM$102,MATCH(Species!V$2,'Round  (3)'!$B$2:$AM$2,0),0),0)+IFERROR(VLOOKUP($B72,'Round (4)'!$B$2:$AM$102,MATCH(Species!V$2,'Round (4)'!$B$2:$AM$2,0),0),0)+IFERROR(VLOOKUP($B72,'Round  (5)'!$B$2:$AM$102,MATCH(Species!V$2,'Round  (5)'!$B$2:$AM$2,0),0),0)+IFERROR(VLOOKUP($B72,'Round  (6)'!$B$2:$AM$102,MATCH(Species!V$2,'Round  (6)'!$B$2:$AM$2,0),0),0)+IFERROR(VLOOKUP($B72,'Round  (7)'!$B$2:$AM$102,MATCH(Species!V$2,'Round  (7)'!$B$2:$AM$2,0),0),0)+IFERROR(VLOOKUP($B72,'Round  (8)'!$B$2:$AM$102,MATCH(Species!V$2,'Round  (8)'!$B$2:$AM$2,0),0),0)+IFERROR(VLOOKUP($B72,'Round  (9)'!$B$2:$AM$102,MATCH(Species!V$2,'Round  (9)'!$B$2:$AM$2,0),0),0)+IFERROR(VLOOKUP($B72,'Round  (10)'!$B$2:$U$102,MATCH(Species!V$2,'Round  (10)'!$B$2:$U$2,0),0),0)+IFERROR(VLOOKUP($B72,'Round  (11)'!$B$2:$AB$102,MATCH(Species!V$2,'Round  (11)'!$B$2:$AB$2,0),0),0)+IFERROR(VLOOKUP($B72,'Round  (12)'!$B$2:$Y$100,MATCH(Species!V$2,'Round  (12)'!$B$2:$Y$2,0),0),0)</f>
        <v>0</v>
      </c>
      <c r="W72" s="480">
        <f>IFERROR(VLOOKUP($B72,'Round 1'!$B$2:$AM$102,MATCH(Species!W$2,'Round 1'!$B$2:$AM$2,0),0),0)+IFERROR(VLOOKUP($B72,'Round  (2)'!$B$2:$AM$102,MATCH(Species!W$2,'Round  (2)'!$B$2:$AM$2,0),0),0)+IFERROR(VLOOKUP($B72,'Round  (3)'!$B$2:$AM$102,MATCH(Species!W$2,'Round  (3)'!$B$2:$AM$2,0),0),0)+IFERROR(VLOOKUP($B72,'Round (4)'!$B$2:$AM$102,MATCH(Species!W$2,'Round (4)'!$B$2:$AM$2,0),0),0)+IFERROR(VLOOKUP($B72,'Round  (5)'!$B$2:$AM$102,MATCH(Species!W$2,'Round  (5)'!$B$2:$AM$2,0),0),0)+IFERROR(VLOOKUP($B72,'Round  (6)'!$B$2:$AM$102,MATCH(Species!W$2,'Round  (6)'!$B$2:$AM$2,0),0),0)+IFERROR(VLOOKUP($B72,'Round  (7)'!$B$2:$AM$102,MATCH(Species!W$2,'Round  (7)'!$B$2:$AM$2,0),0),0)+IFERROR(VLOOKUP($B72,'Round  (8)'!$B$2:$AM$102,MATCH(Species!W$2,'Round  (8)'!$B$2:$AM$2,0),0),0)+IFERROR(VLOOKUP($B72,'Round  (9)'!$B$2:$AM$102,MATCH(Species!W$2,'Round  (9)'!$B$2:$AM$2,0),0),0)+IFERROR(VLOOKUP($B72,'Round  (10)'!$B$2:$U$102,MATCH(Species!W$2,'Round  (10)'!$B$2:$U$2,0),0),0)+IFERROR(VLOOKUP($B72,'Round  (11)'!$B$2:$AB$102,MATCH(Species!W$2,'Round  (11)'!$B$2:$AB$2,0),0),0)+IFERROR(VLOOKUP($B72,'Round  (12)'!$B$2:$Y$100,MATCH(Species!W$2,'Round  (12)'!$B$2:$Y$2,0),0),0)</f>
        <v>0</v>
      </c>
      <c r="X72" s="480">
        <f>IFERROR(VLOOKUP($B72,'Round 1'!$B$2:$AM$102,MATCH(Species!X$2,'Round 1'!$B$2:$AM$2,0),0),0)+IFERROR(VLOOKUP($B72,'Round  (2)'!$B$2:$AM$102,MATCH(Species!X$2,'Round  (2)'!$B$2:$AM$2,0),0),0)+IFERROR(VLOOKUP($B72,'Round  (3)'!$B$2:$AM$102,MATCH(Species!X$2,'Round  (3)'!$B$2:$AM$2,0),0),0)+IFERROR(VLOOKUP($B72,'Round (4)'!$B$2:$AM$102,MATCH(Species!X$2,'Round (4)'!$B$2:$AM$2,0),0),0)+IFERROR(VLOOKUP($B72,'Round  (5)'!$B$2:$AM$102,MATCH(Species!X$2,'Round  (5)'!$B$2:$AM$2,0),0),0)+IFERROR(VLOOKUP($B72,'Round  (6)'!$B$2:$AM$102,MATCH(Species!X$2,'Round  (6)'!$B$2:$AM$2,0),0),0)+IFERROR(VLOOKUP($B72,'Round  (7)'!$B$2:$AM$102,MATCH(Species!X$2,'Round  (7)'!$B$2:$AM$2,0),0),0)+IFERROR(VLOOKUP($B72,'Round  (8)'!$B$2:$AM$102,MATCH(Species!X$2,'Round  (8)'!$B$2:$AM$2,0),0),0)+IFERROR(VLOOKUP($B72,'Round  (9)'!$B$2:$AM$102,MATCH(Species!X$2,'Round  (9)'!$B$2:$AM$2,0),0),0)+IFERROR(VLOOKUP($B72,'Round  (10)'!$B$2:$U$102,MATCH(Species!X$2,'Round  (10)'!$B$2:$U$2,0),0),0)+IFERROR(VLOOKUP($B72,'Round  (11)'!$B$2:$AB$102,MATCH(Species!X$2,'Round  (11)'!$B$2:$AB$2,0),0),0)+IFERROR(VLOOKUP($B72,'Round  (12)'!$B$2:$Y$100,MATCH(Species!X$2,'Round  (12)'!$B$2:$Y$2,0),0),0)</f>
        <v>0</v>
      </c>
      <c r="Y72" s="480">
        <f>IFERROR(VLOOKUP($B72,'Round 1'!$B$2:$AM$102,MATCH(Species!Y$2,'Round 1'!$B$2:$AM$2,0),0),0)+IFERROR(VLOOKUP($B72,'Round  (2)'!$B$2:$AM$102,MATCH(Species!Y$2,'Round  (2)'!$B$2:$AM$2,0),0),0)+IFERROR(VLOOKUP($B72,'Round  (3)'!$B$2:$AM$102,MATCH(Species!Y$2,'Round  (3)'!$B$2:$AM$2,0),0),0)+IFERROR(VLOOKUP($B72,'Round (4)'!$B$2:$AM$102,MATCH(Species!Y$2,'Round (4)'!$B$2:$AM$2,0),0),0)+IFERROR(VLOOKUP($B72,'Round  (5)'!$B$2:$AM$102,MATCH(Species!Y$2,'Round  (5)'!$B$2:$AM$2,0),0),0)+IFERROR(VLOOKUP($B72,'Round  (6)'!$B$2:$AM$102,MATCH(Species!Y$2,'Round  (6)'!$B$2:$AM$2,0),0),0)+IFERROR(VLOOKUP($B72,'Round  (7)'!$B$2:$AM$102,MATCH(Species!Y$2,'Round  (7)'!$B$2:$AM$2,0),0),0)+IFERROR(VLOOKUP($B72,'Round  (8)'!$B$2:$AM$102,MATCH(Species!Y$2,'Round  (8)'!$B$2:$AM$2,0),0),0)+IFERROR(VLOOKUP($B72,'Round  (9)'!$B$2:$AM$102,MATCH(Species!Y$2,'Round  (9)'!$B$2:$AM$2,0),0),0)+IFERROR(VLOOKUP($B72,'Round  (10)'!$B$2:$U$102,MATCH(Species!Y$2,'Round  (10)'!$B$2:$U$2,0),0),0)+IFERROR(VLOOKUP($B72,'Round  (11)'!$B$2:$AB$102,MATCH(Species!Y$2,'Round  (11)'!$B$2:$AB$2,0),0),0)+IFERROR(VLOOKUP($B72,'Round  (12)'!$B$2:$Y$100,MATCH(Species!Y$2,'Round  (12)'!$B$2:$Y$2,0),0),0)</f>
        <v>0</v>
      </c>
      <c r="Z72" s="480">
        <f>IFERROR(VLOOKUP($B72,'Round 1'!$B$2:$AM$102,MATCH(Species!Z$2,'Round 1'!$B$2:$AM$2,0),0),0)+IFERROR(VLOOKUP($B72,'Round  (2)'!$B$2:$AM$102,MATCH(Species!Z$2,'Round  (2)'!$B$2:$AM$2,0),0),0)+IFERROR(VLOOKUP($B72,'Round  (3)'!$B$2:$AM$102,MATCH(Species!Z$2,'Round  (3)'!$B$2:$AM$2,0),0),0)+IFERROR(VLOOKUP($B72,'Round (4)'!$B$2:$AM$102,MATCH(Species!Z$2,'Round (4)'!$B$2:$AM$2,0),0),0)+IFERROR(VLOOKUP($B72,'Round  (5)'!$B$2:$AM$102,MATCH(Species!Z$2,'Round  (5)'!$B$2:$AM$2,0),0),0)+IFERROR(VLOOKUP($B72,'Round  (6)'!$B$2:$AM$102,MATCH(Species!Z$2,'Round  (6)'!$B$2:$AM$2,0),0),0)+IFERROR(VLOOKUP($B72,'Round  (7)'!$B$2:$AM$102,MATCH(Species!Z$2,'Round  (7)'!$B$2:$AM$2,0),0),0)+IFERROR(VLOOKUP($B72,'Round  (8)'!$B$2:$AM$102,MATCH(Species!Z$2,'Round  (8)'!$B$2:$AM$2,0),0),0)+IFERROR(VLOOKUP($B72,'Round  (9)'!$B$2:$AM$102,MATCH(Species!Z$2,'Round  (9)'!$B$2:$AM$2,0),0),0)+IFERROR(VLOOKUP($B72,'Round  (10)'!$B$2:$U$102,MATCH(Species!Z$2,'Round  (10)'!$B$2:$U$2,0),0),0)+IFERROR(VLOOKUP($B72,'Round  (11)'!$B$2:$AB$102,MATCH(Species!Z$2,'Round  (11)'!$B$2:$AB$2,0),0),0)+IFERROR(VLOOKUP($B72,'Round  (12)'!$B$2:$Y$100,MATCH(Species!Z$2,'Round  (12)'!$B$2:$Y$2,0),0),0)</f>
        <v>0</v>
      </c>
      <c r="AA72" s="480">
        <f>IFERROR(VLOOKUP($B72,'Round 1'!$B$2:$AM$102,MATCH(Species!AA$2,'Round 1'!$B$2:$AM$2,0),0),0)+IFERROR(VLOOKUP($B72,'Round  (2)'!$B$2:$AM$102,MATCH(Species!AA$2,'Round  (2)'!$B$2:$AM$2,0),0),0)+IFERROR(VLOOKUP($B72,'Round  (3)'!$B$2:$AM$102,MATCH(Species!AA$2,'Round  (3)'!$B$2:$AM$2,0),0),0)+IFERROR(VLOOKUP($B72,'Round (4)'!$B$2:$AM$102,MATCH(Species!AA$2,'Round (4)'!$B$2:$AM$2,0),0),0)+IFERROR(VLOOKUP($B72,'Round  (5)'!$B$2:$AM$102,MATCH(Species!AA$2,'Round  (5)'!$B$2:$AM$2,0),0),0)+IFERROR(VLOOKUP($B72,'Round  (6)'!$B$2:$AM$102,MATCH(Species!AA$2,'Round  (6)'!$B$2:$AM$2,0),0),0)+IFERROR(VLOOKUP($B72,'Round  (7)'!$B$2:$AM$102,MATCH(Species!AA$2,'Round  (7)'!$B$2:$AM$2,0),0),0)+IFERROR(VLOOKUP($B72,'Round  (8)'!$B$2:$AM$102,MATCH(Species!AA$2,'Round  (8)'!$B$2:$AM$2,0),0),0)+IFERROR(VLOOKUP($B72,'Round  (9)'!$B$2:$AM$102,MATCH(Species!AA$2,'Round  (9)'!$B$2:$AM$2,0),0),0)+IFERROR(VLOOKUP($B72,'Round  (10)'!$B$2:$U$102,MATCH(Species!AA$2,'Round  (10)'!$B$2:$U$2,0),0),0)+IFERROR(VLOOKUP($B72,'Round  (11)'!$B$2:$AB$102,MATCH(Species!AA$2,'Round  (11)'!$B$2:$AB$2,0),0),0)+IFERROR(VLOOKUP($B72,'Round  (12)'!$B$2:$Y$100,MATCH(Species!AA$2,'Round  (12)'!$B$2:$Y$2,0),0),0)</f>
        <v>0</v>
      </c>
      <c r="AB72" s="480">
        <f>IFERROR(VLOOKUP($B72,'Round 1'!$B$2:$AM$102,MATCH(Species!AB$2,'Round 1'!$B$2:$AM$2,0),0),0)+IFERROR(VLOOKUP($B72,'Round  (2)'!$B$2:$AM$102,MATCH(Species!AB$2,'Round  (2)'!$B$2:$AM$2,0),0),0)+IFERROR(VLOOKUP($B72,'Round  (3)'!$B$2:$AM$102,MATCH(Species!AB$2,'Round  (3)'!$B$2:$AM$2,0),0),0)+IFERROR(VLOOKUP($B72,'Round (4)'!$B$2:$AM$102,MATCH(Species!AB$2,'Round (4)'!$B$2:$AM$2,0),0),0)+IFERROR(VLOOKUP($B72,'Round  (5)'!$B$2:$AM$102,MATCH(Species!AB$2,'Round  (5)'!$B$2:$AM$2,0),0),0)+IFERROR(VLOOKUP($B72,'Round  (6)'!$B$2:$AM$102,MATCH(Species!AB$2,'Round  (6)'!$B$2:$AM$2,0),0),0)+IFERROR(VLOOKUP($B72,'Round  (7)'!$B$2:$AM$102,MATCH(Species!AB$2,'Round  (7)'!$B$2:$AM$2,0),0),0)+IFERROR(VLOOKUP($B72,'Round  (8)'!$B$2:$AM$102,MATCH(Species!AB$2,'Round  (8)'!$B$2:$AM$2,0),0),0)+IFERROR(VLOOKUP($B72,'Round  (9)'!$B$2:$AM$102,MATCH(Species!AB$2,'Round  (9)'!$B$2:$AM$2,0),0),0)+IFERROR(VLOOKUP($B72,'Round  (10)'!$B$2:$U$102,MATCH(Species!AB$2,'Round  (10)'!$B$2:$U$2,0),0),0)+IFERROR(VLOOKUP($B72,'Round  (11)'!$B$2:$AB$102,MATCH(Species!AB$2,'Round  (11)'!$B$2:$AB$2,0),0),0)+IFERROR(VLOOKUP($B72,'Round  (12)'!$B$2:$Y$100,MATCH(Species!AB$2,'Round  (12)'!$B$2:$Y$2,0),0),0)</f>
        <v>0</v>
      </c>
      <c r="AC72" s="480">
        <f>IFERROR(VLOOKUP($B72,'Round 1'!$B$2:$AM$102,MATCH(Species!AC$2,'Round 1'!$B$2:$AM$2,0),0),0)+IFERROR(VLOOKUP($B72,'Round  (2)'!$B$2:$AM$102,MATCH(Species!AC$2,'Round  (2)'!$B$2:$AM$2,0),0),0)+IFERROR(VLOOKUP($B72,'Round  (3)'!$B$2:$AM$102,MATCH(Species!AC$2,'Round  (3)'!$B$2:$AM$2,0),0),0)+IFERROR(VLOOKUP($B72,'Round (4)'!$B$2:$AM$102,MATCH(Species!AC$2,'Round (4)'!$B$2:$AM$2,0),0),0)+IFERROR(VLOOKUP($B72,'Round  (5)'!$B$2:$AM$102,MATCH(Species!AC$2,'Round  (5)'!$B$2:$AM$2,0),0),0)+IFERROR(VLOOKUP($B72,'Round  (6)'!$B$2:$AM$102,MATCH(Species!AC$2,'Round  (6)'!$B$2:$AM$2,0),0),0)+IFERROR(VLOOKUP($B72,'Round  (7)'!$B$2:$AM$102,MATCH(Species!AC$2,'Round  (7)'!$B$2:$AM$2,0),0),0)+IFERROR(VLOOKUP($B72,'Round  (8)'!$B$2:$AM$102,MATCH(Species!AC$2,'Round  (8)'!$B$2:$AM$2,0),0),0)+IFERROR(VLOOKUP($B72,'Round  (9)'!$B$2:$AM$102,MATCH(Species!AC$2,'Round  (9)'!$B$2:$AM$2,0),0),0)+IFERROR(VLOOKUP($B72,'Round  (10)'!$B$2:$U$102,MATCH(Species!AC$2,'Round  (10)'!$B$2:$U$2,0),0),0)+IFERROR(VLOOKUP($B72,'Round  (11)'!$B$2:$AB$102,MATCH(Species!AC$2,'Round  (11)'!$B$2:$AB$2,0),0),0)+IFERROR(VLOOKUP($B72,'Round  (12)'!$B$2:$Y$100,MATCH(Species!AC$2,'Round  (12)'!$B$2:$Y$2,0),0),0)</f>
        <v>0</v>
      </c>
      <c r="AD72" s="480">
        <f>IFERROR(VLOOKUP($B72,'Round 1'!$B$2:$AM$102,MATCH(Species!AD$2,'Round 1'!$B$2:$AM$2,0),0),0)+IFERROR(VLOOKUP($B72,'Round  (2)'!$B$2:$AM$102,MATCH(Species!AD$2,'Round  (2)'!$B$2:$AM$2,0),0),0)+IFERROR(VLOOKUP($B72,'Round  (3)'!$B$2:$AM$102,MATCH(Species!AD$2,'Round  (3)'!$B$2:$AM$2,0),0),0)+IFERROR(VLOOKUP($B72,'Round (4)'!$B$2:$AM$102,MATCH(Species!AD$2,'Round (4)'!$B$2:$AM$2,0),0),0)+IFERROR(VLOOKUP($B72,'Round  (5)'!$B$2:$AM$102,MATCH(Species!AD$2,'Round  (5)'!$B$2:$AM$2,0),0),0)+IFERROR(VLOOKUP($B72,'Round  (6)'!$B$2:$AM$102,MATCH(Species!AD$2,'Round  (6)'!$B$2:$AM$2,0),0),0)+IFERROR(VLOOKUP($B72,'Round  (7)'!$B$2:$AM$102,MATCH(Species!AD$2,'Round  (7)'!$B$2:$AM$2,0),0),0)+IFERROR(VLOOKUP($B72,'Round  (8)'!$B$2:$AM$102,MATCH(Species!AD$2,'Round  (8)'!$B$2:$AM$2,0),0),0)+IFERROR(VLOOKUP($B72,'Round  (9)'!$B$2:$AM$102,MATCH(Species!AD$2,'Round  (9)'!$B$2:$AM$2,0),0),0)+IFERROR(VLOOKUP($B72,'Round  (10)'!$B$2:$U$102,MATCH(Species!AD$2,'Round  (10)'!$B$2:$U$2,0),0),0)+IFERROR(VLOOKUP($B72,'Round  (11)'!$B$2:$AB$102,MATCH(Species!AD$2,'Round  (11)'!$B$2:$AB$2,0),0),0)+IFERROR(VLOOKUP($B72,'Round  (12)'!$B$2:$Y$100,MATCH(Species!AD$2,'Round  (12)'!$B$2:$Y$2,0),0),0)</f>
        <v>0</v>
      </c>
      <c r="AE72" s="480">
        <f>IFERROR(VLOOKUP($B72,'Round 1'!$B$2:$AM$102,MATCH(Species!AE$2,'Round 1'!$B$2:$AM$2,0),0),0)+IFERROR(VLOOKUP($B72,'Round  (2)'!$B$2:$AM$102,MATCH(Species!AE$2,'Round  (2)'!$B$2:$AM$2,0),0),0)+IFERROR(VLOOKUP($B72,'Round  (3)'!$B$2:$AM$102,MATCH(Species!AE$2,'Round  (3)'!$B$2:$AM$2,0),0),0)+IFERROR(VLOOKUP($B72,'Round (4)'!$B$2:$AM$102,MATCH(Species!AE$2,'Round (4)'!$B$2:$AM$2,0),0),0)+IFERROR(VLOOKUP($B72,'Round  (5)'!$B$2:$AM$102,MATCH(Species!AE$2,'Round  (5)'!$B$2:$AM$2,0),0),0)+IFERROR(VLOOKUP($B72,'Round  (6)'!$B$2:$AM$102,MATCH(Species!AE$2,'Round  (6)'!$B$2:$AM$2,0),0),0)+IFERROR(VLOOKUP($B72,'Round  (7)'!$B$2:$AM$102,MATCH(Species!AE$2,'Round  (7)'!$B$2:$AM$2,0),0),0)+IFERROR(VLOOKUP($B72,'Round  (8)'!$B$2:$AM$102,MATCH(Species!AE$2,'Round  (8)'!$B$2:$AM$2,0),0),0)+IFERROR(VLOOKUP($B72,'Round  (9)'!$B$2:$AM$102,MATCH(Species!AE$2,'Round  (9)'!$B$2:$AM$2,0),0),0)+IFERROR(VLOOKUP($B72,'Round  (10)'!$B$2:$U$102,MATCH(Species!AE$2,'Round  (10)'!$B$2:$U$2,0),0),0)+IFERROR(VLOOKUP($B72,'Round  (11)'!$B$2:$AB$102,MATCH(Species!AE$2,'Round  (11)'!$B$2:$AB$2,0),0),0)+IFERROR(VLOOKUP($B72,'Round  (12)'!$B$2:$Y$100,MATCH(Species!AE$2,'Round  (12)'!$B$2:$Y$2,0),0),0)</f>
        <v>0</v>
      </c>
      <c r="AF72" s="480">
        <f>IFERROR(VLOOKUP($B72,'Round 1'!$B$2:$AM$102,MATCH(Species!AF$2,'Round 1'!$B$2:$AM$2,0),0),0)+IFERROR(VLOOKUP($B72,'Round  (2)'!$B$2:$AM$102,MATCH(Species!AF$2,'Round  (2)'!$B$2:$AM$2,0),0),0)+IFERROR(VLOOKUP($B72,'Round  (3)'!$B$2:$AM$102,MATCH(Species!AF$2,'Round  (3)'!$B$2:$AM$2,0),0),0)+IFERROR(VLOOKUP($B72,'Round (4)'!$B$2:$AM$102,MATCH(Species!AF$2,'Round (4)'!$B$2:$AM$2,0),0),0)+IFERROR(VLOOKUP($B72,'Round  (5)'!$B$2:$AM$102,MATCH(Species!AF$2,'Round  (5)'!$B$2:$AM$2,0),0),0)+IFERROR(VLOOKUP($B72,'Round  (6)'!$B$2:$AM$102,MATCH(Species!AF$2,'Round  (6)'!$B$2:$AM$2,0),0),0)+IFERROR(VLOOKUP($B72,'Round  (7)'!$B$2:$AM$102,MATCH(Species!AF$2,'Round  (7)'!$B$2:$AM$2,0),0),0)+IFERROR(VLOOKUP($B72,'Round  (8)'!$B$2:$AM$102,MATCH(Species!AF$2,'Round  (8)'!$B$2:$AM$2,0),0),0)+IFERROR(VLOOKUP($B72,'Round  (9)'!$B$2:$AM$102,MATCH(Species!AF$2,'Round  (9)'!$B$2:$AM$2,0),0),0)+IFERROR(VLOOKUP($B72,'Round  (10)'!$B$2:$U$102,MATCH(Species!AF$2,'Round  (10)'!$B$2:$U$2,0),0),0)+IFERROR(VLOOKUP($B72,'Round  (11)'!$B$2:$AB$102,MATCH(Species!AF$2,'Round  (11)'!$B$2:$AB$2,0),0),0)+IFERROR(VLOOKUP($B72,'Round  (12)'!$B$2:$Y$100,MATCH(Species!AF$2,'Round  (12)'!$B$2:$Y$2,0),0),0)</f>
        <v>0</v>
      </c>
      <c r="AG72" s="480">
        <f>IFERROR(VLOOKUP($B72,'Round 1'!$B$2:$AM$102,MATCH(Species!AG$2,'Round 1'!$B$2:$AM$2,0),0),0)+IFERROR(VLOOKUP($B72,'Round  (2)'!$B$2:$AM$102,MATCH(Species!AG$2,'Round  (2)'!$B$2:$AM$2,0),0),0)+IFERROR(VLOOKUP($B72,'Round  (3)'!$B$2:$AM$102,MATCH(Species!AG$2,'Round  (3)'!$B$2:$AM$2,0),0),0)+IFERROR(VLOOKUP($B72,'Round (4)'!$B$2:$AM$102,MATCH(Species!AG$2,'Round (4)'!$B$2:$AM$2,0),0),0)+IFERROR(VLOOKUP($B72,'Round  (5)'!$B$2:$AM$102,MATCH(Species!AG$2,'Round  (5)'!$B$2:$AM$2,0),0),0)+IFERROR(VLOOKUP($B72,'Round  (6)'!$B$2:$AM$102,MATCH(Species!AG$2,'Round  (6)'!$B$2:$AM$2,0),0),0)+IFERROR(VLOOKUP($B72,'Round  (7)'!$B$2:$AM$102,MATCH(Species!AG$2,'Round  (7)'!$B$2:$AM$2,0),0),0)+IFERROR(VLOOKUP($B72,'Round  (8)'!$B$2:$AM$102,MATCH(Species!AG$2,'Round  (8)'!$B$2:$AM$2,0),0),0)+IFERROR(VLOOKUP($B72,'Round  (9)'!$B$2:$AM$102,MATCH(Species!AG$2,'Round  (9)'!$B$2:$AM$2,0),0),0)+IFERROR(VLOOKUP($B72,'Round  (10)'!$B$2:$U$102,MATCH(Species!AG$2,'Round  (10)'!$B$2:$U$2,0),0),0)+IFERROR(VLOOKUP($B72,'Round  (11)'!$B$2:$AB$102,MATCH(Species!AG$2,'Round  (11)'!$B$2:$AB$2,0),0),0)+IFERROR(VLOOKUP($B72,'Round  (12)'!$B$2:$Y$100,MATCH(Species!AG$2,'Round  (12)'!$B$2:$Y$2,0),0),0)</f>
        <v>0</v>
      </c>
      <c r="AH72" s="480">
        <f>IFERROR(VLOOKUP($B72,'Round 1'!$B$2:$AM$102,MATCH(Species!AH$2,'Round 1'!$B$2:$AM$2,0),0),0)+IFERROR(VLOOKUP($B72,'Round  (2)'!$B$2:$AM$102,MATCH(Species!AH$2,'Round  (2)'!$B$2:$AM$2,0),0),0)+IFERROR(VLOOKUP($B72,'Round  (3)'!$B$2:$AM$102,MATCH(Species!AH$2,'Round  (3)'!$B$2:$AM$2,0),0),0)+IFERROR(VLOOKUP($B72,'Round (4)'!$B$2:$AM$102,MATCH(Species!AH$2,'Round (4)'!$B$2:$AM$2,0),0),0)+IFERROR(VLOOKUP($B72,'Round  (5)'!$B$2:$AM$102,MATCH(Species!AH$2,'Round  (5)'!$B$2:$AM$2,0),0),0)+IFERROR(VLOOKUP($B72,'Round  (6)'!$B$2:$AM$102,MATCH(Species!AH$2,'Round  (6)'!$B$2:$AM$2,0),0),0)+IFERROR(VLOOKUP($B72,'Round  (7)'!$B$2:$AM$102,MATCH(Species!AH$2,'Round  (7)'!$B$2:$AM$2,0),0),0)+IFERROR(VLOOKUP($B72,'Round  (8)'!$B$2:$AM$102,MATCH(Species!AH$2,'Round  (8)'!$B$2:$AM$2,0),0),0)+IFERROR(VLOOKUP($B72,'Round  (9)'!$B$2:$AM$102,MATCH(Species!AH$2,'Round  (9)'!$B$2:$AM$2,0),0),0)+IFERROR(VLOOKUP($B72,'Round  (10)'!$B$2:$U$102,MATCH(Species!AH$2,'Round  (10)'!$B$2:$U$2,0),0),0)+IFERROR(VLOOKUP($B72,'Round  (11)'!$B$2:$AB$102,MATCH(Species!AH$2,'Round  (11)'!$B$2:$AB$2,0),0),0)+IFERROR(VLOOKUP($B72,'Round  (12)'!$B$2:$Y$100,MATCH(Species!AH$2,'Round  (12)'!$B$2:$Y$2,0),0),0)</f>
        <v>0</v>
      </c>
      <c r="AI72" s="480">
        <f>IFERROR(VLOOKUP($B72,'Round 1'!$B$2:$AM$102,MATCH(Species!AI$2,'Round 1'!$B$2:$AM$2,0),0),0)+IFERROR(VLOOKUP($B72,'Round  (2)'!$B$2:$AM$102,MATCH(Species!AI$2,'Round  (2)'!$B$2:$AM$2,0),0),0)+IFERROR(VLOOKUP($B72,'Round  (3)'!$B$2:$AM$102,MATCH(Species!AI$2,'Round  (3)'!$B$2:$AM$2,0),0),0)+IFERROR(VLOOKUP($B72,'Round (4)'!$B$2:$AM$102,MATCH(Species!AI$2,'Round (4)'!$B$2:$AM$2,0),0),0)+IFERROR(VLOOKUP($B72,'Round  (5)'!$B$2:$AM$102,MATCH(Species!AI$2,'Round  (5)'!$B$2:$AM$2,0),0),0)+IFERROR(VLOOKUP($B72,'Round  (6)'!$B$2:$AM$102,MATCH(Species!AI$2,'Round  (6)'!$B$2:$AM$2,0),0),0)+IFERROR(VLOOKUP($B72,'Round  (7)'!$B$2:$AM$102,MATCH(Species!AI$2,'Round  (7)'!$B$2:$AM$2,0),0),0)+IFERROR(VLOOKUP($B72,'Round  (8)'!$B$2:$AM$102,MATCH(Species!AI$2,'Round  (8)'!$B$2:$AM$2,0),0),0)+IFERROR(VLOOKUP($B72,'Round  (9)'!$B$2:$AM$102,MATCH(Species!AI$2,'Round  (9)'!$B$2:$AM$2,0),0),0)+IFERROR(VLOOKUP($B72,'Round  (10)'!$B$2:$U$102,MATCH(Species!AI$2,'Round  (10)'!$B$2:$U$2,0),0),0)+IFERROR(VLOOKUP($B72,'Round  (11)'!$B$2:$AB$102,MATCH(Species!AI$2,'Round  (11)'!$B$2:$AB$2,0),0),0)+IFERROR(VLOOKUP($B72,'Round  (12)'!$B$2:$Y$100,MATCH(Species!AI$2,'Round  (12)'!$B$2:$Y$2,0),0),0)</f>
        <v>0</v>
      </c>
      <c r="AJ72" s="480">
        <f>IFERROR(VLOOKUP($B72,'Round 1'!$B$2:$AM$102,MATCH(Species!AJ$2,'Round 1'!$B$2:$AM$2,0),0),0)+IFERROR(VLOOKUP($B72,'Round  (2)'!$B$2:$AM$102,MATCH(Species!AJ$2,'Round  (2)'!$B$2:$AM$2,0),0),0)+IFERROR(VLOOKUP($B72,'Round  (3)'!$B$2:$AM$102,MATCH(Species!AJ$2,'Round  (3)'!$B$2:$AM$2,0),0),0)+IFERROR(VLOOKUP($B72,'Round (4)'!$B$2:$AM$102,MATCH(Species!AJ$2,'Round (4)'!$B$2:$AM$2,0),0),0)+IFERROR(VLOOKUP($B72,'Round  (5)'!$B$2:$AM$102,MATCH(Species!AJ$2,'Round  (5)'!$B$2:$AM$2,0),0),0)+IFERROR(VLOOKUP($B72,'Round  (6)'!$B$2:$AM$102,MATCH(Species!AJ$2,'Round  (6)'!$B$2:$AM$2,0),0),0)+IFERROR(VLOOKUP($B72,'Round  (7)'!$B$2:$AM$102,MATCH(Species!AJ$2,'Round  (7)'!$B$2:$AM$2,0),0),0)+IFERROR(VLOOKUP($B72,'Round  (8)'!$B$2:$AM$102,MATCH(Species!AJ$2,'Round  (8)'!$B$2:$AM$2,0),0),0)+IFERROR(VLOOKUP($B72,'Round  (9)'!$B$2:$AM$102,MATCH(Species!AJ$2,'Round  (9)'!$B$2:$AM$2,0),0),0)+IFERROR(VLOOKUP($B72,'Round  (10)'!$B$2:$U$102,MATCH(Species!AJ$2,'Round  (10)'!$B$2:$U$2,0),0),0)+IFERROR(VLOOKUP($B72,'Round  (11)'!$B$2:$AB$102,MATCH(Species!AJ$2,'Round  (11)'!$B$2:$AB$2,0),0),0)+IFERROR(VLOOKUP($B72,'Round  (12)'!$B$2:$Y$100,MATCH(Species!AJ$2,'Round  (12)'!$B$2:$Y$2,0),0),0)</f>
        <v>0</v>
      </c>
    </row>
    <row r="73" spans="1:36" x14ac:dyDescent="0.3">
      <c r="A73" s="186">
        <v>70</v>
      </c>
      <c r="B73" s="326" t="s">
        <v>324</v>
      </c>
      <c r="C73" s="66" t="str">
        <f>IFERROR(VLOOKUP(B73,IND!$B$3:$E$66,4,0),"NM")</f>
        <v>NM</v>
      </c>
      <c r="D73" s="51">
        <f t="shared" si="5"/>
        <v>2</v>
      </c>
      <c r="E73" s="342">
        <f t="shared" si="6"/>
        <v>5</v>
      </c>
      <c r="F73" s="480">
        <f>IFERROR(VLOOKUP($B73,'Round 1'!$B$2:$AM$102,MATCH(Species!F$2,'Round 1'!$B$2:$AM$2,0),0),0)+IFERROR(VLOOKUP($B73,'Round  (2)'!$B$2:$AM$102,MATCH(Species!F$2,'Round  (2)'!$B$2:$AM$2,0),0),0)+IFERROR(VLOOKUP($B73,'Round  (3)'!$B$2:$AM$102,MATCH(Species!F$2,'Round  (3)'!$B$2:$AM$2,0),0),0)+IFERROR(VLOOKUP($B73,'Round (4)'!$B$2:$AM$102,MATCH(Species!F$2,'Round (4)'!$B$2:$AM$2,0),0),0)+IFERROR(VLOOKUP($B73,'Round  (5)'!$B$2:$AM$102,MATCH(Species!F$2,'Round  (5)'!$B$2:$AM$2,0),0),0)+IFERROR(VLOOKUP($B73,'Round  (6)'!$B$2:$AM$102,MATCH(Species!F$2,'Round  (6)'!$B$2:$AM$2,0),0),0)+IFERROR(VLOOKUP($B73,'Round  (7)'!$B$2:$AM$102,MATCH(Species!F$2,'Round  (7)'!$B$2:$AM$2,0),0),0)+IFERROR(VLOOKUP($B73,'Round  (8)'!$B$2:$AM$102,MATCH(Species!F$2,'Round  (8)'!$B$2:$AM$2,0),0),0)+IFERROR(VLOOKUP($B73,'Round  (9)'!$B$2:$AM$102,MATCH(Species!F$2,'Round  (9)'!$B$2:$AM$2,0),0),0)+IFERROR(VLOOKUP($B73,'Round  (10)'!$B$2:$U$102,MATCH(Species!F$2,'Round  (10)'!$B$2:$U$2,0),0),0)+IFERROR(VLOOKUP($B73,'Round  (11)'!$B$2:$AB$102,MATCH(Species!F$2,'Round  (11)'!$B$2:$AB$2,0),0),0)+IFERROR(VLOOKUP($B73,'Round  (12)'!$B$2:$Y$100,MATCH(Species!F$2,'Round  (12)'!$B$2:$Y$2,0),0),0)</f>
        <v>0</v>
      </c>
      <c r="G73" s="480">
        <f>IFERROR(VLOOKUP($B73,'Round 1'!$B$2:$AM$102,MATCH(Species!G$2,'Round 1'!$B$2:$AM$2,0),0),0)+IFERROR(VLOOKUP($B73,'Round  (2)'!$B$2:$AM$102,MATCH(Species!G$2,'Round  (2)'!$B$2:$AM$2,0),0),0)+IFERROR(VLOOKUP($B73,'Round  (3)'!$B$2:$AM$102,MATCH(Species!G$2,'Round  (3)'!$B$2:$AM$2,0),0),0)+IFERROR(VLOOKUP($B73,'Round (4)'!$B$2:$AM$102,MATCH(Species!G$2,'Round (4)'!$B$2:$AM$2,0),0),0)+IFERROR(VLOOKUP($B73,'Round  (5)'!$B$2:$AM$102,MATCH(Species!G$2,'Round  (5)'!$B$2:$AM$2,0),0),0)+IFERROR(VLOOKUP($B73,'Round  (6)'!$B$2:$AM$102,MATCH(Species!G$2,'Round  (6)'!$B$2:$AM$2,0),0),0)+IFERROR(VLOOKUP($B73,'Round  (7)'!$B$2:$AM$102,MATCH(Species!G$2,'Round  (7)'!$B$2:$AM$2,0),0),0)+IFERROR(VLOOKUP($B73,'Round  (8)'!$B$2:$AM$102,MATCH(Species!G$2,'Round  (8)'!$B$2:$AM$2,0),0),0)+IFERROR(VLOOKUP($B73,'Round  (9)'!$B$2:$AM$102,MATCH(Species!G$2,'Round  (9)'!$B$2:$AM$2,0),0),0)+IFERROR(VLOOKUP($B73,'Round  (10)'!$B$2:$U$102,MATCH(Species!G$2,'Round  (10)'!$B$2:$U$2,0),0),0)+IFERROR(VLOOKUP($B73,'Round  (11)'!$B$2:$AB$102,MATCH(Species!G$2,'Round  (11)'!$B$2:$AB$2,0),0),0)+IFERROR(VLOOKUP($B73,'Round  (12)'!$B$2:$Y$100,MATCH(Species!G$2,'Round  (12)'!$B$2:$Y$2,0),0),0)</f>
        <v>0</v>
      </c>
      <c r="H73" s="480">
        <f>IFERROR(VLOOKUP($B73,'Round 1'!$B$2:$AM$102,MATCH(Species!H$2,'Round 1'!$B$2:$AM$2,0),0),0)+IFERROR(VLOOKUP($B73,'Round  (2)'!$B$2:$AM$102,MATCH(Species!H$2,'Round  (2)'!$B$2:$AM$2,0),0),0)+IFERROR(VLOOKUP($B73,'Round  (3)'!$B$2:$AM$102,MATCH(Species!H$2,'Round  (3)'!$B$2:$AM$2,0),0),0)+IFERROR(VLOOKUP($B73,'Round (4)'!$B$2:$AM$102,MATCH(Species!H$2,'Round (4)'!$B$2:$AM$2,0),0),0)+IFERROR(VLOOKUP($B73,'Round  (5)'!$B$2:$AM$102,MATCH(Species!H$2,'Round  (5)'!$B$2:$AM$2,0),0),0)+IFERROR(VLOOKUP($B73,'Round  (6)'!$B$2:$AM$102,MATCH(Species!H$2,'Round  (6)'!$B$2:$AM$2,0),0),0)+IFERROR(VLOOKUP($B73,'Round  (7)'!$B$2:$AM$102,MATCH(Species!H$2,'Round  (7)'!$B$2:$AM$2,0),0),0)+IFERROR(VLOOKUP($B73,'Round  (8)'!$B$2:$AM$102,MATCH(Species!H$2,'Round  (8)'!$B$2:$AM$2,0),0),0)+IFERROR(VLOOKUP($B73,'Round  (9)'!$B$2:$AM$102,MATCH(Species!H$2,'Round  (9)'!$B$2:$AM$2,0),0),0)+IFERROR(VLOOKUP($B73,'Round  (10)'!$B$2:$U$102,MATCH(Species!H$2,'Round  (10)'!$B$2:$U$2,0),0),0)+IFERROR(VLOOKUP($B73,'Round  (11)'!$B$2:$AB$102,MATCH(Species!H$2,'Round  (11)'!$B$2:$AB$2,0),0),0)+IFERROR(VLOOKUP($B73,'Round  (12)'!$B$2:$Y$100,MATCH(Species!H$2,'Round  (12)'!$B$2:$Y$2,0),0),0)</f>
        <v>0</v>
      </c>
      <c r="I73" s="480">
        <f>IFERROR(VLOOKUP($B73,'Round 1'!$B$2:$AM$102,MATCH(Species!I$2,'Round 1'!$B$2:$AM$2,0),0),0)+IFERROR(VLOOKUP($B73,'Round  (2)'!$B$2:$AM$102,MATCH(Species!I$2,'Round  (2)'!$B$2:$AM$2,0),0),0)+IFERROR(VLOOKUP($B73,'Round  (3)'!$B$2:$AM$102,MATCH(Species!I$2,'Round  (3)'!$B$2:$AM$2,0),0),0)+IFERROR(VLOOKUP($B73,'Round (4)'!$B$2:$AM$102,MATCH(Species!I$2,'Round (4)'!$B$2:$AM$2,0),0),0)+IFERROR(VLOOKUP($B73,'Round  (5)'!$B$2:$AM$102,MATCH(Species!I$2,'Round  (5)'!$B$2:$AM$2,0),0),0)+IFERROR(VLOOKUP($B73,'Round  (6)'!$B$2:$AM$102,MATCH(Species!I$2,'Round  (6)'!$B$2:$AM$2,0),0),0)+IFERROR(VLOOKUP($B73,'Round  (7)'!$B$2:$AM$102,MATCH(Species!I$2,'Round  (7)'!$B$2:$AM$2,0),0),0)+IFERROR(VLOOKUP($B73,'Round  (8)'!$B$2:$AM$102,MATCH(Species!I$2,'Round  (8)'!$B$2:$AM$2,0),0),0)+IFERROR(VLOOKUP($B73,'Round  (9)'!$B$2:$AM$102,MATCH(Species!I$2,'Round  (9)'!$B$2:$AM$2,0),0),0)+IFERROR(VLOOKUP($B73,'Round  (10)'!$B$2:$U$102,MATCH(Species!I$2,'Round  (10)'!$B$2:$U$2,0),0),0)+IFERROR(VLOOKUP($B73,'Round  (11)'!$B$2:$AB$102,MATCH(Species!I$2,'Round  (11)'!$B$2:$AB$2,0),0),0)+IFERROR(VLOOKUP($B73,'Round  (12)'!$B$2:$Y$100,MATCH(Species!I$2,'Round  (12)'!$B$2:$Y$2,0),0),0)</f>
        <v>0</v>
      </c>
      <c r="J73" s="480">
        <f>IFERROR(VLOOKUP($B73,'Round 1'!$B$2:$AM$102,MATCH(Species!J$2,'Round 1'!$B$2:$AM$2,0),0),0)+IFERROR(VLOOKUP($B73,'Round  (2)'!$B$2:$AM$102,MATCH(Species!J$2,'Round  (2)'!$B$2:$AM$2,0),0),0)+IFERROR(VLOOKUP($B73,'Round  (3)'!$B$2:$AM$102,MATCH(Species!J$2,'Round  (3)'!$B$2:$AM$2,0),0),0)+IFERROR(VLOOKUP($B73,'Round (4)'!$B$2:$AM$102,MATCH(Species!J$2,'Round (4)'!$B$2:$AM$2,0),0),0)+IFERROR(VLOOKUP($B73,'Round  (5)'!$B$2:$AM$102,MATCH(Species!J$2,'Round  (5)'!$B$2:$AM$2,0),0),0)+IFERROR(VLOOKUP($B73,'Round  (6)'!$B$2:$AM$102,MATCH(Species!J$2,'Round  (6)'!$B$2:$AM$2,0),0),0)+IFERROR(VLOOKUP($B73,'Round  (7)'!$B$2:$AM$102,MATCH(Species!J$2,'Round  (7)'!$B$2:$AM$2,0),0),0)+IFERROR(VLOOKUP($B73,'Round  (8)'!$B$2:$AM$102,MATCH(Species!J$2,'Round  (8)'!$B$2:$AM$2,0),0),0)+IFERROR(VLOOKUP($B73,'Round  (9)'!$B$2:$AM$102,MATCH(Species!J$2,'Round  (9)'!$B$2:$AM$2,0),0),0)+IFERROR(VLOOKUP($B73,'Round  (10)'!$B$2:$U$102,MATCH(Species!J$2,'Round  (10)'!$B$2:$U$2,0),0),0)+IFERROR(VLOOKUP($B73,'Round  (11)'!$B$2:$AB$102,MATCH(Species!J$2,'Round  (11)'!$B$2:$AB$2,0),0),0)+IFERROR(VLOOKUP($B73,'Round  (12)'!$B$2:$Y$100,MATCH(Species!J$2,'Round  (12)'!$B$2:$Y$2,0),0),0)</f>
        <v>0</v>
      </c>
      <c r="K73" s="480">
        <f>IFERROR(VLOOKUP($B73,'Round 1'!$B$2:$AM$102,MATCH(Species!K$2,'Round 1'!$B$2:$AM$2,0),0),0)+IFERROR(VLOOKUP($B73,'Round  (2)'!$B$2:$AM$102,MATCH(Species!K$2,'Round  (2)'!$B$2:$AM$2,0),0),0)+IFERROR(VLOOKUP($B73,'Round  (3)'!$B$2:$AM$102,MATCH(Species!K$2,'Round  (3)'!$B$2:$AM$2,0),0),0)+IFERROR(VLOOKUP($B73,'Round (4)'!$B$2:$AM$102,MATCH(Species!K$2,'Round (4)'!$B$2:$AM$2,0),0),0)+IFERROR(VLOOKUP($B73,'Round  (5)'!$B$2:$AM$102,MATCH(Species!K$2,'Round  (5)'!$B$2:$AM$2,0),0),0)+IFERROR(VLOOKUP($B73,'Round  (6)'!$B$2:$AM$102,MATCH(Species!K$2,'Round  (6)'!$B$2:$AM$2,0),0),0)+IFERROR(VLOOKUP($B73,'Round  (7)'!$B$2:$AM$102,MATCH(Species!K$2,'Round  (7)'!$B$2:$AM$2,0),0),0)+IFERROR(VLOOKUP($B73,'Round  (8)'!$B$2:$AM$102,MATCH(Species!K$2,'Round  (8)'!$B$2:$AM$2,0),0),0)+IFERROR(VLOOKUP($B73,'Round  (9)'!$B$2:$AM$102,MATCH(Species!K$2,'Round  (9)'!$B$2:$AM$2,0),0),0)+IFERROR(VLOOKUP($B73,'Round  (10)'!$B$2:$U$102,MATCH(Species!K$2,'Round  (10)'!$B$2:$U$2,0),0),0)+IFERROR(VLOOKUP($B73,'Round  (11)'!$B$2:$AB$102,MATCH(Species!K$2,'Round  (11)'!$B$2:$AB$2,0),0),0)+IFERROR(VLOOKUP($B73,'Round  (12)'!$B$2:$Y$100,MATCH(Species!K$2,'Round  (12)'!$B$2:$Y$2,0),0),0)</f>
        <v>0</v>
      </c>
      <c r="L73" s="480">
        <f>IFERROR(VLOOKUP($B73,'Round 1'!$B$2:$AM$102,MATCH(Species!L$2,'Round 1'!$B$2:$AM$2,0),0),0)+IFERROR(VLOOKUP($B73,'Round  (2)'!$B$2:$AM$102,MATCH(Species!L$2,'Round  (2)'!$B$2:$AM$2,0),0),0)+IFERROR(VLOOKUP($B73,'Round  (3)'!$B$2:$AM$102,MATCH(Species!L$2,'Round  (3)'!$B$2:$AM$2,0),0),0)+IFERROR(VLOOKUP($B73,'Round (4)'!$B$2:$AM$102,MATCH(Species!L$2,'Round (4)'!$B$2:$AM$2,0),0),0)+IFERROR(VLOOKUP($B73,'Round  (5)'!$B$2:$AM$102,MATCH(Species!L$2,'Round  (5)'!$B$2:$AM$2,0),0),0)+IFERROR(VLOOKUP($B73,'Round  (6)'!$B$2:$AM$102,MATCH(Species!L$2,'Round  (6)'!$B$2:$AM$2,0),0),0)+IFERROR(VLOOKUP($B73,'Round  (7)'!$B$2:$AM$102,MATCH(Species!L$2,'Round  (7)'!$B$2:$AM$2,0),0),0)+IFERROR(VLOOKUP($B73,'Round  (8)'!$B$2:$AM$102,MATCH(Species!L$2,'Round  (8)'!$B$2:$AM$2,0),0),0)+IFERROR(VLOOKUP($B73,'Round  (9)'!$B$2:$AM$102,MATCH(Species!L$2,'Round  (9)'!$B$2:$AM$2,0),0),0)+IFERROR(VLOOKUP($B73,'Round  (10)'!$B$2:$U$102,MATCH(Species!L$2,'Round  (10)'!$B$2:$U$2,0),0),0)+IFERROR(VLOOKUP($B73,'Round  (11)'!$B$2:$AB$102,MATCH(Species!L$2,'Round  (11)'!$B$2:$AB$2,0),0),0)+IFERROR(VLOOKUP($B73,'Round  (12)'!$B$2:$Y$100,MATCH(Species!L$2,'Round  (12)'!$B$2:$Y$2,0),0),0)</f>
        <v>2</v>
      </c>
      <c r="M73" s="480">
        <f>IFERROR(VLOOKUP($B73,'Round 1'!$B$2:$AM$102,MATCH(Species!M$2,'Round 1'!$B$2:$AM$2,0),0),0)+IFERROR(VLOOKUP($B73,'Round  (2)'!$B$2:$AM$102,MATCH(Species!M$2,'Round  (2)'!$B$2:$AM$2,0),0),0)+IFERROR(VLOOKUP($B73,'Round  (3)'!$B$2:$AM$102,MATCH(Species!M$2,'Round  (3)'!$B$2:$AM$2,0),0),0)+IFERROR(VLOOKUP($B73,'Round (4)'!$B$2:$AM$102,MATCH(Species!M$2,'Round (4)'!$B$2:$AM$2,0),0),0)+IFERROR(VLOOKUP($B73,'Round  (5)'!$B$2:$AM$102,MATCH(Species!M$2,'Round  (5)'!$B$2:$AM$2,0),0),0)+IFERROR(VLOOKUP($B73,'Round  (6)'!$B$2:$AM$102,MATCH(Species!M$2,'Round  (6)'!$B$2:$AM$2,0),0),0)+IFERROR(VLOOKUP($B73,'Round  (7)'!$B$2:$AM$102,MATCH(Species!M$2,'Round  (7)'!$B$2:$AM$2,0),0),0)+IFERROR(VLOOKUP($B73,'Round  (8)'!$B$2:$AM$102,MATCH(Species!M$2,'Round  (8)'!$B$2:$AM$2,0),0),0)+IFERROR(VLOOKUP($B73,'Round  (9)'!$B$2:$AM$102,MATCH(Species!M$2,'Round  (9)'!$B$2:$AM$2,0),0),0)+IFERROR(VLOOKUP($B73,'Round  (10)'!$B$2:$U$102,MATCH(Species!M$2,'Round  (10)'!$B$2:$U$2,0),0),0)+IFERROR(VLOOKUP($B73,'Round  (11)'!$B$2:$AB$102,MATCH(Species!M$2,'Round  (11)'!$B$2:$AB$2,0),0),0)+IFERROR(VLOOKUP($B73,'Round  (12)'!$B$2:$Y$100,MATCH(Species!M$2,'Round  (12)'!$B$2:$Y$2,0),0),0)</f>
        <v>0</v>
      </c>
      <c r="N73" s="480">
        <f>IFERROR(VLOOKUP($B73,'Round 1'!$B$2:$AM$102,MATCH(Species!N$2,'Round 1'!$B$2:$AM$2,0),0),0)+IFERROR(VLOOKUP($B73,'Round  (2)'!$B$2:$AM$102,MATCH(Species!N$2,'Round  (2)'!$B$2:$AM$2,0),0),0)+IFERROR(VLOOKUP($B73,'Round  (3)'!$B$2:$AM$102,MATCH(Species!N$2,'Round  (3)'!$B$2:$AM$2,0),0),0)+IFERROR(VLOOKUP($B73,'Round (4)'!$B$2:$AM$102,MATCH(Species!N$2,'Round (4)'!$B$2:$AM$2,0),0),0)+IFERROR(VLOOKUP($B73,'Round  (5)'!$B$2:$AM$102,MATCH(Species!N$2,'Round  (5)'!$B$2:$AM$2,0),0),0)+IFERROR(VLOOKUP($B73,'Round  (6)'!$B$2:$AM$102,MATCH(Species!N$2,'Round  (6)'!$B$2:$AM$2,0),0),0)+IFERROR(VLOOKUP($B73,'Round  (7)'!$B$2:$AM$102,MATCH(Species!N$2,'Round  (7)'!$B$2:$AM$2,0),0),0)+IFERROR(VLOOKUP($B73,'Round  (8)'!$B$2:$AM$102,MATCH(Species!N$2,'Round  (8)'!$B$2:$AM$2,0),0),0)+IFERROR(VLOOKUP($B73,'Round  (9)'!$B$2:$AM$102,MATCH(Species!N$2,'Round  (9)'!$B$2:$AM$2,0),0),0)+IFERROR(VLOOKUP($B73,'Round  (10)'!$B$2:$U$102,MATCH(Species!N$2,'Round  (10)'!$B$2:$U$2,0),0),0)+IFERROR(VLOOKUP($B73,'Round  (11)'!$B$2:$AB$102,MATCH(Species!N$2,'Round  (11)'!$B$2:$AB$2,0),0),0)+IFERROR(VLOOKUP($B73,'Round  (12)'!$B$2:$Y$100,MATCH(Species!N$2,'Round  (12)'!$B$2:$Y$2,0),0),0)</f>
        <v>3</v>
      </c>
      <c r="O73" s="480">
        <f>IFERROR(VLOOKUP($B73,'Round 1'!$B$2:$AM$102,MATCH(Species!O$2,'Round 1'!$B$2:$AM$2,0),0),0)+IFERROR(VLOOKUP($B73,'Round  (2)'!$B$2:$AM$102,MATCH(Species!O$2,'Round  (2)'!$B$2:$AM$2,0),0),0)+IFERROR(VLOOKUP($B73,'Round  (3)'!$B$2:$AM$102,MATCH(Species!O$2,'Round  (3)'!$B$2:$AM$2,0),0),0)+IFERROR(VLOOKUP($B73,'Round (4)'!$B$2:$AM$102,MATCH(Species!O$2,'Round (4)'!$B$2:$AM$2,0),0),0)+IFERROR(VLOOKUP($B73,'Round  (5)'!$B$2:$AM$102,MATCH(Species!O$2,'Round  (5)'!$B$2:$AM$2,0),0),0)+IFERROR(VLOOKUP($B73,'Round  (6)'!$B$2:$AM$102,MATCH(Species!O$2,'Round  (6)'!$B$2:$AM$2,0),0),0)+IFERROR(VLOOKUP($B73,'Round  (7)'!$B$2:$AM$102,MATCH(Species!O$2,'Round  (7)'!$B$2:$AM$2,0),0),0)+IFERROR(VLOOKUP($B73,'Round  (8)'!$B$2:$AM$102,MATCH(Species!O$2,'Round  (8)'!$B$2:$AM$2,0),0),0)+IFERROR(VLOOKUP($B73,'Round  (9)'!$B$2:$AM$102,MATCH(Species!O$2,'Round  (9)'!$B$2:$AM$2,0),0),0)+IFERROR(VLOOKUP($B73,'Round  (10)'!$B$2:$U$102,MATCH(Species!O$2,'Round  (10)'!$B$2:$U$2,0),0),0)+IFERROR(VLOOKUP($B73,'Round  (11)'!$B$2:$AB$102,MATCH(Species!O$2,'Round  (11)'!$B$2:$AB$2,0),0),0)+IFERROR(VLOOKUP($B73,'Round  (12)'!$B$2:$Y$100,MATCH(Species!O$2,'Round  (12)'!$B$2:$Y$2,0),0),0)</f>
        <v>0</v>
      </c>
      <c r="P73" s="480">
        <f>IFERROR(VLOOKUP($B73,'Round 1'!$B$2:$AM$102,MATCH(Species!P$2,'Round 1'!$B$2:$AM$2,0),0),0)+IFERROR(VLOOKUP($B73,'Round  (2)'!$B$2:$AM$102,MATCH(Species!P$2,'Round  (2)'!$B$2:$AM$2,0),0),0)+IFERROR(VLOOKUP($B73,'Round  (3)'!$B$2:$AM$102,MATCH(Species!P$2,'Round  (3)'!$B$2:$AM$2,0),0),0)+IFERROR(VLOOKUP($B73,'Round (4)'!$B$2:$AM$102,MATCH(Species!P$2,'Round (4)'!$B$2:$AM$2,0),0),0)+IFERROR(VLOOKUP($B73,'Round  (5)'!$B$2:$AM$102,MATCH(Species!P$2,'Round  (5)'!$B$2:$AM$2,0),0),0)+IFERROR(VLOOKUP($B73,'Round  (6)'!$B$2:$AM$102,MATCH(Species!P$2,'Round  (6)'!$B$2:$AM$2,0),0),0)+IFERROR(VLOOKUP($B73,'Round  (7)'!$B$2:$AM$102,MATCH(Species!P$2,'Round  (7)'!$B$2:$AM$2,0),0),0)+IFERROR(VLOOKUP($B73,'Round  (8)'!$B$2:$AM$102,MATCH(Species!P$2,'Round  (8)'!$B$2:$AM$2,0),0),0)+IFERROR(VLOOKUP($B73,'Round  (9)'!$B$2:$AM$102,MATCH(Species!P$2,'Round  (9)'!$B$2:$AM$2,0),0),0)+IFERROR(VLOOKUP($B73,'Round  (10)'!$B$2:$U$102,MATCH(Species!P$2,'Round  (10)'!$B$2:$U$2,0),0),0)+IFERROR(VLOOKUP($B73,'Round  (11)'!$B$2:$AB$102,MATCH(Species!P$2,'Round  (11)'!$B$2:$AB$2,0),0),0)+IFERROR(VLOOKUP($B73,'Round  (12)'!$B$2:$Y$100,MATCH(Species!P$2,'Round  (12)'!$B$2:$Y$2,0),0),0)</f>
        <v>0</v>
      </c>
      <c r="Q73" s="480">
        <f>IFERROR(VLOOKUP($B73,'Round 1'!$B$2:$AM$102,MATCH(Species!Q$2,'Round 1'!$B$2:$AM$2,0),0),0)+IFERROR(VLOOKUP($B73,'Round  (2)'!$B$2:$AM$102,MATCH(Species!Q$2,'Round  (2)'!$B$2:$AM$2,0),0),0)+IFERROR(VLOOKUP($B73,'Round  (3)'!$B$2:$AM$102,MATCH(Species!Q$2,'Round  (3)'!$B$2:$AM$2,0),0),0)+IFERROR(VLOOKUP($B73,'Round (4)'!$B$2:$AM$102,MATCH(Species!Q$2,'Round (4)'!$B$2:$AM$2,0),0),0)+IFERROR(VLOOKUP($B73,'Round  (5)'!$B$2:$AM$102,MATCH(Species!Q$2,'Round  (5)'!$B$2:$AM$2,0),0),0)+IFERROR(VLOOKUP($B73,'Round  (6)'!$B$2:$AM$102,MATCH(Species!Q$2,'Round  (6)'!$B$2:$AM$2,0),0),0)+IFERROR(VLOOKUP($B73,'Round  (7)'!$B$2:$AM$102,MATCH(Species!Q$2,'Round  (7)'!$B$2:$AM$2,0),0),0)+IFERROR(VLOOKUP($B73,'Round  (8)'!$B$2:$AM$102,MATCH(Species!Q$2,'Round  (8)'!$B$2:$AM$2,0),0),0)+IFERROR(VLOOKUP($B73,'Round  (9)'!$B$2:$AM$102,MATCH(Species!Q$2,'Round  (9)'!$B$2:$AM$2,0),0),0)+IFERROR(VLOOKUP($B73,'Round  (10)'!$B$2:$U$102,MATCH(Species!Q$2,'Round  (10)'!$B$2:$U$2,0),0),0)+IFERROR(VLOOKUP($B73,'Round  (11)'!$B$2:$AB$102,MATCH(Species!Q$2,'Round  (11)'!$B$2:$AB$2,0),0),0)+IFERROR(VLOOKUP($B73,'Round  (12)'!$B$2:$Y$100,MATCH(Species!Q$2,'Round  (12)'!$B$2:$Y$2,0),0),0)</f>
        <v>0</v>
      </c>
      <c r="R73" s="480">
        <f>IFERROR(VLOOKUP($B73,'Round 1'!$B$2:$AM$102,MATCH(Species!R$2,'Round 1'!$B$2:$AM$2,0),0),0)+IFERROR(VLOOKUP($B73,'Round  (2)'!$B$2:$AM$102,MATCH(Species!R$2,'Round  (2)'!$B$2:$AM$2,0),0),0)+IFERROR(VLOOKUP($B73,'Round  (3)'!$B$2:$AM$102,MATCH(Species!R$2,'Round  (3)'!$B$2:$AM$2,0),0),0)+IFERROR(VLOOKUP($B73,'Round (4)'!$B$2:$AM$102,MATCH(Species!R$2,'Round (4)'!$B$2:$AM$2,0),0),0)+IFERROR(VLOOKUP($B73,'Round  (5)'!$B$2:$AM$102,MATCH(Species!R$2,'Round  (5)'!$B$2:$AM$2,0),0),0)+IFERROR(VLOOKUP($B73,'Round  (6)'!$B$2:$AM$102,MATCH(Species!R$2,'Round  (6)'!$B$2:$AM$2,0),0),0)+IFERROR(VLOOKUP($B73,'Round  (7)'!$B$2:$AM$102,MATCH(Species!R$2,'Round  (7)'!$B$2:$AM$2,0),0),0)+IFERROR(VLOOKUP($B73,'Round  (8)'!$B$2:$AM$102,MATCH(Species!R$2,'Round  (8)'!$B$2:$AM$2,0),0),0)+IFERROR(VLOOKUP($B73,'Round  (9)'!$B$2:$AM$102,MATCH(Species!R$2,'Round  (9)'!$B$2:$AM$2,0),0),0)+IFERROR(VLOOKUP($B73,'Round  (10)'!$B$2:$U$102,MATCH(Species!R$2,'Round  (10)'!$B$2:$U$2,0),0),0)+IFERROR(VLOOKUP($B73,'Round  (11)'!$B$2:$AB$102,MATCH(Species!R$2,'Round  (11)'!$B$2:$AB$2,0),0),0)+IFERROR(VLOOKUP($B73,'Round  (12)'!$B$2:$Y$100,MATCH(Species!R$2,'Round  (12)'!$B$2:$Y$2,0),0),0)</f>
        <v>0</v>
      </c>
      <c r="S73" s="480">
        <f>IFERROR(VLOOKUP($B73,'Round 1'!$B$2:$AM$102,MATCH(Species!S$2,'Round 1'!$B$2:$AM$2,0),0),0)+IFERROR(VLOOKUP($B73,'Round  (2)'!$B$2:$AM$102,MATCH(Species!S$2,'Round  (2)'!$B$2:$AM$2,0),0),0)+IFERROR(VLOOKUP($B73,'Round  (3)'!$B$2:$AM$102,MATCH(Species!S$2,'Round  (3)'!$B$2:$AM$2,0),0),0)+IFERROR(VLOOKUP($B73,'Round (4)'!$B$2:$AM$102,MATCH(Species!S$2,'Round (4)'!$B$2:$AM$2,0),0),0)+IFERROR(VLOOKUP($B73,'Round  (5)'!$B$2:$AM$102,MATCH(Species!S$2,'Round  (5)'!$B$2:$AM$2,0),0),0)+IFERROR(VLOOKUP($B73,'Round  (6)'!$B$2:$AM$102,MATCH(Species!S$2,'Round  (6)'!$B$2:$AM$2,0),0),0)+IFERROR(VLOOKUP($B73,'Round  (7)'!$B$2:$AM$102,MATCH(Species!S$2,'Round  (7)'!$B$2:$AM$2,0),0),0)+IFERROR(VLOOKUP($B73,'Round  (8)'!$B$2:$AM$102,MATCH(Species!S$2,'Round  (8)'!$B$2:$AM$2,0),0),0)+IFERROR(VLOOKUP($B73,'Round  (9)'!$B$2:$AM$102,MATCH(Species!S$2,'Round  (9)'!$B$2:$AM$2,0),0),0)+IFERROR(VLOOKUP($B73,'Round  (10)'!$B$2:$U$102,MATCH(Species!S$2,'Round  (10)'!$B$2:$U$2,0),0),0)+IFERROR(VLOOKUP($B73,'Round  (11)'!$B$2:$AB$102,MATCH(Species!S$2,'Round  (11)'!$B$2:$AB$2,0),0),0)+IFERROR(VLOOKUP($B73,'Round  (12)'!$B$2:$Y$100,MATCH(Species!S$2,'Round  (12)'!$B$2:$Y$2,0),0),0)</f>
        <v>0</v>
      </c>
      <c r="T73" s="480">
        <f>IFERROR(VLOOKUP($B73,'Round 1'!$B$2:$AM$102,MATCH(Species!T$2,'Round 1'!$B$2:$AM$2,0),0),0)+IFERROR(VLOOKUP($B73,'Round  (2)'!$B$2:$AM$102,MATCH(Species!T$2,'Round  (2)'!$B$2:$AM$2,0),0),0)+IFERROR(VLOOKUP($B73,'Round  (3)'!$B$2:$AM$102,MATCH(Species!T$2,'Round  (3)'!$B$2:$AM$2,0),0),0)+IFERROR(VLOOKUP($B73,'Round (4)'!$B$2:$AM$102,MATCH(Species!T$2,'Round (4)'!$B$2:$AM$2,0),0),0)+IFERROR(VLOOKUP($B73,'Round  (5)'!$B$2:$AM$102,MATCH(Species!T$2,'Round  (5)'!$B$2:$AM$2,0),0),0)+IFERROR(VLOOKUP($B73,'Round  (6)'!$B$2:$AM$102,MATCH(Species!T$2,'Round  (6)'!$B$2:$AM$2,0),0),0)+IFERROR(VLOOKUP($B73,'Round  (7)'!$B$2:$AM$102,MATCH(Species!T$2,'Round  (7)'!$B$2:$AM$2,0),0),0)+IFERROR(VLOOKUP($B73,'Round  (8)'!$B$2:$AM$102,MATCH(Species!T$2,'Round  (8)'!$B$2:$AM$2,0),0),0)+IFERROR(VLOOKUP($B73,'Round  (9)'!$B$2:$AM$102,MATCH(Species!T$2,'Round  (9)'!$B$2:$AM$2,0),0),0)+IFERROR(VLOOKUP($B73,'Round  (10)'!$B$2:$U$102,MATCH(Species!T$2,'Round  (10)'!$B$2:$U$2,0),0),0)+IFERROR(VLOOKUP($B73,'Round  (11)'!$B$2:$AB$102,MATCH(Species!T$2,'Round  (11)'!$B$2:$AB$2,0),0),0)+IFERROR(VLOOKUP($B73,'Round  (12)'!$B$2:$Y$100,MATCH(Species!T$2,'Round  (12)'!$B$2:$Y$2,0),0),0)</f>
        <v>0</v>
      </c>
      <c r="U73" s="480">
        <f>IFERROR(VLOOKUP($B73,'Round 1'!$B$2:$AM$102,MATCH(Species!U$2,'Round 1'!$B$2:$AM$2,0),0),0)+IFERROR(VLOOKUP($B73,'Round  (2)'!$B$2:$AM$102,MATCH(Species!U$2,'Round  (2)'!$B$2:$AM$2,0),0),0)+IFERROR(VLOOKUP($B73,'Round  (3)'!$B$2:$AM$102,MATCH(Species!U$2,'Round  (3)'!$B$2:$AM$2,0),0),0)+IFERROR(VLOOKUP($B73,'Round (4)'!$B$2:$AM$102,MATCH(Species!U$2,'Round (4)'!$B$2:$AM$2,0),0),0)+IFERROR(VLOOKUP($B73,'Round  (5)'!$B$2:$AM$102,MATCH(Species!U$2,'Round  (5)'!$B$2:$AM$2,0),0),0)+IFERROR(VLOOKUP($B73,'Round  (6)'!$B$2:$AM$102,MATCH(Species!U$2,'Round  (6)'!$B$2:$AM$2,0),0),0)+IFERROR(VLOOKUP($B73,'Round  (7)'!$B$2:$AM$102,MATCH(Species!U$2,'Round  (7)'!$B$2:$AM$2,0),0),0)+IFERROR(VLOOKUP($B73,'Round  (8)'!$B$2:$AM$102,MATCH(Species!U$2,'Round  (8)'!$B$2:$AM$2,0),0),0)+IFERROR(VLOOKUP($B73,'Round  (9)'!$B$2:$AM$102,MATCH(Species!U$2,'Round  (9)'!$B$2:$AM$2,0),0),0)+IFERROR(VLOOKUP($B73,'Round  (10)'!$B$2:$U$102,MATCH(Species!U$2,'Round  (10)'!$B$2:$U$2,0),0),0)+IFERROR(VLOOKUP($B73,'Round  (11)'!$B$2:$AB$102,MATCH(Species!U$2,'Round  (11)'!$B$2:$AB$2,0),0),0)+IFERROR(VLOOKUP($B73,'Round  (12)'!$B$2:$Y$100,MATCH(Species!U$2,'Round  (12)'!$B$2:$Y$2,0),0),0)</f>
        <v>0</v>
      </c>
      <c r="V73" s="480">
        <f>IFERROR(VLOOKUP($B73,'Round 1'!$B$2:$AM$102,MATCH(Species!V$2,'Round 1'!$B$2:$AM$2,0),0),0)+IFERROR(VLOOKUP($B73,'Round  (2)'!$B$2:$AM$102,MATCH(Species!V$2,'Round  (2)'!$B$2:$AM$2,0),0),0)+IFERROR(VLOOKUP($B73,'Round  (3)'!$B$2:$AM$102,MATCH(Species!V$2,'Round  (3)'!$B$2:$AM$2,0),0),0)+IFERROR(VLOOKUP($B73,'Round (4)'!$B$2:$AM$102,MATCH(Species!V$2,'Round (4)'!$B$2:$AM$2,0),0),0)+IFERROR(VLOOKUP($B73,'Round  (5)'!$B$2:$AM$102,MATCH(Species!V$2,'Round  (5)'!$B$2:$AM$2,0),0),0)+IFERROR(VLOOKUP($B73,'Round  (6)'!$B$2:$AM$102,MATCH(Species!V$2,'Round  (6)'!$B$2:$AM$2,0),0),0)+IFERROR(VLOOKUP($B73,'Round  (7)'!$B$2:$AM$102,MATCH(Species!V$2,'Round  (7)'!$B$2:$AM$2,0),0),0)+IFERROR(VLOOKUP($B73,'Round  (8)'!$B$2:$AM$102,MATCH(Species!V$2,'Round  (8)'!$B$2:$AM$2,0),0),0)+IFERROR(VLOOKUP($B73,'Round  (9)'!$B$2:$AM$102,MATCH(Species!V$2,'Round  (9)'!$B$2:$AM$2,0),0),0)+IFERROR(VLOOKUP($B73,'Round  (10)'!$B$2:$U$102,MATCH(Species!V$2,'Round  (10)'!$B$2:$U$2,0),0),0)+IFERROR(VLOOKUP($B73,'Round  (11)'!$B$2:$AB$102,MATCH(Species!V$2,'Round  (11)'!$B$2:$AB$2,0),0),0)+IFERROR(VLOOKUP($B73,'Round  (12)'!$B$2:$Y$100,MATCH(Species!V$2,'Round  (12)'!$B$2:$Y$2,0),0),0)</f>
        <v>0</v>
      </c>
      <c r="W73" s="480">
        <f>IFERROR(VLOOKUP($B73,'Round 1'!$B$2:$AM$102,MATCH(Species!W$2,'Round 1'!$B$2:$AM$2,0),0),0)+IFERROR(VLOOKUP($B73,'Round  (2)'!$B$2:$AM$102,MATCH(Species!W$2,'Round  (2)'!$B$2:$AM$2,0),0),0)+IFERROR(VLOOKUP($B73,'Round  (3)'!$B$2:$AM$102,MATCH(Species!W$2,'Round  (3)'!$B$2:$AM$2,0),0),0)+IFERROR(VLOOKUP($B73,'Round (4)'!$B$2:$AM$102,MATCH(Species!W$2,'Round (4)'!$B$2:$AM$2,0),0),0)+IFERROR(VLOOKUP($B73,'Round  (5)'!$B$2:$AM$102,MATCH(Species!W$2,'Round  (5)'!$B$2:$AM$2,0),0),0)+IFERROR(VLOOKUP($B73,'Round  (6)'!$B$2:$AM$102,MATCH(Species!W$2,'Round  (6)'!$B$2:$AM$2,0),0),0)+IFERROR(VLOOKUP($B73,'Round  (7)'!$B$2:$AM$102,MATCH(Species!W$2,'Round  (7)'!$B$2:$AM$2,0),0),0)+IFERROR(VLOOKUP($B73,'Round  (8)'!$B$2:$AM$102,MATCH(Species!W$2,'Round  (8)'!$B$2:$AM$2,0),0),0)+IFERROR(VLOOKUP($B73,'Round  (9)'!$B$2:$AM$102,MATCH(Species!W$2,'Round  (9)'!$B$2:$AM$2,0),0),0)+IFERROR(VLOOKUP($B73,'Round  (10)'!$B$2:$U$102,MATCH(Species!W$2,'Round  (10)'!$B$2:$U$2,0),0),0)+IFERROR(VLOOKUP($B73,'Round  (11)'!$B$2:$AB$102,MATCH(Species!W$2,'Round  (11)'!$B$2:$AB$2,0),0),0)+IFERROR(VLOOKUP($B73,'Round  (12)'!$B$2:$Y$100,MATCH(Species!W$2,'Round  (12)'!$B$2:$Y$2,0),0),0)</f>
        <v>0</v>
      </c>
      <c r="X73" s="480">
        <f>IFERROR(VLOOKUP($B73,'Round 1'!$B$2:$AM$102,MATCH(Species!X$2,'Round 1'!$B$2:$AM$2,0),0),0)+IFERROR(VLOOKUP($B73,'Round  (2)'!$B$2:$AM$102,MATCH(Species!X$2,'Round  (2)'!$B$2:$AM$2,0),0),0)+IFERROR(VLOOKUP($B73,'Round  (3)'!$B$2:$AM$102,MATCH(Species!X$2,'Round  (3)'!$B$2:$AM$2,0),0),0)+IFERROR(VLOOKUP($B73,'Round (4)'!$B$2:$AM$102,MATCH(Species!X$2,'Round (4)'!$B$2:$AM$2,0),0),0)+IFERROR(VLOOKUP($B73,'Round  (5)'!$B$2:$AM$102,MATCH(Species!X$2,'Round  (5)'!$B$2:$AM$2,0),0),0)+IFERROR(VLOOKUP($B73,'Round  (6)'!$B$2:$AM$102,MATCH(Species!X$2,'Round  (6)'!$B$2:$AM$2,0),0),0)+IFERROR(VLOOKUP($B73,'Round  (7)'!$B$2:$AM$102,MATCH(Species!X$2,'Round  (7)'!$B$2:$AM$2,0),0),0)+IFERROR(VLOOKUP($B73,'Round  (8)'!$B$2:$AM$102,MATCH(Species!X$2,'Round  (8)'!$B$2:$AM$2,0),0),0)+IFERROR(VLOOKUP($B73,'Round  (9)'!$B$2:$AM$102,MATCH(Species!X$2,'Round  (9)'!$B$2:$AM$2,0),0),0)+IFERROR(VLOOKUP($B73,'Round  (10)'!$B$2:$U$102,MATCH(Species!X$2,'Round  (10)'!$B$2:$U$2,0),0),0)+IFERROR(VLOOKUP($B73,'Round  (11)'!$B$2:$AB$102,MATCH(Species!X$2,'Round  (11)'!$B$2:$AB$2,0),0),0)+IFERROR(VLOOKUP($B73,'Round  (12)'!$B$2:$Y$100,MATCH(Species!X$2,'Round  (12)'!$B$2:$Y$2,0),0),0)</f>
        <v>0</v>
      </c>
      <c r="Y73" s="480">
        <f>IFERROR(VLOOKUP($B73,'Round 1'!$B$2:$AM$102,MATCH(Species!Y$2,'Round 1'!$B$2:$AM$2,0),0),0)+IFERROR(VLOOKUP($B73,'Round  (2)'!$B$2:$AM$102,MATCH(Species!Y$2,'Round  (2)'!$B$2:$AM$2,0),0),0)+IFERROR(VLOOKUP($B73,'Round  (3)'!$B$2:$AM$102,MATCH(Species!Y$2,'Round  (3)'!$B$2:$AM$2,0),0),0)+IFERROR(VLOOKUP($B73,'Round (4)'!$B$2:$AM$102,MATCH(Species!Y$2,'Round (4)'!$B$2:$AM$2,0),0),0)+IFERROR(VLOOKUP($B73,'Round  (5)'!$B$2:$AM$102,MATCH(Species!Y$2,'Round  (5)'!$B$2:$AM$2,0),0),0)+IFERROR(VLOOKUP($B73,'Round  (6)'!$B$2:$AM$102,MATCH(Species!Y$2,'Round  (6)'!$B$2:$AM$2,0),0),0)+IFERROR(VLOOKUP($B73,'Round  (7)'!$B$2:$AM$102,MATCH(Species!Y$2,'Round  (7)'!$B$2:$AM$2,0),0),0)+IFERROR(VLOOKUP($B73,'Round  (8)'!$B$2:$AM$102,MATCH(Species!Y$2,'Round  (8)'!$B$2:$AM$2,0),0),0)+IFERROR(VLOOKUP($B73,'Round  (9)'!$B$2:$AM$102,MATCH(Species!Y$2,'Round  (9)'!$B$2:$AM$2,0),0),0)+IFERROR(VLOOKUP($B73,'Round  (10)'!$B$2:$U$102,MATCH(Species!Y$2,'Round  (10)'!$B$2:$U$2,0),0),0)+IFERROR(VLOOKUP($B73,'Round  (11)'!$B$2:$AB$102,MATCH(Species!Y$2,'Round  (11)'!$B$2:$AB$2,0),0),0)+IFERROR(VLOOKUP($B73,'Round  (12)'!$B$2:$Y$100,MATCH(Species!Y$2,'Round  (12)'!$B$2:$Y$2,0),0),0)</f>
        <v>0</v>
      </c>
      <c r="Z73" s="480">
        <f>IFERROR(VLOOKUP($B73,'Round 1'!$B$2:$AM$102,MATCH(Species!Z$2,'Round 1'!$B$2:$AM$2,0),0),0)+IFERROR(VLOOKUP($B73,'Round  (2)'!$B$2:$AM$102,MATCH(Species!Z$2,'Round  (2)'!$B$2:$AM$2,0),0),0)+IFERROR(VLOOKUP($B73,'Round  (3)'!$B$2:$AM$102,MATCH(Species!Z$2,'Round  (3)'!$B$2:$AM$2,0),0),0)+IFERROR(VLOOKUP($B73,'Round (4)'!$B$2:$AM$102,MATCH(Species!Z$2,'Round (4)'!$B$2:$AM$2,0),0),0)+IFERROR(VLOOKUP($B73,'Round  (5)'!$B$2:$AM$102,MATCH(Species!Z$2,'Round  (5)'!$B$2:$AM$2,0),0),0)+IFERROR(VLOOKUP($B73,'Round  (6)'!$B$2:$AM$102,MATCH(Species!Z$2,'Round  (6)'!$B$2:$AM$2,0),0),0)+IFERROR(VLOOKUP($B73,'Round  (7)'!$B$2:$AM$102,MATCH(Species!Z$2,'Round  (7)'!$B$2:$AM$2,0),0),0)+IFERROR(VLOOKUP($B73,'Round  (8)'!$B$2:$AM$102,MATCH(Species!Z$2,'Round  (8)'!$B$2:$AM$2,0),0),0)+IFERROR(VLOOKUP($B73,'Round  (9)'!$B$2:$AM$102,MATCH(Species!Z$2,'Round  (9)'!$B$2:$AM$2,0),0),0)+IFERROR(VLOOKUP($B73,'Round  (10)'!$B$2:$U$102,MATCH(Species!Z$2,'Round  (10)'!$B$2:$U$2,0),0),0)+IFERROR(VLOOKUP($B73,'Round  (11)'!$B$2:$AB$102,MATCH(Species!Z$2,'Round  (11)'!$B$2:$AB$2,0),0),0)+IFERROR(VLOOKUP($B73,'Round  (12)'!$B$2:$Y$100,MATCH(Species!Z$2,'Round  (12)'!$B$2:$Y$2,0),0),0)</f>
        <v>0</v>
      </c>
      <c r="AA73" s="480">
        <f>IFERROR(VLOOKUP($B73,'Round 1'!$B$2:$AM$102,MATCH(Species!AA$2,'Round 1'!$B$2:$AM$2,0),0),0)+IFERROR(VLOOKUP($B73,'Round  (2)'!$B$2:$AM$102,MATCH(Species!AA$2,'Round  (2)'!$B$2:$AM$2,0),0),0)+IFERROR(VLOOKUP($B73,'Round  (3)'!$B$2:$AM$102,MATCH(Species!AA$2,'Round  (3)'!$B$2:$AM$2,0),0),0)+IFERROR(VLOOKUP($B73,'Round (4)'!$B$2:$AM$102,MATCH(Species!AA$2,'Round (4)'!$B$2:$AM$2,0),0),0)+IFERROR(VLOOKUP($B73,'Round  (5)'!$B$2:$AM$102,MATCH(Species!AA$2,'Round  (5)'!$B$2:$AM$2,0),0),0)+IFERROR(VLOOKUP($B73,'Round  (6)'!$B$2:$AM$102,MATCH(Species!AA$2,'Round  (6)'!$B$2:$AM$2,0),0),0)+IFERROR(VLOOKUP($B73,'Round  (7)'!$B$2:$AM$102,MATCH(Species!AA$2,'Round  (7)'!$B$2:$AM$2,0),0),0)+IFERROR(VLOOKUP($B73,'Round  (8)'!$B$2:$AM$102,MATCH(Species!AA$2,'Round  (8)'!$B$2:$AM$2,0),0),0)+IFERROR(VLOOKUP($B73,'Round  (9)'!$B$2:$AM$102,MATCH(Species!AA$2,'Round  (9)'!$B$2:$AM$2,0),0),0)+IFERROR(VLOOKUP($B73,'Round  (10)'!$B$2:$U$102,MATCH(Species!AA$2,'Round  (10)'!$B$2:$U$2,0),0),0)+IFERROR(VLOOKUP($B73,'Round  (11)'!$B$2:$AB$102,MATCH(Species!AA$2,'Round  (11)'!$B$2:$AB$2,0),0),0)+IFERROR(VLOOKUP($B73,'Round  (12)'!$B$2:$Y$100,MATCH(Species!AA$2,'Round  (12)'!$B$2:$Y$2,0),0),0)</f>
        <v>0</v>
      </c>
      <c r="AB73" s="480">
        <f>IFERROR(VLOOKUP($B73,'Round 1'!$B$2:$AM$102,MATCH(Species!AB$2,'Round 1'!$B$2:$AM$2,0),0),0)+IFERROR(VLOOKUP($B73,'Round  (2)'!$B$2:$AM$102,MATCH(Species!AB$2,'Round  (2)'!$B$2:$AM$2,0),0),0)+IFERROR(VLOOKUP($B73,'Round  (3)'!$B$2:$AM$102,MATCH(Species!AB$2,'Round  (3)'!$B$2:$AM$2,0),0),0)+IFERROR(VLOOKUP($B73,'Round (4)'!$B$2:$AM$102,MATCH(Species!AB$2,'Round (4)'!$B$2:$AM$2,0),0),0)+IFERROR(VLOOKUP($B73,'Round  (5)'!$B$2:$AM$102,MATCH(Species!AB$2,'Round  (5)'!$B$2:$AM$2,0),0),0)+IFERROR(VLOOKUP($B73,'Round  (6)'!$B$2:$AM$102,MATCH(Species!AB$2,'Round  (6)'!$B$2:$AM$2,0),0),0)+IFERROR(VLOOKUP($B73,'Round  (7)'!$B$2:$AM$102,MATCH(Species!AB$2,'Round  (7)'!$B$2:$AM$2,0),0),0)+IFERROR(VLOOKUP($B73,'Round  (8)'!$B$2:$AM$102,MATCH(Species!AB$2,'Round  (8)'!$B$2:$AM$2,0),0),0)+IFERROR(VLOOKUP($B73,'Round  (9)'!$B$2:$AM$102,MATCH(Species!AB$2,'Round  (9)'!$B$2:$AM$2,0),0),0)+IFERROR(VLOOKUP($B73,'Round  (10)'!$B$2:$U$102,MATCH(Species!AB$2,'Round  (10)'!$B$2:$U$2,0),0),0)+IFERROR(VLOOKUP($B73,'Round  (11)'!$B$2:$AB$102,MATCH(Species!AB$2,'Round  (11)'!$B$2:$AB$2,0),0),0)+IFERROR(VLOOKUP($B73,'Round  (12)'!$B$2:$Y$100,MATCH(Species!AB$2,'Round  (12)'!$B$2:$Y$2,0),0),0)</f>
        <v>0</v>
      </c>
      <c r="AC73" s="480">
        <f>IFERROR(VLOOKUP($B73,'Round 1'!$B$2:$AM$102,MATCH(Species!AC$2,'Round 1'!$B$2:$AM$2,0),0),0)+IFERROR(VLOOKUP($B73,'Round  (2)'!$B$2:$AM$102,MATCH(Species!AC$2,'Round  (2)'!$B$2:$AM$2,0),0),0)+IFERROR(VLOOKUP($B73,'Round  (3)'!$B$2:$AM$102,MATCH(Species!AC$2,'Round  (3)'!$B$2:$AM$2,0),0),0)+IFERROR(VLOOKUP($B73,'Round (4)'!$B$2:$AM$102,MATCH(Species!AC$2,'Round (4)'!$B$2:$AM$2,0),0),0)+IFERROR(VLOOKUP($B73,'Round  (5)'!$B$2:$AM$102,MATCH(Species!AC$2,'Round  (5)'!$B$2:$AM$2,0),0),0)+IFERROR(VLOOKUP($B73,'Round  (6)'!$B$2:$AM$102,MATCH(Species!AC$2,'Round  (6)'!$B$2:$AM$2,0),0),0)+IFERROR(VLOOKUP($B73,'Round  (7)'!$B$2:$AM$102,MATCH(Species!AC$2,'Round  (7)'!$B$2:$AM$2,0),0),0)+IFERROR(VLOOKUP($B73,'Round  (8)'!$B$2:$AM$102,MATCH(Species!AC$2,'Round  (8)'!$B$2:$AM$2,0),0),0)+IFERROR(VLOOKUP($B73,'Round  (9)'!$B$2:$AM$102,MATCH(Species!AC$2,'Round  (9)'!$B$2:$AM$2,0),0),0)+IFERROR(VLOOKUP($B73,'Round  (10)'!$B$2:$U$102,MATCH(Species!AC$2,'Round  (10)'!$B$2:$U$2,0),0),0)+IFERROR(VLOOKUP($B73,'Round  (11)'!$B$2:$AB$102,MATCH(Species!AC$2,'Round  (11)'!$B$2:$AB$2,0),0),0)+IFERROR(VLOOKUP($B73,'Round  (12)'!$B$2:$Y$100,MATCH(Species!AC$2,'Round  (12)'!$B$2:$Y$2,0),0),0)</f>
        <v>0</v>
      </c>
      <c r="AD73" s="480">
        <f>IFERROR(VLOOKUP($B73,'Round 1'!$B$2:$AM$102,MATCH(Species!AD$2,'Round 1'!$B$2:$AM$2,0),0),0)+IFERROR(VLOOKUP($B73,'Round  (2)'!$B$2:$AM$102,MATCH(Species!AD$2,'Round  (2)'!$B$2:$AM$2,0),0),0)+IFERROR(VLOOKUP($B73,'Round  (3)'!$B$2:$AM$102,MATCH(Species!AD$2,'Round  (3)'!$B$2:$AM$2,0),0),0)+IFERROR(VLOOKUP($B73,'Round (4)'!$B$2:$AM$102,MATCH(Species!AD$2,'Round (4)'!$B$2:$AM$2,0),0),0)+IFERROR(VLOOKUP($B73,'Round  (5)'!$B$2:$AM$102,MATCH(Species!AD$2,'Round  (5)'!$B$2:$AM$2,0),0),0)+IFERROR(VLOOKUP($B73,'Round  (6)'!$B$2:$AM$102,MATCH(Species!AD$2,'Round  (6)'!$B$2:$AM$2,0),0),0)+IFERROR(VLOOKUP($B73,'Round  (7)'!$B$2:$AM$102,MATCH(Species!AD$2,'Round  (7)'!$B$2:$AM$2,0),0),0)+IFERROR(VLOOKUP($B73,'Round  (8)'!$B$2:$AM$102,MATCH(Species!AD$2,'Round  (8)'!$B$2:$AM$2,0),0),0)+IFERROR(VLOOKUP($B73,'Round  (9)'!$B$2:$AM$102,MATCH(Species!AD$2,'Round  (9)'!$B$2:$AM$2,0),0),0)+IFERROR(VLOOKUP($B73,'Round  (10)'!$B$2:$U$102,MATCH(Species!AD$2,'Round  (10)'!$B$2:$U$2,0),0),0)+IFERROR(VLOOKUP($B73,'Round  (11)'!$B$2:$AB$102,MATCH(Species!AD$2,'Round  (11)'!$B$2:$AB$2,0),0),0)+IFERROR(VLOOKUP($B73,'Round  (12)'!$B$2:$Y$100,MATCH(Species!AD$2,'Round  (12)'!$B$2:$Y$2,0),0),0)</f>
        <v>0</v>
      </c>
      <c r="AE73" s="480">
        <f>IFERROR(VLOOKUP($B73,'Round 1'!$B$2:$AM$102,MATCH(Species!AE$2,'Round 1'!$B$2:$AM$2,0),0),0)+IFERROR(VLOOKUP($B73,'Round  (2)'!$B$2:$AM$102,MATCH(Species!AE$2,'Round  (2)'!$B$2:$AM$2,0),0),0)+IFERROR(VLOOKUP($B73,'Round  (3)'!$B$2:$AM$102,MATCH(Species!AE$2,'Round  (3)'!$B$2:$AM$2,0),0),0)+IFERROR(VLOOKUP($B73,'Round (4)'!$B$2:$AM$102,MATCH(Species!AE$2,'Round (4)'!$B$2:$AM$2,0),0),0)+IFERROR(VLOOKUP($B73,'Round  (5)'!$B$2:$AM$102,MATCH(Species!AE$2,'Round  (5)'!$B$2:$AM$2,0),0),0)+IFERROR(VLOOKUP($B73,'Round  (6)'!$B$2:$AM$102,MATCH(Species!AE$2,'Round  (6)'!$B$2:$AM$2,0),0),0)+IFERROR(VLOOKUP($B73,'Round  (7)'!$B$2:$AM$102,MATCH(Species!AE$2,'Round  (7)'!$B$2:$AM$2,0),0),0)+IFERROR(VLOOKUP($B73,'Round  (8)'!$B$2:$AM$102,MATCH(Species!AE$2,'Round  (8)'!$B$2:$AM$2,0),0),0)+IFERROR(VLOOKUP($B73,'Round  (9)'!$B$2:$AM$102,MATCH(Species!AE$2,'Round  (9)'!$B$2:$AM$2,0),0),0)+IFERROR(VLOOKUP($B73,'Round  (10)'!$B$2:$U$102,MATCH(Species!AE$2,'Round  (10)'!$B$2:$U$2,0),0),0)+IFERROR(VLOOKUP($B73,'Round  (11)'!$B$2:$AB$102,MATCH(Species!AE$2,'Round  (11)'!$B$2:$AB$2,0),0),0)+IFERROR(VLOOKUP($B73,'Round  (12)'!$B$2:$Y$100,MATCH(Species!AE$2,'Round  (12)'!$B$2:$Y$2,0),0),0)</f>
        <v>0</v>
      </c>
      <c r="AF73" s="480">
        <f>IFERROR(VLOOKUP($B73,'Round 1'!$B$2:$AM$102,MATCH(Species!AF$2,'Round 1'!$B$2:$AM$2,0),0),0)+IFERROR(VLOOKUP($B73,'Round  (2)'!$B$2:$AM$102,MATCH(Species!AF$2,'Round  (2)'!$B$2:$AM$2,0),0),0)+IFERROR(VLOOKUP($B73,'Round  (3)'!$B$2:$AM$102,MATCH(Species!AF$2,'Round  (3)'!$B$2:$AM$2,0),0),0)+IFERROR(VLOOKUP($B73,'Round (4)'!$B$2:$AM$102,MATCH(Species!AF$2,'Round (4)'!$B$2:$AM$2,0),0),0)+IFERROR(VLOOKUP($B73,'Round  (5)'!$B$2:$AM$102,MATCH(Species!AF$2,'Round  (5)'!$B$2:$AM$2,0),0),0)+IFERROR(VLOOKUP($B73,'Round  (6)'!$B$2:$AM$102,MATCH(Species!AF$2,'Round  (6)'!$B$2:$AM$2,0),0),0)+IFERROR(VLOOKUP($B73,'Round  (7)'!$B$2:$AM$102,MATCH(Species!AF$2,'Round  (7)'!$B$2:$AM$2,0),0),0)+IFERROR(VLOOKUP($B73,'Round  (8)'!$B$2:$AM$102,MATCH(Species!AF$2,'Round  (8)'!$B$2:$AM$2,0),0),0)+IFERROR(VLOOKUP($B73,'Round  (9)'!$B$2:$AM$102,MATCH(Species!AF$2,'Round  (9)'!$B$2:$AM$2,0),0),0)+IFERROR(VLOOKUP($B73,'Round  (10)'!$B$2:$U$102,MATCH(Species!AF$2,'Round  (10)'!$B$2:$U$2,0),0),0)+IFERROR(VLOOKUP($B73,'Round  (11)'!$B$2:$AB$102,MATCH(Species!AF$2,'Round  (11)'!$B$2:$AB$2,0),0),0)+IFERROR(VLOOKUP($B73,'Round  (12)'!$B$2:$Y$100,MATCH(Species!AF$2,'Round  (12)'!$B$2:$Y$2,0),0),0)</f>
        <v>0</v>
      </c>
      <c r="AG73" s="480">
        <f>IFERROR(VLOOKUP($B73,'Round 1'!$B$2:$AM$102,MATCH(Species!AG$2,'Round 1'!$B$2:$AM$2,0),0),0)+IFERROR(VLOOKUP($B73,'Round  (2)'!$B$2:$AM$102,MATCH(Species!AG$2,'Round  (2)'!$B$2:$AM$2,0),0),0)+IFERROR(VLOOKUP($B73,'Round  (3)'!$B$2:$AM$102,MATCH(Species!AG$2,'Round  (3)'!$B$2:$AM$2,0),0),0)+IFERROR(VLOOKUP($B73,'Round (4)'!$B$2:$AM$102,MATCH(Species!AG$2,'Round (4)'!$B$2:$AM$2,0),0),0)+IFERROR(VLOOKUP($B73,'Round  (5)'!$B$2:$AM$102,MATCH(Species!AG$2,'Round  (5)'!$B$2:$AM$2,0),0),0)+IFERROR(VLOOKUP($B73,'Round  (6)'!$B$2:$AM$102,MATCH(Species!AG$2,'Round  (6)'!$B$2:$AM$2,0),0),0)+IFERROR(VLOOKUP($B73,'Round  (7)'!$B$2:$AM$102,MATCH(Species!AG$2,'Round  (7)'!$B$2:$AM$2,0),0),0)+IFERROR(VLOOKUP($B73,'Round  (8)'!$B$2:$AM$102,MATCH(Species!AG$2,'Round  (8)'!$B$2:$AM$2,0),0),0)+IFERROR(VLOOKUP($B73,'Round  (9)'!$B$2:$AM$102,MATCH(Species!AG$2,'Round  (9)'!$B$2:$AM$2,0),0),0)+IFERROR(VLOOKUP($B73,'Round  (10)'!$B$2:$U$102,MATCH(Species!AG$2,'Round  (10)'!$B$2:$U$2,0),0),0)+IFERROR(VLOOKUP($B73,'Round  (11)'!$B$2:$AB$102,MATCH(Species!AG$2,'Round  (11)'!$B$2:$AB$2,0),0),0)+IFERROR(VLOOKUP($B73,'Round  (12)'!$B$2:$Y$100,MATCH(Species!AG$2,'Round  (12)'!$B$2:$Y$2,0),0),0)</f>
        <v>0</v>
      </c>
      <c r="AH73" s="480">
        <f>IFERROR(VLOOKUP($B73,'Round 1'!$B$2:$AM$102,MATCH(Species!AH$2,'Round 1'!$B$2:$AM$2,0),0),0)+IFERROR(VLOOKUP($B73,'Round  (2)'!$B$2:$AM$102,MATCH(Species!AH$2,'Round  (2)'!$B$2:$AM$2,0),0),0)+IFERROR(VLOOKUP($B73,'Round  (3)'!$B$2:$AM$102,MATCH(Species!AH$2,'Round  (3)'!$B$2:$AM$2,0),0),0)+IFERROR(VLOOKUP($B73,'Round (4)'!$B$2:$AM$102,MATCH(Species!AH$2,'Round (4)'!$B$2:$AM$2,0),0),0)+IFERROR(VLOOKUP($B73,'Round  (5)'!$B$2:$AM$102,MATCH(Species!AH$2,'Round  (5)'!$B$2:$AM$2,0),0),0)+IFERROR(VLOOKUP($B73,'Round  (6)'!$B$2:$AM$102,MATCH(Species!AH$2,'Round  (6)'!$B$2:$AM$2,0),0),0)+IFERROR(VLOOKUP($B73,'Round  (7)'!$B$2:$AM$102,MATCH(Species!AH$2,'Round  (7)'!$B$2:$AM$2,0),0),0)+IFERROR(VLOOKUP($B73,'Round  (8)'!$B$2:$AM$102,MATCH(Species!AH$2,'Round  (8)'!$B$2:$AM$2,0),0),0)+IFERROR(VLOOKUP($B73,'Round  (9)'!$B$2:$AM$102,MATCH(Species!AH$2,'Round  (9)'!$B$2:$AM$2,0),0),0)+IFERROR(VLOOKUP($B73,'Round  (10)'!$B$2:$U$102,MATCH(Species!AH$2,'Round  (10)'!$B$2:$U$2,0),0),0)+IFERROR(VLOOKUP($B73,'Round  (11)'!$B$2:$AB$102,MATCH(Species!AH$2,'Round  (11)'!$B$2:$AB$2,0),0),0)+IFERROR(VLOOKUP($B73,'Round  (12)'!$B$2:$Y$100,MATCH(Species!AH$2,'Round  (12)'!$B$2:$Y$2,0),0),0)</f>
        <v>0</v>
      </c>
      <c r="AI73" s="480">
        <f>IFERROR(VLOOKUP($B73,'Round 1'!$B$2:$AM$102,MATCH(Species!AI$2,'Round 1'!$B$2:$AM$2,0),0),0)+IFERROR(VLOOKUP($B73,'Round  (2)'!$B$2:$AM$102,MATCH(Species!AI$2,'Round  (2)'!$B$2:$AM$2,0),0),0)+IFERROR(VLOOKUP($B73,'Round  (3)'!$B$2:$AM$102,MATCH(Species!AI$2,'Round  (3)'!$B$2:$AM$2,0),0),0)+IFERROR(VLOOKUP($B73,'Round (4)'!$B$2:$AM$102,MATCH(Species!AI$2,'Round (4)'!$B$2:$AM$2,0),0),0)+IFERROR(VLOOKUP($B73,'Round  (5)'!$B$2:$AM$102,MATCH(Species!AI$2,'Round  (5)'!$B$2:$AM$2,0),0),0)+IFERROR(VLOOKUP($B73,'Round  (6)'!$B$2:$AM$102,MATCH(Species!AI$2,'Round  (6)'!$B$2:$AM$2,0),0),0)+IFERROR(VLOOKUP($B73,'Round  (7)'!$B$2:$AM$102,MATCH(Species!AI$2,'Round  (7)'!$B$2:$AM$2,0),0),0)+IFERROR(VLOOKUP($B73,'Round  (8)'!$B$2:$AM$102,MATCH(Species!AI$2,'Round  (8)'!$B$2:$AM$2,0),0),0)+IFERROR(VLOOKUP($B73,'Round  (9)'!$B$2:$AM$102,MATCH(Species!AI$2,'Round  (9)'!$B$2:$AM$2,0),0),0)+IFERROR(VLOOKUP($B73,'Round  (10)'!$B$2:$U$102,MATCH(Species!AI$2,'Round  (10)'!$B$2:$U$2,0),0),0)+IFERROR(VLOOKUP($B73,'Round  (11)'!$B$2:$AB$102,MATCH(Species!AI$2,'Round  (11)'!$B$2:$AB$2,0),0),0)+IFERROR(VLOOKUP($B73,'Round  (12)'!$B$2:$Y$100,MATCH(Species!AI$2,'Round  (12)'!$B$2:$Y$2,0),0),0)</f>
        <v>0</v>
      </c>
      <c r="AJ73" s="480">
        <f>IFERROR(VLOOKUP($B73,'Round 1'!$B$2:$AM$102,MATCH(Species!AJ$2,'Round 1'!$B$2:$AM$2,0),0),0)+IFERROR(VLOOKUP($B73,'Round  (2)'!$B$2:$AM$102,MATCH(Species!AJ$2,'Round  (2)'!$B$2:$AM$2,0),0),0)+IFERROR(VLOOKUP($B73,'Round  (3)'!$B$2:$AM$102,MATCH(Species!AJ$2,'Round  (3)'!$B$2:$AM$2,0),0),0)+IFERROR(VLOOKUP($B73,'Round (4)'!$B$2:$AM$102,MATCH(Species!AJ$2,'Round (4)'!$B$2:$AM$2,0),0),0)+IFERROR(VLOOKUP($B73,'Round  (5)'!$B$2:$AM$102,MATCH(Species!AJ$2,'Round  (5)'!$B$2:$AM$2,0),0),0)+IFERROR(VLOOKUP($B73,'Round  (6)'!$B$2:$AM$102,MATCH(Species!AJ$2,'Round  (6)'!$B$2:$AM$2,0),0),0)+IFERROR(VLOOKUP($B73,'Round  (7)'!$B$2:$AM$102,MATCH(Species!AJ$2,'Round  (7)'!$B$2:$AM$2,0),0),0)+IFERROR(VLOOKUP($B73,'Round  (8)'!$B$2:$AM$102,MATCH(Species!AJ$2,'Round  (8)'!$B$2:$AM$2,0),0),0)+IFERROR(VLOOKUP($B73,'Round  (9)'!$B$2:$AM$102,MATCH(Species!AJ$2,'Round  (9)'!$B$2:$AM$2,0),0),0)+IFERROR(VLOOKUP($B73,'Round  (10)'!$B$2:$U$102,MATCH(Species!AJ$2,'Round  (10)'!$B$2:$U$2,0),0),0)+IFERROR(VLOOKUP($B73,'Round  (11)'!$B$2:$AB$102,MATCH(Species!AJ$2,'Round  (11)'!$B$2:$AB$2,0),0),0)+IFERROR(VLOOKUP($B73,'Round  (12)'!$B$2:$Y$100,MATCH(Species!AJ$2,'Round  (12)'!$B$2:$Y$2,0),0),0)</f>
        <v>0</v>
      </c>
    </row>
    <row r="74" spans="1:36" x14ac:dyDescent="0.3">
      <c r="A74" s="186">
        <v>71</v>
      </c>
      <c r="B74" s="326" t="s">
        <v>319</v>
      </c>
      <c r="C74" s="66" t="str">
        <f>IFERROR(VLOOKUP(B74,IND!$B$3:$E$66,4,0),"NM")</f>
        <v>NM</v>
      </c>
      <c r="D74" s="51">
        <f t="shared" si="5"/>
        <v>2</v>
      </c>
      <c r="E74" s="342">
        <f t="shared" si="6"/>
        <v>4</v>
      </c>
      <c r="F74" s="480">
        <f>IFERROR(VLOOKUP($B74,'Round 1'!$B$2:$AM$102,MATCH(Species!F$2,'Round 1'!$B$2:$AM$2,0),0),0)+IFERROR(VLOOKUP($B74,'Round  (2)'!$B$2:$AM$102,MATCH(Species!F$2,'Round  (2)'!$B$2:$AM$2,0),0),0)+IFERROR(VLOOKUP($B74,'Round  (3)'!$B$2:$AM$102,MATCH(Species!F$2,'Round  (3)'!$B$2:$AM$2,0),0),0)+IFERROR(VLOOKUP($B74,'Round (4)'!$B$2:$AM$102,MATCH(Species!F$2,'Round (4)'!$B$2:$AM$2,0),0),0)+IFERROR(VLOOKUP($B74,'Round  (5)'!$B$2:$AM$102,MATCH(Species!F$2,'Round  (5)'!$B$2:$AM$2,0),0),0)+IFERROR(VLOOKUP($B74,'Round  (6)'!$B$2:$AM$102,MATCH(Species!F$2,'Round  (6)'!$B$2:$AM$2,0),0),0)+IFERROR(VLOOKUP($B74,'Round  (7)'!$B$2:$AM$102,MATCH(Species!F$2,'Round  (7)'!$B$2:$AM$2,0),0),0)+IFERROR(VLOOKUP($B74,'Round  (8)'!$B$2:$AM$102,MATCH(Species!F$2,'Round  (8)'!$B$2:$AM$2,0),0),0)+IFERROR(VLOOKUP($B74,'Round  (9)'!$B$2:$AM$102,MATCH(Species!F$2,'Round  (9)'!$B$2:$AM$2,0),0),0)+IFERROR(VLOOKUP($B74,'Round  (10)'!$B$2:$U$102,MATCH(Species!F$2,'Round  (10)'!$B$2:$U$2,0),0),0)+IFERROR(VLOOKUP($B74,'Round  (11)'!$B$2:$AB$102,MATCH(Species!F$2,'Round  (11)'!$B$2:$AB$2,0),0),0)+IFERROR(VLOOKUP($B74,'Round  (12)'!$B$2:$Y$100,MATCH(Species!F$2,'Round  (12)'!$B$2:$Y$2,0),0),0)</f>
        <v>0</v>
      </c>
      <c r="G74" s="480">
        <f>IFERROR(VLOOKUP($B74,'Round 1'!$B$2:$AM$102,MATCH(Species!G$2,'Round 1'!$B$2:$AM$2,0),0),0)+IFERROR(VLOOKUP($B74,'Round  (2)'!$B$2:$AM$102,MATCH(Species!G$2,'Round  (2)'!$B$2:$AM$2,0),0),0)+IFERROR(VLOOKUP($B74,'Round  (3)'!$B$2:$AM$102,MATCH(Species!G$2,'Round  (3)'!$B$2:$AM$2,0),0),0)+IFERROR(VLOOKUP($B74,'Round (4)'!$B$2:$AM$102,MATCH(Species!G$2,'Round (4)'!$B$2:$AM$2,0),0),0)+IFERROR(VLOOKUP($B74,'Round  (5)'!$B$2:$AM$102,MATCH(Species!G$2,'Round  (5)'!$B$2:$AM$2,0),0),0)+IFERROR(VLOOKUP($B74,'Round  (6)'!$B$2:$AM$102,MATCH(Species!G$2,'Round  (6)'!$B$2:$AM$2,0),0),0)+IFERROR(VLOOKUP($B74,'Round  (7)'!$B$2:$AM$102,MATCH(Species!G$2,'Round  (7)'!$B$2:$AM$2,0),0),0)+IFERROR(VLOOKUP($B74,'Round  (8)'!$B$2:$AM$102,MATCH(Species!G$2,'Round  (8)'!$B$2:$AM$2,0),0),0)+IFERROR(VLOOKUP($B74,'Round  (9)'!$B$2:$AM$102,MATCH(Species!G$2,'Round  (9)'!$B$2:$AM$2,0),0),0)+IFERROR(VLOOKUP($B74,'Round  (10)'!$B$2:$U$102,MATCH(Species!G$2,'Round  (10)'!$B$2:$U$2,0),0),0)+IFERROR(VLOOKUP($B74,'Round  (11)'!$B$2:$AB$102,MATCH(Species!G$2,'Round  (11)'!$B$2:$AB$2,0),0),0)+IFERROR(VLOOKUP($B74,'Round  (12)'!$B$2:$Y$100,MATCH(Species!G$2,'Round  (12)'!$B$2:$Y$2,0),0),0)</f>
        <v>0</v>
      </c>
      <c r="H74" s="480">
        <f>IFERROR(VLOOKUP($B74,'Round 1'!$B$2:$AM$102,MATCH(Species!H$2,'Round 1'!$B$2:$AM$2,0),0),0)+IFERROR(VLOOKUP($B74,'Round  (2)'!$B$2:$AM$102,MATCH(Species!H$2,'Round  (2)'!$B$2:$AM$2,0),0),0)+IFERROR(VLOOKUP($B74,'Round  (3)'!$B$2:$AM$102,MATCH(Species!H$2,'Round  (3)'!$B$2:$AM$2,0),0),0)+IFERROR(VLOOKUP($B74,'Round (4)'!$B$2:$AM$102,MATCH(Species!H$2,'Round (4)'!$B$2:$AM$2,0),0),0)+IFERROR(VLOOKUP($B74,'Round  (5)'!$B$2:$AM$102,MATCH(Species!H$2,'Round  (5)'!$B$2:$AM$2,0),0),0)+IFERROR(VLOOKUP($B74,'Round  (6)'!$B$2:$AM$102,MATCH(Species!H$2,'Round  (6)'!$B$2:$AM$2,0),0),0)+IFERROR(VLOOKUP($B74,'Round  (7)'!$B$2:$AM$102,MATCH(Species!H$2,'Round  (7)'!$B$2:$AM$2,0),0),0)+IFERROR(VLOOKUP($B74,'Round  (8)'!$B$2:$AM$102,MATCH(Species!H$2,'Round  (8)'!$B$2:$AM$2,0),0),0)+IFERROR(VLOOKUP($B74,'Round  (9)'!$B$2:$AM$102,MATCH(Species!H$2,'Round  (9)'!$B$2:$AM$2,0),0),0)+IFERROR(VLOOKUP($B74,'Round  (10)'!$B$2:$U$102,MATCH(Species!H$2,'Round  (10)'!$B$2:$U$2,0),0),0)+IFERROR(VLOOKUP($B74,'Round  (11)'!$B$2:$AB$102,MATCH(Species!H$2,'Round  (11)'!$B$2:$AB$2,0),0),0)+IFERROR(VLOOKUP($B74,'Round  (12)'!$B$2:$Y$100,MATCH(Species!H$2,'Round  (12)'!$B$2:$Y$2,0),0),0)</f>
        <v>0</v>
      </c>
      <c r="I74" s="480">
        <f>IFERROR(VLOOKUP($B74,'Round 1'!$B$2:$AM$102,MATCH(Species!I$2,'Round 1'!$B$2:$AM$2,0),0),0)+IFERROR(VLOOKUP($B74,'Round  (2)'!$B$2:$AM$102,MATCH(Species!I$2,'Round  (2)'!$B$2:$AM$2,0),0),0)+IFERROR(VLOOKUP($B74,'Round  (3)'!$B$2:$AM$102,MATCH(Species!I$2,'Round  (3)'!$B$2:$AM$2,0),0),0)+IFERROR(VLOOKUP($B74,'Round (4)'!$B$2:$AM$102,MATCH(Species!I$2,'Round (4)'!$B$2:$AM$2,0),0),0)+IFERROR(VLOOKUP($B74,'Round  (5)'!$B$2:$AM$102,MATCH(Species!I$2,'Round  (5)'!$B$2:$AM$2,0),0),0)+IFERROR(VLOOKUP($B74,'Round  (6)'!$B$2:$AM$102,MATCH(Species!I$2,'Round  (6)'!$B$2:$AM$2,0),0),0)+IFERROR(VLOOKUP($B74,'Round  (7)'!$B$2:$AM$102,MATCH(Species!I$2,'Round  (7)'!$B$2:$AM$2,0),0),0)+IFERROR(VLOOKUP($B74,'Round  (8)'!$B$2:$AM$102,MATCH(Species!I$2,'Round  (8)'!$B$2:$AM$2,0),0),0)+IFERROR(VLOOKUP($B74,'Round  (9)'!$B$2:$AM$102,MATCH(Species!I$2,'Round  (9)'!$B$2:$AM$2,0),0),0)+IFERROR(VLOOKUP($B74,'Round  (10)'!$B$2:$U$102,MATCH(Species!I$2,'Round  (10)'!$B$2:$U$2,0),0),0)+IFERROR(VLOOKUP($B74,'Round  (11)'!$B$2:$AB$102,MATCH(Species!I$2,'Round  (11)'!$B$2:$AB$2,0),0),0)+IFERROR(VLOOKUP($B74,'Round  (12)'!$B$2:$Y$100,MATCH(Species!I$2,'Round  (12)'!$B$2:$Y$2,0),0),0)</f>
        <v>0</v>
      </c>
      <c r="J74" s="480">
        <f>IFERROR(VLOOKUP($B74,'Round 1'!$B$2:$AM$102,MATCH(Species!J$2,'Round 1'!$B$2:$AM$2,0),0),0)+IFERROR(VLOOKUP($B74,'Round  (2)'!$B$2:$AM$102,MATCH(Species!J$2,'Round  (2)'!$B$2:$AM$2,0),0),0)+IFERROR(VLOOKUP($B74,'Round  (3)'!$B$2:$AM$102,MATCH(Species!J$2,'Round  (3)'!$B$2:$AM$2,0),0),0)+IFERROR(VLOOKUP($B74,'Round (4)'!$B$2:$AM$102,MATCH(Species!J$2,'Round (4)'!$B$2:$AM$2,0),0),0)+IFERROR(VLOOKUP($B74,'Round  (5)'!$B$2:$AM$102,MATCH(Species!J$2,'Round  (5)'!$B$2:$AM$2,0),0),0)+IFERROR(VLOOKUP($B74,'Round  (6)'!$B$2:$AM$102,MATCH(Species!J$2,'Round  (6)'!$B$2:$AM$2,0),0),0)+IFERROR(VLOOKUP($B74,'Round  (7)'!$B$2:$AM$102,MATCH(Species!J$2,'Round  (7)'!$B$2:$AM$2,0),0),0)+IFERROR(VLOOKUP($B74,'Round  (8)'!$B$2:$AM$102,MATCH(Species!J$2,'Round  (8)'!$B$2:$AM$2,0),0),0)+IFERROR(VLOOKUP($B74,'Round  (9)'!$B$2:$AM$102,MATCH(Species!J$2,'Round  (9)'!$B$2:$AM$2,0),0),0)+IFERROR(VLOOKUP($B74,'Round  (10)'!$B$2:$U$102,MATCH(Species!J$2,'Round  (10)'!$B$2:$U$2,0),0),0)+IFERROR(VLOOKUP($B74,'Round  (11)'!$B$2:$AB$102,MATCH(Species!J$2,'Round  (11)'!$B$2:$AB$2,0),0),0)+IFERROR(VLOOKUP($B74,'Round  (12)'!$B$2:$Y$100,MATCH(Species!J$2,'Round  (12)'!$B$2:$Y$2,0),0),0)</f>
        <v>0</v>
      </c>
      <c r="K74" s="480">
        <f>IFERROR(VLOOKUP($B74,'Round 1'!$B$2:$AM$102,MATCH(Species!K$2,'Round 1'!$B$2:$AM$2,0),0),0)+IFERROR(VLOOKUP($B74,'Round  (2)'!$B$2:$AM$102,MATCH(Species!K$2,'Round  (2)'!$B$2:$AM$2,0),0),0)+IFERROR(VLOOKUP($B74,'Round  (3)'!$B$2:$AM$102,MATCH(Species!K$2,'Round  (3)'!$B$2:$AM$2,0),0),0)+IFERROR(VLOOKUP($B74,'Round (4)'!$B$2:$AM$102,MATCH(Species!K$2,'Round (4)'!$B$2:$AM$2,0),0),0)+IFERROR(VLOOKUP($B74,'Round  (5)'!$B$2:$AM$102,MATCH(Species!K$2,'Round  (5)'!$B$2:$AM$2,0),0),0)+IFERROR(VLOOKUP($B74,'Round  (6)'!$B$2:$AM$102,MATCH(Species!K$2,'Round  (6)'!$B$2:$AM$2,0),0),0)+IFERROR(VLOOKUP($B74,'Round  (7)'!$B$2:$AM$102,MATCH(Species!K$2,'Round  (7)'!$B$2:$AM$2,0),0),0)+IFERROR(VLOOKUP($B74,'Round  (8)'!$B$2:$AM$102,MATCH(Species!K$2,'Round  (8)'!$B$2:$AM$2,0),0),0)+IFERROR(VLOOKUP($B74,'Round  (9)'!$B$2:$AM$102,MATCH(Species!K$2,'Round  (9)'!$B$2:$AM$2,0),0),0)+IFERROR(VLOOKUP($B74,'Round  (10)'!$B$2:$U$102,MATCH(Species!K$2,'Round  (10)'!$B$2:$U$2,0),0),0)+IFERROR(VLOOKUP($B74,'Round  (11)'!$B$2:$AB$102,MATCH(Species!K$2,'Round  (11)'!$B$2:$AB$2,0),0),0)+IFERROR(VLOOKUP($B74,'Round  (12)'!$B$2:$Y$100,MATCH(Species!K$2,'Round  (12)'!$B$2:$Y$2,0),0),0)</f>
        <v>0</v>
      </c>
      <c r="L74" s="480">
        <f>IFERROR(VLOOKUP($B74,'Round 1'!$B$2:$AM$102,MATCH(Species!L$2,'Round 1'!$B$2:$AM$2,0),0),0)+IFERROR(VLOOKUP($B74,'Round  (2)'!$B$2:$AM$102,MATCH(Species!L$2,'Round  (2)'!$B$2:$AM$2,0),0),0)+IFERROR(VLOOKUP($B74,'Round  (3)'!$B$2:$AM$102,MATCH(Species!L$2,'Round  (3)'!$B$2:$AM$2,0),0),0)+IFERROR(VLOOKUP($B74,'Round (4)'!$B$2:$AM$102,MATCH(Species!L$2,'Round (4)'!$B$2:$AM$2,0),0),0)+IFERROR(VLOOKUP($B74,'Round  (5)'!$B$2:$AM$102,MATCH(Species!L$2,'Round  (5)'!$B$2:$AM$2,0),0),0)+IFERROR(VLOOKUP($B74,'Round  (6)'!$B$2:$AM$102,MATCH(Species!L$2,'Round  (6)'!$B$2:$AM$2,0),0),0)+IFERROR(VLOOKUP($B74,'Round  (7)'!$B$2:$AM$102,MATCH(Species!L$2,'Round  (7)'!$B$2:$AM$2,0),0),0)+IFERROR(VLOOKUP($B74,'Round  (8)'!$B$2:$AM$102,MATCH(Species!L$2,'Round  (8)'!$B$2:$AM$2,0),0),0)+IFERROR(VLOOKUP($B74,'Round  (9)'!$B$2:$AM$102,MATCH(Species!L$2,'Round  (9)'!$B$2:$AM$2,0),0),0)+IFERROR(VLOOKUP($B74,'Round  (10)'!$B$2:$U$102,MATCH(Species!L$2,'Round  (10)'!$B$2:$U$2,0),0),0)+IFERROR(VLOOKUP($B74,'Round  (11)'!$B$2:$AB$102,MATCH(Species!L$2,'Round  (11)'!$B$2:$AB$2,0),0),0)+IFERROR(VLOOKUP($B74,'Round  (12)'!$B$2:$Y$100,MATCH(Species!L$2,'Round  (12)'!$B$2:$Y$2,0),0),0)</f>
        <v>3</v>
      </c>
      <c r="M74" s="480">
        <f>IFERROR(VLOOKUP($B74,'Round 1'!$B$2:$AM$102,MATCH(Species!M$2,'Round 1'!$B$2:$AM$2,0),0),0)+IFERROR(VLOOKUP($B74,'Round  (2)'!$B$2:$AM$102,MATCH(Species!M$2,'Round  (2)'!$B$2:$AM$2,0),0),0)+IFERROR(VLOOKUP($B74,'Round  (3)'!$B$2:$AM$102,MATCH(Species!M$2,'Round  (3)'!$B$2:$AM$2,0),0),0)+IFERROR(VLOOKUP($B74,'Round (4)'!$B$2:$AM$102,MATCH(Species!M$2,'Round (4)'!$B$2:$AM$2,0),0),0)+IFERROR(VLOOKUP($B74,'Round  (5)'!$B$2:$AM$102,MATCH(Species!M$2,'Round  (5)'!$B$2:$AM$2,0),0),0)+IFERROR(VLOOKUP($B74,'Round  (6)'!$B$2:$AM$102,MATCH(Species!M$2,'Round  (6)'!$B$2:$AM$2,0),0),0)+IFERROR(VLOOKUP($B74,'Round  (7)'!$B$2:$AM$102,MATCH(Species!M$2,'Round  (7)'!$B$2:$AM$2,0),0),0)+IFERROR(VLOOKUP($B74,'Round  (8)'!$B$2:$AM$102,MATCH(Species!M$2,'Round  (8)'!$B$2:$AM$2,0),0),0)+IFERROR(VLOOKUP($B74,'Round  (9)'!$B$2:$AM$102,MATCH(Species!M$2,'Round  (9)'!$B$2:$AM$2,0),0),0)+IFERROR(VLOOKUP($B74,'Round  (10)'!$B$2:$U$102,MATCH(Species!M$2,'Round  (10)'!$B$2:$U$2,0),0),0)+IFERROR(VLOOKUP($B74,'Round  (11)'!$B$2:$AB$102,MATCH(Species!M$2,'Round  (11)'!$B$2:$AB$2,0),0),0)+IFERROR(VLOOKUP($B74,'Round  (12)'!$B$2:$Y$100,MATCH(Species!M$2,'Round  (12)'!$B$2:$Y$2,0),0),0)</f>
        <v>0</v>
      </c>
      <c r="N74" s="480">
        <f>IFERROR(VLOOKUP($B74,'Round 1'!$B$2:$AM$102,MATCH(Species!N$2,'Round 1'!$B$2:$AM$2,0),0),0)+IFERROR(VLOOKUP($B74,'Round  (2)'!$B$2:$AM$102,MATCH(Species!N$2,'Round  (2)'!$B$2:$AM$2,0),0),0)+IFERROR(VLOOKUP($B74,'Round  (3)'!$B$2:$AM$102,MATCH(Species!N$2,'Round  (3)'!$B$2:$AM$2,0),0),0)+IFERROR(VLOOKUP($B74,'Round (4)'!$B$2:$AM$102,MATCH(Species!N$2,'Round (4)'!$B$2:$AM$2,0),0),0)+IFERROR(VLOOKUP($B74,'Round  (5)'!$B$2:$AM$102,MATCH(Species!N$2,'Round  (5)'!$B$2:$AM$2,0),0),0)+IFERROR(VLOOKUP($B74,'Round  (6)'!$B$2:$AM$102,MATCH(Species!N$2,'Round  (6)'!$B$2:$AM$2,0),0),0)+IFERROR(VLOOKUP($B74,'Round  (7)'!$B$2:$AM$102,MATCH(Species!N$2,'Round  (7)'!$B$2:$AM$2,0),0),0)+IFERROR(VLOOKUP($B74,'Round  (8)'!$B$2:$AM$102,MATCH(Species!N$2,'Round  (8)'!$B$2:$AM$2,0),0),0)+IFERROR(VLOOKUP($B74,'Round  (9)'!$B$2:$AM$102,MATCH(Species!N$2,'Round  (9)'!$B$2:$AM$2,0),0),0)+IFERROR(VLOOKUP($B74,'Round  (10)'!$B$2:$U$102,MATCH(Species!N$2,'Round  (10)'!$B$2:$U$2,0),0),0)+IFERROR(VLOOKUP($B74,'Round  (11)'!$B$2:$AB$102,MATCH(Species!N$2,'Round  (11)'!$B$2:$AB$2,0),0),0)+IFERROR(VLOOKUP($B74,'Round  (12)'!$B$2:$Y$100,MATCH(Species!N$2,'Round  (12)'!$B$2:$Y$2,0),0),0)</f>
        <v>1</v>
      </c>
      <c r="O74" s="480">
        <f>IFERROR(VLOOKUP($B74,'Round 1'!$B$2:$AM$102,MATCH(Species!O$2,'Round 1'!$B$2:$AM$2,0),0),0)+IFERROR(VLOOKUP($B74,'Round  (2)'!$B$2:$AM$102,MATCH(Species!O$2,'Round  (2)'!$B$2:$AM$2,0),0),0)+IFERROR(VLOOKUP($B74,'Round  (3)'!$B$2:$AM$102,MATCH(Species!O$2,'Round  (3)'!$B$2:$AM$2,0),0),0)+IFERROR(VLOOKUP($B74,'Round (4)'!$B$2:$AM$102,MATCH(Species!O$2,'Round (4)'!$B$2:$AM$2,0),0),0)+IFERROR(VLOOKUP($B74,'Round  (5)'!$B$2:$AM$102,MATCH(Species!O$2,'Round  (5)'!$B$2:$AM$2,0),0),0)+IFERROR(VLOOKUP($B74,'Round  (6)'!$B$2:$AM$102,MATCH(Species!O$2,'Round  (6)'!$B$2:$AM$2,0),0),0)+IFERROR(VLOOKUP($B74,'Round  (7)'!$B$2:$AM$102,MATCH(Species!O$2,'Round  (7)'!$B$2:$AM$2,0),0),0)+IFERROR(VLOOKUP($B74,'Round  (8)'!$B$2:$AM$102,MATCH(Species!O$2,'Round  (8)'!$B$2:$AM$2,0),0),0)+IFERROR(VLOOKUP($B74,'Round  (9)'!$B$2:$AM$102,MATCH(Species!O$2,'Round  (9)'!$B$2:$AM$2,0),0),0)+IFERROR(VLOOKUP($B74,'Round  (10)'!$B$2:$U$102,MATCH(Species!O$2,'Round  (10)'!$B$2:$U$2,0),0),0)+IFERROR(VLOOKUP($B74,'Round  (11)'!$B$2:$AB$102,MATCH(Species!O$2,'Round  (11)'!$B$2:$AB$2,0),0),0)+IFERROR(VLOOKUP($B74,'Round  (12)'!$B$2:$Y$100,MATCH(Species!O$2,'Round  (12)'!$B$2:$Y$2,0),0),0)</f>
        <v>0</v>
      </c>
      <c r="P74" s="480">
        <f>IFERROR(VLOOKUP($B74,'Round 1'!$B$2:$AM$102,MATCH(Species!P$2,'Round 1'!$B$2:$AM$2,0),0),0)+IFERROR(VLOOKUP($B74,'Round  (2)'!$B$2:$AM$102,MATCH(Species!P$2,'Round  (2)'!$B$2:$AM$2,0),0),0)+IFERROR(VLOOKUP($B74,'Round  (3)'!$B$2:$AM$102,MATCH(Species!P$2,'Round  (3)'!$B$2:$AM$2,0),0),0)+IFERROR(VLOOKUP($B74,'Round (4)'!$B$2:$AM$102,MATCH(Species!P$2,'Round (4)'!$B$2:$AM$2,0),0),0)+IFERROR(VLOOKUP($B74,'Round  (5)'!$B$2:$AM$102,MATCH(Species!P$2,'Round  (5)'!$B$2:$AM$2,0),0),0)+IFERROR(VLOOKUP($B74,'Round  (6)'!$B$2:$AM$102,MATCH(Species!P$2,'Round  (6)'!$B$2:$AM$2,0),0),0)+IFERROR(VLOOKUP($B74,'Round  (7)'!$B$2:$AM$102,MATCH(Species!P$2,'Round  (7)'!$B$2:$AM$2,0),0),0)+IFERROR(VLOOKUP($B74,'Round  (8)'!$B$2:$AM$102,MATCH(Species!P$2,'Round  (8)'!$B$2:$AM$2,0),0),0)+IFERROR(VLOOKUP($B74,'Round  (9)'!$B$2:$AM$102,MATCH(Species!P$2,'Round  (9)'!$B$2:$AM$2,0),0),0)+IFERROR(VLOOKUP($B74,'Round  (10)'!$B$2:$U$102,MATCH(Species!P$2,'Round  (10)'!$B$2:$U$2,0),0),0)+IFERROR(VLOOKUP($B74,'Round  (11)'!$B$2:$AB$102,MATCH(Species!P$2,'Round  (11)'!$B$2:$AB$2,0),0),0)+IFERROR(VLOOKUP($B74,'Round  (12)'!$B$2:$Y$100,MATCH(Species!P$2,'Round  (12)'!$B$2:$Y$2,0),0),0)</f>
        <v>0</v>
      </c>
      <c r="Q74" s="480">
        <f>IFERROR(VLOOKUP($B74,'Round 1'!$B$2:$AM$102,MATCH(Species!Q$2,'Round 1'!$B$2:$AM$2,0),0),0)+IFERROR(VLOOKUP($B74,'Round  (2)'!$B$2:$AM$102,MATCH(Species!Q$2,'Round  (2)'!$B$2:$AM$2,0),0),0)+IFERROR(VLOOKUP($B74,'Round  (3)'!$B$2:$AM$102,MATCH(Species!Q$2,'Round  (3)'!$B$2:$AM$2,0),0),0)+IFERROR(VLOOKUP($B74,'Round (4)'!$B$2:$AM$102,MATCH(Species!Q$2,'Round (4)'!$B$2:$AM$2,0),0),0)+IFERROR(VLOOKUP($B74,'Round  (5)'!$B$2:$AM$102,MATCH(Species!Q$2,'Round  (5)'!$B$2:$AM$2,0),0),0)+IFERROR(VLOOKUP($B74,'Round  (6)'!$B$2:$AM$102,MATCH(Species!Q$2,'Round  (6)'!$B$2:$AM$2,0),0),0)+IFERROR(VLOOKUP($B74,'Round  (7)'!$B$2:$AM$102,MATCH(Species!Q$2,'Round  (7)'!$B$2:$AM$2,0),0),0)+IFERROR(VLOOKUP($B74,'Round  (8)'!$B$2:$AM$102,MATCH(Species!Q$2,'Round  (8)'!$B$2:$AM$2,0),0),0)+IFERROR(VLOOKUP($B74,'Round  (9)'!$B$2:$AM$102,MATCH(Species!Q$2,'Round  (9)'!$B$2:$AM$2,0),0),0)+IFERROR(VLOOKUP($B74,'Round  (10)'!$B$2:$U$102,MATCH(Species!Q$2,'Round  (10)'!$B$2:$U$2,0),0),0)+IFERROR(VLOOKUP($B74,'Round  (11)'!$B$2:$AB$102,MATCH(Species!Q$2,'Round  (11)'!$B$2:$AB$2,0),0),0)+IFERROR(VLOOKUP($B74,'Round  (12)'!$B$2:$Y$100,MATCH(Species!Q$2,'Round  (12)'!$B$2:$Y$2,0),0),0)</f>
        <v>0</v>
      </c>
      <c r="R74" s="480">
        <f>IFERROR(VLOOKUP($B74,'Round 1'!$B$2:$AM$102,MATCH(Species!R$2,'Round 1'!$B$2:$AM$2,0),0),0)+IFERROR(VLOOKUP($B74,'Round  (2)'!$B$2:$AM$102,MATCH(Species!R$2,'Round  (2)'!$B$2:$AM$2,0),0),0)+IFERROR(VLOOKUP($B74,'Round  (3)'!$B$2:$AM$102,MATCH(Species!R$2,'Round  (3)'!$B$2:$AM$2,0),0),0)+IFERROR(VLOOKUP($B74,'Round (4)'!$B$2:$AM$102,MATCH(Species!R$2,'Round (4)'!$B$2:$AM$2,0),0),0)+IFERROR(VLOOKUP($B74,'Round  (5)'!$B$2:$AM$102,MATCH(Species!R$2,'Round  (5)'!$B$2:$AM$2,0),0),0)+IFERROR(VLOOKUP($B74,'Round  (6)'!$B$2:$AM$102,MATCH(Species!R$2,'Round  (6)'!$B$2:$AM$2,0),0),0)+IFERROR(VLOOKUP($B74,'Round  (7)'!$B$2:$AM$102,MATCH(Species!R$2,'Round  (7)'!$B$2:$AM$2,0),0),0)+IFERROR(VLOOKUP($B74,'Round  (8)'!$B$2:$AM$102,MATCH(Species!R$2,'Round  (8)'!$B$2:$AM$2,0),0),0)+IFERROR(VLOOKUP($B74,'Round  (9)'!$B$2:$AM$102,MATCH(Species!R$2,'Round  (9)'!$B$2:$AM$2,0),0),0)+IFERROR(VLOOKUP($B74,'Round  (10)'!$B$2:$U$102,MATCH(Species!R$2,'Round  (10)'!$B$2:$U$2,0),0),0)+IFERROR(VLOOKUP($B74,'Round  (11)'!$B$2:$AB$102,MATCH(Species!R$2,'Round  (11)'!$B$2:$AB$2,0),0),0)+IFERROR(VLOOKUP($B74,'Round  (12)'!$B$2:$Y$100,MATCH(Species!R$2,'Round  (12)'!$B$2:$Y$2,0),0),0)</f>
        <v>0</v>
      </c>
      <c r="S74" s="480">
        <f>IFERROR(VLOOKUP($B74,'Round 1'!$B$2:$AM$102,MATCH(Species!S$2,'Round 1'!$B$2:$AM$2,0),0),0)+IFERROR(VLOOKUP($B74,'Round  (2)'!$B$2:$AM$102,MATCH(Species!S$2,'Round  (2)'!$B$2:$AM$2,0),0),0)+IFERROR(VLOOKUP($B74,'Round  (3)'!$B$2:$AM$102,MATCH(Species!S$2,'Round  (3)'!$B$2:$AM$2,0),0),0)+IFERROR(VLOOKUP($B74,'Round (4)'!$B$2:$AM$102,MATCH(Species!S$2,'Round (4)'!$B$2:$AM$2,0),0),0)+IFERROR(VLOOKUP($B74,'Round  (5)'!$B$2:$AM$102,MATCH(Species!S$2,'Round  (5)'!$B$2:$AM$2,0),0),0)+IFERROR(VLOOKUP($B74,'Round  (6)'!$B$2:$AM$102,MATCH(Species!S$2,'Round  (6)'!$B$2:$AM$2,0),0),0)+IFERROR(VLOOKUP($B74,'Round  (7)'!$B$2:$AM$102,MATCH(Species!S$2,'Round  (7)'!$B$2:$AM$2,0),0),0)+IFERROR(VLOOKUP($B74,'Round  (8)'!$B$2:$AM$102,MATCH(Species!S$2,'Round  (8)'!$B$2:$AM$2,0),0),0)+IFERROR(VLOOKUP($B74,'Round  (9)'!$B$2:$AM$102,MATCH(Species!S$2,'Round  (9)'!$B$2:$AM$2,0),0),0)+IFERROR(VLOOKUP($B74,'Round  (10)'!$B$2:$U$102,MATCH(Species!S$2,'Round  (10)'!$B$2:$U$2,0),0),0)+IFERROR(VLOOKUP($B74,'Round  (11)'!$B$2:$AB$102,MATCH(Species!S$2,'Round  (11)'!$B$2:$AB$2,0),0),0)+IFERROR(VLOOKUP($B74,'Round  (12)'!$B$2:$Y$100,MATCH(Species!S$2,'Round  (12)'!$B$2:$Y$2,0),0),0)</f>
        <v>0</v>
      </c>
      <c r="T74" s="480">
        <f>IFERROR(VLOOKUP($B74,'Round 1'!$B$2:$AM$102,MATCH(Species!T$2,'Round 1'!$B$2:$AM$2,0),0),0)+IFERROR(VLOOKUP($B74,'Round  (2)'!$B$2:$AM$102,MATCH(Species!T$2,'Round  (2)'!$B$2:$AM$2,0),0),0)+IFERROR(VLOOKUP($B74,'Round  (3)'!$B$2:$AM$102,MATCH(Species!T$2,'Round  (3)'!$B$2:$AM$2,0),0),0)+IFERROR(VLOOKUP($B74,'Round (4)'!$B$2:$AM$102,MATCH(Species!T$2,'Round (4)'!$B$2:$AM$2,0),0),0)+IFERROR(VLOOKUP($B74,'Round  (5)'!$B$2:$AM$102,MATCH(Species!T$2,'Round  (5)'!$B$2:$AM$2,0),0),0)+IFERROR(VLOOKUP($B74,'Round  (6)'!$B$2:$AM$102,MATCH(Species!T$2,'Round  (6)'!$B$2:$AM$2,0),0),0)+IFERROR(VLOOKUP($B74,'Round  (7)'!$B$2:$AM$102,MATCH(Species!T$2,'Round  (7)'!$B$2:$AM$2,0),0),0)+IFERROR(VLOOKUP($B74,'Round  (8)'!$B$2:$AM$102,MATCH(Species!T$2,'Round  (8)'!$B$2:$AM$2,0),0),0)+IFERROR(VLOOKUP($B74,'Round  (9)'!$B$2:$AM$102,MATCH(Species!T$2,'Round  (9)'!$B$2:$AM$2,0),0),0)+IFERROR(VLOOKUP($B74,'Round  (10)'!$B$2:$U$102,MATCH(Species!T$2,'Round  (10)'!$B$2:$U$2,0),0),0)+IFERROR(VLOOKUP($B74,'Round  (11)'!$B$2:$AB$102,MATCH(Species!T$2,'Round  (11)'!$B$2:$AB$2,0),0),0)+IFERROR(VLOOKUP($B74,'Round  (12)'!$B$2:$Y$100,MATCH(Species!T$2,'Round  (12)'!$B$2:$Y$2,0),0),0)</f>
        <v>0</v>
      </c>
      <c r="U74" s="480">
        <f>IFERROR(VLOOKUP($B74,'Round 1'!$B$2:$AM$102,MATCH(Species!U$2,'Round 1'!$B$2:$AM$2,0),0),0)+IFERROR(VLOOKUP($B74,'Round  (2)'!$B$2:$AM$102,MATCH(Species!U$2,'Round  (2)'!$B$2:$AM$2,0),0),0)+IFERROR(VLOOKUP($B74,'Round  (3)'!$B$2:$AM$102,MATCH(Species!U$2,'Round  (3)'!$B$2:$AM$2,0),0),0)+IFERROR(VLOOKUP($B74,'Round (4)'!$B$2:$AM$102,MATCH(Species!U$2,'Round (4)'!$B$2:$AM$2,0),0),0)+IFERROR(VLOOKUP($B74,'Round  (5)'!$B$2:$AM$102,MATCH(Species!U$2,'Round  (5)'!$B$2:$AM$2,0),0),0)+IFERROR(VLOOKUP($B74,'Round  (6)'!$B$2:$AM$102,MATCH(Species!U$2,'Round  (6)'!$B$2:$AM$2,0),0),0)+IFERROR(VLOOKUP($B74,'Round  (7)'!$B$2:$AM$102,MATCH(Species!U$2,'Round  (7)'!$B$2:$AM$2,0),0),0)+IFERROR(VLOOKUP($B74,'Round  (8)'!$B$2:$AM$102,MATCH(Species!U$2,'Round  (8)'!$B$2:$AM$2,0),0),0)+IFERROR(VLOOKUP($B74,'Round  (9)'!$B$2:$AM$102,MATCH(Species!U$2,'Round  (9)'!$B$2:$AM$2,0),0),0)+IFERROR(VLOOKUP($B74,'Round  (10)'!$B$2:$U$102,MATCH(Species!U$2,'Round  (10)'!$B$2:$U$2,0),0),0)+IFERROR(VLOOKUP($B74,'Round  (11)'!$B$2:$AB$102,MATCH(Species!U$2,'Round  (11)'!$B$2:$AB$2,0),0),0)+IFERROR(VLOOKUP($B74,'Round  (12)'!$B$2:$Y$100,MATCH(Species!U$2,'Round  (12)'!$B$2:$Y$2,0),0),0)</f>
        <v>0</v>
      </c>
      <c r="V74" s="480">
        <f>IFERROR(VLOOKUP($B74,'Round 1'!$B$2:$AM$102,MATCH(Species!V$2,'Round 1'!$B$2:$AM$2,0),0),0)+IFERROR(VLOOKUP($B74,'Round  (2)'!$B$2:$AM$102,MATCH(Species!V$2,'Round  (2)'!$B$2:$AM$2,0),0),0)+IFERROR(VLOOKUP($B74,'Round  (3)'!$B$2:$AM$102,MATCH(Species!V$2,'Round  (3)'!$B$2:$AM$2,0),0),0)+IFERROR(VLOOKUP($B74,'Round (4)'!$B$2:$AM$102,MATCH(Species!V$2,'Round (4)'!$B$2:$AM$2,0),0),0)+IFERROR(VLOOKUP($B74,'Round  (5)'!$B$2:$AM$102,MATCH(Species!V$2,'Round  (5)'!$B$2:$AM$2,0),0),0)+IFERROR(VLOOKUP($B74,'Round  (6)'!$B$2:$AM$102,MATCH(Species!V$2,'Round  (6)'!$B$2:$AM$2,0),0),0)+IFERROR(VLOOKUP($B74,'Round  (7)'!$B$2:$AM$102,MATCH(Species!V$2,'Round  (7)'!$B$2:$AM$2,0),0),0)+IFERROR(VLOOKUP($B74,'Round  (8)'!$B$2:$AM$102,MATCH(Species!V$2,'Round  (8)'!$B$2:$AM$2,0),0),0)+IFERROR(VLOOKUP($B74,'Round  (9)'!$B$2:$AM$102,MATCH(Species!V$2,'Round  (9)'!$B$2:$AM$2,0),0),0)+IFERROR(VLOOKUP($B74,'Round  (10)'!$B$2:$U$102,MATCH(Species!V$2,'Round  (10)'!$B$2:$U$2,0),0),0)+IFERROR(VLOOKUP($B74,'Round  (11)'!$B$2:$AB$102,MATCH(Species!V$2,'Round  (11)'!$B$2:$AB$2,0),0),0)+IFERROR(VLOOKUP($B74,'Round  (12)'!$B$2:$Y$100,MATCH(Species!V$2,'Round  (12)'!$B$2:$Y$2,0),0),0)</f>
        <v>0</v>
      </c>
      <c r="W74" s="480">
        <f>IFERROR(VLOOKUP($B74,'Round 1'!$B$2:$AM$102,MATCH(Species!W$2,'Round 1'!$B$2:$AM$2,0),0),0)+IFERROR(VLOOKUP($B74,'Round  (2)'!$B$2:$AM$102,MATCH(Species!W$2,'Round  (2)'!$B$2:$AM$2,0),0),0)+IFERROR(VLOOKUP($B74,'Round  (3)'!$B$2:$AM$102,MATCH(Species!W$2,'Round  (3)'!$B$2:$AM$2,0),0),0)+IFERROR(VLOOKUP($B74,'Round (4)'!$B$2:$AM$102,MATCH(Species!W$2,'Round (4)'!$B$2:$AM$2,0),0),0)+IFERROR(VLOOKUP($B74,'Round  (5)'!$B$2:$AM$102,MATCH(Species!W$2,'Round  (5)'!$B$2:$AM$2,0),0),0)+IFERROR(VLOOKUP($B74,'Round  (6)'!$B$2:$AM$102,MATCH(Species!W$2,'Round  (6)'!$B$2:$AM$2,0),0),0)+IFERROR(VLOOKUP($B74,'Round  (7)'!$B$2:$AM$102,MATCH(Species!W$2,'Round  (7)'!$B$2:$AM$2,0),0),0)+IFERROR(VLOOKUP($B74,'Round  (8)'!$B$2:$AM$102,MATCH(Species!W$2,'Round  (8)'!$B$2:$AM$2,0),0),0)+IFERROR(VLOOKUP($B74,'Round  (9)'!$B$2:$AM$102,MATCH(Species!W$2,'Round  (9)'!$B$2:$AM$2,0),0),0)+IFERROR(VLOOKUP($B74,'Round  (10)'!$B$2:$U$102,MATCH(Species!W$2,'Round  (10)'!$B$2:$U$2,0),0),0)+IFERROR(VLOOKUP($B74,'Round  (11)'!$B$2:$AB$102,MATCH(Species!W$2,'Round  (11)'!$B$2:$AB$2,0),0),0)+IFERROR(VLOOKUP($B74,'Round  (12)'!$B$2:$Y$100,MATCH(Species!W$2,'Round  (12)'!$B$2:$Y$2,0),0),0)</f>
        <v>0</v>
      </c>
      <c r="X74" s="480">
        <f>IFERROR(VLOOKUP($B74,'Round 1'!$B$2:$AM$102,MATCH(Species!X$2,'Round 1'!$B$2:$AM$2,0),0),0)+IFERROR(VLOOKUP($B74,'Round  (2)'!$B$2:$AM$102,MATCH(Species!X$2,'Round  (2)'!$B$2:$AM$2,0),0),0)+IFERROR(VLOOKUP($B74,'Round  (3)'!$B$2:$AM$102,MATCH(Species!X$2,'Round  (3)'!$B$2:$AM$2,0),0),0)+IFERROR(VLOOKUP($B74,'Round (4)'!$B$2:$AM$102,MATCH(Species!X$2,'Round (4)'!$B$2:$AM$2,0),0),0)+IFERROR(VLOOKUP($B74,'Round  (5)'!$B$2:$AM$102,MATCH(Species!X$2,'Round  (5)'!$B$2:$AM$2,0),0),0)+IFERROR(VLOOKUP($B74,'Round  (6)'!$B$2:$AM$102,MATCH(Species!X$2,'Round  (6)'!$B$2:$AM$2,0),0),0)+IFERROR(VLOOKUP($B74,'Round  (7)'!$B$2:$AM$102,MATCH(Species!X$2,'Round  (7)'!$B$2:$AM$2,0),0),0)+IFERROR(VLOOKUP($B74,'Round  (8)'!$B$2:$AM$102,MATCH(Species!X$2,'Round  (8)'!$B$2:$AM$2,0),0),0)+IFERROR(VLOOKUP($B74,'Round  (9)'!$B$2:$AM$102,MATCH(Species!X$2,'Round  (9)'!$B$2:$AM$2,0),0),0)+IFERROR(VLOOKUP($B74,'Round  (10)'!$B$2:$U$102,MATCH(Species!X$2,'Round  (10)'!$B$2:$U$2,0),0),0)+IFERROR(VLOOKUP($B74,'Round  (11)'!$B$2:$AB$102,MATCH(Species!X$2,'Round  (11)'!$B$2:$AB$2,0),0),0)+IFERROR(VLOOKUP($B74,'Round  (12)'!$B$2:$Y$100,MATCH(Species!X$2,'Round  (12)'!$B$2:$Y$2,0),0),0)</f>
        <v>0</v>
      </c>
      <c r="Y74" s="480">
        <f>IFERROR(VLOOKUP($B74,'Round 1'!$B$2:$AM$102,MATCH(Species!Y$2,'Round 1'!$B$2:$AM$2,0),0),0)+IFERROR(VLOOKUP($B74,'Round  (2)'!$B$2:$AM$102,MATCH(Species!Y$2,'Round  (2)'!$B$2:$AM$2,0),0),0)+IFERROR(VLOOKUP($B74,'Round  (3)'!$B$2:$AM$102,MATCH(Species!Y$2,'Round  (3)'!$B$2:$AM$2,0),0),0)+IFERROR(VLOOKUP($B74,'Round (4)'!$B$2:$AM$102,MATCH(Species!Y$2,'Round (4)'!$B$2:$AM$2,0),0),0)+IFERROR(VLOOKUP($B74,'Round  (5)'!$B$2:$AM$102,MATCH(Species!Y$2,'Round  (5)'!$B$2:$AM$2,0),0),0)+IFERROR(VLOOKUP($B74,'Round  (6)'!$B$2:$AM$102,MATCH(Species!Y$2,'Round  (6)'!$B$2:$AM$2,0),0),0)+IFERROR(VLOOKUP($B74,'Round  (7)'!$B$2:$AM$102,MATCH(Species!Y$2,'Round  (7)'!$B$2:$AM$2,0),0),0)+IFERROR(VLOOKUP($B74,'Round  (8)'!$B$2:$AM$102,MATCH(Species!Y$2,'Round  (8)'!$B$2:$AM$2,0),0),0)+IFERROR(VLOOKUP($B74,'Round  (9)'!$B$2:$AM$102,MATCH(Species!Y$2,'Round  (9)'!$B$2:$AM$2,0),0),0)+IFERROR(VLOOKUP($B74,'Round  (10)'!$B$2:$U$102,MATCH(Species!Y$2,'Round  (10)'!$B$2:$U$2,0),0),0)+IFERROR(VLOOKUP($B74,'Round  (11)'!$B$2:$AB$102,MATCH(Species!Y$2,'Round  (11)'!$B$2:$AB$2,0),0),0)+IFERROR(VLOOKUP($B74,'Round  (12)'!$B$2:$Y$100,MATCH(Species!Y$2,'Round  (12)'!$B$2:$Y$2,0),0),0)</f>
        <v>0</v>
      </c>
      <c r="Z74" s="480">
        <f>IFERROR(VLOOKUP($B74,'Round 1'!$B$2:$AM$102,MATCH(Species!Z$2,'Round 1'!$B$2:$AM$2,0),0),0)+IFERROR(VLOOKUP($B74,'Round  (2)'!$B$2:$AM$102,MATCH(Species!Z$2,'Round  (2)'!$B$2:$AM$2,0),0),0)+IFERROR(VLOOKUP($B74,'Round  (3)'!$B$2:$AM$102,MATCH(Species!Z$2,'Round  (3)'!$B$2:$AM$2,0),0),0)+IFERROR(VLOOKUP($B74,'Round (4)'!$B$2:$AM$102,MATCH(Species!Z$2,'Round (4)'!$B$2:$AM$2,0),0),0)+IFERROR(VLOOKUP($B74,'Round  (5)'!$B$2:$AM$102,MATCH(Species!Z$2,'Round  (5)'!$B$2:$AM$2,0),0),0)+IFERROR(VLOOKUP($B74,'Round  (6)'!$B$2:$AM$102,MATCH(Species!Z$2,'Round  (6)'!$B$2:$AM$2,0),0),0)+IFERROR(VLOOKUP($B74,'Round  (7)'!$B$2:$AM$102,MATCH(Species!Z$2,'Round  (7)'!$B$2:$AM$2,0),0),0)+IFERROR(VLOOKUP($B74,'Round  (8)'!$B$2:$AM$102,MATCH(Species!Z$2,'Round  (8)'!$B$2:$AM$2,0),0),0)+IFERROR(VLOOKUP($B74,'Round  (9)'!$B$2:$AM$102,MATCH(Species!Z$2,'Round  (9)'!$B$2:$AM$2,0),0),0)+IFERROR(VLOOKUP($B74,'Round  (10)'!$B$2:$U$102,MATCH(Species!Z$2,'Round  (10)'!$B$2:$U$2,0),0),0)+IFERROR(VLOOKUP($B74,'Round  (11)'!$B$2:$AB$102,MATCH(Species!Z$2,'Round  (11)'!$B$2:$AB$2,0),0),0)+IFERROR(VLOOKUP($B74,'Round  (12)'!$B$2:$Y$100,MATCH(Species!Z$2,'Round  (12)'!$B$2:$Y$2,0),0),0)</f>
        <v>0</v>
      </c>
      <c r="AA74" s="480">
        <f>IFERROR(VLOOKUP($B74,'Round 1'!$B$2:$AM$102,MATCH(Species!AA$2,'Round 1'!$B$2:$AM$2,0),0),0)+IFERROR(VLOOKUP($B74,'Round  (2)'!$B$2:$AM$102,MATCH(Species!AA$2,'Round  (2)'!$B$2:$AM$2,0),0),0)+IFERROR(VLOOKUP($B74,'Round  (3)'!$B$2:$AM$102,MATCH(Species!AA$2,'Round  (3)'!$B$2:$AM$2,0),0),0)+IFERROR(VLOOKUP($B74,'Round (4)'!$B$2:$AM$102,MATCH(Species!AA$2,'Round (4)'!$B$2:$AM$2,0),0),0)+IFERROR(VLOOKUP($B74,'Round  (5)'!$B$2:$AM$102,MATCH(Species!AA$2,'Round  (5)'!$B$2:$AM$2,0),0),0)+IFERROR(VLOOKUP($B74,'Round  (6)'!$B$2:$AM$102,MATCH(Species!AA$2,'Round  (6)'!$B$2:$AM$2,0),0),0)+IFERROR(VLOOKUP($B74,'Round  (7)'!$B$2:$AM$102,MATCH(Species!AA$2,'Round  (7)'!$B$2:$AM$2,0),0),0)+IFERROR(VLOOKUP($B74,'Round  (8)'!$B$2:$AM$102,MATCH(Species!AA$2,'Round  (8)'!$B$2:$AM$2,0),0),0)+IFERROR(VLOOKUP($B74,'Round  (9)'!$B$2:$AM$102,MATCH(Species!AA$2,'Round  (9)'!$B$2:$AM$2,0),0),0)+IFERROR(VLOOKUP($B74,'Round  (10)'!$B$2:$U$102,MATCH(Species!AA$2,'Round  (10)'!$B$2:$U$2,0),0),0)+IFERROR(VLOOKUP($B74,'Round  (11)'!$B$2:$AB$102,MATCH(Species!AA$2,'Round  (11)'!$B$2:$AB$2,0),0),0)+IFERROR(VLOOKUP($B74,'Round  (12)'!$B$2:$Y$100,MATCH(Species!AA$2,'Round  (12)'!$B$2:$Y$2,0),0),0)</f>
        <v>0</v>
      </c>
      <c r="AB74" s="480">
        <f>IFERROR(VLOOKUP($B74,'Round 1'!$B$2:$AM$102,MATCH(Species!AB$2,'Round 1'!$B$2:$AM$2,0),0),0)+IFERROR(VLOOKUP($B74,'Round  (2)'!$B$2:$AM$102,MATCH(Species!AB$2,'Round  (2)'!$B$2:$AM$2,0),0),0)+IFERROR(VLOOKUP($B74,'Round  (3)'!$B$2:$AM$102,MATCH(Species!AB$2,'Round  (3)'!$B$2:$AM$2,0),0),0)+IFERROR(VLOOKUP($B74,'Round (4)'!$B$2:$AM$102,MATCH(Species!AB$2,'Round (4)'!$B$2:$AM$2,0),0),0)+IFERROR(VLOOKUP($B74,'Round  (5)'!$B$2:$AM$102,MATCH(Species!AB$2,'Round  (5)'!$B$2:$AM$2,0),0),0)+IFERROR(VLOOKUP($B74,'Round  (6)'!$B$2:$AM$102,MATCH(Species!AB$2,'Round  (6)'!$B$2:$AM$2,0),0),0)+IFERROR(VLOOKUP($B74,'Round  (7)'!$B$2:$AM$102,MATCH(Species!AB$2,'Round  (7)'!$B$2:$AM$2,0),0),0)+IFERROR(VLOOKUP($B74,'Round  (8)'!$B$2:$AM$102,MATCH(Species!AB$2,'Round  (8)'!$B$2:$AM$2,0),0),0)+IFERROR(VLOOKUP($B74,'Round  (9)'!$B$2:$AM$102,MATCH(Species!AB$2,'Round  (9)'!$B$2:$AM$2,0),0),0)+IFERROR(VLOOKUP($B74,'Round  (10)'!$B$2:$U$102,MATCH(Species!AB$2,'Round  (10)'!$B$2:$U$2,0),0),0)+IFERROR(VLOOKUP($B74,'Round  (11)'!$B$2:$AB$102,MATCH(Species!AB$2,'Round  (11)'!$B$2:$AB$2,0),0),0)+IFERROR(VLOOKUP($B74,'Round  (12)'!$B$2:$Y$100,MATCH(Species!AB$2,'Round  (12)'!$B$2:$Y$2,0),0),0)</f>
        <v>0</v>
      </c>
      <c r="AC74" s="480">
        <f>IFERROR(VLOOKUP($B74,'Round 1'!$B$2:$AM$102,MATCH(Species!AC$2,'Round 1'!$B$2:$AM$2,0),0),0)+IFERROR(VLOOKUP($B74,'Round  (2)'!$B$2:$AM$102,MATCH(Species!AC$2,'Round  (2)'!$B$2:$AM$2,0),0),0)+IFERROR(VLOOKUP($B74,'Round  (3)'!$B$2:$AM$102,MATCH(Species!AC$2,'Round  (3)'!$B$2:$AM$2,0),0),0)+IFERROR(VLOOKUP($B74,'Round (4)'!$B$2:$AM$102,MATCH(Species!AC$2,'Round (4)'!$B$2:$AM$2,0),0),0)+IFERROR(VLOOKUP($B74,'Round  (5)'!$B$2:$AM$102,MATCH(Species!AC$2,'Round  (5)'!$B$2:$AM$2,0),0),0)+IFERROR(VLOOKUP($B74,'Round  (6)'!$B$2:$AM$102,MATCH(Species!AC$2,'Round  (6)'!$B$2:$AM$2,0),0),0)+IFERROR(VLOOKUP($B74,'Round  (7)'!$B$2:$AM$102,MATCH(Species!AC$2,'Round  (7)'!$B$2:$AM$2,0),0),0)+IFERROR(VLOOKUP($B74,'Round  (8)'!$B$2:$AM$102,MATCH(Species!AC$2,'Round  (8)'!$B$2:$AM$2,0),0),0)+IFERROR(VLOOKUP($B74,'Round  (9)'!$B$2:$AM$102,MATCH(Species!AC$2,'Round  (9)'!$B$2:$AM$2,0),0),0)+IFERROR(VLOOKUP($B74,'Round  (10)'!$B$2:$U$102,MATCH(Species!AC$2,'Round  (10)'!$B$2:$U$2,0),0),0)+IFERROR(VLOOKUP($B74,'Round  (11)'!$B$2:$AB$102,MATCH(Species!AC$2,'Round  (11)'!$B$2:$AB$2,0),0),0)+IFERROR(VLOOKUP($B74,'Round  (12)'!$B$2:$Y$100,MATCH(Species!AC$2,'Round  (12)'!$B$2:$Y$2,0),0),0)</f>
        <v>0</v>
      </c>
      <c r="AD74" s="480">
        <f>IFERROR(VLOOKUP($B74,'Round 1'!$B$2:$AM$102,MATCH(Species!AD$2,'Round 1'!$B$2:$AM$2,0),0),0)+IFERROR(VLOOKUP($B74,'Round  (2)'!$B$2:$AM$102,MATCH(Species!AD$2,'Round  (2)'!$B$2:$AM$2,0),0),0)+IFERROR(VLOOKUP($B74,'Round  (3)'!$B$2:$AM$102,MATCH(Species!AD$2,'Round  (3)'!$B$2:$AM$2,0),0),0)+IFERROR(VLOOKUP($B74,'Round (4)'!$B$2:$AM$102,MATCH(Species!AD$2,'Round (4)'!$B$2:$AM$2,0),0),0)+IFERROR(VLOOKUP($B74,'Round  (5)'!$B$2:$AM$102,MATCH(Species!AD$2,'Round  (5)'!$B$2:$AM$2,0),0),0)+IFERROR(VLOOKUP($B74,'Round  (6)'!$B$2:$AM$102,MATCH(Species!AD$2,'Round  (6)'!$B$2:$AM$2,0),0),0)+IFERROR(VLOOKUP($B74,'Round  (7)'!$B$2:$AM$102,MATCH(Species!AD$2,'Round  (7)'!$B$2:$AM$2,0),0),0)+IFERROR(VLOOKUP($B74,'Round  (8)'!$B$2:$AM$102,MATCH(Species!AD$2,'Round  (8)'!$B$2:$AM$2,0),0),0)+IFERROR(VLOOKUP($B74,'Round  (9)'!$B$2:$AM$102,MATCH(Species!AD$2,'Round  (9)'!$B$2:$AM$2,0),0),0)+IFERROR(VLOOKUP($B74,'Round  (10)'!$B$2:$U$102,MATCH(Species!AD$2,'Round  (10)'!$B$2:$U$2,0),0),0)+IFERROR(VLOOKUP($B74,'Round  (11)'!$B$2:$AB$102,MATCH(Species!AD$2,'Round  (11)'!$B$2:$AB$2,0),0),0)+IFERROR(VLOOKUP($B74,'Round  (12)'!$B$2:$Y$100,MATCH(Species!AD$2,'Round  (12)'!$B$2:$Y$2,0),0),0)</f>
        <v>0</v>
      </c>
      <c r="AE74" s="480">
        <f>IFERROR(VLOOKUP($B74,'Round 1'!$B$2:$AM$102,MATCH(Species!AE$2,'Round 1'!$B$2:$AM$2,0),0),0)+IFERROR(VLOOKUP($B74,'Round  (2)'!$B$2:$AM$102,MATCH(Species!AE$2,'Round  (2)'!$B$2:$AM$2,0),0),0)+IFERROR(VLOOKUP($B74,'Round  (3)'!$B$2:$AM$102,MATCH(Species!AE$2,'Round  (3)'!$B$2:$AM$2,0),0),0)+IFERROR(VLOOKUP($B74,'Round (4)'!$B$2:$AM$102,MATCH(Species!AE$2,'Round (4)'!$B$2:$AM$2,0),0),0)+IFERROR(VLOOKUP($B74,'Round  (5)'!$B$2:$AM$102,MATCH(Species!AE$2,'Round  (5)'!$B$2:$AM$2,0),0),0)+IFERROR(VLOOKUP($B74,'Round  (6)'!$B$2:$AM$102,MATCH(Species!AE$2,'Round  (6)'!$B$2:$AM$2,0),0),0)+IFERROR(VLOOKUP($B74,'Round  (7)'!$B$2:$AM$102,MATCH(Species!AE$2,'Round  (7)'!$B$2:$AM$2,0),0),0)+IFERROR(VLOOKUP($B74,'Round  (8)'!$B$2:$AM$102,MATCH(Species!AE$2,'Round  (8)'!$B$2:$AM$2,0),0),0)+IFERROR(VLOOKUP($B74,'Round  (9)'!$B$2:$AM$102,MATCH(Species!AE$2,'Round  (9)'!$B$2:$AM$2,0),0),0)+IFERROR(VLOOKUP($B74,'Round  (10)'!$B$2:$U$102,MATCH(Species!AE$2,'Round  (10)'!$B$2:$U$2,0),0),0)+IFERROR(VLOOKUP($B74,'Round  (11)'!$B$2:$AB$102,MATCH(Species!AE$2,'Round  (11)'!$B$2:$AB$2,0),0),0)+IFERROR(VLOOKUP($B74,'Round  (12)'!$B$2:$Y$100,MATCH(Species!AE$2,'Round  (12)'!$B$2:$Y$2,0),0),0)</f>
        <v>0</v>
      </c>
      <c r="AF74" s="480">
        <f>IFERROR(VLOOKUP($B74,'Round 1'!$B$2:$AM$102,MATCH(Species!AF$2,'Round 1'!$B$2:$AM$2,0),0),0)+IFERROR(VLOOKUP($B74,'Round  (2)'!$B$2:$AM$102,MATCH(Species!AF$2,'Round  (2)'!$B$2:$AM$2,0),0),0)+IFERROR(VLOOKUP($B74,'Round  (3)'!$B$2:$AM$102,MATCH(Species!AF$2,'Round  (3)'!$B$2:$AM$2,0),0),0)+IFERROR(VLOOKUP($B74,'Round (4)'!$B$2:$AM$102,MATCH(Species!AF$2,'Round (4)'!$B$2:$AM$2,0),0),0)+IFERROR(VLOOKUP($B74,'Round  (5)'!$B$2:$AM$102,MATCH(Species!AF$2,'Round  (5)'!$B$2:$AM$2,0),0),0)+IFERROR(VLOOKUP($B74,'Round  (6)'!$B$2:$AM$102,MATCH(Species!AF$2,'Round  (6)'!$B$2:$AM$2,0),0),0)+IFERROR(VLOOKUP($B74,'Round  (7)'!$B$2:$AM$102,MATCH(Species!AF$2,'Round  (7)'!$B$2:$AM$2,0),0),0)+IFERROR(VLOOKUP($B74,'Round  (8)'!$B$2:$AM$102,MATCH(Species!AF$2,'Round  (8)'!$B$2:$AM$2,0),0),0)+IFERROR(VLOOKUP($B74,'Round  (9)'!$B$2:$AM$102,MATCH(Species!AF$2,'Round  (9)'!$B$2:$AM$2,0),0),0)+IFERROR(VLOOKUP($B74,'Round  (10)'!$B$2:$U$102,MATCH(Species!AF$2,'Round  (10)'!$B$2:$U$2,0),0),0)+IFERROR(VLOOKUP($B74,'Round  (11)'!$B$2:$AB$102,MATCH(Species!AF$2,'Round  (11)'!$B$2:$AB$2,0),0),0)+IFERROR(VLOOKUP($B74,'Round  (12)'!$B$2:$Y$100,MATCH(Species!AF$2,'Round  (12)'!$B$2:$Y$2,0),0),0)</f>
        <v>0</v>
      </c>
      <c r="AG74" s="480">
        <f>IFERROR(VLOOKUP($B74,'Round 1'!$B$2:$AM$102,MATCH(Species!AG$2,'Round 1'!$B$2:$AM$2,0),0),0)+IFERROR(VLOOKUP($B74,'Round  (2)'!$B$2:$AM$102,MATCH(Species!AG$2,'Round  (2)'!$B$2:$AM$2,0),0),0)+IFERROR(VLOOKUP($B74,'Round  (3)'!$B$2:$AM$102,MATCH(Species!AG$2,'Round  (3)'!$B$2:$AM$2,0),0),0)+IFERROR(VLOOKUP($B74,'Round (4)'!$B$2:$AM$102,MATCH(Species!AG$2,'Round (4)'!$B$2:$AM$2,0),0),0)+IFERROR(VLOOKUP($B74,'Round  (5)'!$B$2:$AM$102,MATCH(Species!AG$2,'Round  (5)'!$B$2:$AM$2,0),0),0)+IFERROR(VLOOKUP($B74,'Round  (6)'!$B$2:$AM$102,MATCH(Species!AG$2,'Round  (6)'!$B$2:$AM$2,0),0),0)+IFERROR(VLOOKUP($B74,'Round  (7)'!$B$2:$AM$102,MATCH(Species!AG$2,'Round  (7)'!$B$2:$AM$2,0),0),0)+IFERROR(VLOOKUP($B74,'Round  (8)'!$B$2:$AM$102,MATCH(Species!AG$2,'Round  (8)'!$B$2:$AM$2,0),0),0)+IFERROR(VLOOKUP($B74,'Round  (9)'!$B$2:$AM$102,MATCH(Species!AG$2,'Round  (9)'!$B$2:$AM$2,0),0),0)+IFERROR(VLOOKUP($B74,'Round  (10)'!$B$2:$U$102,MATCH(Species!AG$2,'Round  (10)'!$B$2:$U$2,0),0),0)+IFERROR(VLOOKUP($B74,'Round  (11)'!$B$2:$AB$102,MATCH(Species!AG$2,'Round  (11)'!$B$2:$AB$2,0),0),0)+IFERROR(VLOOKUP($B74,'Round  (12)'!$B$2:$Y$100,MATCH(Species!AG$2,'Round  (12)'!$B$2:$Y$2,0),0),0)</f>
        <v>0</v>
      </c>
      <c r="AH74" s="480">
        <f>IFERROR(VLOOKUP($B74,'Round 1'!$B$2:$AM$102,MATCH(Species!AH$2,'Round 1'!$B$2:$AM$2,0),0),0)+IFERROR(VLOOKUP($B74,'Round  (2)'!$B$2:$AM$102,MATCH(Species!AH$2,'Round  (2)'!$B$2:$AM$2,0),0),0)+IFERROR(VLOOKUP($B74,'Round  (3)'!$B$2:$AM$102,MATCH(Species!AH$2,'Round  (3)'!$B$2:$AM$2,0),0),0)+IFERROR(VLOOKUP($B74,'Round (4)'!$B$2:$AM$102,MATCH(Species!AH$2,'Round (4)'!$B$2:$AM$2,0),0),0)+IFERROR(VLOOKUP($B74,'Round  (5)'!$B$2:$AM$102,MATCH(Species!AH$2,'Round  (5)'!$B$2:$AM$2,0),0),0)+IFERROR(VLOOKUP($B74,'Round  (6)'!$B$2:$AM$102,MATCH(Species!AH$2,'Round  (6)'!$B$2:$AM$2,0),0),0)+IFERROR(VLOOKUP($B74,'Round  (7)'!$B$2:$AM$102,MATCH(Species!AH$2,'Round  (7)'!$B$2:$AM$2,0),0),0)+IFERROR(VLOOKUP($B74,'Round  (8)'!$B$2:$AM$102,MATCH(Species!AH$2,'Round  (8)'!$B$2:$AM$2,0),0),0)+IFERROR(VLOOKUP($B74,'Round  (9)'!$B$2:$AM$102,MATCH(Species!AH$2,'Round  (9)'!$B$2:$AM$2,0),0),0)+IFERROR(VLOOKUP($B74,'Round  (10)'!$B$2:$U$102,MATCH(Species!AH$2,'Round  (10)'!$B$2:$U$2,0),0),0)+IFERROR(VLOOKUP($B74,'Round  (11)'!$B$2:$AB$102,MATCH(Species!AH$2,'Round  (11)'!$B$2:$AB$2,0),0),0)+IFERROR(VLOOKUP($B74,'Round  (12)'!$B$2:$Y$100,MATCH(Species!AH$2,'Round  (12)'!$B$2:$Y$2,0),0),0)</f>
        <v>0</v>
      </c>
      <c r="AI74" s="480">
        <f>IFERROR(VLOOKUP($B74,'Round 1'!$B$2:$AM$102,MATCH(Species!AI$2,'Round 1'!$B$2:$AM$2,0),0),0)+IFERROR(VLOOKUP($B74,'Round  (2)'!$B$2:$AM$102,MATCH(Species!AI$2,'Round  (2)'!$B$2:$AM$2,0),0),0)+IFERROR(VLOOKUP($B74,'Round  (3)'!$B$2:$AM$102,MATCH(Species!AI$2,'Round  (3)'!$B$2:$AM$2,0),0),0)+IFERROR(VLOOKUP($B74,'Round (4)'!$B$2:$AM$102,MATCH(Species!AI$2,'Round (4)'!$B$2:$AM$2,0),0),0)+IFERROR(VLOOKUP($B74,'Round  (5)'!$B$2:$AM$102,MATCH(Species!AI$2,'Round  (5)'!$B$2:$AM$2,0),0),0)+IFERROR(VLOOKUP($B74,'Round  (6)'!$B$2:$AM$102,MATCH(Species!AI$2,'Round  (6)'!$B$2:$AM$2,0),0),0)+IFERROR(VLOOKUP($B74,'Round  (7)'!$B$2:$AM$102,MATCH(Species!AI$2,'Round  (7)'!$B$2:$AM$2,0),0),0)+IFERROR(VLOOKUP($B74,'Round  (8)'!$B$2:$AM$102,MATCH(Species!AI$2,'Round  (8)'!$B$2:$AM$2,0),0),0)+IFERROR(VLOOKUP($B74,'Round  (9)'!$B$2:$AM$102,MATCH(Species!AI$2,'Round  (9)'!$B$2:$AM$2,0),0),0)+IFERROR(VLOOKUP($B74,'Round  (10)'!$B$2:$U$102,MATCH(Species!AI$2,'Round  (10)'!$B$2:$U$2,0),0),0)+IFERROR(VLOOKUP($B74,'Round  (11)'!$B$2:$AB$102,MATCH(Species!AI$2,'Round  (11)'!$B$2:$AB$2,0),0),0)+IFERROR(VLOOKUP($B74,'Round  (12)'!$B$2:$Y$100,MATCH(Species!AI$2,'Round  (12)'!$B$2:$Y$2,0),0),0)</f>
        <v>0</v>
      </c>
      <c r="AJ74" s="480">
        <f>IFERROR(VLOOKUP($B74,'Round 1'!$B$2:$AM$102,MATCH(Species!AJ$2,'Round 1'!$B$2:$AM$2,0),0),0)+IFERROR(VLOOKUP($B74,'Round  (2)'!$B$2:$AM$102,MATCH(Species!AJ$2,'Round  (2)'!$B$2:$AM$2,0),0),0)+IFERROR(VLOOKUP($B74,'Round  (3)'!$B$2:$AM$102,MATCH(Species!AJ$2,'Round  (3)'!$B$2:$AM$2,0),0),0)+IFERROR(VLOOKUP($B74,'Round (4)'!$B$2:$AM$102,MATCH(Species!AJ$2,'Round (4)'!$B$2:$AM$2,0),0),0)+IFERROR(VLOOKUP($B74,'Round  (5)'!$B$2:$AM$102,MATCH(Species!AJ$2,'Round  (5)'!$B$2:$AM$2,0),0),0)+IFERROR(VLOOKUP($B74,'Round  (6)'!$B$2:$AM$102,MATCH(Species!AJ$2,'Round  (6)'!$B$2:$AM$2,0),0),0)+IFERROR(VLOOKUP($B74,'Round  (7)'!$B$2:$AM$102,MATCH(Species!AJ$2,'Round  (7)'!$B$2:$AM$2,0),0),0)+IFERROR(VLOOKUP($B74,'Round  (8)'!$B$2:$AM$102,MATCH(Species!AJ$2,'Round  (8)'!$B$2:$AM$2,0),0),0)+IFERROR(VLOOKUP($B74,'Round  (9)'!$B$2:$AM$102,MATCH(Species!AJ$2,'Round  (9)'!$B$2:$AM$2,0),0),0)+IFERROR(VLOOKUP($B74,'Round  (10)'!$B$2:$U$102,MATCH(Species!AJ$2,'Round  (10)'!$B$2:$U$2,0),0),0)+IFERROR(VLOOKUP($B74,'Round  (11)'!$B$2:$AB$102,MATCH(Species!AJ$2,'Round  (11)'!$B$2:$AB$2,0),0),0)+IFERROR(VLOOKUP($B74,'Round  (12)'!$B$2:$Y$100,MATCH(Species!AJ$2,'Round  (12)'!$B$2:$Y$2,0),0),0)</f>
        <v>0</v>
      </c>
    </row>
    <row r="75" spans="1:36" x14ac:dyDescent="0.3">
      <c r="A75" s="186">
        <v>72</v>
      </c>
      <c r="B75" s="326" t="s">
        <v>325</v>
      </c>
      <c r="C75" s="66" t="str">
        <f>IFERROR(VLOOKUP(B75,IND!$B$3:$E$66,4,0),"NM")</f>
        <v>NM</v>
      </c>
      <c r="D75" s="51">
        <f t="shared" si="5"/>
        <v>2</v>
      </c>
      <c r="E75" s="342">
        <f t="shared" si="6"/>
        <v>3</v>
      </c>
      <c r="F75" s="480">
        <f>IFERROR(VLOOKUP($B75,'Round 1'!$B$2:$AM$102,MATCH(Species!F$2,'Round 1'!$B$2:$AM$2,0),0),0)+IFERROR(VLOOKUP($B75,'Round  (2)'!$B$2:$AM$102,MATCH(Species!F$2,'Round  (2)'!$B$2:$AM$2,0),0),0)+IFERROR(VLOOKUP($B75,'Round  (3)'!$B$2:$AM$102,MATCH(Species!F$2,'Round  (3)'!$B$2:$AM$2,0),0),0)+IFERROR(VLOOKUP($B75,'Round (4)'!$B$2:$AM$102,MATCH(Species!F$2,'Round (4)'!$B$2:$AM$2,0),0),0)+IFERROR(VLOOKUP($B75,'Round  (5)'!$B$2:$AM$102,MATCH(Species!F$2,'Round  (5)'!$B$2:$AM$2,0),0),0)+IFERROR(VLOOKUP($B75,'Round  (6)'!$B$2:$AM$102,MATCH(Species!F$2,'Round  (6)'!$B$2:$AM$2,0),0),0)+IFERROR(VLOOKUP($B75,'Round  (7)'!$B$2:$AM$102,MATCH(Species!F$2,'Round  (7)'!$B$2:$AM$2,0),0),0)+IFERROR(VLOOKUP($B75,'Round  (8)'!$B$2:$AM$102,MATCH(Species!F$2,'Round  (8)'!$B$2:$AM$2,0),0),0)+IFERROR(VLOOKUP($B75,'Round  (9)'!$B$2:$AM$102,MATCH(Species!F$2,'Round  (9)'!$B$2:$AM$2,0),0),0)+IFERROR(VLOOKUP($B75,'Round  (10)'!$B$2:$U$102,MATCH(Species!F$2,'Round  (10)'!$B$2:$U$2,0),0),0)+IFERROR(VLOOKUP($B75,'Round  (11)'!$B$2:$AB$102,MATCH(Species!F$2,'Round  (11)'!$B$2:$AB$2,0),0),0)+IFERROR(VLOOKUP($B75,'Round  (12)'!$B$2:$Y$100,MATCH(Species!F$2,'Round  (12)'!$B$2:$Y$2,0),0),0)</f>
        <v>0</v>
      </c>
      <c r="G75" s="480">
        <f>IFERROR(VLOOKUP($B75,'Round 1'!$B$2:$AM$102,MATCH(Species!G$2,'Round 1'!$B$2:$AM$2,0),0),0)+IFERROR(VLOOKUP($B75,'Round  (2)'!$B$2:$AM$102,MATCH(Species!G$2,'Round  (2)'!$B$2:$AM$2,0),0),0)+IFERROR(VLOOKUP($B75,'Round  (3)'!$B$2:$AM$102,MATCH(Species!G$2,'Round  (3)'!$B$2:$AM$2,0),0),0)+IFERROR(VLOOKUP($B75,'Round (4)'!$B$2:$AM$102,MATCH(Species!G$2,'Round (4)'!$B$2:$AM$2,0),0),0)+IFERROR(VLOOKUP($B75,'Round  (5)'!$B$2:$AM$102,MATCH(Species!G$2,'Round  (5)'!$B$2:$AM$2,0),0),0)+IFERROR(VLOOKUP($B75,'Round  (6)'!$B$2:$AM$102,MATCH(Species!G$2,'Round  (6)'!$B$2:$AM$2,0),0),0)+IFERROR(VLOOKUP($B75,'Round  (7)'!$B$2:$AM$102,MATCH(Species!G$2,'Round  (7)'!$B$2:$AM$2,0),0),0)+IFERROR(VLOOKUP($B75,'Round  (8)'!$B$2:$AM$102,MATCH(Species!G$2,'Round  (8)'!$B$2:$AM$2,0),0),0)+IFERROR(VLOOKUP($B75,'Round  (9)'!$B$2:$AM$102,MATCH(Species!G$2,'Round  (9)'!$B$2:$AM$2,0),0),0)+IFERROR(VLOOKUP($B75,'Round  (10)'!$B$2:$U$102,MATCH(Species!G$2,'Round  (10)'!$B$2:$U$2,0),0),0)+IFERROR(VLOOKUP($B75,'Round  (11)'!$B$2:$AB$102,MATCH(Species!G$2,'Round  (11)'!$B$2:$AB$2,0),0),0)+IFERROR(VLOOKUP($B75,'Round  (12)'!$B$2:$Y$100,MATCH(Species!G$2,'Round  (12)'!$B$2:$Y$2,0),0),0)</f>
        <v>0</v>
      </c>
      <c r="H75" s="480">
        <f>IFERROR(VLOOKUP($B75,'Round 1'!$B$2:$AM$102,MATCH(Species!H$2,'Round 1'!$B$2:$AM$2,0),0),0)+IFERROR(VLOOKUP($B75,'Round  (2)'!$B$2:$AM$102,MATCH(Species!H$2,'Round  (2)'!$B$2:$AM$2,0),0),0)+IFERROR(VLOOKUP($B75,'Round  (3)'!$B$2:$AM$102,MATCH(Species!H$2,'Round  (3)'!$B$2:$AM$2,0),0),0)+IFERROR(VLOOKUP($B75,'Round (4)'!$B$2:$AM$102,MATCH(Species!H$2,'Round (4)'!$B$2:$AM$2,0),0),0)+IFERROR(VLOOKUP($B75,'Round  (5)'!$B$2:$AM$102,MATCH(Species!H$2,'Round  (5)'!$B$2:$AM$2,0),0),0)+IFERROR(VLOOKUP($B75,'Round  (6)'!$B$2:$AM$102,MATCH(Species!H$2,'Round  (6)'!$B$2:$AM$2,0),0),0)+IFERROR(VLOOKUP($B75,'Round  (7)'!$B$2:$AM$102,MATCH(Species!H$2,'Round  (7)'!$B$2:$AM$2,0),0),0)+IFERROR(VLOOKUP($B75,'Round  (8)'!$B$2:$AM$102,MATCH(Species!H$2,'Round  (8)'!$B$2:$AM$2,0),0),0)+IFERROR(VLOOKUP($B75,'Round  (9)'!$B$2:$AM$102,MATCH(Species!H$2,'Round  (9)'!$B$2:$AM$2,0),0),0)+IFERROR(VLOOKUP($B75,'Round  (10)'!$B$2:$U$102,MATCH(Species!H$2,'Round  (10)'!$B$2:$U$2,0),0),0)+IFERROR(VLOOKUP($B75,'Round  (11)'!$B$2:$AB$102,MATCH(Species!H$2,'Round  (11)'!$B$2:$AB$2,0),0),0)+IFERROR(VLOOKUP($B75,'Round  (12)'!$B$2:$Y$100,MATCH(Species!H$2,'Round  (12)'!$B$2:$Y$2,0),0),0)</f>
        <v>0</v>
      </c>
      <c r="I75" s="480">
        <f>IFERROR(VLOOKUP($B75,'Round 1'!$B$2:$AM$102,MATCH(Species!I$2,'Round 1'!$B$2:$AM$2,0),0),0)+IFERROR(VLOOKUP($B75,'Round  (2)'!$B$2:$AM$102,MATCH(Species!I$2,'Round  (2)'!$B$2:$AM$2,0),0),0)+IFERROR(VLOOKUP($B75,'Round  (3)'!$B$2:$AM$102,MATCH(Species!I$2,'Round  (3)'!$B$2:$AM$2,0),0),0)+IFERROR(VLOOKUP($B75,'Round (4)'!$B$2:$AM$102,MATCH(Species!I$2,'Round (4)'!$B$2:$AM$2,0),0),0)+IFERROR(VLOOKUP($B75,'Round  (5)'!$B$2:$AM$102,MATCH(Species!I$2,'Round  (5)'!$B$2:$AM$2,0),0),0)+IFERROR(VLOOKUP($B75,'Round  (6)'!$B$2:$AM$102,MATCH(Species!I$2,'Round  (6)'!$B$2:$AM$2,0),0),0)+IFERROR(VLOOKUP($B75,'Round  (7)'!$B$2:$AM$102,MATCH(Species!I$2,'Round  (7)'!$B$2:$AM$2,0),0),0)+IFERROR(VLOOKUP($B75,'Round  (8)'!$B$2:$AM$102,MATCH(Species!I$2,'Round  (8)'!$B$2:$AM$2,0),0),0)+IFERROR(VLOOKUP($B75,'Round  (9)'!$B$2:$AM$102,MATCH(Species!I$2,'Round  (9)'!$B$2:$AM$2,0),0),0)+IFERROR(VLOOKUP($B75,'Round  (10)'!$B$2:$U$102,MATCH(Species!I$2,'Round  (10)'!$B$2:$U$2,0),0),0)+IFERROR(VLOOKUP($B75,'Round  (11)'!$B$2:$AB$102,MATCH(Species!I$2,'Round  (11)'!$B$2:$AB$2,0),0),0)+IFERROR(VLOOKUP($B75,'Round  (12)'!$B$2:$Y$100,MATCH(Species!I$2,'Round  (12)'!$B$2:$Y$2,0),0),0)</f>
        <v>0</v>
      </c>
      <c r="J75" s="480">
        <f>IFERROR(VLOOKUP($B75,'Round 1'!$B$2:$AM$102,MATCH(Species!J$2,'Round 1'!$B$2:$AM$2,0),0),0)+IFERROR(VLOOKUP($B75,'Round  (2)'!$B$2:$AM$102,MATCH(Species!J$2,'Round  (2)'!$B$2:$AM$2,0),0),0)+IFERROR(VLOOKUP($B75,'Round  (3)'!$B$2:$AM$102,MATCH(Species!J$2,'Round  (3)'!$B$2:$AM$2,0),0),0)+IFERROR(VLOOKUP($B75,'Round (4)'!$B$2:$AM$102,MATCH(Species!J$2,'Round (4)'!$B$2:$AM$2,0),0),0)+IFERROR(VLOOKUP($B75,'Round  (5)'!$B$2:$AM$102,MATCH(Species!J$2,'Round  (5)'!$B$2:$AM$2,0),0),0)+IFERROR(VLOOKUP($B75,'Round  (6)'!$B$2:$AM$102,MATCH(Species!J$2,'Round  (6)'!$B$2:$AM$2,0),0),0)+IFERROR(VLOOKUP($B75,'Round  (7)'!$B$2:$AM$102,MATCH(Species!J$2,'Round  (7)'!$B$2:$AM$2,0),0),0)+IFERROR(VLOOKUP($B75,'Round  (8)'!$B$2:$AM$102,MATCH(Species!J$2,'Round  (8)'!$B$2:$AM$2,0),0),0)+IFERROR(VLOOKUP($B75,'Round  (9)'!$B$2:$AM$102,MATCH(Species!J$2,'Round  (9)'!$B$2:$AM$2,0),0),0)+IFERROR(VLOOKUP($B75,'Round  (10)'!$B$2:$U$102,MATCH(Species!J$2,'Round  (10)'!$B$2:$U$2,0),0),0)+IFERROR(VLOOKUP($B75,'Round  (11)'!$B$2:$AB$102,MATCH(Species!J$2,'Round  (11)'!$B$2:$AB$2,0),0),0)+IFERROR(VLOOKUP($B75,'Round  (12)'!$B$2:$Y$100,MATCH(Species!J$2,'Round  (12)'!$B$2:$Y$2,0),0),0)</f>
        <v>0</v>
      </c>
      <c r="K75" s="480">
        <f>IFERROR(VLOOKUP($B75,'Round 1'!$B$2:$AM$102,MATCH(Species!K$2,'Round 1'!$B$2:$AM$2,0),0),0)+IFERROR(VLOOKUP($B75,'Round  (2)'!$B$2:$AM$102,MATCH(Species!K$2,'Round  (2)'!$B$2:$AM$2,0),0),0)+IFERROR(VLOOKUP($B75,'Round  (3)'!$B$2:$AM$102,MATCH(Species!K$2,'Round  (3)'!$B$2:$AM$2,0),0),0)+IFERROR(VLOOKUP($B75,'Round (4)'!$B$2:$AM$102,MATCH(Species!K$2,'Round (4)'!$B$2:$AM$2,0),0),0)+IFERROR(VLOOKUP($B75,'Round  (5)'!$B$2:$AM$102,MATCH(Species!K$2,'Round  (5)'!$B$2:$AM$2,0),0),0)+IFERROR(VLOOKUP($B75,'Round  (6)'!$B$2:$AM$102,MATCH(Species!K$2,'Round  (6)'!$B$2:$AM$2,0),0),0)+IFERROR(VLOOKUP($B75,'Round  (7)'!$B$2:$AM$102,MATCH(Species!K$2,'Round  (7)'!$B$2:$AM$2,0),0),0)+IFERROR(VLOOKUP($B75,'Round  (8)'!$B$2:$AM$102,MATCH(Species!K$2,'Round  (8)'!$B$2:$AM$2,0),0),0)+IFERROR(VLOOKUP($B75,'Round  (9)'!$B$2:$AM$102,MATCH(Species!K$2,'Round  (9)'!$B$2:$AM$2,0),0),0)+IFERROR(VLOOKUP($B75,'Round  (10)'!$B$2:$U$102,MATCH(Species!K$2,'Round  (10)'!$B$2:$U$2,0),0),0)+IFERROR(VLOOKUP($B75,'Round  (11)'!$B$2:$AB$102,MATCH(Species!K$2,'Round  (11)'!$B$2:$AB$2,0),0),0)+IFERROR(VLOOKUP($B75,'Round  (12)'!$B$2:$Y$100,MATCH(Species!K$2,'Round  (12)'!$B$2:$Y$2,0),0),0)</f>
        <v>0</v>
      </c>
      <c r="L75" s="480">
        <f>IFERROR(VLOOKUP($B75,'Round 1'!$B$2:$AM$102,MATCH(Species!L$2,'Round 1'!$B$2:$AM$2,0),0),0)+IFERROR(VLOOKUP($B75,'Round  (2)'!$B$2:$AM$102,MATCH(Species!L$2,'Round  (2)'!$B$2:$AM$2,0),0),0)+IFERROR(VLOOKUP($B75,'Round  (3)'!$B$2:$AM$102,MATCH(Species!L$2,'Round  (3)'!$B$2:$AM$2,0),0),0)+IFERROR(VLOOKUP($B75,'Round (4)'!$B$2:$AM$102,MATCH(Species!L$2,'Round (4)'!$B$2:$AM$2,0),0),0)+IFERROR(VLOOKUP($B75,'Round  (5)'!$B$2:$AM$102,MATCH(Species!L$2,'Round  (5)'!$B$2:$AM$2,0),0),0)+IFERROR(VLOOKUP($B75,'Round  (6)'!$B$2:$AM$102,MATCH(Species!L$2,'Round  (6)'!$B$2:$AM$2,0),0),0)+IFERROR(VLOOKUP($B75,'Round  (7)'!$B$2:$AM$102,MATCH(Species!L$2,'Round  (7)'!$B$2:$AM$2,0),0),0)+IFERROR(VLOOKUP($B75,'Round  (8)'!$B$2:$AM$102,MATCH(Species!L$2,'Round  (8)'!$B$2:$AM$2,0),0),0)+IFERROR(VLOOKUP($B75,'Round  (9)'!$B$2:$AM$102,MATCH(Species!L$2,'Round  (9)'!$B$2:$AM$2,0),0),0)+IFERROR(VLOOKUP($B75,'Round  (10)'!$B$2:$U$102,MATCH(Species!L$2,'Round  (10)'!$B$2:$U$2,0),0),0)+IFERROR(VLOOKUP($B75,'Round  (11)'!$B$2:$AB$102,MATCH(Species!L$2,'Round  (11)'!$B$2:$AB$2,0),0),0)+IFERROR(VLOOKUP($B75,'Round  (12)'!$B$2:$Y$100,MATCH(Species!L$2,'Round  (12)'!$B$2:$Y$2,0),0),0)</f>
        <v>1</v>
      </c>
      <c r="M75" s="480">
        <f>IFERROR(VLOOKUP($B75,'Round 1'!$B$2:$AM$102,MATCH(Species!M$2,'Round 1'!$B$2:$AM$2,0),0),0)+IFERROR(VLOOKUP($B75,'Round  (2)'!$B$2:$AM$102,MATCH(Species!M$2,'Round  (2)'!$B$2:$AM$2,0),0),0)+IFERROR(VLOOKUP($B75,'Round  (3)'!$B$2:$AM$102,MATCH(Species!M$2,'Round  (3)'!$B$2:$AM$2,0),0),0)+IFERROR(VLOOKUP($B75,'Round (4)'!$B$2:$AM$102,MATCH(Species!M$2,'Round (4)'!$B$2:$AM$2,0),0),0)+IFERROR(VLOOKUP($B75,'Round  (5)'!$B$2:$AM$102,MATCH(Species!M$2,'Round  (5)'!$B$2:$AM$2,0),0),0)+IFERROR(VLOOKUP($B75,'Round  (6)'!$B$2:$AM$102,MATCH(Species!M$2,'Round  (6)'!$B$2:$AM$2,0),0),0)+IFERROR(VLOOKUP($B75,'Round  (7)'!$B$2:$AM$102,MATCH(Species!M$2,'Round  (7)'!$B$2:$AM$2,0),0),0)+IFERROR(VLOOKUP($B75,'Round  (8)'!$B$2:$AM$102,MATCH(Species!M$2,'Round  (8)'!$B$2:$AM$2,0),0),0)+IFERROR(VLOOKUP($B75,'Round  (9)'!$B$2:$AM$102,MATCH(Species!M$2,'Round  (9)'!$B$2:$AM$2,0),0),0)+IFERROR(VLOOKUP($B75,'Round  (10)'!$B$2:$U$102,MATCH(Species!M$2,'Round  (10)'!$B$2:$U$2,0),0),0)+IFERROR(VLOOKUP($B75,'Round  (11)'!$B$2:$AB$102,MATCH(Species!M$2,'Round  (11)'!$B$2:$AB$2,0),0),0)+IFERROR(VLOOKUP($B75,'Round  (12)'!$B$2:$Y$100,MATCH(Species!M$2,'Round  (12)'!$B$2:$Y$2,0),0),0)</f>
        <v>0</v>
      </c>
      <c r="N75" s="480">
        <f>IFERROR(VLOOKUP($B75,'Round 1'!$B$2:$AM$102,MATCH(Species!N$2,'Round 1'!$B$2:$AM$2,0),0),0)+IFERROR(VLOOKUP($B75,'Round  (2)'!$B$2:$AM$102,MATCH(Species!N$2,'Round  (2)'!$B$2:$AM$2,0),0),0)+IFERROR(VLOOKUP($B75,'Round  (3)'!$B$2:$AM$102,MATCH(Species!N$2,'Round  (3)'!$B$2:$AM$2,0),0),0)+IFERROR(VLOOKUP($B75,'Round (4)'!$B$2:$AM$102,MATCH(Species!N$2,'Round (4)'!$B$2:$AM$2,0),0),0)+IFERROR(VLOOKUP($B75,'Round  (5)'!$B$2:$AM$102,MATCH(Species!N$2,'Round  (5)'!$B$2:$AM$2,0),0),0)+IFERROR(VLOOKUP($B75,'Round  (6)'!$B$2:$AM$102,MATCH(Species!N$2,'Round  (6)'!$B$2:$AM$2,0),0),0)+IFERROR(VLOOKUP($B75,'Round  (7)'!$B$2:$AM$102,MATCH(Species!N$2,'Round  (7)'!$B$2:$AM$2,0),0),0)+IFERROR(VLOOKUP($B75,'Round  (8)'!$B$2:$AM$102,MATCH(Species!N$2,'Round  (8)'!$B$2:$AM$2,0),0),0)+IFERROR(VLOOKUP($B75,'Round  (9)'!$B$2:$AM$102,MATCH(Species!N$2,'Round  (9)'!$B$2:$AM$2,0),0),0)+IFERROR(VLOOKUP($B75,'Round  (10)'!$B$2:$U$102,MATCH(Species!N$2,'Round  (10)'!$B$2:$U$2,0),0),0)+IFERROR(VLOOKUP($B75,'Round  (11)'!$B$2:$AB$102,MATCH(Species!N$2,'Round  (11)'!$B$2:$AB$2,0),0),0)+IFERROR(VLOOKUP($B75,'Round  (12)'!$B$2:$Y$100,MATCH(Species!N$2,'Round  (12)'!$B$2:$Y$2,0),0),0)</f>
        <v>2</v>
      </c>
      <c r="O75" s="480">
        <f>IFERROR(VLOOKUP($B75,'Round 1'!$B$2:$AM$102,MATCH(Species!O$2,'Round 1'!$B$2:$AM$2,0),0),0)+IFERROR(VLOOKUP($B75,'Round  (2)'!$B$2:$AM$102,MATCH(Species!O$2,'Round  (2)'!$B$2:$AM$2,0),0),0)+IFERROR(VLOOKUP($B75,'Round  (3)'!$B$2:$AM$102,MATCH(Species!O$2,'Round  (3)'!$B$2:$AM$2,0),0),0)+IFERROR(VLOOKUP($B75,'Round (4)'!$B$2:$AM$102,MATCH(Species!O$2,'Round (4)'!$B$2:$AM$2,0),0),0)+IFERROR(VLOOKUP($B75,'Round  (5)'!$B$2:$AM$102,MATCH(Species!O$2,'Round  (5)'!$B$2:$AM$2,0),0),0)+IFERROR(VLOOKUP($B75,'Round  (6)'!$B$2:$AM$102,MATCH(Species!O$2,'Round  (6)'!$B$2:$AM$2,0),0),0)+IFERROR(VLOOKUP($B75,'Round  (7)'!$B$2:$AM$102,MATCH(Species!O$2,'Round  (7)'!$B$2:$AM$2,0),0),0)+IFERROR(VLOOKUP($B75,'Round  (8)'!$B$2:$AM$102,MATCH(Species!O$2,'Round  (8)'!$B$2:$AM$2,0),0),0)+IFERROR(VLOOKUP($B75,'Round  (9)'!$B$2:$AM$102,MATCH(Species!O$2,'Round  (9)'!$B$2:$AM$2,0),0),0)+IFERROR(VLOOKUP($B75,'Round  (10)'!$B$2:$U$102,MATCH(Species!O$2,'Round  (10)'!$B$2:$U$2,0),0),0)+IFERROR(VLOOKUP($B75,'Round  (11)'!$B$2:$AB$102,MATCH(Species!O$2,'Round  (11)'!$B$2:$AB$2,0),0),0)+IFERROR(VLOOKUP($B75,'Round  (12)'!$B$2:$Y$100,MATCH(Species!O$2,'Round  (12)'!$B$2:$Y$2,0),0),0)</f>
        <v>0</v>
      </c>
      <c r="P75" s="480">
        <f>IFERROR(VLOOKUP($B75,'Round 1'!$B$2:$AM$102,MATCH(Species!P$2,'Round 1'!$B$2:$AM$2,0),0),0)+IFERROR(VLOOKUP($B75,'Round  (2)'!$B$2:$AM$102,MATCH(Species!P$2,'Round  (2)'!$B$2:$AM$2,0),0),0)+IFERROR(VLOOKUP($B75,'Round  (3)'!$B$2:$AM$102,MATCH(Species!P$2,'Round  (3)'!$B$2:$AM$2,0),0),0)+IFERROR(VLOOKUP($B75,'Round (4)'!$B$2:$AM$102,MATCH(Species!P$2,'Round (4)'!$B$2:$AM$2,0),0),0)+IFERROR(VLOOKUP($B75,'Round  (5)'!$B$2:$AM$102,MATCH(Species!P$2,'Round  (5)'!$B$2:$AM$2,0),0),0)+IFERROR(VLOOKUP($B75,'Round  (6)'!$B$2:$AM$102,MATCH(Species!P$2,'Round  (6)'!$B$2:$AM$2,0),0),0)+IFERROR(VLOOKUP($B75,'Round  (7)'!$B$2:$AM$102,MATCH(Species!P$2,'Round  (7)'!$B$2:$AM$2,0),0),0)+IFERROR(VLOOKUP($B75,'Round  (8)'!$B$2:$AM$102,MATCH(Species!P$2,'Round  (8)'!$B$2:$AM$2,0),0),0)+IFERROR(VLOOKUP($B75,'Round  (9)'!$B$2:$AM$102,MATCH(Species!P$2,'Round  (9)'!$B$2:$AM$2,0),0),0)+IFERROR(VLOOKUP($B75,'Round  (10)'!$B$2:$U$102,MATCH(Species!P$2,'Round  (10)'!$B$2:$U$2,0),0),0)+IFERROR(VLOOKUP($B75,'Round  (11)'!$B$2:$AB$102,MATCH(Species!P$2,'Round  (11)'!$B$2:$AB$2,0),0),0)+IFERROR(VLOOKUP($B75,'Round  (12)'!$B$2:$Y$100,MATCH(Species!P$2,'Round  (12)'!$B$2:$Y$2,0),0),0)</f>
        <v>0</v>
      </c>
      <c r="Q75" s="480">
        <f>IFERROR(VLOOKUP($B75,'Round 1'!$B$2:$AM$102,MATCH(Species!Q$2,'Round 1'!$B$2:$AM$2,0),0),0)+IFERROR(VLOOKUP($B75,'Round  (2)'!$B$2:$AM$102,MATCH(Species!Q$2,'Round  (2)'!$B$2:$AM$2,0),0),0)+IFERROR(VLOOKUP($B75,'Round  (3)'!$B$2:$AM$102,MATCH(Species!Q$2,'Round  (3)'!$B$2:$AM$2,0),0),0)+IFERROR(VLOOKUP($B75,'Round (4)'!$B$2:$AM$102,MATCH(Species!Q$2,'Round (4)'!$B$2:$AM$2,0),0),0)+IFERROR(VLOOKUP($B75,'Round  (5)'!$B$2:$AM$102,MATCH(Species!Q$2,'Round  (5)'!$B$2:$AM$2,0),0),0)+IFERROR(VLOOKUP($B75,'Round  (6)'!$B$2:$AM$102,MATCH(Species!Q$2,'Round  (6)'!$B$2:$AM$2,0),0),0)+IFERROR(VLOOKUP($B75,'Round  (7)'!$B$2:$AM$102,MATCH(Species!Q$2,'Round  (7)'!$B$2:$AM$2,0),0),0)+IFERROR(VLOOKUP($B75,'Round  (8)'!$B$2:$AM$102,MATCH(Species!Q$2,'Round  (8)'!$B$2:$AM$2,0),0),0)+IFERROR(VLOOKUP($B75,'Round  (9)'!$B$2:$AM$102,MATCH(Species!Q$2,'Round  (9)'!$B$2:$AM$2,0),0),0)+IFERROR(VLOOKUP($B75,'Round  (10)'!$B$2:$U$102,MATCH(Species!Q$2,'Round  (10)'!$B$2:$U$2,0),0),0)+IFERROR(VLOOKUP($B75,'Round  (11)'!$B$2:$AB$102,MATCH(Species!Q$2,'Round  (11)'!$B$2:$AB$2,0),0),0)+IFERROR(VLOOKUP($B75,'Round  (12)'!$B$2:$Y$100,MATCH(Species!Q$2,'Round  (12)'!$B$2:$Y$2,0),0),0)</f>
        <v>0</v>
      </c>
      <c r="R75" s="480">
        <f>IFERROR(VLOOKUP($B75,'Round 1'!$B$2:$AM$102,MATCH(Species!R$2,'Round 1'!$B$2:$AM$2,0),0),0)+IFERROR(VLOOKUP($B75,'Round  (2)'!$B$2:$AM$102,MATCH(Species!R$2,'Round  (2)'!$B$2:$AM$2,0),0),0)+IFERROR(VLOOKUP($B75,'Round  (3)'!$B$2:$AM$102,MATCH(Species!R$2,'Round  (3)'!$B$2:$AM$2,0),0),0)+IFERROR(VLOOKUP($B75,'Round (4)'!$B$2:$AM$102,MATCH(Species!R$2,'Round (4)'!$B$2:$AM$2,0),0),0)+IFERROR(VLOOKUP($B75,'Round  (5)'!$B$2:$AM$102,MATCH(Species!R$2,'Round  (5)'!$B$2:$AM$2,0),0),0)+IFERROR(VLOOKUP($B75,'Round  (6)'!$B$2:$AM$102,MATCH(Species!R$2,'Round  (6)'!$B$2:$AM$2,0),0),0)+IFERROR(VLOOKUP($B75,'Round  (7)'!$B$2:$AM$102,MATCH(Species!R$2,'Round  (7)'!$B$2:$AM$2,0),0),0)+IFERROR(VLOOKUP($B75,'Round  (8)'!$B$2:$AM$102,MATCH(Species!R$2,'Round  (8)'!$B$2:$AM$2,0),0),0)+IFERROR(VLOOKUP($B75,'Round  (9)'!$B$2:$AM$102,MATCH(Species!R$2,'Round  (9)'!$B$2:$AM$2,0),0),0)+IFERROR(VLOOKUP($B75,'Round  (10)'!$B$2:$U$102,MATCH(Species!R$2,'Round  (10)'!$B$2:$U$2,0),0),0)+IFERROR(VLOOKUP($B75,'Round  (11)'!$B$2:$AB$102,MATCH(Species!R$2,'Round  (11)'!$B$2:$AB$2,0),0),0)+IFERROR(VLOOKUP($B75,'Round  (12)'!$B$2:$Y$100,MATCH(Species!R$2,'Round  (12)'!$B$2:$Y$2,0),0),0)</f>
        <v>0</v>
      </c>
      <c r="S75" s="480">
        <f>IFERROR(VLOOKUP($B75,'Round 1'!$B$2:$AM$102,MATCH(Species!S$2,'Round 1'!$B$2:$AM$2,0),0),0)+IFERROR(VLOOKUP($B75,'Round  (2)'!$B$2:$AM$102,MATCH(Species!S$2,'Round  (2)'!$B$2:$AM$2,0),0),0)+IFERROR(VLOOKUP($B75,'Round  (3)'!$B$2:$AM$102,MATCH(Species!S$2,'Round  (3)'!$B$2:$AM$2,0),0),0)+IFERROR(VLOOKUP($B75,'Round (4)'!$B$2:$AM$102,MATCH(Species!S$2,'Round (4)'!$B$2:$AM$2,0),0),0)+IFERROR(VLOOKUP($B75,'Round  (5)'!$B$2:$AM$102,MATCH(Species!S$2,'Round  (5)'!$B$2:$AM$2,0),0),0)+IFERROR(VLOOKUP($B75,'Round  (6)'!$B$2:$AM$102,MATCH(Species!S$2,'Round  (6)'!$B$2:$AM$2,0),0),0)+IFERROR(VLOOKUP($B75,'Round  (7)'!$B$2:$AM$102,MATCH(Species!S$2,'Round  (7)'!$B$2:$AM$2,0),0),0)+IFERROR(VLOOKUP($B75,'Round  (8)'!$B$2:$AM$102,MATCH(Species!S$2,'Round  (8)'!$B$2:$AM$2,0),0),0)+IFERROR(VLOOKUP($B75,'Round  (9)'!$B$2:$AM$102,MATCH(Species!S$2,'Round  (9)'!$B$2:$AM$2,0),0),0)+IFERROR(VLOOKUP($B75,'Round  (10)'!$B$2:$U$102,MATCH(Species!S$2,'Round  (10)'!$B$2:$U$2,0),0),0)+IFERROR(VLOOKUP($B75,'Round  (11)'!$B$2:$AB$102,MATCH(Species!S$2,'Round  (11)'!$B$2:$AB$2,0),0),0)+IFERROR(VLOOKUP($B75,'Round  (12)'!$B$2:$Y$100,MATCH(Species!S$2,'Round  (12)'!$B$2:$Y$2,0),0),0)</f>
        <v>0</v>
      </c>
      <c r="T75" s="480">
        <f>IFERROR(VLOOKUP($B75,'Round 1'!$B$2:$AM$102,MATCH(Species!T$2,'Round 1'!$B$2:$AM$2,0),0),0)+IFERROR(VLOOKUP($B75,'Round  (2)'!$B$2:$AM$102,MATCH(Species!T$2,'Round  (2)'!$B$2:$AM$2,0),0),0)+IFERROR(VLOOKUP($B75,'Round  (3)'!$B$2:$AM$102,MATCH(Species!T$2,'Round  (3)'!$B$2:$AM$2,0),0),0)+IFERROR(VLOOKUP($B75,'Round (4)'!$B$2:$AM$102,MATCH(Species!T$2,'Round (4)'!$B$2:$AM$2,0),0),0)+IFERROR(VLOOKUP($B75,'Round  (5)'!$B$2:$AM$102,MATCH(Species!T$2,'Round  (5)'!$B$2:$AM$2,0),0),0)+IFERROR(VLOOKUP($B75,'Round  (6)'!$B$2:$AM$102,MATCH(Species!T$2,'Round  (6)'!$B$2:$AM$2,0),0),0)+IFERROR(VLOOKUP($B75,'Round  (7)'!$B$2:$AM$102,MATCH(Species!T$2,'Round  (7)'!$B$2:$AM$2,0),0),0)+IFERROR(VLOOKUP($B75,'Round  (8)'!$B$2:$AM$102,MATCH(Species!T$2,'Round  (8)'!$B$2:$AM$2,0),0),0)+IFERROR(VLOOKUP($B75,'Round  (9)'!$B$2:$AM$102,MATCH(Species!T$2,'Round  (9)'!$B$2:$AM$2,0),0),0)+IFERROR(VLOOKUP($B75,'Round  (10)'!$B$2:$U$102,MATCH(Species!T$2,'Round  (10)'!$B$2:$U$2,0),0),0)+IFERROR(VLOOKUP($B75,'Round  (11)'!$B$2:$AB$102,MATCH(Species!T$2,'Round  (11)'!$B$2:$AB$2,0),0),0)+IFERROR(VLOOKUP($B75,'Round  (12)'!$B$2:$Y$100,MATCH(Species!T$2,'Round  (12)'!$B$2:$Y$2,0),0),0)</f>
        <v>0</v>
      </c>
      <c r="U75" s="480">
        <f>IFERROR(VLOOKUP($B75,'Round 1'!$B$2:$AM$102,MATCH(Species!U$2,'Round 1'!$B$2:$AM$2,0),0),0)+IFERROR(VLOOKUP($B75,'Round  (2)'!$B$2:$AM$102,MATCH(Species!U$2,'Round  (2)'!$B$2:$AM$2,0),0),0)+IFERROR(VLOOKUP($B75,'Round  (3)'!$B$2:$AM$102,MATCH(Species!U$2,'Round  (3)'!$B$2:$AM$2,0),0),0)+IFERROR(VLOOKUP($B75,'Round (4)'!$B$2:$AM$102,MATCH(Species!U$2,'Round (4)'!$B$2:$AM$2,0),0),0)+IFERROR(VLOOKUP($B75,'Round  (5)'!$B$2:$AM$102,MATCH(Species!U$2,'Round  (5)'!$B$2:$AM$2,0),0),0)+IFERROR(VLOOKUP($B75,'Round  (6)'!$B$2:$AM$102,MATCH(Species!U$2,'Round  (6)'!$B$2:$AM$2,0),0),0)+IFERROR(VLOOKUP($B75,'Round  (7)'!$B$2:$AM$102,MATCH(Species!U$2,'Round  (7)'!$B$2:$AM$2,0),0),0)+IFERROR(VLOOKUP($B75,'Round  (8)'!$B$2:$AM$102,MATCH(Species!U$2,'Round  (8)'!$B$2:$AM$2,0),0),0)+IFERROR(VLOOKUP($B75,'Round  (9)'!$B$2:$AM$102,MATCH(Species!U$2,'Round  (9)'!$B$2:$AM$2,0),0),0)+IFERROR(VLOOKUP($B75,'Round  (10)'!$B$2:$U$102,MATCH(Species!U$2,'Round  (10)'!$B$2:$U$2,0),0),0)+IFERROR(VLOOKUP($B75,'Round  (11)'!$B$2:$AB$102,MATCH(Species!U$2,'Round  (11)'!$B$2:$AB$2,0),0),0)+IFERROR(VLOOKUP($B75,'Round  (12)'!$B$2:$Y$100,MATCH(Species!U$2,'Round  (12)'!$B$2:$Y$2,0),0),0)</f>
        <v>0</v>
      </c>
      <c r="V75" s="480">
        <f>IFERROR(VLOOKUP($B75,'Round 1'!$B$2:$AM$102,MATCH(Species!V$2,'Round 1'!$B$2:$AM$2,0),0),0)+IFERROR(VLOOKUP($B75,'Round  (2)'!$B$2:$AM$102,MATCH(Species!V$2,'Round  (2)'!$B$2:$AM$2,0),0),0)+IFERROR(VLOOKUP($B75,'Round  (3)'!$B$2:$AM$102,MATCH(Species!V$2,'Round  (3)'!$B$2:$AM$2,0),0),0)+IFERROR(VLOOKUP($B75,'Round (4)'!$B$2:$AM$102,MATCH(Species!V$2,'Round (4)'!$B$2:$AM$2,0),0),0)+IFERROR(VLOOKUP($B75,'Round  (5)'!$B$2:$AM$102,MATCH(Species!V$2,'Round  (5)'!$B$2:$AM$2,0),0),0)+IFERROR(VLOOKUP($B75,'Round  (6)'!$B$2:$AM$102,MATCH(Species!V$2,'Round  (6)'!$B$2:$AM$2,0),0),0)+IFERROR(VLOOKUP($B75,'Round  (7)'!$B$2:$AM$102,MATCH(Species!V$2,'Round  (7)'!$B$2:$AM$2,0),0),0)+IFERROR(VLOOKUP($B75,'Round  (8)'!$B$2:$AM$102,MATCH(Species!V$2,'Round  (8)'!$B$2:$AM$2,0),0),0)+IFERROR(VLOOKUP($B75,'Round  (9)'!$B$2:$AM$102,MATCH(Species!V$2,'Round  (9)'!$B$2:$AM$2,0),0),0)+IFERROR(VLOOKUP($B75,'Round  (10)'!$B$2:$U$102,MATCH(Species!V$2,'Round  (10)'!$B$2:$U$2,0),0),0)+IFERROR(VLOOKUP($B75,'Round  (11)'!$B$2:$AB$102,MATCH(Species!V$2,'Round  (11)'!$B$2:$AB$2,0),0),0)+IFERROR(VLOOKUP($B75,'Round  (12)'!$B$2:$Y$100,MATCH(Species!V$2,'Round  (12)'!$B$2:$Y$2,0),0),0)</f>
        <v>0</v>
      </c>
      <c r="W75" s="480">
        <f>IFERROR(VLOOKUP($B75,'Round 1'!$B$2:$AM$102,MATCH(Species!W$2,'Round 1'!$B$2:$AM$2,0),0),0)+IFERROR(VLOOKUP($B75,'Round  (2)'!$B$2:$AM$102,MATCH(Species!W$2,'Round  (2)'!$B$2:$AM$2,0),0),0)+IFERROR(VLOOKUP($B75,'Round  (3)'!$B$2:$AM$102,MATCH(Species!W$2,'Round  (3)'!$B$2:$AM$2,0),0),0)+IFERROR(VLOOKUP($B75,'Round (4)'!$B$2:$AM$102,MATCH(Species!W$2,'Round (4)'!$B$2:$AM$2,0),0),0)+IFERROR(VLOOKUP($B75,'Round  (5)'!$B$2:$AM$102,MATCH(Species!W$2,'Round  (5)'!$B$2:$AM$2,0),0),0)+IFERROR(VLOOKUP($B75,'Round  (6)'!$B$2:$AM$102,MATCH(Species!W$2,'Round  (6)'!$B$2:$AM$2,0),0),0)+IFERROR(VLOOKUP($B75,'Round  (7)'!$B$2:$AM$102,MATCH(Species!W$2,'Round  (7)'!$B$2:$AM$2,0),0),0)+IFERROR(VLOOKUP($B75,'Round  (8)'!$B$2:$AM$102,MATCH(Species!W$2,'Round  (8)'!$B$2:$AM$2,0),0),0)+IFERROR(VLOOKUP($B75,'Round  (9)'!$B$2:$AM$102,MATCH(Species!W$2,'Round  (9)'!$B$2:$AM$2,0),0),0)+IFERROR(VLOOKUP($B75,'Round  (10)'!$B$2:$U$102,MATCH(Species!W$2,'Round  (10)'!$B$2:$U$2,0),0),0)+IFERROR(VLOOKUP($B75,'Round  (11)'!$B$2:$AB$102,MATCH(Species!W$2,'Round  (11)'!$B$2:$AB$2,0),0),0)+IFERROR(VLOOKUP($B75,'Round  (12)'!$B$2:$Y$100,MATCH(Species!W$2,'Round  (12)'!$B$2:$Y$2,0),0),0)</f>
        <v>0</v>
      </c>
      <c r="X75" s="480">
        <f>IFERROR(VLOOKUP($B75,'Round 1'!$B$2:$AM$102,MATCH(Species!X$2,'Round 1'!$B$2:$AM$2,0),0),0)+IFERROR(VLOOKUP($B75,'Round  (2)'!$B$2:$AM$102,MATCH(Species!X$2,'Round  (2)'!$B$2:$AM$2,0),0),0)+IFERROR(VLOOKUP($B75,'Round  (3)'!$B$2:$AM$102,MATCH(Species!X$2,'Round  (3)'!$B$2:$AM$2,0),0),0)+IFERROR(VLOOKUP($B75,'Round (4)'!$B$2:$AM$102,MATCH(Species!X$2,'Round (4)'!$B$2:$AM$2,0),0),0)+IFERROR(VLOOKUP($B75,'Round  (5)'!$B$2:$AM$102,MATCH(Species!X$2,'Round  (5)'!$B$2:$AM$2,0),0),0)+IFERROR(VLOOKUP($B75,'Round  (6)'!$B$2:$AM$102,MATCH(Species!X$2,'Round  (6)'!$B$2:$AM$2,0),0),0)+IFERROR(VLOOKUP($B75,'Round  (7)'!$B$2:$AM$102,MATCH(Species!X$2,'Round  (7)'!$B$2:$AM$2,0),0),0)+IFERROR(VLOOKUP($B75,'Round  (8)'!$B$2:$AM$102,MATCH(Species!X$2,'Round  (8)'!$B$2:$AM$2,0),0),0)+IFERROR(VLOOKUP($B75,'Round  (9)'!$B$2:$AM$102,MATCH(Species!X$2,'Round  (9)'!$B$2:$AM$2,0),0),0)+IFERROR(VLOOKUP($B75,'Round  (10)'!$B$2:$U$102,MATCH(Species!X$2,'Round  (10)'!$B$2:$U$2,0),0),0)+IFERROR(VLOOKUP($B75,'Round  (11)'!$B$2:$AB$102,MATCH(Species!X$2,'Round  (11)'!$B$2:$AB$2,0),0),0)+IFERROR(VLOOKUP($B75,'Round  (12)'!$B$2:$Y$100,MATCH(Species!X$2,'Round  (12)'!$B$2:$Y$2,0),0),0)</f>
        <v>0</v>
      </c>
      <c r="Y75" s="480">
        <f>IFERROR(VLOOKUP($B75,'Round 1'!$B$2:$AM$102,MATCH(Species!Y$2,'Round 1'!$B$2:$AM$2,0),0),0)+IFERROR(VLOOKUP($B75,'Round  (2)'!$B$2:$AM$102,MATCH(Species!Y$2,'Round  (2)'!$B$2:$AM$2,0),0),0)+IFERROR(VLOOKUP($B75,'Round  (3)'!$B$2:$AM$102,MATCH(Species!Y$2,'Round  (3)'!$B$2:$AM$2,0),0),0)+IFERROR(VLOOKUP($B75,'Round (4)'!$B$2:$AM$102,MATCH(Species!Y$2,'Round (4)'!$B$2:$AM$2,0),0),0)+IFERROR(VLOOKUP($B75,'Round  (5)'!$B$2:$AM$102,MATCH(Species!Y$2,'Round  (5)'!$B$2:$AM$2,0),0),0)+IFERROR(VLOOKUP($B75,'Round  (6)'!$B$2:$AM$102,MATCH(Species!Y$2,'Round  (6)'!$B$2:$AM$2,0),0),0)+IFERROR(VLOOKUP($B75,'Round  (7)'!$B$2:$AM$102,MATCH(Species!Y$2,'Round  (7)'!$B$2:$AM$2,0),0),0)+IFERROR(VLOOKUP($B75,'Round  (8)'!$B$2:$AM$102,MATCH(Species!Y$2,'Round  (8)'!$B$2:$AM$2,0),0),0)+IFERROR(VLOOKUP($B75,'Round  (9)'!$B$2:$AM$102,MATCH(Species!Y$2,'Round  (9)'!$B$2:$AM$2,0),0),0)+IFERROR(VLOOKUP($B75,'Round  (10)'!$B$2:$U$102,MATCH(Species!Y$2,'Round  (10)'!$B$2:$U$2,0),0),0)+IFERROR(VLOOKUP($B75,'Round  (11)'!$B$2:$AB$102,MATCH(Species!Y$2,'Round  (11)'!$B$2:$AB$2,0),0),0)+IFERROR(VLOOKUP($B75,'Round  (12)'!$B$2:$Y$100,MATCH(Species!Y$2,'Round  (12)'!$B$2:$Y$2,0),0),0)</f>
        <v>0</v>
      </c>
      <c r="Z75" s="480">
        <f>IFERROR(VLOOKUP($B75,'Round 1'!$B$2:$AM$102,MATCH(Species!Z$2,'Round 1'!$B$2:$AM$2,0),0),0)+IFERROR(VLOOKUP($B75,'Round  (2)'!$B$2:$AM$102,MATCH(Species!Z$2,'Round  (2)'!$B$2:$AM$2,0),0),0)+IFERROR(VLOOKUP($B75,'Round  (3)'!$B$2:$AM$102,MATCH(Species!Z$2,'Round  (3)'!$B$2:$AM$2,0),0),0)+IFERROR(VLOOKUP($B75,'Round (4)'!$B$2:$AM$102,MATCH(Species!Z$2,'Round (4)'!$B$2:$AM$2,0),0),0)+IFERROR(VLOOKUP($B75,'Round  (5)'!$B$2:$AM$102,MATCH(Species!Z$2,'Round  (5)'!$B$2:$AM$2,0),0),0)+IFERROR(VLOOKUP($B75,'Round  (6)'!$B$2:$AM$102,MATCH(Species!Z$2,'Round  (6)'!$B$2:$AM$2,0),0),0)+IFERROR(VLOOKUP($B75,'Round  (7)'!$B$2:$AM$102,MATCH(Species!Z$2,'Round  (7)'!$B$2:$AM$2,0),0),0)+IFERROR(VLOOKUP($B75,'Round  (8)'!$B$2:$AM$102,MATCH(Species!Z$2,'Round  (8)'!$B$2:$AM$2,0),0),0)+IFERROR(VLOOKUP($B75,'Round  (9)'!$B$2:$AM$102,MATCH(Species!Z$2,'Round  (9)'!$B$2:$AM$2,0),0),0)+IFERROR(VLOOKUP($B75,'Round  (10)'!$B$2:$U$102,MATCH(Species!Z$2,'Round  (10)'!$B$2:$U$2,0),0),0)+IFERROR(VLOOKUP($B75,'Round  (11)'!$B$2:$AB$102,MATCH(Species!Z$2,'Round  (11)'!$B$2:$AB$2,0),0),0)+IFERROR(VLOOKUP($B75,'Round  (12)'!$B$2:$Y$100,MATCH(Species!Z$2,'Round  (12)'!$B$2:$Y$2,0),0),0)</f>
        <v>0</v>
      </c>
      <c r="AA75" s="480">
        <f>IFERROR(VLOOKUP($B75,'Round 1'!$B$2:$AM$102,MATCH(Species!AA$2,'Round 1'!$B$2:$AM$2,0),0),0)+IFERROR(VLOOKUP($B75,'Round  (2)'!$B$2:$AM$102,MATCH(Species!AA$2,'Round  (2)'!$B$2:$AM$2,0),0),0)+IFERROR(VLOOKUP($B75,'Round  (3)'!$B$2:$AM$102,MATCH(Species!AA$2,'Round  (3)'!$B$2:$AM$2,0),0),0)+IFERROR(VLOOKUP($B75,'Round (4)'!$B$2:$AM$102,MATCH(Species!AA$2,'Round (4)'!$B$2:$AM$2,0),0),0)+IFERROR(VLOOKUP($B75,'Round  (5)'!$B$2:$AM$102,MATCH(Species!AA$2,'Round  (5)'!$B$2:$AM$2,0),0),0)+IFERROR(VLOOKUP($B75,'Round  (6)'!$B$2:$AM$102,MATCH(Species!AA$2,'Round  (6)'!$B$2:$AM$2,0),0),0)+IFERROR(VLOOKUP($B75,'Round  (7)'!$B$2:$AM$102,MATCH(Species!AA$2,'Round  (7)'!$B$2:$AM$2,0),0),0)+IFERROR(VLOOKUP($B75,'Round  (8)'!$B$2:$AM$102,MATCH(Species!AA$2,'Round  (8)'!$B$2:$AM$2,0),0),0)+IFERROR(VLOOKUP($B75,'Round  (9)'!$B$2:$AM$102,MATCH(Species!AA$2,'Round  (9)'!$B$2:$AM$2,0),0),0)+IFERROR(VLOOKUP($B75,'Round  (10)'!$B$2:$U$102,MATCH(Species!AA$2,'Round  (10)'!$B$2:$U$2,0),0),0)+IFERROR(VLOOKUP($B75,'Round  (11)'!$B$2:$AB$102,MATCH(Species!AA$2,'Round  (11)'!$B$2:$AB$2,0),0),0)+IFERROR(VLOOKUP($B75,'Round  (12)'!$B$2:$Y$100,MATCH(Species!AA$2,'Round  (12)'!$B$2:$Y$2,0),0),0)</f>
        <v>0</v>
      </c>
      <c r="AB75" s="480">
        <f>IFERROR(VLOOKUP($B75,'Round 1'!$B$2:$AM$102,MATCH(Species!AB$2,'Round 1'!$B$2:$AM$2,0),0),0)+IFERROR(VLOOKUP($B75,'Round  (2)'!$B$2:$AM$102,MATCH(Species!AB$2,'Round  (2)'!$B$2:$AM$2,0),0),0)+IFERROR(VLOOKUP($B75,'Round  (3)'!$B$2:$AM$102,MATCH(Species!AB$2,'Round  (3)'!$B$2:$AM$2,0),0),0)+IFERROR(VLOOKUP($B75,'Round (4)'!$B$2:$AM$102,MATCH(Species!AB$2,'Round (4)'!$B$2:$AM$2,0),0),0)+IFERROR(VLOOKUP($B75,'Round  (5)'!$B$2:$AM$102,MATCH(Species!AB$2,'Round  (5)'!$B$2:$AM$2,0),0),0)+IFERROR(VLOOKUP($B75,'Round  (6)'!$B$2:$AM$102,MATCH(Species!AB$2,'Round  (6)'!$B$2:$AM$2,0),0),0)+IFERROR(VLOOKUP($B75,'Round  (7)'!$B$2:$AM$102,MATCH(Species!AB$2,'Round  (7)'!$B$2:$AM$2,0),0),0)+IFERROR(VLOOKUP($B75,'Round  (8)'!$B$2:$AM$102,MATCH(Species!AB$2,'Round  (8)'!$B$2:$AM$2,0),0),0)+IFERROR(VLOOKUP($B75,'Round  (9)'!$B$2:$AM$102,MATCH(Species!AB$2,'Round  (9)'!$B$2:$AM$2,0),0),0)+IFERROR(VLOOKUP($B75,'Round  (10)'!$B$2:$U$102,MATCH(Species!AB$2,'Round  (10)'!$B$2:$U$2,0),0),0)+IFERROR(VLOOKUP($B75,'Round  (11)'!$B$2:$AB$102,MATCH(Species!AB$2,'Round  (11)'!$B$2:$AB$2,0),0),0)+IFERROR(VLOOKUP($B75,'Round  (12)'!$B$2:$Y$100,MATCH(Species!AB$2,'Round  (12)'!$B$2:$Y$2,0),0),0)</f>
        <v>0</v>
      </c>
      <c r="AC75" s="480">
        <f>IFERROR(VLOOKUP($B75,'Round 1'!$B$2:$AM$102,MATCH(Species!AC$2,'Round 1'!$B$2:$AM$2,0),0),0)+IFERROR(VLOOKUP($B75,'Round  (2)'!$B$2:$AM$102,MATCH(Species!AC$2,'Round  (2)'!$B$2:$AM$2,0),0),0)+IFERROR(VLOOKUP($B75,'Round  (3)'!$B$2:$AM$102,MATCH(Species!AC$2,'Round  (3)'!$B$2:$AM$2,0),0),0)+IFERROR(VLOOKUP($B75,'Round (4)'!$B$2:$AM$102,MATCH(Species!AC$2,'Round (4)'!$B$2:$AM$2,0),0),0)+IFERROR(VLOOKUP($B75,'Round  (5)'!$B$2:$AM$102,MATCH(Species!AC$2,'Round  (5)'!$B$2:$AM$2,0),0),0)+IFERROR(VLOOKUP($B75,'Round  (6)'!$B$2:$AM$102,MATCH(Species!AC$2,'Round  (6)'!$B$2:$AM$2,0),0),0)+IFERROR(VLOOKUP($B75,'Round  (7)'!$B$2:$AM$102,MATCH(Species!AC$2,'Round  (7)'!$B$2:$AM$2,0),0),0)+IFERROR(VLOOKUP($B75,'Round  (8)'!$B$2:$AM$102,MATCH(Species!AC$2,'Round  (8)'!$B$2:$AM$2,0),0),0)+IFERROR(VLOOKUP($B75,'Round  (9)'!$B$2:$AM$102,MATCH(Species!AC$2,'Round  (9)'!$B$2:$AM$2,0),0),0)+IFERROR(VLOOKUP($B75,'Round  (10)'!$B$2:$U$102,MATCH(Species!AC$2,'Round  (10)'!$B$2:$U$2,0),0),0)+IFERROR(VLOOKUP($B75,'Round  (11)'!$B$2:$AB$102,MATCH(Species!AC$2,'Round  (11)'!$B$2:$AB$2,0),0),0)+IFERROR(VLOOKUP($B75,'Round  (12)'!$B$2:$Y$100,MATCH(Species!AC$2,'Round  (12)'!$B$2:$Y$2,0),0),0)</f>
        <v>0</v>
      </c>
      <c r="AD75" s="480">
        <f>IFERROR(VLOOKUP($B75,'Round 1'!$B$2:$AM$102,MATCH(Species!AD$2,'Round 1'!$B$2:$AM$2,0),0),0)+IFERROR(VLOOKUP($B75,'Round  (2)'!$B$2:$AM$102,MATCH(Species!AD$2,'Round  (2)'!$B$2:$AM$2,0),0),0)+IFERROR(VLOOKUP($B75,'Round  (3)'!$B$2:$AM$102,MATCH(Species!AD$2,'Round  (3)'!$B$2:$AM$2,0),0),0)+IFERROR(VLOOKUP($B75,'Round (4)'!$B$2:$AM$102,MATCH(Species!AD$2,'Round (4)'!$B$2:$AM$2,0),0),0)+IFERROR(VLOOKUP($B75,'Round  (5)'!$B$2:$AM$102,MATCH(Species!AD$2,'Round  (5)'!$B$2:$AM$2,0),0),0)+IFERROR(VLOOKUP($B75,'Round  (6)'!$B$2:$AM$102,MATCH(Species!AD$2,'Round  (6)'!$B$2:$AM$2,0),0),0)+IFERROR(VLOOKUP($B75,'Round  (7)'!$B$2:$AM$102,MATCH(Species!AD$2,'Round  (7)'!$B$2:$AM$2,0),0),0)+IFERROR(VLOOKUP($B75,'Round  (8)'!$B$2:$AM$102,MATCH(Species!AD$2,'Round  (8)'!$B$2:$AM$2,0),0),0)+IFERROR(VLOOKUP($B75,'Round  (9)'!$B$2:$AM$102,MATCH(Species!AD$2,'Round  (9)'!$B$2:$AM$2,0),0),0)+IFERROR(VLOOKUP($B75,'Round  (10)'!$B$2:$U$102,MATCH(Species!AD$2,'Round  (10)'!$B$2:$U$2,0),0),0)+IFERROR(VLOOKUP($B75,'Round  (11)'!$B$2:$AB$102,MATCH(Species!AD$2,'Round  (11)'!$B$2:$AB$2,0),0),0)+IFERROR(VLOOKUP($B75,'Round  (12)'!$B$2:$Y$100,MATCH(Species!AD$2,'Round  (12)'!$B$2:$Y$2,0),0),0)</f>
        <v>0</v>
      </c>
      <c r="AE75" s="480">
        <f>IFERROR(VLOOKUP($B75,'Round 1'!$B$2:$AM$102,MATCH(Species!AE$2,'Round 1'!$B$2:$AM$2,0),0),0)+IFERROR(VLOOKUP($B75,'Round  (2)'!$B$2:$AM$102,MATCH(Species!AE$2,'Round  (2)'!$B$2:$AM$2,0),0),0)+IFERROR(VLOOKUP($B75,'Round  (3)'!$B$2:$AM$102,MATCH(Species!AE$2,'Round  (3)'!$B$2:$AM$2,0),0),0)+IFERROR(VLOOKUP($B75,'Round (4)'!$B$2:$AM$102,MATCH(Species!AE$2,'Round (4)'!$B$2:$AM$2,0),0),0)+IFERROR(VLOOKUP($B75,'Round  (5)'!$B$2:$AM$102,MATCH(Species!AE$2,'Round  (5)'!$B$2:$AM$2,0),0),0)+IFERROR(VLOOKUP($B75,'Round  (6)'!$B$2:$AM$102,MATCH(Species!AE$2,'Round  (6)'!$B$2:$AM$2,0),0),0)+IFERROR(VLOOKUP($B75,'Round  (7)'!$B$2:$AM$102,MATCH(Species!AE$2,'Round  (7)'!$B$2:$AM$2,0),0),0)+IFERROR(VLOOKUP($B75,'Round  (8)'!$B$2:$AM$102,MATCH(Species!AE$2,'Round  (8)'!$B$2:$AM$2,0),0),0)+IFERROR(VLOOKUP($B75,'Round  (9)'!$B$2:$AM$102,MATCH(Species!AE$2,'Round  (9)'!$B$2:$AM$2,0),0),0)+IFERROR(VLOOKUP($B75,'Round  (10)'!$B$2:$U$102,MATCH(Species!AE$2,'Round  (10)'!$B$2:$U$2,0),0),0)+IFERROR(VLOOKUP($B75,'Round  (11)'!$B$2:$AB$102,MATCH(Species!AE$2,'Round  (11)'!$B$2:$AB$2,0),0),0)+IFERROR(VLOOKUP($B75,'Round  (12)'!$B$2:$Y$100,MATCH(Species!AE$2,'Round  (12)'!$B$2:$Y$2,0),0),0)</f>
        <v>0</v>
      </c>
      <c r="AF75" s="480">
        <f>IFERROR(VLOOKUP($B75,'Round 1'!$B$2:$AM$102,MATCH(Species!AF$2,'Round 1'!$B$2:$AM$2,0),0),0)+IFERROR(VLOOKUP($B75,'Round  (2)'!$B$2:$AM$102,MATCH(Species!AF$2,'Round  (2)'!$B$2:$AM$2,0),0),0)+IFERROR(VLOOKUP($B75,'Round  (3)'!$B$2:$AM$102,MATCH(Species!AF$2,'Round  (3)'!$B$2:$AM$2,0),0),0)+IFERROR(VLOOKUP($B75,'Round (4)'!$B$2:$AM$102,MATCH(Species!AF$2,'Round (4)'!$B$2:$AM$2,0),0),0)+IFERROR(VLOOKUP($B75,'Round  (5)'!$B$2:$AM$102,MATCH(Species!AF$2,'Round  (5)'!$B$2:$AM$2,0),0),0)+IFERROR(VLOOKUP($B75,'Round  (6)'!$B$2:$AM$102,MATCH(Species!AF$2,'Round  (6)'!$B$2:$AM$2,0),0),0)+IFERROR(VLOOKUP($B75,'Round  (7)'!$B$2:$AM$102,MATCH(Species!AF$2,'Round  (7)'!$B$2:$AM$2,0),0),0)+IFERROR(VLOOKUP($B75,'Round  (8)'!$B$2:$AM$102,MATCH(Species!AF$2,'Round  (8)'!$B$2:$AM$2,0),0),0)+IFERROR(VLOOKUP($B75,'Round  (9)'!$B$2:$AM$102,MATCH(Species!AF$2,'Round  (9)'!$B$2:$AM$2,0),0),0)+IFERROR(VLOOKUP($B75,'Round  (10)'!$B$2:$U$102,MATCH(Species!AF$2,'Round  (10)'!$B$2:$U$2,0),0),0)+IFERROR(VLOOKUP($B75,'Round  (11)'!$B$2:$AB$102,MATCH(Species!AF$2,'Round  (11)'!$B$2:$AB$2,0),0),0)+IFERROR(VLOOKUP($B75,'Round  (12)'!$B$2:$Y$100,MATCH(Species!AF$2,'Round  (12)'!$B$2:$Y$2,0),0),0)</f>
        <v>0</v>
      </c>
      <c r="AG75" s="480">
        <f>IFERROR(VLOOKUP($B75,'Round 1'!$B$2:$AM$102,MATCH(Species!AG$2,'Round 1'!$B$2:$AM$2,0),0),0)+IFERROR(VLOOKUP($B75,'Round  (2)'!$B$2:$AM$102,MATCH(Species!AG$2,'Round  (2)'!$B$2:$AM$2,0),0),0)+IFERROR(VLOOKUP($B75,'Round  (3)'!$B$2:$AM$102,MATCH(Species!AG$2,'Round  (3)'!$B$2:$AM$2,0),0),0)+IFERROR(VLOOKUP($B75,'Round (4)'!$B$2:$AM$102,MATCH(Species!AG$2,'Round (4)'!$B$2:$AM$2,0),0),0)+IFERROR(VLOOKUP($B75,'Round  (5)'!$B$2:$AM$102,MATCH(Species!AG$2,'Round  (5)'!$B$2:$AM$2,0),0),0)+IFERROR(VLOOKUP($B75,'Round  (6)'!$B$2:$AM$102,MATCH(Species!AG$2,'Round  (6)'!$B$2:$AM$2,0),0),0)+IFERROR(VLOOKUP($B75,'Round  (7)'!$B$2:$AM$102,MATCH(Species!AG$2,'Round  (7)'!$B$2:$AM$2,0),0),0)+IFERROR(VLOOKUP($B75,'Round  (8)'!$B$2:$AM$102,MATCH(Species!AG$2,'Round  (8)'!$B$2:$AM$2,0),0),0)+IFERROR(VLOOKUP($B75,'Round  (9)'!$B$2:$AM$102,MATCH(Species!AG$2,'Round  (9)'!$B$2:$AM$2,0),0),0)+IFERROR(VLOOKUP($B75,'Round  (10)'!$B$2:$U$102,MATCH(Species!AG$2,'Round  (10)'!$B$2:$U$2,0),0),0)+IFERROR(VLOOKUP($B75,'Round  (11)'!$B$2:$AB$102,MATCH(Species!AG$2,'Round  (11)'!$B$2:$AB$2,0),0),0)+IFERROR(VLOOKUP($B75,'Round  (12)'!$B$2:$Y$100,MATCH(Species!AG$2,'Round  (12)'!$B$2:$Y$2,0),0),0)</f>
        <v>0</v>
      </c>
      <c r="AH75" s="480">
        <f>IFERROR(VLOOKUP($B75,'Round 1'!$B$2:$AM$102,MATCH(Species!AH$2,'Round 1'!$B$2:$AM$2,0),0),0)+IFERROR(VLOOKUP($B75,'Round  (2)'!$B$2:$AM$102,MATCH(Species!AH$2,'Round  (2)'!$B$2:$AM$2,0),0),0)+IFERROR(VLOOKUP($B75,'Round  (3)'!$B$2:$AM$102,MATCH(Species!AH$2,'Round  (3)'!$B$2:$AM$2,0),0),0)+IFERROR(VLOOKUP($B75,'Round (4)'!$B$2:$AM$102,MATCH(Species!AH$2,'Round (4)'!$B$2:$AM$2,0),0),0)+IFERROR(VLOOKUP($B75,'Round  (5)'!$B$2:$AM$102,MATCH(Species!AH$2,'Round  (5)'!$B$2:$AM$2,0),0),0)+IFERROR(VLOOKUP($B75,'Round  (6)'!$B$2:$AM$102,MATCH(Species!AH$2,'Round  (6)'!$B$2:$AM$2,0),0),0)+IFERROR(VLOOKUP($B75,'Round  (7)'!$B$2:$AM$102,MATCH(Species!AH$2,'Round  (7)'!$B$2:$AM$2,0),0),0)+IFERROR(VLOOKUP($B75,'Round  (8)'!$B$2:$AM$102,MATCH(Species!AH$2,'Round  (8)'!$B$2:$AM$2,0),0),0)+IFERROR(VLOOKUP($B75,'Round  (9)'!$B$2:$AM$102,MATCH(Species!AH$2,'Round  (9)'!$B$2:$AM$2,0),0),0)+IFERROR(VLOOKUP($B75,'Round  (10)'!$B$2:$U$102,MATCH(Species!AH$2,'Round  (10)'!$B$2:$U$2,0),0),0)+IFERROR(VLOOKUP($B75,'Round  (11)'!$B$2:$AB$102,MATCH(Species!AH$2,'Round  (11)'!$B$2:$AB$2,0),0),0)+IFERROR(VLOOKUP($B75,'Round  (12)'!$B$2:$Y$100,MATCH(Species!AH$2,'Round  (12)'!$B$2:$Y$2,0),0),0)</f>
        <v>0</v>
      </c>
      <c r="AI75" s="480">
        <f>IFERROR(VLOOKUP($B75,'Round 1'!$B$2:$AM$102,MATCH(Species!AI$2,'Round 1'!$B$2:$AM$2,0),0),0)+IFERROR(VLOOKUP($B75,'Round  (2)'!$B$2:$AM$102,MATCH(Species!AI$2,'Round  (2)'!$B$2:$AM$2,0),0),0)+IFERROR(VLOOKUP($B75,'Round  (3)'!$B$2:$AM$102,MATCH(Species!AI$2,'Round  (3)'!$B$2:$AM$2,0),0),0)+IFERROR(VLOOKUP($B75,'Round (4)'!$B$2:$AM$102,MATCH(Species!AI$2,'Round (4)'!$B$2:$AM$2,0),0),0)+IFERROR(VLOOKUP($B75,'Round  (5)'!$B$2:$AM$102,MATCH(Species!AI$2,'Round  (5)'!$B$2:$AM$2,0),0),0)+IFERROR(VLOOKUP($B75,'Round  (6)'!$B$2:$AM$102,MATCH(Species!AI$2,'Round  (6)'!$B$2:$AM$2,0),0),0)+IFERROR(VLOOKUP($B75,'Round  (7)'!$B$2:$AM$102,MATCH(Species!AI$2,'Round  (7)'!$B$2:$AM$2,0),0),0)+IFERROR(VLOOKUP($B75,'Round  (8)'!$B$2:$AM$102,MATCH(Species!AI$2,'Round  (8)'!$B$2:$AM$2,0),0),0)+IFERROR(VLOOKUP($B75,'Round  (9)'!$B$2:$AM$102,MATCH(Species!AI$2,'Round  (9)'!$B$2:$AM$2,0),0),0)+IFERROR(VLOOKUP($B75,'Round  (10)'!$B$2:$U$102,MATCH(Species!AI$2,'Round  (10)'!$B$2:$U$2,0),0),0)+IFERROR(VLOOKUP($B75,'Round  (11)'!$B$2:$AB$102,MATCH(Species!AI$2,'Round  (11)'!$B$2:$AB$2,0),0),0)+IFERROR(VLOOKUP($B75,'Round  (12)'!$B$2:$Y$100,MATCH(Species!AI$2,'Round  (12)'!$B$2:$Y$2,0),0),0)</f>
        <v>0</v>
      </c>
      <c r="AJ75" s="480">
        <f>IFERROR(VLOOKUP($B75,'Round 1'!$B$2:$AM$102,MATCH(Species!AJ$2,'Round 1'!$B$2:$AM$2,0),0),0)+IFERROR(VLOOKUP($B75,'Round  (2)'!$B$2:$AM$102,MATCH(Species!AJ$2,'Round  (2)'!$B$2:$AM$2,0),0),0)+IFERROR(VLOOKUP($B75,'Round  (3)'!$B$2:$AM$102,MATCH(Species!AJ$2,'Round  (3)'!$B$2:$AM$2,0),0),0)+IFERROR(VLOOKUP($B75,'Round (4)'!$B$2:$AM$102,MATCH(Species!AJ$2,'Round (4)'!$B$2:$AM$2,0),0),0)+IFERROR(VLOOKUP($B75,'Round  (5)'!$B$2:$AM$102,MATCH(Species!AJ$2,'Round  (5)'!$B$2:$AM$2,0),0),0)+IFERROR(VLOOKUP($B75,'Round  (6)'!$B$2:$AM$102,MATCH(Species!AJ$2,'Round  (6)'!$B$2:$AM$2,0),0),0)+IFERROR(VLOOKUP($B75,'Round  (7)'!$B$2:$AM$102,MATCH(Species!AJ$2,'Round  (7)'!$B$2:$AM$2,0),0),0)+IFERROR(VLOOKUP($B75,'Round  (8)'!$B$2:$AM$102,MATCH(Species!AJ$2,'Round  (8)'!$B$2:$AM$2,0),0),0)+IFERROR(VLOOKUP($B75,'Round  (9)'!$B$2:$AM$102,MATCH(Species!AJ$2,'Round  (9)'!$B$2:$AM$2,0),0),0)+IFERROR(VLOOKUP($B75,'Round  (10)'!$B$2:$U$102,MATCH(Species!AJ$2,'Round  (10)'!$B$2:$U$2,0),0),0)+IFERROR(VLOOKUP($B75,'Round  (11)'!$B$2:$AB$102,MATCH(Species!AJ$2,'Round  (11)'!$B$2:$AB$2,0),0),0)+IFERROR(VLOOKUP($B75,'Round  (12)'!$B$2:$Y$100,MATCH(Species!AJ$2,'Round  (12)'!$B$2:$Y$2,0),0),0)</f>
        <v>0</v>
      </c>
    </row>
    <row r="76" spans="1:36" x14ac:dyDescent="0.3">
      <c r="A76" s="186">
        <v>73</v>
      </c>
      <c r="B76" s="326" t="s">
        <v>318</v>
      </c>
      <c r="C76" s="66" t="str">
        <f>IFERROR(VLOOKUP(B76,IND!$B$3:$E$66,4,0),"NM")</f>
        <v>NM</v>
      </c>
      <c r="D76" s="51">
        <f t="shared" si="5"/>
        <v>2</v>
      </c>
      <c r="E76" s="342">
        <f t="shared" si="6"/>
        <v>3</v>
      </c>
      <c r="F76" s="480">
        <f>IFERROR(VLOOKUP($B76,'Round 1'!$B$2:$AM$102,MATCH(Species!F$2,'Round 1'!$B$2:$AM$2,0),0),0)+IFERROR(VLOOKUP($B76,'Round  (2)'!$B$2:$AM$102,MATCH(Species!F$2,'Round  (2)'!$B$2:$AM$2,0),0),0)+IFERROR(VLOOKUP($B76,'Round  (3)'!$B$2:$AM$102,MATCH(Species!F$2,'Round  (3)'!$B$2:$AM$2,0),0),0)+IFERROR(VLOOKUP($B76,'Round (4)'!$B$2:$AM$102,MATCH(Species!F$2,'Round (4)'!$B$2:$AM$2,0),0),0)+IFERROR(VLOOKUP($B76,'Round  (5)'!$B$2:$AM$102,MATCH(Species!F$2,'Round  (5)'!$B$2:$AM$2,0),0),0)+IFERROR(VLOOKUP($B76,'Round  (6)'!$B$2:$AM$102,MATCH(Species!F$2,'Round  (6)'!$B$2:$AM$2,0),0),0)+IFERROR(VLOOKUP($B76,'Round  (7)'!$B$2:$AM$102,MATCH(Species!F$2,'Round  (7)'!$B$2:$AM$2,0),0),0)+IFERROR(VLOOKUP($B76,'Round  (8)'!$B$2:$AM$102,MATCH(Species!F$2,'Round  (8)'!$B$2:$AM$2,0),0),0)+IFERROR(VLOOKUP($B76,'Round  (9)'!$B$2:$AM$102,MATCH(Species!F$2,'Round  (9)'!$B$2:$AM$2,0),0),0)+IFERROR(VLOOKUP($B76,'Round  (10)'!$B$2:$U$102,MATCH(Species!F$2,'Round  (10)'!$B$2:$U$2,0),0),0)+IFERROR(VLOOKUP($B76,'Round  (11)'!$B$2:$AB$102,MATCH(Species!F$2,'Round  (11)'!$B$2:$AB$2,0),0),0)+IFERROR(VLOOKUP($B76,'Round  (12)'!$B$2:$Y$100,MATCH(Species!F$2,'Round  (12)'!$B$2:$Y$2,0),0),0)</f>
        <v>0</v>
      </c>
      <c r="G76" s="480">
        <f>IFERROR(VLOOKUP($B76,'Round 1'!$B$2:$AM$102,MATCH(Species!G$2,'Round 1'!$B$2:$AM$2,0),0),0)+IFERROR(VLOOKUP($B76,'Round  (2)'!$B$2:$AM$102,MATCH(Species!G$2,'Round  (2)'!$B$2:$AM$2,0),0),0)+IFERROR(VLOOKUP($B76,'Round  (3)'!$B$2:$AM$102,MATCH(Species!G$2,'Round  (3)'!$B$2:$AM$2,0),0),0)+IFERROR(VLOOKUP($B76,'Round (4)'!$B$2:$AM$102,MATCH(Species!G$2,'Round (4)'!$B$2:$AM$2,0),0),0)+IFERROR(VLOOKUP($B76,'Round  (5)'!$B$2:$AM$102,MATCH(Species!G$2,'Round  (5)'!$B$2:$AM$2,0),0),0)+IFERROR(VLOOKUP($B76,'Round  (6)'!$B$2:$AM$102,MATCH(Species!G$2,'Round  (6)'!$B$2:$AM$2,0),0),0)+IFERROR(VLOOKUP($B76,'Round  (7)'!$B$2:$AM$102,MATCH(Species!G$2,'Round  (7)'!$B$2:$AM$2,0),0),0)+IFERROR(VLOOKUP($B76,'Round  (8)'!$B$2:$AM$102,MATCH(Species!G$2,'Round  (8)'!$B$2:$AM$2,0),0),0)+IFERROR(VLOOKUP($B76,'Round  (9)'!$B$2:$AM$102,MATCH(Species!G$2,'Round  (9)'!$B$2:$AM$2,0),0),0)+IFERROR(VLOOKUP($B76,'Round  (10)'!$B$2:$U$102,MATCH(Species!G$2,'Round  (10)'!$B$2:$U$2,0),0),0)+IFERROR(VLOOKUP($B76,'Round  (11)'!$B$2:$AB$102,MATCH(Species!G$2,'Round  (11)'!$B$2:$AB$2,0),0),0)+IFERROR(VLOOKUP($B76,'Round  (12)'!$B$2:$Y$100,MATCH(Species!G$2,'Round  (12)'!$B$2:$Y$2,0),0),0)</f>
        <v>0</v>
      </c>
      <c r="H76" s="480">
        <f>IFERROR(VLOOKUP($B76,'Round 1'!$B$2:$AM$102,MATCH(Species!H$2,'Round 1'!$B$2:$AM$2,0),0),0)+IFERROR(VLOOKUP($B76,'Round  (2)'!$B$2:$AM$102,MATCH(Species!H$2,'Round  (2)'!$B$2:$AM$2,0),0),0)+IFERROR(VLOOKUP($B76,'Round  (3)'!$B$2:$AM$102,MATCH(Species!H$2,'Round  (3)'!$B$2:$AM$2,0),0),0)+IFERROR(VLOOKUP($B76,'Round (4)'!$B$2:$AM$102,MATCH(Species!H$2,'Round (4)'!$B$2:$AM$2,0),0),0)+IFERROR(VLOOKUP($B76,'Round  (5)'!$B$2:$AM$102,MATCH(Species!H$2,'Round  (5)'!$B$2:$AM$2,0),0),0)+IFERROR(VLOOKUP($B76,'Round  (6)'!$B$2:$AM$102,MATCH(Species!H$2,'Round  (6)'!$B$2:$AM$2,0),0),0)+IFERROR(VLOOKUP($B76,'Round  (7)'!$B$2:$AM$102,MATCH(Species!H$2,'Round  (7)'!$B$2:$AM$2,0),0),0)+IFERROR(VLOOKUP($B76,'Round  (8)'!$B$2:$AM$102,MATCH(Species!H$2,'Round  (8)'!$B$2:$AM$2,0),0),0)+IFERROR(VLOOKUP($B76,'Round  (9)'!$B$2:$AM$102,MATCH(Species!H$2,'Round  (9)'!$B$2:$AM$2,0),0),0)+IFERROR(VLOOKUP($B76,'Round  (10)'!$B$2:$U$102,MATCH(Species!H$2,'Round  (10)'!$B$2:$U$2,0),0),0)+IFERROR(VLOOKUP($B76,'Round  (11)'!$B$2:$AB$102,MATCH(Species!H$2,'Round  (11)'!$B$2:$AB$2,0),0),0)+IFERROR(VLOOKUP($B76,'Round  (12)'!$B$2:$Y$100,MATCH(Species!H$2,'Round  (12)'!$B$2:$Y$2,0),0),0)</f>
        <v>0</v>
      </c>
      <c r="I76" s="480">
        <f>IFERROR(VLOOKUP($B76,'Round 1'!$B$2:$AM$102,MATCH(Species!I$2,'Round 1'!$B$2:$AM$2,0),0),0)+IFERROR(VLOOKUP($B76,'Round  (2)'!$B$2:$AM$102,MATCH(Species!I$2,'Round  (2)'!$B$2:$AM$2,0),0),0)+IFERROR(VLOOKUP($B76,'Round  (3)'!$B$2:$AM$102,MATCH(Species!I$2,'Round  (3)'!$B$2:$AM$2,0),0),0)+IFERROR(VLOOKUP($B76,'Round (4)'!$B$2:$AM$102,MATCH(Species!I$2,'Round (4)'!$B$2:$AM$2,0),0),0)+IFERROR(VLOOKUP($B76,'Round  (5)'!$B$2:$AM$102,MATCH(Species!I$2,'Round  (5)'!$B$2:$AM$2,0),0),0)+IFERROR(VLOOKUP($B76,'Round  (6)'!$B$2:$AM$102,MATCH(Species!I$2,'Round  (6)'!$B$2:$AM$2,0),0),0)+IFERROR(VLOOKUP($B76,'Round  (7)'!$B$2:$AM$102,MATCH(Species!I$2,'Round  (7)'!$B$2:$AM$2,0),0),0)+IFERROR(VLOOKUP($B76,'Round  (8)'!$B$2:$AM$102,MATCH(Species!I$2,'Round  (8)'!$B$2:$AM$2,0),0),0)+IFERROR(VLOOKUP($B76,'Round  (9)'!$B$2:$AM$102,MATCH(Species!I$2,'Round  (9)'!$B$2:$AM$2,0),0),0)+IFERROR(VLOOKUP($B76,'Round  (10)'!$B$2:$U$102,MATCH(Species!I$2,'Round  (10)'!$B$2:$U$2,0),0),0)+IFERROR(VLOOKUP($B76,'Round  (11)'!$B$2:$AB$102,MATCH(Species!I$2,'Round  (11)'!$B$2:$AB$2,0),0),0)+IFERROR(VLOOKUP($B76,'Round  (12)'!$B$2:$Y$100,MATCH(Species!I$2,'Round  (12)'!$B$2:$Y$2,0),0),0)</f>
        <v>0</v>
      </c>
      <c r="J76" s="480">
        <f>IFERROR(VLOOKUP($B76,'Round 1'!$B$2:$AM$102,MATCH(Species!J$2,'Round 1'!$B$2:$AM$2,0),0),0)+IFERROR(VLOOKUP($B76,'Round  (2)'!$B$2:$AM$102,MATCH(Species!J$2,'Round  (2)'!$B$2:$AM$2,0),0),0)+IFERROR(VLOOKUP($B76,'Round  (3)'!$B$2:$AM$102,MATCH(Species!J$2,'Round  (3)'!$B$2:$AM$2,0),0),0)+IFERROR(VLOOKUP($B76,'Round (4)'!$B$2:$AM$102,MATCH(Species!J$2,'Round (4)'!$B$2:$AM$2,0),0),0)+IFERROR(VLOOKUP($B76,'Round  (5)'!$B$2:$AM$102,MATCH(Species!J$2,'Round  (5)'!$B$2:$AM$2,0),0),0)+IFERROR(VLOOKUP($B76,'Round  (6)'!$B$2:$AM$102,MATCH(Species!J$2,'Round  (6)'!$B$2:$AM$2,0),0),0)+IFERROR(VLOOKUP($B76,'Round  (7)'!$B$2:$AM$102,MATCH(Species!J$2,'Round  (7)'!$B$2:$AM$2,0),0),0)+IFERROR(VLOOKUP($B76,'Round  (8)'!$B$2:$AM$102,MATCH(Species!J$2,'Round  (8)'!$B$2:$AM$2,0),0),0)+IFERROR(VLOOKUP($B76,'Round  (9)'!$B$2:$AM$102,MATCH(Species!J$2,'Round  (9)'!$B$2:$AM$2,0),0),0)+IFERROR(VLOOKUP($B76,'Round  (10)'!$B$2:$U$102,MATCH(Species!J$2,'Round  (10)'!$B$2:$U$2,0),0),0)+IFERROR(VLOOKUP($B76,'Round  (11)'!$B$2:$AB$102,MATCH(Species!J$2,'Round  (11)'!$B$2:$AB$2,0),0),0)+IFERROR(VLOOKUP($B76,'Round  (12)'!$B$2:$Y$100,MATCH(Species!J$2,'Round  (12)'!$B$2:$Y$2,0),0),0)</f>
        <v>0</v>
      </c>
      <c r="K76" s="480">
        <f>IFERROR(VLOOKUP($B76,'Round 1'!$B$2:$AM$102,MATCH(Species!K$2,'Round 1'!$B$2:$AM$2,0),0),0)+IFERROR(VLOOKUP($B76,'Round  (2)'!$B$2:$AM$102,MATCH(Species!K$2,'Round  (2)'!$B$2:$AM$2,0),0),0)+IFERROR(VLOOKUP($B76,'Round  (3)'!$B$2:$AM$102,MATCH(Species!K$2,'Round  (3)'!$B$2:$AM$2,0),0),0)+IFERROR(VLOOKUP($B76,'Round (4)'!$B$2:$AM$102,MATCH(Species!K$2,'Round (4)'!$B$2:$AM$2,0),0),0)+IFERROR(VLOOKUP($B76,'Round  (5)'!$B$2:$AM$102,MATCH(Species!K$2,'Round  (5)'!$B$2:$AM$2,0),0),0)+IFERROR(VLOOKUP($B76,'Round  (6)'!$B$2:$AM$102,MATCH(Species!K$2,'Round  (6)'!$B$2:$AM$2,0),0),0)+IFERROR(VLOOKUP($B76,'Round  (7)'!$B$2:$AM$102,MATCH(Species!K$2,'Round  (7)'!$B$2:$AM$2,0),0),0)+IFERROR(VLOOKUP($B76,'Round  (8)'!$B$2:$AM$102,MATCH(Species!K$2,'Round  (8)'!$B$2:$AM$2,0),0),0)+IFERROR(VLOOKUP($B76,'Round  (9)'!$B$2:$AM$102,MATCH(Species!K$2,'Round  (9)'!$B$2:$AM$2,0),0),0)+IFERROR(VLOOKUP($B76,'Round  (10)'!$B$2:$U$102,MATCH(Species!K$2,'Round  (10)'!$B$2:$U$2,0),0),0)+IFERROR(VLOOKUP($B76,'Round  (11)'!$B$2:$AB$102,MATCH(Species!K$2,'Round  (11)'!$B$2:$AB$2,0),0),0)+IFERROR(VLOOKUP($B76,'Round  (12)'!$B$2:$Y$100,MATCH(Species!K$2,'Round  (12)'!$B$2:$Y$2,0),0),0)</f>
        <v>0</v>
      </c>
      <c r="L76" s="480">
        <f>IFERROR(VLOOKUP($B76,'Round 1'!$B$2:$AM$102,MATCH(Species!L$2,'Round 1'!$B$2:$AM$2,0),0),0)+IFERROR(VLOOKUP($B76,'Round  (2)'!$B$2:$AM$102,MATCH(Species!L$2,'Round  (2)'!$B$2:$AM$2,0),0),0)+IFERROR(VLOOKUP($B76,'Round  (3)'!$B$2:$AM$102,MATCH(Species!L$2,'Round  (3)'!$B$2:$AM$2,0),0),0)+IFERROR(VLOOKUP($B76,'Round (4)'!$B$2:$AM$102,MATCH(Species!L$2,'Round (4)'!$B$2:$AM$2,0),0),0)+IFERROR(VLOOKUP($B76,'Round  (5)'!$B$2:$AM$102,MATCH(Species!L$2,'Round  (5)'!$B$2:$AM$2,0),0),0)+IFERROR(VLOOKUP($B76,'Round  (6)'!$B$2:$AM$102,MATCH(Species!L$2,'Round  (6)'!$B$2:$AM$2,0),0),0)+IFERROR(VLOOKUP($B76,'Round  (7)'!$B$2:$AM$102,MATCH(Species!L$2,'Round  (7)'!$B$2:$AM$2,0),0),0)+IFERROR(VLOOKUP($B76,'Round  (8)'!$B$2:$AM$102,MATCH(Species!L$2,'Round  (8)'!$B$2:$AM$2,0),0),0)+IFERROR(VLOOKUP($B76,'Round  (9)'!$B$2:$AM$102,MATCH(Species!L$2,'Round  (9)'!$B$2:$AM$2,0),0),0)+IFERROR(VLOOKUP($B76,'Round  (10)'!$B$2:$U$102,MATCH(Species!L$2,'Round  (10)'!$B$2:$U$2,0),0),0)+IFERROR(VLOOKUP($B76,'Round  (11)'!$B$2:$AB$102,MATCH(Species!L$2,'Round  (11)'!$B$2:$AB$2,0),0),0)+IFERROR(VLOOKUP($B76,'Round  (12)'!$B$2:$Y$100,MATCH(Species!L$2,'Round  (12)'!$B$2:$Y$2,0),0),0)</f>
        <v>1</v>
      </c>
      <c r="M76" s="480">
        <f>IFERROR(VLOOKUP($B76,'Round 1'!$B$2:$AM$102,MATCH(Species!M$2,'Round 1'!$B$2:$AM$2,0),0),0)+IFERROR(VLOOKUP($B76,'Round  (2)'!$B$2:$AM$102,MATCH(Species!M$2,'Round  (2)'!$B$2:$AM$2,0),0),0)+IFERROR(VLOOKUP($B76,'Round  (3)'!$B$2:$AM$102,MATCH(Species!M$2,'Round  (3)'!$B$2:$AM$2,0),0),0)+IFERROR(VLOOKUP($B76,'Round (4)'!$B$2:$AM$102,MATCH(Species!M$2,'Round (4)'!$B$2:$AM$2,0),0),0)+IFERROR(VLOOKUP($B76,'Round  (5)'!$B$2:$AM$102,MATCH(Species!M$2,'Round  (5)'!$B$2:$AM$2,0),0),0)+IFERROR(VLOOKUP($B76,'Round  (6)'!$B$2:$AM$102,MATCH(Species!M$2,'Round  (6)'!$B$2:$AM$2,0),0),0)+IFERROR(VLOOKUP($B76,'Round  (7)'!$B$2:$AM$102,MATCH(Species!M$2,'Round  (7)'!$B$2:$AM$2,0),0),0)+IFERROR(VLOOKUP($B76,'Round  (8)'!$B$2:$AM$102,MATCH(Species!M$2,'Round  (8)'!$B$2:$AM$2,0),0),0)+IFERROR(VLOOKUP($B76,'Round  (9)'!$B$2:$AM$102,MATCH(Species!M$2,'Round  (9)'!$B$2:$AM$2,0),0),0)+IFERROR(VLOOKUP($B76,'Round  (10)'!$B$2:$U$102,MATCH(Species!M$2,'Round  (10)'!$B$2:$U$2,0),0),0)+IFERROR(VLOOKUP($B76,'Round  (11)'!$B$2:$AB$102,MATCH(Species!M$2,'Round  (11)'!$B$2:$AB$2,0),0),0)+IFERROR(VLOOKUP($B76,'Round  (12)'!$B$2:$Y$100,MATCH(Species!M$2,'Round  (12)'!$B$2:$Y$2,0),0),0)</f>
        <v>0</v>
      </c>
      <c r="N76" s="480">
        <f>IFERROR(VLOOKUP($B76,'Round 1'!$B$2:$AM$102,MATCH(Species!N$2,'Round 1'!$B$2:$AM$2,0),0),0)+IFERROR(VLOOKUP($B76,'Round  (2)'!$B$2:$AM$102,MATCH(Species!N$2,'Round  (2)'!$B$2:$AM$2,0),0),0)+IFERROR(VLOOKUP($B76,'Round  (3)'!$B$2:$AM$102,MATCH(Species!N$2,'Round  (3)'!$B$2:$AM$2,0),0),0)+IFERROR(VLOOKUP($B76,'Round (4)'!$B$2:$AM$102,MATCH(Species!N$2,'Round (4)'!$B$2:$AM$2,0),0),0)+IFERROR(VLOOKUP($B76,'Round  (5)'!$B$2:$AM$102,MATCH(Species!N$2,'Round  (5)'!$B$2:$AM$2,0),0),0)+IFERROR(VLOOKUP($B76,'Round  (6)'!$B$2:$AM$102,MATCH(Species!N$2,'Round  (6)'!$B$2:$AM$2,0),0),0)+IFERROR(VLOOKUP($B76,'Round  (7)'!$B$2:$AM$102,MATCH(Species!N$2,'Round  (7)'!$B$2:$AM$2,0),0),0)+IFERROR(VLOOKUP($B76,'Round  (8)'!$B$2:$AM$102,MATCH(Species!N$2,'Round  (8)'!$B$2:$AM$2,0),0),0)+IFERROR(VLOOKUP($B76,'Round  (9)'!$B$2:$AM$102,MATCH(Species!N$2,'Round  (9)'!$B$2:$AM$2,0),0),0)+IFERROR(VLOOKUP($B76,'Round  (10)'!$B$2:$U$102,MATCH(Species!N$2,'Round  (10)'!$B$2:$U$2,0),0),0)+IFERROR(VLOOKUP($B76,'Round  (11)'!$B$2:$AB$102,MATCH(Species!N$2,'Round  (11)'!$B$2:$AB$2,0),0),0)+IFERROR(VLOOKUP($B76,'Round  (12)'!$B$2:$Y$100,MATCH(Species!N$2,'Round  (12)'!$B$2:$Y$2,0),0),0)</f>
        <v>2</v>
      </c>
      <c r="O76" s="480">
        <f>IFERROR(VLOOKUP($B76,'Round 1'!$B$2:$AM$102,MATCH(Species!O$2,'Round 1'!$B$2:$AM$2,0),0),0)+IFERROR(VLOOKUP($B76,'Round  (2)'!$B$2:$AM$102,MATCH(Species!O$2,'Round  (2)'!$B$2:$AM$2,0),0),0)+IFERROR(VLOOKUP($B76,'Round  (3)'!$B$2:$AM$102,MATCH(Species!O$2,'Round  (3)'!$B$2:$AM$2,0),0),0)+IFERROR(VLOOKUP($B76,'Round (4)'!$B$2:$AM$102,MATCH(Species!O$2,'Round (4)'!$B$2:$AM$2,0),0),0)+IFERROR(VLOOKUP($B76,'Round  (5)'!$B$2:$AM$102,MATCH(Species!O$2,'Round  (5)'!$B$2:$AM$2,0),0),0)+IFERROR(VLOOKUP($B76,'Round  (6)'!$B$2:$AM$102,MATCH(Species!O$2,'Round  (6)'!$B$2:$AM$2,0),0),0)+IFERROR(VLOOKUP($B76,'Round  (7)'!$B$2:$AM$102,MATCH(Species!O$2,'Round  (7)'!$B$2:$AM$2,0),0),0)+IFERROR(VLOOKUP($B76,'Round  (8)'!$B$2:$AM$102,MATCH(Species!O$2,'Round  (8)'!$B$2:$AM$2,0),0),0)+IFERROR(VLOOKUP($B76,'Round  (9)'!$B$2:$AM$102,MATCH(Species!O$2,'Round  (9)'!$B$2:$AM$2,0),0),0)+IFERROR(VLOOKUP($B76,'Round  (10)'!$B$2:$U$102,MATCH(Species!O$2,'Round  (10)'!$B$2:$U$2,0),0),0)+IFERROR(VLOOKUP($B76,'Round  (11)'!$B$2:$AB$102,MATCH(Species!O$2,'Round  (11)'!$B$2:$AB$2,0),0),0)+IFERROR(VLOOKUP($B76,'Round  (12)'!$B$2:$Y$100,MATCH(Species!O$2,'Round  (12)'!$B$2:$Y$2,0),0),0)</f>
        <v>0</v>
      </c>
      <c r="P76" s="480">
        <f>IFERROR(VLOOKUP($B76,'Round 1'!$B$2:$AM$102,MATCH(Species!P$2,'Round 1'!$B$2:$AM$2,0),0),0)+IFERROR(VLOOKUP($B76,'Round  (2)'!$B$2:$AM$102,MATCH(Species!P$2,'Round  (2)'!$B$2:$AM$2,0),0),0)+IFERROR(VLOOKUP($B76,'Round  (3)'!$B$2:$AM$102,MATCH(Species!P$2,'Round  (3)'!$B$2:$AM$2,0),0),0)+IFERROR(VLOOKUP($B76,'Round (4)'!$B$2:$AM$102,MATCH(Species!P$2,'Round (4)'!$B$2:$AM$2,0),0),0)+IFERROR(VLOOKUP($B76,'Round  (5)'!$B$2:$AM$102,MATCH(Species!P$2,'Round  (5)'!$B$2:$AM$2,0),0),0)+IFERROR(VLOOKUP($B76,'Round  (6)'!$B$2:$AM$102,MATCH(Species!P$2,'Round  (6)'!$B$2:$AM$2,0),0),0)+IFERROR(VLOOKUP($B76,'Round  (7)'!$B$2:$AM$102,MATCH(Species!P$2,'Round  (7)'!$B$2:$AM$2,0),0),0)+IFERROR(VLOOKUP($B76,'Round  (8)'!$B$2:$AM$102,MATCH(Species!P$2,'Round  (8)'!$B$2:$AM$2,0),0),0)+IFERROR(VLOOKUP($B76,'Round  (9)'!$B$2:$AM$102,MATCH(Species!P$2,'Round  (9)'!$B$2:$AM$2,0),0),0)+IFERROR(VLOOKUP($B76,'Round  (10)'!$B$2:$U$102,MATCH(Species!P$2,'Round  (10)'!$B$2:$U$2,0),0),0)+IFERROR(VLOOKUP($B76,'Round  (11)'!$B$2:$AB$102,MATCH(Species!P$2,'Round  (11)'!$B$2:$AB$2,0),0),0)+IFERROR(VLOOKUP($B76,'Round  (12)'!$B$2:$Y$100,MATCH(Species!P$2,'Round  (12)'!$B$2:$Y$2,0),0),0)</f>
        <v>0</v>
      </c>
      <c r="Q76" s="480">
        <f>IFERROR(VLOOKUP($B76,'Round 1'!$B$2:$AM$102,MATCH(Species!Q$2,'Round 1'!$B$2:$AM$2,0),0),0)+IFERROR(VLOOKUP($B76,'Round  (2)'!$B$2:$AM$102,MATCH(Species!Q$2,'Round  (2)'!$B$2:$AM$2,0),0),0)+IFERROR(VLOOKUP($B76,'Round  (3)'!$B$2:$AM$102,MATCH(Species!Q$2,'Round  (3)'!$B$2:$AM$2,0),0),0)+IFERROR(VLOOKUP($B76,'Round (4)'!$B$2:$AM$102,MATCH(Species!Q$2,'Round (4)'!$B$2:$AM$2,0),0),0)+IFERROR(VLOOKUP($B76,'Round  (5)'!$B$2:$AM$102,MATCH(Species!Q$2,'Round  (5)'!$B$2:$AM$2,0),0),0)+IFERROR(VLOOKUP($B76,'Round  (6)'!$B$2:$AM$102,MATCH(Species!Q$2,'Round  (6)'!$B$2:$AM$2,0),0),0)+IFERROR(VLOOKUP($B76,'Round  (7)'!$B$2:$AM$102,MATCH(Species!Q$2,'Round  (7)'!$B$2:$AM$2,0),0),0)+IFERROR(VLOOKUP($B76,'Round  (8)'!$B$2:$AM$102,MATCH(Species!Q$2,'Round  (8)'!$B$2:$AM$2,0),0),0)+IFERROR(VLOOKUP($B76,'Round  (9)'!$B$2:$AM$102,MATCH(Species!Q$2,'Round  (9)'!$B$2:$AM$2,0),0),0)+IFERROR(VLOOKUP($B76,'Round  (10)'!$B$2:$U$102,MATCH(Species!Q$2,'Round  (10)'!$B$2:$U$2,0),0),0)+IFERROR(VLOOKUP($B76,'Round  (11)'!$B$2:$AB$102,MATCH(Species!Q$2,'Round  (11)'!$B$2:$AB$2,0),0),0)+IFERROR(VLOOKUP($B76,'Round  (12)'!$B$2:$Y$100,MATCH(Species!Q$2,'Round  (12)'!$B$2:$Y$2,0),0),0)</f>
        <v>0</v>
      </c>
      <c r="R76" s="480">
        <f>IFERROR(VLOOKUP($B76,'Round 1'!$B$2:$AM$102,MATCH(Species!R$2,'Round 1'!$B$2:$AM$2,0),0),0)+IFERROR(VLOOKUP($B76,'Round  (2)'!$B$2:$AM$102,MATCH(Species!R$2,'Round  (2)'!$B$2:$AM$2,0),0),0)+IFERROR(VLOOKUP($B76,'Round  (3)'!$B$2:$AM$102,MATCH(Species!R$2,'Round  (3)'!$B$2:$AM$2,0),0),0)+IFERROR(VLOOKUP($B76,'Round (4)'!$B$2:$AM$102,MATCH(Species!R$2,'Round (4)'!$B$2:$AM$2,0),0),0)+IFERROR(VLOOKUP($B76,'Round  (5)'!$B$2:$AM$102,MATCH(Species!R$2,'Round  (5)'!$B$2:$AM$2,0),0),0)+IFERROR(VLOOKUP($B76,'Round  (6)'!$B$2:$AM$102,MATCH(Species!R$2,'Round  (6)'!$B$2:$AM$2,0),0),0)+IFERROR(VLOOKUP($B76,'Round  (7)'!$B$2:$AM$102,MATCH(Species!R$2,'Round  (7)'!$B$2:$AM$2,0),0),0)+IFERROR(VLOOKUP($B76,'Round  (8)'!$B$2:$AM$102,MATCH(Species!R$2,'Round  (8)'!$B$2:$AM$2,0),0),0)+IFERROR(VLOOKUP($B76,'Round  (9)'!$B$2:$AM$102,MATCH(Species!R$2,'Round  (9)'!$B$2:$AM$2,0),0),0)+IFERROR(VLOOKUP($B76,'Round  (10)'!$B$2:$U$102,MATCH(Species!R$2,'Round  (10)'!$B$2:$U$2,0),0),0)+IFERROR(VLOOKUP($B76,'Round  (11)'!$B$2:$AB$102,MATCH(Species!R$2,'Round  (11)'!$B$2:$AB$2,0),0),0)+IFERROR(VLOOKUP($B76,'Round  (12)'!$B$2:$Y$100,MATCH(Species!R$2,'Round  (12)'!$B$2:$Y$2,0),0),0)</f>
        <v>0</v>
      </c>
      <c r="S76" s="480">
        <f>IFERROR(VLOOKUP($B76,'Round 1'!$B$2:$AM$102,MATCH(Species!S$2,'Round 1'!$B$2:$AM$2,0),0),0)+IFERROR(VLOOKUP($B76,'Round  (2)'!$B$2:$AM$102,MATCH(Species!S$2,'Round  (2)'!$B$2:$AM$2,0),0),0)+IFERROR(VLOOKUP($B76,'Round  (3)'!$B$2:$AM$102,MATCH(Species!S$2,'Round  (3)'!$B$2:$AM$2,0),0),0)+IFERROR(VLOOKUP($B76,'Round (4)'!$B$2:$AM$102,MATCH(Species!S$2,'Round (4)'!$B$2:$AM$2,0),0),0)+IFERROR(VLOOKUP($B76,'Round  (5)'!$B$2:$AM$102,MATCH(Species!S$2,'Round  (5)'!$B$2:$AM$2,0),0),0)+IFERROR(VLOOKUP($B76,'Round  (6)'!$B$2:$AM$102,MATCH(Species!S$2,'Round  (6)'!$B$2:$AM$2,0),0),0)+IFERROR(VLOOKUP($B76,'Round  (7)'!$B$2:$AM$102,MATCH(Species!S$2,'Round  (7)'!$B$2:$AM$2,0),0),0)+IFERROR(VLOOKUP($B76,'Round  (8)'!$B$2:$AM$102,MATCH(Species!S$2,'Round  (8)'!$B$2:$AM$2,0),0),0)+IFERROR(VLOOKUP($B76,'Round  (9)'!$B$2:$AM$102,MATCH(Species!S$2,'Round  (9)'!$B$2:$AM$2,0),0),0)+IFERROR(VLOOKUP($B76,'Round  (10)'!$B$2:$U$102,MATCH(Species!S$2,'Round  (10)'!$B$2:$U$2,0),0),0)+IFERROR(VLOOKUP($B76,'Round  (11)'!$B$2:$AB$102,MATCH(Species!S$2,'Round  (11)'!$B$2:$AB$2,0),0),0)+IFERROR(VLOOKUP($B76,'Round  (12)'!$B$2:$Y$100,MATCH(Species!S$2,'Round  (12)'!$B$2:$Y$2,0),0),0)</f>
        <v>0</v>
      </c>
      <c r="T76" s="480">
        <f>IFERROR(VLOOKUP($B76,'Round 1'!$B$2:$AM$102,MATCH(Species!T$2,'Round 1'!$B$2:$AM$2,0),0),0)+IFERROR(VLOOKUP($B76,'Round  (2)'!$B$2:$AM$102,MATCH(Species!T$2,'Round  (2)'!$B$2:$AM$2,0),0),0)+IFERROR(VLOOKUP($B76,'Round  (3)'!$B$2:$AM$102,MATCH(Species!T$2,'Round  (3)'!$B$2:$AM$2,0),0),0)+IFERROR(VLOOKUP($B76,'Round (4)'!$B$2:$AM$102,MATCH(Species!T$2,'Round (4)'!$B$2:$AM$2,0),0),0)+IFERROR(VLOOKUP($B76,'Round  (5)'!$B$2:$AM$102,MATCH(Species!T$2,'Round  (5)'!$B$2:$AM$2,0),0),0)+IFERROR(VLOOKUP($B76,'Round  (6)'!$B$2:$AM$102,MATCH(Species!T$2,'Round  (6)'!$B$2:$AM$2,0),0),0)+IFERROR(VLOOKUP($B76,'Round  (7)'!$B$2:$AM$102,MATCH(Species!T$2,'Round  (7)'!$B$2:$AM$2,0),0),0)+IFERROR(VLOOKUP($B76,'Round  (8)'!$B$2:$AM$102,MATCH(Species!T$2,'Round  (8)'!$B$2:$AM$2,0),0),0)+IFERROR(VLOOKUP($B76,'Round  (9)'!$B$2:$AM$102,MATCH(Species!T$2,'Round  (9)'!$B$2:$AM$2,0),0),0)+IFERROR(VLOOKUP($B76,'Round  (10)'!$B$2:$U$102,MATCH(Species!T$2,'Round  (10)'!$B$2:$U$2,0),0),0)+IFERROR(VLOOKUP($B76,'Round  (11)'!$B$2:$AB$102,MATCH(Species!T$2,'Round  (11)'!$B$2:$AB$2,0),0),0)+IFERROR(VLOOKUP($B76,'Round  (12)'!$B$2:$Y$100,MATCH(Species!T$2,'Round  (12)'!$B$2:$Y$2,0),0),0)</f>
        <v>0</v>
      </c>
      <c r="U76" s="480">
        <f>IFERROR(VLOOKUP($B76,'Round 1'!$B$2:$AM$102,MATCH(Species!U$2,'Round 1'!$B$2:$AM$2,0),0),0)+IFERROR(VLOOKUP($B76,'Round  (2)'!$B$2:$AM$102,MATCH(Species!U$2,'Round  (2)'!$B$2:$AM$2,0),0),0)+IFERROR(VLOOKUP($B76,'Round  (3)'!$B$2:$AM$102,MATCH(Species!U$2,'Round  (3)'!$B$2:$AM$2,0),0),0)+IFERROR(VLOOKUP($B76,'Round (4)'!$B$2:$AM$102,MATCH(Species!U$2,'Round (4)'!$B$2:$AM$2,0),0),0)+IFERROR(VLOOKUP($B76,'Round  (5)'!$B$2:$AM$102,MATCH(Species!U$2,'Round  (5)'!$B$2:$AM$2,0),0),0)+IFERROR(VLOOKUP($B76,'Round  (6)'!$B$2:$AM$102,MATCH(Species!U$2,'Round  (6)'!$B$2:$AM$2,0),0),0)+IFERROR(VLOOKUP($B76,'Round  (7)'!$B$2:$AM$102,MATCH(Species!U$2,'Round  (7)'!$B$2:$AM$2,0),0),0)+IFERROR(VLOOKUP($B76,'Round  (8)'!$B$2:$AM$102,MATCH(Species!U$2,'Round  (8)'!$B$2:$AM$2,0),0),0)+IFERROR(VLOOKUP($B76,'Round  (9)'!$B$2:$AM$102,MATCH(Species!U$2,'Round  (9)'!$B$2:$AM$2,0),0),0)+IFERROR(VLOOKUP($B76,'Round  (10)'!$B$2:$U$102,MATCH(Species!U$2,'Round  (10)'!$B$2:$U$2,0),0),0)+IFERROR(VLOOKUP($B76,'Round  (11)'!$B$2:$AB$102,MATCH(Species!U$2,'Round  (11)'!$B$2:$AB$2,0),0),0)+IFERROR(VLOOKUP($B76,'Round  (12)'!$B$2:$Y$100,MATCH(Species!U$2,'Round  (12)'!$B$2:$Y$2,0),0),0)</f>
        <v>0</v>
      </c>
      <c r="V76" s="480">
        <f>IFERROR(VLOOKUP($B76,'Round 1'!$B$2:$AM$102,MATCH(Species!V$2,'Round 1'!$B$2:$AM$2,0),0),0)+IFERROR(VLOOKUP($B76,'Round  (2)'!$B$2:$AM$102,MATCH(Species!V$2,'Round  (2)'!$B$2:$AM$2,0),0),0)+IFERROR(VLOOKUP($B76,'Round  (3)'!$B$2:$AM$102,MATCH(Species!V$2,'Round  (3)'!$B$2:$AM$2,0),0),0)+IFERROR(VLOOKUP($B76,'Round (4)'!$B$2:$AM$102,MATCH(Species!V$2,'Round (4)'!$B$2:$AM$2,0),0),0)+IFERROR(VLOOKUP($B76,'Round  (5)'!$B$2:$AM$102,MATCH(Species!V$2,'Round  (5)'!$B$2:$AM$2,0),0),0)+IFERROR(VLOOKUP($B76,'Round  (6)'!$B$2:$AM$102,MATCH(Species!V$2,'Round  (6)'!$B$2:$AM$2,0),0),0)+IFERROR(VLOOKUP($B76,'Round  (7)'!$B$2:$AM$102,MATCH(Species!V$2,'Round  (7)'!$B$2:$AM$2,0),0),0)+IFERROR(VLOOKUP($B76,'Round  (8)'!$B$2:$AM$102,MATCH(Species!V$2,'Round  (8)'!$B$2:$AM$2,0),0),0)+IFERROR(VLOOKUP($B76,'Round  (9)'!$B$2:$AM$102,MATCH(Species!V$2,'Round  (9)'!$B$2:$AM$2,0),0),0)+IFERROR(VLOOKUP($B76,'Round  (10)'!$B$2:$U$102,MATCH(Species!V$2,'Round  (10)'!$B$2:$U$2,0),0),0)+IFERROR(VLOOKUP($B76,'Round  (11)'!$B$2:$AB$102,MATCH(Species!V$2,'Round  (11)'!$B$2:$AB$2,0),0),0)+IFERROR(VLOOKUP($B76,'Round  (12)'!$B$2:$Y$100,MATCH(Species!V$2,'Round  (12)'!$B$2:$Y$2,0),0),0)</f>
        <v>0</v>
      </c>
      <c r="W76" s="480">
        <f>IFERROR(VLOOKUP($B76,'Round 1'!$B$2:$AM$102,MATCH(Species!W$2,'Round 1'!$B$2:$AM$2,0),0),0)+IFERROR(VLOOKUP($B76,'Round  (2)'!$B$2:$AM$102,MATCH(Species!W$2,'Round  (2)'!$B$2:$AM$2,0),0),0)+IFERROR(VLOOKUP($B76,'Round  (3)'!$B$2:$AM$102,MATCH(Species!W$2,'Round  (3)'!$B$2:$AM$2,0),0),0)+IFERROR(VLOOKUP($B76,'Round (4)'!$B$2:$AM$102,MATCH(Species!W$2,'Round (4)'!$B$2:$AM$2,0),0),0)+IFERROR(VLOOKUP($B76,'Round  (5)'!$B$2:$AM$102,MATCH(Species!W$2,'Round  (5)'!$B$2:$AM$2,0),0),0)+IFERROR(VLOOKUP($B76,'Round  (6)'!$B$2:$AM$102,MATCH(Species!W$2,'Round  (6)'!$B$2:$AM$2,0),0),0)+IFERROR(VLOOKUP($B76,'Round  (7)'!$B$2:$AM$102,MATCH(Species!W$2,'Round  (7)'!$B$2:$AM$2,0),0),0)+IFERROR(VLOOKUP($B76,'Round  (8)'!$B$2:$AM$102,MATCH(Species!W$2,'Round  (8)'!$B$2:$AM$2,0),0),0)+IFERROR(VLOOKUP($B76,'Round  (9)'!$B$2:$AM$102,MATCH(Species!W$2,'Round  (9)'!$B$2:$AM$2,0),0),0)+IFERROR(VLOOKUP($B76,'Round  (10)'!$B$2:$U$102,MATCH(Species!W$2,'Round  (10)'!$B$2:$U$2,0),0),0)+IFERROR(VLOOKUP($B76,'Round  (11)'!$B$2:$AB$102,MATCH(Species!W$2,'Round  (11)'!$B$2:$AB$2,0),0),0)+IFERROR(VLOOKUP($B76,'Round  (12)'!$B$2:$Y$100,MATCH(Species!W$2,'Round  (12)'!$B$2:$Y$2,0),0),0)</f>
        <v>0</v>
      </c>
      <c r="X76" s="480">
        <f>IFERROR(VLOOKUP($B76,'Round 1'!$B$2:$AM$102,MATCH(Species!X$2,'Round 1'!$B$2:$AM$2,0),0),0)+IFERROR(VLOOKUP($B76,'Round  (2)'!$B$2:$AM$102,MATCH(Species!X$2,'Round  (2)'!$B$2:$AM$2,0),0),0)+IFERROR(VLOOKUP($B76,'Round  (3)'!$B$2:$AM$102,MATCH(Species!X$2,'Round  (3)'!$B$2:$AM$2,0),0),0)+IFERROR(VLOOKUP($B76,'Round (4)'!$B$2:$AM$102,MATCH(Species!X$2,'Round (4)'!$B$2:$AM$2,0),0),0)+IFERROR(VLOOKUP($B76,'Round  (5)'!$B$2:$AM$102,MATCH(Species!X$2,'Round  (5)'!$B$2:$AM$2,0),0),0)+IFERROR(VLOOKUP($B76,'Round  (6)'!$B$2:$AM$102,MATCH(Species!X$2,'Round  (6)'!$B$2:$AM$2,0),0),0)+IFERROR(VLOOKUP($B76,'Round  (7)'!$B$2:$AM$102,MATCH(Species!X$2,'Round  (7)'!$B$2:$AM$2,0),0),0)+IFERROR(VLOOKUP($B76,'Round  (8)'!$B$2:$AM$102,MATCH(Species!X$2,'Round  (8)'!$B$2:$AM$2,0),0),0)+IFERROR(VLOOKUP($B76,'Round  (9)'!$B$2:$AM$102,MATCH(Species!X$2,'Round  (9)'!$B$2:$AM$2,0),0),0)+IFERROR(VLOOKUP($B76,'Round  (10)'!$B$2:$U$102,MATCH(Species!X$2,'Round  (10)'!$B$2:$U$2,0),0),0)+IFERROR(VLOOKUP($B76,'Round  (11)'!$B$2:$AB$102,MATCH(Species!X$2,'Round  (11)'!$B$2:$AB$2,0),0),0)+IFERROR(VLOOKUP($B76,'Round  (12)'!$B$2:$Y$100,MATCH(Species!X$2,'Round  (12)'!$B$2:$Y$2,0),0),0)</f>
        <v>0</v>
      </c>
      <c r="Y76" s="480">
        <f>IFERROR(VLOOKUP($B76,'Round 1'!$B$2:$AM$102,MATCH(Species!Y$2,'Round 1'!$B$2:$AM$2,0),0),0)+IFERROR(VLOOKUP($B76,'Round  (2)'!$B$2:$AM$102,MATCH(Species!Y$2,'Round  (2)'!$B$2:$AM$2,0),0),0)+IFERROR(VLOOKUP($B76,'Round  (3)'!$B$2:$AM$102,MATCH(Species!Y$2,'Round  (3)'!$B$2:$AM$2,0),0),0)+IFERROR(VLOOKUP($B76,'Round (4)'!$B$2:$AM$102,MATCH(Species!Y$2,'Round (4)'!$B$2:$AM$2,0),0),0)+IFERROR(VLOOKUP($B76,'Round  (5)'!$B$2:$AM$102,MATCH(Species!Y$2,'Round  (5)'!$B$2:$AM$2,0),0),0)+IFERROR(VLOOKUP($B76,'Round  (6)'!$B$2:$AM$102,MATCH(Species!Y$2,'Round  (6)'!$B$2:$AM$2,0),0),0)+IFERROR(VLOOKUP($B76,'Round  (7)'!$B$2:$AM$102,MATCH(Species!Y$2,'Round  (7)'!$B$2:$AM$2,0),0),0)+IFERROR(VLOOKUP($B76,'Round  (8)'!$B$2:$AM$102,MATCH(Species!Y$2,'Round  (8)'!$B$2:$AM$2,0),0),0)+IFERROR(VLOOKUP($B76,'Round  (9)'!$B$2:$AM$102,MATCH(Species!Y$2,'Round  (9)'!$B$2:$AM$2,0),0),0)+IFERROR(VLOOKUP($B76,'Round  (10)'!$B$2:$U$102,MATCH(Species!Y$2,'Round  (10)'!$B$2:$U$2,0),0),0)+IFERROR(VLOOKUP($B76,'Round  (11)'!$B$2:$AB$102,MATCH(Species!Y$2,'Round  (11)'!$B$2:$AB$2,0),0),0)+IFERROR(VLOOKUP($B76,'Round  (12)'!$B$2:$Y$100,MATCH(Species!Y$2,'Round  (12)'!$B$2:$Y$2,0),0),0)</f>
        <v>0</v>
      </c>
      <c r="Z76" s="480">
        <f>IFERROR(VLOOKUP($B76,'Round 1'!$B$2:$AM$102,MATCH(Species!Z$2,'Round 1'!$B$2:$AM$2,0),0),0)+IFERROR(VLOOKUP($B76,'Round  (2)'!$B$2:$AM$102,MATCH(Species!Z$2,'Round  (2)'!$B$2:$AM$2,0),0),0)+IFERROR(VLOOKUP($B76,'Round  (3)'!$B$2:$AM$102,MATCH(Species!Z$2,'Round  (3)'!$B$2:$AM$2,0),0),0)+IFERROR(VLOOKUP($B76,'Round (4)'!$B$2:$AM$102,MATCH(Species!Z$2,'Round (4)'!$B$2:$AM$2,0),0),0)+IFERROR(VLOOKUP($B76,'Round  (5)'!$B$2:$AM$102,MATCH(Species!Z$2,'Round  (5)'!$B$2:$AM$2,0),0),0)+IFERROR(VLOOKUP($B76,'Round  (6)'!$B$2:$AM$102,MATCH(Species!Z$2,'Round  (6)'!$B$2:$AM$2,0),0),0)+IFERROR(VLOOKUP($B76,'Round  (7)'!$B$2:$AM$102,MATCH(Species!Z$2,'Round  (7)'!$B$2:$AM$2,0),0),0)+IFERROR(VLOOKUP($B76,'Round  (8)'!$B$2:$AM$102,MATCH(Species!Z$2,'Round  (8)'!$B$2:$AM$2,0),0),0)+IFERROR(VLOOKUP($B76,'Round  (9)'!$B$2:$AM$102,MATCH(Species!Z$2,'Round  (9)'!$B$2:$AM$2,0),0),0)+IFERROR(VLOOKUP($B76,'Round  (10)'!$B$2:$U$102,MATCH(Species!Z$2,'Round  (10)'!$B$2:$U$2,0),0),0)+IFERROR(VLOOKUP($B76,'Round  (11)'!$B$2:$AB$102,MATCH(Species!Z$2,'Round  (11)'!$B$2:$AB$2,0),0),0)+IFERROR(VLOOKUP($B76,'Round  (12)'!$B$2:$Y$100,MATCH(Species!Z$2,'Round  (12)'!$B$2:$Y$2,0),0),0)</f>
        <v>0</v>
      </c>
      <c r="AA76" s="480">
        <f>IFERROR(VLOOKUP($B76,'Round 1'!$B$2:$AM$102,MATCH(Species!AA$2,'Round 1'!$B$2:$AM$2,0),0),0)+IFERROR(VLOOKUP($B76,'Round  (2)'!$B$2:$AM$102,MATCH(Species!AA$2,'Round  (2)'!$B$2:$AM$2,0),0),0)+IFERROR(VLOOKUP($B76,'Round  (3)'!$B$2:$AM$102,MATCH(Species!AA$2,'Round  (3)'!$B$2:$AM$2,0),0),0)+IFERROR(VLOOKUP($B76,'Round (4)'!$B$2:$AM$102,MATCH(Species!AA$2,'Round (4)'!$B$2:$AM$2,0),0),0)+IFERROR(VLOOKUP($B76,'Round  (5)'!$B$2:$AM$102,MATCH(Species!AA$2,'Round  (5)'!$B$2:$AM$2,0),0),0)+IFERROR(VLOOKUP($B76,'Round  (6)'!$B$2:$AM$102,MATCH(Species!AA$2,'Round  (6)'!$B$2:$AM$2,0),0),0)+IFERROR(VLOOKUP($B76,'Round  (7)'!$B$2:$AM$102,MATCH(Species!AA$2,'Round  (7)'!$B$2:$AM$2,0),0),0)+IFERROR(VLOOKUP($B76,'Round  (8)'!$B$2:$AM$102,MATCH(Species!AA$2,'Round  (8)'!$B$2:$AM$2,0),0),0)+IFERROR(VLOOKUP($B76,'Round  (9)'!$B$2:$AM$102,MATCH(Species!AA$2,'Round  (9)'!$B$2:$AM$2,0),0),0)+IFERROR(VLOOKUP($B76,'Round  (10)'!$B$2:$U$102,MATCH(Species!AA$2,'Round  (10)'!$B$2:$U$2,0),0),0)+IFERROR(VLOOKUP($B76,'Round  (11)'!$B$2:$AB$102,MATCH(Species!AA$2,'Round  (11)'!$B$2:$AB$2,0),0),0)+IFERROR(VLOOKUP($B76,'Round  (12)'!$B$2:$Y$100,MATCH(Species!AA$2,'Round  (12)'!$B$2:$Y$2,0),0),0)</f>
        <v>0</v>
      </c>
      <c r="AB76" s="480">
        <f>IFERROR(VLOOKUP($B76,'Round 1'!$B$2:$AM$102,MATCH(Species!AB$2,'Round 1'!$B$2:$AM$2,0),0),0)+IFERROR(VLOOKUP($B76,'Round  (2)'!$B$2:$AM$102,MATCH(Species!AB$2,'Round  (2)'!$B$2:$AM$2,0),0),0)+IFERROR(VLOOKUP($B76,'Round  (3)'!$B$2:$AM$102,MATCH(Species!AB$2,'Round  (3)'!$B$2:$AM$2,0),0),0)+IFERROR(VLOOKUP($B76,'Round (4)'!$B$2:$AM$102,MATCH(Species!AB$2,'Round (4)'!$B$2:$AM$2,0),0),0)+IFERROR(VLOOKUP($B76,'Round  (5)'!$B$2:$AM$102,MATCH(Species!AB$2,'Round  (5)'!$B$2:$AM$2,0),0),0)+IFERROR(VLOOKUP($B76,'Round  (6)'!$B$2:$AM$102,MATCH(Species!AB$2,'Round  (6)'!$B$2:$AM$2,0),0),0)+IFERROR(VLOOKUP($B76,'Round  (7)'!$B$2:$AM$102,MATCH(Species!AB$2,'Round  (7)'!$B$2:$AM$2,0),0),0)+IFERROR(VLOOKUP($B76,'Round  (8)'!$B$2:$AM$102,MATCH(Species!AB$2,'Round  (8)'!$B$2:$AM$2,0),0),0)+IFERROR(VLOOKUP($B76,'Round  (9)'!$B$2:$AM$102,MATCH(Species!AB$2,'Round  (9)'!$B$2:$AM$2,0),0),0)+IFERROR(VLOOKUP($B76,'Round  (10)'!$B$2:$U$102,MATCH(Species!AB$2,'Round  (10)'!$B$2:$U$2,0),0),0)+IFERROR(VLOOKUP($B76,'Round  (11)'!$B$2:$AB$102,MATCH(Species!AB$2,'Round  (11)'!$B$2:$AB$2,0),0),0)+IFERROR(VLOOKUP($B76,'Round  (12)'!$B$2:$Y$100,MATCH(Species!AB$2,'Round  (12)'!$B$2:$Y$2,0),0),0)</f>
        <v>0</v>
      </c>
      <c r="AC76" s="480">
        <f>IFERROR(VLOOKUP($B76,'Round 1'!$B$2:$AM$102,MATCH(Species!AC$2,'Round 1'!$B$2:$AM$2,0),0),0)+IFERROR(VLOOKUP($B76,'Round  (2)'!$B$2:$AM$102,MATCH(Species!AC$2,'Round  (2)'!$B$2:$AM$2,0),0),0)+IFERROR(VLOOKUP($B76,'Round  (3)'!$B$2:$AM$102,MATCH(Species!AC$2,'Round  (3)'!$B$2:$AM$2,0),0),0)+IFERROR(VLOOKUP($B76,'Round (4)'!$B$2:$AM$102,MATCH(Species!AC$2,'Round (4)'!$B$2:$AM$2,0),0),0)+IFERROR(VLOOKUP($B76,'Round  (5)'!$B$2:$AM$102,MATCH(Species!AC$2,'Round  (5)'!$B$2:$AM$2,0),0),0)+IFERROR(VLOOKUP($B76,'Round  (6)'!$B$2:$AM$102,MATCH(Species!AC$2,'Round  (6)'!$B$2:$AM$2,0),0),0)+IFERROR(VLOOKUP($B76,'Round  (7)'!$B$2:$AM$102,MATCH(Species!AC$2,'Round  (7)'!$B$2:$AM$2,0),0),0)+IFERROR(VLOOKUP($B76,'Round  (8)'!$B$2:$AM$102,MATCH(Species!AC$2,'Round  (8)'!$B$2:$AM$2,0),0),0)+IFERROR(VLOOKUP($B76,'Round  (9)'!$B$2:$AM$102,MATCH(Species!AC$2,'Round  (9)'!$B$2:$AM$2,0),0),0)+IFERROR(VLOOKUP($B76,'Round  (10)'!$B$2:$U$102,MATCH(Species!AC$2,'Round  (10)'!$B$2:$U$2,0),0),0)+IFERROR(VLOOKUP($B76,'Round  (11)'!$B$2:$AB$102,MATCH(Species!AC$2,'Round  (11)'!$B$2:$AB$2,0),0),0)+IFERROR(VLOOKUP($B76,'Round  (12)'!$B$2:$Y$100,MATCH(Species!AC$2,'Round  (12)'!$B$2:$Y$2,0),0),0)</f>
        <v>0</v>
      </c>
      <c r="AD76" s="480">
        <f>IFERROR(VLOOKUP($B76,'Round 1'!$B$2:$AM$102,MATCH(Species!AD$2,'Round 1'!$B$2:$AM$2,0),0),0)+IFERROR(VLOOKUP($B76,'Round  (2)'!$B$2:$AM$102,MATCH(Species!AD$2,'Round  (2)'!$B$2:$AM$2,0),0),0)+IFERROR(VLOOKUP($B76,'Round  (3)'!$B$2:$AM$102,MATCH(Species!AD$2,'Round  (3)'!$B$2:$AM$2,0),0),0)+IFERROR(VLOOKUP($B76,'Round (4)'!$B$2:$AM$102,MATCH(Species!AD$2,'Round (4)'!$B$2:$AM$2,0),0),0)+IFERROR(VLOOKUP($B76,'Round  (5)'!$B$2:$AM$102,MATCH(Species!AD$2,'Round  (5)'!$B$2:$AM$2,0),0),0)+IFERROR(VLOOKUP($B76,'Round  (6)'!$B$2:$AM$102,MATCH(Species!AD$2,'Round  (6)'!$B$2:$AM$2,0),0),0)+IFERROR(VLOOKUP($B76,'Round  (7)'!$B$2:$AM$102,MATCH(Species!AD$2,'Round  (7)'!$B$2:$AM$2,0),0),0)+IFERROR(VLOOKUP($B76,'Round  (8)'!$B$2:$AM$102,MATCH(Species!AD$2,'Round  (8)'!$B$2:$AM$2,0),0),0)+IFERROR(VLOOKUP($B76,'Round  (9)'!$B$2:$AM$102,MATCH(Species!AD$2,'Round  (9)'!$B$2:$AM$2,0),0),0)+IFERROR(VLOOKUP($B76,'Round  (10)'!$B$2:$U$102,MATCH(Species!AD$2,'Round  (10)'!$B$2:$U$2,0),0),0)+IFERROR(VLOOKUP($B76,'Round  (11)'!$B$2:$AB$102,MATCH(Species!AD$2,'Round  (11)'!$B$2:$AB$2,0),0),0)+IFERROR(VLOOKUP($B76,'Round  (12)'!$B$2:$Y$100,MATCH(Species!AD$2,'Round  (12)'!$B$2:$Y$2,0),0),0)</f>
        <v>0</v>
      </c>
      <c r="AE76" s="480">
        <f>IFERROR(VLOOKUP($B76,'Round 1'!$B$2:$AM$102,MATCH(Species!AE$2,'Round 1'!$B$2:$AM$2,0),0),0)+IFERROR(VLOOKUP($B76,'Round  (2)'!$B$2:$AM$102,MATCH(Species!AE$2,'Round  (2)'!$B$2:$AM$2,0),0),0)+IFERROR(VLOOKUP($B76,'Round  (3)'!$B$2:$AM$102,MATCH(Species!AE$2,'Round  (3)'!$B$2:$AM$2,0),0),0)+IFERROR(VLOOKUP($B76,'Round (4)'!$B$2:$AM$102,MATCH(Species!AE$2,'Round (4)'!$B$2:$AM$2,0),0),0)+IFERROR(VLOOKUP($B76,'Round  (5)'!$B$2:$AM$102,MATCH(Species!AE$2,'Round  (5)'!$B$2:$AM$2,0),0),0)+IFERROR(VLOOKUP($B76,'Round  (6)'!$B$2:$AM$102,MATCH(Species!AE$2,'Round  (6)'!$B$2:$AM$2,0),0),0)+IFERROR(VLOOKUP($B76,'Round  (7)'!$B$2:$AM$102,MATCH(Species!AE$2,'Round  (7)'!$B$2:$AM$2,0),0),0)+IFERROR(VLOOKUP($B76,'Round  (8)'!$B$2:$AM$102,MATCH(Species!AE$2,'Round  (8)'!$B$2:$AM$2,0),0),0)+IFERROR(VLOOKUP($B76,'Round  (9)'!$B$2:$AM$102,MATCH(Species!AE$2,'Round  (9)'!$B$2:$AM$2,0),0),0)+IFERROR(VLOOKUP($B76,'Round  (10)'!$B$2:$U$102,MATCH(Species!AE$2,'Round  (10)'!$B$2:$U$2,0),0),0)+IFERROR(VLOOKUP($B76,'Round  (11)'!$B$2:$AB$102,MATCH(Species!AE$2,'Round  (11)'!$B$2:$AB$2,0),0),0)+IFERROR(VLOOKUP($B76,'Round  (12)'!$B$2:$Y$100,MATCH(Species!AE$2,'Round  (12)'!$B$2:$Y$2,0),0),0)</f>
        <v>0</v>
      </c>
      <c r="AF76" s="480">
        <f>IFERROR(VLOOKUP($B76,'Round 1'!$B$2:$AM$102,MATCH(Species!AF$2,'Round 1'!$B$2:$AM$2,0),0),0)+IFERROR(VLOOKUP($B76,'Round  (2)'!$B$2:$AM$102,MATCH(Species!AF$2,'Round  (2)'!$B$2:$AM$2,0),0),0)+IFERROR(VLOOKUP($B76,'Round  (3)'!$B$2:$AM$102,MATCH(Species!AF$2,'Round  (3)'!$B$2:$AM$2,0),0),0)+IFERROR(VLOOKUP($B76,'Round (4)'!$B$2:$AM$102,MATCH(Species!AF$2,'Round (4)'!$B$2:$AM$2,0),0),0)+IFERROR(VLOOKUP($B76,'Round  (5)'!$B$2:$AM$102,MATCH(Species!AF$2,'Round  (5)'!$B$2:$AM$2,0),0),0)+IFERROR(VLOOKUP($B76,'Round  (6)'!$B$2:$AM$102,MATCH(Species!AF$2,'Round  (6)'!$B$2:$AM$2,0),0),0)+IFERROR(VLOOKUP($B76,'Round  (7)'!$B$2:$AM$102,MATCH(Species!AF$2,'Round  (7)'!$B$2:$AM$2,0),0),0)+IFERROR(VLOOKUP($B76,'Round  (8)'!$B$2:$AM$102,MATCH(Species!AF$2,'Round  (8)'!$B$2:$AM$2,0),0),0)+IFERROR(VLOOKUP($B76,'Round  (9)'!$B$2:$AM$102,MATCH(Species!AF$2,'Round  (9)'!$B$2:$AM$2,0),0),0)+IFERROR(VLOOKUP($B76,'Round  (10)'!$B$2:$U$102,MATCH(Species!AF$2,'Round  (10)'!$B$2:$U$2,0),0),0)+IFERROR(VLOOKUP($B76,'Round  (11)'!$B$2:$AB$102,MATCH(Species!AF$2,'Round  (11)'!$B$2:$AB$2,0),0),0)+IFERROR(VLOOKUP($B76,'Round  (12)'!$B$2:$Y$100,MATCH(Species!AF$2,'Round  (12)'!$B$2:$Y$2,0),0),0)</f>
        <v>0</v>
      </c>
      <c r="AG76" s="480">
        <f>IFERROR(VLOOKUP($B76,'Round 1'!$B$2:$AM$102,MATCH(Species!AG$2,'Round 1'!$B$2:$AM$2,0),0),0)+IFERROR(VLOOKUP($B76,'Round  (2)'!$B$2:$AM$102,MATCH(Species!AG$2,'Round  (2)'!$B$2:$AM$2,0),0),0)+IFERROR(VLOOKUP($B76,'Round  (3)'!$B$2:$AM$102,MATCH(Species!AG$2,'Round  (3)'!$B$2:$AM$2,0),0),0)+IFERROR(VLOOKUP($B76,'Round (4)'!$B$2:$AM$102,MATCH(Species!AG$2,'Round (4)'!$B$2:$AM$2,0),0),0)+IFERROR(VLOOKUP($B76,'Round  (5)'!$B$2:$AM$102,MATCH(Species!AG$2,'Round  (5)'!$B$2:$AM$2,0),0),0)+IFERROR(VLOOKUP($B76,'Round  (6)'!$B$2:$AM$102,MATCH(Species!AG$2,'Round  (6)'!$B$2:$AM$2,0),0),0)+IFERROR(VLOOKUP($B76,'Round  (7)'!$B$2:$AM$102,MATCH(Species!AG$2,'Round  (7)'!$B$2:$AM$2,0),0),0)+IFERROR(VLOOKUP($B76,'Round  (8)'!$B$2:$AM$102,MATCH(Species!AG$2,'Round  (8)'!$B$2:$AM$2,0),0),0)+IFERROR(VLOOKUP($B76,'Round  (9)'!$B$2:$AM$102,MATCH(Species!AG$2,'Round  (9)'!$B$2:$AM$2,0),0),0)+IFERROR(VLOOKUP($B76,'Round  (10)'!$B$2:$U$102,MATCH(Species!AG$2,'Round  (10)'!$B$2:$U$2,0),0),0)+IFERROR(VLOOKUP($B76,'Round  (11)'!$B$2:$AB$102,MATCH(Species!AG$2,'Round  (11)'!$B$2:$AB$2,0),0),0)+IFERROR(VLOOKUP($B76,'Round  (12)'!$B$2:$Y$100,MATCH(Species!AG$2,'Round  (12)'!$B$2:$Y$2,0),0),0)</f>
        <v>0</v>
      </c>
      <c r="AH76" s="480">
        <f>IFERROR(VLOOKUP($B76,'Round 1'!$B$2:$AM$102,MATCH(Species!AH$2,'Round 1'!$B$2:$AM$2,0),0),0)+IFERROR(VLOOKUP($B76,'Round  (2)'!$B$2:$AM$102,MATCH(Species!AH$2,'Round  (2)'!$B$2:$AM$2,0),0),0)+IFERROR(VLOOKUP($B76,'Round  (3)'!$B$2:$AM$102,MATCH(Species!AH$2,'Round  (3)'!$B$2:$AM$2,0),0),0)+IFERROR(VLOOKUP($B76,'Round (4)'!$B$2:$AM$102,MATCH(Species!AH$2,'Round (4)'!$B$2:$AM$2,0),0),0)+IFERROR(VLOOKUP($B76,'Round  (5)'!$B$2:$AM$102,MATCH(Species!AH$2,'Round  (5)'!$B$2:$AM$2,0),0),0)+IFERROR(VLOOKUP($B76,'Round  (6)'!$B$2:$AM$102,MATCH(Species!AH$2,'Round  (6)'!$B$2:$AM$2,0),0),0)+IFERROR(VLOOKUP($B76,'Round  (7)'!$B$2:$AM$102,MATCH(Species!AH$2,'Round  (7)'!$B$2:$AM$2,0),0),0)+IFERROR(VLOOKUP($B76,'Round  (8)'!$B$2:$AM$102,MATCH(Species!AH$2,'Round  (8)'!$B$2:$AM$2,0),0),0)+IFERROR(VLOOKUP($B76,'Round  (9)'!$B$2:$AM$102,MATCH(Species!AH$2,'Round  (9)'!$B$2:$AM$2,0),0),0)+IFERROR(VLOOKUP($B76,'Round  (10)'!$B$2:$U$102,MATCH(Species!AH$2,'Round  (10)'!$B$2:$U$2,0),0),0)+IFERROR(VLOOKUP($B76,'Round  (11)'!$B$2:$AB$102,MATCH(Species!AH$2,'Round  (11)'!$B$2:$AB$2,0),0),0)+IFERROR(VLOOKUP($B76,'Round  (12)'!$B$2:$Y$100,MATCH(Species!AH$2,'Round  (12)'!$B$2:$Y$2,0),0),0)</f>
        <v>0</v>
      </c>
      <c r="AI76" s="480">
        <f>IFERROR(VLOOKUP($B76,'Round 1'!$B$2:$AM$102,MATCH(Species!AI$2,'Round 1'!$B$2:$AM$2,0),0),0)+IFERROR(VLOOKUP($B76,'Round  (2)'!$B$2:$AM$102,MATCH(Species!AI$2,'Round  (2)'!$B$2:$AM$2,0),0),0)+IFERROR(VLOOKUP($B76,'Round  (3)'!$B$2:$AM$102,MATCH(Species!AI$2,'Round  (3)'!$B$2:$AM$2,0),0),0)+IFERROR(VLOOKUP($B76,'Round (4)'!$B$2:$AM$102,MATCH(Species!AI$2,'Round (4)'!$B$2:$AM$2,0),0),0)+IFERROR(VLOOKUP($B76,'Round  (5)'!$B$2:$AM$102,MATCH(Species!AI$2,'Round  (5)'!$B$2:$AM$2,0),0),0)+IFERROR(VLOOKUP($B76,'Round  (6)'!$B$2:$AM$102,MATCH(Species!AI$2,'Round  (6)'!$B$2:$AM$2,0),0),0)+IFERROR(VLOOKUP($B76,'Round  (7)'!$B$2:$AM$102,MATCH(Species!AI$2,'Round  (7)'!$B$2:$AM$2,0),0),0)+IFERROR(VLOOKUP($B76,'Round  (8)'!$B$2:$AM$102,MATCH(Species!AI$2,'Round  (8)'!$B$2:$AM$2,0),0),0)+IFERROR(VLOOKUP($B76,'Round  (9)'!$B$2:$AM$102,MATCH(Species!AI$2,'Round  (9)'!$B$2:$AM$2,0),0),0)+IFERROR(VLOOKUP($B76,'Round  (10)'!$B$2:$U$102,MATCH(Species!AI$2,'Round  (10)'!$B$2:$U$2,0),0),0)+IFERROR(VLOOKUP($B76,'Round  (11)'!$B$2:$AB$102,MATCH(Species!AI$2,'Round  (11)'!$B$2:$AB$2,0),0),0)+IFERROR(VLOOKUP($B76,'Round  (12)'!$B$2:$Y$100,MATCH(Species!AI$2,'Round  (12)'!$B$2:$Y$2,0),0),0)</f>
        <v>0</v>
      </c>
      <c r="AJ76" s="480">
        <f>IFERROR(VLOOKUP($B76,'Round 1'!$B$2:$AM$102,MATCH(Species!AJ$2,'Round 1'!$B$2:$AM$2,0),0),0)+IFERROR(VLOOKUP($B76,'Round  (2)'!$B$2:$AM$102,MATCH(Species!AJ$2,'Round  (2)'!$B$2:$AM$2,0),0),0)+IFERROR(VLOOKUP($B76,'Round  (3)'!$B$2:$AM$102,MATCH(Species!AJ$2,'Round  (3)'!$B$2:$AM$2,0),0),0)+IFERROR(VLOOKUP($B76,'Round (4)'!$B$2:$AM$102,MATCH(Species!AJ$2,'Round (4)'!$B$2:$AM$2,0),0),0)+IFERROR(VLOOKUP($B76,'Round  (5)'!$B$2:$AM$102,MATCH(Species!AJ$2,'Round  (5)'!$B$2:$AM$2,0),0),0)+IFERROR(VLOOKUP($B76,'Round  (6)'!$B$2:$AM$102,MATCH(Species!AJ$2,'Round  (6)'!$B$2:$AM$2,0),0),0)+IFERROR(VLOOKUP($B76,'Round  (7)'!$B$2:$AM$102,MATCH(Species!AJ$2,'Round  (7)'!$B$2:$AM$2,0),0),0)+IFERROR(VLOOKUP($B76,'Round  (8)'!$B$2:$AM$102,MATCH(Species!AJ$2,'Round  (8)'!$B$2:$AM$2,0),0),0)+IFERROR(VLOOKUP($B76,'Round  (9)'!$B$2:$AM$102,MATCH(Species!AJ$2,'Round  (9)'!$B$2:$AM$2,0),0),0)+IFERROR(VLOOKUP($B76,'Round  (10)'!$B$2:$U$102,MATCH(Species!AJ$2,'Round  (10)'!$B$2:$U$2,0),0),0)+IFERROR(VLOOKUP($B76,'Round  (11)'!$B$2:$AB$102,MATCH(Species!AJ$2,'Round  (11)'!$B$2:$AB$2,0),0),0)+IFERROR(VLOOKUP($B76,'Round  (12)'!$B$2:$Y$100,MATCH(Species!AJ$2,'Round  (12)'!$B$2:$Y$2,0),0),0)</f>
        <v>0</v>
      </c>
    </row>
    <row r="77" spans="1:36" x14ac:dyDescent="0.3">
      <c r="A77" s="186">
        <v>74</v>
      </c>
      <c r="B77" s="326" t="s">
        <v>803</v>
      </c>
      <c r="C77" s="66" t="str">
        <f>IFERROR(VLOOKUP(B77,IND!$B$3:$E$66,4,0),"NM")</f>
        <v>NM</v>
      </c>
      <c r="D77" s="51">
        <f t="shared" si="5"/>
        <v>2</v>
      </c>
      <c r="E77" s="342">
        <f t="shared" si="6"/>
        <v>5</v>
      </c>
      <c r="F77" s="480">
        <f>IFERROR(VLOOKUP($B77,'Round 1'!$B$2:$AM$102,MATCH(Species!F$2,'Round 1'!$B$2:$AM$2,0),0),0)+IFERROR(VLOOKUP($B77,'Round  (2)'!$B$2:$AM$102,MATCH(Species!F$2,'Round  (2)'!$B$2:$AM$2,0),0),0)+IFERROR(VLOOKUP($B77,'Round  (3)'!$B$2:$AM$102,MATCH(Species!F$2,'Round  (3)'!$B$2:$AM$2,0),0),0)+IFERROR(VLOOKUP($B77,'Round (4)'!$B$2:$AM$102,MATCH(Species!F$2,'Round (4)'!$B$2:$AM$2,0),0),0)+IFERROR(VLOOKUP($B77,'Round  (5)'!$B$2:$AM$102,MATCH(Species!F$2,'Round  (5)'!$B$2:$AM$2,0),0),0)+IFERROR(VLOOKUP($B77,'Round  (6)'!$B$2:$AM$102,MATCH(Species!F$2,'Round  (6)'!$B$2:$AM$2,0),0),0)+IFERROR(VLOOKUP($B77,'Round  (7)'!$B$2:$AM$102,MATCH(Species!F$2,'Round  (7)'!$B$2:$AM$2,0),0),0)+IFERROR(VLOOKUP($B77,'Round  (8)'!$B$2:$AM$102,MATCH(Species!F$2,'Round  (8)'!$B$2:$AM$2,0),0),0)+IFERROR(VLOOKUP($B77,'Round  (9)'!$B$2:$AM$102,MATCH(Species!F$2,'Round  (9)'!$B$2:$AM$2,0),0),0)+IFERROR(VLOOKUP($B77,'Round  (10)'!$B$2:$U$102,MATCH(Species!F$2,'Round  (10)'!$B$2:$U$2,0),0),0)+IFERROR(VLOOKUP($B77,'Round  (11)'!$B$2:$AB$102,MATCH(Species!F$2,'Round  (11)'!$B$2:$AB$2,0),0),0)+IFERROR(VLOOKUP($B77,'Round  (12)'!$B$2:$Y$100,MATCH(Species!F$2,'Round  (12)'!$B$2:$Y$2,0),0),0)</f>
        <v>0</v>
      </c>
      <c r="G77" s="480">
        <f>IFERROR(VLOOKUP($B77,'Round 1'!$B$2:$AM$102,MATCH(Species!G$2,'Round 1'!$B$2:$AM$2,0),0),0)+IFERROR(VLOOKUP($B77,'Round  (2)'!$B$2:$AM$102,MATCH(Species!G$2,'Round  (2)'!$B$2:$AM$2,0),0),0)+IFERROR(VLOOKUP($B77,'Round  (3)'!$B$2:$AM$102,MATCH(Species!G$2,'Round  (3)'!$B$2:$AM$2,0),0),0)+IFERROR(VLOOKUP($B77,'Round (4)'!$B$2:$AM$102,MATCH(Species!G$2,'Round (4)'!$B$2:$AM$2,0),0),0)+IFERROR(VLOOKUP($B77,'Round  (5)'!$B$2:$AM$102,MATCH(Species!G$2,'Round  (5)'!$B$2:$AM$2,0),0),0)+IFERROR(VLOOKUP($B77,'Round  (6)'!$B$2:$AM$102,MATCH(Species!G$2,'Round  (6)'!$B$2:$AM$2,0),0),0)+IFERROR(VLOOKUP($B77,'Round  (7)'!$B$2:$AM$102,MATCH(Species!G$2,'Round  (7)'!$B$2:$AM$2,0),0),0)+IFERROR(VLOOKUP($B77,'Round  (8)'!$B$2:$AM$102,MATCH(Species!G$2,'Round  (8)'!$B$2:$AM$2,0),0),0)+IFERROR(VLOOKUP($B77,'Round  (9)'!$B$2:$AM$102,MATCH(Species!G$2,'Round  (9)'!$B$2:$AM$2,0),0),0)+IFERROR(VLOOKUP($B77,'Round  (10)'!$B$2:$U$102,MATCH(Species!G$2,'Round  (10)'!$B$2:$U$2,0),0),0)+IFERROR(VLOOKUP($B77,'Round  (11)'!$B$2:$AB$102,MATCH(Species!G$2,'Round  (11)'!$B$2:$AB$2,0),0),0)+IFERROR(VLOOKUP($B77,'Round  (12)'!$B$2:$Y$100,MATCH(Species!G$2,'Round  (12)'!$B$2:$Y$2,0),0),0)</f>
        <v>1</v>
      </c>
      <c r="H77" s="480">
        <f>IFERROR(VLOOKUP($B77,'Round 1'!$B$2:$AM$102,MATCH(Species!H$2,'Round 1'!$B$2:$AM$2,0),0),0)+IFERROR(VLOOKUP($B77,'Round  (2)'!$B$2:$AM$102,MATCH(Species!H$2,'Round  (2)'!$B$2:$AM$2,0),0),0)+IFERROR(VLOOKUP($B77,'Round  (3)'!$B$2:$AM$102,MATCH(Species!H$2,'Round  (3)'!$B$2:$AM$2,0),0),0)+IFERROR(VLOOKUP($B77,'Round (4)'!$B$2:$AM$102,MATCH(Species!H$2,'Round (4)'!$B$2:$AM$2,0),0),0)+IFERROR(VLOOKUP($B77,'Round  (5)'!$B$2:$AM$102,MATCH(Species!H$2,'Round  (5)'!$B$2:$AM$2,0),0),0)+IFERROR(VLOOKUP($B77,'Round  (6)'!$B$2:$AM$102,MATCH(Species!H$2,'Round  (6)'!$B$2:$AM$2,0),0),0)+IFERROR(VLOOKUP($B77,'Round  (7)'!$B$2:$AM$102,MATCH(Species!H$2,'Round  (7)'!$B$2:$AM$2,0),0),0)+IFERROR(VLOOKUP($B77,'Round  (8)'!$B$2:$AM$102,MATCH(Species!H$2,'Round  (8)'!$B$2:$AM$2,0),0),0)+IFERROR(VLOOKUP($B77,'Round  (9)'!$B$2:$AM$102,MATCH(Species!H$2,'Round  (9)'!$B$2:$AM$2,0),0),0)+IFERROR(VLOOKUP($B77,'Round  (10)'!$B$2:$U$102,MATCH(Species!H$2,'Round  (10)'!$B$2:$U$2,0),0),0)+IFERROR(VLOOKUP($B77,'Round  (11)'!$B$2:$AB$102,MATCH(Species!H$2,'Round  (11)'!$B$2:$AB$2,0),0),0)+IFERROR(VLOOKUP($B77,'Round  (12)'!$B$2:$Y$100,MATCH(Species!H$2,'Round  (12)'!$B$2:$Y$2,0),0),0)</f>
        <v>0</v>
      </c>
      <c r="I77" s="480">
        <f>IFERROR(VLOOKUP($B77,'Round 1'!$B$2:$AM$102,MATCH(Species!I$2,'Round 1'!$B$2:$AM$2,0),0),0)+IFERROR(VLOOKUP($B77,'Round  (2)'!$B$2:$AM$102,MATCH(Species!I$2,'Round  (2)'!$B$2:$AM$2,0),0),0)+IFERROR(VLOOKUP($B77,'Round  (3)'!$B$2:$AM$102,MATCH(Species!I$2,'Round  (3)'!$B$2:$AM$2,0),0),0)+IFERROR(VLOOKUP($B77,'Round (4)'!$B$2:$AM$102,MATCH(Species!I$2,'Round (4)'!$B$2:$AM$2,0),0),0)+IFERROR(VLOOKUP($B77,'Round  (5)'!$B$2:$AM$102,MATCH(Species!I$2,'Round  (5)'!$B$2:$AM$2,0),0),0)+IFERROR(VLOOKUP($B77,'Round  (6)'!$B$2:$AM$102,MATCH(Species!I$2,'Round  (6)'!$B$2:$AM$2,0),0),0)+IFERROR(VLOOKUP($B77,'Round  (7)'!$B$2:$AM$102,MATCH(Species!I$2,'Round  (7)'!$B$2:$AM$2,0),0),0)+IFERROR(VLOOKUP($B77,'Round  (8)'!$B$2:$AM$102,MATCH(Species!I$2,'Round  (8)'!$B$2:$AM$2,0),0),0)+IFERROR(VLOOKUP($B77,'Round  (9)'!$B$2:$AM$102,MATCH(Species!I$2,'Round  (9)'!$B$2:$AM$2,0),0),0)+IFERROR(VLOOKUP($B77,'Round  (10)'!$B$2:$U$102,MATCH(Species!I$2,'Round  (10)'!$B$2:$U$2,0),0),0)+IFERROR(VLOOKUP($B77,'Round  (11)'!$B$2:$AB$102,MATCH(Species!I$2,'Round  (11)'!$B$2:$AB$2,0),0),0)+IFERROR(VLOOKUP($B77,'Round  (12)'!$B$2:$Y$100,MATCH(Species!I$2,'Round  (12)'!$B$2:$Y$2,0),0),0)</f>
        <v>0</v>
      </c>
      <c r="J77" s="480">
        <f>IFERROR(VLOOKUP($B77,'Round 1'!$B$2:$AM$102,MATCH(Species!J$2,'Round 1'!$B$2:$AM$2,0),0),0)+IFERROR(VLOOKUP($B77,'Round  (2)'!$B$2:$AM$102,MATCH(Species!J$2,'Round  (2)'!$B$2:$AM$2,0),0),0)+IFERROR(VLOOKUP($B77,'Round  (3)'!$B$2:$AM$102,MATCH(Species!J$2,'Round  (3)'!$B$2:$AM$2,0),0),0)+IFERROR(VLOOKUP($B77,'Round (4)'!$B$2:$AM$102,MATCH(Species!J$2,'Round (4)'!$B$2:$AM$2,0),0),0)+IFERROR(VLOOKUP($B77,'Round  (5)'!$B$2:$AM$102,MATCH(Species!J$2,'Round  (5)'!$B$2:$AM$2,0),0),0)+IFERROR(VLOOKUP($B77,'Round  (6)'!$B$2:$AM$102,MATCH(Species!J$2,'Round  (6)'!$B$2:$AM$2,0),0),0)+IFERROR(VLOOKUP($B77,'Round  (7)'!$B$2:$AM$102,MATCH(Species!J$2,'Round  (7)'!$B$2:$AM$2,0),0),0)+IFERROR(VLOOKUP($B77,'Round  (8)'!$B$2:$AM$102,MATCH(Species!J$2,'Round  (8)'!$B$2:$AM$2,0),0),0)+IFERROR(VLOOKUP($B77,'Round  (9)'!$B$2:$AM$102,MATCH(Species!J$2,'Round  (9)'!$B$2:$AM$2,0),0),0)+IFERROR(VLOOKUP($B77,'Round  (10)'!$B$2:$U$102,MATCH(Species!J$2,'Round  (10)'!$B$2:$U$2,0),0),0)+IFERROR(VLOOKUP($B77,'Round  (11)'!$B$2:$AB$102,MATCH(Species!J$2,'Round  (11)'!$B$2:$AB$2,0),0),0)+IFERROR(VLOOKUP($B77,'Round  (12)'!$B$2:$Y$100,MATCH(Species!J$2,'Round  (12)'!$B$2:$Y$2,0),0),0)</f>
        <v>0</v>
      </c>
      <c r="K77" s="480">
        <f>IFERROR(VLOOKUP($B77,'Round 1'!$B$2:$AM$102,MATCH(Species!K$2,'Round 1'!$B$2:$AM$2,0),0),0)+IFERROR(VLOOKUP($B77,'Round  (2)'!$B$2:$AM$102,MATCH(Species!K$2,'Round  (2)'!$B$2:$AM$2,0),0),0)+IFERROR(VLOOKUP($B77,'Round  (3)'!$B$2:$AM$102,MATCH(Species!K$2,'Round  (3)'!$B$2:$AM$2,0),0),0)+IFERROR(VLOOKUP($B77,'Round (4)'!$B$2:$AM$102,MATCH(Species!K$2,'Round (4)'!$B$2:$AM$2,0),0),0)+IFERROR(VLOOKUP($B77,'Round  (5)'!$B$2:$AM$102,MATCH(Species!K$2,'Round  (5)'!$B$2:$AM$2,0),0),0)+IFERROR(VLOOKUP($B77,'Round  (6)'!$B$2:$AM$102,MATCH(Species!K$2,'Round  (6)'!$B$2:$AM$2,0),0),0)+IFERROR(VLOOKUP($B77,'Round  (7)'!$B$2:$AM$102,MATCH(Species!K$2,'Round  (7)'!$B$2:$AM$2,0),0),0)+IFERROR(VLOOKUP($B77,'Round  (8)'!$B$2:$AM$102,MATCH(Species!K$2,'Round  (8)'!$B$2:$AM$2,0),0),0)+IFERROR(VLOOKUP($B77,'Round  (9)'!$B$2:$AM$102,MATCH(Species!K$2,'Round  (9)'!$B$2:$AM$2,0),0),0)+IFERROR(VLOOKUP($B77,'Round  (10)'!$B$2:$U$102,MATCH(Species!K$2,'Round  (10)'!$B$2:$U$2,0),0),0)+IFERROR(VLOOKUP($B77,'Round  (11)'!$B$2:$AB$102,MATCH(Species!K$2,'Round  (11)'!$B$2:$AB$2,0),0),0)+IFERROR(VLOOKUP($B77,'Round  (12)'!$B$2:$Y$100,MATCH(Species!K$2,'Round  (12)'!$B$2:$Y$2,0),0),0)</f>
        <v>0</v>
      </c>
      <c r="L77" s="480">
        <f>IFERROR(VLOOKUP($B77,'Round 1'!$B$2:$AM$102,MATCH(Species!L$2,'Round 1'!$B$2:$AM$2,0),0),0)+IFERROR(VLOOKUP($B77,'Round  (2)'!$B$2:$AM$102,MATCH(Species!L$2,'Round  (2)'!$B$2:$AM$2,0),0),0)+IFERROR(VLOOKUP($B77,'Round  (3)'!$B$2:$AM$102,MATCH(Species!L$2,'Round  (3)'!$B$2:$AM$2,0),0),0)+IFERROR(VLOOKUP($B77,'Round (4)'!$B$2:$AM$102,MATCH(Species!L$2,'Round (4)'!$B$2:$AM$2,0),0),0)+IFERROR(VLOOKUP($B77,'Round  (5)'!$B$2:$AM$102,MATCH(Species!L$2,'Round  (5)'!$B$2:$AM$2,0),0),0)+IFERROR(VLOOKUP($B77,'Round  (6)'!$B$2:$AM$102,MATCH(Species!L$2,'Round  (6)'!$B$2:$AM$2,0),0),0)+IFERROR(VLOOKUP($B77,'Round  (7)'!$B$2:$AM$102,MATCH(Species!L$2,'Round  (7)'!$B$2:$AM$2,0),0),0)+IFERROR(VLOOKUP($B77,'Round  (8)'!$B$2:$AM$102,MATCH(Species!L$2,'Round  (8)'!$B$2:$AM$2,0),0),0)+IFERROR(VLOOKUP($B77,'Round  (9)'!$B$2:$AM$102,MATCH(Species!L$2,'Round  (9)'!$B$2:$AM$2,0),0),0)+IFERROR(VLOOKUP($B77,'Round  (10)'!$B$2:$U$102,MATCH(Species!L$2,'Round  (10)'!$B$2:$U$2,0),0),0)+IFERROR(VLOOKUP($B77,'Round  (11)'!$B$2:$AB$102,MATCH(Species!L$2,'Round  (11)'!$B$2:$AB$2,0),0),0)+IFERROR(VLOOKUP($B77,'Round  (12)'!$B$2:$Y$100,MATCH(Species!L$2,'Round  (12)'!$B$2:$Y$2,0),0),0)</f>
        <v>0</v>
      </c>
      <c r="M77" s="480">
        <f>IFERROR(VLOOKUP($B77,'Round 1'!$B$2:$AM$102,MATCH(Species!M$2,'Round 1'!$B$2:$AM$2,0),0),0)+IFERROR(VLOOKUP($B77,'Round  (2)'!$B$2:$AM$102,MATCH(Species!M$2,'Round  (2)'!$B$2:$AM$2,0),0),0)+IFERROR(VLOOKUP($B77,'Round  (3)'!$B$2:$AM$102,MATCH(Species!M$2,'Round  (3)'!$B$2:$AM$2,0),0),0)+IFERROR(VLOOKUP($B77,'Round (4)'!$B$2:$AM$102,MATCH(Species!M$2,'Round (4)'!$B$2:$AM$2,0),0),0)+IFERROR(VLOOKUP($B77,'Round  (5)'!$B$2:$AM$102,MATCH(Species!M$2,'Round  (5)'!$B$2:$AM$2,0),0),0)+IFERROR(VLOOKUP($B77,'Round  (6)'!$B$2:$AM$102,MATCH(Species!M$2,'Round  (6)'!$B$2:$AM$2,0),0),0)+IFERROR(VLOOKUP($B77,'Round  (7)'!$B$2:$AM$102,MATCH(Species!M$2,'Round  (7)'!$B$2:$AM$2,0),0),0)+IFERROR(VLOOKUP($B77,'Round  (8)'!$B$2:$AM$102,MATCH(Species!M$2,'Round  (8)'!$B$2:$AM$2,0),0),0)+IFERROR(VLOOKUP($B77,'Round  (9)'!$B$2:$AM$102,MATCH(Species!M$2,'Round  (9)'!$B$2:$AM$2,0),0),0)+IFERROR(VLOOKUP($B77,'Round  (10)'!$B$2:$U$102,MATCH(Species!M$2,'Round  (10)'!$B$2:$U$2,0),0),0)+IFERROR(VLOOKUP($B77,'Round  (11)'!$B$2:$AB$102,MATCH(Species!M$2,'Round  (11)'!$B$2:$AB$2,0),0),0)+IFERROR(VLOOKUP($B77,'Round  (12)'!$B$2:$Y$100,MATCH(Species!M$2,'Round  (12)'!$B$2:$Y$2,0),0),0)</f>
        <v>0</v>
      </c>
      <c r="N77" s="480">
        <f>IFERROR(VLOOKUP($B77,'Round 1'!$B$2:$AM$102,MATCH(Species!N$2,'Round 1'!$B$2:$AM$2,0),0),0)+IFERROR(VLOOKUP($B77,'Round  (2)'!$B$2:$AM$102,MATCH(Species!N$2,'Round  (2)'!$B$2:$AM$2,0),0),0)+IFERROR(VLOOKUP($B77,'Round  (3)'!$B$2:$AM$102,MATCH(Species!N$2,'Round  (3)'!$B$2:$AM$2,0),0),0)+IFERROR(VLOOKUP($B77,'Round (4)'!$B$2:$AM$102,MATCH(Species!N$2,'Round (4)'!$B$2:$AM$2,0),0),0)+IFERROR(VLOOKUP($B77,'Round  (5)'!$B$2:$AM$102,MATCH(Species!N$2,'Round  (5)'!$B$2:$AM$2,0),0),0)+IFERROR(VLOOKUP($B77,'Round  (6)'!$B$2:$AM$102,MATCH(Species!N$2,'Round  (6)'!$B$2:$AM$2,0),0),0)+IFERROR(VLOOKUP($B77,'Round  (7)'!$B$2:$AM$102,MATCH(Species!N$2,'Round  (7)'!$B$2:$AM$2,0),0),0)+IFERROR(VLOOKUP($B77,'Round  (8)'!$B$2:$AM$102,MATCH(Species!N$2,'Round  (8)'!$B$2:$AM$2,0),0),0)+IFERROR(VLOOKUP($B77,'Round  (9)'!$B$2:$AM$102,MATCH(Species!N$2,'Round  (9)'!$B$2:$AM$2,0),0),0)+IFERROR(VLOOKUP($B77,'Round  (10)'!$B$2:$U$102,MATCH(Species!N$2,'Round  (10)'!$B$2:$U$2,0),0),0)+IFERROR(VLOOKUP($B77,'Round  (11)'!$B$2:$AB$102,MATCH(Species!N$2,'Round  (11)'!$B$2:$AB$2,0),0),0)+IFERROR(VLOOKUP($B77,'Round  (12)'!$B$2:$Y$100,MATCH(Species!N$2,'Round  (12)'!$B$2:$Y$2,0),0),0)</f>
        <v>0</v>
      </c>
      <c r="O77" s="480">
        <f>IFERROR(VLOOKUP($B77,'Round 1'!$B$2:$AM$102,MATCH(Species!O$2,'Round 1'!$B$2:$AM$2,0),0),0)+IFERROR(VLOOKUP($B77,'Round  (2)'!$B$2:$AM$102,MATCH(Species!O$2,'Round  (2)'!$B$2:$AM$2,0),0),0)+IFERROR(VLOOKUP($B77,'Round  (3)'!$B$2:$AM$102,MATCH(Species!O$2,'Round  (3)'!$B$2:$AM$2,0),0),0)+IFERROR(VLOOKUP($B77,'Round (4)'!$B$2:$AM$102,MATCH(Species!O$2,'Round (4)'!$B$2:$AM$2,0),0),0)+IFERROR(VLOOKUP($B77,'Round  (5)'!$B$2:$AM$102,MATCH(Species!O$2,'Round  (5)'!$B$2:$AM$2,0),0),0)+IFERROR(VLOOKUP($B77,'Round  (6)'!$B$2:$AM$102,MATCH(Species!O$2,'Round  (6)'!$B$2:$AM$2,0),0),0)+IFERROR(VLOOKUP($B77,'Round  (7)'!$B$2:$AM$102,MATCH(Species!O$2,'Round  (7)'!$B$2:$AM$2,0),0),0)+IFERROR(VLOOKUP($B77,'Round  (8)'!$B$2:$AM$102,MATCH(Species!O$2,'Round  (8)'!$B$2:$AM$2,0),0),0)+IFERROR(VLOOKUP($B77,'Round  (9)'!$B$2:$AM$102,MATCH(Species!O$2,'Round  (9)'!$B$2:$AM$2,0),0),0)+IFERROR(VLOOKUP($B77,'Round  (10)'!$B$2:$U$102,MATCH(Species!O$2,'Round  (10)'!$B$2:$U$2,0),0),0)+IFERROR(VLOOKUP($B77,'Round  (11)'!$B$2:$AB$102,MATCH(Species!O$2,'Round  (11)'!$B$2:$AB$2,0),0),0)+IFERROR(VLOOKUP($B77,'Round  (12)'!$B$2:$Y$100,MATCH(Species!O$2,'Round  (12)'!$B$2:$Y$2,0),0),0)</f>
        <v>0</v>
      </c>
      <c r="P77" s="480">
        <f>IFERROR(VLOOKUP($B77,'Round 1'!$B$2:$AM$102,MATCH(Species!P$2,'Round 1'!$B$2:$AM$2,0),0),0)+IFERROR(VLOOKUP($B77,'Round  (2)'!$B$2:$AM$102,MATCH(Species!P$2,'Round  (2)'!$B$2:$AM$2,0),0),0)+IFERROR(VLOOKUP($B77,'Round  (3)'!$B$2:$AM$102,MATCH(Species!P$2,'Round  (3)'!$B$2:$AM$2,0),0),0)+IFERROR(VLOOKUP($B77,'Round (4)'!$B$2:$AM$102,MATCH(Species!P$2,'Round (4)'!$B$2:$AM$2,0),0),0)+IFERROR(VLOOKUP($B77,'Round  (5)'!$B$2:$AM$102,MATCH(Species!P$2,'Round  (5)'!$B$2:$AM$2,0),0),0)+IFERROR(VLOOKUP($B77,'Round  (6)'!$B$2:$AM$102,MATCH(Species!P$2,'Round  (6)'!$B$2:$AM$2,0),0),0)+IFERROR(VLOOKUP($B77,'Round  (7)'!$B$2:$AM$102,MATCH(Species!P$2,'Round  (7)'!$B$2:$AM$2,0),0),0)+IFERROR(VLOOKUP($B77,'Round  (8)'!$B$2:$AM$102,MATCH(Species!P$2,'Round  (8)'!$B$2:$AM$2,0),0),0)+IFERROR(VLOOKUP($B77,'Round  (9)'!$B$2:$AM$102,MATCH(Species!P$2,'Round  (9)'!$B$2:$AM$2,0),0),0)+IFERROR(VLOOKUP($B77,'Round  (10)'!$B$2:$U$102,MATCH(Species!P$2,'Round  (10)'!$B$2:$U$2,0),0),0)+IFERROR(VLOOKUP($B77,'Round  (11)'!$B$2:$AB$102,MATCH(Species!P$2,'Round  (11)'!$B$2:$AB$2,0),0),0)+IFERROR(VLOOKUP($B77,'Round  (12)'!$B$2:$Y$100,MATCH(Species!P$2,'Round  (12)'!$B$2:$Y$2,0),0),0)</f>
        <v>0</v>
      </c>
      <c r="Q77" s="480">
        <f>IFERROR(VLOOKUP($B77,'Round 1'!$B$2:$AM$102,MATCH(Species!Q$2,'Round 1'!$B$2:$AM$2,0),0),0)+IFERROR(VLOOKUP($B77,'Round  (2)'!$B$2:$AM$102,MATCH(Species!Q$2,'Round  (2)'!$B$2:$AM$2,0),0),0)+IFERROR(VLOOKUP($B77,'Round  (3)'!$B$2:$AM$102,MATCH(Species!Q$2,'Round  (3)'!$B$2:$AM$2,0),0),0)+IFERROR(VLOOKUP($B77,'Round (4)'!$B$2:$AM$102,MATCH(Species!Q$2,'Round (4)'!$B$2:$AM$2,0),0),0)+IFERROR(VLOOKUP($B77,'Round  (5)'!$B$2:$AM$102,MATCH(Species!Q$2,'Round  (5)'!$B$2:$AM$2,0),0),0)+IFERROR(VLOOKUP($B77,'Round  (6)'!$B$2:$AM$102,MATCH(Species!Q$2,'Round  (6)'!$B$2:$AM$2,0),0),0)+IFERROR(VLOOKUP($B77,'Round  (7)'!$B$2:$AM$102,MATCH(Species!Q$2,'Round  (7)'!$B$2:$AM$2,0),0),0)+IFERROR(VLOOKUP($B77,'Round  (8)'!$B$2:$AM$102,MATCH(Species!Q$2,'Round  (8)'!$B$2:$AM$2,0),0),0)+IFERROR(VLOOKUP($B77,'Round  (9)'!$B$2:$AM$102,MATCH(Species!Q$2,'Round  (9)'!$B$2:$AM$2,0),0),0)+IFERROR(VLOOKUP($B77,'Round  (10)'!$B$2:$U$102,MATCH(Species!Q$2,'Round  (10)'!$B$2:$U$2,0),0),0)+IFERROR(VLOOKUP($B77,'Round  (11)'!$B$2:$AB$102,MATCH(Species!Q$2,'Round  (11)'!$B$2:$AB$2,0),0),0)+IFERROR(VLOOKUP($B77,'Round  (12)'!$B$2:$Y$100,MATCH(Species!Q$2,'Round  (12)'!$B$2:$Y$2,0),0),0)</f>
        <v>4</v>
      </c>
      <c r="R77" s="480">
        <f>IFERROR(VLOOKUP($B77,'Round 1'!$B$2:$AM$102,MATCH(Species!R$2,'Round 1'!$B$2:$AM$2,0),0),0)+IFERROR(VLOOKUP($B77,'Round  (2)'!$B$2:$AM$102,MATCH(Species!R$2,'Round  (2)'!$B$2:$AM$2,0),0),0)+IFERROR(VLOOKUP($B77,'Round  (3)'!$B$2:$AM$102,MATCH(Species!R$2,'Round  (3)'!$B$2:$AM$2,0),0),0)+IFERROR(VLOOKUP($B77,'Round (4)'!$B$2:$AM$102,MATCH(Species!R$2,'Round (4)'!$B$2:$AM$2,0),0),0)+IFERROR(VLOOKUP($B77,'Round  (5)'!$B$2:$AM$102,MATCH(Species!R$2,'Round  (5)'!$B$2:$AM$2,0),0),0)+IFERROR(VLOOKUP($B77,'Round  (6)'!$B$2:$AM$102,MATCH(Species!R$2,'Round  (6)'!$B$2:$AM$2,0),0),0)+IFERROR(VLOOKUP($B77,'Round  (7)'!$B$2:$AM$102,MATCH(Species!R$2,'Round  (7)'!$B$2:$AM$2,0),0),0)+IFERROR(VLOOKUP($B77,'Round  (8)'!$B$2:$AM$102,MATCH(Species!R$2,'Round  (8)'!$B$2:$AM$2,0),0),0)+IFERROR(VLOOKUP($B77,'Round  (9)'!$B$2:$AM$102,MATCH(Species!R$2,'Round  (9)'!$B$2:$AM$2,0),0),0)+IFERROR(VLOOKUP($B77,'Round  (10)'!$B$2:$U$102,MATCH(Species!R$2,'Round  (10)'!$B$2:$U$2,0),0),0)+IFERROR(VLOOKUP($B77,'Round  (11)'!$B$2:$AB$102,MATCH(Species!R$2,'Round  (11)'!$B$2:$AB$2,0),0),0)+IFERROR(VLOOKUP($B77,'Round  (12)'!$B$2:$Y$100,MATCH(Species!R$2,'Round  (12)'!$B$2:$Y$2,0),0),0)</f>
        <v>0</v>
      </c>
      <c r="S77" s="480">
        <f>IFERROR(VLOOKUP($B77,'Round 1'!$B$2:$AM$102,MATCH(Species!S$2,'Round 1'!$B$2:$AM$2,0),0),0)+IFERROR(VLOOKUP($B77,'Round  (2)'!$B$2:$AM$102,MATCH(Species!S$2,'Round  (2)'!$B$2:$AM$2,0),0),0)+IFERROR(VLOOKUP($B77,'Round  (3)'!$B$2:$AM$102,MATCH(Species!S$2,'Round  (3)'!$B$2:$AM$2,0),0),0)+IFERROR(VLOOKUP($B77,'Round (4)'!$B$2:$AM$102,MATCH(Species!S$2,'Round (4)'!$B$2:$AM$2,0),0),0)+IFERROR(VLOOKUP($B77,'Round  (5)'!$B$2:$AM$102,MATCH(Species!S$2,'Round  (5)'!$B$2:$AM$2,0),0),0)+IFERROR(VLOOKUP($B77,'Round  (6)'!$B$2:$AM$102,MATCH(Species!S$2,'Round  (6)'!$B$2:$AM$2,0),0),0)+IFERROR(VLOOKUP($B77,'Round  (7)'!$B$2:$AM$102,MATCH(Species!S$2,'Round  (7)'!$B$2:$AM$2,0),0),0)+IFERROR(VLOOKUP($B77,'Round  (8)'!$B$2:$AM$102,MATCH(Species!S$2,'Round  (8)'!$B$2:$AM$2,0),0),0)+IFERROR(VLOOKUP($B77,'Round  (9)'!$B$2:$AM$102,MATCH(Species!S$2,'Round  (9)'!$B$2:$AM$2,0),0),0)+IFERROR(VLOOKUP($B77,'Round  (10)'!$B$2:$U$102,MATCH(Species!S$2,'Round  (10)'!$B$2:$U$2,0),0),0)+IFERROR(VLOOKUP($B77,'Round  (11)'!$B$2:$AB$102,MATCH(Species!S$2,'Round  (11)'!$B$2:$AB$2,0),0),0)+IFERROR(VLOOKUP($B77,'Round  (12)'!$B$2:$Y$100,MATCH(Species!S$2,'Round  (12)'!$B$2:$Y$2,0),0),0)</f>
        <v>0</v>
      </c>
      <c r="T77" s="480">
        <f>IFERROR(VLOOKUP($B77,'Round 1'!$B$2:$AM$102,MATCH(Species!T$2,'Round 1'!$B$2:$AM$2,0),0),0)+IFERROR(VLOOKUP($B77,'Round  (2)'!$B$2:$AM$102,MATCH(Species!T$2,'Round  (2)'!$B$2:$AM$2,0),0),0)+IFERROR(VLOOKUP($B77,'Round  (3)'!$B$2:$AM$102,MATCH(Species!T$2,'Round  (3)'!$B$2:$AM$2,0),0),0)+IFERROR(VLOOKUP($B77,'Round (4)'!$B$2:$AM$102,MATCH(Species!T$2,'Round (4)'!$B$2:$AM$2,0),0),0)+IFERROR(VLOOKUP($B77,'Round  (5)'!$B$2:$AM$102,MATCH(Species!T$2,'Round  (5)'!$B$2:$AM$2,0),0),0)+IFERROR(VLOOKUP($B77,'Round  (6)'!$B$2:$AM$102,MATCH(Species!T$2,'Round  (6)'!$B$2:$AM$2,0),0),0)+IFERROR(VLOOKUP($B77,'Round  (7)'!$B$2:$AM$102,MATCH(Species!T$2,'Round  (7)'!$B$2:$AM$2,0),0),0)+IFERROR(VLOOKUP($B77,'Round  (8)'!$B$2:$AM$102,MATCH(Species!T$2,'Round  (8)'!$B$2:$AM$2,0),0),0)+IFERROR(VLOOKUP($B77,'Round  (9)'!$B$2:$AM$102,MATCH(Species!T$2,'Round  (9)'!$B$2:$AM$2,0),0),0)+IFERROR(VLOOKUP($B77,'Round  (10)'!$B$2:$U$102,MATCH(Species!T$2,'Round  (10)'!$B$2:$U$2,0),0),0)+IFERROR(VLOOKUP($B77,'Round  (11)'!$B$2:$AB$102,MATCH(Species!T$2,'Round  (11)'!$B$2:$AB$2,0),0),0)+IFERROR(VLOOKUP($B77,'Round  (12)'!$B$2:$Y$100,MATCH(Species!T$2,'Round  (12)'!$B$2:$Y$2,0),0),0)</f>
        <v>0</v>
      </c>
      <c r="U77" s="480">
        <f>IFERROR(VLOOKUP($B77,'Round 1'!$B$2:$AM$102,MATCH(Species!U$2,'Round 1'!$B$2:$AM$2,0),0),0)+IFERROR(VLOOKUP($B77,'Round  (2)'!$B$2:$AM$102,MATCH(Species!U$2,'Round  (2)'!$B$2:$AM$2,0),0),0)+IFERROR(VLOOKUP($B77,'Round  (3)'!$B$2:$AM$102,MATCH(Species!U$2,'Round  (3)'!$B$2:$AM$2,0),0),0)+IFERROR(VLOOKUP($B77,'Round (4)'!$B$2:$AM$102,MATCH(Species!U$2,'Round (4)'!$B$2:$AM$2,0),0),0)+IFERROR(VLOOKUP($B77,'Round  (5)'!$B$2:$AM$102,MATCH(Species!U$2,'Round  (5)'!$B$2:$AM$2,0),0),0)+IFERROR(VLOOKUP($B77,'Round  (6)'!$B$2:$AM$102,MATCH(Species!U$2,'Round  (6)'!$B$2:$AM$2,0),0),0)+IFERROR(VLOOKUP($B77,'Round  (7)'!$B$2:$AM$102,MATCH(Species!U$2,'Round  (7)'!$B$2:$AM$2,0),0),0)+IFERROR(VLOOKUP($B77,'Round  (8)'!$B$2:$AM$102,MATCH(Species!U$2,'Round  (8)'!$B$2:$AM$2,0),0),0)+IFERROR(VLOOKUP($B77,'Round  (9)'!$B$2:$AM$102,MATCH(Species!U$2,'Round  (9)'!$B$2:$AM$2,0),0),0)+IFERROR(VLOOKUP($B77,'Round  (10)'!$B$2:$U$102,MATCH(Species!U$2,'Round  (10)'!$B$2:$U$2,0),0),0)+IFERROR(VLOOKUP($B77,'Round  (11)'!$B$2:$AB$102,MATCH(Species!U$2,'Round  (11)'!$B$2:$AB$2,0),0),0)+IFERROR(VLOOKUP($B77,'Round  (12)'!$B$2:$Y$100,MATCH(Species!U$2,'Round  (12)'!$B$2:$Y$2,0),0),0)</f>
        <v>0</v>
      </c>
      <c r="V77" s="480">
        <f>IFERROR(VLOOKUP($B77,'Round 1'!$B$2:$AM$102,MATCH(Species!V$2,'Round 1'!$B$2:$AM$2,0),0),0)+IFERROR(VLOOKUP($B77,'Round  (2)'!$B$2:$AM$102,MATCH(Species!V$2,'Round  (2)'!$B$2:$AM$2,0),0),0)+IFERROR(VLOOKUP($B77,'Round  (3)'!$B$2:$AM$102,MATCH(Species!V$2,'Round  (3)'!$B$2:$AM$2,0),0),0)+IFERROR(VLOOKUP($B77,'Round (4)'!$B$2:$AM$102,MATCH(Species!V$2,'Round (4)'!$B$2:$AM$2,0),0),0)+IFERROR(VLOOKUP($B77,'Round  (5)'!$B$2:$AM$102,MATCH(Species!V$2,'Round  (5)'!$B$2:$AM$2,0),0),0)+IFERROR(VLOOKUP($B77,'Round  (6)'!$B$2:$AM$102,MATCH(Species!V$2,'Round  (6)'!$B$2:$AM$2,0),0),0)+IFERROR(VLOOKUP($B77,'Round  (7)'!$B$2:$AM$102,MATCH(Species!V$2,'Round  (7)'!$B$2:$AM$2,0),0),0)+IFERROR(VLOOKUP($B77,'Round  (8)'!$B$2:$AM$102,MATCH(Species!V$2,'Round  (8)'!$B$2:$AM$2,0),0),0)+IFERROR(VLOOKUP($B77,'Round  (9)'!$B$2:$AM$102,MATCH(Species!V$2,'Round  (9)'!$B$2:$AM$2,0),0),0)+IFERROR(VLOOKUP($B77,'Round  (10)'!$B$2:$U$102,MATCH(Species!V$2,'Round  (10)'!$B$2:$U$2,0),0),0)+IFERROR(VLOOKUP($B77,'Round  (11)'!$B$2:$AB$102,MATCH(Species!V$2,'Round  (11)'!$B$2:$AB$2,0),0),0)+IFERROR(VLOOKUP($B77,'Round  (12)'!$B$2:$Y$100,MATCH(Species!V$2,'Round  (12)'!$B$2:$Y$2,0),0),0)</f>
        <v>0</v>
      </c>
      <c r="W77" s="480">
        <f>IFERROR(VLOOKUP($B77,'Round 1'!$B$2:$AM$102,MATCH(Species!W$2,'Round 1'!$B$2:$AM$2,0),0),0)+IFERROR(VLOOKUP($B77,'Round  (2)'!$B$2:$AM$102,MATCH(Species!W$2,'Round  (2)'!$B$2:$AM$2,0),0),0)+IFERROR(VLOOKUP($B77,'Round  (3)'!$B$2:$AM$102,MATCH(Species!W$2,'Round  (3)'!$B$2:$AM$2,0),0),0)+IFERROR(VLOOKUP($B77,'Round (4)'!$B$2:$AM$102,MATCH(Species!W$2,'Round (4)'!$B$2:$AM$2,0),0),0)+IFERROR(VLOOKUP($B77,'Round  (5)'!$B$2:$AM$102,MATCH(Species!W$2,'Round  (5)'!$B$2:$AM$2,0),0),0)+IFERROR(VLOOKUP($B77,'Round  (6)'!$B$2:$AM$102,MATCH(Species!W$2,'Round  (6)'!$B$2:$AM$2,0),0),0)+IFERROR(VLOOKUP($B77,'Round  (7)'!$B$2:$AM$102,MATCH(Species!W$2,'Round  (7)'!$B$2:$AM$2,0),0),0)+IFERROR(VLOOKUP($B77,'Round  (8)'!$B$2:$AM$102,MATCH(Species!W$2,'Round  (8)'!$B$2:$AM$2,0),0),0)+IFERROR(VLOOKUP($B77,'Round  (9)'!$B$2:$AM$102,MATCH(Species!W$2,'Round  (9)'!$B$2:$AM$2,0),0),0)+IFERROR(VLOOKUP($B77,'Round  (10)'!$B$2:$U$102,MATCH(Species!W$2,'Round  (10)'!$B$2:$U$2,0),0),0)+IFERROR(VLOOKUP($B77,'Round  (11)'!$B$2:$AB$102,MATCH(Species!W$2,'Round  (11)'!$B$2:$AB$2,0),0),0)+IFERROR(VLOOKUP($B77,'Round  (12)'!$B$2:$Y$100,MATCH(Species!W$2,'Round  (12)'!$B$2:$Y$2,0),0),0)</f>
        <v>0</v>
      </c>
      <c r="X77" s="480">
        <f>IFERROR(VLOOKUP($B77,'Round 1'!$B$2:$AM$102,MATCH(Species!X$2,'Round 1'!$B$2:$AM$2,0),0),0)+IFERROR(VLOOKUP($B77,'Round  (2)'!$B$2:$AM$102,MATCH(Species!X$2,'Round  (2)'!$B$2:$AM$2,0),0),0)+IFERROR(VLOOKUP($B77,'Round  (3)'!$B$2:$AM$102,MATCH(Species!X$2,'Round  (3)'!$B$2:$AM$2,0),0),0)+IFERROR(VLOOKUP($B77,'Round (4)'!$B$2:$AM$102,MATCH(Species!X$2,'Round (4)'!$B$2:$AM$2,0),0),0)+IFERROR(VLOOKUP($B77,'Round  (5)'!$B$2:$AM$102,MATCH(Species!X$2,'Round  (5)'!$B$2:$AM$2,0),0),0)+IFERROR(VLOOKUP($B77,'Round  (6)'!$B$2:$AM$102,MATCH(Species!X$2,'Round  (6)'!$B$2:$AM$2,0),0),0)+IFERROR(VLOOKUP($B77,'Round  (7)'!$B$2:$AM$102,MATCH(Species!X$2,'Round  (7)'!$B$2:$AM$2,0),0),0)+IFERROR(VLOOKUP($B77,'Round  (8)'!$B$2:$AM$102,MATCH(Species!X$2,'Round  (8)'!$B$2:$AM$2,0),0),0)+IFERROR(VLOOKUP($B77,'Round  (9)'!$B$2:$AM$102,MATCH(Species!X$2,'Round  (9)'!$B$2:$AM$2,0),0),0)+IFERROR(VLOOKUP($B77,'Round  (10)'!$B$2:$U$102,MATCH(Species!X$2,'Round  (10)'!$B$2:$U$2,0),0),0)+IFERROR(VLOOKUP($B77,'Round  (11)'!$B$2:$AB$102,MATCH(Species!X$2,'Round  (11)'!$B$2:$AB$2,0),0),0)+IFERROR(VLOOKUP($B77,'Round  (12)'!$B$2:$Y$100,MATCH(Species!X$2,'Round  (12)'!$B$2:$Y$2,0),0),0)</f>
        <v>0</v>
      </c>
      <c r="Y77" s="480">
        <f>IFERROR(VLOOKUP($B77,'Round 1'!$B$2:$AM$102,MATCH(Species!Y$2,'Round 1'!$B$2:$AM$2,0),0),0)+IFERROR(VLOOKUP($B77,'Round  (2)'!$B$2:$AM$102,MATCH(Species!Y$2,'Round  (2)'!$B$2:$AM$2,0),0),0)+IFERROR(VLOOKUP($B77,'Round  (3)'!$B$2:$AM$102,MATCH(Species!Y$2,'Round  (3)'!$B$2:$AM$2,0),0),0)+IFERROR(VLOOKUP($B77,'Round (4)'!$B$2:$AM$102,MATCH(Species!Y$2,'Round (4)'!$B$2:$AM$2,0),0),0)+IFERROR(VLOOKUP($B77,'Round  (5)'!$B$2:$AM$102,MATCH(Species!Y$2,'Round  (5)'!$B$2:$AM$2,0),0),0)+IFERROR(VLOOKUP($B77,'Round  (6)'!$B$2:$AM$102,MATCH(Species!Y$2,'Round  (6)'!$B$2:$AM$2,0),0),0)+IFERROR(VLOOKUP($B77,'Round  (7)'!$B$2:$AM$102,MATCH(Species!Y$2,'Round  (7)'!$B$2:$AM$2,0),0),0)+IFERROR(VLOOKUP($B77,'Round  (8)'!$B$2:$AM$102,MATCH(Species!Y$2,'Round  (8)'!$B$2:$AM$2,0),0),0)+IFERROR(VLOOKUP($B77,'Round  (9)'!$B$2:$AM$102,MATCH(Species!Y$2,'Round  (9)'!$B$2:$AM$2,0),0),0)+IFERROR(VLOOKUP($B77,'Round  (10)'!$B$2:$U$102,MATCH(Species!Y$2,'Round  (10)'!$B$2:$U$2,0),0),0)+IFERROR(VLOOKUP($B77,'Round  (11)'!$B$2:$AB$102,MATCH(Species!Y$2,'Round  (11)'!$B$2:$AB$2,0),0),0)+IFERROR(VLOOKUP($B77,'Round  (12)'!$B$2:$Y$100,MATCH(Species!Y$2,'Round  (12)'!$B$2:$Y$2,0),0),0)</f>
        <v>0</v>
      </c>
      <c r="Z77" s="480">
        <f>IFERROR(VLOOKUP($B77,'Round 1'!$B$2:$AM$102,MATCH(Species!Z$2,'Round 1'!$B$2:$AM$2,0),0),0)+IFERROR(VLOOKUP($B77,'Round  (2)'!$B$2:$AM$102,MATCH(Species!Z$2,'Round  (2)'!$B$2:$AM$2,0),0),0)+IFERROR(VLOOKUP($B77,'Round  (3)'!$B$2:$AM$102,MATCH(Species!Z$2,'Round  (3)'!$B$2:$AM$2,0),0),0)+IFERROR(VLOOKUP($B77,'Round (4)'!$B$2:$AM$102,MATCH(Species!Z$2,'Round (4)'!$B$2:$AM$2,0),0),0)+IFERROR(VLOOKUP($B77,'Round  (5)'!$B$2:$AM$102,MATCH(Species!Z$2,'Round  (5)'!$B$2:$AM$2,0),0),0)+IFERROR(VLOOKUP($B77,'Round  (6)'!$B$2:$AM$102,MATCH(Species!Z$2,'Round  (6)'!$B$2:$AM$2,0),0),0)+IFERROR(VLOOKUP($B77,'Round  (7)'!$B$2:$AM$102,MATCH(Species!Z$2,'Round  (7)'!$B$2:$AM$2,0),0),0)+IFERROR(VLOOKUP($B77,'Round  (8)'!$B$2:$AM$102,MATCH(Species!Z$2,'Round  (8)'!$B$2:$AM$2,0),0),0)+IFERROR(VLOOKUP($B77,'Round  (9)'!$B$2:$AM$102,MATCH(Species!Z$2,'Round  (9)'!$B$2:$AM$2,0),0),0)+IFERROR(VLOOKUP($B77,'Round  (10)'!$B$2:$U$102,MATCH(Species!Z$2,'Round  (10)'!$B$2:$U$2,0),0),0)+IFERROR(VLOOKUP($B77,'Round  (11)'!$B$2:$AB$102,MATCH(Species!Z$2,'Round  (11)'!$B$2:$AB$2,0),0),0)+IFERROR(VLOOKUP($B77,'Round  (12)'!$B$2:$Y$100,MATCH(Species!Z$2,'Round  (12)'!$B$2:$Y$2,0),0),0)</f>
        <v>0</v>
      </c>
      <c r="AA77" s="480">
        <f>IFERROR(VLOOKUP($B77,'Round 1'!$B$2:$AM$102,MATCH(Species!AA$2,'Round 1'!$B$2:$AM$2,0),0),0)+IFERROR(VLOOKUP($B77,'Round  (2)'!$B$2:$AM$102,MATCH(Species!AA$2,'Round  (2)'!$B$2:$AM$2,0),0),0)+IFERROR(VLOOKUP($B77,'Round  (3)'!$B$2:$AM$102,MATCH(Species!AA$2,'Round  (3)'!$B$2:$AM$2,0),0),0)+IFERROR(VLOOKUP($B77,'Round (4)'!$B$2:$AM$102,MATCH(Species!AA$2,'Round (4)'!$B$2:$AM$2,0),0),0)+IFERROR(VLOOKUP($B77,'Round  (5)'!$B$2:$AM$102,MATCH(Species!AA$2,'Round  (5)'!$B$2:$AM$2,0),0),0)+IFERROR(VLOOKUP($B77,'Round  (6)'!$B$2:$AM$102,MATCH(Species!AA$2,'Round  (6)'!$B$2:$AM$2,0),0),0)+IFERROR(VLOOKUP($B77,'Round  (7)'!$B$2:$AM$102,MATCH(Species!AA$2,'Round  (7)'!$B$2:$AM$2,0),0),0)+IFERROR(VLOOKUP($B77,'Round  (8)'!$B$2:$AM$102,MATCH(Species!AA$2,'Round  (8)'!$B$2:$AM$2,0),0),0)+IFERROR(VLOOKUP($B77,'Round  (9)'!$B$2:$AM$102,MATCH(Species!AA$2,'Round  (9)'!$B$2:$AM$2,0),0),0)+IFERROR(VLOOKUP($B77,'Round  (10)'!$B$2:$U$102,MATCH(Species!AA$2,'Round  (10)'!$B$2:$U$2,0),0),0)+IFERROR(VLOOKUP($B77,'Round  (11)'!$B$2:$AB$102,MATCH(Species!AA$2,'Round  (11)'!$B$2:$AB$2,0),0),0)+IFERROR(VLOOKUP($B77,'Round  (12)'!$B$2:$Y$100,MATCH(Species!AA$2,'Round  (12)'!$B$2:$Y$2,0),0),0)</f>
        <v>0</v>
      </c>
      <c r="AB77" s="480">
        <f>IFERROR(VLOOKUP($B77,'Round 1'!$B$2:$AM$102,MATCH(Species!AB$2,'Round 1'!$B$2:$AM$2,0),0),0)+IFERROR(VLOOKUP($B77,'Round  (2)'!$B$2:$AM$102,MATCH(Species!AB$2,'Round  (2)'!$B$2:$AM$2,0),0),0)+IFERROR(VLOOKUP($B77,'Round  (3)'!$B$2:$AM$102,MATCH(Species!AB$2,'Round  (3)'!$B$2:$AM$2,0),0),0)+IFERROR(VLOOKUP($B77,'Round (4)'!$B$2:$AM$102,MATCH(Species!AB$2,'Round (4)'!$B$2:$AM$2,0),0),0)+IFERROR(VLOOKUP($B77,'Round  (5)'!$B$2:$AM$102,MATCH(Species!AB$2,'Round  (5)'!$B$2:$AM$2,0),0),0)+IFERROR(VLOOKUP($B77,'Round  (6)'!$B$2:$AM$102,MATCH(Species!AB$2,'Round  (6)'!$B$2:$AM$2,0),0),0)+IFERROR(VLOOKUP($B77,'Round  (7)'!$B$2:$AM$102,MATCH(Species!AB$2,'Round  (7)'!$B$2:$AM$2,0),0),0)+IFERROR(VLOOKUP($B77,'Round  (8)'!$B$2:$AM$102,MATCH(Species!AB$2,'Round  (8)'!$B$2:$AM$2,0),0),0)+IFERROR(VLOOKUP($B77,'Round  (9)'!$B$2:$AM$102,MATCH(Species!AB$2,'Round  (9)'!$B$2:$AM$2,0),0),0)+IFERROR(VLOOKUP($B77,'Round  (10)'!$B$2:$U$102,MATCH(Species!AB$2,'Round  (10)'!$B$2:$U$2,0),0),0)+IFERROR(VLOOKUP($B77,'Round  (11)'!$B$2:$AB$102,MATCH(Species!AB$2,'Round  (11)'!$B$2:$AB$2,0),0),0)+IFERROR(VLOOKUP($B77,'Round  (12)'!$B$2:$Y$100,MATCH(Species!AB$2,'Round  (12)'!$B$2:$Y$2,0),0),0)</f>
        <v>0</v>
      </c>
      <c r="AC77" s="480">
        <f>IFERROR(VLOOKUP($B77,'Round 1'!$B$2:$AM$102,MATCH(Species!AC$2,'Round 1'!$B$2:$AM$2,0),0),0)+IFERROR(VLOOKUP($B77,'Round  (2)'!$B$2:$AM$102,MATCH(Species!AC$2,'Round  (2)'!$B$2:$AM$2,0),0),0)+IFERROR(VLOOKUP($B77,'Round  (3)'!$B$2:$AM$102,MATCH(Species!AC$2,'Round  (3)'!$B$2:$AM$2,0),0),0)+IFERROR(VLOOKUP($B77,'Round (4)'!$B$2:$AM$102,MATCH(Species!AC$2,'Round (4)'!$B$2:$AM$2,0),0),0)+IFERROR(VLOOKUP($B77,'Round  (5)'!$B$2:$AM$102,MATCH(Species!AC$2,'Round  (5)'!$B$2:$AM$2,0),0),0)+IFERROR(VLOOKUP($B77,'Round  (6)'!$B$2:$AM$102,MATCH(Species!AC$2,'Round  (6)'!$B$2:$AM$2,0),0),0)+IFERROR(VLOOKUP($B77,'Round  (7)'!$B$2:$AM$102,MATCH(Species!AC$2,'Round  (7)'!$B$2:$AM$2,0),0),0)+IFERROR(VLOOKUP($B77,'Round  (8)'!$B$2:$AM$102,MATCH(Species!AC$2,'Round  (8)'!$B$2:$AM$2,0),0),0)+IFERROR(VLOOKUP($B77,'Round  (9)'!$B$2:$AM$102,MATCH(Species!AC$2,'Round  (9)'!$B$2:$AM$2,0),0),0)+IFERROR(VLOOKUP($B77,'Round  (10)'!$B$2:$U$102,MATCH(Species!AC$2,'Round  (10)'!$B$2:$U$2,0),0),0)+IFERROR(VLOOKUP($B77,'Round  (11)'!$B$2:$AB$102,MATCH(Species!AC$2,'Round  (11)'!$B$2:$AB$2,0),0),0)+IFERROR(VLOOKUP($B77,'Round  (12)'!$B$2:$Y$100,MATCH(Species!AC$2,'Round  (12)'!$B$2:$Y$2,0),0),0)</f>
        <v>0</v>
      </c>
      <c r="AD77" s="480">
        <f>IFERROR(VLOOKUP($B77,'Round 1'!$B$2:$AM$102,MATCH(Species!AD$2,'Round 1'!$B$2:$AM$2,0),0),0)+IFERROR(VLOOKUP($B77,'Round  (2)'!$B$2:$AM$102,MATCH(Species!AD$2,'Round  (2)'!$B$2:$AM$2,0),0),0)+IFERROR(VLOOKUP($B77,'Round  (3)'!$B$2:$AM$102,MATCH(Species!AD$2,'Round  (3)'!$B$2:$AM$2,0),0),0)+IFERROR(VLOOKUP($B77,'Round (4)'!$B$2:$AM$102,MATCH(Species!AD$2,'Round (4)'!$B$2:$AM$2,0),0),0)+IFERROR(VLOOKUP($B77,'Round  (5)'!$B$2:$AM$102,MATCH(Species!AD$2,'Round  (5)'!$B$2:$AM$2,0),0),0)+IFERROR(VLOOKUP($B77,'Round  (6)'!$B$2:$AM$102,MATCH(Species!AD$2,'Round  (6)'!$B$2:$AM$2,0),0),0)+IFERROR(VLOOKUP($B77,'Round  (7)'!$B$2:$AM$102,MATCH(Species!AD$2,'Round  (7)'!$B$2:$AM$2,0),0),0)+IFERROR(VLOOKUP($B77,'Round  (8)'!$B$2:$AM$102,MATCH(Species!AD$2,'Round  (8)'!$B$2:$AM$2,0),0),0)+IFERROR(VLOOKUP($B77,'Round  (9)'!$B$2:$AM$102,MATCH(Species!AD$2,'Round  (9)'!$B$2:$AM$2,0),0),0)+IFERROR(VLOOKUP($B77,'Round  (10)'!$B$2:$U$102,MATCH(Species!AD$2,'Round  (10)'!$B$2:$U$2,0),0),0)+IFERROR(VLOOKUP($B77,'Round  (11)'!$B$2:$AB$102,MATCH(Species!AD$2,'Round  (11)'!$B$2:$AB$2,0),0),0)+IFERROR(VLOOKUP($B77,'Round  (12)'!$B$2:$Y$100,MATCH(Species!AD$2,'Round  (12)'!$B$2:$Y$2,0),0),0)</f>
        <v>0</v>
      </c>
      <c r="AE77" s="480">
        <f>IFERROR(VLOOKUP($B77,'Round 1'!$B$2:$AM$102,MATCH(Species!AE$2,'Round 1'!$B$2:$AM$2,0),0),0)+IFERROR(VLOOKUP($B77,'Round  (2)'!$B$2:$AM$102,MATCH(Species!AE$2,'Round  (2)'!$B$2:$AM$2,0),0),0)+IFERROR(VLOOKUP($B77,'Round  (3)'!$B$2:$AM$102,MATCH(Species!AE$2,'Round  (3)'!$B$2:$AM$2,0),0),0)+IFERROR(VLOOKUP($B77,'Round (4)'!$B$2:$AM$102,MATCH(Species!AE$2,'Round (4)'!$B$2:$AM$2,0),0),0)+IFERROR(VLOOKUP($B77,'Round  (5)'!$B$2:$AM$102,MATCH(Species!AE$2,'Round  (5)'!$B$2:$AM$2,0),0),0)+IFERROR(VLOOKUP($B77,'Round  (6)'!$B$2:$AM$102,MATCH(Species!AE$2,'Round  (6)'!$B$2:$AM$2,0),0),0)+IFERROR(VLOOKUP($B77,'Round  (7)'!$B$2:$AM$102,MATCH(Species!AE$2,'Round  (7)'!$B$2:$AM$2,0),0),0)+IFERROR(VLOOKUP($B77,'Round  (8)'!$B$2:$AM$102,MATCH(Species!AE$2,'Round  (8)'!$B$2:$AM$2,0),0),0)+IFERROR(VLOOKUP($B77,'Round  (9)'!$B$2:$AM$102,MATCH(Species!AE$2,'Round  (9)'!$B$2:$AM$2,0),0),0)+IFERROR(VLOOKUP($B77,'Round  (10)'!$B$2:$U$102,MATCH(Species!AE$2,'Round  (10)'!$B$2:$U$2,0),0),0)+IFERROR(VLOOKUP($B77,'Round  (11)'!$B$2:$AB$102,MATCH(Species!AE$2,'Round  (11)'!$B$2:$AB$2,0),0),0)+IFERROR(VLOOKUP($B77,'Round  (12)'!$B$2:$Y$100,MATCH(Species!AE$2,'Round  (12)'!$B$2:$Y$2,0),0),0)</f>
        <v>0</v>
      </c>
      <c r="AF77" s="480">
        <f>IFERROR(VLOOKUP($B77,'Round 1'!$B$2:$AM$102,MATCH(Species!AF$2,'Round 1'!$B$2:$AM$2,0),0),0)+IFERROR(VLOOKUP($B77,'Round  (2)'!$B$2:$AM$102,MATCH(Species!AF$2,'Round  (2)'!$B$2:$AM$2,0),0),0)+IFERROR(VLOOKUP($B77,'Round  (3)'!$B$2:$AM$102,MATCH(Species!AF$2,'Round  (3)'!$B$2:$AM$2,0),0),0)+IFERROR(VLOOKUP($B77,'Round (4)'!$B$2:$AM$102,MATCH(Species!AF$2,'Round (4)'!$B$2:$AM$2,0),0),0)+IFERROR(VLOOKUP($B77,'Round  (5)'!$B$2:$AM$102,MATCH(Species!AF$2,'Round  (5)'!$B$2:$AM$2,0),0),0)+IFERROR(VLOOKUP($B77,'Round  (6)'!$B$2:$AM$102,MATCH(Species!AF$2,'Round  (6)'!$B$2:$AM$2,0),0),0)+IFERROR(VLOOKUP($B77,'Round  (7)'!$B$2:$AM$102,MATCH(Species!AF$2,'Round  (7)'!$B$2:$AM$2,0),0),0)+IFERROR(VLOOKUP($B77,'Round  (8)'!$B$2:$AM$102,MATCH(Species!AF$2,'Round  (8)'!$B$2:$AM$2,0),0),0)+IFERROR(VLOOKUP($B77,'Round  (9)'!$B$2:$AM$102,MATCH(Species!AF$2,'Round  (9)'!$B$2:$AM$2,0),0),0)+IFERROR(VLOOKUP($B77,'Round  (10)'!$B$2:$U$102,MATCH(Species!AF$2,'Round  (10)'!$B$2:$U$2,0),0),0)+IFERROR(VLOOKUP($B77,'Round  (11)'!$B$2:$AB$102,MATCH(Species!AF$2,'Round  (11)'!$B$2:$AB$2,0),0),0)+IFERROR(VLOOKUP($B77,'Round  (12)'!$B$2:$Y$100,MATCH(Species!AF$2,'Round  (12)'!$B$2:$Y$2,0),0),0)</f>
        <v>0</v>
      </c>
      <c r="AG77" s="480">
        <f>IFERROR(VLOOKUP($B77,'Round 1'!$B$2:$AM$102,MATCH(Species!AG$2,'Round 1'!$B$2:$AM$2,0),0),0)+IFERROR(VLOOKUP($B77,'Round  (2)'!$B$2:$AM$102,MATCH(Species!AG$2,'Round  (2)'!$B$2:$AM$2,0),0),0)+IFERROR(VLOOKUP($B77,'Round  (3)'!$B$2:$AM$102,MATCH(Species!AG$2,'Round  (3)'!$B$2:$AM$2,0),0),0)+IFERROR(VLOOKUP($B77,'Round (4)'!$B$2:$AM$102,MATCH(Species!AG$2,'Round (4)'!$B$2:$AM$2,0),0),0)+IFERROR(VLOOKUP($B77,'Round  (5)'!$B$2:$AM$102,MATCH(Species!AG$2,'Round  (5)'!$B$2:$AM$2,0),0),0)+IFERROR(VLOOKUP($B77,'Round  (6)'!$B$2:$AM$102,MATCH(Species!AG$2,'Round  (6)'!$B$2:$AM$2,0),0),0)+IFERROR(VLOOKUP($B77,'Round  (7)'!$B$2:$AM$102,MATCH(Species!AG$2,'Round  (7)'!$B$2:$AM$2,0),0),0)+IFERROR(VLOOKUP($B77,'Round  (8)'!$B$2:$AM$102,MATCH(Species!AG$2,'Round  (8)'!$B$2:$AM$2,0),0),0)+IFERROR(VLOOKUP($B77,'Round  (9)'!$B$2:$AM$102,MATCH(Species!AG$2,'Round  (9)'!$B$2:$AM$2,0),0),0)+IFERROR(VLOOKUP($B77,'Round  (10)'!$B$2:$U$102,MATCH(Species!AG$2,'Round  (10)'!$B$2:$U$2,0),0),0)+IFERROR(VLOOKUP($B77,'Round  (11)'!$B$2:$AB$102,MATCH(Species!AG$2,'Round  (11)'!$B$2:$AB$2,0),0),0)+IFERROR(VLOOKUP($B77,'Round  (12)'!$B$2:$Y$100,MATCH(Species!AG$2,'Round  (12)'!$B$2:$Y$2,0),0),0)</f>
        <v>0</v>
      </c>
      <c r="AH77" s="480">
        <f>IFERROR(VLOOKUP($B77,'Round 1'!$B$2:$AM$102,MATCH(Species!AH$2,'Round 1'!$B$2:$AM$2,0),0),0)+IFERROR(VLOOKUP($B77,'Round  (2)'!$B$2:$AM$102,MATCH(Species!AH$2,'Round  (2)'!$B$2:$AM$2,0),0),0)+IFERROR(VLOOKUP($B77,'Round  (3)'!$B$2:$AM$102,MATCH(Species!AH$2,'Round  (3)'!$B$2:$AM$2,0),0),0)+IFERROR(VLOOKUP($B77,'Round (4)'!$B$2:$AM$102,MATCH(Species!AH$2,'Round (4)'!$B$2:$AM$2,0),0),0)+IFERROR(VLOOKUP($B77,'Round  (5)'!$B$2:$AM$102,MATCH(Species!AH$2,'Round  (5)'!$B$2:$AM$2,0),0),0)+IFERROR(VLOOKUP($B77,'Round  (6)'!$B$2:$AM$102,MATCH(Species!AH$2,'Round  (6)'!$B$2:$AM$2,0),0),0)+IFERROR(VLOOKUP($B77,'Round  (7)'!$B$2:$AM$102,MATCH(Species!AH$2,'Round  (7)'!$B$2:$AM$2,0),0),0)+IFERROR(VLOOKUP($B77,'Round  (8)'!$B$2:$AM$102,MATCH(Species!AH$2,'Round  (8)'!$B$2:$AM$2,0),0),0)+IFERROR(VLOOKUP($B77,'Round  (9)'!$B$2:$AM$102,MATCH(Species!AH$2,'Round  (9)'!$B$2:$AM$2,0),0),0)+IFERROR(VLOOKUP($B77,'Round  (10)'!$B$2:$U$102,MATCH(Species!AH$2,'Round  (10)'!$B$2:$U$2,0),0),0)+IFERROR(VLOOKUP($B77,'Round  (11)'!$B$2:$AB$102,MATCH(Species!AH$2,'Round  (11)'!$B$2:$AB$2,0),0),0)+IFERROR(VLOOKUP($B77,'Round  (12)'!$B$2:$Y$100,MATCH(Species!AH$2,'Round  (12)'!$B$2:$Y$2,0),0),0)</f>
        <v>0</v>
      </c>
      <c r="AI77" s="480">
        <f>IFERROR(VLOOKUP($B77,'Round 1'!$B$2:$AM$102,MATCH(Species!AI$2,'Round 1'!$B$2:$AM$2,0),0),0)+IFERROR(VLOOKUP($B77,'Round  (2)'!$B$2:$AM$102,MATCH(Species!AI$2,'Round  (2)'!$B$2:$AM$2,0),0),0)+IFERROR(VLOOKUP($B77,'Round  (3)'!$B$2:$AM$102,MATCH(Species!AI$2,'Round  (3)'!$B$2:$AM$2,0),0),0)+IFERROR(VLOOKUP($B77,'Round (4)'!$B$2:$AM$102,MATCH(Species!AI$2,'Round (4)'!$B$2:$AM$2,0),0),0)+IFERROR(VLOOKUP($B77,'Round  (5)'!$B$2:$AM$102,MATCH(Species!AI$2,'Round  (5)'!$B$2:$AM$2,0),0),0)+IFERROR(VLOOKUP($B77,'Round  (6)'!$B$2:$AM$102,MATCH(Species!AI$2,'Round  (6)'!$B$2:$AM$2,0),0),0)+IFERROR(VLOOKUP($B77,'Round  (7)'!$B$2:$AM$102,MATCH(Species!AI$2,'Round  (7)'!$B$2:$AM$2,0),0),0)+IFERROR(VLOOKUP($B77,'Round  (8)'!$B$2:$AM$102,MATCH(Species!AI$2,'Round  (8)'!$B$2:$AM$2,0),0),0)+IFERROR(VLOOKUP($B77,'Round  (9)'!$B$2:$AM$102,MATCH(Species!AI$2,'Round  (9)'!$B$2:$AM$2,0),0),0)+IFERROR(VLOOKUP($B77,'Round  (10)'!$B$2:$U$102,MATCH(Species!AI$2,'Round  (10)'!$B$2:$U$2,0),0),0)+IFERROR(VLOOKUP($B77,'Round  (11)'!$B$2:$AB$102,MATCH(Species!AI$2,'Round  (11)'!$B$2:$AB$2,0),0),0)+IFERROR(VLOOKUP($B77,'Round  (12)'!$B$2:$Y$100,MATCH(Species!AI$2,'Round  (12)'!$B$2:$Y$2,0),0),0)</f>
        <v>0</v>
      </c>
      <c r="AJ77" s="480">
        <f>IFERROR(VLOOKUP($B77,'Round 1'!$B$2:$AM$102,MATCH(Species!AJ$2,'Round 1'!$B$2:$AM$2,0),0),0)+IFERROR(VLOOKUP($B77,'Round  (2)'!$B$2:$AM$102,MATCH(Species!AJ$2,'Round  (2)'!$B$2:$AM$2,0),0),0)+IFERROR(VLOOKUP($B77,'Round  (3)'!$B$2:$AM$102,MATCH(Species!AJ$2,'Round  (3)'!$B$2:$AM$2,0),0),0)+IFERROR(VLOOKUP($B77,'Round (4)'!$B$2:$AM$102,MATCH(Species!AJ$2,'Round (4)'!$B$2:$AM$2,0),0),0)+IFERROR(VLOOKUP($B77,'Round  (5)'!$B$2:$AM$102,MATCH(Species!AJ$2,'Round  (5)'!$B$2:$AM$2,0),0),0)+IFERROR(VLOOKUP($B77,'Round  (6)'!$B$2:$AM$102,MATCH(Species!AJ$2,'Round  (6)'!$B$2:$AM$2,0),0),0)+IFERROR(VLOOKUP($B77,'Round  (7)'!$B$2:$AM$102,MATCH(Species!AJ$2,'Round  (7)'!$B$2:$AM$2,0),0),0)+IFERROR(VLOOKUP($B77,'Round  (8)'!$B$2:$AM$102,MATCH(Species!AJ$2,'Round  (8)'!$B$2:$AM$2,0),0),0)+IFERROR(VLOOKUP($B77,'Round  (9)'!$B$2:$AM$102,MATCH(Species!AJ$2,'Round  (9)'!$B$2:$AM$2,0),0),0)+IFERROR(VLOOKUP($B77,'Round  (10)'!$B$2:$U$102,MATCH(Species!AJ$2,'Round  (10)'!$B$2:$U$2,0),0),0)+IFERROR(VLOOKUP($B77,'Round  (11)'!$B$2:$AB$102,MATCH(Species!AJ$2,'Round  (11)'!$B$2:$AB$2,0),0),0)+IFERROR(VLOOKUP($B77,'Round  (12)'!$B$2:$Y$100,MATCH(Species!AJ$2,'Round  (12)'!$B$2:$Y$2,0),0),0)</f>
        <v>0</v>
      </c>
    </row>
    <row r="78" spans="1:36" x14ac:dyDescent="0.3">
      <c r="A78" s="186">
        <v>75</v>
      </c>
      <c r="B78" s="326" t="s">
        <v>381</v>
      </c>
      <c r="C78" s="66" t="str">
        <f>IFERROR(VLOOKUP(B78,IND!$B$3:$E$66,4,0),"NM")</f>
        <v>NM</v>
      </c>
      <c r="D78" s="51">
        <f t="shared" si="5"/>
        <v>7</v>
      </c>
      <c r="E78" s="342">
        <f t="shared" si="6"/>
        <v>62</v>
      </c>
      <c r="F78" s="480">
        <f>IFERROR(VLOOKUP($B78,'Round 1'!$B$2:$AM$102,MATCH(Species!F$2,'Round 1'!$B$2:$AM$2,0),0),0)+IFERROR(VLOOKUP($B78,'Round  (2)'!$B$2:$AM$102,MATCH(Species!F$2,'Round  (2)'!$B$2:$AM$2,0),0),0)+IFERROR(VLOOKUP($B78,'Round  (3)'!$B$2:$AM$102,MATCH(Species!F$2,'Round  (3)'!$B$2:$AM$2,0),0),0)+IFERROR(VLOOKUP($B78,'Round (4)'!$B$2:$AM$102,MATCH(Species!F$2,'Round (4)'!$B$2:$AM$2,0),0),0)+IFERROR(VLOOKUP($B78,'Round  (5)'!$B$2:$AM$102,MATCH(Species!F$2,'Round  (5)'!$B$2:$AM$2,0),0),0)+IFERROR(VLOOKUP($B78,'Round  (6)'!$B$2:$AM$102,MATCH(Species!F$2,'Round  (6)'!$B$2:$AM$2,0),0),0)+IFERROR(VLOOKUP($B78,'Round  (7)'!$B$2:$AM$102,MATCH(Species!F$2,'Round  (7)'!$B$2:$AM$2,0),0),0)+IFERROR(VLOOKUP($B78,'Round  (8)'!$B$2:$AM$102,MATCH(Species!F$2,'Round  (8)'!$B$2:$AM$2,0),0),0)+IFERROR(VLOOKUP($B78,'Round  (9)'!$B$2:$AM$102,MATCH(Species!F$2,'Round  (9)'!$B$2:$AM$2,0),0),0)+IFERROR(VLOOKUP($B78,'Round  (10)'!$B$2:$U$102,MATCH(Species!F$2,'Round  (10)'!$B$2:$U$2,0),0),0)+IFERROR(VLOOKUP($B78,'Round  (11)'!$B$2:$AB$102,MATCH(Species!F$2,'Round  (11)'!$B$2:$AB$2,0),0),0)+IFERROR(VLOOKUP($B78,'Round  (12)'!$B$2:$Y$100,MATCH(Species!F$2,'Round  (12)'!$B$2:$Y$2,0),0),0)</f>
        <v>42</v>
      </c>
      <c r="G78" s="480">
        <f>IFERROR(VLOOKUP($B78,'Round 1'!$B$2:$AM$102,MATCH(Species!G$2,'Round 1'!$B$2:$AM$2,0),0),0)+IFERROR(VLOOKUP($B78,'Round  (2)'!$B$2:$AM$102,MATCH(Species!G$2,'Round  (2)'!$B$2:$AM$2,0),0),0)+IFERROR(VLOOKUP($B78,'Round  (3)'!$B$2:$AM$102,MATCH(Species!G$2,'Round  (3)'!$B$2:$AM$2,0),0),0)+IFERROR(VLOOKUP($B78,'Round (4)'!$B$2:$AM$102,MATCH(Species!G$2,'Round (4)'!$B$2:$AM$2,0),0),0)+IFERROR(VLOOKUP($B78,'Round  (5)'!$B$2:$AM$102,MATCH(Species!G$2,'Round  (5)'!$B$2:$AM$2,0),0),0)+IFERROR(VLOOKUP($B78,'Round  (6)'!$B$2:$AM$102,MATCH(Species!G$2,'Round  (6)'!$B$2:$AM$2,0),0),0)+IFERROR(VLOOKUP($B78,'Round  (7)'!$B$2:$AM$102,MATCH(Species!G$2,'Round  (7)'!$B$2:$AM$2,0),0),0)+IFERROR(VLOOKUP($B78,'Round  (8)'!$B$2:$AM$102,MATCH(Species!G$2,'Round  (8)'!$B$2:$AM$2,0),0),0)+IFERROR(VLOOKUP($B78,'Round  (9)'!$B$2:$AM$102,MATCH(Species!G$2,'Round  (9)'!$B$2:$AM$2,0),0),0)+IFERROR(VLOOKUP($B78,'Round  (10)'!$B$2:$U$102,MATCH(Species!G$2,'Round  (10)'!$B$2:$U$2,0),0),0)+IFERROR(VLOOKUP($B78,'Round  (11)'!$B$2:$AB$102,MATCH(Species!G$2,'Round  (11)'!$B$2:$AB$2,0),0),0)+IFERROR(VLOOKUP($B78,'Round  (12)'!$B$2:$Y$100,MATCH(Species!G$2,'Round  (12)'!$B$2:$Y$2,0),0),0)</f>
        <v>0</v>
      </c>
      <c r="H78" s="480">
        <f>IFERROR(VLOOKUP($B78,'Round 1'!$B$2:$AM$102,MATCH(Species!H$2,'Round 1'!$B$2:$AM$2,0),0),0)+IFERROR(VLOOKUP($B78,'Round  (2)'!$B$2:$AM$102,MATCH(Species!H$2,'Round  (2)'!$B$2:$AM$2,0),0),0)+IFERROR(VLOOKUP($B78,'Round  (3)'!$B$2:$AM$102,MATCH(Species!H$2,'Round  (3)'!$B$2:$AM$2,0),0),0)+IFERROR(VLOOKUP($B78,'Round (4)'!$B$2:$AM$102,MATCH(Species!H$2,'Round (4)'!$B$2:$AM$2,0),0),0)+IFERROR(VLOOKUP($B78,'Round  (5)'!$B$2:$AM$102,MATCH(Species!H$2,'Round  (5)'!$B$2:$AM$2,0),0),0)+IFERROR(VLOOKUP($B78,'Round  (6)'!$B$2:$AM$102,MATCH(Species!H$2,'Round  (6)'!$B$2:$AM$2,0),0),0)+IFERROR(VLOOKUP($B78,'Round  (7)'!$B$2:$AM$102,MATCH(Species!H$2,'Round  (7)'!$B$2:$AM$2,0),0),0)+IFERROR(VLOOKUP($B78,'Round  (8)'!$B$2:$AM$102,MATCH(Species!H$2,'Round  (8)'!$B$2:$AM$2,0),0),0)+IFERROR(VLOOKUP($B78,'Round  (9)'!$B$2:$AM$102,MATCH(Species!H$2,'Round  (9)'!$B$2:$AM$2,0),0),0)+IFERROR(VLOOKUP($B78,'Round  (10)'!$B$2:$U$102,MATCH(Species!H$2,'Round  (10)'!$B$2:$U$2,0),0),0)+IFERROR(VLOOKUP($B78,'Round  (11)'!$B$2:$AB$102,MATCH(Species!H$2,'Round  (11)'!$B$2:$AB$2,0),0),0)+IFERROR(VLOOKUP($B78,'Round  (12)'!$B$2:$Y$100,MATCH(Species!H$2,'Round  (12)'!$B$2:$Y$2,0),0),0)</f>
        <v>1</v>
      </c>
      <c r="I78" s="480">
        <f>IFERROR(VLOOKUP($B78,'Round 1'!$B$2:$AM$102,MATCH(Species!I$2,'Round 1'!$B$2:$AM$2,0),0),0)+IFERROR(VLOOKUP($B78,'Round  (2)'!$B$2:$AM$102,MATCH(Species!I$2,'Round  (2)'!$B$2:$AM$2,0),0),0)+IFERROR(VLOOKUP($B78,'Round  (3)'!$B$2:$AM$102,MATCH(Species!I$2,'Round  (3)'!$B$2:$AM$2,0),0),0)+IFERROR(VLOOKUP($B78,'Round (4)'!$B$2:$AM$102,MATCH(Species!I$2,'Round (4)'!$B$2:$AM$2,0),0),0)+IFERROR(VLOOKUP($B78,'Round  (5)'!$B$2:$AM$102,MATCH(Species!I$2,'Round  (5)'!$B$2:$AM$2,0),0),0)+IFERROR(VLOOKUP($B78,'Round  (6)'!$B$2:$AM$102,MATCH(Species!I$2,'Round  (6)'!$B$2:$AM$2,0),0),0)+IFERROR(VLOOKUP($B78,'Round  (7)'!$B$2:$AM$102,MATCH(Species!I$2,'Round  (7)'!$B$2:$AM$2,0),0),0)+IFERROR(VLOOKUP($B78,'Round  (8)'!$B$2:$AM$102,MATCH(Species!I$2,'Round  (8)'!$B$2:$AM$2,0),0),0)+IFERROR(VLOOKUP($B78,'Round  (9)'!$B$2:$AM$102,MATCH(Species!I$2,'Round  (9)'!$B$2:$AM$2,0),0),0)+IFERROR(VLOOKUP($B78,'Round  (10)'!$B$2:$U$102,MATCH(Species!I$2,'Round  (10)'!$B$2:$U$2,0),0),0)+IFERROR(VLOOKUP($B78,'Round  (11)'!$B$2:$AB$102,MATCH(Species!I$2,'Round  (11)'!$B$2:$AB$2,0),0),0)+IFERROR(VLOOKUP($B78,'Round  (12)'!$B$2:$Y$100,MATCH(Species!I$2,'Round  (12)'!$B$2:$Y$2,0),0),0)</f>
        <v>0</v>
      </c>
      <c r="J78" s="480">
        <f>IFERROR(VLOOKUP($B78,'Round 1'!$B$2:$AM$102,MATCH(Species!J$2,'Round 1'!$B$2:$AM$2,0),0),0)+IFERROR(VLOOKUP($B78,'Round  (2)'!$B$2:$AM$102,MATCH(Species!J$2,'Round  (2)'!$B$2:$AM$2,0),0),0)+IFERROR(VLOOKUP($B78,'Round  (3)'!$B$2:$AM$102,MATCH(Species!J$2,'Round  (3)'!$B$2:$AM$2,0),0),0)+IFERROR(VLOOKUP($B78,'Round (4)'!$B$2:$AM$102,MATCH(Species!J$2,'Round (4)'!$B$2:$AM$2,0),0),0)+IFERROR(VLOOKUP($B78,'Round  (5)'!$B$2:$AM$102,MATCH(Species!J$2,'Round  (5)'!$B$2:$AM$2,0),0),0)+IFERROR(VLOOKUP($B78,'Round  (6)'!$B$2:$AM$102,MATCH(Species!J$2,'Round  (6)'!$B$2:$AM$2,0),0),0)+IFERROR(VLOOKUP($B78,'Round  (7)'!$B$2:$AM$102,MATCH(Species!J$2,'Round  (7)'!$B$2:$AM$2,0),0),0)+IFERROR(VLOOKUP($B78,'Round  (8)'!$B$2:$AM$102,MATCH(Species!J$2,'Round  (8)'!$B$2:$AM$2,0),0),0)+IFERROR(VLOOKUP($B78,'Round  (9)'!$B$2:$AM$102,MATCH(Species!J$2,'Round  (9)'!$B$2:$AM$2,0),0),0)+IFERROR(VLOOKUP($B78,'Round  (10)'!$B$2:$U$102,MATCH(Species!J$2,'Round  (10)'!$B$2:$U$2,0),0),0)+IFERROR(VLOOKUP($B78,'Round  (11)'!$B$2:$AB$102,MATCH(Species!J$2,'Round  (11)'!$B$2:$AB$2,0),0),0)+IFERROR(VLOOKUP($B78,'Round  (12)'!$B$2:$Y$100,MATCH(Species!J$2,'Round  (12)'!$B$2:$Y$2,0),0),0)</f>
        <v>0</v>
      </c>
      <c r="K78" s="480">
        <f>IFERROR(VLOOKUP($B78,'Round 1'!$B$2:$AM$102,MATCH(Species!K$2,'Round 1'!$B$2:$AM$2,0),0),0)+IFERROR(VLOOKUP($B78,'Round  (2)'!$B$2:$AM$102,MATCH(Species!K$2,'Round  (2)'!$B$2:$AM$2,0),0),0)+IFERROR(VLOOKUP($B78,'Round  (3)'!$B$2:$AM$102,MATCH(Species!K$2,'Round  (3)'!$B$2:$AM$2,0),0),0)+IFERROR(VLOOKUP($B78,'Round (4)'!$B$2:$AM$102,MATCH(Species!K$2,'Round (4)'!$B$2:$AM$2,0),0),0)+IFERROR(VLOOKUP($B78,'Round  (5)'!$B$2:$AM$102,MATCH(Species!K$2,'Round  (5)'!$B$2:$AM$2,0),0),0)+IFERROR(VLOOKUP($B78,'Round  (6)'!$B$2:$AM$102,MATCH(Species!K$2,'Round  (6)'!$B$2:$AM$2,0),0),0)+IFERROR(VLOOKUP($B78,'Round  (7)'!$B$2:$AM$102,MATCH(Species!K$2,'Round  (7)'!$B$2:$AM$2,0),0),0)+IFERROR(VLOOKUP($B78,'Round  (8)'!$B$2:$AM$102,MATCH(Species!K$2,'Round  (8)'!$B$2:$AM$2,0),0),0)+IFERROR(VLOOKUP($B78,'Round  (9)'!$B$2:$AM$102,MATCH(Species!K$2,'Round  (9)'!$B$2:$AM$2,0),0),0)+IFERROR(VLOOKUP($B78,'Round  (10)'!$B$2:$U$102,MATCH(Species!K$2,'Round  (10)'!$B$2:$U$2,0),0),0)+IFERROR(VLOOKUP($B78,'Round  (11)'!$B$2:$AB$102,MATCH(Species!K$2,'Round  (11)'!$B$2:$AB$2,0),0),0)+IFERROR(VLOOKUP($B78,'Round  (12)'!$B$2:$Y$100,MATCH(Species!K$2,'Round  (12)'!$B$2:$Y$2,0),0),0)</f>
        <v>0</v>
      </c>
      <c r="L78" s="480">
        <f>IFERROR(VLOOKUP($B78,'Round 1'!$B$2:$AM$102,MATCH(Species!L$2,'Round 1'!$B$2:$AM$2,0),0),0)+IFERROR(VLOOKUP($B78,'Round  (2)'!$B$2:$AM$102,MATCH(Species!L$2,'Round  (2)'!$B$2:$AM$2,0),0),0)+IFERROR(VLOOKUP($B78,'Round  (3)'!$B$2:$AM$102,MATCH(Species!L$2,'Round  (3)'!$B$2:$AM$2,0),0),0)+IFERROR(VLOOKUP($B78,'Round (4)'!$B$2:$AM$102,MATCH(Species!L$2,'Round (4)'!$B$2:$AM$2,0),0),0)+IFERROR(VLOOKUP($B78,'Round  (5)'!$B$2:$AM$102,MATCH(Species!L$2,'Round  (5)'!$B$2:$AM$2,0),0),0)+IFERROR(VLOOKUP($B78,'Round  (6)'!$B$2:$AM$102,MATCH(Species!L$2,'Round  (6)'!$B$2:$AM$2,0),0),0)+IFERROR(VLOOKUP($B78,'Round  (7)'!$B$2:$AM$102,MATCH(Species!L$2,'Round  (7)'!$B$2:$AM$2,0),0),0)+IFERROR(VLOOKUP($B78,'Round  (8)'!$B$2:$AM$102,MATCH(Species!L$2,'Round  (8)'!$B$2:$AM$2,0),0),0)+IFERROR(VLOOKUP($B78,'Round  (9)'!$B$2:$AM$102,MATCH(Species!L$2,'Round  (9)'!$B$2:$AM$2,0),0),0)+IFERROR(VLOOKUP($B78,'Round  (10)'!$B$2:$U$102,MATCH(Species!L$2,'Round  (10)'!$B$2:$U$2,0),0),0)+IFERROR(VLOOKUP($B78,'Round  (11)'!$B$2:$AB$102,MATCH(Species!L$2,'Round  (11)'!$B$2:$AB$2,0),0),0)+IFERROR(VLOOKUP($B78,'Round  (12)'!$B$2:$Y$100,MATCH(Species!L$2,'Round  (12)'!$B$2:$Y$2,0),0),0)</f>
        <v>4</v>
      </c>
      <c r="M78" s="480">
        <f>IFERROR(VLOOKUP($B78,'Round 1'!$B$2:$AM$102,MATCH(Species!M$2,'Round 1'!$B$2:$AM$2,0),0),0)+IFERROR(VLOOKUP($B78,'Round  (2)'!$B$2:$AM$102,MATCH(Species!M$2,'Round  (2)'!$B$2:$AM$2,0),0),0)+IFERROR(VLOOKUP($B78,'Round  (3)'!$B$2:$AM$102,MATCH(Species!M$2,'Round  (3)'!$B$2:$AM$2,0),0),0)+IFERROR(VLOOKUP($B78,'Round (4)'!$B$2:$AM$102,MATCH(Species!M$2,'Round (4)'!$B$2:$AM$2,0),0),0)+IFERROR(VLOOKUP($B78,'Round  (5)'!$B$2:$AM$102,MATCH(Species!M$2,'Round  (5)'!$B$2:$AM$2,0),0),0)+IFERROR(VLOOKUP($B78,'Round  (6)'!$B$2:$AM$102,MATCH(Species!M$2,'Round  (6)'!$B$2:$AM$2,0),0),0)+IFERROR(VLOOKUP($B78,'Round  (7)'!$B$2:$AM$102,MATCH(Species!M$2,'Round  (7)'!$B$2:$AM$2,0),0),0)+IFERROR(VLOOKUP($B78,'Round  (8)'!$B$2:$AM$102,MATCH(Species!M$2,'Round  (8)'!$B$2:$AM$2,0),0),0)+IFERROR(VLOOKUP($B78,'Round  (9)'!$B$2:$AM$102,MATCH(Species!M$2,'Round  (9)'!$B$2:$AM$2,0),0),0)+IFERROR(VLOOKUP($B78,'Round  (10)'!$B$2:$U$102,MATCH(Species!M$2,'Round  (10)'!$B$2:$U$2,0),0),0)+IFERROR(VLOOKUP($B78,'Round  (11)'!$B$2:$AB$102,MATCH(Species!M$2,'Round  (11)'!$B$2:$AB$2,0),0),0)+IFERROR(VLOOKUP($B78,'Round  (12)'!$B$2:$Y$100,MATCH(Species!M$2,'Round  (12)'!$B$2:$Y$2,0),0),0)</f>
        <v>0</v>
      </c>
      <c r="N78" s="480">
        <f>IFERROR(VLOOKUP($B78,'Round 1'!$B$2:$AM$102,MATCH(Species!N$2,'Round 1'!$B$2:$AM$2,0),0),0)+IFERROR(VLOOKUP($B78,'Round  (2)'!$B$2:$AM$102,MATCH(Species!N$2,'Round  (2)'!$B$2:$AM$2,0),0),0)+IFERROR(VLOOKUP($B78,'Round  (3)'!$B$2:$AM$102,MATCH(Species!N$2,'Round  (3)'!$B$2:$AM$2,0),0),0)+IFERROR(VLOOKUP($B78,'Round (4)'!$B$2:$AM$102,MATCH(Species!N$2,'Round (4)'!$B$2:$AM$2,0),0),0)+IFERROR(VLOOKUP($B78,'Round  (5)'!$B$2:$AM$102,MATCH(Species!N$2,'Round  (5)'!$B$2:$AM$2,0),0),0)+IFERROR(VLOOKUP($B78,'Round  (6)'!$B$2:$AM$102,MATCH(Species!N$2,'Round  (6)'!$B$2:$AM$2,0),0),0)+IFERROR(VLOOKUP($B78,'Round  (7)'!$B$2:$AM$102,MATCH(Species!N$2,'Round  (7)'!$B$2:$AM$2,0),0),0)+IFERROR(VLOOKUP($B78,'Round  (8)'!$B$2:$AM$102,MATCH(Species!N$2,'Round  (8)'!$B$2:$AM$2,0),0),0)+IFERROR(VLOOKUP($B78,'Round  (9)'!$B$2:$AM$102,MATCH(Species!N$2,'Round  (9)'!$B$2:$AM$2,0),0),0)+IFERROR(VLOOKUP($B78,'Round  (10)'!$B$2:$U$102,MATCH(Species!N$2,'Round  (10)'!$B$2:$U$2,0),0),0)+IFERROR(VLOOKUP($B78,'Round  (11)'!$B$2:$AB$102,MATCH(Species!N$2,'Round  (11)'!$B$2:$AB$2,0),0),0)+IFERROR(VLOOKUP($B78,'Round  (12)'!$B$2:$Y$100,MATCH(Species!N$2,'Round  (12)'!$B$2:$Y$2,0),0),0)</f>
        <v>1</v>
      </c>
      <c r="O78" s="480">
        <f>IFERROR(VLOOKUP($B78,'Round 1'!$B$2:$AM$102,MATCH(Species!O$2,'Round 1'!$B$2:$AM$2,0),0),0)+IFERROR(VLOOKUP($B78,'Round  (2)'!$B$2:$AM$102,MATCH(Species!O$2,'Round  (2)'!$B$2:$AM$2,0),0),0)+IFERROR(VLOOKUP($B78,'Round  (3)'!$B$2:$AM$102,MATCH(Species!O$2,'Round  (3)'!$B$2:$AM$2,0),0),0)+IFERROR(VLOOKUP($B78,'Round (4)'!$B$2:$AM$102,MATCH(Species!O$2,'Round (4)'!$B$2:$AM$2,0),0),0)+IFERROR(VLOOKUP($B78,'Round  (5)'!$B$2:$AM$102,MATCH(Species!O$2,'Round  (5)'!$B$2:$AM$2,0),0),0)+IFERROR(VLOOKUP($B78,'Round  (6)'!$B$2:$AM$102,MATCH(Species!O$2,'Round  (6)'!$B$2:$AM$2,0),0),0)+IFERROR(VLOOKUP($B78,'Round  (7)'!$B$2:$AM$102,MATCH(Species!O$2,'Round  (7)'!$B$2:$AM$2,0),0),0)+IFERROR(VLOOKUP($B78,'Round  (8)'!$B$2:$AM$102,MATCH(Species!O$2,'Round  (8)'!$B$2:$AM$2,0),0),0)+IFERROR(VLOOKUP($B78,'Round  (9)'!$B$2:$AM$102,MATCH(Species!O$2,'Round  (9)'!$B$2:$AM$2,0),0),0)+IFERROR(VLOOKUP($B78,'Round  (10)'!$B$2:$U$102,MATCH(Species!O$2,'Round  (10)'!$B$2:$U$2,0),0),0)+IFERROR(VLOOKUP($B78,'Round  (11)'!$B$2:$AB$102,MATCH(Species!O$2,'Round  (11)'!$B$2:$AB$2,0),0),0)+IFERROR(VLOOKUP($B78,'Round  (12)'!$B$2:$Y$100,MATCH(Species!O$2,'Round  (12)'!$B$2:$Y$2,0),0),0)</f>
        <v>0</v>
      </c>
      <c r="P78" s="480">
        <f>IFERROR(VLOOKUP($B78,'Round 1'!$B$2:$AM$102,MATCH(Species!P$2,'Round 1'!$B$2:$AM$2,0),0),0)+IFERROR(VLOOKUP($B78,'Round  (2)'!$B$2:$AM$102,MATCH(Species!P$2,'Round  (2)'!$B$2:$AM$2,0),0),0)+IFERROR(VLOOKUP($B78,'Round  (3)'!$B$2:$AM$102,MATCH(Species!P$2,'Round  (3)'!$B$2:$AM$2,0),0),0)+IFERROR(VLOOKUP($B78,'Round (4)'!$B$2:$AM$102,MATCH(Species!P$2,'Round (4)'!$B$2:$AM$2,0),0),0)+IFERROR(VLOOKUP($B78,'Round  (5)'!$B$2:$AM$102,MATCH(Species!P$2,'Round  (5)'!$B$2:$AM$2,0),0),0)+IFERROR(VLOOKUP($B78,'Round  (6)'!$B$2:$AM$102,MATCH(Species!P$2,'Round  (6)'!$B$2:$AM$2,0),0),0)+IFERROR(VLOOKUP($B78,'Round  (7)'!$B$2:$AM$102,MATCH(Species!P$2,'Round  (7)'!$B$2:$AM$2,0),0),0)+IFERROR(VLOOKUP($B78,'Round  (8)'!$B$2:$AM$102,MATCH(Species!P$2,'Round  (8)'!$B$2:$AM$2,0),0),0)+IFERROR(VLOOKUP($B78,'Round  (9)'!$B$2:$AM$102,MATCH(Species!P$2,'Round  (9)'!$B$2:$AM$2,0),0),0)+IFERROR(VLOOKUP($B78,'Round  (10)'!$B$2:$U$102,MATCH(Species!P$2,'Round  (10)'!$B$2:$U$2,0),0),0)+IFERROR(VLOOKUP($B78,'Round  (11)'!$B$2:$AB$102,MATCH(Species!P$2,'Round  (11)'!$B$2:$AB$2,0),0),0)+IFERROR(VLOOKUP($B78,'Round  (12)'!$B$2:$Y$100,MATCH(Species!P$2,'Round  (12)'!$B$2:$Y$2,0),0),0)</f>
        <v>0</v>
      </c>
      <c r="Q78" s="480">
        <f>IFERROR(VLOOKUP($B78,'Round 1'!$B$2:$AM$102,MATCH(Species!Q$2,'Round 1'!$B$2:$AM$2,0),0),0)+IFERROR(VLOOKUP($B78,'Round  (2)'!$B$2:$AM$102,MATCH(Species!Q$2,'Round  (2)'!$B$2:$AM$2,0),0),0)+IFERROR(VLOOKUP($B78,'Round  (3)'!$B$2:$AM$102,MATCH(Species!Q$2,'Round  (3)'!$B$2:$AM$2,0),0),0)+IFERROR(VLOOKUP($B78,'Round (4)'!$B$2:$AM$102,MATCH(Species!Q$2,'Round (4)'!$B$2:$AM$2,0),0),0)+IFERROR(VLOOKUP($B78,'Round  (5)'!$B$2:$AM$102,MATCH(Species!Q$2,'Round  (5)'!$B$2:$AM$2,0),0),0)+IFERROR(VLOOKUP($B78,'Round  (6)'!$B$2:$AM$102,MATCH(Species!Q$2,'Round  (6)'!$B$2:$AM$2,0),0),0)+IFERROR(VLOOKUP($B78,'Round  (7)'!$B$2:$AM$102,MATCH(Species!Q$2,'Round  (7)'!$B$2:$AM$2,0),0),0)+IFERROR(VLOOKUP($B78,'Round  (8)'!$B$2:$AM$102,MATCH(Species!Q$2,'Round  (8)'!$B$2:$AM$2,0),0),0)+IFERROR(VLOOKUP($B78,'Round  (9)'!$B$2:$AM$102,MATCH(Species!Q$2,'Round  (9)'!$B$2:$AM$2,0),0),0)+IFERROR(VLOOKUP($B78,'Round  (10)'!$B$2:$U$102,MATCH(Species!Q$2,'Round  (10)'!$B$2:$U$2,0),0),0)+IFERROR(VLOOKUP($B78,'Round  (11)'!$B$2:$AB$102,MATCH(Species!Q$2,'Round  (11)'!$B$2:$AB$2,0),0),0)+IFERROR(VLOOKUP($B78,'Round  (12)'!$B$2:$Y$100,MATCH(Species!Q$2,'Round  (12)'!$B$2:$Y$2,0),0),0)</f>
        <v>12</v>
      </c>
      <c r="R78" s="480">
        <f>IFERROR(VLOOKUP($B78,'Round 1'!$B$2:$AM$102,MATCH(Species!R$2,'Round 1'!$B$2:$AM$2,0),0),0)+IFERROR(VLOOKUP($B78,'Round  (2)'!$B$2:$AM$102,MATCH(Species!R$2,'Round  (2)'!$B$2:$AM$2,0),0),0)+IFERROR(VLOOKUP($B78,'Round  (3)'!$B$2:$AM$102,MATCH(Species!R$2,'Round  (3)'!$B$2:$AM$2,0),0),0)+IFERROR(VLOOKUP($B78,'Round (4)'!$B$2:$AM$102,MATCH(Species!R$2,'Round (4)'!$B$2:$AM$2,0),0),0)+IFERROR(VLOOKUP($B78,'Round  (5)'!$B$2:$AM$102,MATCH(Species!R$2,'Round  (5)'!$B$2:$AM$2,0),0),0)+IFERROR(VLOOKUP($B78,'Round  (6)'!$B$2:$AM$102,MATCH(Species!R$2,'Round  (6)'!$B$2:$AM$2,0),0),0)+IFERROR(VLOOKUP($B78,'Round  (7)'!$B$2:$AM$102,MATCH(Species!R$2,'Round  (7)'!$B$2:$AM$2,0),0),0)+IFERROR(VLOOKUP($B78,'Round  (8)'!$B$2:$AM$102,MATCH(Species!R$2,'Round  (8)'!$B$2:$AM$2,0),0),0)+IFERROR(VLOOKUP($B78,'Round  (9)'!$B$2:$AM$102,MATCH(Species!R$2,'Round  (9)'!$B$2:$AM$2,0),0),0)+IFERROR(VLOOKUP($B78,'Round  (10)'!$B$2:$U$102,MATCH(Species!R$2,'Round  (10)'!$B$2:$U$2,0),0),0)+IFERROR(VLOOKUP($B78,'Round  (11)'!$B$2:$AB$102,MATCH(Species!R$2,'Round  (11)'!$B$2:$AB$2,0),0),0)+IFERROR(VLOOKUP($B78,'Round  (12)'!$B$2:$Y$100,MATCH(Species!R$2,'Round  (12)'!$B$2:$Y$2,0),0),0)</f>
        <v>0</v>
      </c>
      <c r="S78" s="480">
        <f>IFERROR(VLOOKUP($B78,'Round 1'!$B$2:$AM$102,MATCH(Species!S$2,'Round 1'!$B$2:$AM$2,0),0),0)+IFERROR(VLOOKUP($B78,'Round  (2)'!$B$2:$AM$102,MATCH(Species!S$2,'Round  (2)'!$B$2:$AM$2,0),0),0)+IFERROR(VLOOKUP($B78,'Round  (3)'!$B$2:$AM$102,MATCH(Species!S$2,'Round  (3)'!$B$2:$AM$2,0),0),0)+IFERROR(VLOOKUP($B78,'Round (4)'!$B$2:$AM$102,MATCH(Species!S$2,'Round (4)'!$B$2:$AM$2,0),0),0)+IFERROR(VLOOKUP($B78,'Round  (5)'!$B$2:$AM$102,MATCH(Species!S$2,'Round  (5)'!$B$2:$AM$2,0),0),0)+IFERROR(VLOOKUP($B78,'Round  (6)'!$B$2:$AM$102,MATCH(Species!S$2,'Round  (6)'!$B$2:$AM$2,0),0),0)+IFERROR(VLOOKUP($B78,'Round  (7)'!$B$2:$AM$102,MATCH(Species!S$2,'Round  (7)'!$B$2:$AM$2,0),0),0)+IFERROR(VLOOKUP($B78,'Round  (8)'!$B$2:$AM$102,MATCH(Species!S$2,'Round  (8)'!$B$2:$AM$2,0),0),0)+IFERROR(VLOOKUP($B78,'Round  (9)'!$B$2:$AM$102,MATCH(Species!S$2,'Round  (9)'!$B$2:$AM$2,0),0),0)+IFERROR(VLOOKUP($B78,'Round  (10)'!$B$2:$U$102,MATCH(Species!S$2,'Round  (10)'!$B$2:$U$2,0),0),0)+IFERROR(VLOOKUP($B78,'Round  (11)'!$B$2:$AB$102,MATCH(Species!S$2,'Round  (11)'!$B$2:$AB$2,0),0),0)+IFERROR(VLOOKUP($B78,'Round  (12)'!$B$2:$Y$100,MATCH(Species!S$2,'Round  (12)'!$B$2:$Y$2,0),0),0)</f>
        <v>0</v>
      </c>
      <c r="T78" s="480">
        <f>IFERROR(VLOOKUP($B78,'Round 1'!$B$2:$AM$102,MATCH(Species!T$2,'Round 1'!$B$2:$AM$2,0),0),0)+IFERROR(VLOOKUP($B78,'Round  (2)'!$B$2:$AM$102,MATCH(Species!T$2,'Round  (2)'!$B$2:$AM$2,0),0),0)+IFERROR(VLOOKUP($B78,'Round  (3)'!$B$2:$AM$102,MATCH(Species!T$2,'Round  (3)'!$B$2:$AM$2,0),0),0)+IFERROR(VLOOKUP($B78,'Round (4)'!$B$2:$AM$102,MATCH(Species!T$2,'Round (4)'!$B$2:$AM$2,0),0),0)+IFERROR(VLOOKUP($B78,'Round  (5)'!$B$2:$AM$102,MATCH(Species!T$2,'Round  (5)'!$B$2:$AM$2,0),0),0)+IFERROR(VLOOKUP($B78,'Round  (6)'!$B$2:$AM$102,MATCH(Species!T$2,'Round  (6)'!$B$2:$AM$2,0),0),0)+IFERROR(VLOOKUP($B78,'Round  (7)'!$B$2:$AM$102,MATCH(Species!T$2,'Round  (7)'!$B$2:$AM$2,0),0),0)+IFERROR(VLOOKUP($B78,'Round  (8)'!$B$2:$AM$102,MATCH(Species!T$2,'Round  (8)'!$B$2:$AM$2,0),0),0)+IFERROR(VLOOKUP($B78,'Round  (9)'!$B$2:$AM$102,MATCH(Species!T$2,'Round  (9)'!$B$2:$AM$2,0),0),0)+IFERROR(VLOOKUP($B78,'Round  (10)'!$B$2:$U$102,MATCH(Species!T$2,'Round  (10)'!$B$2:$U$2,0),0),0)+IFERROR(VLOOKUP($B78,'Round  (11)'!$B$2:$AB$102,MATCH(Species!T$2,'Round  (11)'!$B$2:$AB$2,0),0),0)+IFERROR(VLOOKUP($B78,'Round  (12)'!$B$2:$Y$100,MATCH(Species!T$2,'Round  (12)'!$B$2:$Y$2,0),0),0)</f>
        <v>0</v>
      </c>
      <c r="U78" s="480">
        <f>IFERROR(VLOOKUP($B78,'Round 1'!$B$2:$AM$102,MATCH(Species!U$2,'Round 1'!$B$2:$AM$2,0),0),0)+IFERROR(VLOOKUP($B78,'Round  (2)'!$B$2:$AM$102,MATCH(Species!U$2,'Round  (2)'!$B$2:$AM$2,0),0),0)+IFERROR(VLOOKUP($B78,'Round  (3)'!$B$2:$AM$102,MATCH(Species!U$2,'Round  (3)'!$B$2:$AM$2,0),0),0)+IFERROR(VLOOKUP($B78,'Round (4)'!$B$2:$AM$102,MATCH(Species!U$2,'Round (4)'!$B$2:$AM$2,0),0),0)+IFERROR(VLOOKUP($B78,'Round  (5)'!$B$2:$AM$102,MATCH(Species!U$2,'Round  (5)'!$B$2:$AM$2,0),0),0)+IFERROR(VLOOKUP($B78,'Round  (6)'!$B$2:$AM$102,MATCH(Species!U$2,'Round  (6)'!$B$2:$AM$2,0),0),0)+IFERROR(VLOOKUP($B78,'Round  (7)'!$B$2:$AM$102,MATCH(Species!U$2,'Round  (7)'!$B$2:$AM$2,0),0),0)+IFERROR(VLOOKUP($B78,'Round  (8)'!$B$2:$AM$102,MATCH(Species!U$2,'Round  (8)'!$B$2:$AM$2,0),0),0)+IFERROR(VLOOKUP($B78,'Round  (9)'!$B$2:$AM$102,MATCH(Species!U$2,'Round  (9)'!$B$2:$AM$2,0),0),0)+IFERROR(VLOOKUP($B78,'Round  (10)'!$B$2:$U$102,MATCH(Species!U$2,'Round  (10)'!$B$2:$U$2,0),0),0)+IFERROR(VLOOKUP($B78,'Round  (11)'!$B$2:$AB$102,MATCH(Species!U$2,'Round  (11)'!$B$2:$AB$2,0),0),0)+IFERROR(VLOOKUP($B78,'Round  (12)'!$B$2:$Y$100,MATCH(Species!U$2,'Round  (12)'!$B$2:$Y$2,0),0),0)</f>
        <v>1</v>
      </c>
      <c r="V78" s="480">
        <f>IFERROR(VLOOKUP($B78,'Round 1'!$B$2:$AM$102,MATCH(Species!V$2,'Round 1'!$B$2:$AM$2,0),0),0)+IFERROR(VLOOKUP($B78,'Round  (2)'!$B$2:$AM$102,MATCH(Species!V$2,'Round  (2)'!$B$2:$AM$2,0),0),0)+IFERROR(VLOOKUP($B78,'Round  (3)'!$B$2:$AM$102,MATCH(Species!V$2,'Round  (3)'!$B$2:$AM$2,0),0),0)+IFERROR(VLOOKUP($B78,'Round (4)'!$B$2:$AM$102,MATCH(Species!V$2,'Round (4)'!$B$2:$AM$2,0),0),0)+IFERROR(VLOOKUP($B78,'Round  (5)'!$B$2:$AM$102,MATCH(Species!V$2,'Round  (5)'!$B$2:$AM$2,0),0),0)+IFERROR(VLOOKUP($B78,'Round  (6)'!$B$2:$AM$102,MATCH(Species!V$2,'Round  (6)'!$B$2:$AM$2,0),0),0)+IFERROR(VLOOKUP($B78,'Round  (7)'!$B$2:$AM$102,MATCH(Species!V$2,'Round  (7)'!$B$2:$AM$2,0),0),0)+IFERROR(VLOOKUP($B78,'Round  (8)'!$B$2:$AM$102,MATCH(Species!V$2,'Round  (8)'!$B$2:$AM$2,0),0),0)+IFERROR(VLOOKUP($B78,'Round  (9)'!$B$2:$AM$102,MATCH(Species!V$2,'Round  (9)'!$B$2:$AM$2,0),0),0)+IFERROR(VLOOKUP($B78,'Round  (10)'!$B$2:$U$102,MATCH(Species!V$2,'Round  (10)'!$B$2:$U$2,0),0),0)+IFERROR(VLOOKUP($B78,'Round  (11)'!$B$2:$AB$102,MATCH(Species!V$2,'Round  (11)'!$B$2:$AB$2,0),0),0)+IFERROR(VLOOKUP($B78,'Round  (12)'!$B$2:$Y$100,MATCH(Species!V$2,'Round  (12)'!$B$2:$Y$2,0),0),0)</f>
        <v>0</v>
      </c>
      <c r="W78" s="480">
        <f>IFERROR(VLOOKUP($B78,'Round 1'!$B$2:$AM$102,MATCH(Species!W$2,'Round 1'!$B$2:$AM$2,0),0),0)+IFERROR(VLOOKUP($B78,'Round  (2)'!$B$2:$AM$102,MATCH(Species!W$2,'Round  (2)'!$B$2:$AM$2,0),0),0)+IFERROR(VLOOKUP($B78,'Round  (3)'!$B$2:$AM$102,MATCH(Species!W$2,'Round  (3)'!$B$2:$AM$2,0),0),0)+IFERROR(VLOOKUP($B78,'Round (4)'!$B$2:$AM$102,MATCH(Species!W$2,'Round (4)'!$B$2:$AM$2,0),0),0)+IFERROR(VLOOKUP($B78,'Round  (5)'!$B$2:$AM$102,MATCH(Species!W$2,'Round  (5)'!$B$2:$AM$2,0),0),0)+IFERROR(VLOOKUP($B78,'Round  (6)'!$B$2:$AM$102,MATCH(Species!W$2,'Round  (6)'!$B$2:$AM$2,0),0),0)+IFERROR(VLOOKUP($B78,'Round  (7)'!$B$2:$AM$102,MATCH(Species!W$2,'Round  (7)'!$B$2:$AM$2,0),0),0)+IFERROR(VLOOKUP($B78,'Round  (8)'!$B$2:$AM$102,MATCH(Species!W$2,'Round  (8)'!$B$2:$AM$2,0),0),0)+IFERROR(VLOOKUP($B78,'Round  (9)'!$B$2:$AM$102,MATCH(Species!W$2,'Round  (9)'!$B$2:$AM$2,0),0),0)+IFERROR(VLOOKUP($B78,'Round  (10)'!$B$2:$U$102,MATCH(Species!W$2,'Round  (10)'!$B$2:$U$2,0),0),0)+IFERROR(VLOOKUP($B78,'Round  (11)'!$B$2:$AB$102,MATCH(Species!W$2,'Round  (11)'!$B$2:$AB$2,0),0),0)+IFERROR(VLOOKUP($B78,'Round  (12)'!$B$2:$Y$100,MATCH(Species!W$2,'Round  (12)'!$B$2:$Y$2,0),0),0)</f>
        <v>0</v>
      </c>
      <c r="X78" s="480">
        <f>IFERROR(VLOOKUP($B78,'Round 1'!$B$2:$AM$102,MATCH(Species!X$2,'Round 1'!$B$2:$AM$2,0),0),0)+IFERROR(VLOOKUP($B78,'Round  (2)'!$B$2:$AM$102,MATCH(Species!X$2,'Round  (2)'!$B$2:$AM$2,0),0),0)+IFERROR(VLOOKUP($B78,'Round  (3)'!$B$2:$AM$102,MATCH(Species!X$2,'Round  (3)'!$B$2:$AM$2,0),0),0)+IFERROR(VLOOKUP($B78,'Round (4)'!$B$2:$AM$102,MATCH(Species!X$2,'Round (4)'!$B$2:$AM$2,0),0),0)+IFERROR(VLOOKUP($B78,'Round  (5)'!$B$2:$AM$102,MATCH(Species!X$2,'Round  (5)'!$B$2:$AM$2,0),0),0)+IFERROR(VLOOKUP($B78,'Round  (6)'!$B$2:$AM$102,MATCH(Species!X$2,'Round  (6)'!$B$2:$AM$2,0),0),0)+IFERROR(VLOOKUP($B78,'Round  (7)'!$B$2:$AM$102,MATCH(Species!X$2,'Round  (7)'!$B$2:$AM$2,0),0),0)+IFERROR(VLOOKUP($B78,'Round  (8)'!$B$2:$AM$102,MATCH(Species!X$2,'Round  (8)'!$B$2:$AM$2,0),0),0)+IFERROR(VLOOKUP($B78,'Round  (9)'!$B$2:$AM$102,MATCH(Species!X$2,'Round  (9)'!$B$2:$AM$2,0),0),0)+IFERROR(VLOOKUP($B78,'Round  (10)'!$B$2:$U$102,MATCH(Species!X$2,'Round  (10)'!$B$2:$U$2,0),0),0)+IFERROR(VLOOKUP($B78,'Round  (11)'!$B$2:$AB$102,MATCH(Species!X$2,'Round  (11)'!$B$2:$AB$2,0),0),0)+IFERROR(VLOOKUP($B78,'Round  (12)'!$B$2:$Y$100,MATCH(Species!X$2,'Round  (12)'!$B$2:$Y$2,0),0),0)</f>
        <v>0</v>
      </c>
      <c r="Y78" s="480">
        <f>IFERROR(VLOOKUP($B78,'Round 1'!$B$2:$AM$102,MATCH(Species!Y$2,'Round 1'!$B$2:$AM$2,0),0),0)+IFERROR(VLOOKUP($B78,'Round  (2)'!$B$2:$AM$102,MATCH(Species!Y$2,'Round  (2)'!$B$2:$AM$2,0),0),0)+IFERROR(VLOOKUP($B78,'Round  (3)'!$B$2:$AM$102,MATCH(Species!Y$2,'Round  (3)'!$B$2:$AM$2,0),0),0)+IFERROR(VLOOKUP($B78,'Round (4)'!$B$2:$AM$102,MATCH(Species!Y$2,'Round (4)'!$B$2:$AM$2,0),0),0)+IFERROR(VLOOKUP($B78,'Round  (5)'!$B$2:$AM$102,MATCH(Species!Y$2,'Round  (5)'!$B$2:$AM$2,0),0),0)+IFERROR(VLOOKUP($B78,'Round  (6)'!$B$2:$AM$102,MATCH(Species!Y$2,'Round  (6)'!$B$2:$AM$2,0),0),0)+IFERROR(VLOOKUP($B78,'Round  (7)'!$B$2:$AM$102,MATCH(Species!Y$2,'Round  (7)'!$B$2:$AM$2,0),0),0)+IFERROR(VLOOKUP($B78,'Round  (8)'!$B$2:$AM$102,MATCH(Species!Y$2,'Round  (8)'!$B$2:$AM$2,0),0),0)+IFERROR(VLOOKUP($B78,'Round  (9)'!$B$2:$AM$102,MATCH(Species!Y$2,'Round  (9)'!$B$2:$AM$2,0),0),0)+IFERROR(VLOOKUP($B78,'Round  (10)'!$B$2:$U$102,MATCH(Species!Y$2,'Round  (10)'!$B$2:$U$2,0),0),0)+IFERROR(VLOOKUP($B78,'Round  (11)'!$B$2:$AB$102,MATCH(Species!Y$2,'Round  (11)'!$B$2:$AB$2,0),0),0)+IFERROR(VLOOKUP($B78,'Round  (12)'!$B$2:$Y$100,MATCH(Species!Y$2,'Round  (12)'!$B$2:$Y$2,0),0),0)</f>
        <v>0</v>
      </c>
      <c r="Z78" s="480">
        <f>IFERROR(VLOOKUP($B78,'Round 1'!$B$2:$AM$102,MATCH(Species!Z$2,'Round 1'!$B$2:$AM$2,0),0),0)+IFERROR(VLOOKUP($B78,'Round  (2)'!$B$2:$AM$102,MATCH(Species!Z$2,'Round  (2)'!$B$2:$AM$2,0),0),0)+IFERROR(VLOOKUP($B78,'Round  (3)'!$B$2:$AM$102,MATCH(Species!Z$2,'Round  (3)'!$B$2:$AM$2,0),0),0)+IFERROR(VLOOKUP($B78,'Round (4)'!$B$2:$AM$102,MATCH(Species!Z$2,'Round (4)'!$B$2:$AM$2,0),0),0)+IFERROR(VLOOKUP($B78,'Round  (5)'!$B$2:$AM$102,MATCH(Species!Z$2,'Round  (5)'!$B$2:$AM$2,0),0),0)+IFERROR(VLOOKUP($B78,'Round  (6)'!$B$2:$AM$102,MATCH(Species!Z$2,'Round  (6)'!$B$2:$AM$2,0),0),0)+IFERROR(VLOOKUP($B78,'Round  (7)'!$B$2:$AM$102,MATCH(Species!Z$2,'Round  (7)'!$B$2:$AM$2,0),0),0)+IFERROR(VLOOKUP($B78,'Round  (8)'!$B$2:$AM$102,MATCH(Species!Z$2,'Round  (8)'!$B$2:$AM$2,0),0),0)+IFERROR(VLOOKUP($B78,'Round  (9)'!$B$2:$AM$102,MATCH(Species!Z$2,'Round  (9)'!$B$2:$AM$2,0),0),0)+IFERROR(VLOOKUP($B78,'Round  (10)'!$B$2:$U$102,MATCH(Species!Z$2,'Round  (10)'!$B$2:$U$2,0),0),0)+IFERROR(VLOOKUP($B78,'Round  (11)'!$B$2:$AB$102,MATCH(Species!Z$2,'Round  (11)'!$B$2:$AB$2,0),0),0)+IFERROR(VLOOKUP($B78,'Round  (12)'!$B$2:$Y$100,MATCH(Species!Z$2,'Round  (12)'!$B$2:$Y$2,0),0),0)</f>
        <v>0</v>
      </c>
      <c r="AA78" s="480">
        <f>IFERROR(VLOOKUP($B78,'Round 1'!$B$2:$AM$102,MATCH(Species!AA$2,'Round 1'!$B$2:$AM$2,0),0),0)+IFERROR(VLOOKUP($B78,'Round  (2)'!$B$2:$AM$102,MATCH(Species!AA$2,'Round  (2)'!$B$2:$AM$2,0),0),0)+IFERROR(VLOOKUP($B78,'Round  (3)'!$B$2:$AM$102,MATCH(Species!AA$2,'Round  (3)'!$B$2:$AM$2,0),0),0)+IFERROR(VLOOKUP($B78,'Round (4)'!$B$2:$AM$102,MATCH(Species!AA$2,'Round (4)'!$B$2:$AM$2,0),0),0)+IFERROR(VLOOKUP($B78,'Round  (5)'!$B$2:$AM$102,MATCH(Species!AA$2,'Round  (5)'!$B$2:$AM$2,0),0),0)+IFERROR(VLOOKUP($B78,'Round  (6)'!$B$2:$AM$102,MATCH(Species!AA$2,'Round  (6)'!$B$2:$AM$2,0),0),0)+IFERROR(VLOOKUP($B78,'Round  (7)'!$B$2:$AM$102,MATCH(Species!AA$2,'Round  (7)'!$B$2:$AM$2,0),0),0)+IFERROR(VLOOKUP($B78,'Round  (8)'!$B$2:$AM$102,MATCH(Species!AA$2,'Round  (8)'!$B$2:$AM$2,0),0),0)+IFERROR(VLOOKUP($B78,'Round  (9)'!$B$2:$AM$102,MATCH(Species!AA$2,'Round  (9)'!$B$2:$AM$2,0),0),0)+IFERROR(VLOOKUP($B78,'Round  (10)'!$B$2:$U$102,MATCH(Species!AA$2,'Round  (10)'!$B$2:$U$2,0),0),0)+IFERROR(VLOOKUP($B78,'Round  (11)'!$B$2:$AB$102,MATCH(Species!AA$2,'Round  (11)'!$B$2:$AB$2,0),0),0)+IFERROR(VLOOKUP($B78,'Round  (12)'!$B$2:$Y$100,MATCH(Species!AA$2,'Round  (12)'!$B$2:$Y$2,0),0),0)</f>
        <v>0</v>
      </c>
      <c r="AB78" s="480">
        <f>IFERROR(VLOOKUP($B78,'Round 1'!$B$2:$AM$102,MATCH(Species!AB$2,'Round 1'!$B$2:$AM$2,0),0),0)+IFERROR(VLOOKUP($B78,'Round  (2)'!$B$2:$AM$102,MATCH(Species!AB$2,'Round  (2)'!$B$2:$AM$2,0),0),0)+IFERROR(VLOOKUP($B78,'Round  (3)'!$B$2:$AM$102,MATCH(Species!AB$2,'Round  (3)'!$B$2:$AM$2,0),0),0)+IFERROR(VLOOKUP($B78,'Round (4)'!$B$2:$AM$102,MATCH(Species!AB$2,'Round (4)'!$B$2:$AM$2,0),0),0)+IFERROR(VLOOKUP($B78,'Round  (5)'!$B$2:$AM$102,MATCH(Species!AB$2,'Round  (5)'!$B$2:$AM$2,0),0),0)+IFERROR(VLOOKUP($B78,'Round  (6)'!$B$2:$AM$102,MATCH(Species!AB$2,'Round  (6)'!$B$2:$AM$2,0),0),0)+IFERROR(VLOOKUP($B78,'Round  (7)'!$B$2:$AM$102,MATCH(Species!AB$2,'Round  (7)'!$B$2:$AM$2,0),0),0)+IFERROR(VLOOKUP($B78,'Round  (8)'!$B$2:$AM$102,MATCH(Species!AB$2,'Round  (8)'!$B$2:$AM$2,0),0),0)+IFERROR(VLOOKUP($B78,'Round  (9)'!$B$2:$AM$102,MATCH(Species!AB$2,'Round  (9)'!$B$2:$AM$2,0),0),0)+IFERROR(VLOOKUP($B78,'Round  (10)'!$B$2:$U$102,MATCH(Species!AB$2,'Round  (10)'!$B$2:$U$2,0),0),0)+IFERROR(VLOOKUP($B78,'Round  (11)'!$B$2:$AB$102,MATCH(Species!AB$2,'Round  (11)'!$B$2:$AB$2,0),0),0)+IFERROR(VLOOKUP($B78,'Round  (12)'!$B$2:$Y$100,MATCH(Species!AB$2,'Round  (12)'!$B$2:$Y$2,0),0),0)</f>
        <v>0</v>
      </c>
      <c r="AC78" s="480">
        <f>IFERROR(VLOOKUP($B78,'Round 1'!$B$2:$AM$102,MATCH(Species!AC$2,'Round 1'!$B$2:$AM$2,0),0),0)+IFERROR(VLOOKUP($B78,'Round  (2)'!$B$2:$AM$102,MATCH(Species!AC$2,'Round  (2)'!$B$2:$AM$2,0),0),0)+IFERROR(VLOOKUP($B78,'Round  (3)'!$B$2:$AM$102,MATCH(Species!AC$2,'Round  (3)'!$B$2:$AM$2,0),0),0)+IFERROR(VLOOKUP($B78,'Round (4)'!$B$2:$AM$102,MATCH(Species!AC$2,'Round (4)'!$B$2:$AM$2,0),0),0)+IFERROR(VLOOKUP($B78,'Round  (5)'!$B$2:$AM$102,MATCH(Species!AC$2,'Round  (5)'!$B$2:$AM$2,0),0),0)+IFERROR(VLOOKUP($B78,'Round  (6)'!$B$2:$AM$102,MATCH(Species!AC$2,'Round  (6)'!$B$2:$AM$2,0),0),0)+IFERROR(VLOOKUP($B78,'Round  (7)'!$B$2:$AM$102,MATCH(Species!AC$2,'Round  (7)'!$B$2:$AM$2,0),0),0)+IFERROR(VLOOKUP($B78,'Round  (8)'!$B$2:$AM$102,MATCH(Species!AC$2,'Round  (8)'!$B$2:$AM$2,0),0),0)+IFERROR(VLOOKUP($B78,'Round  (9)'!$B$2:$AM$102,MATCH(Species!AC$2,'Round  (9)'!$B$2:$AM$2,0),0),0)+IFERROR(VLOOKUP($B78,'Round  (10)'!$B$2:$U$102,MATCH(Species!AC$2,'Round  (10)'!$B$2:$U$2,0),0),0)+IFERROR(VLOOKUP($B78,'Round  (11)'!$B$2:$AB$102,MATCH(Species!AC$2,'Round  (11)'!$B$2:$AB$2,0),0),0)+IFERROR(VLOOKUP($B78,'Round  (12)'!$B$2:$Y$100,MATCH(Species!AC$2,'Round  (12)'!$B$2:$Y$2,0),0),0)</f>
        <v>1</v>
      </c>
      <c r="AD78" s="480">
        <f>IFERROR(VLOOKUP($B78,'Round 1'!$B$2:$AM$102,MATCH(Species!AD$2,'Round 1'!$B$2:$AM$2,0),0),0)+IFERROR(VLOOKUP($B78,'Round  (2)'!$B$2:$AM$102,MATCH(Species!AD$2,'Round  (2)'!$B$2:$AM$2,0),0),0)+IFERROR(VLOOKUP($B78,'Round  (3)'!$B$2:$AM$102,MATCH(Species!AD$2,'Round  (3)'!$B$2:$AM$2,0),0),0)+IFERROR(VLOOKUP($B78,'Round (4)'!$B$2:$AM$102,MATCH(Species!AD$2,'Round (4)'!$B$2:$AM$2,0),0),0)+IFERROR(VLOOKUP($B78,'Round  (5)'!$B$2:$AM$102,MATCH(Species!AD$2,'Round  (5)'!$B$2:$AM$2,0),0),0)+IFERROR(VLOOKUP($B78,'Round  (6)'!$B$2:$AM$102,MATCH(Species!AD$2,'Round  (6)'!$B$2:$AM$2,0),0),0)+IFERROR(VLOOKUP($B78,'Round  (7)'!$B$2:$AM$102,MATCH(Species!AD$2,'Round  (7)'!$B$2:$AM$2,0),0),0)+IFERROR(VLOOKUP($B78,'Round  (8)'!$B$2:$AM$102,MATCH(Species!AD$2,'Round  (8)'!$B$2:$AM$2,0),0),0)+IFERROR(VLOOKUP($B78,'Round  (9)'!$B$2:$AM$102,MATCH(Species!AD$2,'Round  (9)'!$B$2:$AM$2,0),0),0)+IFERROR(VLOOKUP($B78,'Round  (10)'!$B$2:$U$102,MATCH(Species!AD$2,'Round  (10)'!$B$2:$U$2,0),0),0)+IFERROR(VLOOKUP($B78,'Round  (11)'!$B$2:$AB$102,MATCH(Species!AD$2,'Round  (11)'!$B$2:$AB$2,0),0),0)+IFERROR(VLOOKUP($B78,'Round  (12)'!$B$2:$Y$100,MATCH(Species!AD$2,'Round  (12)'!$B$2:$Y$2,0),0),0)</f>
        <v>0</v>
      </c>
      <c r="AE78" s="480">
        <f>IFERROR(VLOOKUP($B78,'Round 1'!$B$2:$AM$102,MATCH(Species!AE$2,'Round 1'!$B$2:$AM$2,0),0),0)+IFERROR(VLOOKUP($B78,'Round  (2)'!$B$2:$AM$102,MATCH(Species!AE$2,'Round  (2)'!$B$2:$AM$2,0),0),0)+IFERROR(VLOOKUP($B78,'Round  (3)'!$B$2:$AM$102,MATCH(Species!AE$2,'Round  (3)'!$B$2:$AM$2,0),0),0)+IFERROR(VLOOKUP($B78,'Round (4)'!$B$2:$AM$102,MATCH(Species!AE$2,'Round (4)'!$B$2:$AM$2,0),0),0)+IFERROR(VLOOKUP($B78,'Round  (5)'!$B$2:$AM$102,MATCH(Species!AE$2,'Round  (5)'!$B$2:$AM$2,0),0),0)+IFERROR(VLOOKUP($B78,'Round  (6)'!$B$2:$AM$102,MATCH(Species!AE$2,'Round  (6)'!$B$2:$AM$2,0),0),0)+IFERROR(VLOOKUP($B78,'Round  (7)'!$B$2:$AM$102,MATCH(Species!AE$2,'Round  (7)'!$B$2:$AM$2,0),0),0)+IFERROR(VLOOKUP($B78,'Round  (8)'!$B$2:$AM$102,MATCH(Species!AE$2,'Round  (8)'!$B$2:$AM$2,0),0),0)+IFERROR(VLOOKUP($B78,'Round  (9)'!$B$2:$AM$102,MATCH(Species!AE$2,'Round  (9)'!$B$2:$AM$2,0),0),0)+IFERROR(VLOOKUP($B78,'Round  (10)'!$B$2:$U$102,MATCH(Species!AE$2,'Round  (10)'!$B$2:$U$2,0),0),0)+IFERROR(VLOOKUP($B78,'Round  (11)'!$B$2:$AB$102,MATCH(Species!AE$2,'Round  (11)'!$B$2:$AB$2,0),0),0)+IFERROR(VLOOKUP($B78,'Round  (12)'!$B$2:$Y$100,MATCH(Species!AE$2,'Round  (12)'!$B$2:$Y$2,0),0),0)</f>
        <v>0</v>
      </c>
      <c r="AF78" s="480">
        <f>IFERROR(VLOOKUP($B78,'Round 1'!$B$2:$AM$102,MATCH(Species!AF$2,'Round 1'!$B$2:$AM$2,0),0),0)+IFERROR(VLOOKUP($B78,'Round  (2)'!$B$2:$AM$102,MATCH(Species!AF$2,'Round  (2)'!$B$2:$AM$2,0),0),0)+IFERROR(VLOOKUP($B78,'Round  (3)'!$B$2:$AM$102,MATCH(Species!AF$2,'Round  (3)'!$B$2:$AM$2,0),0),0)+IFERROR(VLOOKUP($B78,'Round (4)'!$B$2:$AM$102,MATCH(Species!AF$2,'Round (4)'!$B$2:$AM$2,0),0),0)+IFERROR(VLOOKUP($B78,'Round  (5)'!$B$2:$AM$102,MATCH(Species!AF$2,'Round  (5)'!$B$2:$AM$2,0),0),0)+IFERROR(VLOOKUP($B78,'Round  (6)'!$B$2:$AM$102,MATCH(Species!AF$2,'Round  (6)'!$B$2:$AM$2,0),0),0)+IFERROR(VLOOKUP($B78,'Round  (7)'!$B$2:$AM$102,MATCH(Species!AF$2,'Round  (7)'!$B$2:$AM$2,0),0),0)+IFERROR(VLOOKUP($B78,'Round  (8)'!$B$2:$AM$102,MATCH(Species!AF$2,'Round  (8)'!$B$2:$AM$2,0),0),0)+IFERROR(VLOOKUP($B78,'Round  (9)'!$B$2:$AM$102,MATCH(Species!AF$2,'Round  (9)'!$B$2:$AM$2,0),0),0)+IFERROR(VLOOKUP($B78,'Round  (10)'!$B$2:$U$102,MATCH(Species!AF$2,'Round  (10)'!$B$2:$U$2,0),0),0)+IFERROR(VLOOKUP($B78,'Round  (11)'!$B$2:$AB$102,MATCH(Species!AF$2,'Round  (11)'!$B$2:$AB$2,0),0),0)+IFERROR(VLOOKUP($B78,'Round  (12)'!$B$2:$Y$100,MATCH(Species!AF$2,'Round  (12)'!$B$2:$Y$2,0),0),0)</f>
        <v>0</v>
      </c>
      <c r="AG78" s="480">
        <f>IFERROR(VLOOKUP($B78,'Round 1'!$B$2:$AM$102,MATCH(Species!AG$2,'Round 1'!$B$2:$AM$2,0),0),0)+IFERROR(VLOOKUP($B78,'Round  (2)'!$B$2:$AM$102,MATCH(Species!AG$2,'Round  (2)'!$B$2:$AM$2,0),0),0)+IFERROR(VLOOKUP($B78,'Round  (3)'!$B$2:$AM$102,MATCH(Species!AG$2,'Round  (3)'!$B$2:$AM$2,0),0),0)+IFERROR(VLOOKUP($B78,'Round (4)'!$B$2:$AM$102,MATCH(Species!AG$2,'Round (4)'!$B$2:$AM$2,0),0),0)+IFERROR(VLOOKUP($B78,'Round  (5)'!$B$2:$AM$102,MATCH(Species!AG$2,'Round  (5)'!$B$2:$AM$2,0),0),0)+IFERROR(VLOOKUP($B78,'Round  (6)'!$B$2:$AM$102,MATCH(Species!AG$2,'Round  (6)'!$B$2:$AM$2,0),0),0)+IFERROR(VLOOKUP($B78,'Round  (7)'!$B$2:$AM$102,MATCH(Species!AG$2,'Round  (7)'!$B$2:$AM$2,0),0),0)+IFERROR(VLOOKUP($B78,'Round  (8)'!$B$2:$AM$102,MATCH(Species!AG$2,'Round  (8)'!$B$2:$AM$2,0),0),0)+IFERROR(VLOOKUP($B78,'Round  (9)'!$B$2:$AM$102,MATCH(Species!AG$2,'Round  (9)'!$B$2:$AM$2,0),0),0)+IFERROR(VLOOKUP($B78,'Round  (10)'!$B$2:$U$102,MATCH(Species!AG$2,'Round  (10)'!$B$2:$U$2,0),0),0)+IFERROR(VLOOKUP($B78,'Round  (11)'!$B$2:$AB$102,MATCH(Species!AG$2,'Round  (11)'!$B$2:$AB$2,0),0),0)+IFERROR(VLOOKUP($B78,'Round  (12)'!$B$2:$Y$100,MATCH(Species!AG$2,'Round  (12)'!$B$2:$Y$2,0),0),0)</f>
        <v>0</v>
      </c>
      <c r="AH78" s="480">
        <f>IFERROR(VLOOKUP($B78,'Round 1'!$B$2:$AM$102,MATCH(Species!AH$2,'Round 1'!$B$2:$AM$2,0),0),0)+IFERROR(VLOOKUP($B78,'Round  (2)'!$B$2:$AM$102,MATCH(Species!AH$2,'Round  (2)'!$B$2:$AM$2,0),0),0)+IFERROR(VLOOKUP($B78,'Round  (3)'!$B$2:$AM$102,MATCH(Species!AH$2,'Round  (3)'!$B$2:$AM$2,0),0),0)+IFERROR(VLOOKUP($B78,'Round (4)'!$B$2:$AM$102,MATCH(Species!AH$2,'Round (4)'!$B$2:$AM$2,0),0),0)+IFERROR(VLOOKUP($B78,'Round  (5)'!$B$2:$AM$102,MATCH(Species!AH$2,'Round  (5)'!$B$2:$AM$2,0),0),0)+IFERROR(VLOOKUP($B78,'Round  (6)'!$B$2:$AM$102,MATCH(Species!AH$2,'Round  (6)'!$B$2:$AM$2,0),0),0)+IFERROR(VLOOKUP($B78,'Round  (7)'!$B$2:$AM$102,MATCH(Species!AH$2,'Round  (7)'!$B$2:$AM$2,0),0),0)+IFERROR(VLOOKUP($B78,'Round  (8)'!$B$2:$AM$102,MATCH(Species!AH$2,'Round  (8)'!$B$2:$AM$2,0),0),0)+IFERROR(VLOOKUP($B78,'Round  (9)'!$B$2:$AM$102,MATCH(Species!AH$2,'Round  (9)'!$B$2:$AM$2,0),0),0)+IFERROR(VLOOKUP($B78,'Round  (10)'!$B$2:$U$102,MATCH(Species!AH$2,'Round  (10)'!$B$2:$U$2,0),0),0)+IFERROR(VLOOKUP($B78,'Round  (11)'!$B$2:$AB$102,MATCH(Species!AH$2,'Round  (11)'!$B$2:$AB$2,0),0),0)+IFERROR(VLOOKUP($B78,'Round  (12)'!$B$2:$Y$100,MATCH(Species!AH$2,'Round  (12)'!$B$2:$Y$2,0),0),0)</f>
        <v>0</v>
      </c>
      <c r="AI78" s="480">
        <f>IFERROR(VLOOKUP($B78,'Round 1'!$B$2:$AM$102,MATCH(Species!AI$2,'Round 1'!$B$2:$AM$2,0),0),0)+IFERROR(VLOOKUP($B78,'Round  (2)'!$B$2:$AM$102,MATCH(Species!AI$2,'Round  (2)'!$B$2:$AM$2,0),0),0)+IFERROR(VLOOKUP($B78,'Round  (3)'!$B$2:$AM$102,MATCH(Species!AI$2,'Round  (3)'!$B$2:$AM$2,0),0),0)+IFERROR(VLOOKUP($B78,'Round (4)'!$B$2:$AM$102,MATCH(Species!AI$2,'Round (4)'!$B$2:$AM$2,0),0),0)+IFERROR(VLOOKUP($B78,'Round  (5)'!$B$2:$AM$102,MATCH(Species!AI$2,'Round  (5)'!$B$2:$AM$2,0),0),0)+IFERROR(VLOOKUP($B78,'Round  (6)'!$B$2:$AM$102,MATCH(Species!AI$2,'Round  (6)'!$B$2:$AM$2,0),0),0)+IFERROR(VLOOKUP($B78,'Round  (7)'!$B$2:$AM$102,MATCH(Species!AI$2,'Round  (7)'!$B$2:$AM$2,0),0),0)+IFERROR(VLOOKUP($B78,'Round  (8)'!$B$2:$AM$102,MATCH(Species!AI$2,'Round  (8)'!$B$2:$AM$2,0),0),0)+IFERROR(VLOOKUP($B78,'Round  (9)'!$B$2:$AM$102,MATCH(Species!AI$2,'Round  (9)'!$B$2:$AM$2,0),0),0)+IFERROR(VLOOKUP($B78,'Round  (10)'!$B$2:$U$102,MATCH(Species!AI$2,'Round  (10)'!$B$2:$U$2,0),0),0)+IFERROR(VLOOKUP($B78,'Round  (11)'!$B$2:$AB$102,MATCH(Species!AI$2,'Round  (11)'!$B$2:$AB$2,0),0),0)+IFERROR(VLOOKUP($B78,'Round  (12)'!$B$2:$Y$100,MATCH(Species!AI$2,'Round  (12)'!$B$2:$Y$2,0),0),0)</f>
        <v>0</v>
      </c>
      <c r="AJ78" s="480">
        <f>IFERROR(VLOOKUP($B78,'Round 1'!$B$2:$AM$102,MATCH(Species!AJ$2,'Round 1'!$B$2:$AM$2,0),0),0)+IFERROR(VLOOKUP($B78,'Round  (2)'!$B$2:$AM$102,MATCH(Species!AJ$2,'Round  (2)'!$B$2:$AM$2,0),0),0)+IFERROR(VLOOKUP($B78,'Round  (3)'!$B$2:$AM$102,MATCH(Species!AJ$2,'Round  (3)'!$B$2:$AM$2,0),0),0)+IFERROR(VLOOKUP($B78,'Round (4)'!$B$2:$AM$102,MATCH(Species!AJ$2,'Round (4)'!$B$2:$AM$2,0),0),0)+IFERROR(VLOOKUP($B78,'Round  (5)'!$B$2:$AM$102,MATCH(Species!AJ$2,'Round  (5)'!$B$2:$AM$2,0),0),0)+IFERROR(VLOOKUP($B78,'Round  (6)'!$B$2:$AM$102,MATCH(Species!AJ$2,'Round  (6)'!$B$2:$AM$2,0),0),0)+IFERROR(VLOOKUP($B78,'Round  (7)'!$B$2:$AM$102,MATCH(Species!AJ$2,'Round  (7)'!$B$2:$AM$2,0),0),0)+IFERROR(VLOOKUP($B78,'Round  (8)'!$B$2:$AM$102,MATCH(Species!AJ$2,'Round  (8)'!$B$2:$AM$2,0),0),0)+IFERROR(VLOOKUP($B78,'Round  (9)'!$B$2:$AM$102,MATCH(Species!AJ$2,'Round  (9)'!$B$2:$AM$2,0),0),0)+IFERROR(VLOOKUP($B78,'Round  (10)'!$B$2:$U$102,MATCH(Species!AJ$2,'Round  (10)'!$B$2:$U$2,0),0),0)+IFERROR(VLOOKUP($B78,'Round  (11)'!$B$2:$AB$102,MATCH(Species!AJ$2,'Round  (11)'!$B$2:$AB$2,0),0),0)+IFERROR(VLOOKUP($B78,'Round  (12)'!$B$2:$Y$100,MATCH(Species!AJ$2,'Round  (12)'!$B$2:$Y$2,0),0),0)</f>
        <v>0</v>
      </c>
    </row>
    <row r="79" spans="1:36" x14ac:dyDescent="0.3">
      <c r="A79" s="186">
        <v>76</v>
      </c>
      <c r="B79" s="326" t="s">
        <v>391</v>
      </c>
      <c r="C79" s="66" t="str">
        <f>IFERROR(VLOOKUP(B79,IND!$B$3:$E$66,4,0),"NM")</f>
        <v>M</v>
      </c>
      <c r="D79" s="51">
        <f t="shared" si="5"/>
        <v>2</v>
      </c>
      <c r="E79" s="342">
        <f t="shared" si="6"/>
        <v>4</v>
      </c>
      <c r="F79" s="480">
        <f>IFERROR(VLOOKUP($B79,'Round 1'!$B$2:$AM$102,MATCH(Species!F$2,'Round 1'!$B$2:$AM$2,0),0),0)+IFERROR(VLOOKUP($B79,'Round  (2)'!$B$2:$AM$102,MATCH(Species!F$2,'Round  (2)'!$B$2:$AM$2,0),0),0)+IFERROR(VLOOKUP($B79,'Round  (3)'!$B$2:$AM$102,MATCH(Species!F$2,'Round  (3)'!$B$2:$AM$2,0),0),0)+IFERROR(VLOOKUP($B79,'Round (4)'!$B$2:$AM$102,MATCH(Species!F$2,'Round (4)'!$B$2:$AM$2,0),0),0)+IFERROR(VLOOKUP($B79,'Round  (5)'!$B$2:$AM$102,MATCH(Species!F$2,'Round  (5)'!$B$2:$AM$2,0),0),0)+IFERROR(VLOOKUP($B79,'Round  (6)'!$B$2:$AM$102,MATCH(Species!F$2,'Round  (6)'!$B$2:$AM$2,0),0),0)+IFERROR(VLOOKUP($B79,'Round  (7)'!$B$2:$AM$102,MATCH(Species!F$2,'Round  (7)'!$B$2:$AM$2,0),0),0)+IFERROR(VLOOKUP($B79,'Round  (8)'!$B$2:$AM$102,MATCH(Species!F$2,'Round  (8)'!$B$2:$AM$2,0),0),0)+IFERROR(VLOOKUP($B79,'Round  (9)'!$B$2:$AM$102,MATCH(Species!F$2,'Round  (9)'!$B$2:$AM$2,0),0),0)+IFERROR(VLOOKUP($B79,'Round  (10)'!$B$2:$U$102,MATCH(Species!F$2,'Round  (10)'!$B$2:$U$2,0),0),0)+IFERROR(VLOOKUP($B79,'Round  (11)'!$B$2:$AB$102,MATCH(Species!F$2,'Round  (11)'!$B$2:$AB$2,0),0),0)+IFERROR(VLOOKUP($B79,'Round  (12)'!$B$2:$Y$100,MATCH(Species!F$2,'Round  (12)'!$B$2:$Y$2,0),0),0)</f>
        <v>0</v>
      </c>
      <c r="G79" s="480">
        <f>IFERROR(VLOOKUP($B79,'Round 1'!$B$2:$AM$102,MATCH(Species!G$2,'Round 1'!$B$2:$AM$2,0),0),0)+IFERROR(VLOOKUP($B79,'Round  (2)'!$B$2:$AM$102,MATCH(Species!G$2,'Round  (2)'!$B$2:$AM$2,0),0),0)+IFERROR(VLOOKUP($B79,'Round  (3)'!$B$2:$AM$102,MATCH(Species!G$2,'Round  (3)'!$B$2:$AM$2,0),0),0)+IFERROR(VLOOKUP($B79,'Round (4)'!$B$2:$AM$102,MATCH(Species!G$2,'Round (4)'!$B$2:$AM$2,0),0),0)+IFERROR(VLOOKUP($B79,'Round  (5)'!$B$2:$AM$102,MATCH(Species!G$2,'Round  (5)'!$B$2:$AM$2,0),0),0)+IFERROR(VLOOKUP($B79,'Round  (6)'!$B$2:$AM$102,MATCH(Species!G$2,'Round  (6)'!$B$2:$AM$2,0),0),0)+IFERROR(VLOOKUP($B79,'Round  (7)'!$B$2:$AM$102,MATCH(Species!G$2,'Round  (7)'!$B$2:$AM$2,0),0),0)+IFERROR(VLOOKUP($B79,'Round  (8)'!$B$2:$AM$102,MATCH(Species!G$2,'Round  (8)'!$B$2:$AM$2,0),0),0)+IFERROR(VLOOKUP($B79,'Round  (9)'!$B$2:$AM$102,MATCH(Species!G$2,'Round  (9)'!$B$2:$AM$2,0),0),0)+IFERROR(VLOOKUP($B79,'Round  (10)'!$B$2:$U$102,MATCH(Species!G$2,'Round  (10)'!$B$2:$U$2,0),0),0)+IFERROR(VLOOKUP($B79,'Round  (11)'!$B$2:$AB$102,MATCH(Species!G$2,'Round  (11)'!$B$2:$AB$2,0),0),0)+IFERROR(VLOOKUP($B79,'Round  (12)'!$B$2:$Y$100,MATCH(Species!G$2,'Round  (12)'!$B$2:$Y$2,0),0),0)</f>
        <v>0</v>
      </c>
      <c r="H79" s="480">
        <f>IFERROR(VLOOKUP($B79,'Round 1'!$B$2:$AM$102,MATCH(Species!H$2,'Round 1'!$B$2:$AM$2,0),0),0)+IFERROR(VLOOKUP($B79,'Round  (2)'!$B$2:$AM$102,MATCH(Species!H$2,'Round  (2)'!$B$2:$AM$2,0),0),0)+IFERROR(VLOOKUP($B79,'Round  (3)'!$B$2:$AM$102,MATCH(Species!H$2,'Round  (3)'!$B$2:$AM$2,0),0),0)+IFERROR(VLOOKUP($B79,'Round (4)'!$B$2:$AM$102,MATCH(Species!H$2,'Round (4)'!$B$2:$AM$2,0),0),0)+IFERROR(VLOOKUP($B79,'Round  (5)'!$B$2:$AM$102,MATCH(Species!H$2,'Round  (5)'!$B$2:$AM$2,0),0),0)+IFERROR(VLOOKUP($B79,'Round  (6)'!$B$2:$AM$102,MATCH(Species!H$2,'Round  (6)'!$B$2:$AM$2,0),0),0)+IFERROR(VLOOKUP($B79,'Round  (7)'!$B$2:$AM$102,MATCH(Species!H$2,'Round  (7)'!$B$2:$AM$2,0),0),0)+IFERROR(VLOOKUP($B79,'Round  (8)'!$B$2:$AM$102,MATCH(Species!H$2,'Round  (8)'!$B$2:$AM$2,0),0),0)+IFERROR(VLOOKUP($B79,'Round  (9)'!$B$2:$AM$102,MATCH(Species!H$2,'Round  (9)'!$B$2:$AM$2,0),0),0)+IFERROR(VLOOKUP($B79,'Round  (10)'!$B$2:$U$102,MATCH(Species!H$2,'Round  (10)'!$B$2:$U$2,0),0),0)+IFERROR(VLOOKUP($B79,'Round  (11)'!$B$2:$AB$102,MATCH(Species!H$2,'Round  (11)'!$B$2:$AB$2,0),0),0)+IFERROR(VLOOKUP($B79,'Round  (12)'!$B$2:$Y$100,MATCH(Species!H$2,'Round  (12)'!$B$2:$Y$2,0),0),0)</f>
        <v>0</v>
      </c>
      <c r="I79" s="480">
        <f>IFERROR(VLOOKUP($B79,'Round 1'!$B$2:$AM$102,MATCH(Species!I$2,'Round 1'!$B$2:$AM$2,0),0),0)+IFERROR(VLOOKUP($B79,'Round  (2)'!$B$2:$AM$102,MATCH(Species!I$2,'Round  (2)'!$B$2:$AM$2,0),0),0)+IFERROR(VLOOKUP($B79,'Round  (3)'!$B$2:$AM$102,MATCH(Species!I$2,'Round  (3)'!$B$2:$AM$2,0),0),0)+IFERROR(VLOOKUP($B79,'Round (4)'!$B$2:$AM$102,MATCH(Species!I$2,'Round (4)'!$B$2:$AM$2,0),0),0)+IFERROR(VLOOKUP($B79,'Round  (5)'!$B$2:$AM$102,MATCH(Species!I$2,'Round  (5)'!$B$2:$AM$2,0),0),0)+IFERROR(VLOOKUP($B79,'Round  (6)'!$B$2:$AM$102,MATCH(Species!I$2,'Round  (6)'!$B$2:$AM$2,0),0),0)+IFERROR(VLOOKUP($B79,'Round  (7)'!$B$2:$AM$102,MATCH(Species!I$2,'Round  (7)'!$B$2:$AM$2,0),0),0)+IFERROR(VLOOKUP($B79,'Round  (8)'!$B$2:$AM$102,MATCH(Species!I$2,'Round  (8)'!$B$2:$AM$2,0),0),0)+IFERROR(VLOOKUP($B79,'Round  (9)'!$B$2:$AM$102,MATCH(Species!I$2,'Round  (9)'!$B$2:$AM$2,0),0),0)+IFERROR(VLOOKUP($B79,'Round  (10)'!$B$2:$U$102,MATCH(Species!I$2,'Round  (10)'!$B$2:$U$2,0),0),0)+IFERROR(VLOOKUP($B79,'Round  (11)'!$B$2:$AB$102,MATCH(Species!I$2,'Round  (11)'!$B$2:$AB$2,0),0),0)+IFERROR(VLOOKUP($B79,'Round  (12)'!$B$2:$Y$100,MATCH(Species!I$2,'Round  (12)'!$B$2:$Y$2,0),0),0)</f>
        <v>0</v>
      </c>
      <c r="J79" s="480">
        <f>IFERROR(VLOOKUP($B79,'Round 1'!$B$2:$AM$102,MATCH(Species!J$2,'Round 1'!$B$2:$AM$2,0),0),0)+IFERROR(VLOOKUP($B79,'Round  (2)'!$B$2:$AM$102,MATCH(Species!J$2,'Round  (2)'!$B$2:$AM$2,0),0),0)+IFERROR(VLOOKUP($B79,'Round  (3)'!$B$2:$AM$102,MATCH(Species!J$2,'Round  (3)'!$B$2:$AM$2,0),0),0)+IFERROR(VLOOKUP($B79,'Round (4)'!$B$2:$AM$102,MATCH(Species!J$2,'Round (4)'!$B$2:$AM$2,0),0),0)+IFERROR(VLOOKUP($B79,'Round  (5)'!$B$2:$AM$102,MATCH(Species!J$2,'Round  (5)'!$B$2:$AM$2,0),0),0)+IFERROR(VLOOKUP($B79,'Round  (6)'!$B$2:$AM$102,MATCH(Species!J$2,'Round  (6)'!$B$2:$AM$2,0),0),0)+IFERROR(VLOOKUP($B79,'Round  (7)'!$B$2:$AM$102,MATCH(Species!J$2,'Round  (7)'!$B$2:$AM$2,0),0),0)+IFERROR(VLOOKUP($B79,'Round  (8)'!$B$2:$AM$102,MATCH(Species!J$2,'Round  (8)'!$B$2:$AM$2,0),0),0)+IFERROR(VLOOKUP($B79,'Round  (9)'!$B$2:$AM$102,MATCH(Species!J$2,'Round  (9)'!$B$2:$AM$2,0),0),0)+IFERROR(VLOOKUP($B79,'Round  (10)'!$B$2:$U$102,MATCH(Species!J$2,'Round  (10)'!$B$2:$U$2,0),0),0)+IFERROR(VLOOKUP($B79,'Round  (11)'!$B$2:$AB$102,MATCH(Species!J$2,'Round  (11)'!$B$2:$AB$2,0),0),0)+IFERROR(VLOOKUP($B79,'Round  (12)'!$B$2:$Y$100,MATCH(Species!J$2,'Round  (12)'!$B$2:$Y$2,0),0),0)</f>
        <v>0</v>
      </c>
      <c r="K79" s="480">
        <f>IFERROR(VLOOKUP($B79,'Round 1'!$B$2:$AM$102,MATCH(Species!K$2,'Round 1'!$B$2:$AM$2,0),0),0)+IFERROR(VLOOKUP($B79,'Round  (2)'!$B$2:$AM$102,MATCH(Species!K$2,'Round  (2)'!$B$2:$AM$2,0),0),0)+IFERROR(VLOOKUP($B79,'Round  (3)'!$B$2:$AM$102,MATCH(Species!K$2,'Round  (3)'!$B$2:$AM$2,0),0),0)+IFERROR(VLOOKUP($B79,'Round (4)'!$B$2:$AM$102,MATCH(Species!K$2,'Round (4)'!$B$2:$AM$2,0),0),0)+IFERROR(VLOOKUP($B79,'Round  (5)'!$B$2:$AM$102,MATCH(Species!K$2,'Round  (5)'!$B$2:$AM$2,0),0),0)+IFERROR(VLOOKUP($B79,'Round  (6)'!$B$2:$AM$102,MATCH(Species!K$2,'Round  (6)'!$B$2:$AM$2,0),0),0)+IFERROR(VLOOKUP($B79,'Round  (7)'!$B$2:$AM$102,MATCH(Species!K$2,'Round  (7)'!$B$2:$AM$2,0),0),0)+IFERROR(VLOOKUP($B79,'Round  (8)'!$B$2:$AM$102,MATCH(Species!K$2,'Round  (8)'!$B$2:$AM$2,0),0),0)+IFERROR(VLOOKUP($B79,'Round  (9)'!$B$2:$AM$102,MATCH(Species!K$2,'Round  (9)'!$B$2:$AM$2,0),0),0)+IFERROR(VLOOKUP($B79,'Round  (10)'!$B$2:$U$102,MATCH(Species!K$2,'Round  (10)'!$B$2:$U$2,0),0),0)+IFERROR(VLOOKUP($B79,'Round  (11)'!$B$2:$AB$102,MATCH(Species!K$2,'Round  (11)'!$B$2:$AB$2,0),0),0)+IFERROR(VLOOKUP($B79,'Round  (12)'!$B$2:$Y$100,MATCH(Species!K$2,'Round  (12)'!$B$2:$Y$2,0),0),0)</f>
        <v>0</v>
      </c>
      <c r="L79" s="480">
        <f>IFERROR(VLOOKUP($B79,'Round 1'!$B$2:$AM$102,MATCH(Species!L$2,'Round 1'!$B$2:$AM$2,0),0),0)+IFERROR(VLOOKUP($B79,'Round  (2)'!$B$2:$AM$102,MATCH(Species!L$2,'Round  (2)'!$B$2:$AM$2,0),0),0)+IFERROR(VLOOKUP($B79,'Round  (3)'!$B$2:$AM$102,MATCH(Species!L$2,'Round  (3)'!$B$2:$AM$2,0),0),0)+IFERROR(VLOOKUP($B79,'Round (4)'!$B$2:$AM$102,MATCH(Species!L$2,'Round (4)'!$B$2:$AM$2,0),0),0)+IFERROR(VLOOKUP($B79,'Round  (5)'!$B$2:$AM$102,MATCH(Species!L$2,'Round  (5)'!$B$2:$AM$2,0),0),0)+IFERROR(VLOOKUP($B79,'Round  (6)'!$B$2:$AM$102,MATCH(Species!L$2,'Round  (6)'!$B$2:$AM$2,0),0),0)+IFERROR(VLOOKUP($B79,'Round  (7)'!$B$2:$AM$102,MATCH(Species!L$2,'Round  (7)'!$B$2:$AM$2,0),0),0)+IFERROR(VLOOKUP($B79,'Round  (8)'!$B$2:$AM$102,MATCH(Species!L$2,'Round  (8)'!$B$2:$AM$2,0),0),0)+IFERROR(VLOOKUP($B79,'Round  (9)'!$B$2:$AM$102,MATCH(Species!L$2,'Round  (9)'!$B$2:$AM$2,0),0),0)+IFERROR(VLOOKUP($B79,'Round  (10)'!$B$2:$U$102,MATCH(Species!L$2,'Round  (10)'!$B$2:$U$2,0),0),0)+IFERROR(VLOOKUP($B79,'Round  (11)'!$B$2:$AB$102,MATCH(Species!L$2,'Round  (11)'!$B$2:$AB$2,0),0),0)+IFERROR(VLOOKUP($B79,'Round  (12)'!$B$2:$Y$100,MATCH(Species!L$2,'Round  (12)'!$B$2:$Y$2,0),0),0)</f>
        <v>2</v>
      </c>
      <c r="M79" s="480">
        <f>IFERROR(VLOOKUP($B79,'Round 1'!$B$2:$AM$102,MATCH(Species!M$2,'Round 1'!$B$2:$AM$2,0),0),0)+IFERROR(VLOOKUP($B79,'Round  (2)'!$B$2:$AM$102,MATCH(Species!M$2,'Round  (2)'!$B$2:$AM$2,0),0),0)+IFERROR(VLOOKUP($B79,'Round  (3)'!$B$2:$AM$102,MATCH(Species!M$2,'Round  (3)'!$B$2:$AM$2,0),0),0)+IFERROR(VLOOKUP($B79,'Round (4)'!$B$2:$AM$102,MATCH(Species!M$2,'Round (4)'!$B$2:$AM$2,0),0),0)+IFERROR(VLOOKUP($B79,'Round  (5)'!$B$2:$AM$102,MATCH(Species!M$2,'Round  (5)'!$B$2:$AM$2,0),0),0)+IFERROR(VLOOKUP($B79,'Round  (6)'!$B$2:$AM$102,MATCH(Species!M$2,'Round  (6)'!$B$2:$AM$2,0),0),0)+IFERROR(VLOOKUP($B79,'Round  (7)'!$B$2:$AM$102,MATCH(Species!M$2,'Round  (7)'!$B$2:$AM$2,0),0),0)+IFERROR(VLOOKUP($B79,'Round  (8)'!$B$2:$AM$102,MATCH(Species!M$2,'Round  (8)'!$B$2:$AM$2,0),0),0)+IFERROR(VLOOKUP($B79,'Round  (9)'!$B$2:$AM$102,MATCH(Species!M$2,'Round  (9)'!$B$2:$AM$2,0),0),0)+IFERROR(VLOOKUP($B79,'Round  (10)'!$B$2:$U$102,MATCH(Species!M$2,'Round  (10)'!$B$2:$U$2,0),0),0)+IFERROR(VLOOKUP($B79,'Round  (11)'!$B$2:$AB$102,MATCH(Species!M$2,'Round  (11)'!$B$2:$AB$2,0),0),0)+IFERROR(VLOOKUP($B79,'Round  (12)'!$B$2:$Y$100,MATCH(Species!M$2,'Round  (12)'!$B$2:$Y$2,0),0),0)</f>
        <v>0</v>
      </c>
      <c r="N79" s="480">
        <f>IFERROR(VLOOKUP($B79,'Round 1'!$B$2:$AM$102,MATCH(Species!N$2,'Round 1'!$B$2:$AM$2,0),0),0)+IFERROR(VLOOKUP($B79,'Round  (2)'!$B$2:$AM$102,MATCH(Species!N$2,'Round  (2)'!$B$2:$AM$2,0),0),0)+IFERROR(VLOOKUP($B79,'Round  (3)'!$B$2:$AM$102,MATCH(Species!N$2,'Round  (3)'!$B$2:$AM$2,0),0),0)+IFERROR(VLOOKUP($B79,'Round (4)'!$B$2:$AM$102,MATCH(Species!N$2,'Round (4)'!$B$2:$AM$2,0),0),0)+IFERROR(VLOOKUP($B79,'Round  (5)'!$B$2:$AM$102,MATCH(Species!N$2,'Round  (5)'!$B$2:$AM$2,0),0),0)+IFERROR(VLOOKUP($B79,'Round  (6)'!$B$2:$AM$102,MATCH(Species!N$2,'Round  (6)'!$B$2:$AM$2,0),0),0)+IFERROR(VLOOKUP($B79,'Round  (7)'!$B$2:$AM$102,MATCH(Species!N$2,'Round  (7)'!$B$2:$AM$2,0),0),0)+IFERROR(VLOOKUP($B79,'Round  (8)'!$B$2:$AM$102,MATCH(Species!N$2,'Round  (8)'!$B$2:$AM$2,0),0),0)+IFERROR(VLOOKUP($B79,'Round  (9)'!$B$2:$AM$102,MATCH(Species!N$2,'Round  (9)'!$B$2:$AM$2,0),0),0)+IFERROR(VLOOKUP($B79,'Round  (10)'!$B$2:$U$102,MATCH(Species!N$2,'Round  (10)'!$B$2:$U$2,0),0),0)+IFERROR(VLOOKUP($B79,'Round  (11)'!$B$2:$AB$102,MATCH(Species!N$2,'Round  (11)'!$B$2:$AB$2,0),0),0)+IFERROR(VLOOKUP($B79,'Round  (12)'!$B$2:$Y$100,MATCH(Species!N$2,'Round  (12)'!$B$2:$Y$2,0),0),0)</f>
        <v>0</v>
      </c>
      <c r="O79" s="480">
        <f>IFERROR(VLOOKUP($B79,'Round 1'!$B$2:$AM$102,MATCH(Species!O$2,'Round 1'!$B$2:$AM$2,0),0),0)+IFERROR(VLOOKUP($B79,'Round  (2)'!$B$2:$AM$102,MATCH(Species!O$2,'Round  (2)'!$B$2:$AM$2,0),0),0)+IFERROR(VLOOKUP($B79,'Round  (3)'!$B$2:$AM$102,MATCH(Species!O$2,'Round  (3)'!$B$2:$AM$2,0),0),0)+IFERROR(VLOOKUP($B79,'Round (4)'!$B$2:$AM$102,MATCH(Species!O$2,'Round (4)'!$B$2:$AM$2,0),0),0)+IFERROR(VLOOKUP($B79,'Round  (5)'!$B$2:$AM$102,MATCH(Species!O$2,'Round  (5)'!$B$2:$AM$2,0),0),0)+IFERROR(VLOOKUP($B79,'Round  (6)'!$B$2:$AM$102,MATCH(Species!O$2,'Round  (6)'!$B$2:$AM$2,0),0),0)+IFERROR(VLOOKUP($B79,'Round  (7)'!$B$2:$AM$102,MATCH(Species!O$2,'Round  (7)'!$B$2:$AM$2,0),0),0)+IFERROR(VLOOKUP($B79,'Round  (8)'!$B$2:$AM$102,MATCH(Species!O$2,'Round  (8)'!$B$2:$AM$2,0),0),0)+IFERROR(VLOOKUP($B79,'Round  (9)'!$B$2:$AM$102,MATCH(Species!O$2,'Round  (9)'!$B$2:$AM$2,0),0),0)+IFERROR(VLOOKUP($B79,'Round  (10)'!$B$2:$U$102,MATCH(Species!O$2,'Round  (10)'!$B$2:$U$2,0),0),0)+IFERROR(VLOOKUP($B79,'Round  (11)'!$B$2:$AB$102,MATCH(Species!O$2,'Round  (11)'!$B$2:$AB$2,0),0),0)+IFERROR(VLOOKUP($B79,'Round  (12)'!$B$2:$Y$100,MATCH(Species!O$2,'Round  (12)'!$B$2:$Y$2,0),0),0)</f>
        <v>0</v>
      </c>
      <c r="P79" s="480">
        <f>IFERROR(VLOOKUP($B79,'Round 1'!$B$2:$AM$102,MATCH(Species!P$2,'Round 1'!$B$2:$AM$2,0),0),0)+IFERROR(VLOOKUP($B79,'Round  (2)'!$B$2:$AM$102,MATCH(Species!P$2,'Round  (2)'!$B$2:$AM$2,0),0),0)+IFERROR(VLOOKUP($B79,'Round  (3)'!$B$2:$AM$102,MATCH(Species!P$2,'Round  (3)'!$B$2:$AM$2,0),0),0)+IFERROR(VLOOKUP($B79,'Round (4)'!$B$2:$AM$102,MATCH(Species!P$2,'Round (4)'!$B$2:$AM$2,0),0),0)+IFERROR(VLOOKUP($B79,'Round  (5)'!$B$2:$AM$102,MATCH(Species!P$2,'Round  (5)'!$B$2:$AM$2,0),0),0)+IFERROR(VLOOKUP($B79,'Round  (6)'!$B$2:$AM$102,MATCH(Species!P$2,'Round  (6)'!$B$2:$AM$2,0),0),0)+IFERROR(VLOOKUP($B79,'Round  (7)'!$B$2:$AM$102,MATCH(Species!P$2,'Round  (7)'!$B$2:$AM$2,0),0),0)+IFERROR(VLOOKUP($B79,'Round  (8)'!$B$2:$AM$102,MATCH(Species!P$2,'Round  (8)'!$B$2:$AM$2,0),0),0)+IFERROR(VLOOKUP($B79,'Round  (9)'!$B$2:$AM$102,MATCH(Species!P$2,'Round  (9)'!$B$2:$AM$2,0),0),0)+IFERROR(VLOOKUP($B79,'Round  (10)'!$B$2:$U$102,MATCH(Species!P$2,'Round  (10)'!$B$2:$U$2,0),0),0)+IFERROR(VLOOKUP($B79,'Round  (11)'!$B$2:$AB$102,MATCH(Species!P$2,'Round  (11)'!$B$2:$AB$2,0),0),0)+IFERROR(VLOOKUP($B79,'Round  (12)'!$B$2:$Y$100,MATCH(Species!P$2,'Round  (12)'!$B$2:$Y$2,0),0),0)</f>
        <v>0</v>
      </c>
      <c r="Q79" s="480">
        <f>IFERROR(VLOOKUP($B79,'Round 1'!$B$2:$AM$102,MATCH(Species!Q$2,'Round 1'!$B$2:$AM$2,0),0),0)+IFERROR(VLOOKUP($B79,'Round  (2)'!$B$2:$AM$102,MATCH(Species!Q$2,'Round  (2)'!$B$2:$AM$2,0),0),0)+IFERROR(VLOOKUP($B79,'Round  (3)'!$B$2:$AM$102,MATCH(Species!Q$2,'Round  (3)'!$B$2:$AM$2,0),0),0)+IFERROR(VLOOKUP($B79,'Round (4)'!$B$2:$AM$102,MATCH(Species!Q$2,'Round (4)'!$B$2:$AM$2,0),0),0)+IFERROR(VLOOKUP($B79,'Round  (5)'!$B$2:$AM$102,MATCH(Species!Q$2,'Round  (5)'!$B$2:$AM$2,0),0),0)+IFERROR(VLOOKUP($B79,'Round  (6)'!$B$2:$AM$102,MATCH(Species!Q$2,'Round  (6)'!$B$2:$AM$2,0),0),0)+IFERROR(VLOOKUP($B79,'Round  (7)'!$B$2:$AM$102,MATCH(Species!Q$2,'Round  (7)'!$B$2:$AM$2,0),0),0)+IFERROR(VLOOKUP($B79,'Round  (8)'!$B$2:$AM$102,MATCH(Species!Q$2,'Round  (8)'!$B$2:$AM$2,0),0),0)+IFERROR(VLOOKUP($B79,'Round  (9)'!$B$2:$AM$102,MATCH(Species!Q$2,'Round  (9)'!$B$2:$AM$2,0),0),0)+IFERROR(VLOOKUP($B79,'Round  (10)'!$B$2:$U$102,MATCH(Species!Q$2,'Round  (10)'!$B$2:$U$2,0),0),0)+IFERROR(VLOOKUP($B79,'Round  (11)'!$B$2:$AB$102,MATCH(Species!Q$2,'Round  (11)'!$B$2:$AB$2,0),0),0)+IFERROR(VLOOKUP($B79,'Round  (12)'!$B$2:$Y$100,MATCH(Species!Q$2,'Round  (12)'!$B$2:$Y$2,0),0),0)</f>
        <v>0</v>
      </c>
      <c r="R79" s="480">
        <f>IFERROR(VLOOKUP($B79,'Round 1'!$B$2:$AM$102,MATCH(Species!R$2,'Round 1'!$B$2:$AM$2,0),0),0)+IFERROR(VLOOKUP($B79,'Round  (2)'!$B$2:$AM$102,MATCH(Species!R$2,'Round  (2)'!$B$2:$AM$2,0),0),0)+IFERROR(VLOOKUP($B79,'Round  (3)'!$B$2:$AM$102,MATCH(Species!R$2,'Round  (3)'!$B$2:$AM$2,0),0),0)+IFERROR(VLOOKUP($B79,'Round (4)'!$B$2:$AM$102,MATCH(Species!R$2,'Round (4)'!$B$2:$AM$2,0),0),0)+IFERROR(VLOOKUP($B79,'Round  (5)'!$B$2:$AM$102,MATCH(Species!R$2,'Round  (5)'!$B$2:$AM$2,0),0),0)+IFERROR(VLOOKUP($B79,'Round  (6)'!$B$2:$AM$102,MATCH(Species!R$2,'Round  (6)'!$B$2:$AM$2,0),0),0)+IFERROR(VLOOKUP($B79,'Round  (7)'!$B$2:$AM$102,MATCH(Species!R$2,'Round  (7)'!$B$2:$AM$2,0),0),0)+IFERROR(VLOOKUP($B79,'Round  (8)'!$B$2:$AM$102,MATCH(Species!R$2,'Round  (8)'!$B$2:$AM$2,0),0),0)+IFERROR(VLOOKUP($B79,'Round  (9)'!$B$2:$AM$102,MATCH(Species!R$2,'Round  (9)'!$B$2:$AM$2,0),0),0)+IFERROR(VLOOKUP($B79,'Round  (10)'!$B$2:$U$102,MATCH(Species!R$2,'Round  (10)'!$B$2:$U$2,0),0),0)+IFERROR(VLOOKUP($B79,'Round  (11)'!$B$2:$AB$102,MATCH(Species!R$2,'Round  (11)'!$B$2:$AB$2,0),0),0)+IFERROR(VLOOKUP($B79,'Round  (12)'!$B$2:$Y$100,MATCH(Species!R$2,'Round  (12)'!$B$2:$Y$2,0),0),0)</f>
        <v>0</v>
      </c>
      <c r="S79" s="480">
        <f>IFERROR(VLOOKUP($B79,'Round 1'!$B$2:$AM$102,MATCH(Species!S$2,'Round 1'!$B$2:$AM$2,0),0),0)+IFERROR(VLOOKUP($B79,'Round  (2)'!$B$2:$AM$102,MATCH(Species!S$2,'Round  (2)'!$B$2:$AM$2,0),0),0)+IFERROR(VLOOKUP($B79,'Round  (3)'!$B$2:$AM$102,MATCH(Species!S$2,'Round  (3)'!$B$2:$AM$2,0),0),0)+IFERROR(VLOOKUP($B79,'Round (4)'!$B$2:$AM$102,MATCH(Species!S$2,'Round (4)'!$B$2:$AM$2,0),0),0)+IFERROR(VLOOKUP($B79,'Round  (5)'!$B$2:$AM$102,MATCH(Species!S$2,'Round  (5)'!$B$2:$AM$2,0),0),0)+IFERROR(VLOOKUP($B79,'Round  (6)'!$B$2:$AM$102,MATCH(Species!S$2,'Round  (6)'!$B$2:$AM$2,0),0),0)+IFERROR(VLOOKUP($B79,'Round  (7)'!$B$2:$AM$102,MATCH(Species!S$2,'Round  (7)'!$B$2:$AM$2,0),0),0)+IFERROR(VLOOKUP($B79,'Round  (8)'!$B$2:$AM$102,MATCH(Species!S$2,'Round  (8)'!$B$2:$AM$2,0),0),0)+IFERROR(VLOOKUP($B79,'Round  (9)'!$B$2:$AM$102,MATCH(Species!S$2,'Round  (9)'!$B$2:$AM$2,0),0),0)+IFERROR(VLOOKUP($B79,'Round  (10)'!$B$2:$U$102,MATCH(Species!S$2,'Round  (10)'!$B$2:$U$2,0),0),0)+IFERROR(VLOOKUP($B79,'Round  (11)'!$B$2:$AB$102,MATCH(Species!S$2,'Round  (11)'!$B$2:$AB$2,0),0),0)+IFERROR(VLOOKUP($B79,'Round  (12)'!$B$2:$Y$100,MATCH(Species!S$2,'Round  (12)'!$B$2:$Y$2,0),0),0)</f>
        <v>0</v>
      </c>
      <c r="T79" s="480">
        <f>IFERROR(VLOOKUP($B79,'Round 1'!$B$2:$AM$102,MATCH(Species!T$2,'Round 1'!$B$2:$AM$2,0),0),0)+IFERROR(VLOOKUP($B79,'Round  (2)'!$B$2:$AM$102,MATCH(Species!T$2,'Round  (2)'!$B$2:$AM$2,0),0),0)+IFERROR(VLOOKUP($B79,'Round  (3)'!$B$2:$AM$102,MATCH(Species!T$2,'Round  (3)'!$B$2:$AM$2,0),0),0)+IFERROR(VLOOKUP($B79,'Round (4)'!$B$2:$AM$102,MATCH(Species!T$2,'Round (4)'!$B$2:$AM$2,0),0),0)+IFERROR(VLOOKUP($B79,'Round  (5)'!$B$2:$AM$102,MATCH(Species!T$2,'Round  (5)'!$B$2:$AM$2,0),0),0)+IFERROR(VLOOKUP($B79,'Round  (6)'!$B$2:$AM$102,MATCH(Species!T$2,'Round  (6)'!$B$2:$AM$2,0),0),0)+IFERROR(VLOOKUP($B79,'Round  (7)'!$B$2:$AM$102,MATCH(Species!T$2,'Round  (7)'!$B$2:$AM$2,0),0),0)+IFERROR(VLOOKUP($B79,'Round  (8)'!$B$2:$AM$102,MATCH(Species!T$2,'Round  (8)'!$B$2:$AM$2,0),0),0)+IFERROR(VLOOKUP($B79,'Round  (9)'!$B$2:$AM$102,MATCH(Species!T$2,'Round  (9)'!$B$2:$AM$2,0),0),0)+IFERROR(VLOOKUP($B79,'Round  (10)'!$B$2:$U$102,MATCH(Species!T$2,'Round  (10)'!$B$2:$U$2,0),0),0)+IFERROR(VLOOKUP($B79,'Round  (11)'!$B$2:$AB$102,MATCH(Species!T$2,'Round  (11)'!$B$2:$AB$2,0),0),0)+IFERROR(VLOOKUP($B79,'Round  (12)'!$B$2:$Y$100,MATCH(Species!T$2,'Round  (12)'!$B$2:$Y$2,0),0),0)</f>
        <v>0</v>
      </c>
      <c r="U79" s="480">
        <f>IFERROR(VLOOKUP($B79,'Round 1'!$B$2:$AM$102,MATCH(Species!U$2,'Round 1'!$B$2:$AM$2,0),0),0)+IFERROR(VLOOKUP($B79,'Round  (2)'!$B$2:$AM$102,MATCH(Species!U$2,'Round  (2)'!$B$2:$AM$2,0),0),0)+IFERROR(VLOOKUP($B79,'Round  (3)'!$B$2:$AM$102,MATCH(Species!U$2,'Round  (3)'!$B$2:$AM$2,0),0),0)+IFERROR(VLOOKUP($B79,'Round (4)'!$B$2:$AM$102,MATCH(Species!U$2,'Round (4)'!$B$2:$AM$2,0),0),0)+IFERROR(VLOOKUP($B79,'Round  (5)'!$B$2:$AM$102,MATCH(Species!U$2,'Round  (5)'!$B$2:$AM$2,0),0),0)+IFERROR(VLOOKUP($B79,'Round  (6)'!$B$2:$AM$102,MATCH(Species!U$2,'Round  (6)'!$B$2:$AM$2,0),0),0)+IFERROR(VLOOKUP($B79,'Round  (7)'!$B$2:$AM$102,MATCH(Species!U$2,'Round  (7)'!$B$2:$AM$2,0),0),0)+IFERROR(VLOOKUP($B79,'Round  (8)'!$B$2:$AM$102,MATCH(Species!U$2,'Round  (8)'!$B$2:$AM$2,0),0),0)+IFERROR(VLOOKUP($B79,'Round  (9)'!$B$2:$AM$102,MATCH(Species!U$2,'Round  (9)'!$B$2:$AM$2,0),0),0)+IFERROR(VLOOKUP($B79,'Round  (10)'!$B$2:$U$102,MATCH(Species!U$2,'Round  (10)'!$B$2:$U$2,0),0),0)+IFERROR(VLOOKUP($B79,'Round  (11)'!$B$2:$AB$102,MATCH(Species!U$2,'Round  (11)'!$B$2:$AB$2,0),0),0)+IFERROR(VLOOKUP($B79,'Round  (12)'!$B$2:$Y$100,MATCH(Species!U$2,'Round  (12)'!$B$2:$Y$2,0),0),0)</f>
        <v>2</v>
      </c>
      <c r="V79" s="480">
        <f>IFERROR(VLOOKUP($B79,'Round 1'!$B$2:$AM$102,MATCH(Species!V$2,'Round 1'!$B$2:$AM$2,0),0),0)+IFERROR(VLOOKUP($B79,'Round  (2)'!$B$2:$AM$102,MATCH(Species!V$2,'Round  (2)'!$B$2:$AM$2,0),0),0)+IFERROR(VLOOKUP($B79,'Round  (3)'!$B$2:$AM$102,MATCH(Species!V$2,'Round  (3)'!$B$2:$AM$2,0),0),0)+IFERROR(VLOOKUP($B79,'Round (4)'!$B$2:$AM$102,MATCH(Species!V$2,'Round (4)'!$B$2:$AM$2,0),0),0)+IFERROR(VLOOKUP($B79,'Round  (5)'!$B$2:$AM$102,MATCH(Species!V$2,'Round  (5)'!$B$2:$AM$2,0),0),0)+IFERROR(VLOOKUP($B79,'Round  (6)'!$B$2:$AM$102,MATCH(Species!V$2,'Round  (6)'!$B$2:$AM$2,0),0),0)+IFERROR(VLOOKUP($B79,'Round  (7)'!$B$2:$AM$102,MATCH(Species!V$2,'Round  (7)'!$B$2:$AM$2,0),0),0)+IFERROR(VLOOKUP($B79,'Round  (8)'!$B$2:$AM$102,MATCH(Species!V$2,'Round  (8)'!$B$2:$AM$2,0),0),0)+IFERROR(VLOOKUP($B79,'Round  (9)'!$B$2:$AM$102,MATCH(Species!V$2,'Round  (9)'!$B$2:$AM$2,0),0),0)+IFERROR(VLOOKUP($B79,'Round  (10)'!$B$2:$U$102,MATCH(Species!V$2,'Round  (10)'!$B$2:$U$2,0),0),0)+IFERROR(VLOOKUP($B79,'Round  (11)'!$B$2:$AB$102,MATCH(Species!V$2,'Round  (11)'!$B$2:$AB$2,0),0),0)+IFERROR(VLOOKUP($B79,'Round  (12)'!$B$2:$Y$100,MATCH(Species!V$2,'Round  (12)'!$B$2:$Y$2,0),0),0)</f>
        <v>0</v>
      </c>
      <c r="W79" s="480">
        <f>IFERROR(VLOOKUP($B79,'Round 1'!$B$2:$AM$102,MATCH(Species!W$2,'Round 1'!$B$2:$AM$2,0),0),0)+IFERROR(VLOOKUP($B79,'Round  (2)'!$B$2:$AM$102,MATCH(Species!W$2,'Round  (2)'!$B$2:$AM$2,0),0),0)+IFERROR(VLOOKUP($B79,'Round  (3)'!$B$2:$AM$102,MATCH(Species!W$2,'Round  (3)'!$B$2:$AM$2,0),0),0)+IFERROR(VLOOKUP($B79,'Round (4)'!$B$2:$AM$102,MATCH(Species!W$2,'Round (4)'!$B$2:$AM$2,0),0),0)+IFERROR(VLOOKUP($B79,'Round  (5)'!$B$2:$AM$102,MATCH(Species!W$2,'Round  (5)'!$B$2:$AM$2,0),0),0)+IFERROR(VLOOKUP($B79,'Round  (6)'!$B$2:$AM$102,MATCH(Species!W$2,'Round  (6)'!$B$2:$AM$2,0),0),0)+IFERROR(VLOOKUP($B79,'Round  (7)'!$B$2:$AM$102,MATCH(Species!W$2,'Round  (7)'!$B$2:$AM$2,0),0),0)+IFERROR(VLOOKUP($B79,'Round  (8)'!$B$2:$AM$102,MATCH(Species!W$2,'Round  (8)'!$B$2:$AM$2,0),0),0)+IFERROR(VLOOKUP($B79,'Round  (9)'!$B$2:$AM$102,MATCH(Species!W$2,'Round  (9)'!$B$2:$AM$2,0),0),0)+IFERROR(VLOOKUP($B79,'Round  (10)'!$B$2:$U$102,MATCH(Species!W$2,'Round  (10)'!$B$2:$U$2,0),0),0)+IFERROR(VLOOKUP($B79,'Round  (11)'!$B$2:$AB$102,MATCH(Species!W$2,'Round  (11)'!$B$2:$AB$2,0),0),0)+IFERROR(VLOOKUP($B79,'Round  (12)'!$B$2:$Y$100,MATCH(Species!W$2,'Round  (12)'!$B$2:$Y$2,0),0),0)</f>
        <v>0</v>
      </c>
      <c r="X79" s="480">
        <f>IFERROR(VLOOKUP($B79,'Round 1'!$B$2:$AM$102,MATCH(Species!X$2,'Round 1'!$B$2:$AM$2,0),0),0)+IFERROR(VLOOKUP($B79,'Round  (2)'!$B$2:$AM$102,MATCH(Species!X$2,'Round  (2)'!$B$2:$AM$2,0),0),0)+IFERROR(VLOOKUP($B79,'Round  (3)'!$B$2:$AM$102,MATCH(Species!X$2,'Round  (3)'!$B$2:$AM$2,0),0),0)+IFERROR(VLOOKUP($B79,'Round (4)'!$B$2:$AM$102,MATCH(Species!X$2,'Round (4)'!$B$2:$AM$2,0),0),0)+IFERROR(VLOOKUP($B79,'Round  (5)'!$B$2:$AM$102,MATCH(Species!X$2,'Round  (5)'!$B$2:$AM$2,0),0),0)+IFERROR(VLOOKUP($B79,'Round  (6)'!$B$2:$AM$102,MATCH(Species!X$2,'Round  (6)'!$B$2:$AM$2,0),0),0)+IFERROR(VLOOKUP($B79,'Round  (7)'!$B$2:$AM$102,MATCH(Species!X$2,'Round  (7)'!$B$2:$AM$2,0),0),0)+IFERROR(VLOOKUP($B79,'Round  (8)'!$B$2:$AM$102,MATCH(Species!X$2,'Round  (8)'!$B$2:$AM$2,0),0),0)+IFERROR(VLOOKUP($B79,'Round  (9)'!$B$2:$AM$102,MATCH(Species!X$2,'Round  (9)'!$B$2:$AM$2,0),0),0)+IFERROR(VLOOKUP($B79,'Round  (10)'!$B$2:$U$102,MATCH(Species!X$2,'Round  (10)'!$B$2:$U$2,0),0),0)+IFERROR(VLOOKUP($B79,'Round  (11)'!$B$2:$AB$102,MATCH(Species!X$2,'Round  (11)'!$B$2:$AB$2,0),0),0)+IFERROR(VLOOKUP($B79,'Round  (12)'!$B$2:$Y$100,MATCH(Species!X$2,'Round  (12)'!$B$2:$Y$2,0),0),0)</f>
        <v>0</v>
      </c>
      <c r="Y79" s="480">
        <f>IFERROR(VLOOKUP($B79,'Round 1'!$B$2:$AM$102,MATCH(Species!Y$2,'Round 1'!$B$2:$AM$2,0),0),0)+IFERROR(VLOOKUP($B79,'Round  (2)'!$B$2:$AM$102,MATCH(Species!Y$2,'Round  (2)'!$B$2:$AM$2,0),0),0)+IFERROR(VLOOKUP($B79,'Round  (3)'!$B$2:$AM$102,MATCH(Species!Y$2,'Round  (3)'!$B$2:$AM$2,0),0),0)+IFERROR(VLOOKUP($B79,'Round (4)'!$B$2:$AM$102,MATCH(Species!Y$2,'Round (4)'!$B$2:$AM$2,0),0),0)+IFERROR(VLOOKUP($B79,'Round  (5)'!$B$2:$AM$102,MATCH(Species!Y$2,'Round  (5)'!$B$2:$AM$2,0),0),0)+IFERROR(VLOOKUP($B79,'Round  (6)'!$B$2:$AM$102,MATCH(Species!Y$2,'Round  (6)'!$B$2:$AM$2,0),0),0)+IFERROR(VLOOKUP($B79,'Round  (7)'!$B$2:$AM$102,MATCH(Species!Y$2,'Round  (7)'!$B$2:$AM$2,0),0),0)+IFERROR(VLOOKUP($B79,'Round  (8)'!$B$2:$AM$102,MATCH(Species!Y$2,'Round  (8)'!$B$2:$AM$2,0),0),0)+IFERROR(VLOOKUP($B79,'Round  (9)'!$B$2:$AM$102,MATCH(Species!Y$2,'Round  (9)'!$B$2:$AM$2,0),0),0)+IFERROR(VLOOKUP($B79,'Round  (10)'!$B$2:$U$102,MATCH(Species!Y$2,'Round  (10)'!$B$2:$U$2,0),0),0)+IFERROR(VLOOKUP($B79,'Round  (11)'!$B$2:$AB$102,MATCH(Species!Y$2,'Round  (11)'!$B$2:$AB$2,0),0),0)+IFERROR(VLOOKUP($B79,'Round  (12)'!$B$2:$Y$100,MATCH(Species!Y$2,'Round  (12)'!$B$2:$Y$2,0),0),0)</f>
        <v>0</v>
      </c>
      <c r="Z79" s="480">
        <f>IFERROR(VLOOKUP($B79,'Round 1'!$B$2:$AM$102,MATCH(Species!Z$2,'Round 1'!$B$2:$AM$2,0),0),0)+IFERROR(VLOOKUP($B79,'Round  (2)'!$B$2:$AM$102,MATCH(Species!Z$2,'Round  (2)'!$B$2:$AM$2,0),0),0)+IFERROR(VLOOKUP($B79,'Round  (3)'!$B$2:$AM$102,MATCH(Species!Z$2,'Round  (3)'!$B$2:$AM$2,0),0),0)+IFERROR(VLOOKUP($B79,'Round (4)'!$B$2:$AM$102,MATCH(Species!Z$2,'Round (4)'!$B$2:$AM$2,0),0),0)+IFERROR(VLOOKUP($B79,'Round  (5)'!$B$2:$AM$102,MATCH(Species!Z$2,'Round  (5)'!$B$2:$AM$2,0),0),0)+IFERROR(VLOOKUP($B79,'Round  (6)'!$B$2:$AM$102,MATCH(Species!Z$2,'Round  (6)'!$B$2:$AM$2,0),0),0)+IFERROR(VLOOKUP($B79,'Round  (7)'!$B$2:$AM$102,MATCH(Species!Z$2,'Round  (7)'!$B$2:$AM$2,0),0),0)+IFERROR(VLOOKUP($B79,'Round  (8)'!$B$2:$AM$102,MATCH(Species!Z$2,'Round  (8)'!$B$2:$AM$2,0),0),0)+IFERROR(VLOOKUP($B79,'Round  (9)'!$B$2:$AM$102,MATCH(Species!Z$2,'Round  (9)'!$B$2:$AM$2,0),0),0)+IFERROR(VLOOKUP($B79,'Round  (10)'!$B$2:$U$102,MATCH(Species!Z$2,'Round  (10)'!$B$2:$U$2,0),0),0)+IFERROR(VLOOKUP($B79,'Round  (11)'!$B$2:$AB$102,MATCH(Species!Z$2,'Round  (11)'!$B$2:$AB$2,0),0),0)+IFERROR(VLOOKUP($B79,'Round  (12)'!$B$2:$Y$100,MATCH(Species!Z$2,'Round  (12)'!$B$2:$Y$2,0),0),0)</f>
        <v>0</v>
      </c>
      <c r="AA79" s="480">
        <f>IFERROR(VLOOKUP($B79,'Round 1'!$B$2:$AM$102,MATCH(Species!AA$2,'Round 1'!$B$2:$AM$2,0),0),0)+IFERROR(VLOOKUP($B79,'Round  (2)'!$B$2:$AM$102,MATCH(Species!AA$2,'Round  (2)'!$B$2:$AM$2,0),0),0)+IFERROR(VLOOKUP($B79,'Round  (3)'!$B$2:$AM$102,MATCH(Species!AA$2,'Round  (3)'!$B$2:$AM$2,0),0),0)+IFERROR(VLOOKUP($B79,'Round (4)'!$B$2:$AM$102,MATCH(Species!AA$2,'Round (4)'!$B$2:$AM$2,0),0),0)+IFERROR(VLOOKUP($B79,'Round  (5)'!$B$2:$AM$102,MATCH(Species!AA$2,'Round  (5)'!$B$2:$AM$2,0),0),0)+IFERROR(VLOOKUP($B79,'Round  (6)'!$B$2:$AM$102,MATCH(Species!AA$2,'Round  (6)'!$B$2:$AM$2,0),0),0)+IFERROR(VLOOKUP($B79,'Round  (7)'!$B$2:$AM$102,MATCH(Species!AA$2,'Round  (7)'!$B$2:$AM$2,0),0),0)+IFERROR(VLOOKUP($B79,'Round  (8)'!$B$2:$AM$102,MATCH(Species!AA$2,'Round  (8)'!$B$2:$AM$2,0),0),0)+IFERROR(VLOOKUP($B79,'Round  (9)'!$B$2:$AM$102,MATCH(Species!AA$2,'Round  (9)'!$B$2:$AM$2,0),0),0)+IFERROR(VLOOKUP($B79,'Round  (10)'!$B$2:$U$102,MATCH(Species!AA$2,'Round  (10)'!$B$2:$U$2,0),0),0)+IFERROR(VLOOKUP($B79,'Round  (11)'!$B$2:$AB$102,MATCH(Species!AA$2,'Round  (11)'!$B$2:$AB$2,0),0),0)+IFERROR(VLOOKUP($B79,'Round  (12)'!$B$2:$Y$100,MATCH(Species!AA$2,'Round  (12)'!$B$2:$Y$2,0),0),0)</f>
        <v>0</v>
      </c>
      <c r="AB79" s="480">
        <f>IFERROR(VLOOKUP($B79,'Round 1'!$B$2:$AM$102,MATCH(Species!AB$2,'Round 1'!$B$2:$AM$2,0),0),0)+IFERROR(VLOOKUP($B79,'Round  (2)'!$B$2:$AM$102,MATCH(Species!AB$2,'Round  (2)'!$B$2:$AM$2,0),0),0)+IFERROR(VLOOKUP($B79,'Round  (3)'!$B$2:$AM$102,MATCH(Species!AB$2,'Round  (3)'!$B$2:$AM$2,0),0),0)+IFERROR(VLOOKUP($B79,'Round (4)'!$B$2:$AM$102,MATCH(Species!AB$2,'Round (4)'!$B$2:$AM$2,0),0),0)+IFERROR(VLOOKUP($B79,'Round  (5)'!$B$2:$AM$102,MATCH(Species!AB$2,'Round  (5)'!$B$2:$AM$2,0),0),0)+IFERROR(VLOOKUP($B79,'Round  (6)'!$B$2:$AM$102,MATCH(Species!AB$2,'Round  (6)'!$B$2:$AM$2,0),0),0)+IFERROR(VLOOKUP($B79,'Round  (7)'!$B$2:$AM$102,MATCH(Species!AB$2,'Round  (7)'!$B$2:$AM$2,0),0),0)+IFERROR(VLOOKUP($B79,'Round  (8)'!$B$2:$AM$102,MATCH(Species!AB$2,'Round  (8)'!$B$2:$AM$2,0),0),0)+IFERROR(VLOOKUP($B79,'Round  (9)'!$B$2:$AM$102,MATCH(Species!AB$2,'Round  (9)'!$B$2:$AM$2,0),0),0)+IFERROR(VLOOKUP($B79,'Round  (10)'!$B$2:$U$102,MATCH(Species!AB$2,'Round  (10)'!$B$2:$U$2,0),0),0)+IFERROR(VLOOKUP($B79,'Round  (11)'!$B$2:$AB$102,MATCH(Species!AB$2,'Round  (11)'!$B$2:$AB$2,0),0),0)+IFERROR(VLOOKUP($B79,'Round  (12)'!$B$2:$Y$100,MATCH(Species!AB$2,'Round  (12)'!$B$2:$Y$2,0),0),0)</f>
        <v>0</v>
      </c>
      <c r="AC79" s="480">
        <f>IFERROR(VLOOKUP($B79,'Round 1'!$B$2:$AM$102,MATCH(Species!AC$2,'Round 1'!$B$2:$AM$2,0),0),0)+IFERROR(VLOOKUP($B79,'Round  (2)'!$B$2:$AM$102,MATCH(Species!AC$2,'Round  (2)'!$B$2:$AM$2,0),0),0)+IFERROR(VLOOKUP($B79,'Round  (3)'!$B$2:$AM$102,MATCH(Species!AC$2,'Round  (3)'!$B$2:$AM$2,0),0),0)+IFERROR(VLOOKUP($B79,'Round (4)'!$B$2:$AM$102,MATCH(Species!AC$2,'Round (4)'!$B$2:$AM$2,0),0),0)+IFERROR(VLOOKUP($B79,'Round  (5)'!$B$2:$AM$102,MATCH(Species!AC$2,'Round  (5)'!$B$2:$AM$2,0),0),0)+IFERROR(VLOOKUP($B79,'Round  (6)'!$B$2:$AM$102,MATCH(Species!AC$2,'Round  (6)'!$B$2:$AM$2,0),0),0)+IFERROR(VLOOKUP($B79,'Round  (7)'!$B$2:$AM$102,MATCH(Species!AC$2,'Round  (7)'!$B$2:$AM$2,0),0),0)+IFERROR(VLOOKUP($B79,'Round  (8)'!$B$2:$AM$102,MATCH(Species!AC$2,'Round  (8)'!$B$2:$AM$2,0),0),0)+IFERROR(VLOOKUP($B79,'Round  (9)'!$B$2:$AM$102,MATCH(Species!AC$2,'Round  (9)'!$B$2:$AM$2,0),0),0)+IFERROR(VLOOKUP($B79,'Round  (10)'!$B$2:$U$102,MATCH(Species!AC$2,'Round  (10)'!$B$2:$U$2,0),0),0)+IFERROR(VLOOKUP($B79,'Round  (11)'!$B$2:$AB$102,MATCH(Species!AC$2,'Round  (11)'!$B$2:$AB$2,0),0),0)+IFERROR(VLOOKUP($B79,'Round  (12)'!$B$2:$Y$100,MATCH(Species!AC$2,'Round  (12)'!$B$2:$Y$2,0),0),0)</f>
        <v>0</v>
      </c>
      <c r="AD79" s="480">
        <f>IFERROR(VLOOKUP($B79,'Round 1'!$B$2:$AM$102,MATCH(Species!AD$2,'Round 1'!$B$2:$AM$2,0),0),0)+IFERROR(VLOOKUP($B79,'Round  (2)'!$B$2:$AM$102,MATCH(Species!AD$2,'Round  (2)'!$B$2:$AM$2,0),0),0)+IFERROR(VLOOKUP($B79,'Round  (3)'!$B$2:$AM$102,MATCH(Species!AD$2,'Round  (3)'!$B$2:$AM$2,0),0),0)+IFERROR(VLOOKUP($B79,'Round (4)'!$B$2:$AM$102,MATCH(Species!AD$2,'Round (4)'!$B$2:$AM$2,0),0),0)+IFERROR(VLOOKUP($B79,'Round  (5)'!$B$2:$AM$102,MATCH(Species!AD$2,'Round  (5)'!$B$2:$AM$2,0),0),0)+IFERROR(VLOOKUP($B79,'Round  (6)'!$B$2:$AM$102,MATCH(Species!AD$2,'Round  (6)'!$B$2:$AM$2,0),0),0)+IFERROR(VLOOKUP($B79,'Round  (7)'!$B$2:$AM$102,MATCH(Species!AD$2,'Round  (7)'!$B$2:$AM$2,0),0),0)+IFERROR(VLOOKUP($B79,'Round  (8)'!$B$2:$AM$102,MATCH(Species!AD$2,'Round  (8)'!$B$2:$AM$2,0),0),0)+IFERROR(VLOOKUP($B79,'Round  (9)'!$B$2:$AM$102,MATCH(Species!AD$2,'Round  (9)'!$B$2:$AM$2,0),0),0)+IFERROR(VLOOKUP($B79,'Round  (10)'!$B$2:$U$102,MATCH(Species!AD$2,'Round  (10)'!$B$2:$U$2,0),0),0)+IFERROR(VLOOKUP($B79,'Round  (11)'!$B$2:$AB$102,MATCH(Species!AD$2,'Round  (11)'!$B$2:$AB$2,0),0),0)+IFERROR(VLOOKUP($B79,'Round  (12)'!$B$2:$Y$100,MATCH(Species!AD$2,'Round  (12)'!$B$2:$Y$2,0),0),0)</f>
        <v>0</v>
      </c>
      <c r="AE79" s="480">
        <f>IFERROR(VLOOKUP($B79,'Round 1'!$B$2:$AM$102,MATCH(Species!AE$2,'Round 1'!$B$2:$AM$2,0),0),0)+IFERROR(VLOOKUP($B79,'Round  (2)'!$B$2:$AM$102,MATCH(Species!AE$2,'Round  (2)'!$B$2:$AM$2,0),0),0)+IFERROR(VLOOKUP($B79,'Round  (3)'!$B$2:$AM$102,MATCH(Species!AE$2,'Round  (3)'!$B$2:$AM$2,0),0),0)+IFERROR(VLOOKUP($B79,'Round (4)'!$B$2:$AM$102,MATCH(Species!AE$2,'Round (4)'!$B$2:$AM$2,0),0),0)+IFERROR(VLOOKUP($B79,'Round  (5)'!$B$2:$AM$102,MATCH(Species!AE$2,'Round  (5)'!$B$2:$AM$2,0),0),0)+IFERROR(VLOOKUP($B79,'Round  (6)'!$B$2:$AM$102,MATCH(Species!AE$2,'Round  (6)'!$B$2:$AM$2,0),0),0)+IFERROR(VLOOKUP($B79,'Round  (7)'!$B$2:$AM$102,MATCH(Species!AE$2,'Round  (7)'!$B$2:$AM$2,0),0),0)+IFERROR(VLOOKUP($B79,'Round  (8)'!$B$2:$AM$102,MATCH(Species!AE$2,'Round  (8)'!$B$2:$AM$2,0),0),0)+IFERROR(VLOOKUP($B79,'Round  (9)'!$B$2:$AM$102,MATCH(Species!AE$2,'Round  (9)'!$B$2:$AM$2,0),0),0)+IFERROR(VLOOKUP($B79,'Round  (10)'!$B$2:$U$102,MATCH(Species!AE$2,'Round  (10)'!$B$2:$U$2,0),0),0)+IFERROR(VLOOKUP($B79,'Round  (11)'!$B$2:$AB$102,MATCH(Species!AE$2,'Round  (11)'!$B$2:$AB$2,0),0),0)+IFERROR(VLOOKUP($B79,'Round  (12)'!$B$2:$Y$100,MATCH(Species!AE$2,'Round  (12)'!$B$2:$Y$2,0),0),0)</f>
        <v>0</v>
      </c>
      <c r="AF79" s="480">
        <f>IFERROR(VLOOKUP($B79,'Round 1'!$B$2:$AM$102,MATCH(Species!AF$2,'Round 1'!$B$2:$AM$2,0),0),0)+IFERROR(VLOOKUP($B79,'Round  (2)'!$B$2:$AM$102,MATCH(Species!AF$2,'Round  (2)'!$B$2:$AM$2,0),0),0)+IFERROR(VLOOKUP($B79,'Round  (3)'!$B$2:$AM$102,MATCH(Species!AF$2,'Round  (3)'!$B$2:$AM$2,0),0),0)+IFERROR(VLOOKUP($B79,'Round (4)'!$B$2:$AM$102,MATCH(Species!AF$2,'Round (4)'!$B$2:$AM$2,0),0),0)+IFERROR(VLOOKUP($B79,'Round  (5)'!$B$2:$AM$102,MATCH(Species!AF$2,'Round  (5)'!$B$2:$AM$2,0),0),0)+IFERROR(VLOOKUP($B79,'Round  (6)'!$B$2:$AM$102,MATCH(Species!AF$2,'Round  (6)'!$B$2:$AM$2,0),0),0)+IFERROR(VLOOKUP($B79,'Round  (7)'!$B$2:$AM$102,MATCH(Species!AF$2,'Round  (7)'!$B$2:$AM$2,0),0),0)+IFERROR(VLOOKUP($B79,'Round  (8)'!$B$2:$AM$102,MATCH(Species!AF$2,'Round  (8)'!$B$2:$AM$2,0),0),0)+IFERROR(VLOOKUP($B79,'Round  (9)'!$B$2:$AM$102,MATCH(Species!AF$2,'Round  (9)'!$B$2:$AM$2,0),0),0)+IFERROR(VLOOKUP($B79,'Round  (10)'!$B$2:$U$102,MATCH(Species!AF$2,'Round  (10)'!$B$2:$U$2,0),0),0)+IFERROR(VLOOKUP($B79,'Round  (11)'!$B$2:$AB$102,MATCH(Species!AF$2,'Round  (11)'!$B$2:$AB$2,0),0),0)+IFERROR(VLOOKUP($B79,'Round  (12)'!$B$2:$Y$100,MATCH(Species!AF$2,'Round  (12)'!$B$2:$Y$2,0),0),0)</f>
        <v>0</v>
      </c>
      <c r="AG79" s="480">
        <f>IFERROR(VLOOKUP($B79,'Round 1'!$B$2:$AM$102,MATCH(Species!AG$2,'Round 1'!$B$2:$AM$2,0),0),0)+IFERROR(VLOOKUP($B79,'Round  (2)'!$B$2:$AM$102,MATCH(Species!AG$2,'Round  (2)'!$B$2:$AM$2,0),0),0)+IFERROR(VLOOKUP($B79,'Round  (3)'!$B$2:$AM$102,MATCH(Species!AG$2,'Round  (3)'!$B$2:$AM$2,0),0),0)+IFERROR(VLOOKUP($B79,'Round (4)'!$B$2:$AM$102,MATCH(Species!AG$2,'Round (4)'!$B$2:$AM$2,0),0),0)+IFERROR(VLOOKUP($B79,'Round  (5)'!$B$2:$AM$102,MATCH(Species!AG$2,'Round  (5)'!$B$2:$AM$2,0),0),0)+IFERROR(VLOOKUP($B79,'Round  (6)'!$B$2:$AM$102,MATCH(Species!AG$2,'Round  (6)'!$B$2:$AM$2,0),0),0)+IFERROR(VLOOKUP($B79,'Round  (7)'!$B$2:$AM$102,MATCH(Species!AG$2,'Round  (7)'!$B$2:$AM$2,0),0),0)+IFERROR(VLOOKUP($B79,'Round  (8)'!$B$2:$AM$102,MATCH(Species!AG$2,'Round  (8)'!$B$2:$AM$2,0),0),0)+IFERROR(VLOOKUP($B79,'Round  (9)'!$B$2:$AM$102,MATCH(Species!AG$2,'Round  (9)'!$B$2:$AM$2,0),0),0)+IFERROR(VLOOKUP($B79,'Round  (10)'!$B$2:$U$102,MATCH(Species!AG$2,'Round  (10)'!$B$2:$U$2,0),0),0)+IFERROR(VLOOKUP($B79,'Round  (11)'!$B$2:$AB$102,MATCH(Species!AG$2,'Round  (11)'!$B$2:$AB$2,0),0),0)+IFERROR(VLOOKUP($B79,'Round  (12)'!$B$2:$Y$100,MATCH(Species!AG$2,'Round  (12)'!$B$2:$Y$2,0),0),0)</f>
        <v>0</v>
      </c>
      <c r="AH79" s="480">
        <f>IFERROR(VLOOKUP($B79,'Round 1'!$B$2:$AM$102,MATCH(Species!AH$2,'Round 1'!$B$2:$AM$2,0),0),0)+IFERROR(VLOOKUP($B79,'Round  (2)'!$B$2:$AM$102,MATCH(Species!AH$2,'Round  (2)'!$B$2:$AM$2,0),0),0)+IFERROR(VLOOKUP($B79,'Round  (3)'!$B$2:$AM$102,MATCH(Species!AH$2,'Round  (3)'!$B$2:$AM$2,0),0),0)+IFERROR(VLOOKUP($B79,'Round (4)'!$B$2:$AM$102,MATCH(Species!AH$2,'Round (4)'!$B$2:$AM$2,0),0),0)+IFERROR(VLOOKUP($B79,'Round  (5)'!$B$2:$AM$102,MATCH(Species!AH$2,'Round  (5)'!$B$2:$AM$2,0),0),0)+IFERROR(VLOOKUP($B79,'Round  (6)'!$B$2:$AM$102,MATCH(Species!AH$2,'Round  (6)'!$B$2:$AM$2,0),0),0)+IFERROR(VLOOKUP($B79,'Round  (7)'!$B$2:$AM$102,MATCH(Species!AH$2,'Round  (7)'!$B$2:$AM$2,0),0),0)+IFERROR(VLOOKUP($B79,'Round  (8)'!$B$2:$AM$102,MATCH(Species!AH$2,'Round  (8)'!$B$2:$AM$2,0),0),0)+IFERROR(VLOOKUP($B79,'Round  (9)'!$B$2:$AM$102,MATCH(Species!AH$2,'Round  (9)'!$B$2:$AM$2,0),0),0)+IFERROR(VLOOKUP($B79,'Round  (10)'!$B$2:$U$102,MATCH(Species!AH$2,'Round  (10)'!$B$2:$U$2,0),0),0)+IFERROR(VLOOKUP($B79,'Round  (11)'!$B$2:$AB$102,MATCH(Species!AH$2,'Round  (11)'!$B$2:$AB$2,0),0),0)+IFERROR(VLOOKUP($B79,'Round  (12)'!$B$2:$Y$100,MATCH(Species!AH$2,'Round  (12)'!$B$2:$Y$2,0),0),0)</f>
        <v>0</v>
      </c>
      <c r="AI79" s="480">
        <f>IFERROR(VLOOKUP($B79,'Round 1'!$B$2:$AM$102,MATCH(Species!AI$2,'Round 1'!$B$2:$AM$2,0),0),0)+IFERROR(VLOOKUP($B79,'Round  (2)'!$B$2:$AM$102,MATCH(Species!AI$2,'Round  (2)'!$B$2:$AM$2,0),0),0)+IFERROR(VLOOKUP($B79,'Round  (3)'!$B$2:$AM$102,MATCH(Species!AI$2,'Round  (3)'!$B$2:$AM$2,0),0),0)+IFERROR(VLOOKUP($B79,'Round (4)'!$B$2:$AM$102,MATCH(Species!AI$2,'Round (4)'!$B$2:$AM$2,0),0),0)+IFERROR(VLOOKUP($B79,'Round  (5)'!$B$2:$AM$102,MATCH(Species!AI$2,'Round  (5)'!$B$2:$AM$2,0),0),0)+IFERROR(VLOOKUP($B79,'Round  (6)'!$B$2:$AM$102,MATCH(Species!AI$2,'Round  (6)'!$B$2:$AM$2,0),0),0)+IFERROR(VLOOKUP($B79,'Round  (7)'!$B$2:$AM$102,MATCH(Species!AI$2,'Round  (7)'!$B$2:$AM$2,0),0),0)+IFERROR(VLOOKUP($B79,'Round  (8)'!$B$2:$AM$102,MATCH(Species!AI$2,'Round  (8)'!$B$2:$AM$2,0),0),0)+IFERROR(VLOOKUP($B79,'Round  (9)'!$B$2:$AM$102,MATCH(Species!AI$2,'Round  (9)'!$B$2:$AM$2,0),0),0)+IFERROR(VLOOKUP($B79,'Round  (10)'!$B$2:$U$102,MATCH(Species!AI$2,'Round  (10)'!$B$2:$U$2,0),0),0)+IFERROR(VLOOKUP($B79,'Round  (11)'!$B$2:$AB$102,MATCH(Species!AI$2,'Round  (11)'!$B$2:$AB$2,0),0),0)+IFERROR(VLOOKUP($B79,'Round  (12)'!$B$2:$Y$100,MATCH(Species!AI$2,'Round  (12)'!$B$2:$Y$2,0),0),0)</f>
        <v>0</v>
      </c>
      <c r="AJ79" s="480">
        <f>IFERROR(VLOOKUP($B79,'Round 1'!$B$2:$AM$102,MATCH(Species!AJ$2,'Round 1'!$B$2:$AM$2,0),0),0)+IFERROR(VLOOKUP($B79,'Round  (2)'!$B$2:$AM$102,MATCH(Species!AJ$2,'Round  (2)'!$B$2:$AM$2,0),0),0)+IFERROR(VLOOKUP($B79,'Round  (3)'!$B$2:$AM$102,MATCH(Species!AJ$2,'Round  (3)'!$B$2:$AM$2,0),0),0)+IFERROR(VLOOKUP($B79,'Round (4)'!$B$2:$AM$102,MATCH(Species!AJ$2,'Round (4)'!$B$2:$AM$2,0),0),0)+IFERROR(VLOOKUP($B79,'Round  (5)'!$B$2:$AM$102,MATCH(Species!AJ$2,'Round  (5)'!$B$2:$AM$2,0),0),0)+IFERROR(VLOOKUP($B79,'Round  (6)'!$B$2:$AM$102,MATCH(Species!AJ$2,'Round  (6)'!$B$2:$AM$2,0),0),0)+IFERROR(VLOOKUP($B79,'Round  (7)'!$B$2:$AM$102,MATCH(Species!AJ$2,'Round  (7)'!$B$2:$AM$2,0),0),0)+IFERROR(VLOOKUP($B79,'Round  (8)'!$B$2:$AM$102,MATCH(Species!AJ$2,'Round  (8)'!$B$2:$AM$2,0),0),0)+IFERROR(VLOOKUP($B79,'Round  (9)'!$B$2:$AM$102,MATCH(Species!AJ$2,'Round  (9)'!$B$2:$AM$2,0),0),0)+IFERROR(VLOOKUP($B79,'Round  (10)'!$B$2:$U$102,MATCH(Species!AJ$2,'Round  (10)'!$B$2:$U$2,0),0),0)+IFERROR(VLOOKUP($B79,'Round  (11)'!$B$2:$AB$102,MATCH(Species!AJ$2,'Round  (11)'!$B$2:$AB$2,0),0),0)+IFERROR(VLOOKUP($B79,'Round  (12)'!$B$2:$Y$100,MATCH(Species!AJ$2,'Round  (12)'!$B$2:$Y$2,0),0),0)</f>
        <v>0</v>
      </c>
    </row>
    <row r="80" spans="1:36" x14ac:dyDescent="0.3">
      <c r="A80" s="186">
        <v>77</v>
      </c>
      <c r="B80" s="326" t="s">
        <v>411</v>
      </c>
      <c r="C80" s="66" t="str">
        <f>IFERROR(VLOOKUP(B80,IND!$B$3:$E$66,4,0),"NM")</f>
        <v>NM</v>
      </c>
      <c r="D80" s="51">
        <f t="shared" si="5"/>
        <v>2</v>
      </c>
      <c r="E80" s="342">
        <f t="shared" si="6"/>
        <v>3</v>
      </c>
      <c r="F80" s="480">
        <f>IFERROR(VLOOKUP($B80,'Round 1'!$B$2:$AM$102,MATCH(Species!F$2,'Round 1'!$B$2:$AM$2,0),0),0)+IFERROR(VLOOKUP($B80,'Round  (2)'!$B$2:$AM$102,MATCH(Species!F$2,'Round  (2)'!$B$2:$AM$2,0),0),0)+IFERROR(VLOOKUP($B80,'Round  (3)'!$B$2:$AM$102,MATCH(Species!F$2,'Round  (3)'!$B$2:$AM$2,0),0),0)+IFERROR(VLOOKUP($B80,'Round (4)'!$B$2:$AM$102,MATCH(Species!F$2,'Round (4)'!$B$2:$AM$2,0),0),0)+IFERROR(VLOOKUP($B80,'Round  (5)'!$B$2:$AM$102,MATCH(Species!F$2,'Round  (5)'!$B$2:$AM$2,0),0),0)+IFERROR(VLOOKUP($B80,'Round  (6)'!$B$2:$AM$102,MATCH(Species!F$2,'Round  (6)'!$B$2:$AM$2,0),0),0)+IFERROR(VLOOKUP($B80,'Round  (7)'!$B$2:$AM$102,MATCH(Species!F$2,'Round  (7)'!$B$2:$AM$2,0),0),0)+IFERROR(VLOOKUP($B80,'Round  (8)'!$B$2:$AM$102,MATCH(Species!F$2,'Round  (8)'!$B$2:$AM$2,0),0),0)+IFERROR(VLOOKUP($B80,'Round  (9)'!$B$2:$AM$102,MATCH(Species!F$2,'Round  (9)'!$B$2:$AM$2,0),0),0)+IFERROR(VLOOKUP($B80,'Round  (10)'!$B$2:$U$102,MATCH(Species!F$2,'Round  (10)'!$B$2:$U$2,0),0),0)+IFERROR(VLOOKUP($B80,'Round  (11)'!$B$2:$AB$102,MATCH(Species!F$2,'Round  (11)'!$B$2:$AB$2,0),0),0)+IFERROR(VLOOKUP($B80,'Round  (12)'!$B$2:$Y$100,MATCH(Species!F$2,'Round  (12)'!$B$2:$Y$2,0),0),0)</f>
        <v>0</v>
      </c>
      <c r="G80" s="480">
        <f>IFERROR(VLOOKUP($B80,'Round 1'!$B$2:$AM$102,MATCH(Species!G$2,'Round 1'!$B$2:$AM$2,0),0),0)+IFERROR(VLOOKUP($B80,'Round  (2)'!$B$2:$AM$102,MATCH(Species!G$2,'Round  (2)'!$B$2:$AM$2,0),0),0)+IFERROR(VLOOKUP($B80,'Round  (3)'!$B$2:$AM$102,MATCH(Species!G$2,'Round  (3)'!$B$2:$AM$2,0),0),0)+IFERROR(VLOOKUP($B80,'Round (4)'!$B$2:$AM$102,MATCH(Species!G$2,'Round (4)'!$B$2:$AM$2,0),0),0)+IFERROR(VLOOKUP($B80,'Round  (5)'!$B$2:$AM$102,MATCH(Species!G$2,'Round  (5)'!$B$2:$AM$2,0),0),0)+IFERROR(VLOOKUP($B80,'Round  (6)'!$B$2:$AM$102,MATCH(Species!G$2,'Round  (6)'!$B$2:$AM$2,0),0),0)+IFERROR(VLOOKUP($B80,'Round  (7)'!$B$2:$AM$102,MATCH(Species!G$2,'Round  (7)'!$B$2:$AM$2,0),0),0)+IFERROR(VLOOKUP($B80,'Round  (8)'!$B$2:$AM$102,MATCH(Species!G$2,'Round  (8)'!$B$2:$AM$2,0),0),0)+IFERROR(VLOOKUP($B80,'Round  (9)'!$B$2:$AM$102,MATCH(Species!G$2,'Round  (9)'!$B$2:$AM$2,0),0),0)+IFERROR(VLOOKUP($B80,'Round  (10)'!$B$2:$U$102,MATCH(Species!G$2,'Round  (10)'!$B$2:$U$2,0),0),0)+IFERROR(VLOOKUP($B80,'Round  (11)'!$B$2:$AB$102,MATCH(Species!G$2,'Round  (11)'!$B$2:$AB$2,0),0),0)+IFERROR(VLOOKUP($B80,'Round  (12)'!$B$2:$Y$100,MATCH(Species!G$2,'Round  (12)'!$B$2:$Y$2,0),0),0)</f>
        <v>0</v>
      </c>
      <c r="H80" s="480">
        <f>IFERROR(VLOOKUP($B80,'Round 1'!$B$2:$AM$102,MATCH(Species!H$2,'Round 1'!$B$2:$AM$2,0),0),0)+IFERROR(VLOOKUP($B80,'Round  (2)'!$B$2:$AM$102,MATCH(Species!H$2,'Round  (2)'!$B$2:$AM$2,0),0),0)+IFERROR(VLOOKUP($B80,'Round  (3)'!$B$2:$AM$102,MATCH(Species!H$2,'Round  (3)'!$B$2:$AM$2,0),0),0)+IFERROR(VLOOKUP($B80,'Round (4)'!$B$2:$AM$102,MATCH(Species!H$2,'Round (4)'!$B$2:$AM$2,0),0),0)+IFERROR(VLOOKUP($B80,'Round  (5)'!$B$2:$AM$102,MATCH(Species!H$2,'Round  (5)'!$B$2:$AM$2,0),0),0)+IFERROR(VLOOKUP($B80,'Round  (6)'!$B$2:$AM$102,MATCH(Species!H$2,'Round  (6)'!$B$2:$AM$2,0),0),0)+IFERROR(VLOOKUP($B80,'Round  (7)'!$B$2:$AM$102,MATCH(Species!H$2,'Round  (7)'!$B$2:$AM$2,0),0),0)+IFERROR(VLOOKUP($B80,'Round  (8)'!$B$2:$AM$102,MATCH(Species!H$2,'Round  (8)'!$B$2:$AM$2,0),0),0)+IFERROR(VLOOKUP($B80,'Round  (9)'!$B$2:$AM$102,MATCH(Species!H$2,'Round  (9)'!$B$2:$AM$2,0),0),0)+IFERROR(VLOOKUP($B80,'Round  (10)'!$B$2:$U$102,MATCH(Species!H$2,'Round  (10)'!$B$2:$U$2,0),0),0)+IFERROR(VLOOKUP($B80,'Round  (11)'!$B$2:$AB$102,MATCH(Species!H$2,'Round  (11)'!$B$2:$AB$2,0),0),0)+IFERROR(VLOOKUP($B80,'Round  (12)'!$B$2:$Y$100,MATCH(Species!H$2,'Round  (12)'!$B$2:$Y$2,0),0),0)</f>
        <v>0</v>
      </c>
      <c r="I80" s="480">
        <f>IFERROR(VLOOKUP($B80,'Round 1'!$B$2:$AM$102,MATCH(Species!I$2,'Round 1'!$B$2:$AM$2,0),0),0)+IFERROR(VLOOKUP($B80,'Round  (2)'!$B$2:$AM$102,MATCH(Species!I$2,'Round  (2)'!$B$2:$AM$2,0),0),0)+IFERROR(VLOOKUP($B80,'Round  (3)'!$B$2:$AM$102,MATCH(Species!I$2,'Round  (3)'!$B$2:$AM$2,0),0),0)+IFERROR(VLOOKUP($B80,'Round (4)'!$B$2:$AM$102,MATCH(Species!I$2,'Round (4)'!$B$2:$AM$2,0),0),0)+IFERROR(VLOOKUP($B80,'Round  (5)'!$B$2:$AM$102,MATCH(Species!I$2,'Round  (5)'!$B$2:$AM$2,0),0),0)+IFERROR(VLOOKUP($B80,'Round  (6)'!$B$2:$AM$102,MATCH(Species!I$2,'Round  (6)'!$B$2:$AM$2,0),0),0)+IFERROR(VLOOKUP($B80,'Round  (7)'!$B$2:$AM$102,MATCH(Species!I$2,'Round  (7)'!$B$2:$AM$2,0),0),0)+IFERROR(VLOOKUP($B80,'Round  (8)'!$B$2:$AM$102,MATCH(Species!I$2,'Round  (8)'!$B$2:$AM$2,0),0),0)+IFERROR(VLOOKUP($B80,'Round  (9)'!$B$2:$AM$102,MATCH(Species!I$2,'Round  (9)'!$B$2:$AM$2,0),0),0)+IFERROR(VLOOKUP($B80,'Round  (10)'!$B$2:$U$102,MATCH(Species!I$2,'Round  (10)'!$B$2:$U$2,0),0),0)+IFERROR(VLOOKUP($B80,'Round  (11)'!$B$2:$AB$102,MATCH(Species!I$2,'Round  (11)'!$B$2:$AB$2,0),0),0)+IFERROR(VLOOKUP($B80,'Round  (12)'!$B$2:$Y$100,MATCH(Species!I$2,'Round  (12)'!$B$2:$Y$2,0),0),0)</f>
        <v>0</v>
      </c>
      <c r="J80" s="480">
        <f>IFERROR(VLOOKUP($B80,'Round 1'!$B$2:$AM$102,MATCH(Species!J$2,'Round 1'!$B$2:$AM$2,0),0),0)+IFERROR(VLOOKUP($B80,'Round  (2)'!$B$2:$AM$102,MATCH(Species!J$2,'Round  (2)'!$B$2:$AM$2,0),0),0)+IFERROR(VLOOKUP($B80,'Round  (3)'!$B$2:$AM$102,MATCH(Species!J$2,'Round  (3)'!$B$2:$AM$2,0),0),0)+IFERROR(VLOOKUP($B80,'Round (4)'!$B$2:$AM$102,MATCH(Species!J$2,'Round (4)'!$B$2:$AM$2,0),0),0)+IFERROR(VLOOKUP($B80,'Round  (5)'!$B$2:$AM$102,MATCH(Species!J$2,'Round  (5)'!$B$2:$AM$2,0),0),0)+IFERROR(VLOOKUP($B80,'Round  (6)'!$B$2:$AM$102,MATCH(Species!J$2,'Round  (6)'!$B$2:$AM$2,0),0),0)+IFERROR(VLOOKUP($B80,'Round  (7)'!$B$2:$AM$102,MATCH(Species!J$2,'Round  (7)'!$B$2:$AM$2,0),0),0)+IFERROR(VLOOKUP($B80,'Round  (8)'!$B$2:$AM$102,MATCH(Species!J$2,'Round  (8)'!$B$2:$AM$2,0),0),0)+IFERROR(VLOOKUP($B80,'Round  (9)'!$B$2:$AM$102,MATCH(Species!J$2,'Round  (9)'!$B$2:$AM$2,0),0),0)+IFERROR(VLOOKUP($B80,'Round  (10)'!$B$2:$U$102,MATCH(Species!J$2,'Round  (10)'!$B$2:$U$2,0),0),0)+IFERROR(VLOOKUP($B80,'Round  (11)'!$B$2:$AB$102,MATCH(Species!J$2,'Round  (11)'!$B$2:$AB$2,0),0),0)+IFERROR(VLOOKUP($B80,'Round  (12)'!$B$2:$Y$100,MATCH(Species!J$2,'Round  (12)'!$B$2:$Y$2,0),0),0)</f>
        <v>0</v>
      </c>
      <c r="K80" s="480">
        <f>IFERROR(VLOOKUP($B80,'Round 1'!$B$2:$AM$102,MATCH(Species!K$2,'Round 1'!$B$2:$AM$2,0),0),0)+IFERROR(VLOOKUP($B80,'Round  (2)'!$B$2:$AM$102,MATCH(Species!K$2,'Round  (2)'!$B$2:$AM$2,0),0),0)+IFERROR(VLOOKUP($B80,'Round  (3)'!$B$2:$AM$102,MATCH(Species!K$2,'Round  (3)'!$B$2:$AM$2,0),0),0)+IFERROR(VLOOKUP($B80,'Round (4)'!$B$2:$AM$102,MATCH(Species!K$2,'Round (4)'!$B$2:$AM$2,0),0),0)+IFERROR(VLOOKUP($B80,'Round  (5)'!$B$2:$AM$102,MATCH(Species!K$2,'Round  (5)'!$B$2:$AM$2,0),0),0)+IFERROR(VLOOKUP($B80,'Round  (6)'!$B$2:$AM$102,MATCH(Species!K$2,'Round  (6)'!$B$2:$AM$2,0),0),0)+IFERROR(VLOOKUP($B80,'Round  (7)'!$B$2:$AM$102,MATCH(Species!K$2,'Round  (7)'!$B$2:$AM$2,0),0),0)+IFERROR(VLOOKUP($B80,'Round  (8)'!$B$2:$AM$102,MATCH(Species!K$2,'Round  (8)'!$B$2:$AM$2,0),0),0)+IFERROR(VLOOKUP($B80,'Round  (9)'!$B$2:$AM$102,MATCH(Species!K$2,'Round  (9)'!$B$2:$AM$2,0),0),0)+IFERROR(VLOOKUP($B80,'Round  (10)'!$B$2:$U$102,MATCH(Species!K$2,'Round  (10)'!$B$2:$U$2,0),0),0)+IFERROR(VLOOKUP($B80,'Round  (11)'!$B$2:$AB$102,MATCH(Species!K$2,'Round  (11)'!$B$2:$AB$2,0),0),0)+IFERROR(VLOOKUP($B80,'Round  (12)'!$B$2:$Y$100,MATCH(Species!K$2,'Round  (12)'!$B$2:$Y$2,0),0),0)</f>
        <v>0</v>
      </c>
      <c r="L80" s="480">
        <f>IFERROR(VLOOKUP($B80,'Round 1'!$B$2:$AM$102,MATCH(Species!L$2,'Round 1'!$B$2:$AM$2,0),0),0)+IFERROR(VLOOKUP($B80,'Round  (2)'!$B$2:$AM$102,MATCH(Species!L$2,'Round  (2)'!$B$2:$AM$2,0),0),0)+IFERROR(VLOOKUP($B80,'Round  (3)'!$B$2:$AM$102,MATCH(Species!L$2,'Round  (3)'!$B$2:$AM$2,0),0),0)+IFERROR(VLOOKUP($B80,'Round (4)'!$B$2:$AM$102,MATCH(Species!L$2,'Round (4)'!$B$2:$AM$2,0),0),0)+IFERROR(VLOOKUP($B80,'Round  (5)'!$B$2:$AM$102,MATCH(Species!L$2,'Round  (5)'!$B$2:$AM$2,0),0),0)+IFERROR(VLOOKUP($B80,'Round  (6)'!$B$2:$AM$102,MATCH(Species!L$2,'Round  (6)'!$B$2:$AM$2,0),0),0)+IFERROR(VLOOKUP($B80,'Round  (7)'!$B$2:$AM$102,MATCH(Species!L$2,'Round  (7)'!$B$2:$AM$2,0),0),0)+IFERROR(VLOOKUP($B80,'Round  (8)'!$B$2:$AM$102,MATCH(Species!L$2,'Round  (8)'!$B$2:$AM$2,0),0),0)+IFERROR(VLOOKUP($B80,'Round  (9)'!$B$2:$AM$102,MATCH(Species!L$2,'Round  (9)'!$B$2:$AM$2,0),0),0)+IFERROR(VLOOKUP($B80,'Round  (10)'!$B$2:$U$102,MATCH(Species!L$2,'Round  (10)'!$B$2:$U$2,0),0),0)+IFERROR(VLOOKUP($B80,'Round  (11)'!$B$2:$AB$102,MATCH(Species!L$2,'Round  (11)'!$B$2:$AB$2,0),0),0)+IFERROR(VLOOKUP($B80,'Round  (12)'!$B$2:$Y$100,MATCH(Species!L$2,'Round  (12)'!$B$2:$Y$2,0),0),0)</f>
        <v>1</v>
      </c>
      <c r="M80" s="480">
        <f>IFERROR(VLOOKUP($B80,'Round 1'!$B$2:$AM$102,MATCH(Species!M$2,'Round 1'!$B$2:$AM$2,0),0),0)+IFERROR(VLOOKUP($B80,'Round  (2)'!$B$2:$AM$102,MATCH(Species!M$2,'Round  (2)'!$B$2:$AM$2,0),0),0)+IFERROR(VLOOKUP($B80,'Round  (3)'!$B$2:$AM$102,MATCH(Species!M$2,'Round  (3)'!$B$2:$AM$2,0),0),0)+IFERROR(VLOOKUP($B80,'Round (4)'!$B$2:$AM$102,MATCH(Species!M$2,'Round (4)'!$B$2:$AM$2,0),0),0)+IFERROR(VLOOKUP($B80,'Round  (5)'!$B$2:$AM$102,MATCH(Species!M$2,'Round  (5)'!$B$2:$AM$2,0),0),0)+IFERROR(VLOOKUP($B80,'Round  (6)'!$B$2:$AM$102,MATCH(Species!M$2,'Round  (6)'!$B$2:$AM$2,0),0),0)+IFERROR(VLOOKUP($B80,'Round  (7)'!$B$2:$AM$102,MATCH(Species!M$2,'Round  (7)'!$B$2:$AM$2,0),0),0)+IFERROR(VLOOKUP($B80,'Round  (8)'!$B$2:$AM$102,MATCH(Species!M$2,'Round  (8)'!$B$2:$AM$2,0),0),0)+IFERROR(VLOOKUP($B80,'Round  (9)'!$B$2:$AM$102,MATCH(Species!M$2,'Round  (9)'!$B$2:$AM$2,0),0),0)+IFERROR(VLOOKUP($B80,'Round  (10)'!$B$2:$U$102,MATCH(Species!M$2,'Round  (10)'!$B$2:$U$2,0),0),0)+IFERROR(VLOOKUP($B80,'Round  (11)'!$B$2:$AB$102,MATCH(Species!M$2,'Round  (11)'!$B$2:$AB$2,0),0),0)+IFERROR(VLOOKUP($B80,'Round  (12)'!$B$2:$Y$100,MATCH(Species!M$2,'Round  (12)'!$B$2:$Y$2,0),0),0)</f>
        <v>0</v>
      </c>
      <c r="N80" s="480">
        <f>IFERROR(VLOOKUP($B80,'Round 1'!$B$2:$AM$102,MATCH(Species!N$2,'Round 1'!$B$2:$AM$2,0),0),0)+IFERROR(VLOOKUP($B80,'Round  (2)'!$B$2:$AM$102,MATCH(Species!N$2,'Round  (2)'!$B$2:$AM$2,0),0),0)+IFERROR(VLOOKUP($B80,'Round  (3)'!$B$2:$AM$102,MATCH(Species!N$2,'Round  (3)'!$B$2:$AM$2,0),0),0)+IFERROR(VLOOKUP($B80,'Round (4)'!$B$2:$AM$102,MATCH(Species!N$2,'Round (4)'!$B$2:$AM$2,0),0),0)+IFERROR(VLOOKUP($B80,'Round  (5)'!$B$2:$AM$102,MATCH(Species!N$2,'Round  (5)'!$B$2:$AM$2,0),0),0)+IFERROR(VLOOKUP($B80,'Round  (6)'!$B$2:$AM$102,MATCH(Species!N$2,'Round  (6)'!$B$2:$AM$2,0),0),0)+IFERROR(VLOOKUP($B80,'Round  (7)'!$B$2:$AM$102,MATCH(Species!N$2,'Round  (7)'!$B$2:$AM$2,0),0),0)+IFERROR(VLOOKUP($B80,'Round  (8)'!$B$2:$AM$102,MATCH(Species!N$2,'Round  (8)'!$B$2:$AM$2,0),0),0)+IFERROR(VLOOKUP($B80,'Round  (9)'!$B$2:$AM$102,MATCH(Species!N$2,'Round  (9)'!$B$2:$AM$2,0),0),0)+IFERROR(VLOOKUP($B80,'Round  (10)'!$B$2:$U$102,MATCH(Species!N$2,'Round  (10)'!$B$2:$U$2,0),0),0)+IFERROR(VLOOKUP($B80,'Round  (11)'!$B$2:$AB$102,MATCH(Species!N$2,'Round  (11)'!$B$2:$AB$2,0),0),0)+IFERROR(VLOOKUP($B80,'Round  (12)'!$B$2:$Y$100,MATCH(Species!N$2,'Round  (12)'!$B$2:$Y$2,0),0),0)</f>
        <v>0</v>
      </c>
      <c r="O80" s="480">
        <f>IFERROR(VLOOKUP($B80,'Round 1'!$B$2:$AM$102,MATCH(Species!O$2,'Round 1'!$B$2:$AM$2,0),0),0)+IFERROR(VLOOKUP($B80,'Round  (2)'!$B$2:$AM$102,MATCH(Species!O$2,'Round  (2)'!$B$2:$AM$2,0),0),0)+IFERROR(VLOOKUP($B80,'Round  (3)'!$B$2:$AM$102,MATCH(Species!O$2,'Round  (3)'!$B$2:$AM$2,0),0),0)+IFERROR(VLOOKUP($B80,'Round (4)'!$B$2:$AM$102,MATCH(Species!O$2,'Round (4)'!$B$2:$AM$2,0),0),0)+IFERROR(VLOOKUP($B80,'Round  (5)'!$B$2:$AM$102,MATCH(Species!O$2,'Round  (5)'!$B$2:$AM$2,0),0),0)+IFERROR(VLOOKUP($B80,'Round  (6)'!$B$2:$AM$102,MATCH(Species!O$2,'Round  (6)'!$B$2:$AM$2,0),0),0)+IFERROR(VLOOKUP($B80,'Round  (7)'!$B$2:$AM$102,MATCH(Species!O$2,'Round  (7)'!$B$2:$AM$2,0),0),0)+IFERROR(VLOOKUP($B80,'Round  (8)'!$B$2:$AM$102,MATCH(Species!O$2,'Round  (8)'!$B$2:$AM$2,0),0),0)+IFERROR(VLOOKUP($B80,'Round  (9)'!$B$2:$AM$102,MATCH(Species!O$2,'Round  (9)'!$B$2:$AM$2,0),0),0)+IFERROR(VLOOKUP($B80,'Round  (10)'!$B$2:$U$102,MATCH(Species!O$2,'Round  (10)'!$B$2:$U$2,0),0),0)+IFERROR(VLOOKUP($B80,'Round  (11)'!$B$2:$AB$102,MATCH(Species!O$2,'Round  (11)'!$B$2:$AB$2,0),0),0)+IFERROR(VLOOKUP($B80,'Round  (12)'!$B$2:$Y$100,MATCH(Species!O$2,'Round  (12)'!$B$2:$Y$2,0),0),0)</f>
        <v>0</v>
      </c>
      <c r="P80" s="480">
        <f>IFERROR(VLOOKUP($B80,'Round 1'!$B$2:$AM$102,MATCH(Species!P$2,'Round 1'!$B$2:$AM$2,0),0),0)+IFERROR(VLOOKUP($B80,'Round  (2)'!$B$2:$AM$102,MATCH(Species!P$2,'Round  (2)'!$B$2:$AM$2,0),0),0)+IFERROR(VLOOKUP($B80,'Round  (3)'!$B$2:$AM$102,MATCH(Species!P$2,'Round  (3)'!$B$2:$AM$2,0),0),0)+IFERROR(VLOOKUP($B80,'Round (4)'!$B$2:$AM$102,MATCH(Species!P$2,'Round (4)'!$B$2:$AM$2,0),0),0)+IFERROR(VLOOKUP($B80,'Round  (5)'!$B$2:$AM$102,MATCH(Species!P$2,'Round  (5)'!$B$2:$AM$2,0),0),0)+IFERROR(VLOOKUP($B80,'Round  (6)'!$B$2:$AM$102,MATCH(Species!P$2,'Round  (6)'!$B$2:$AM$2,0),0),0)+IFERROR(VLOOKUP($B80,'Round  (7)'!$B$2:$AM$102,MATCH(Species!P$2,'Round  (7)'!$B$2:$AM$2,0),0),0)+IFERROR(VLOOKUP($B80,'Round  (8)'!$B$2:$AM$102,MATCH(Species!P$2,'Round  (8)'!$B$2:$AM$2,0),0),0)+IFERROR(VLOOKUP($B80,'Round  (9)'!$B$2:$AM$102,MATCH(Species!P$2,'Round  (9)'!$B$2:$AM$2,0),0),0)+IFERROR(VLOOKUP($B80,'Round  (10)'!$B$2:$U$102,MATCH(Species!P$2,'Round  (10)'!$B$2:$U$2,0),0),0)+IFERROR(VLOOKUP($B80,'Round  (11)'!$B$2:$AB$102,MATCH(Species!P$2,'Round  (11)'!$B$2:$AB$2,0),0),0)+IFERROR(VLOOKUP($B80,'Round  (12)'!$B$2:$Y$100,MATCH(Species!P$2,'Round  (12)'!$B$2:$Y$2,0),0),0)</f>
        <v>0</v>
      </c>
      <c r="Q80" s="480">
        <f>IFERROR(VLOOKUP($B80,'Round 1'!$B$2:$AM$102,MATCH(Species!Q$2,'Round 1'!$B$2:$AM$2,0),0),0)+IFERROR(VLOOKUP($B80,'Round  (2)'!$B$2:$AM$102,MATCH(Species!Q$2,'Round  (2)'!$B$2:$AM$2,0),0),0)+IFERROR(VLOOKUP($B80,'Round  (3)'!$B$2:$AM$102,MATCH(Species!Q$2,'Round  (3)'!$B$2:$AM$2,0),0),0)+IFERROR(VLOOKUP($B80,'Round (4)'!$B$2:$AM$102,MATCH(Species!Q$2,'Round (4)'!$B$2:$AM$2,0),0),0)+IFERROR(VLOOKUP($B80,'Round  (5)'!$B$2:$AM$102,MATCH(Species!Q$2,'Round  (5)'!$B$2:$AM$2,0),0),0)+IFERROR(VLOOKUP($B80,'Round  (6)'!$B$2:$AM$102,MATCH(Species!Q$2,'Round  (6)'!$B$2:$AM$2,0),0),0)+IFERROR(VLOOKUP($B80,'Round  (7)'!$B$2:$AM$102,MATCH(Species!Q$2,'Round  (7)'!$B$2:$AM$2,0),0),0)+IFERROR(VLOOKUP($B80,'Round  (8)'!$B$2:$AM$102,MATCH(Species!Q$2,'Round  (8)'!$B$2:$AM$2,0),0),0)+IFERROR(VLOOKUP($B80,'Round  (9)'!$B$2:$AM$102,MATCH(Species!Q$2,'Round  (9)'!$B$2:$AM$2,0),0),0)+IFERROR(VLOOKUP($B80,'Round  (10)'!$B$2:$U$102,MATCH(Species!Q$2,'Round  (10)'!$B$2:$U$2,0),0),0)+IFERROR(VLOOKUP($B80,'Round  (11)'!$B$2:$AB$102,MATCH(Species!Q$2,'Round  (11)'!$B$2:$AB$2,0),0),0)+IFERROR(VLOOKUP($B80,'Round  (12)'!$B$2:$Y$100,MATCH(Species!Q$2,'Round  (12)'!$B$2:$Y$2,0),0),0)</f>
        <v>0</v>
      </c>
      <c r="R80" s="480">
        <f>IFERROR(VLOOKUP($B80,'Round 1'!$B$2:$AM$102,MATCH(Species!R$2,'Round 1'!$B$2:$AM$2,0),0),0)+IFERROR(VLOOKUP($B80,'Round  (2)'!$B$2:$AM$102,MATCH(Species!R$2,'Round  (2)'!$B$2:$AM$2,0),0),0)+IFERROR(VLOOKUP($B80,'Round  (3)'!$B$2:$AM$102,MATCH(Species!R$2,'Round  (3)'!$B$2:$AM$2,0),0),0)+IFERROR(VLOOKUP($B80,'Round (4)'!$B$2:$AM$102,MATCH(Species!R$2,'Round (4)'!$B$2:$AM$2,0),0),0)+IFERROR(VLOOKUP($B80,'Round  (5)'!$B$2:$AM$102,MATCH(Species!R$2,'Round  (5)'!$B$2:$AM$2,0),0),0)+IFERROR(VLOOKUP($B80,'Round  (6)'!$B$2:$AM$102,MATCH(Species!R$2,'Round  (6)'!$B$2:$AM$2,0),0),0)+IFERROR(VLOOKUP($B80,'Round  (7)'!$B$2:$AM$102,MATCH(Species!R$2,'Round  (7)'!$B$2:$AM$2,0),0),0)+IFERROR(VLOOKUP($B80,'Round  (8)'!$B$2:$AM$102,MATCH(Species!R$2,'Round  (8)'!$B$2:$AM$2,0),0),0)+IFERROR(VLOOKUP($B80,'Round  (9)'!$B$2:$AM$102,MATCH(Species!R$2,'Round  (9)'!$B$2:$AM$2,0),0),0)+IFERROR(VLOOKUP($B80,'Round  (10)'!$B$2:$U$102,MATCH(Species!R$2,'Round  (10)'!$B$2:$U$2,0),0),0)+IFERROR(VLOOKUP($B80,'Round  (11)'!$B$2:$AB$102,MATCH(Species!R$2,'Round  (11)'!$B$2:$AB$2,0),0),0)+IFERROR(VLOOKUP($B80,'Round  (12)'!$B$2:$Y$100,MATCH(Species!R$2,'Round  (12)'!$B$2:$Y$2,0),0),0)</f>
        <v>0</v>
      </c>
      <c r="S80" s="480">
        <f>IFERROR(VLOOKUP($B80,'Round 1'!$B$2:$AM$102,MATCH(Species!S$2,'Round 1'!$B$2:$AM$2,0),0),0)+IFERROR(VLOOKUP($B80,'Round  (2)'!$B$2:$AM$102,MATCH(Species!S$2,'Round  (2)'!$B$2:$AM$2,0),0),0)+IFERROR(VLOOKUP($B80,'Round  (3)'!$B$2:$AM$102,MATCH(Species!S$2,'Round  (3)'!$B$2:$AM$2,0),0),0)+IFERROR(VLOOKUP($B80,'Round (4)'!$B$2:$AM$102,MATCH(Species!S$2,'Round (4)'!$B$2:$AM$2,0),0),0)+IFERROR(VLOOKUP($B80,'Round  (5)'!$B$2:$AM$102,MATCH(Species!S$2,'Round  (5)'!$B$2:$AM$2,0),0),0)+IFERROR(VLOOKUP($B80,'Round  (6)'!$B$2:$AM$102,MATCH(Species!S$2,'Round  (6)'!$B$2:$AM$2,0),0),0)+IFERROR(VLOOKUP($B80,'Round  (7)'!$B$2:$AM$102,MATCH(Species!S$2,'Round  (7)'!$B$2:$AM$2,0),0),0)+IFERROR(VLOOKUP($B80,'Round  (8)'!$B$2:$AM$102,MATCH(Species!S$2,'Round  (8)'!$B$2:$AM$2,0),0),0)+IFERROR(VLOOKUP($B80,'Round  (9)'!$B$2:$AM$102,MATCH(Species!S$2,'Round  (9)'!$B$2:$AM$2,0),0),0)+IFERROR(VLOOKUP($B80,'Round  (10)'!$B$2:$U$102,MATCH(Species!S$2,'Round  (10)'!$B$2:$U$2,0),0),0)+IFERROR(VLOOKUP($B80,'Round  (11)'!$B$2:$AB$102,MATCH(Species!S$2,'Round  (11)'!$B$2:$AB$2,0),0),0)+IFERROR(VLOOKUP($B80,'Round  (12)'!$B$2:$Y$100,MATCH(Species!S$2,'Round  (12)'!$B$2:$Y$2,0),0),0)</f>
        <v>0</v>
      </c>
      <c r="T80" s="480">
        <f>IFERROR(VLOOKUP($B80,'Round 1'!$B$2:$AM$102,MATCH(Species!T$2,'Round 1'!$B$2:$AM$2,0),0),0)+IFERROR(VLOOKUP($B80,'Round  (2)'!$B$2:$AM$102,MATCH(Species!T$2,'Round  (2)'!$B$2:$AM$2,0),0),0)+IFERROR(VLOOKUP($B80,'Round  (3)'!$B$2:$AM$102,MATCH(Species!T$2,'Round  (3)'!$B$2:$AM$2,0),0),0)+IFERROR(VLOOKUP($B80,'Round (4)'!$B$2:$AM$102,MATCH(Species!T$2,'Round (4)'!$B$2:$AM$2,0),0),0)+IFERROR(VLOOKUP($B80,'Round  (5)'!$B$2:$AM$102,MATCH(Species!T$2,'Round  (5)'!$B$2:$AM$2,0),0),0)+IFERROR(VLOOKUP($B80,'Round  (6)'!$B$2:$AM$102,MATCH(Species!T$2,'Round  (6)'!$B$2:$AM$2,0),0),0)+IFERROR(VLOOKUP($B80,'Round  (7)'!$B$2:$AM$102,MATCH(Species!T$2,'Round  (7)'!$B$2:$AM$2,0),0),0)+IFERROR(VLOOKUP($B80,'Round  (8)'!$B$2:$AM$102,MATCH(Species!T$2,'Round  (8)'!$B$2:$AM$2,0),0),0)+IFERROR(VLOOKUP($B80,'Round  (9)'!$B$2:$AM$102,MATCH(Species!T$2,'Round  (9)'!$B$2:$AM$2,0),0),0)+IFERROR(VLOOKUP($B80,'Round  (10)'!$B$2:$U$102,MATCH(Species!T$2,'Round  (10)'!$B$2:$U$2,0),0),0)+IFERROR(VLOOKUP($B80,'Round  (11)'!$B$2:$AB$102,MATCH(Species!T$2,'Round  (11)'!$B$2:$AB$2,0),0),0)+IFERROR(VLOOKUP($B80,'Round  (12)'!$B$2:$Y$100,MATCH(Species!T$2,'Round  (12)'!$B$2:$Y$2,0),0),0)</f>
        <v>0</v>
      </c>
      <c r="U80" s="480">
        <f>IFERROR(VLOOKUP($B80,'Round 1'!$B$2:$AM$102,MATCH(Species!U$2,'Round 1'!$B$2:$AM$2,0),0),0)+IFERROR(VLOOKUP($B80,'Round  (2)'!$B$2:$AM$102,MATCH(Species!U$2,'Round  (2)'!$B$2:$AM$2,0),0),0)+IFERROR(VLOOKUP($B80,'Round  (3)'!$B$2:$AM$102,MATCH(Species!U$2,'Round  (3)'!$B$2:$AM$2,0),0),0)+IFERROR(VLOOKUP($B80,'Round (4)'!$B$2:$AM$102,MATCH(Species!U$2,'Round (4)'!$B$2:$AM$2,0),0),0)+IFERROR(VLOOKUP($B80,'Round  (5)'!$B$2:$AM$102,MATCH(Species!U$2,'Round  (5)'!$B$2:$AM$2,0),0),0)+IFERROR(VLOOKUP($B80,'Round  (6)'!$B$2:$AM$102,MATCH(Species!U$2,'Round  (6)'!$B$2:$AM$2,0),0),0)+IFERROR(VLOOKUP($B80,'Round  (7)'!$B$2:$AM$102,MATCH(Species!U$2,'Round  (7)'!$B$2:$AM$2,0),0),0)+IFERROR(VLOOKUP($B80,'Round  (8)'!$B$2:$AM$102,MATCH(Species!U$2,'Round  (8)'!$B$2:$AM$2,0),0),0)+IFERROR(VLOOKUP($B80,'Round  (9)'!$B$2:$AM$102,MATCH(Species!U$2,'Round  (9)'!$B$2:$AM$2,0),0),0)+IFERROR(VLOOKUP($B80,'Round  (10)'!$B$2:$U$102,MATCH(Species!U$2,'Round  (10)'!$B$2:$U$2,0),0),0)+IFERROR(VLOOKUP($B80,'Round  (11)'!$B$2:$AB$102,MATCH(Species!U$2,'Round  (11)'!$B$2:$AB$2,0),0),0)+IFERROR(VLOOKUP($B80,'Round  (12)'!$B$2:$Y$100,MATCH(Species!U$2,'Round  (12)'!$B$2:$Y$2,0),0),0)</f>
        <v>2</v>
      </c>
      <c r="V80" s="480">
        <f>IFERROR(VLOOKUP($B80,'Round 1'!$B$2:$AM$102,MATCH(Species!V$2,'Round 1'!$B$2:$AM$2,0),0),0)+IFERROR(VLOOKUP($B80,'Round  (2)'!$B$2:$AM$102,MATCH(Species!V$2,'Round  (2)'!$B$2:$AM$2,0),0),0)+IFERROR(VLOOKUP($B80,'Round  (3)'!$B$2:$AM$102,MATCH(Species!V$2,'Round  (3)'!$B$2:$AM$2,0),0),0)+IFERROR(VLOOKUP($B80,'Round (4)'!$B$2:$AM$102,MATCH(Species!V$2,'Round (4)'!$B$2:$AM$2,0),0),0)+IFERROR(VLOOKUP($B80,'Round  (5)'!$B$2:$AM$102,MATCH(Species!V$2,'Round  (5)'!$B$2:$AM$2,0),0),0)+IFERROR(VLOOKUP($B80,'Round  (6)'!$B$2:$AM$102,MATCH(Species!V$2,'Round  (6)'!$B$2:$AM$2,0),0),0)+IFERROR(VLOOKUP($B80,'Round  (7)'!$B$2:$AM$102,MATCH(Species!V$2,'Round  (7)'!$B$2:$AM$2,0),0),0)+IFERROR(VLOOKUP($B80,'Round  (8)'!$B$2:$AM$102,MATCH(Species!V$2,'Round  (8)'!$B$2:$AM$2,0),0),0)+IFERROR(VLOOKUP($B80,'Round  (9)'!$B$2:$AM$102,MATCH(Species!V$2,'Round  (9)'!$B$2:$AM$2,0),0),0)+IFERROR(VLOOKUP($B80,'Round  (10)'!$B$2:$U$102,MATCH(Species!V$2,'Round  (10)'!$B$2:$U$2,0),0),0)+IFERROR(VLOOKUP($B80,'Round  (11)'!$B$2:$AB$102,MATCH(Species!V$2,'Round  (11)'!$B$2:$AB$2,0),0),0)+IFERROR(VLOOKUP($B80,'Round  (12)'!$B$2:$Y$100,MATCH(Species!V$2,'Round  (12)'!$B$2:$Y$2,0),0),0)</f>
        <v>0</v>
      </c>
      <c r="W80" s="480">
        <f>IFERROR(VLOOKUP($B80,'Round 1'!$B$2:$AM$102,MATCH(Species!W$2,'Round 1'!$B$2:$AM$2,0),0),0)+IFERROR(VLOOKUP($B80,'Round  (2)'!$B$2:$AM$102,MATCH(Species!W$2,'Round  (2)'!$B$2:$AM$2,0),0),0)+IFERROR(VLOOKUP($B80,'Round  (3)'!$B$2:$AM$102,MATCH(Species!W$2,'Round  (3)'!$B$2:$AM$2,0),0),0)+IFERROR(VLOOKUP($B80,'Round (4)'!$B$2:$AM$102,MATCH(Species!W$2,'Round (4)'!$B$2:$AM$2,0),0),0)+IFERROR(VLOOKUP($B80,'Round  (5)'!$B$2:$AM$102,MATCH(Species!W$2,'Round  (5)'!$B$2:$AM$2,0),0),0)+IFERROR(VLOOKUP($B80,'Round  (6)'!$B$2:$AM$102,MATCH(Species!W$2,'Round  (6)'!$B$2:$AM$2,0),0),0)+IFERROR(VLOOKUP($B80,'Round  (7)'!$B$2:$AM$102,MATCH(Species!W$2,'Round  (7)'!$B$2:$AM$2,0),0),0)+IFERROR(VLOOKUP($B80,'Round  (8)'!$B$2:$AM$102,MATCH(Species!W$2,'Round  (8)'!$B$2:$AM$2,0),0),0)+IFERROR(VLOOKUP($B80,'Round  (9)'!$B$2:$AM$102,MATCH(Species!W$2,'Round  (9)'!$B$2:$AM$2,0),0),0)+IFERROR(VLOOKUP($B80,'Round  (10)'!$B$2:$U$102,MATCH(Species!W$2,'Round  (10)'!$B$2:$U$2,0),0),0)+IFERROR(VLOOKUP($B80,'Round  (11)'!$B$2:$AB$102,MATCH(Species!W$2,'Round  (11)'!$B$2:$AB$2,0),0),0)+IFERROR(VLOOKUP($B80,'Round  (12)'!$B$2:$Y$100,MATCH(Species!W$2,'Round  (12)'!$B$2:$Y$2,0),0),0)</f>
        <v>0</v>
      </c>
      <c r="X80" s="480">
        <f>IFERROR(VLOOKUP($B80,'Round 1'!$B$2:$AM$102,MATCH(Species!X$2,'Round 1'!$B$2:$AM$2,0),0),0)+IFERROR(VLOOKUP($B80,'Round  (2)'!$B$2:$AM$102,MATCH(Species!X$2,'Round  (2)'!$B$2:$AM$2,0),0),0)+IFERROR(VLOOKUP($B80,'Round  (3)'!$B$2:$AM$102,MATCH(Species!X$2,'Round  (3)'!$B$2:$AM$2,0),0),0)+IFERROR(VLOOKUP($B80,'Round (4)'!$B$2:$AM$102,MATCH(Species!X$2,'Round (4)'!$B$2:$AM$2,0),0),0)+IFERROR(VLOOKUP($B80,'Round  (5)'!$B$2:$AM$102,MATCH(Species!X$2,'Round  (5)'!$B$2:$AM$2,0),0),0)+IFERROR(VLOOKUP($B80,'Round  (6)'!$B$2:$AM$102,MATCH(Species!X$2,'Round  (6)'!$B$2:$AM$2,0),0),0)+IFERROR(VLOOKUP($B80,'Round  (7)'!$B$2:$AM$102,MATCH(Species!X$2,'Round  (7)'!$B$2:$AM$2,0),0),0)+IFERROR(VLOOKUP($B80,'Round  (8)'!$B$2:$AM$102,MATCH(Species!X$2,'Round  (8)'!$B$2:$AM$2,0),0),0)+IFERROR(VLOOKUP($B80,'Round  (9)'!$B$2:$AM$102,MATCH(Species!X$2,'Round  (9)'!$B$2:$AM$2,0),0),0)+IFERROR(VLOOKUP($B80,'Round  (10)'!$B$2:$U$102,MATCH(Species!X$2,'Round  (10)'!$B$2:$U$2,0),0),0)+IFERROR(VLOOKUP($B80,'Round  (11)'!$B$2:$AB$102,MATCH(Species!X$2,'Round  (11)'!$B$2:$AB$2,0),0),0)+IFERROR(VLOOKUP($B80,'Round  (12)'!$B$2:$Y$100,MATCH(Species!X$2,'Round  (12)'!$B$2:$Y$2,0),0),0)</f>
        <v>0</v>
      </c>
      <c r="Y80" s="480">
        <f>IFERROR(VLOOKUP($B80,'Round 1'!$B$2:$AM$102,MATCH(Species!Y$2,'Round 1'!$B$2:$AM$2,0),0),0)+IFERROR(VLOOKUP($B80,'Round  (2)'!$B$2:$AM$102,MATCH(Species!Y$2,'Round  (2)'!$B$2:$AM$2,0),0),0)+IFERROR(VLOOKUP($B80,'Round  (3)'!$B$2:$AM$102,MATCH(Species!Y$2,'Round  (3)'!$B$2:$AM$2,0),0),0)+IFERROR(VLOOKUP($B80,'Round (4)'!$B$2:$AM$102,MATCH(Species!Y$2,'Round (4)'!$B$2:$AM$2,0),0),0)+IFERROR(VLOOKUP($B80,'Round  (5)'!$B$2:$AM$102,MATCH(Species!Y$2,'Round  (5)'!$B$2:$AM$2,0),0),0)+IFERROR(VLOOKUP($B80,'Round  (6)'!$B$2:$AM$102,MATCH(Species!Y$2,'Round  (6)'!$B$2:$AM$2,0),0),0)+IFERROR(VLOOKUP($B80,'Round  (7)'!$B$2:$AM$102,MATCH(Species!Y$2,'Round  (7)'!$B$2:$AM$2,0),0),0)+IFERROR(VLOOKUP($B80,'Round  (8)'!$B$2:$AM$102,MATCH(Species!Y$2,'Round  (8)'!$B$2:$AM$2,0),0),0)+IFERROR(VLOOKUP($B80,'Round  (9)'!$B$2:$AM$102,MATCH(Species!Y$2,'Round  (9)'!$B$2:$AM$2,0),0),0)+IFERROR(VLOOKUP($B80,'Round  (10)'!$B$2:$U$102,MATCH(Species!Y$2,'Round  (10)'!$B$2:$U$2,0),0),0)+IFERROR(VLOOKUP($B80,'Round  (11)'!$B$2:$AB$102,MATCH(Species!Y$2,'Round  (11)'!$B$2:$AB$2,0),0),0)+IFERROR(VLOOKUP($B80,'Round  (12)'!$B$2:$Y$100,MATCH(Species!Y$2,'Round  (12)'!$B$2:$Y$2,0),0),0)</f>
        <v>0</v>
      </c>
      <c r="Z80" s="480">
        <f>IFERROR(VLOOKUP($B80,'Round 1'!$B$2:$AM$102,MATCH(Species!Z$2,'Round 1'!$B$2:$AM$2,0),0),0)+IFERROR(VLOOKUP($B80,'Round  (2)'!$B$2:$AM$102,MATCH(Species!Z$2,'Round  (2)'!$B$2:$AM$2,0),0),0)+IFERROR(VLOOKUP($B80,'Round  (3)'!$B$2:$AM$102,MATCH(Species!Z$2,'Round  (3)'!$B$2:$AM$2,0),0),0)+IFERROR(VLOOKUP($B80,'Round (4)'!$B$2:$AM$102,MATCH(Species!Z$2,'Round (4)'!$B$2:$AM$2,0),0),0)+IFERROR(VLOOKUP($B80,'Round  (5)'!$B$2:$AM$102,MATCH(Species!Z$2,'Round  (5)'!$B$2:$AM$2,0),0),0)+IFERROR(VLOOKUP($B80,'Round  (6)'!$B$2:$AM$102,MATCH(Species!Z$2,'Round  (6)'!$B$2:$AM$2,0),0),0)+IFERROR(VLOOKUP($B80,'Round  (7)'!$B$2:$AM$102,MATCH(Species!Z$2,'Round  (7)'!$B$2:$AM$2,0),0),0)+IFERROR(VLOOKUP($B80,'Round  (8)'!$B$2:$AM$102,MATCH(Species!Z$2,'Round  (8)'!$B$2:$AM$2,0),0),0)+IFERROR(VLOOKUP($B80,'Round  (9)'!$B$2:$AM$102,MATCH(Species!Z$2,'Round  (9)'!$B$2:$AM$2,0),0),0)+IFERROR(VLOOKUP($B80,'Round  (10)'!$B$2:$U$102,MATCH(Species!Z$2,'Round  (10)'!$B$2:$U$2,0),0),0)+IFERROR(VLOOKUP($B80,'Round  (11)'!$B$2:$AB$102,MATCH(Species!Z$2,'Round  (11)'!$B$2:$AB$2,0),0),0)+IFERROR(VLOOKUP($B80,'Round  (12)'!$B$2:$Y$100,MATCH(Species!Z$2,'Round  (12)'!$B$2:$Y$2,0),0),0)</f>
        <v>0</v>
      </c>
      <c r="AA80" s="480">
        <f>IFERROR(VLOOKUP($B80,'Round 1'!$B$2:$AM$102,MATCH(Species!AA$2,'Round 1'!$B$2:$AM$2,0),0),0)+IFERROR(VLOOKUP($B80,'Round  (2)'!$B$2:$AM$102,MATCH(Species!AA$2,'Round  (2)'!$B$2:$AM$2,0),0),0)+IFERROR(VLOOKUP($B80,'Round  (3)'!$B$2:$AM$102,MATCH(Species!AA$2,'Round  (3)'!$B$2:$AM$2,0),0),0)+IFERROR(VLOOKUP($B80,'Round (4)'!$B$2:$AM$102,MATCH(Species!AA$2,'Round (4)'!$B$2:$AM$2,0),0),0)+IFERROR(VLOOKUP($B80,'Round  (5)'!$B$2:$AM$102,MATCH(Species!AA$2,'Round  (5)'!$B$2:$AM$2,0),0),0)+IFERROR(VLOOKUP($B80,'Round  (6)'!$B$2:$AM$102,MATCH(Species!AA$2,'Round  (6)'!$B$2:$AM$2,0),0),0)+IFERROR(VLOOKUP($B80,'Round  (7)'!$B$2:$AM$102,MATCH(Species!AA$2,'Round  (7)'!$B$2:$AM$2,0),0),0)+IFERROR(VLOOKUP($B80,'Round  (8)'!$B$2:$AM$102,MATCH(Species!AA$2,'Round  (8)'!$B$2:$AM$2,0),0),0)+IFERROR(VLOOKUP($B80,'Round  (9)'!$B$2:$AM$102,MATCH(Species!AA$2,'Round  (9)'!$B$2:$AM$2,0),0),0)+IFERROR(VLOOKUP($B80,'Round  (10)'!$B$2:$U$102,MATCH(Species!AA$2,'Round  (10)'!$B$2:$U$2,0),0),0)+IFERROR(VLOOKUP($B80,'Round  (11)'!$B$2:$AB$102,MATCH(Species!AA$2,'Round  (11)'!$B$2:$AB$2,0),0),0)+IFERROR(VLOOKUP($B80,'Round  (12)'!$B$2:$Y$100,MATCH(Species!AA$2,'Round  (12)'!$B$2:$Y$2,0),0),0)</f>
        <v>0</v>
      </c>
      <c r="AB80" s="480">
        <f>IFERROR(VLOOKUP($B80,'Round 1'!$B$2:$AM$102,MATCH(Species!AB$2,'Round 1'!$B$2:$AM$2,0),0),0)+IFERROR(VLOOKUP($B80,'Round  (2)'!$B$2:$AM$102,MATCH(Species!AB$2,'Round  (2)'!$B$2:$AM$2,0),0),0)+IFERROR(VLOOKUP($B80,'Round  (3)'!$B$2:$AM$102,MATCH(Species!AB$2,'Round  (3)'!$B$2:$AM$2,0),0),0)+IFERROR(VLOOKUP($B80,'Round (4)'!$B$2:$AM$102,MATCH(Species!AB$2,'Round (4)'!$B$2:$AM$2,0),0),0)+IFERROR(VLOOKUP($B80,'Round  (5)'!$B$2:$AM$102,MATCH(Species!AB$2,'Round  (5)'!$B$2:$AM$2,0),0),0)+IFERROR(VLOOKUP($B80,'Round  (6)'!$B$2:$AM$102,MATCH(Species!AB$2,'Round  (6)'!$B$2:$AM$2,0),0),0)+IFERROR(VLOOKUP($B80,'Round  (7)'!$B$2:$AM$102,MATCH(Species!AB$2,'Round  (7)'!$B$2:$AM$2,0),0),0)+IFERROR(VLOOKUP($B80,'Round  (8)'!$B$2:$AM$102,MATCH(Species!AB$2,'Round  (8)'!$B$2:$AM$2,0),0),0)+IFERROR(VLOOKUP($B80,'Round  (9)'!$B$2:$AM$102,MATCH(Species!AB$2,'Round  (9)'!$B$2:$AM$2,0),0),0)+IFERROR(VLOOKUP($B80,'Round  (10)'!$B$2:$U$102,MATCH(Species!AB$2,'Round  (10)'!$B$2:$U$2,0),0),0)+IFERROR(VLOOKUP($B80,'Round  (11)'!$B$2:$AB$102,MATCH(Species!AB$2,'Round  (11)'!$B$2:$AB$2,0),0),0)+IFERROR(VLOOKUP($B80,'Round  (12)'!$B$2:$Y$100,MATCH(Species!AB$2,'Round  (12)'!$B$2:$Y$2,0),0),0)</f>
        <v>0</v>
      </c>
      <c r="AC80" s="480">
        <f>IFERROR(VLOOKUP($B80,'Round 1'!$B$2:$AM$102,MATCH(Species!AC$2,'Round 1'!$B$2:$AM$2,0),0),0)+IFERROR(VLOOKUP($B80,'Round  (2)'!$B$2:$AM$102,MATCH(Species!AC$2,'Round  (2)'!$B$2:$AM$2,0),0),0)+IFERROR(VLOOKUP($B80,'Round  (3)'!$B$2:$AM$102,MATCH(Species!AC$2,'Round  (3)'!$B$2:$AM$2,0),0),0)+IFERROR(VLOOKUP($B80,'Round (4)'!$B$2:$AM$102,MATCH(Species!AC$2,'Round (4)'!$B$2:$AM$2,0),0),0)+IFERROR(VLOOKUP($B80,'Round  (5)'!$B$2:$AM$102,MATCH(Species!AC$2,'Round  (5)'!$B$2:$AM$2,0),0),0)+IFERROR(VLOOKUP($B80,'Round  (6)'!$B$2:$AM$102,MATCH(Species!AC$2,'Round  (6)'!$B$2:$AM$2,0),0),0)+IFERROR(VLOOKUP($B80,'Round  (7)'!$B$2:$AM$102,MATCH(Species!AC$2,'Round  (7)'!$B$2:$AM$2,0),0),0)+IFERROR(VLOOKUP($B80,'Round  (8)'!$B$2:$AM$102,MATCH(Species!AC$2,'Round  (8)'!$B$2:$AM$2,0),0),0)+IFERROR(VLOOKUP($B80,'Round  (9)'!$B$2:$AM$102,MATCH(Species!AC$2,'Round  (9)'!$B$2:$AM$2,0),0),0)+IFERROR(VLOOKUP($B80,'Round  (10)'!$B$2:$U$102,MATCH(Species!AC$2,'Round  (10)'!$B$2:$U$2,0),0),0)+IFERROR(VLOOKUP($B80,'Round  (11)'!$B$2:$AB$102,MATCH(Species!AC$2,'Round  (11)'!$B$2:$AB$2,0),0),0)+IFERROR(VLOOKUP($B80,'Round  (12)'!$B$2:$Y$100,MATCH(Species!AC$2,'Round  (12)'!$B$2:$Y$2,0),0),0)</f>
        <v>0</v>
      </c>
      <c r="AD80" s="480">
        <f>IFERROR(VLOOKUP($B80,'Round 1'!$B$2:$AM$102,MATCH(Species!AD$2,'Round 1'!$B$2:$AM$2,0),0),0)+IFERROR(VLOOKUP($B80,'Round  (2)'!$B$2:$AM$102,MATCH(Species!AD$2,'Round  (2)'!$B$2:$AM$2,0),0),0)+IFERROR(VLOOKUP($B80,'Round  (3)'!$B$2:$AM$102,MATCH(Species!AD$2,'Round  (3)'!$B$2:$AM$2,0),0),0)+IFERROR(VLOOKUP($B80,'Round (4)'!$B$2:$AM$102,MATCH(Species!AD$2,'Round (4)'!$B$2:$AM$2,0),0),0)+IFERROR(VLOOKUP($B80,'Round  (5)'!$B$2:$AM$102,MATCH(Species!AD$2,'Round  (5)'!$B$2:$AM$2,0),0),0)+IFERROR(VLOOKUP($B80,'Round  (6)'!$B$2:$AM$102,MATCH(Species!AD$2,'Round  (6)'!$B$2:$AM$2,0),0),0)+IFERROR(VLOOKUP($B80,'Round  (7)'!$B$2:$AM$102,MATCH(Species!AD$2,'Round  (7)'!$B$2:$AM$2,0),0),0)+IFERROR(VLOOKUP($B80,'Round  (8)'!$B$2:$AM$102,MATCH(Species!AD$2,'Round  (8)'!$B$2:$AM$2,0),0),0)+IFERROR(VLOOKUP($B80,'Round  (9)'!$B$2:$AM$102,MATCH(Species!AD$2,'Round  (9)'!$B$2:$AM$2,0),0),0)+IFERROR(VLOOKUP($B80,'Round  (10)'!$B$2:$U$102,MATCH(Species!AD$2,'Round  (10)'!$B$2:$U$2,0),0),0)+IFERROR(VLOOKUP($B80,'Round  (11)'!$B$2:$AB$102,MATCH(Species!AD$2,'Round  (11)'!$B$2:$AB$2,0),0),0)+IFERROR(VLOOKUP($B80,'Round  (12)'!$B$2:$Y$100,MATCH(Species!AD$2,'Round  (12)'!$B$2:$Y$2,0),0),0)</f>
        <v>0</v>
      </c>
      <c r="AE80" s="480">
        <f>IFERROR(VLOOKUP($B80,'Round 1'!$B$2:$AM$102,MATCH(Species!AE$2,'Round 1'!$B$2:$AM$2,0),0),0)+IFERROR(VLOOKUP($B80,'Round  (2)'!$B$2:$AM$102,MATCH(Species!AE$2,'Round  (2)'!$B$2:$AM$2,0),0),0)+IFERROR(VLOOKUP($B80,'Round  (3)'!$B$2:$AM$102,MATCH(Species!AE$2,'Round  (3)'!$B$2:$AM$2,0),0),0)+IFERROR(VLOOKUP($B80,'Round (4)'!$B$2:$AM$102,MATCH(Species!AE$2,'Round (4)'!$B$2:$AM$2,0),0),0)+IFERROR(VLOOKUP($B80,'Round  (5)'!$B$2:$AM$102,MATCH(Species!AE$2,'Round  (5)'!$B$2:$AM$2,0),0),0)+IFERROR(VLOOKUP($B80,'Round  (6)'!$B$2:$AM$102,MATCH(Species!AE$2,'Round  (6)'!$B$2:$AM$2,0),0),0)+IFERROR(VLOOKUP($B80,'Round  (7)'!$B$2:$AM$102,MATCH(Species!AE$2,'Round  (7)'!$B$2:$AM$2,0),0),0)+IFERROR(VLOOKUP($B80,'Round  (8)'!$B$2:$AM$102,MATCH(Species!AE$2,'Round  (8)'!$B$2:$AM$2,0),0),0)+IFERROR(VLOOKUP($B80,'Round  (9)'!$B$2:$AM$102,MATCH(Species!AE$2,'Round  (9)'!$B$2:$AM$2,0),0),0)+IFERROR(VLOOKUP($B80,'Round  (10)'!$B$2:$U$102,MATCH(Species!AE$2,'Round  (10)'!$B$2:$U$2,0),0),0)+IFERROR(VLOOKUP($B80,'Round  (11)'!$B$2:$AB$102,MATCH(Species!AE$2,'Round  (11)'!$B$2:$AB$2,0),0),0)+IFERROR(VLOOKUP($B80,'Round  (12)'!$B$2:$Y$100,MATCH(Species!AE$2,'Round  (12)'!$B$2:$Y$2,0),0),0)</f>
        <v>0</v>
      </c>
      <c r="AF80" s="480">
        <f>IFERROR(VLOOKUP($B80,'Round 1'!$B$2:$AM$102,MATCH(Species!AF$2,'Round 1'!$B$2:$AM$2,0),0),0)+IFERROR(VLOOKUP($B80,'Round  (2)'!$B$2:$AM$102,MATCH(Species!AF$2,'Round  (2)'!$B$2:$AM$2,0),0),0)+IFERROR(VLOOKUP($B80,'Round  (3)'!$B$2:$AM$102,MATCH(Species!AF$2,'Round  (3)'!$B$2:$AM$2,0),0),0)+IFERROR(VLOOKUP($B80,'Round (4)'!$B$2:$AM$102,MATCH(Species!AF$2,'Round (4)'!$B$2:$AM$2,0),0),0)+IFERROR(VLOOKUP($B80,'Round  (5)'!$B$2:$AM$102,MATCH(Species!AF$2,'Round  (5)'!$B$2:$AM$2,0),0),0)+IFERROR(VLOOKUP($B80,'Round  (6)'!$B$2:$AM$102,MATCH(Species!AF$2,'Round  (6)'!$B$2:$AM$2,0),0),0)+IFERROR(VLOOKUP($B80,'Round  (7)'!$B$2:$AM$102,MATCH(Species!AF$2,'Round  (7)'!$B$2:$AM$2,0),0),0)+IFERROR(VLOOKUP($B80,'Round  (8)'!$B$2:$AM$102,MATCH(Species!AF$2,'Round  (8)'!$B$2:$AM$2,0),0),0)+IFERROR(VLOOKUP($B80,'Round  (9)'!$B$2:$AM$102,MATCH(Species!AF$2,'Round  (9)'!$B$2:$AM$2,0),0),0)+IFERROR(VLOOKUP($B80,'Round  (10)'!$B$2:$U$102,MATCH(Species!AF$2,'Round  (10)'!$B$2:$U$2,0),0),0)+IFERROR(VLOOKUP($B80,'Round  (11)'!$B$2:$AB$102,MATCH(Species!AF$2,'Round  (11)'!$B$2:$AB$2,0),0),0)+IFERROR(VLOOKUP($B80,'Round  (12)'!$B$2:$Y$100,MATCH(Species!AF$2,'Round  (12)'!$B$2:$Y$2,0),0),0)</f>
        <v>0</v>
      </c>
      <c r="AG80" s="480">
        <f>IFERROR(VLOOKUP($B80,'Round 1'!$B$2:$AM$102,MATCH(Species!AG$2,'Round 1'!$B$2:$AM$2,0),0),0)+IFERROR(VLOOKUP($B80,'Round  (2)'!$B$2:$AM$102,MATCH(Species!AG$2,'Round  (2)'!$B$2:$AM$2,0),0),0)+IFERROR(VLOOKUP($B80,'Round  (3)'!$B$2:$AM$102,MATCH(Species!AG$2,'Round  (3)'!$B$2:$AM$2,0),0),0)+IFERROR(VLOOKUP($B80,'Round (4)'!$B$2:$AM$102,MATCH(Species!AG$2,'Round (4)'!$B$2:$AM$2,0),0),0)+IFERROR(VLOOKUP($B80,'Round  (5)'!$B$2:$AM$102,MATCH(Species!AG$2,'Round  (5)'!$B$2:$AM$2,0),0),0)+IFERROR(VLOOKUP($B80,'Round  (6)'!$B$2:$AM$102,MATCH(Species!AG$2,'Round  (6)'!$B$2:$AM$2,0),0),0)+IFERROR(VLOOKUP($B80,'Round  (7)'!$B$2:$AM$102,MATCH(Species!AG$2,'Round  (7)'!$B$2:$AM$2,0),0),0)+IFERROR(VLOOKUP($B80,'Round  (8)'!$B$2:$AM$102,MATCH(Species!AG$2,'Round  (8)'!$B$2:$AM$2,0),0),0)+IFERROR(VLOOKUP($B80,'Round  (9)'!$B$2:$AM$102,MATCH(Species!AG$2,'Round  (9)'!$B$2:$AM$2,0),0),0)+IFERROR(VLOOKUP($B80,'Round  (10)'!$B$2:$U$102,MATCH(Species!AG$2,'Round  (10)'!$B$2:$U$2,0),0),0)+IFERROR(VLOOKUP($B80,'Round  (11)'!$B$2:$AB$102,MATCH(Species!AG$2,'Round  (11)'!$B$2:$AB$2,0),0),0)+IFERROR(VLOOKUP($B80,'Round  (12)'!$B$2:$Y$100,MATCH(Species!AG$2,'Round  (12)'!$B$2:$Y$2,0),0),0)</f>
        <v>0</v>
      </c>
      <c r="AH80" s="480">
        <f>IFERROR(VLOOKUP($B80,'Round 1'!$B$2:$AM$102,MATCH(Species!AH$2,'Round 1'!$B$2:$AM$2,0),0),0)+IFERROR(VLOOKUP($B80,'Round  (2)'!$B$2:$AM$102,MATCH(Species!AH$2,'Round  (2)'!$B$2:$AM$2,0),0),0)+IFERROR(VLOOKUP($B80,'Round  (3)'!$B$2:$AM$102,MATCH(Species!AH$2,'Round  (3)'!$B$2:$AM$2,0),0),0)+IFERROR(VLOOKUP($B80,'Round (4)'!$B$2:$AM$102,MATCH(Species!AH$2,'Round (4)'!$B$2:$AM$2,0),0),0)+IFERROR(VLOOKUP($B80,'Round  (5)'!$B$2:$AM$102,MATCH(Species!AH$2,'Round  (5)'!$B$2:$AM$2,0),0),0)+IFERROR(VLOOKUP($B80,'Round  (6)'!$B$2:$AM$102,MATCH(Species!AH$2,'Round  (6)'!$B$2:$AM$2,0),0),0)+IFERROR(VLOOKUP($B80,'Round  (7)'!$B$2:$AM$102,MATCH(Species!AH$2,'Round  (7)'!$B$2:$AM$2,0),0),0)+IFERROR(VLOOKUP($B80,'Round  (8)'!$B$2:$AM$102,MATCH(Species!AH$2,'Round  (8)'!$B$2:$AM$2,0),0),0)+IFERROR(VLOOKUP($B80,'Round  (9)'!$B$2:$AM$102,MATCH(Species!AH$2,'Round  (9)'!$B$2:$AM$2,0),0),0)+IFERROR(VLOOKUP($B80,'Round  (10)'!$B$2:$U$102,MATCH(Species!AH$2,'Round  (10)'!$B$2:$U$2,0),0),0)+IFERROR(VLOOKUP($B80,'Round  (11)'!$B$2:$AB$102,MATCH(Species!AH$2,'Round  (11)'!$B$2:$AB$2,0),0),0)+IFERROR(VLOOKUP($B80,'Round  (12)'!$B$2:$Y$100,MATCH(Species!AH$2,'Round  (12)'!$B$2:$Y$2,0),0),0)</f>
        <v>0</v>
      </c>
      <c r="AI80" s="480">
        <f>IFERROR(VLOOKUP($B80,'Round 1'!$B$2:$AM$102,MATCH(Species!AI$2,'Round 1'!$B$2:$AM$2,0),0),0)+IFERROR(VLOOKUP($B80,'Round  (2)'!$B$2:$AM$102,MATCH(Species!AI$2,'Round  (2)'!$B$2:$AM$2,0),0),0)+IFERROR(VLOOKUP($B80,'Round  (3)'!$B$2:$AM$102,MATCH(Species!AI$2,'Round  (3)'!$B$2:$AM$2,0),0),0)+IFERROR(VLOOKUP($B80,'Round (4)'!$B$2:$AM$102,MATCH(Species!AI$2,'Round (4)'!$B$2:$AM$2,0),0),0)+IFERROR(VLOOKUP($B80,'Round  (5)'!$B$2:$AM$102,MATCH(Species!AI$2,'Round  (5)'!$B$2:$AM$2,0),0),0)+IFERROR(VLOOKUP($B80,'Round  (6)'!$B$2:$AM$102,MATCH(Species!AI$2,'Round  (6)'!$B$2:$AM$2,0),0),0)+IFERROR(VLOOKUP($B80,'Round  (7)'!$B$2:$AM$102,MATCH(Species!AI$2,'Round  (7)'!$B$2:$AM$2,0),0),0)+IFERROR(VLOOKUP($B80,'Round  (8)'!$B$2:$AM$102,MATCH(Species!AI$2,'Round  (8)'!$B$2:$AM$2,0),0),0)+IFERROR(VLOOKUP($B80,'Round  (9)'!$B$2:$AM$102,MATCH(Species!AI$2,'Round  (9)'!$B$2:$AM$2,0),0),0)+IFERROR(VLOOKUP($B80,'Round  (10)'!$B$2:$U$102,MATCH(Species!AI$2,'Round  (10)'!$B$2:$U$2,0),0),0)+IFERROR(VLOOKUP($B80,'Round  (11)'!$B$2:$AB$102,MATCH(Species!AI$2,'Round  (11)'!$B$2:$AB$2,0),0),0)+IFERROR(VLOOKUP($B80,'Round  (12)'!$B$2:$Y$100,MATCH(Species!AI$2,'Round  (12)'!$B$2:$Y$2,0),0),0)</f>
        <v>0</v>
      </c>
      <c r="AJ80" s="480">
        <f>IFERROR(VLOOKUP($B80,'Round 1'!$B$2:$AM$102,MATCH(Species!AJ$2,'Round 1'!$B$2:$AM$2,0),0),0)+IFERROR(VLOOKUP($B80,'Round  (2)'!$B$2:$AM$102,MATCH(Species!AJ$2,'Round  (2)'!$B$2:$AM$2,0),0),0)+IFERROR(VLOOKUP($B80,'Round  (3)'!$B$2:$AM$102,MATCH(Species!AJ$2,'Round  (3)'!$B$2:$AM$2,0),0),0)+IFERROR(VLOOKUP($B80,'Round (4)'!$B$2:$AM$102,MATCH(Species!AJ$2,'Round (4)'!$B$2:$AM$2,0),0),0)+IFERROR(VLOOKUP($B80,'Round  (5)'!$B$2:$AM$102,MATCH(Species!AJ$2,'Round  (5)'!$B$2:$AM$2,0),0),0)+IFERROR(VLOOKUP($B80,'Round  (6)'!$B$2:$AM$102,MATCH(Species!AJ$2,'Round  (6)'!$B$2:$AM$2,0),0),0)+IFERROR(VLOOKUP($B80,'Round  (7)'!$B$2:$AM$102,MATCH(Species!AJ$2,'Round  (7)'!$B$2:$AM$2,0),0),0)+IFERROR(VLOOKUP($B80,'Round  (8)'!$B$2:$AM$102,MATCH(Species!AJ$2,'Round  (8)'!$B$2:$AM$2,0),0),0)+IFERROR(VLOOKUP($B80,'Round  (9)'!$B$2:$AM$102,MATCH(Species!AJ$2,'Round  (9)'!$B$2:$AM$2,0),0),0)+IFERROR(VLOOKUP($B80,'Round  (10)'!$B$2:$U$102,MATCH(Species!AJ$2,'Round  (10)'!$B$2:$U$2,0),0),0)+IFERROR(VLOOKUP($B80,'Round  (11)'!$B$2:$AB$102,MATCH(Species!AJ$2,'Round  (11)'!$B$2:$AB$2,0),0),0)+IFERROR(VLOOKUP($B80,'Round  (12)'!$B$2:$Y$100,MATCH(Species!AJ$2,'Round  (12)'!$B$2:$Y$2,0),0),0)</f>
        <v>0</v>
      </c>
    </row>
    <row r="81" spans="1:36" x14ac:dyDescent="0.3">
      <c r="A81" s="186">
        <v>78</v>
      </c>
      <c r="B81" s="326" t="s">
        <v>235</v>
      </c>
      <c r="C81" s="66" t="str">
        <f>IFERROR(VLOOKUP(B81,IND!$B$3:$E$66,4,0),"NM")</f>
        <v>NM</v>
      </c>
      <c r="D81" s="51">
        <f t="shared" si="5"/>
        <v>1</v>
      </c>
      <c r="E81" s="342">
        <f t="shared" si="6"/>
        <v>3</v>
      </c>
      <c r="F81" s="480">
        <f>IFERROR(VLOOKUP($B81,'Round 1'!$B$2:$AM$102,MATCH(Species!F$2,'Round 1'!$B$2:$AM$2,0),0),0)+IFERROR(VLOOKUP($B81,'Round  (2)'!$B$2:$AM$102,MATCH(Species!F$2,'Round  (2)'!$B$2:$AM$2,0),0),0)+IFERROR(VLOOKUP($B81,'Round  (3)'!$B$2:$AM$102,MATCH(Species!F$2,'Round  (3)'!$B$2:$AM$2,0),0),0)+IFERROR(VLOOKUP($B81,'Round (4)'!$B$2:$AM$102,MATCH(Species!F$2,'Round (4)'!$B$2:$AM$2,0),0),0)+IFERROR(VLOOKUP($B81,'Round  (5)'!$B$2:$AM$102,MATCH(Species!F$2,'Round  (5)'!$B$2:$AM$2,0),0),0)+IFERROR(VLOOKUP($B81,'Round  (6)'!$B$2:$AM$102,MATCH(Species!F$2,'Round  (6)'!$B$2:$AM$2,0),0),0)+IFERROR(VLOOKUP($B81,'Round  (7)'!$B$2:$AM$102,MATCH(Species!F$2,'Round  (7)'!$B$2:$AM$2,0),0),0)+IFERROR(VLOOKUP($B81,'Round  (8)'!$B$2:$AM$102,MATCH(Species!F$2,'Round  (8)'!$B$2:$AM$2,0),0),0)+IFERROR(VLOOKUP($B81,'Round  (9)'!$B$2:$AM$102,MATCH(Species!F$2,'Round  (9)'!$B$2:$AM$2,0),0),0)+IFERROR(VLOOKUP($B81,'Round  (10)'!$B$2:$U$102,MATCH(Species!F$2,'Round  (10)'!$B$2:$U$2,0),0),0)+IFERROR(VLOOKUP($B81,'Round  (11)'!$B$2:$AB$102,MATCH(Species!F$2,'Round  (11)'!$B$2:$AB$2,0),0),0)+IFERROR(VLOOKUP($B81,'Round  (12)'!$B$2:$Y$100,MATCH(Species!F$2,'Round  (12)'!$B$2:$Y$2,0),0),0)</f>
        <v>3</v>
      </c>
      <c r="G81" s="480">
        <f>IFERROR(VLOOKUP($B81,'Round 1'!$B$2:$AM$102,MATCH(Species!G$2,'Round 1'!$B$2:$AM$2,0),0),0)+IFERROR(VLOOKUP($B81,'Round  (2)'!$B$2:$AM$102,MATCH(Species!G$2,'Round  (2)'!$B$2:$AM$2,0),0),0)+IFERROR(VLOOKUP($B81,'Round  (3)'!$B$2:$AM$102,MATCH(Species!G$2,'Round  (3)'!$B$2:$AM$2,0),0),0)+IFERROR(VLOOKUP($B81,'Round (4)'!$B$2:$AM$102,MATCH(Species!G$2,'Round (4)'!$B$2:$AM$2,0),0),0)+IFERROR(VLOOKUP($B81,'Round  (5)'!$B$2:$AM$102,MATCH(Species!G$2,'Round  (5)'!$B$2:$AM$2,0),0),0)+IFERROR(VLOOKUP($B81,'Round  (6)'!$B$2:$AM$102,MATCH(Species!G$2,'Round  (6)'!$B$2:$AM$2,0),0),0)+IFERROR(VLOOKUP($B81,'Round  (7)'!$B$2:$AM$102,MATCH(Species!G$2,'Round  (7)'!$B$2:$AM$2,0),0),0)+IFERROR(VLOOKUP($B81,'Round  (8)'!$B$2:$AM$102,MATCH(Species!G$2,'Round  (8)'!$B$2:$AM$2,0),0),0)+IFERROR(VLOOKUP($B81,'Round  (9)'!$B$2:$AM$102,MATCH(Species!G$2,'Round  (9)'!$B$2:$AM$2,0),0),0)+IFERROR(VLOOKUP($B81,'Round  (10)'!$B$2:$U$102,MATCH(Species!G$2,'Round  (10)'!$B$2:$U$2,0),0),0)+IFERROR(VLOOKUP($B81,'Round  (11)'!$B$2:$AB$102,MATCH(Species!G$2,'Round  (11)'!$B$2:$AB$2,0),0),0)+IFERROR(VLOOKUP($B81,'Round  (12)'!$B$2:$Y$100,MATCH(Species!G$2,'Round  (12)'!$B$2:$Y$2,0),0),0)</f>
        <v>0</v>
      </c>
      <c r="H81" s="480">
        <f>IFERROR(VLOOKUP($B81,'Round 1'!$B$2:$AM$102,MATCH(Species!H$2,'Round 1'!$B$2:$AM$2,0),0),0)+IFERROR(VLOOKUP($B81,'Round  (2)'!$B$2:$AM$102,MATCH(Species!H$2,'Round  (2)'!$B$2:$AM$2,0),0),0)+IFERROR(VLOOKUP($B81,'Round  (3)'!$B$2:$AM$102,MATCH(Species!H$2,'Round  (3)'!$B$2:$AM$2,0),0),0)+IFERROR(VLOOKUP($B81,'Round (4)'!$B$2:$AM$102,MATCH(Species!H$2,'Round (4)'!$B$2:$AM$2,0),0),0)+IFERROR(VLOOKUP($B81,'Round  (5)'!$B$2:$AM$102,MATCH(Species!H$2,'Round  (5)'!$B$2:$AM$2,0),0),0)+IFERROR(VLOOKUP($B81,'Round  (6)'!$B$2:$AM$102,MATCH(Species!H$2,'Round  (6)'!$B$2:$AM$2,0),0),0)+IFERROR(VLOOKUP($B81,'Round  (7)'!$B$2:$AM$102,MATCH(Species!H$2,'Round  (7)'!$B$2:$AM$2,0),0),0)+IFERROR(VLOOKUP($B81,'Round  (8)'!$B$2:$AM$102,MATCH(Species!H$2,'Round  (8)'!$B$2:$AM$2,0),0),0)+IFERROR(VLOOKUP($B81,'Round  (9)'!$B$2:$AM$102,MATCH(Species!H$2,'Round  (9)'!$B$2:$AM$2,0),0),0)+IFERROR(VLOOKUP($B81,'Round  (10)'!$B$2:$U$102,MATCH(Species!H$2,'Round  (10)'!$B$2:$U$2,0),0),0)+IFERROR(VLOOKUP($B81,'Round  (11)'!$B$2:$AB$102,MATCH(Species!H$2,'Round  (11)'!$B$2:$AB$2,0),0),0)+IFERROR(VLOOKUP($B81,'Round  (12)'!$B$2:$Y$100,MATCH(Species!H$2,'Round  (12)'!$B$2:$Y$2,0),0),0)</f>
        <v>0</v>
      </c>
      <c r="I81" s="480">
        <f>IFERROR(VLOOKUP($B81,'Round 1'!$B$2:$AM$102,MATCH(Species!I$2,'Round 1'!$B$2:$AM$2,0),0),0)+IFERROR(VLOOKUP($B81,'Round  (2)'!$B$2:$AM$102,MATCH(Species!I$2,'Round  (2)'!$B$2:$AM$2,0),0),0)+IFERROR(VLOOKUP($B81,'Round  (3)'!$B$2:$AM$102,MATCH(Species!I$2,'Round  (3)'!$B$2:$AM$2,0),0),0)+IFERROR(VLOOKUP($B81,'Round (4)'!$B$2:$AM$102,MATCH(Species!I$2,'Round (4)'!$B$2:$AM$2,0),0),0)+IFERROR(VLOOKUP($B81,'Round  (5)'!$B$2:$AM$102,MATCH(Species!I$2,'Round  (5)'!$B$2:$AM$2,0),0),0)+IFERROR(VLOOKUP($B81,'Round  (6)'!$B$2:$AM$102,MATCH(Species!I$2,'Round  (6)'!$B$2:$AM$2,0),0),0)+IFERROR(VLOOKUP($B81,'Round  (7)'!$B$2:$AM$102,MATCH(Species!I$2,'Round  (7)'!$B$2:$AM$2,0),0),0)+IFERROR(VLOOKUP($B81,'Round  (8)'!$B$2:$AM$102,MATCH(Species!I$2,'Round  (8)'!$B$2:$AM$2,0),0),0)+IFERROR(VLOOKUP($B81,'Round  (9)'!$B$2:$AM$102,MATCH(Species!I$2,'Round  (9)'!$B$2:$AM$2,0),0),0)+IFERROR(VLOOKUP($B81,'Round  (10)'!$B$2:$U$102,MATCH(Species!I$2,'Round  (10)'!$B$2:$U$2,0),0),0)+IFERROR(VLOOKUP($B81,'Round  (11)'!$B$2:$AB$102,MATCH(Species!I$2,'Round  (11)'!$B$2:$AB$2,0),0),0)+IFERROR(VLOOKUP($B81,'Round  (12)'!$B$2:$Y$100,MATCH(Species!I$2,'Round  (12)'!$B$2:$Y$2,0),0),0)</f>
        <v>0</v>
      </c>
      <c r="J81" s="480">
        <f>IFERROR(VLOOKUP($B81,'Round 1'!$B$2:$AM$102,MATCH(Species!J$2,'Round 1'!$B$2:$AM$2,0),0),0)+IFERROR(VLOOKUP($B81,'Round  (2)'!$B$2:$AM$102,MATCH(Species!J$2,'Round  (2)'!$B$2:$AM$2,0),0),0)+IFERROR(VLOOKUP($B81,'Round  (3)'!$B$2:$AM$102,MATCH(Species!J$2,'Round  (3)'!$B$2:$AM$2,0),0),0)+IFERROR(VLOOKUP($B81,'Round (4)'!$B$2:$AM$102,MATCH(Species!J$2,'Round (4)'!$B$2:$AM$2,0),0),0)+IFERROR(VLOOKUP($B81,'Round  (5)'!$B$2:$AM$102,MATCH(Species!J$2,'Round  (5)'!$B$2:$AM$2,0),0),0)+IFERROR(VLOOKUP($B81,'Round  (6)'!$B$2:$AM$102,MATCH(Species!J$2,'Round  (6)'!$B$2:$AM$2,0),0),0)+IFERROR(VLOOKUP($B81,'Round  (7)'!$B$2:$AM$102,MATCH(Species!J$2,'Round  (7)'!$B$2:$AM$2,0),0),0)+IFERROR(VLOOKUP($B81,'Round  (8)'!$B$2:$AM$102,MATCH(Species!J$2,'Round  (8)'!$B$2:$AM$2,0),0),0)+IFERROR(VLOOKUP($B81,'Round  (9)'!$B$2:$AM$102,MATCH(Species!J$2,'Round  (9)'!$B$2:$AM$2,0),0),0)+IFERROR(VLOOKUP($B81,'Round  (10)'!$B$2:$U$102,MATCH(Species!J$2,'Round  (10)'!$B$2:$U$2,0),0),0)+IFERROR(VLOOKUP($B81,'Round  (11)'!$B$2:$AB$102,MATCH(Species!J$2,'Round  (11)'!$B$2:$AB$2,0),0),0)+IFERROR(VLOOKUP($B81,'Round  (12)'!$B$2:$Y$100,MATCH(Species!J$2,'Round  (12)'!$B$2:$Y$2,0),0),0)</f>
        <v>0</v>
      </c>
      <c r="K81" s="480">
        <f>IFERROR(VLOOKUP($B81,'Round 1'!$B$2:$AM$102,MATCH(Species!K$2,'Round 1'!$B$2:$AM$2,0),0),0)+IFERROR(VLOOKUP($B81,'Round  (2)'!$B$2:$AM$102,MATCH(Species!K$2,'Round  (2)'!$B$2:$AM$2,0),0),0)+IFERROR(VLOOKUP($B81,'Round  (3)'!$B$2:$AM$102,MATCH(Species!K$2,'Round  (3)'!$B$2:$AM$2,0),0),0)+IFERROR(VLOOKUP($B81,'Round (4)'!$B$2:$AM$102,MATCH(Species!K$2,'Round (4)'!$B$2:$AM$2,0),0),0)+IFERROR(VLOOKUP($B81,'Round  (5)'!$B$2:$AM$102,MATCH(Species!K$2,'Round  (5)'!$B$2:$AM$2,0),0),0)+IFERROR(VLOOKUP($B81,'Round  (6)'!$B$2:$AM$102,MATCH(Species!K$2,'Round  (6)'!$B$2:$AM$2,0),0),0)+IFERROR(VLOOKUP($B81,'Round  (7)'!$B$2:$AM$102,MATCH(Species!K$2,'Round  (7)'!$B$2:$AM$2,0),0),0)+IFERROR(VLOOKUP($B81,'Round  (8)'!$B$2:$AM$102,MATCH(Species!K$2,'Round  (8)'!$B$2:$AM$2,0),0),0)+IFERROR(VLOOKUP($B81,'Round  (9)'!$B$2:$AM$102,MATCH(Species!K$2,'Round  (9)'!$B$2:$AM$2,0),0),0)+IFERROR(VLOOKUP($B81,'Round  (10)'!$B$2:$U$102,MATCH(Species!K$2,'Round  (10)'!$B$2:$U$2,0),0),0)+IFERROR(VLOOKUP($B81,'Round  (11)'!$B$2:$AB$102,MATCH(Species!K$2,'Round  (11)'!$B$2:$AB$2,0),0),0)+IFERROR(VLOOKUP($B81,'Round  (12)'!$B$2:$Y$100,MATCH(Species!K$2,'Round  (12)'!$B$2:$Y$2,0),0),0)</f>
        <v>0</v>
      </c>
      <c r="L81" s="480">
        <f>IFERROR(VLOOKUP($B81,'Round 1'!$B$2:$AM$102,MATCH(Species!L$2,'Round 1'!$B$2:$AM$2,0),0),0)+IFERROR(VLOOKUP($B81,'Round  (2)'!$B$2:$AM$102,MATCH(Species!L$2,'Round  (2)'!$B$2:$AM$2,0),0),0)+IFERROR(VLOOKUP($B81,'Round  (3)'!$B$2:$AM$102,MATCH(Species!L$2,'Round  (3)'!$B$2:$AM$2,0),0),0)+IFERROR(VLOOKUP($B81,'Round (4)'!$B$2:$AM$102,MATCH(Species!L$2,'Round (4)'!$B$2:$AM$2,0),0),0)+IFERROR(VLOOKUP($B81,'Round  (5)'!$B$2:$AM$102,MATCH(Species!L$2,'Round  (5)'!$B$2:$AM$2,0),0),0)+IFERROR(VLOOKUP($B81,'Round  (6)'!$B$2:$AM$102,MATCH(Species!L$2,'Round  (6)'!$B$2:$AM$2,0),0),0)+IFERROR(VLOOKUP($B81,'Round  (7)'!$B$2:$AM$102,MATCH(Species!L$2,'Round  (7)'!$B$2:$AM$2,0),0),0)+IFERROR(VLOOKUP($B81,'Round  (8)'!$B$2:$AM$102,MATCH(Species!L$2,'Round  (8)'!$B$2:$AM$2,0),0),0)+IFERROR(VLOOKUP($B81,'Round  (9)'!$B$2:$AM$102,MATCH(Species!L$2,'Round  (9)'!$B$2:$AM$2,0),0),0)+IFERROR(VLOOKUP($B81,'Round  (10)'!$B$2:$U$102,MATCH(Species!L$2,'Round  (10)'!$B$2:$U$2,0),0),0)+IFERROR(VLOOKUP($B81,'Round  (11)'!$B$2:$AB$102,MATCH(Species!L$2,'Round  (11)'!$B$2:$AB$2,0),0),0)+IFERROR(VLOOKUP($B81,'Round  (12)'!$B$2:$Y$100,MATCH(Species!L$2,'Round  (12)'!$B$2:$Y$2,0),0),0)</f>
        <v>0</v>
      </c>
      <c r="M81" s="480">
        <f>IFERROR(VLOOKUP($B81,'Round 1'!$B$2:$AM$102,MATCH(Species!M$2,'Round 1'!$B$2:$AM$2,0),0),0)+IFERROR(VLOOKUP($B81,'Round  (2)'!$B$2:$AM$102,MATCH(Species!M$2,'Round  (2)'!$B$2:$AM$2,0),0),0)+IFERROR(VLOOKUP($B81,'Round  (3)'!$B$2:$AM$102,MATCH(Species!M$2,'Round  (3)'!$B$2:$AM$2,0),0),0)+IFERROR(VLOOKUP($B81,'Round (4)'!$B$2:$AM$102,MATCH(Species!M$2,'Round (4)'!$B$2:$AM$2,0),0),0)+IFERROR(VLOOKUP($B81,'Round  (5)'!$B$2:$AM$102,MATCH(Species!M$2,'Round  (5)'!$B$2:$AM$2,0),0),0)+IFERROR(VLOOKUP($B81,'Round  (6)'!$B$2:$AM$102,MATCH(Species!M$2,'Round  (6)'!$B$2:$AM$2,0),0),0)+IFERROR(VLOOKUP($B81,'Round  (7)'!$B$2:$AM$102,MATCH(Species!M$2,'Round  (7)'!$B$2:$AM$2,0),0),0)+IFERROR(VLOOKUP($B81,'Round  (8)'!$B$2:$AM$102,MATCH(Species!M$2,'Round  (8)'!$B$2:$AM$2,0),0),0)+IFERROR(VLOOKUP($B81,'Round  (9)'!$B$2:$AM$102,MATCH(Species!M$2,'Round  (9)'!$B$2:$AM$2,0),0),0)+IFERROR(VLOOKUP($B81,'Round  (10)'!$B$2:$U$102,MATCH(Species!M$2,'Round  (10)'!$B$2:$U$2,0),0),0)+IFERROR(VLOOKUP($B81,'Round  (11)'!$B$2:$AB$102,MATCH(Species!M$2,'Round  (11)'!$B$2:$AB$2,0),0),0)+IFERROR(VLOOKUP($B81,'Round  (12)'!$B$2:$Y$100,MATCH(Species!M$2,'Round  (12)'!$B$2:$Y$2,0),0),0)</f>
        <v>0</v>
      </c>
      <c r="N81" s="480">
        <f>IFERROR(VLOOKUP($B81,'Round 1'!$B$2:$AM$102,MATCH(Species!N$2,'Round 1'!$B$2:$AM$2,0),0),0)+IFERROR(VLOOKUP($B81,'Round  (2)'!$B$2:$AM$102,MATCH(Species!N$2,'Round  (2)'!$B$2:$AM$2,0),0),0)+IFERROR(VLOOKUP($B81,'Round  (3)'!$B$2:$AM$102,MATCH(Species!N$2,'Round  (3)'!$B$2:$AM$2,0),0),0)+IFERROR(VLOOKUP($B81,'Round (4)'!$B$2:$AM$102,MATCH(Species!N$2,'Round (4)'!$B$2:$AM$2,0),0),0)+IFERROR(VLOOKUP($B81,'Round  (5)'!$B$2:$AM$102,MATCH(Species!N$2,'Round  (5)'!$B$2:$AM$2,0),0),0)+IFERROR(VLOOKUP($B81,'Round  (6)'!$B$2:$AM$102,MATCH(Species!N$2,'Round  (6)'!$B$2:$AM$2,0),0),0)+IFERROR(VLOOKUP($B81,'Round  (7)'!$B$2:$AM$102,MATCH(Species!N$2,'Round  (7)'!$B$2:$AM$2,0),0),0)+IFERROR(VLOOKUP($B81,'Round  (8)'!$B$2:$AM$102,MATCH(Species!N$2,'Round  (8)'!$B$2:$AM$2,0),0),0)+IFERROR(VLOOKUP($B81,'Round  (9)'!$B$2:$AM$102,MATCH(Species!N$2,'Round  (9)'!$B$2:$AM$2,0),0),0)+IFERROR(VLOOKUP($B81,'Round  (10)'!$B$2:$U$102,MATCH(Species!N$2,'Round  (10)'!$B$2:$U$2,0),0),0)+IFERROR(VLOOKUP($B81,'Round  (11)'!$B$2:$AB$102,MATCH(Species!N$2,'Round  (11)'!$B$2:$AB$2,0),0),0)+IFERROR(VLOOKUP($B81,'Round  (12)'!$B$2:$Y$100,MATCH(Species!N$2,'Round  (12)'!$B$2:$Y$2,0),0),0)</f>
        <v>0</v>
      </c>
      <c r="O81" s="480">
        <f>IFERROR(VLOOKUP($B81,'Round 1'!$B$2:$AM$102,MATCH(Species!O$2,'Round 1'!$B$2:$AM$2,0),0),0)+IFERROR(VLOOKUP($B81,'Round  (2)'!$B$2:$AM$102,MATCH(Species!O$2,'Round  (2)'!$B$2:$AM$2,0),0),0)+IFERROR(VLOOKUP($B81,'Round  (3)'!$B$2:$AM$102,MATCH(Species!O$2,'Round  (3)'!$B$2:$AM$2,0),0),0)+IFERROR(VLOOKUP($B81,'Round (4)'!$B$2:$AM$102,MATCH(Species!O$2,'Round (4)'!$B$2:$AM$2,0),0),0)+IFERROR(VLOOKUP($B81,'Round  (5)'!$B$2:$AM$102,MATCH(Species!O$2,'Round  (5)'!$B$2:$AM$2,0),0),0)+IFERROR(VLOOKUP($B81,'Round  (6)'!$B$2:$AM$102,MATCH(Species!O$2,'Round  (6)'!$B$2:$AM$2,0),0),0)+IFERROR(VLOOKUP($B81,'Round  (7)'!$B$2:$AM$102,MATCH(Species!O$2,'Round  (7)'!$B$2:$AM$2,0),0),0)+IFERROR(VLOOKUP($B81,'Round  (8)'!$B$2:$AM$102,MATCH(Species!O$2,'Round  (8)'!$B$2:$AM$2,0),0),0)+IFERROR(VLOOKUP($B81,'Round  (9)'!$B$2:$AM$102,MATCH(Species!O$2,'Round  (9)'!$B$2:$AM$2,0),0),0)+IFERROR(VLOOKUP($B81,'Round  (10)'!$B$2:$U$102,MATCH(Species!O$2,'Round  (10)'!$B$2:$U$2,0),0),0)+IFERROR(VLOOKUP($B81,'Round  (11)'!$B$2:$AB$102,MATCH(Species!O$2,'Round  (11)'!$B$2:$AB$2,0),0),0)+IFERROR(VLOOKUP($B81,'Round  (12)'!$B$2:$Y$100,MATCH(Species!O$2,'Round  (12)'!$B$2:$Y$2,0),0),0)</f>
        <v>0</v>
      </c>
      <c r="P81" s="480">
        <f>IFERROR(VLOOKUP($B81,'Round 1'!$B$2:$AM$102,MATCH(Species!P$2,'Round 1'!$B$2:$AM$2,0),0),0)+IFERROR(VLOOKUP($B81,'Round  (2)'!$B$2:$AM$102,MATCH(Species!P$2,'Round  (2)'!$B$2:$AM$2,0),0),0)+IFERROR(VLOOKUP($B81,'Round  (3)'!$B$2:$AM$102,MATCH(Species!P$2,'Round  (3)'!$B$2:$AM$2,0),0),0)+IFERROR(VLOOKUP($B81,'Round (4)'!$B$2:$AM$102,MATCH(Species!P$2,'Round (4)'!$B$2:$AM$2,0),0),0)+IFERROR(VLOOKUP($B81,'Round  (5)'!$B$2:$AM$102,MATCH(Species!P$2,'Round  (5)'!$B$2:$AM$2,0),0),0)+IFERROR(VLOOKUP($B81,'Round  (6)'!$B$2:$AM$102,MATCH(Species!P$2,'Round  (6)'!$B$2:$AM$2,0),0),0)+IFERROR(VLOOKUP($B81,'Round  (7)'!$B$2:$AM$102,MATCH(Species!P$2,'Round  (7)'!$B$2:$AM$2,0),0),0)+IFERROR(VLOOKUP($B81,'Round  (8)'!$B$2:$AM$102,MATCH(Species!P$2,'Round  (8)'!$B$2:$AM$2,0),0),0)+IFERROR(VLOOKUP($B81,'Round  (9)'!$B$2:$AM$102,MATCH(Species!P$2,'Round  (9)'!$B$2:$AM$2,0),0),0)+IFERROR(VLOOKUP($B81,'Round  (10)'!$B$2:$U$102,MATCH(Species!P$2,'Round  (10)'!$B$2:$U$2,0),0),0)+IFERROR(VLOOKUP($B81,'Round  (11)'!$B$2:$AB$102,MATCH(Species!P$2,'Round  (11)'!$B$2:$AB$2,0),0),0)+IFERROR(VLOOKUP($B81,'Round  (12)'!$B$2:$Y$100,MATCH(Species!P$2,'Round  (12)'!$B$2:$Y$2,0),0),0)</f>
        <v>0</v>
      </c>
      <c r="Q81" s="480">
        <f>IFERROR(VLOOKUP($B81,'Round 1'!$B$2:$AM$102,MATCH(Species!Q$2,'Round 1'!$B$2:$AM$2,0),0),0)+IFERROR(VLOOKUP($B81,'Round  (2)'!$B$2:$AM$102,MATCH(Species!Q$2,'Round  (2)'!$B$2:$AM$2,0),0),0)+IFERROR(VLOOKUP($B81,'Round  (3)'!$B$2:$AM$102,MATCH(Species!Q$2,'Round  (3)'!$B$2:$AM$2,0),0),0)+IFERROR(VLOOKUP($B81,'Round (4)'!$B$2:$AM$102,MATCH(Species!Q$2,'Round (4)'!$B$2:$AM$2,0),0),0)+IFERROR(VLOOKUP($B81,'Round  (5)'!$B$2:$AM$102,MATCH(Species!Q$2,'Round  (5)'!$B$2:$AM$2,0),0),0)+IFERROR(VLOOKUP($B81,'Round  (6)'!$B$2:$AM$102,MATCH(Species!Q$2,'Round  (6)'!$B$2:$AM$2,0),0),0)+IFERROR(VLOOKUP($B81,'Round  (7)'!$B$2:$AM$102,MATCH(Species!Q$2,'Round  (7)'!$B$2:$AM$2,0),0),0)+IFERROR(VLOOKUP($B81,'Round  (8)'!$B$2:$AM$102,MATCH(Species!Q$2,'Round  (8)'!$B$2:$AM$2,0),0),0)+IFERROR(VLOOKUP($B81,'Round  (9)'!$B$2:$AM$102,MATCH(Species!Q$2,'Round  (9)'!$B$2:$AM$2,0),0),0)+IFERROR(VLOOKUP($B81,'Round  (10)'!$B$2:$U$102,MATCH(Species!Q$2,'Round  (10)'!$B$2:$U$2,0),0),0)+IFERROR(VLOOKUP($B81,'Round  (11)'!$B$2:$AB$102,MATCH(Species!Q$2,'Round  (11)'!$B$2:$AB$2,0),0),0)+IFERROR(VLOOKUP($B81,'Round  (12)'!$B$2:$Y$100,MATCH(Species!Q$2,'Round  (12)'!$B$2:$Y$2,0),0),0)</f>
        <v>0</v>
      </c>
      <c r="R81" s="480">
        <f>IFERROR(VLOOKUP($B81,'Round 1'!$B$2:$AM$102,MATCH(Species!R$2,'Round 1'!$B$2:$AM$2,0),0),0)+IFERROR(VLOOKUP($B81,'Round  (2)'!$B$2:$AM$102,MATCH(Species!R$2,'Round  (2)'!$B$2:$AM$2,0),0),0)+IFERROR(VLOOKUP($B81,'Round  (3)'!$B$2:$AM$102,MATCH(Species!R$2,'Round  (3)'!$B$2:$AM$2,0),0),0)+IFERROR(VLOOKUP($B81,'Round (4)'!$B$2:$AM$102,MATCH(Species!R$2,'Round (4)'!$B$2:$AM$2,0),0),0)+IFERROR(VLOOKUP($B81,'Round  (5)'!$B$2:$AM$102,MATCH(Species!R$2,'Round  (5)'!$B$2:$AM$2,0),0),0)+IFERROR(VLOOKUP($B81,'Round  (6)'!$B$2:$AM$102,MATCH(Species!R$2,'Round  (6)'!$B$2:$AM$2,0),0),0)+IFERROR(VLOOKUP($B81,'Round  (7)'!$B$2:$AM$102,MATCH(Species!R$2,'Round  (7)'!$B$2:$AM$2,0),0),0)+IFERROR(VLOOKUP($B81,'Round  (8)'!$B$2:$AM$102,MATCH(Species!R$2,'Round  (8)'!$B$2:$AM$2,0),0),0)+IFERROR(VLOOKUP($B81,'Round  (9)'!$B$2:$AM$102,MATCH(Species!R$2,'Round  (9)'!$B$2:$AM$2,0),0),0)+IFERROR(VLOOKUP($B81,'Round  (10)'!$B$2:$U$102,MATCH(Species!R$2,'Round  (10)'!$B$2:$U$2,0),0),0)+IFERROR(VLOOKUP($B81,'Round  (11)'!$B$2:$AB$102,MATCH(Species!R$2,'Round  (11)'!$B$2:$AB$2,0),0),0)+IFERROR(VLOOKUP($B81,'Round  (12)'!$B$2:$Y$100,MATCH(Species!R$2,'Round  (12)'!$B$2:$Y$2,0),0),0)</f>
        <v>0</v>
      </c>
      <c r="S81" s="480">
        <f>IFERROR(VLOOKUP($B81,'Round 1'!$B$2:$AM$102,MATCH(Species!S$2,'Round 1'!$B$2:$AM$2,0),0),0)+IFERROR(VLOOKUP($B81,'Round  (2)'!$B$2:$AM$102,MATCH(Species!S$2,'Round  (2)'!$B$2:$AM$2,0),0),0)+IFERROR(VLOOKUP($B81,'Round  (3)'!$B$2:$AM$102,MATCH(Species!S$2,'Round  (3)'!$B$2:$AM$2,0),0),0)+IFERROR(VLOOKUP($B81,'Round (4)'!$B$2:$AM$102,MATCH(Species!S$2,'Round (4)'!$B$2:$AM$2,0),0),0)+IFERROR(VLOOKUP($B81,'Round  (5)'!$B$2:$AM$102,MATCH(Species!S$2,'Round  (5)'!$B$2:$AM$2,0),0),0)+IFERROR(VLOOKUP($B81,'Round  (6)'!$B$2:$AM$102,MATCH(Species!S$2,'Round  (6)'!$B$2:$AM$2,0),0),0)+IFERROR(VLOOKUP($B81,'Round  (7)'!$B$2:$AM$102,MATCH(Species!S$2,'Round  (7)'!$B$2:$AM$2,0),0),0)+IFERROR(VLOOKUP($B81,'Round  (8)'!$B$2:$AM$102,MATCH(Species!S$2,'Round  (8)'!$B$2:$AM$2,0),0),0)+IFERROR(VLOOKUP($B81,'Round  (9)'!$B$2:$AM$102,MATCH(Species!S$2,'Round  (9)'!$B$2:$AM$2,0),0),0)+IFERROR(VLOOKUP($B81,'Round  (10)'!$B$2:$U$102,MATCH(Species!S$2,'Round  (10)'!$B$2:$U$2,0),0),0)+IFERROR(VLOOKUP($B81,'Round  (11)'!$B$2:$AB$102,MATCH(Species!S$2,'Round  (11)'!$B$2:$AB$2,0),0),0)+IFERROR(VLOOKUP($B81,'Round  (12)'!$B$2:$Y$100,MATCH(Species!S$2,'Round  (12)'!$B$2:$Y$2,0),0),0)</f>
        <v>0</v>
      </c>
      <c r="T81" s="480">
        <f>IFERROR(VLOOKUP($B81,'Round 1'!$B$2:$AM$102,MATCH(Species!T$2,'Round 1'!$B$2:$AM$2,0),0),0)+IFERROR(VLOOKUP($B81,'Round  (2)'!$B$2:$AM$102,MATCH(Species!T$2,'Round  (2)'!$B$2:$AM$2,0),0),0)+IFERROR(VLOOKUP($B81,'Round  (3)'!$B$2:$AM$102,MATCH(Species!T$2,'Round  (3)'!$B$2:$AM$2,0),0),0)+IFERROR(VLOOKUP($B81,'Round (4)'!$B$2:$AM$102,MATCH(Species!T$2,'Round (4)'!$B$2:$AM$2,0),0),0)+IFERROR(VLOOKUP($B81,'Round  (5)'!$B$2:$AM$102,MATCH(Species!T$2,'Round  (5)'!$B$2:$AM$2,0),0),0)+IFERROR(VLOOKUP($B81,'Round  (6)'!$B$2:$AM$102,MATCH(Species!T$2,'Round  (6)'!$B$2:$AM$2,0),0),0)+IFERROR(VLOOKUP($B81,'Round  (7)'!$B$2:$AM$102,MATCH(Species!T$2,'Round  (7)'!$B$2:$AM$2,0),0),0)+IFERROR(VLOOKUP($B81,'Round  (8)'!$B$2:$AM$102,MATCH(Species!T$2,'Round  (8)'!$B$2:$AM$2,0),0),0)+IFERROR(VLOOKUP($B81,'Round  (9)'!$B$2:$AM$102,MATCH(Species!T$2,'Round  (9)'!$B$2:$AM$2,0),0),0)+IFERROR(VLOOKUP($B81,'Round  (10)'!$B$2:$U$102,MATCH(Species!T$2,'Round  (10)'!$B$2:$U$2,0),0),0)+IFERROR(VLOOKUP($B81,'Round  (11)'!$B$2:$AB$102,MATCH(Species!T$2,'Round  (11)'!$B$2:$AB$2,0),0),0)+IFERROR(VLOOKUP($B81,'Round  (12)'!$B$2:$Y$100,MATCH(Species!T$2,'Round  (12)'!$B$2:$Y$2,0),0),0)</f>
        <v>0</v>
      </c>
      <c r="U81" s="480">
        <f>IFERROR(VLOOKUP($B81,'Round 1'!$B$2:$AM$102,MATCH(Species!U$2,'Round 1'!$B$2:$AM$2,0),0),0)+IFERROR(VLOOKUP($B81,'Round  (2)'!$B$2:$AM$102,MATCH(Species!U$2,'Round  (2)'!$B$2:$AM$2,0),0),0)+IFERROR(VLOOKUP($B81,'Round  (3)'!$B$2:$AM$102,MATCH(Species!U$2,'Round  (3)'!$B$2:$AM$2,0),0),0)+IFERROR(VLOOKUP($B81,'Round (4)'!$B$2:$AM$102,MATCH(Species!U$2,'Round (4)'!$B$2:$AM$2,0),0),0)+IFERROR(VLOOKUP($B81,'Round  (5)'!$B$2:$AM$102,MATCH(Species!U$2,'Round  (5)'!$B$2:$AM$2,0),0),0)+IFERROR(VLOOKUP($B81,'Round  (6)'!$B$2:$AM$102,MATCH(Species!U$2,'Round  (6)'!$B$2:$AM$2,0),0),0)+IFERROR(VLOOKUP($B81,'Round  (7)'!$B$2:$AM$102,MATCH(Species!U$2,'Round  (7)'!$B$2:$AM$2,0),0),0)+IFERROR(VLOOKUP($B81,'Round  (8)'!$B$2:$AM$102,MATCH(Species!U$2,'Round  (8)'!$B$2:$AM$2,0),0),0)+IFERROR(VLOOKUP($B81,'Round  (9)'!$B$2:$AM$102,MATCH(Species!U$2,'Round  (9)'!$B$2:$AM$2,0),0),0)+IFERROR(VLOOKUP($B81,'Round  (10)'!$B$2:$U$102,MATCH(Species!U$2,'Round  (10)'!$B$2:$U$2,0),0),0)+IFERROR(VLOOKUP($B81,'Round  (11)'!$B$2:$AB$102,MATCH(Species!U$2,'Round  (11)'!$B$2:$AB$2,0),0),0)+IFERROR(VLOOKUP($B81,'Round  (12)'!$B$2:$Y$100,MATCH(Species!U$2,'Round  (12)'!$B$2:$Y$2,0),0),0)</f>
        <v>0</v>
      </c>
      <c r="V81" s="480">
        <f>IFERROR(VLOOKUP($B81,'Round 1'!$B$2:$AM$102,MATCH(Species!V$2,'Round 1'!$B$2:$AM$2,0),0),0)+IFERROR(VLOOKUP($B81,'Round  (2)'!$B$2:$AM$102,MATCH(Species!V$2,'Round  (2)'!$B$2:$AM$2,0),0),0)+IFERROR(VLOOKUP($B81,'Round  (3)'!$B$2:$AM$102,MATCH(Species!V$2,'Round  (3)'!$B$2:$AM$2,0),0),0)+IFERROR(VLOOKUP($B81,'Round (4)'!$B$2:$AM$102,MATCH(Species!V$2,'Round (4)'!$B$2:$AM$2,0),0),0)+IFERROR(VLOOKUP($B81,'Round  (5)'!$B$2:$AM$102,MATCH(Species!V$2,'Round  (5)'!$B$2:$AM$2,0),0),0)+IFERROR(VLOOKUP($B81,'Round  (6)'!$B$2:$AM$102,MATCH(Species!V$2,'Round  (6)'!$B$2:$AM$2,0),0),0)+IFERROR(VLOOKUP($B81,'Round  (7)'!$B$2:$AM$102,MATCH(Species!V$2,'Round  (7)'!$B$2:$AM$2,0),0),0)+IFERROR(VLOOKUP($B81,'Round  (8)'!$B$2:$AM$102,MATCH(Species!V$2,'Round  (8)'!$B$2:$AM$2,0),0),0)+IFERROR(VLOOKUP($B81,'Round  (9)'!$B$2:$AM$102,MATCH(Species!V$2,'Round  (9)'!$B$2:$AM$2,0),0),0)+IFERROR(VLOOKUP($B81,'Round  (10)'!$B$2:$U$102,MATCH(Species!V$2,'Round  (10)'!$B$2:$U$2,0),0),0)+IFERROR(VLOOKUP($B81,'Round  (11)'!$B$2:$AB$102,MATCH(Species!V$2,'Round  (11)'!$B$2:$AB$2,0),0),0)+IFERROR(VLOOKUP($B81,'Round  (12)'!$B$2:$Y$100,MATCH(Species!V$2,'Round  (12)'!$B$2:$Y$2,0),0),0)</f>
        <v>0</v>
      </c>
      <c r="W81" s="480">
        <f>IFERROR(VLOOKUP($B81,'Round 1'!$B$2:$AM$102,MATCH(Species!W$2,'Round 1'!$B$2:$AM$2,0),0),0)+IFERROR(VLOOKUP($B81,'Round  (2)'!$B$2:$AM$102,MATCH(Species!W$2,'Round  (2)'!$B$2:$AM$2,0),0),0)+IFERROR(VLOOKUP($B81,'Round  (3)'!$B$2:$AM$102,MATCH(Species!W$2,'Round  (3)'!$B$2:$AM$2,0),0),0)+IFERROR(VLOOKUP($B81,'Round (4)'!$B$2:$AM$102,MATCH(Species!W$2,'Round (4)'!$B$2:$AM$2,0),0),0)+IFERROR(VLOOKUP($B81,'Round  (5)'!$B$2:$AM$102,MATCH(Species!W$2,'Round  (5)'!$B$2:$AM$2,0),0),0)+IFERROR(VLOOKUP($B81,'Round  (6)'!$B$2:$AM$102,MATCH(Species!W$2,'Round  (6)'!$B$2:$AM$2,0),0),0)+IFERROR(VLOOKUP($B81,'Round  (7)'!$B$2:$AM$102,MATCH(Species!W$2,'Round  (7)'!$B$2:$AM$2,0),0),0)+IFERROR(VLOOKUP($B81,'Round  (8)'!$B$2:$AM$102,MATCH(Species!W$2,'Round  (8)'!$B$2:$AM$2,0),0),0)+IFERROR(VLOOKUP($B81,'Round  (9)'!$B$2:$AM$102,MATCH(Species!W$2,'Round  (9)'!$B$2:$AM$2,0),0),0)+IFERROR(VLOOKUP($B81,'Round  (10)'!$B$2:$U$102,MATCH(Species!W$2,'Round  (10)'!$B$2:$U$2,0),0),0)+IFERROR(VLOOKUP($B81,'Round  (11)'!$B$2:$AB$102,MATCH(Species!W$2,'Round  (11)'!$B$2:$AB$2,0),0),0)+IFERROR(VLOOKUP($B81,'Round  (12)'!$B$2:$Y$100,MATCH(Species!W$2,'Round  (12)'!$B$2:$Y$2,0),0),0)</f>
        <v>0</v>
      </c>
      <c r="X81" s="480">
        <f>IFERROR(VLOOKUP($B81,'Round 1'!$B$2:$AM$102,MATCH(Species!X$2,'Round 1'!$B$2:$AM$2,0),0),0)+IFERROR(VLOOKUP($B81,'Round  (2)'!$B$2:$AM$102,MATCH(Species!X$2,'Round  (2)'!$B$2:$AM$2,0),0),0)+IFERROR(VLOOKUP($B81,'Round  (3)'!$B$2:$AM$102,MATCH(Species!X$2,'Round  (3)'!$B$2:$AM$2,0),0),0)+IFERROR(VLOOKUP($B81,'Round (4)'!$B$2:$AM$102,MATCH(Species!X$2,'Round (4)'!$B$2:$AM$2,0),0),0)+IFERROR(VLOOKUP($B81,'Round  (5)'!$B$2:$AM$102,MATCH(Species!X$2,'Round  (5)'!$B$2:$AM$2,0),0),0)+IFERROR(VLOOKUP($B81,'Round  (6)'!$B$2:$AM$102,MATCH(Species!X$2,'Round  (6)'!$B$2:$AM$2,0),0),0)+IFERROR(VLOOKUP($B81,'Round  (7)'!$B$2:$AM$102,MATCH(Species!X$2,'Round  (7)'!$B$2:$AM$2,0),0),0)+IFERROR(VLOOKUP($B81,'Round  (8)'!$B$2:$AM$102,MATCH(Species!X$2,'Round  (8)'!$B$2:$AM$2,0),0),0)+IFERROR(VLOOKUP($B81,'Round  (9)'!$B$2:$AM$102,MATCH(Species!X$2,'Round  (9)'!$B$2:$AM$2,0),0),0)+IFERROR(VLOOKUP($B81,'Round  (10)'!$B$2:$U$102,MATCH(Species!X$2,'Round  (10)'!$B$2:$U$2,0),0),0)+IFERROR(VLOOKUP($B81,'Round  (11)'!$B$2:$AB$102,MATCH(Species!X$2,'Round  (11)'!$B$2:$AB$2,0),0),0)+IFERROR(VLOOKUP($B81,'Round  (12)'!$B$2:$Y$100,MATCH(Species!X$2,'Round  (12)'!$B$2:$Y$2,0),0),0)</f>
        <v>0</v>
      </c>
      <c r="Y81" s="480">
        <f>IFERROR(VLOOKUP($B81,'Round 1'!$B$2:$AM$102,MATCH(Species!Y$2,'Round 1'!$B$2:$AM$2,0),0),0)+IFERROR(VLOOKUP($B81,'Round  (2)'!$B$2:$AM$102,MATCH(Species!Y$2,'Round  (2)'!$B$2:$AM$2,0),0),0)+IFERROR(VLOOKUP($B81,'Round  (3)'!$B$2:$AM$102,MATCH(Species!Y$2,'Round  (3)'!$B$2:$AM$2,0),0),0)+IFERROR(VLOOKUP($B81,'Round (4)'!$B$2:$AM$102,MATCH(Species!Y$2,'Round (4)'!$B$2:$AM$2,0),0),0)+IFERROR(VLOOKUP($B81,'Round  (5)'!$B$2:$AM$102,MATCH(Species!Y$2,'Round  (5)'!$B$2:$AM$2,0),0),0)+IFERROR(VLOOKUP($B81,'Round  (6)'!$B$2:$AM$102,MATCH(Species!Y$2,'Round  (6)'!$B$2:$AM$2,0),0),0)+IFERROR(VLOOKUP($B81,'Round  (7)'!$B$2:$AM$102,MATCH(Species!Y$2,'Round  (7)'!$B$2:$AM$2,0),0),0)+IFERROR(VLOOKUP($B81,'Round  (8)'!$B$2:$AM$102,MATCH(Species!Y$2,'Round  (8)'!$B$2:$AM$2,0),0),0)+IFERROR(VLOOKUP($B81,'Round  (9)'!$B$2:$AM$102,MATCH(Species!Y$2,'Round  (9)'!$B$2:$AM$2,0),0),0)+IFERROR(VLOOKUP($B81,'Round  (10)'!$B$2:$U$102,MATCH(Species!Y$2,'Round  (10)'!$B$2:$U$2,0),0),0)+IFERROR(VLOOKUP($B81,'Round  (11)'!$B$2:$AB$102,MATCH(Species!Y$2,'Round  (11)'!$B$2:$AB$2,0),0),0)+IFERROR(VLOOKUP($B81,'Round  (12)'!$B$2:$Y$100,MATCH(Species!Y$2,'Round  (12)'!$B$2:$Y$2,0),0),0)</f>
        <v>0</v>
      </c>
      <c r="Z81" s="480">
        <f>IFERROR(VLOOKUP($B81,'Round 1'!$B$2:$AM$102,MATCH(Species!Z$2,'Round 1'!$B$2:$AM$2,0),0),0)+IFERROR(VLOOKUP($B81,'Round  (2)'!$B$2:$AM$102,MATCH(Species!Z$2,'Round  (2)'!$B$2:$AM$2,0),0),0)+IFERROR(VLOOKUP($B81,'Round  (3)'!$B$2:$AM$102,MATCH(Species!Z$2,'Round  (3)'!$B$2:$AM$2,0),0),0)+IFERROR(VLOOKUP($B81,'Round (4)'!$B$2:$AM$102,MATCH(Species!Z$2,'Round (4)'!$B$2:$AM$2,0),0),0)+IFERROR(VLOOKUP($B81,'Round  (5)'!$B$2:$AM$102,MATCH(Species!Z$2,'Round  (5)'!$B$2:$AM$2,0),0),0)+IFERROR(VLOOKUP($B81,'Round  (6)'!$B$2:$AM$102,MATCH(Species!Z$2,'Round  (6)'!$B$2:$AM$2,0),0),0)+IFERROR(VLOOKUP($B81,'Round  (7)'!$B$2:$AM$102,MATCH(Species!Z$2,'Round  (7)'!$B$2:$AM$2,0),0),0)+IFERROR(VLOOKUP($B81,'Round  (8)'!$B$2:$AM$102,MATCH(Species!Z$2,'Round  (8)'!$B$2:$AM$2,0),0),0)+IFERROR(VLOOKUP($B81,'Round  (9)'!$B$2:$AM$102,MATCH(Species!Z$2,'Round  (9)'!$B$2:$AM$2,0),0),0)+IFERROR(VLOOKUP($B81,'Round  (10)'!$B$2:$U$102,MATCH(Species!Z$2,'Round  (10)'!$B$2:$U$2,0),0),0)+IFERROR(VLOOKUP($B81,'Round  (11)'!$B$2:$AB$102,MATCH(Species!Z$2,'Round  (11)'!$B$2:$AB$2,0),0),0)+IFERROR(VLOOKUP($B81,'Round  (12)'!$B$2:$Y$100,MATCH(Species!Z$2,'Round  (12)'!$B$2:$Y$2,0),0),0)</f>
        <v>0</v>
      </c>
      <c r="AA81" s="480">
        <f>IFERROR(VLOOKUP($B81,'Round 1'!$B$2:$AM$102,MATCH(Species!AA$2,'Round 1'!$B$2:$AM$2,0),0),0)+IFERROR(VLOOKUP($B81,'Round  (2)'!$B$2:$AM$102,MATCH(Species!AA$2,'Round  (2)'!$B$2:$AM$2,0),0),0)+IFERROR(VLOOKUP($B81,'Round  (3)'!$B$2:$AM$102,MATCH(Species!AA$2,'Round  (3)'!$B$2:$AM$2,0),0),0)+IFERROR(VLOOKUP($B81,'Round (4)'!$B$2:$AM$102,MATCH(Species!AA$2,'Round (4)'!$B$2:$AM$2,0),0),0)+IFERROR(VLOOKUP($B81,'Round  (5)'!$B$2:$AM$102,MATCH(Species!AA$2,'Round  (5)'!$B$2:$AM$2,0),0),0)+IFERROR(VLOOKUP($B81,'Round  (6)'!$B$2:$AM$102,MATCH(Species!AA$2,'Round  (6)'!$B$2:$AM$2,0),0),0)+IFERROR(VLOOKUP($B81,'Round  (7)'!$B$2:$AM$102,MATCH(Species!AA$2,'Round  (7)'!$B$2:$AM$2,0),0),0)+IFERROR(VLOOKUP($B81,'Round  (8)'!$B$2:$AM$102,MATCH(Species!AA$2,'Round  (8)'!$B$2:$AM$2,0),0),0)+IFERROR(VLOOKUP($B81,'Round  (9)'!$B$2:$AM$102,MATCH(Species!AA$2,'Round  (9)'!$B$2:$AM$2,0),0),0)+IFERROR(VLOOKUP($B81,'Round  (10)'!$B$2:$U$102,MATCH(Species!AA$2,'Round  (10)'!$B$2:$U$2,0),0),0)+IFERROR(VLOOKUP($B81,'Round  (11)'!$B$2:$AB$102,MATCH(Species!AA$2,'Round  (11)'!$B$2:$AB$2,0),0),0)+IFERROR(VLOOKUP($B81,'Round  (12)'!$B$2:$Y$100,MATCH(Species!AA$2,'Round  (12)'!$B$2:$Y$2,0),0),0)</f>
        <v>0</v>
      </c>
      <c r="AB81" s="480">
        <f>IFERROR(VLOOKUP($B81,'Round 1'!$B$2:$AM$102,MATCH(Species!AB$2,'Round 1'!$B$2:$AM$2,0),0),0)+IFERROR(VLOOKUP($B81,'Round  (2)'!$B$2:$AM$102,MATCH(Species!AB$2,'Round  (2)'!$B$2:$AM$2,0),0),0)+IFERROR(VLOOKUP($B81,'Round  (3)'!$B$2:$AM$102,MATCH(Species!AB$2,'Round  (3)'!$B$2:$AM$2,0),0),0)+IFERROR(VLOOKUP($B81,'Round (4)'!$B$2:$AM$102,MATCH(Species!AB$2,'Round (4)'!$B$2:$AM$2,0),0),0)+IFERROR(VLOOKUP($B81,'Round  (5)'!$B$2:$AM$102,MATCH(Species!AB$2,'Round  (5)'!$B$2:$AM$2,0),0),0)+IFERROR(VLOOKUP($B81,'Round  (6)'!$B$2:$AM$102,MATCH(Species!AB$2,'Round  (6)'!$B$2:$AM$2,0),0),0)+IFERROR(VLOOKUP($B81,'Round  (7)'!$B$2:$AM$102,MATCH(Species!AB$2,'Round  (7)'!$B$2:$AM$2,0),0),0)+IFERROR(VLOOKUP($B81,'Round  (8)'!$B$2:$AM$102,MATCH(Species!AB$2,'Round  (8)'!$B$2:$AM$2,0),0),0)+IFERROR(VLOOKUP($B81,'Round  (9)'!$B$2:$AM$102,MATCH(Species!AB$2,'Round  (9)'!$B$2:$AM$2,0),0),0)+IFERROR(VLOOKUP($B81,'Round  (10)'!$B$2:$U$102,MATCH(Species!AB$2,'Round  (10)'!$B$2:$U$2,0),0),0)+IFERROR(VLOOKUP($B81,'Round  (11)'!$B$2:$AB$102,MATCH(Species!AB$2,'Round  (11)'!$B$2:$AB$2,0),0),0)+IFERROR(VLOOKUP($B81,'Round  (12)'!$B$2:$Y$100,MATCH(Species!AB$2,'Round  (12)'!$B$2:$Y$2,0),0),0)</f>
        <v>0</v>
      </c>
      <c r="AC81" s="480">
        <f>IFERROR(VLOOKUP($B81,'Round 1'!$B$2:$AM$102,MATCH(Species!AC$2,'Round 1'!$B$2:$AM$2,0),0),0)+IFERROR(VLOOKUP($B81,'Round  (2)'!$B$2:$AM$102,MATCH(Species!AC$2,'Round  (2)'!$B$2:$AM$2,0),0),0)+IFERROR(VLOOKUP($B81,'Round  (3)'!$B$2:$AM$102,MATCH(Species!AC$2,'Round  (3)'!$B$2:$AM$2,0),0),0)+IFERROR(VLOOKUP($B81,'Round (4)'!$B$2:$AM$102,MATCH(Species!AC$2,'Round (4)'!$B$2:$AM$2,0),0),0)+IFERROR(VLOOKUP($B81,'Round  (5)'!$B$2:$AM$102,MATCH(Species!AC$2,'Round  (5)'!$B$2:$AM$2,0),0),0)+IFERROR(VLOOKUP($B81,'Round  (6)'!$B$2:$AM$102,MATCH(Species!AC$2,'Round  (6)'!$B$2:$AM$2,0),0),0)+IFERROR(VLOOKUP($B81,'Round  (7)'!$B$2:$AM$102,MATCH(Species!AC$2,'Round  (7)'!$B$2:$AM$2,0),0),0)+IFERROR(VLOOKUP($B81,'Round  (8)'!$B$2:$AM$102,MATCH(Species!AC$2,'Round  (8)'!$B$2:$AM$2,0),0),0)+IFERROR(VLOOKUP($B81,'Round  (9)'!$B$2:$AM$102,MATCH(Species!AC$2,'Round  (9)'!$B$2:$AM$2,0),0),0)+IFERROR(VLOOKUP($B81,'Round  (10)'!$B$2:$U$102,MATCH(Species!AC$2,'Round  (10)'!$B$2:$U$2,0),0),0)+IFERROR(VLOOKUP($B81,'Round  (11)'!$B$2:$AB$102,MATCH(Species!AC$2,'Round  (11)'!$B$2:$AB$2,0),0),0)+IFERROR(VLOOKUP($B81,'Round  (12)'!$B$2:$Y$100,MATCH(Species!AC$2,'Round  (12)'!$B$2:$Y$2,0),0),0)</f>
        <v>0</v>
      </c>
      <c r="AD81" s="480">
        <f>IFERROR(VLOOKUP($B81,'Round 1'!$B$2:$AM$102,MATCH(Species!AD$2,'Round 1'!$B$2:$AM$2,0),0),0)+IFERROR(VLOOKUP($B81,'Round  (2)'!$B$2:$AM$102,MATCH(Species!AD$2,'Round  (2)'!$B$2:$AM$2,0),0),0)+IFERROR(VLOOKUP($B81,'Round  (3)'!$B$2:$AM$102,MATCH(Species!AD$2,'Round  (3)'!$B$2:$AM$2,0),0),0)+IFERROR(VLOOKUP($B81,'Round (4)'!$B$2:$AM$102,MATCH(Species!AD$2,'Round (4)'!$B$2:$AM$2,0),0),0)+IFERROR(VLOOKUP($B81,'Round  (5)'!$B$2:$AM$102,MATCH(Species!AD$2,'Round  (5)'!$B$2:$AM$2,0),0),0)+IFERROR(VLOOKUP($B81,'Round  (6)'!$B$2:$AM$102,MATCH(Species!AD$2,'Round  (6)'!$B$2:$AM$2,0),0),0)+IFERROR(VLOOKUP($B81,'Round  (7)'!$B$2:$AM$102,MATCH(Species!AD$2,'Round  (7)'!$B$2:$AM$2,0),0),0)+IFERROR(VLOOKUP($B81,'Round  (8)'!$B$2:$AM$102,MATCH(Species!AD$2,'Round  (8)'!$B$2:$AM$2,0),0),0)+IFERROR(VLOOKUP($B81,'Round  (9)'!$B$2:$AM$102,MATCH(Species!AD$2,'Round  (9)'!$B$2:$AM$2,0),0),0)+IFERROR(VLOOKUP($B81,'Round  (10)'!$B$2:$U$102,MATCH(Species!AD$2,'Round  (10)'!$B$2:$U$2,0),0),0)+IFERROR(VLOOKUP($B81,'Round  (11)'!$B$2:$AB$102,MATCH(Species!AD$2,'Round  (11)'!$B$2:$AB$2,0),0),0)+IFERROR(VLOOKUP($B81,'Round  (12)'!$B$2:$Y$100,MATCH(Species!AD$2,'Round  (12)'!$B$2:$Y$2,0),0),0)</f>
        <v>0</v>
      </c>
      <c r="AE81" s="480">
        <f>IFERROR(VLOOKUP($B81,'Round 1'!$B$2:$AM$102,MATCH(Species!AE$2,'Round 1'!$B$2:$AM$2,0),0),0)+IFERROR(VLOOKUP($B81,'Round  (2)'!$B$2:$AM$102,MATCH(Species!AE$2,'Round  (2)'!$B$2:$AM$2,0),0),0)+IFERROR(VLOOKUP($B81,'Round  (3)'!$B$2:$AM$102,MATCH(Species!AE$2,'Round  (3)'!$B$2:$AM$2,0),0),0)+IFERROR(VLOOKUP($B81,'Round (4)'!$B$2:$AM$102,MATCH(Species!AE$2,'Round (4)'!$B$2:$AM$2,0),0),0)+IFERROR(VLOOKUP($B81,'Round  (5)'!$B$2:$AM$102,MATCH(Species!AE$2,'Round  (5)'!$B$2:$AM$2,0),0),0)+IFERROR(VLOOKUP($B81,'Round  (6)'!$B$2:$AM$102,MATCH(Species!AE$2,'Round  (6)'!$B$2:$AM$2,0),0),0)+IFERROR(VLOOKUP($B81,'Round  (7)'!$B$2:$AM$102,MATCH(Species!AE$2,'Round  (7)'!$B$2:$AM$2,0),0),0)+IFERROR(VLOOKUP($B81,'Round  (8)'!$B$2:$AM$102,MATCH(Species!AE$2,'Round  (8)'!$B$2:$AM$2,0),0),0)+IFERROR(VLOOKUP($B81,'Round  (9)'!$B$2:$AM$102,MATCH(Species!AE$2,'Round  (9)'!$B$2:$AM$2,0),0),0)+IFERROR(VLOOKUP($B81,'Round  (10)'!$B$2:$U$102,MATCH(Species!AE$2,'Round  (10)'!$B$2:$U$2,0),0),0)+IFERROR(VLOOKUP($B81,'Round  (11)'!$B$2:$AB$102,MATCH(Species!AE$2,'Round  (11)'!$B$2:$AB$2,0),0),0)+IFERROR(VLOOKUP($B81,'Round  (12)'!$B$2:$Y$100,MATCH(Species!AE$2,'Round  (12)'!$B$2:$Y$2,0),0),0)</f>
        <v>0</v>
      </c>
      <c r="AF81" s="480">
        <f>IFERROR(VLOOKUP($B81,'Round 1'!$B$2:$AM$102,MATCH(Species!AF$2,'Round 1'!$B$2:$AM$2,0),0),0)+IFERROR(VLOOKUP($B81,'Round  (2)'!$B$2:$AM$102,MATCH(Species!AF$2,'Round  (2)'!$B$2:$AM$2,0),0),0)+IFERROR(VLOOKUP($B81,'Round  (3)'!$B$2:$AM$102,MATCH(Species!AF$2,'Round  (3)'!$B$2:$AM$2,0),0),0)+IFERROR(VLOOKUP($B81,'Round (4)'!$B$2:$AM$102,MATCH(Species!AF$2,'Round (4)'!$B$2:$AM$2,0),0),0)+IFERROR(VLOOKUP($B81,'Round  (5)'!$B$2:$AM$102,MATCH(Species!AF$2,'Round  (5)'!$B$2:$AM$2,0),0),0)+IFERROR(VLOOKUP($B81,'Round  (6)'!$B$2:$AM$102,MATCH(Species!AF$2,'Round  (6)'!$B$2:$AM$2,0),0),0)+IFERROR(VLOOKUP($B81,'Round  (7)'!$B$2:$AM$102,MATCH(Species!AF$2,'Round  (7)'!$B$2:$AM$2,0),0),0)+IFERROR(VLOOKUP($B81,'Round  (8)'!$B$2:$AM$102,MATCH(Species!AF$2,'Round  (8)'!$B$2:$AM$2,0),0),0)+IFERROR(VLOOKUP($B81,'Round  (9)'!$B$2:$AM$102,MATCH(Species!AF$2,'Round  (9)'!$B$2:$AM$2,0),0),0)+IFERROR(VLOOKUP($B81,'Round  (10)'!$B$2:$U$102,MATCH(Species!AF$2,'Round  (10)'!$B$2:$U$2,0),0),0)+IFERROR(VLOOKUP($B81,'Round  (11)'!$B$2:$AB$102,MATCH(Species!AF$2,'Round  (11)'!$B$2:$AB$2,0),0),0)+IFERROR(VLOOKUP($B81,'Round  (12)'!$B$2:$Y$100,MATCH(Species!AF$2,'Round  (12)'!$B$2:$Y$2,0),0),0)</f>
        <v>0</v>
      </c>
      <c r="AG81" s="480">
        <f>IFERROR(VLOOKUP($B81,'Round 1'!$B$2:$AM$102,MATCH(Species!AG$2,'Round 1'!$B$2:$AM$2,0),0),0)+IFERROR(VLOOKUP($B81,'Round  (2)'!$B$2:$AM$102,MATCH(Species!AG$2,'Round  (2)'!$B$2:$AM$2,0),0),0)+IFERROR(VLOOKUP($B81,'Round  (3)'!$B$2:$AM$102,MATCH(Species!AG$2,'Round  (3)'!$B$2:$AM$2,0),0),0)+IFERROR(VLOOKUP($B81,'Round (4)'!$B$2:$AM$102,MATCH(Species!AG$2,'Round (4)'!$B$2:$AM$2,0),0),0)+IFERROR(VLOOKUP($B81,'Round  (5)'!$B$2:$AM$102,MATCH(Species!AG$2,'Round  (5)'!$B$2:$AM$2,0),0),0)+IFERROR(VLOOKUP($B81,'Round  (6)'!$B$2:$AM$102,MATCH(Species!AG$2,'Round  (6)'!$B$2:$AM$2,0),0),0)+IFERROR(VLOOKUP($B81,'Round  (7)'!$B$2:$AM$102,MATCH(Species!AG$2,'Round  (7)'!$B$2:$AM$2,0),0),0)+IFERROR(VLOOKUP($B81,'Round  (8)'!$B$2:$AM$102,MATCH(Species!AG$2,'Round  (8)'!$B$2:$AM$2,0),0),0)+IFERROR(VLOOKUP($B81,'Round  (9)'!$B$2:$AM$102,MATCH(Species!AG$2,'Round  (9)'!$B$2:$AM$2,0),0),0)+IFERROR(VLOOKUP($B81,'Round  (10)'!$B$2:$U$102,MATCH(Species!AG$2,'Round  (10)'!$B$2:$U$2,0),0),0)+IFERROR(VLOOKUP($B81,'Round  (11)'!$B$2:$AB$102,MATCH(Species!AG$2,'Round  (11)'!$B$2:$AB$2,0),0),0)+IFERROR(VLOOKUP($B81,'Round  (12)'!$B$2:$Y$100,MATCH(Species!AG$2,'Round  (12)'!$B$2:$Y$2,0),0),0)</f>
        <v>0</v>
      </c>
      <c r="AH81" s="480">
        <f>IFERROR(VLOOKUP($B81,'Round 1'!$B$2:$AM$102,MATCH(Species!AH$2,'Round 1'!$B$2:$AM$2,0),0),0)+IFERROR(VLOOKUP($B81,'Round  (2)'!$B$2:$AM$102,MATCH(Species!AH$2,'Round  (2)'!$B$2:$AM$2,0),0),0)+IFERROR(VLOOKUP($B81,'Round  (3)'!$B$2:$AM$102,MATCH(Species!AH$2,'Round  (3)'!$B$2:$AM$2,0),0),0)+IFERROR(VLOOKUP($B81,'Round (4)'!$B$2:$AM$102,MATCH(Species!AH$2,'Round (4)'!$B$2:$AM$2,0),0),0)+IFERROR(VLOOKUP($B81,'Round  (5)'!$B$2:$AM$102,MATCH(Species!AH$2,'Round  (5)'!$B$2:$AM$2,0),0),0)+IFERROR(VLOOKUP($B81,'Round  (6)'!$B$2:$AM$102,MATCH(Species!AH$2,'Round  (6)'!$B$2:$AM$2,0),0),0)+IFERROR(VLOOKUP($B81,'Round  (7)'!$B$2:$AM$102,MATCH(Species!AH$2,'Round  (7)'!$B$2:$AM$2,0),0),0)+IFERROR(VLOOKUP($B81,'Round  (8)'!$B$2:$AM$102,MATCH(Species!AH$2,'Round  (8)'!$B$2:$AM$2,0),0),0)+IFERROR(VLOOKUP($B81,'Round  (9)'!$B$2:$AM$102,MATCH(Species!AH$2,'Round  (9)'!$B$2:$AM$2,0),0),0)+IFERROR(VLOOKUP($B81,'Round  (10)'!$B$2:$U$102,MATCH(Species!AH$2,'Round  (10)'!$B$2:$U$2,0),0),0)+IFERROR(VLOOKUP($B81,'Round  (11)'!$B$2:$AB$102,MATCH(Species!AH$2,'Round  (11)'!$B$2:$AB$2,0),0),0)+IFERROR(VLOOKUP($B81,'Round  (12)'!$B$2:$Y$100,MATCH(Species!AH$2,'Round  (12)'!$B$2:$Y$2,0),0),0)</f>
        <v>0</v>
      </c>
      <c r="AI81" s="480">
        <f>IFERROR(VLOOKUP($B81,'Round 1'!$B$2:$AM$102,MATCH(Species!AI$2,'Round 1'!$B$2:$AM$2,0),0),0)+IFERROR(VLOOKUP($B81,'Round  (2)'!$B$2:$AM$102,MATCH(Species!AI$2,'Round  (2)'!$B$2:$AM$2,0),0),0)+IFERROR(VLOOKUP($B81,'Round  (3)'!$B$2:$AM$102,MATCH(Species!AI$2,'Round  (3)'!$B$2:$AM$2,0),0),0)+IFERROR(VLOOKUP($B81,'Round (4)'!$B$2:$AM$102,MATCH(Species!AI$2,'Round (4)'!$B$2:$AM$2,0),0),0)+IFERROR(VLOOKUP($B81,'Round  (5)'!$B$2:$AM$102,MATCH(Species!AI$2,'Round  (5)'!$B$2:$AM$2,0),0),0)+IFERROR(VLOOKUP($B81,'Round  (6)'!$B$2:$AM$102,MATCH(Species!AI$2,'Round  (6)'!$B$2:$AM$2,0),0),0)+IFERROR(VLOOKUP($B81,'Round  (7)'!$B$2:$AM$102,MATCH(Species!AI$2,'Round  (7)'!$B$2:$AM$2,0),0),0)+IFERROR(VLOOKUP($B81,'Round  (8)'!$B$2:$AM$102,MATCH(Species!AI$2,'Round  (8)'!$B$2:$AM$2,0),0),0)+IFERROR(VLOOKUP($B81,'Round  (9)'!$B$2:$AM$102,MATCH(Species!AI$2,'Round  (9)'!$B$2:$AM$2,0),0),0)+IFERROR(VLOOKUP($B81,'Round  (10)'!$B$2:$U$102,MATCH(Species!AI$2,'Round  (10)'!$B$2:$U$2,0),0),0)+IFERROR(VLOOKUP($B81,'Round  (11)'!$B$2:$AB$102,MATCH(Species!AI$2,'Round  (11)'!$B$2:$AB$2,0),0),0)+IFERROR(VLOOKUP($B81,'Round  (12)'!$B$2:$Y$100,MATCH(Species!AI$2,'Round  (12)'!$B$2:$Y$2,0),0),0)</f>
        <v>0</v>
      </c>
      <c r="AJ81" s="480">
        <f>IFERROR(VLOOKUP($B81,'Round 1'!$B$2:$AM$102,MATCH(Species!AJ$2,'Round 1'!$B$2:$AM$2,0),0),0)+IFERROR(VLOOKUP($B81,'Round  (2)'!$B$2:$AM$102,MATCH(Species!AJ$2,'Round  (2)'!$B$2:$AM$2,0),0),0)+IFERROR(VLOOKUP($B81,'Round  (3)'!$B$2:$AM$102,MATCH(Species!AJ$2,'Round  (3)'!$B$2:$AM$2,0),0),0)+IFERROR(VLOOKUP($B81,'Round (4)'!$B$2:$AM$102,MATCH(Species!AJ$2,'Round (4)'!$B$2:$AM$2,0),0),0)+IFERROR(VLOOKUP($B81,'Round  (5)'!$B$2:$AM$102,MATCH(Species!AJ$2,'Round  (5)'!$B$2:$AM$2,0),0),0)+IFERROR(VLOOKUP($B81,'Round  (6)'!$B$2:$AM$102,MATCH(Species!AJ$2,'Round  (6)'!$B$2:$AM$2,0),0),0)+IFERROR(VLOOKUP($B81,'Round  (7)'!$B$2:$AM$102,MATCH(Species!AJ$2,'Round  (7)'!$B$2:$AM$2,0),0),0)+IFERROR(VLOOKUP($B81,'Round  (8)'!$B$2:$AM$102,MATCH(Species!AJ$2,'Round  (8)'!$B$2:$AM$2,0),0),0)+IFERROR(VLOOKUP($B81,'Round  (9)'!$B$2:$AM$102,MATCH(Species!AJ$2,'Round  (9)'!$B$2:$AM$2,0),0),0)+IFERROR(VLOOKUP($B81,'Round  (10)'!$B$2:$U$102,MATCH(Species!AJ$2,'Round  (10)'!$B$2:$U$2,0),0),0)+IFERROR(VLOOKUP($B81,'Round  (11)'!$B$2:$AB$102,MATCH(Species!AJ$2,'Round  (11)'!$B$2:$AB$2,0),0),0)+IFERROR(VLOOKUP($B81,'Round  (12)'!$B$2:$Y$100,MATCH(Species!AJ$2,'Round  (12)'!$B$2:$Y$2,0),0),0)</f>
        <v>0</v>
      </c>
    </row>
    <row r="82" spans="1:36" x14ac:dyDescent="0.3">
      <c r="A82" s="186">
        <v>79</v>
      </c>
      <c r="B82" s="326" t="s">
        <v>252</v>
      </c>
      <c r="C82" s="66" t="str">
        <f>IFERROR(VLOOKUP(B82,IND!$B$3:$E$66,4,0),"NM")</f>
        <v>NM</v>
      </c>
      <c r="D82" s="51">
        <f t="shared" si="5"/>
        <v>1</v>
      </c>
      <c r="E82" s="342">
        <f t="shared" si="6"/>
        <v>3</v>
      </c>
      <c r="F82" s="480">
        <f>IFERROR(VLOOKUP($B82,'Round 1'!$B$2:$AM$102,MATCH(Species!F$2,'Round 1'!$B$2:$AM$2,0),0),0)+IFERROR(VLOOKUP($B82,'Round  (2)'!$B$2:$AM$102,MATCH(Species!F$2,'Round  (2)'!$B$2:$AM$2,0),0),0)+IFERROR(VLOOKUP($B82,'Round  (3)'!$B$2:$AM$102,MATCH(Species!F$2,'Round  (3)'!$B$2:$AM$2,0),0),0)+IFERROR(VLOOKUP($B82,'Round (4)'!$B$2:$AM$102,MATCH(Species!F$2,'Round (4)'!$B$2:$AM$2,0),0),0)+IFERROR(VLOOKUP($B82,'Round  (5)'!$B$2:$AM$102,MATCH(Species!F$2,'Round  (5)'!$B$2:$AM$2,0),0),0)+IFERROR(VLOOKUP($B82,'Round  (6)'!$B$2:$AM$102,MATCH(Species!F$2,'Round  (6)'!$B$2:$AM$2,0),0),0)+IFERROR(VLOOKUP($B82,'Round  (7)'!$B$2:$AM$102,MATCH(Species!F$2,'Round  (7)'!$B$2:$AM$2,0),0),0)+IFERROR(VLOOKUP($B82,'Round  (8)'!$B$2:$AM$102,MATCH(Species!F$2,'Round  (8)'!$B$2:$AM$2,0),0),0)+IFERROR(VLOOKUP($B82,'Round  (9)'!$B$2:$AM$102,MATCH(Species!F$2,'Round  (9)'!$B$2:$AM$2,0),0),0)+IFERROR(VLOOKUP($B82,'Round  (10)'!$B$2:$U$102,MATCH(Species!F$2,'Round  (10)'!$B$2:$U$2,0),0),0)+IFERROR(VLOOKUP($B82,'Round  (11)'!$B$2:$AB$102,MATCH(Species!F$2,'Round  (11)'!$B$2:$AB$2,0),0),0)+IFERROR(VLOOKUP($B82,'Round  (12)'!$B$2:$Y$100,MATCH(Species!F$2,'Round  (12)'!$B$2:$Y$2,0),0),0)</f>
        <v>3</v>
      </c>
      <c r="G82" s="480">
        <f>IFERROR(VLOOKUP($B82,'Round 1'!$B$2:$AM$102,MATCH(Species!G$2,'Round 1'!$B$2:$AM$2,0),0),0)+IFERROR(VLOOKUP($B82,'Round  (2)'!$B$2:$AM$102,MATCH(Species!G$2,'Round  (2)'!$B$2:$AM$2,0),0),0)+IFERROR(VLOOKUP($B82,'Round  (3)'!$B$2:$AM$102,MATCH(Species!G$2,'Round  (3)'!$B$2:$AM$2,0),0),0)+IFERROR(VLOOKUP($B82,'Round (4)'!$B$2:$AM$102,MATCH(Species!G$2,'Round (4)'!$B$2:$AM$2,0),0),0)+IFERROR(VLOOKUP($B82,'Round  (5)'!$B$2:$AM$102,MATCH(Species!G$2,'Round  (5)'!$B$2:$AM$2,0),0),0)+IFERROR(VLOOKUP($B82,'Round  (6)'!$B$2:$AM$102,MATCH(Species!G$2,'Round  (6)'!$B$2:$AM$2,0),0),0)+IFERROR(VLOOKUP($B82,'Round  (7)'!$B$2:$AM$102,MATCH(Species!G$2,'Round  (7)'!$B$2:$AM$2,0),0),0)+IFERROR(VLOOKUP($B82,'Round  (8)'!$B$2:$AM$102,MATCH(Species!G$2,'Round  (8)'!$B$2:$AM$2,0),0),0)+IFERROR(VLOOKUP($B82,'Round  (9)'!$B$2:$AM$102,MATCH(Species!G$2,'Round  (9)'!$B$2:$AM$2,0),0),0)+IFERROR(VLOOKUP($B82,'Round  (10)'!$B$2:$U$102,MATCH(Species!G$2,'Round  (10)'!$B$2:$U$2,0),0),0)+IFERROR(VLOOKUP($B82,'Round  (11)'!$B$2:$AB$102,MATCH(Species!G$2,'Round  (11)'!$B$2:$AB$2,0),0),0)+IFERROR(VLOOKUP($B82,'Round  (12)'!$B$2:$Y$100,MATCH(Species!G$2,'Round  (12)'!$B$2:$Y$2,0),0),0)</f>
        <v>0</v>
      </c>
      <c r="H82" s="480">
        <f>IFERROR(VLOOKUP($B82,'Round 1'!$B$2:$AM$102,MATCH(Species!H$2,'Round 1'!$B$2:$AM$2,0),0),0)+IFERROR(VLOOKUP($B82,'Round  (2)'!$B$2:$AM$102,MATCH(Species!H$2,'Round  (2)'!$B$2:$AM$2,0),0),0)+IFERROR(VLOOKUP($B82,'Round  (3)'!$B$2:$AM$102,MATCH(Species!H$2,'Round  (3)'!$B$2:$AM$2,0),0),0)+IFERROR(VLOOKUP($B82,'Round (4)'!$B$2:$AM$102,MATCH(Species!H$2,'Round (4)'!$B$2:$AM$2,0),0),0)+IFERROR(VLOOKUP($B82,'Round  (5)'!$B$2:$AM$102,MATCH(Species!H$2,'Round  (5)'!$B$2:$AM$2,0),0),0)+IFERROR(VLOOKUP($B82,'Round  (6)'!$B$2:$AM$102,MATCH(Species!H$2,'Round  (6)'!$B$2:$AM$2,0),0),0)+IFERROR(VLOOKUP($B82,'Round  (7)'!$B$2:$AM$102,MATCH(Species!H$2,'Round  (7)'!$B$2:$AM$2,0),0),0)+IFERROR(VLOOKUP($B82,'Round  (8)'!$B$2:$AM$102,MATCH(Species!H$2,'Round  (8)'!$B$2:$AM$2,0),0),0)+IFERROR(VLOOKUP($B82,'Round  (9)'!$B$2:$AM$102,MATCH(Species!H$2,'Round  (9)'!$B$2:$AM$2,0),0),0)+IFERROR(VLOOKUP($B82,'Round  (10)'!$B$2:$U$102,MATCH(Species!H$2,'Round  (10)'!$B$2:$U$2,0),0),0)+IFERROR(VLOOKUP($B82,'Round  (11)'!$B$2:$AB$102,MATCH(Species!H$2,'Round  (11)'!$B$2:$AB$2,0),0),0)+IFERROR(VLOOKUP($B82,'Round  (12)'!$B$2:$Y$100,MATCH(Species!H$2,'Round  (12)'!$B$2:$Y$2,0),0),0)</f>
        <v>0</v>
      </c>
      <c r="I82" s="480">
        <f>IFERROR(VLOOKUP($B82,'Round 1'!$B$2:$AM$102,MATCH(Species!I$2,'Round 1'!$B$2:$AM$2,0),0),0)+IFERROR(VLOOKUP($B82,'Round  (2)'!$B$2:$AM$102,MATCH(Species!I$2,'Round  (2)'!$B$2:$AM$2,0),0),0)+IFERROR(VLOOKUP($B82,'Round  (3)'!$B$2:$AM$102,MATCH(Species!I$2,'Round  (3)'!$B$2:$AM$2,0),0),0)+IFERROR(VLOOKUP($B82,'Round (4)'!$B$2:$AM$102,MATCH(Species!I$2,'Round (4)'!$B$2:$AM$2,0),0),0)+IFERROR(VLOOKUP($B82,'Round  (5)'!$B$2:$AM$102,MATCH(Species!I$2,'Round  (5)'!$B$2:$AM$2,0),0),0)+IFERROR(VLOOKUP($B82,'Round  (6)'!$B$2:$AM$102,MATCH(Species!I$2,'Round  (6)'!$B$2:$AM$2,0),0),0)+IFERROR(VLOOKUP($B82,'Round  (7)'!$B$2:$AM$102,MATCH(Species!I$2,'Round  (7)'!$B$2:$AM$2,0),0),0)+IFERROR(VLOOKUP($B82,'Round  (8)'!$B$2:$AM$102,MATCH(Species!I$2,'Round  (8)'!$B$2:$AM$2,0),0),0)+IFERROR(VLOOKUP($B82,'Round  (9)'!$B$2:$AM$102,MATCH(Species!I$2,'Round  (9)'!$B$2:$AM$2,0),0),0)+IFERROR(VLOOKUP($B82,'Round  (10)'!$B$2:$U$102,MATCH(Species!I$2,'Round  (10)'!$B$2:$U$2,0),0),0)+IFERROR(VLOOKUP($B82,'Round  (11)'!$B$2:$AB$102,MATCH(Species!I$2,'Round  (11)'!$B$2:$AB$2,0),0),0)+IFERROR(VLOOKUP($B82,'Round  (12)'!$B$2:$Y$100,MATCH(Species!I$2,'Round  (12)'!$B$2:$Y$2,0),0),0)</f>
        <v>0</v>
      </c>
      <c r="J82" s="480">
        <f>IFERROR(VLOOKUP($B82,'Round 1'!$B$2:$AM$102,MATCH(Species!J$2,'Round 1'!$B$2:$AM$2,0),0),0)+IFERROR(VLOOKUP($B82,'Round  (2)'!$B$2:$AM$102,MATCH(Species!J$2,'Round  (2)'!$B$2:$AM$2,0),0),0)+IFERROR(VLOOKUP($B82,'Round  (3)'!$B$2:$AM$102,MATCH(Species!J$2,'Round  (3)'!$B$2:$AM$2,0),0),0)+IFERROR(VLOOKUP($B82,'Round (4)'!$B$2:$AM$102,MATCH(Species!J$2,'Round (4)'!$B$2:$AM$2,0),0),0)+IFERROR(VLOOKUP($B82,'Round  (5)'!$B$2:$AM$102,MATCH(Species!J$2,'Round  (5)'!$B$2:$AM$2,0),0),0)+IFERROR(VLOOKUP($B82,'Round  (6)'!$B$2:$AM$102,MATCH(Species!J$2,'Round  (6)'!$B$2:$AM$2,0),0),0)+IFERROR(VLOOKUP($B82,'Round  (7)'!$B$2:$AM$102,MATCH(Species!J$2,'Round  (7)'!$B$2:$AM$2,0),0),0)+IFERROR(VLOOKUP($B82,'Round  (8)'!$B$2:$AM$102,MATCH(Species!J$2,'Round  (8)'!$B$2:$AM$2,0),0),0)+IFERROR(VLOOKUP($B82,'Round  (9)'!$B$2:$AM$102,MATCH(Species!J$2,'Round  (9)'!$B$2:$AM$2,0),0),0)+IFERROR(VLOOKUP($B82,'Round  (10)'!$B$2:$U$102,MATCH(Species!J$2,'Round  (10)'!$B$2:$U$2,0),0),0)+IFERROR(VLOOKUP($B82,'Round  (11)'!$B$2:$AB$102,MATCH(Species!J$2,'Round  (11)'!$B$2:$AB$2,0),0),0)+IFERROR(VLOOKUP($B82,'Round  (12)'!$B$2:$Y$100,MATCH(Species!J$2,'Round  (12)'!$B$2:$Y$2,0),0),0)</f>
        <v>0</v>
      </c>
      <c r="K82" s="480">
        <f>IFERROR(VLOOKUP($B82,'Round 1'!$B$2:$AM$102,MATCH(Species!K$2,'Round 1'!$B$2:$AM$2,0),0),0)+IFERROR(VLOOKUP($B82,'Round  (2)'!$B$2:$AM$102,MATCH(Species!K$2,'Round  (2)'!$B$2:$AM$2,0),0),0)+IFERROR(VLOOKUP($B82,'Round  (3)'!$B$2:$AM$102,MATCH(Species!K$2,'Round  (3)'!$B$2:$AM$2,0),0),0)+IFERROR(VLOOKUP($B82,'Round (4)'!$B$2:$AM$102,MATCH(Species!K$2,'Round (4)'!$B$2:$AM$2,0),0),0)+IFERROR(VLOOKUP($B82,'Round  (5)'!$B$2:$AM$102,MATCH(Species!K$2,'Round  (5)'!$B$2:$AM$2,0),0),0)+IFERROR(VLOOKUP($B82,'Round  (6)'!$B$2:$AM$102,MATCH(Species!K$2,'Round  (6)'!$B$2:$AM$2,0),0),0)+IFERROR(VLOOKUP($B82,'Round  (7)'!$B$2:$AM$102,MATCH(Species!K$2,'Round  (7)'!$B$2:$AM$2,0),0),0)+IFERROR(VLOOKUP($B82,'Round  (8)'!$B$2:$AM$102,MATCH(Species!K$2,'Round  (8)'!$B$2:$AM$2,0),0),0)+IFERROR(VLOOKUP($B82,'Round  (9)'!$B$2:$AM$102,MATCH(Species!K$2,'Round  (9)'!$B$2:$AM$2,0),0),0)+IFERROR(VLOOKUP($B82,'Round  (10)'!$B$2:$U$102,MATCH(Species!K$2,'Round  (10)'!$B$2:$U$2,0),0),0)+IFERROR(VLOOKUP($B82,'Round  (11)'!$B$2:$AB$102,MATCH(Species!K$2,'Round  (11)'!$B$2:$AB$2,0),0),0)+IFERROR(VLOOKUP($B82,'Round  (12)'!$B$2:$Y$100,MATCH(Species!K$2,'Round  (12)'!$B$2:$Y$2,0),0),0)</f>
        <v>0</v>
      </c>
      <c r="L82" s="480">
        <f>IFERROR(VLOOKUP($B82,'Round 1'!$B$2:$AM$102,MATCH(Species!L$2,'Round 1'!$B$2:$AM$2,0),0),0)+IFERROR(VLOOKUP($B82,'Round  (2)'!$B$2:$AM$102,MATCH(Species!L$2,'Round  (2)'!$B$2:$AM$2,0),0),0)+IFERROR(VLOOKUP($B82,'Round  (3)'!$B$2:$AM$102,MATCH(Species!L$2,'Round  (3)'!$B$2:$AM$2,0),0),0)+IFERROR(VLOOKUP($B82,'Round (4)'!$B$2:$AM$102,MATCH(Species!L$2,'Round (4)'!$B$2:$AM$2,0),0),0)+IFERROR(VLOOKUP($B82,'Round  (5)'!$B$2:$AM$102,MATCH(Species!L$2,'Round  (5)'!$B$2:$AM$2,0),0),0)+IFERROR(VLOOKUP($B82,'Round  (6)'!$B$2:$AM$102,MATCH(Species!L$2,'Round  (6)'!$B$2:$AM$2,0),0),0)+IFERROR(VLOOKUP($B82,'Round  (7)'!$B$2:$AM$102,MATCH(Species!L$2,'Round  (7)'!$B$2:$AM$2,0),0),0)+IFERROR(VLOOKUP($B82,'Round  (8)'!$B$2:$AM$102,MATCH(Species!L$2,'Round  (8)'!$B$2:$AM$2,0),0),0)+IFERROR(VLOOKUP($B82,'Round  (9)'!$B$2:$AM$102,MATCH(Species!L$2,'Round  (9)'!$B$2:$AM$2,0),0),0)+IFERROR(VLOOKUP($B82,'Round  (10)'!$B$2:$U$102,MATCH(Species!L$2,'Round  (10)'!$B$2:$U$2,0),0),0)+IFERROR(VLOOKUP($B82,'Round  (11)'!$B$2:$AB$102,MATCH(Species!L$2,'Round  (11)'!$B$2:$AB$2,0),0),0)+IFERROR(VLOOKUP($B82,'Round  (12)'!$B$2:$Y$100,MATCH(Species!L$2,'Round  (12)'!$B$2:$Y$2,0),0),0)</f>
        <v>0</v>
      </c>
      <c r="M82" s="480">
        <f>IFERROR(VLOOKUP($B82,'Round 1'!$B$2:$AM$102,MATCH(Species!M$2,'Round 1'!$B$2:$AM$2,0),0),0)+IFERROR(VLOOKUP($B82,'Round  (2)'!$B$2:$AM$102,MATCH(Species!M$2,'Round  (2)'!$B$2:$AM$2,0),0),0)+IFERROR(VLOOKUP($B82,'Round  (3)'!$B$2:$AM$102,MATCH(Species!M$2,'Round  (3)'!$B$2:$AM$2,0),0),0)+IFERROR(VLOOKUP($B82,'Round (4)'!$B$2:$AM$102,MATCH(Species!M$2,'Round (4)'!$B$2:$AM$2,0),0),0)+IFERROR(VLOOKUP($B82,'Round  (5)'!$B$2:$AM$102,MATCH(Species!M$2,'Round  (5)'!$B$2:$AM$2,0),0),0)+IFERROR(VLOOKUP($B82,'Round  (6)'!$B$2:$AM$102,MATCH(Species!M$2,'Round  (6)'!$B$2:$AM$2,0),0),0)+IFERROR(VLOOKUP($B82,'Round  (7)'!$B$2:$AM$102,MATCH(Species!M$2,'Round  (7)'!$B$2:$AM$2,0),0),0)+IFERROR(VLOOKUP($B82,'Round  (8)'!$B$2:$AM$102,MATCH(Species!M$2,'Round  (8)'!$B$2:$AM$2,0),0),0)+IFERROR(VLOOKUP($B82,'Round  (9)'!$B$2:$AM$102,MATCH(Species!M$2,'Round  (9)'!$B$2:$AM$2,0),0),0)+IFERROR(VLOOKUP($B82,'Round  (10)'!$B$2:$U$102,MATCH(Species!M$2,'Round  (10)'!$B$2:$U$2,0),0),0)+IFERROR(VLOOKUP($B82,'Round  (11)'!$B$2:$AB$102,MATCH(Species!M$2,'Round  (11)'!$B$2:$AB$2,0),0),0)+IFERROR(VLOOKUP($B82,'Round  (12)'!$B$2:$Y$100,MATCH(Species!M$2,'Round  (12)'!$B$2:$Y$2,0),0),0)</f>
        <v>0</v>
      </c>
      <c r="N82" s="480">
        <f>IFERROR(VLOOKUP($B82,'Round 1'!$B$2:$AM$102,MATCH(Species!N$2,'Round 1'!$B$2:$AM$2,0),0),0)+IFERROR(VLOOKUP($B82,'Round  (2)'!$B$2:$AM$102,MATCH(Species!N$2,'Round  (2)'!$B$2:$AM$2,0),0),0)+IFERROR(VLOOKUP($B82,'Round  (3)'!$B$2:$AM$102,MATCH(Species!N$2,'Round  (3)'!$B$2:$AM$2,0),0),0)+IFERROR(VLOOKUP($B82,'Round (4)'!$B$2:$AM$102,MATCH(Species!N$2,'Round (4)'!$B$2:$AM$2,0),0),0)+IFERROR(VLOOKUP($B82,'Round  (5)'!$B$2:$AM$102,MATCH(Species!N$2,'Round  (5)'!$B$2:$AM$2,0),0),0)+IFERROR(VLOOKUP($B82,'Round  (6)'!$B$2:$AM$102,MATCH(Species!N$2,'Round  (6)'!$B$2:$AM$2,0),0),0)+IFERROR(VLOOKUP($B82,'Round  (7)'!$B$2:$AM$102,MATCH(Species!N$2,'Round  (7)'!$B$2:$AM$2,0),0),0)+IFERROR(VLOOKUP($B82,'Round  (8)'!$B$2:$AM$102,MATCH(Species!N$2,'Round  (8)'!$B$2:$AM$2,0),0),0)+IFERROR(VLOOKUP($B82,'Round  (9)'!$B$2:$AM$102,MATCH(Species!N$2,'Round  (9)'!$B$2:$AM$2,0),0),0)+IFERROR(VLOOKUP($B82,'Round  (10)'!$B$2:$U$102,MATCH(Species!N$2,'Round  (10)'!$B$2:$U$2,0),0),0)+IFERROR(VLOOKUP($B82,'Round  (11)'!$B$2:$AB$102,MATCH(Species!N$2,'Round  (11)'!$B$2:$AB$2,0),0),0)+IFERROR(VLOOKUP($B82,'Round  (12)'!$B$2:$Y$100,MATCH(Species!N$2,'Round  (12)'!$B$2:$Y$2,0),0),0)</f>
        <v>0</v>
      </c>
      <c r="O82" s="480">
        <f>IFERROR(VLOOKUP($B82,'Round 1'!$B$2:$AM$102,MATCH(Species!O$2,'Round 1'!$B$2:$AM$2,0),0),0)+IFERROR(VLOOKUP($B82,'Round  (2)'!$B$2:$AM$102,MATCH(Species!O$2,'Round  (2)'!$B$2:$AM$2,0),0),0)+IFERROR(VLOOKUP($B82,'Round  (3)'!$B$2:$AM$102,MATCH(Species!O$2,'Round  (3)'!$B$2:$AM$2,0),0),0)+IFERROR(VLOOKUP($B82,'Round (4)'!$B$2:$AM$102,MATCH(Species!O$2,'Round (4)'!$B$2:$AM$2,0),0),0)+IFERROR(VLOOKUP($B82,'Round  (5)'!$B$2:$AM$102,MATCH(Species!O$2,'Round  (5)'!$B$2:$AM$2,0),0),0)+IFERROR(VLOOKUP($B82,'Round  (6)'!$B$2:$AM$102,MATCH(Species!O$2,'Round  (6)'!$B$2:$AM$2,0),0),0)+IFERROR(VLOOKUP($B82,'Round  (7)'!$B$2:$AM$102,MATCH(Species!O$2,'Round  (7)'!$B$2:$AM$2,0),0),0)+IFERROR(VLOOKUP($B82,'Round  (8)'!$B$2:$AM$102,MATCH(Species!O$2,'Round  (8)'!$B$2:$AM$2,0),0),0)+IFERROR(VLOOKUP($B82,'Round  (9)'!$B$2:$AM$102,MATCH(Species!O$2,'Round  (9)'!$B$2:$AM$2,0),0),0)+IFERROR(VLOOKUP($B82,'Round  (10)'!$B$2:$U$102,MATCH(Species!O$2,'Round  (10)'!$B$2:$U$2,0),0),0)+IFERROR(VLOOKUP($B82,'Round  (11)'!$B$2:$AB$102,MATCH(Species!O$2,'Round  (11)'!$B$2:$AB$2,0),0),0)+IFERROR(VLOOKUP($B82,'Round  (12)'!$B$2:$Y$100,MATCH(Species!O$2,'Round  (12)'!$B$2:$Y$2,0),0),0)</f>
        <v>0</v>
      </c>
      <c r="P82" s="480">
        <f>IFERROR(VLOOKUP($B82,'Round 1'!$B$2:$AM$102,MATCH(Species!P$2,'Round 1'!$B$2:$AM$2,0),0),0)+IFERROR(VLOOKUP($B82,'Round  (2)'!$B$2:$AM$102,MATCH(Species!P$2,'Round  (2)'!$B$2:$AM$2,0),0),0)+IFERROR(VLOOKUP($B82,'Round  (3)'!$B$2:$AM$102,MATCH(Species!P$2,'Round  (3)'!$B$2:$AM$2,0),0),0)+IFERROR(VLOOKUP($B82,'Round (4)'!$B$2:$AM$102,MATCH(Species!P$2,'Round (4)'!$B$2:$AM$2,0),0),0)+IFERROR(VLOOKUP($B82,'Round  (5)'!$B$2:$AM$102,MATCH(Species!P$2,'Round  (5)'!$B$2:$AM$2,0),0),0)+IFERROR(VLOOKUP($B82,'Round  (6)'!$B$2:$AM$102,MATCH(Species!P$2,'Round  (6)'!$B$2:$AM$2,0),0),0)+IFERROR(VLOOKUP($B82,'Round  (7)'!$B$2:$AM$102,MATCH(Species!P$2,'Round  (7)'!$B$2:$AM$2,0),0),0)+IFERROR(VLOOKUP($B82,'Round  (8)'!$B$2:$AM$102,MATCH(Species!P$2,'Round  (8)'!$B$2:$AM$2,0),0),0)+IFERROR(VLOOKUP($B82,'Round  (9)'!$B$2:$AM$102,MATCH(Species!P$2,'Round  (9)'!$B$2:$AM$2,0),0),0)+IFERROR(VLOOKUP($B82,'Round  (10)'!$B$2:$U$102,MATCH(Species!P$2,'Round  (10)'!$B$2:$U$2,0),0),0)+IFERROR(VLOOKUP($B82,'Round  (11)'!$B$2:$AB$102,MATCH(Species!P$2,'Round  (11)'!$B$2:$AB$2,0),0),0)+IFERROR(VLOOKUP($B82,'Round  (12)'!$B$2:$Y$100,MATCH(Species!P$2,'Round  (12)'!$B$2:$Y$2,0),0),0)</f>
        <v>0</v>
      </c>
      <c r="Q82" s="480">
        <f>IFERROR(VLOOKUP($B82,'Round 1'!$B$2:$AM$102,MATCH(Species!Q$2,'Round 1'!$B$2:$AM$2,0),0),0)+IFERROR(VLOOKUP($B82,'Round  (2)'!$B$2:$AM$102,MATCH(Species!Q$2,'Round  (2)'!$B$2:$AM$2,0),0),0)+IFERROR(VLOOKUP($B82,'Round  (3)'!$B$2:$AM$102,MATCH(Species!Q$2,'Round  (3)'!$B$2:$AM$2,0),0),0)+IFERROR(VLOOKUP($B82,'Round (4)'!$B$2:$AM$102,MATCH(Species!Q$2,'Round (4)'!$B$2:$AM$2,0),0),0)+IFERROR(VLOOKUP($B82,'Round  (5)'!$B$2:$AM$102,MATCH(Species!Q$2,'Round  (5)'!$B$2:$AM$2,0),0),0)+IFERROR(VLOOKUP($B82,'Round  (6)'!$B$2:$AM$102,MATCH(Species!Q$2,'Round  (6)'!$B$2:$AM$2,0),0),0)+IFERROR(VLOOKUP($B82,'Round  (7)'!$B$2:$AM$102,MATCH(Species!Q$2,'Round  (7)'!$B$2:$AM$2,0),0),0)+IFERROR(VLOOKUP($B82,'Round  (8)'!$B$2:$AM$102,MATCH(Species!Q$2,'Round  (8)'!$B$2:$AM$2,0),0),0)+IFERROR(VLOOKUP($B82,'Round  (9)'!$B$2:$AM$102,MATCH(Species!Q$2,'Round  (9)'!$B$2:$AM$2,0),0),0)+IFERROR(VLOOKUP($B82,'Round  (10)'!$B$2:$U$102,MATCH(Species!Q$2,'Round  (10)'!$B$2:$U$2,0),0),0)+IFERROR(VLOOKUP($B82,'Round  (11)'!$B$2:$AB$102,MATCH(Species!Q$2,'Round  (11)'!$B$2:$AB$2,0),0),0)+IFERROR(VLOOKUP($B82,'Round  (12)'!$B$2:$Y$100,MATCH(Species!Q$2,'Round  (12)'!$B$2:$Y$2,0),0),0)</f>
        <v>0</v>
      </c>
      <c r="R82" s="480">
        <f>IFERROR(VLOOKUP($B82,'Round 1'!$B$2:$AM$102,MATCH(Species!R$2,'Round 1'!$B$2:$AM$2,0),0),0)+IFERROR(VLOOKUP($B82,'Round  (2)'!$B$2:$AM$102,MATCH(Species!R$2,'Round  (2)'!$B$2:$AM$2,0),0),0)+IFERROR(VLOOKUP($B82,'Round  (3)'!$B$2:$AM$102,MATCH(Species!R$2,'Round  (3)'!$B$2:$AM$2,0),0),0)+IFERROR(VLOOKUP($B82,'Round (4)'!$B$2:$AM$102,MATCH(Species!R$2,'Round (4)'!$B$2:$AM$2,0),0),0)+IFERROR(VLOOKUP($B82,'Round  (5)'!$B$2:$AM$102,MATCH(Species!R$2,'Round  (5)'!$B$2:$AM$2,0),0),0)+IFERROR(VLOOKUP($B82,'Round  (6)'!$B$2:$AM$102,MATCH(Species!R$2,'Round  (6)'!$B$2:$AM$2,0),0),0)+IFERROR(VLOOKUP($B82,'Round  (7)'!$B$2:$AM$102,MATCH(Species!R$2,'Round  (7)'!$B$2:$AM$2,0),0),0)+IFERROR(VLOOKUP($B82,'Round  (8)'!$B$2:$AM$102,MATCH(Species!R$2,'Round  (8)'!$B$2:$AM$2,0),0),0)+IFERROR(VLOOKUP($B82,'Round  (9)'!$B$2:$AM$102,MATCH(Species!R$2,'Round  (9)'!$B$2:$AM$2,0),0),0)+IFERROR(VLOOKUP($B82,'Round  (10)'!$B$2:$U$102,MATCH(Species!R$2,'Round  (10)'!$B$2:$U$2,0),0),0)+IFERROR(VLOOKUP($B82,'Round  (11)'!$B$2:$AB$102,MATCH(Species!R$2,'Round  (11)'!$B$2:$AB$2,0),0),0)+IFERROR(VLOOKUP($B82,'Round  (12)'!$B$2:$Y$100,MATCH(Species!R$2,'Round  (12)'!$B$2:$Y$2,0),0),0)</f>
        <v>0</v>
      </c>
      <c r="S82" s="480">
        <f>IFERROR(VLOOKUP($B82,'Round 1'!$B$2:$AM$102,MATCH(Species!S$2,'Round 1'!$B$2:$AM$2,0),0),0)+IFERROR(VLOOKUP($B82,'Round  (2)'!$B$2:$AM$102,MATCH(Species!S$2,'Round  (2)'!$B$2:$AM$2,0),0),0)+IFERROR(VLOOKUP($B82,'Round  (3)'!$B$2:$AM$102,MATCH(Species!S$2,'Round  (3)'!$B$2:$AM$2,0),0),0)+IFERROR(VLOOKUP($B82,'Round (4)'!$B$2:$AM$102,MATCH(Species!S$2,'Round (4)'!$B$2:$AM$2,0),0),0)+IFERROR(VLOOKUP($B82,'Round  (5)'!$B$2:$AM$102,MATCH(Species!S$2,'Round  (5)'!$B$2:$AM$2,0),0),0)+IFERROR(VLOOKUP($B82,'Round  (6)'!$B$2:$AM$102,MATCH(Species!S$2,'Round  (6)'!$B$2:$AM$2,0),0),0)+IFERROR(VLOOKUP($B82,'Round  (7)'!$B$2:$AM$102,MATCH(Species!S$2,'Round  (7)'!$B$2:$AM$2,0),0),0)+IFERROR(VLOOKUP($B82,'Round  (8)'!$B$2:$AM$102,MATCH(Species!S$2,'Round  (8)'!$B$2:$AM$2,0),0),0)+IFERROR(VLOOKUP($B82,'Round  (9)'!$B$2:$AM$102,MATCH(Species!S$2,'Round  (9)'!$B$2:$AM$2,0),0),0)+IFERROR(VLOOKUP($B82,'Round  (10)'!$B$2:$U$102,MATCH(Species!S$2,'Round  (10)'!$B$2:$U$2,0),0),0)+IFERROR(VLOOKUP($B82,'Round  (11)'!$B$2:$AB$102,MATCH(Species!S$2,'Round  (11)'!$B$2:$AB$2,0),0),0)+IFERROR(VLOOKUP($B82,'Round  (12)'!$B$2:$Y$100,MATCH(Species!S$2,'Round  (12)'!$B$2:$Y$2,0),0),0)</f>
        <v>0</v>
      </c>
      <c r="T82" s="480">
        <f>IFERROR(VLOOKUP($B82,'Round 1'!$B$2:$AM$102,MATCH(Species!T$2,'Round 1'!$B$2:$AM$2,0),0),0)+IFERROR(VLOOKUP($B82,'Round  (2)'!$B$2:$AM$102,MATCH(Species!T$2,'Round  (2)'!$B$2:$AM$2,0),0),0)+IFERROR(VLOOKUP($B82,'Round  (3)'!$B$2:$AM$102,MATCH(Species!T$2,'Round  (3)'!$B$2:$AM$2,0),0),0)+IFERROR(VLOOKUP($B82,'Round (4)'!$B$2:$AM$102,MATCH(Species!T$2,'Round (4)'!$B$2:$AM$2,0),0),0)+IFERROR(VLOOKUP($B82,'Round  (5)'!$B$2:$AM$102,MATCH(Species!T$2,'Round  (5)'!$B$2:$AM$2,0),0),0)+IFERROR(VLOOKUP($B82,'Round  (6)'!$B$2:$AM$102,MATCH(Species!T$2,'Round  (6)'!$B$2:$AM$2,0),0),0)+IFERROR(VLOOKUP($B82,'Round  (7)'!$B$2:$AM$102,MATCH(Species!T$2,'Round  (7)'!$B$2:$AM$2,0),0),0)+IFERROR(VLOOKUP($B82,'Round  (8)'!$B$2:$AM$102,MATCH(Species!T$2,'Round  (8)'!$B$2:$AM$2,0),0),0)+IFERROR(VLOOKUP($B82,'Round  (9)'!$B$2:$AM$102,MATCH(Species!T$2,'Round  (9)'!$B$2:$AM$2,0),0),0)+IFERROR(VLOOKUP($B82,'Round  (10)'!$B$2:$U$102,MATCH(Species!T$2,'Round  (10)'!$B$2:$U$2,0),0),0)+IFERROR(VLOOKUP($B82,'Round  (11)'!$B$2:$AB$102,MATCH(Species!T$2,'Round  (11)'!$B$2:$AB$2,0),0),0)+IFERROR(VLOOKUP($B82,'Round  (12)'!$B$2:$Y$100,MATCH(Species!T$2,'Round  (12)'!$B$2:$Y$2,0),0),0)</f>
        <v>0</v>
      </c>
      <c r="U82" s="480">
        <f>IFERROR(VLOOKUP($B82,'Round 1'!$B$2:$AM$102,MATCH(Species!U$2,'Round 1'!$B$2:$AM$2,0),0),0)+IFERROR(VLOOKUP($B82,'Round  (2)'!$B$2:$AM$102,MATCH(Species!U$2,'Round  (2)'!$B$2:$AM$2,0),0),0)+IFERROR(VLOOKUP($B82,'Round  (3)'!$B$2:$AM$102,MATCH(Species!U$2,'Round  (3)'!$B$2:$AM$2,0),0),0)+IFERROR(VLOOKUP($B82,'Round (4)'!$B$2:$AM$102,MATCH(Species!U$2,'Round (4)'!$B$2:$AM$2,0),0),0)+IFERROR(VLOOKUP($B82,'Round  (5)'!$B$2:$AM$102,MATCH(Species!U$2,'Round  (5)'!$B$2:$AM$2,0),0),0)+IFERROR(VLOOKUP($B82,'Round  (6)'!$B$2:$AM$102,MATCH(Species!U$2,'Round  (6)'!$B$2:$AM$2,0),0),0)+IFERROR(VLOOKUP($B82,'Round  (7)'!$B$2:$AM$102,MATCH(Species!U$2,'Round  (7)'!$B$2:$AM$2,0),0),0)+IFERROR(VLOOKUP($B82,'Round  (8)'!$B$2:$AM$102,MATCH(Species!U$2,'Round  (8)'!$B$2:$AM$2,0),0),0)+IFERROR(VLOOKUP($B82,'Round  (9)'!$B$2:$AM$102,MATCH(Species!U$2,'Round  (9)'!$B$2:$AM$2,0),0),0)+IFERROR(VLOOKUP($B82,'Round  (10)'!$B$2:$U$102,MATCH(Species!U$2,'Round  (10)'!$B$2:$U$2,0),0),0)+IFERROR(VLOOKUP($B82,'Round  (11)'!$B$2:$AB$102,MATCH(Species!U$2,'Round  (11)'!$B$2:$AB$2,0),0),0)+IFERROR(VLOOKUP($B82,'Round  (12)'!$B$2:$Y$100,MATCH(Species!U$2,'Round  (12)'!$B$2:$Y$2,0),0),0)</f>
        <v>0</v>
      </c>
      <c r="V82" s="480">
        <f>IFERROR(VLOOKUP($B82,'Round 1'!$B$2:$AM$102,MATCH(Species!V$2,'Round 1'!$B$2:$AM$2,0),0),0)+IFERROR(VLOOKUP($B82,'Round  (2)'!$B$2:$AM$102,MATCH(Species!V$2,'Round  (2)'!$B$2:$AM$2,0),0),0)+IFERROR(VLOOKUP($B82,'Round  (3)'!$B$2:$AM$102,MATCH(Species!V$2,'Round  (3)'!$B$2:$AM$2,0),0),0)+IFERROR(VLOOKUP($B82,'Round (4)'!$B$2:$AM$102,MATCH(Species!V$2,'Round (4)'!$B$2:$AM$2,0),0),0)+IFERROR(VLOOKUP($B82,'Round  (5)'!$B$2:$AM$102,MATCH(Species!V$2,'Round  (5)'!$B$2:$AM$2,0),0),0)+IFERROR(VLOOKUP($B82,'Round  (6)'!$B$2:$AM$102,MATCH(Species!V$2,'Round  (6)'!$B$2:$AM$2,0),0),0)+IFERROR(VLOOKUP($B82,'Round  (7)'!$B$2:$AM$102,MATCH(Species!V$2,'Round  (7)'!$B$2:$AM$2,0),0),0)+IFERROR(VLOOKUP($B82,'Round  (8)'!$B$2:$AM$102,MATCH(Species!V$2,'Round  (8)'!$B$2:$AM$2,0),0),0)+IFERROR(VLOOKUP($B82,'Round  (9)'!$B$2:$AM$102,MATCH(Species!V$2,'Round  (9)'!$B$2:$AM$2,0),0),0)+IFERROR(VLOOKUP($B82,'Round  (10)'!$B$2:$U$102,MATCH(Species!V$2,'Round  (10)'!$B$2:$U$2,0),0),0)+IFERROR(VLOOKUP($B82,'Round  (11)'!$B$2:$AB$102,MATCH(Species!V$2,'Round  (11)'!$B$2:$AB$2,0),0),0)+IFERROR(VLOOKUP($B82,'Round  (12)'!$B$2:$Y$100,MATCH(Species!V$2,'Round  (12)'!$B$2:$Y$2,0),0),0)</f>
        <v>0</v>
      </c>
      <c r="W82" s="480">
        <f>IFERROR(VLOOKUP($B82,'Round 1'!$B$2:$AM$102,MATCH(Species!W$2,'Round 1'!$B$2:$AM$2,0),0),0)+IFERROR(VLOOKUP($B82,'Round  (2)'!$B$2:$AM$102,MATCH(Species!W$2,'Round  (2)'!$B$2:$AM$2,0),0),0)+IFERROR(VLOOKUP($B82,'Round  (3)'!$B$2:$AM$102,MATCH(Species!W$2,'Round  (3)'!$B$2:$AM$2,0),0),0)+IFERROR(VLOOKUP($B82,'Round (4)'!$B$2:$AM$102,MATCH(Species!W$2,'Round (4)'!$B$2:$AM$2,0),0),0)+IFERROR(VLOOKUP($B82,'Round  (5)'!$B$2:$AM$102,MATCH(Species!W$2,'Round  (5)'!$B$2:$AM$2,0),0),0)+IFERROR(VLOOKUP($B82,'Round  (6)'!$B$2:$AM$102,MATCH(Species!W$2,'Round  (6)'!$B$2:$AM$2,0),0),0)+IFERROR(VLOOKUP($B82,'Round  (7)'!$B$2:$AM$102,MATCH(Species!W$2,'Round  (7)'!$B$2:$AM$2,0),0),0)+IFERROR(VLOOKUP($B82,'Round  (8)'!$B$2:$AM$102,MATCH(Species!W$2,'Round  (8)'!$B$2:$AM$2,0),0),0)+IFERROR(VLOOKUP($B82,'Round  (9)'!$B$2:$AM$102,MATCH(Species!W$2,'Round  (9)'!$B$2:$AM$2,0),0),0)+IFERROR(VLOOKUP($B82,'Round  (10)'!$B$2:$U$102,MATCH(Species!W$2,'Round  (10)'!$B$2:$U$2,0),0),0)+IFERROR(VLOOKUP($B82,'Round  (11)'!$B$2:$AB$102,MATCH(Species!W$2,'Round  (11)'!$B$2:$AB$2,0),0),0)+IFERROR(VLOOKUP($B82,'Round  (12)'!$B$2:$Y$100,MATCH(Species!W$2,'Round  (12)'!$B$2:$Y$2,0),0),0)</f>
        <v>0</v>
      </c>
      <c r="X82" s="480">
        <f>IFERROR(VLOOKUP($B82,'Round 1'!$B$2:$AM$102,MATCH(Species!X$2,'Round 1'!$B$2:$AM$2,0),0),0)+IFERROR(VLOOKUP($B82,'Round  (2)'!$B$2:$AM$102,MATCH(Species!X$2,'Round  (2)'!$B$2:$AM$2,0),0),0)+IFERROR(VLOOKUP($B82,'Round  (3)'!$B$2:$AM$102,MATCH(Species!X$2,'Round  (3)'!$B$2:$AM$2,0),0),0)+IFERROR(VLOOKUP($B82,'Round (4)'!$B$2:$AM$102,MATCH(Species!X$2,'Round (4)'!$B$2:$AM$2,0),0),0)+IFERROR(VLOOKUP($B82,'Round  (5)'!$B$2:$AM$102,MATCH(Species!X$2,'Round  (5)'!$B$2:$AM$2,0),0),0)+IFERROR(VLOOKUP($B82,'Round  (6)'!$B$2:$AM$102,MATCH(Species!X$2,'Round  (6)'!$B$2:$AM$2,0),0),0)+IFERROR(VLOOKUP($B82,'Round  (7)'!$B$2:$AM$102,MATCH(Species!X$2,'Round  (7)'!$B$2:$AM$2,0),0),0)+IFERROR(VLOOKUP($B82,'Round  (8)'!$B$2:$AM$102,MATCH(Species!X$2,'Round  (8)'!$B$2:$AM$2,0),0),0)+IFERROR(VLOOKUP($B82,'Round  (9)'!$B$2:$AM$102,MATCH(Species!X$2,'Round  (9)'!$B$2:$AM$2,0),0),0)+IFERROR(VLOOKUP($B82,'Round  (10)'!$B$2:$U$102,MATCH(Species!X$2,'Round  (10)'!$B$2:$U$2,0),0),0)+IFERROR(VLOOKUP($B82,'Round  (11)'!$B$2:$AB$102,MATCH(Species!X$2,'Round  (11)'!$B$2:$AB$2,0),0),0)+IFERROR(VLOOKUP($B82,'Round  (12)'!$B$2:$Y$100,MATCH(Species!X$2,'Round  (12)'!$B$2:$Y$2,0),0),0)</f>
        <v>0</v>
      </c>
      <c r="Y82" s="480">
        <f>IFERROR(VLOOKUP($B82,'Round 1'!$B$2:$AM$102,MATCH(Species!Y$2,'Round 1'!$B$2:$AM$2,0),0),0)+IFERROR(VLOOKUP($B82,'Round  (2)'!$B$2:$AM$102,MATCH(Species!Y$2,'Round  (2)'!$B$2:$AM$2,0),0),0)+IFERROR(VLOOKUP($B82,'Round  (3)'!$B$2:$AM$102,MATCH(Species!Y$2,'Round  (3)'!$B$2:$AM$2,0),0),0)+IFERROR(VLOOKUP($B82,'Round (4)'!$B$2:$AM$102,MATCH(Species!Y$2,'Round (4)'!$B$2:$AM$2,0),0),0)+IFERROR(VLOOKUP($B82,'Round  (5)'!$B$2:$AM$102,MATCH(Species!Y$2,'Round  (5)'!$B$2:$AM$2,0),0),0)+IFERROR(VLOOKUP($B82,'Round  (6)'!$B$2:$AM$102,MATCH(Species!Y$2,'Round  (6)'!$B$2:$AM$2,0),0),0)+IFERROR(VLOOKUP($B82,'Round  (7)'!$B$2:$AM$102,MATCH(Species!Y$2,'Round  (7)'!$B$2:$AM$2,0),0),0)+IFERROR(VLOOKUP($B82,'Round  (8)'!$B$2:$AM$102,MATCH(Species!Y$2,'Round  (8)'!$B$2:$AM$2,0),0),0)+IFERROR(VLOOKUP($B82,'Round  (9)'!$B$2:$AM$102,MATCH(Species!Y$2,'Round  (9)'!$B$2:$AM$2,0),0),0)+IFERROR(VLOOKUP($B82,'Round  (10)'!$B$2:$U$102,MATCH(Species!Y$2,'Round  (10)'!$B$2:$U$2,0),0),0)+IFERROR(VLOOKUP($B82,'Round  (11)'!$B$2:$AB$102,MATCH(Species!Y$2,'Round  (11)'!$B$2:$AB$2,0),0),0)+IFERROR(VLOOKUP($B82,'Round  (12)'!$B$2:$Y$100,MATCH(Species!Y$2,'Round  (12)'!$B$2:$Y$2,0),0),0)</f>
        <v>0</v>
      </c>
      <c r="Z82" s="480">
        <f>IFERROR(VLOOKUP($B82,'Round 1'!$B$2:$AM$102,MATCH(Species!Z$2,'Round 1'!$B$2:$AM$2,0),0),0)+IFERROR(VLOOKUP($B82,'Round  (2)'!$B$2:$AM$102,MATCH(Species!Z$2,'Round  (2)'!$B$2:$AM$2,0),0),0)+IFERROR(VLOOKUP($B82,'Round  (3)'!$B$2:$AM$102,MATCH(Species!Z$2,'Round  (3)'!$B$2:$AM$2,0),0),0)+IFERROR(VLOOKUP($B82,'Round (4)'!$B$2:$AM$102,MATCH(Species!Z$2,'Round (4)'!$B$2:$AM$2,0),0),0)+IFERROR(VLOOKUP($B82,'Round  (5)'!$B$2:$AM$102,MATCH(Species!Z$2,'Round  (5)'!$B$2:$AM$2,0),0),0)+IFERROR(VLOOKUP($B82,'Round  (6)'!$B$2:$AM$102,MATCH(Species!Z$2,'Round  (6)'!$B$2:$AM$2,0),0),0)+IFERROR(VLOOKUP($B82,'Round  (7)'!$B$2:$AM$102,MATCH(Species!Z$2,'Round  (7)'!$B$2:$AM$2,0),0),0)+IFERROR(VLOOKUP($B82,'Round  (8)'!$B$2:$AM$102,MATCH(Species!Z$2,'Round  (8)'!$B$2:$AM$2,0),0),0)+IFERROR(VLOOKUP($B82,'Round  (9)'!$B$2:$AM$102,MATCH(Species!Z$2,'Round  (9)'!$B$2:$AM$2,0),0),0)+IFERROR(VLOOKUP($B82,'Round  (10)'!$B$2:$U$102,MATCH(Species!Z$2,'Round  (10)'!$B$2:$U$2,0),0),0)+IFERROR(VLOOKUP($B82,'Round  (11)'!$B$2:$AB$102,MATCH(Species!Z$2,'Round  (11)'!$B$2:$AB$2,0),0),0)+IFERROR(VLOOKUP($B82,'Round  (12)'!$B$2:$Y$100,MATCH(Species!Z$2,'Round  (12)'!$B$2:$Y$2,0),0),0)</f>
        <v>0</v>
      </c>
      <c r="AA82" s="480">
        <f>IFERROR(VLOOKUP($B82,'Round 1'!$B$2:$AM$102,MATCH(Species!AA$2,'Round 1'!$B$2:$AM$2,0),0),0)+IFERROR(VLOOKUP($B82,'Round  (2)'!$B$2:$AM$102,MATCH(Species!AA$2,'Round  (2)'!$B$2:$AM$2,0),0),0)+IFERROR(VLOOKUP($B82,'Round  (3)'!$B$2:$AM$102,MATCH(Species!AA$2,'Round  (3)'!$B$2:$AM$2,0),0),0)+IFERROR(VLOOKUP($B82,'Round (4)'!$B$2:$AM$102,MATCH(Species!AA$2,'Round (4)'!$B$2:$AM$2,0),0),0)+IFERROR(VLOOKUP($B82,'Round  (5)'!$B$2:$AM$102,MATCH(Species!AA$2,'Round  (5)'!$B$2:$AM$2,0),0),0)+IFERROR(VLOOKUP($B82,'Round  (6)'!$B$2:$AM$102,MATCH(Species!AA$2,'Round  (6)'!$B$2:$AM$2,0),0),0)+IFERROR(VLOOKUP($B82,'Round  (7)'!$B$2:$AM$102,MATCH(Species!AA$2,'Round  (7)'!$B$2:$AM$2,0),0),0)+IFERROR(VLOOKUP($B82,'Round  (8)'!$B$2:$AM$102,MATCH(Species!AA$2,'Round  (8)'!$B$2:$AM$2,0),0),0)+IFERROR(VLOOKUP($B82,'Round  (9)'!$B$2:$AM$102,MATCH(Species!AA$2,'Round  (9)'!$B$2:$AM$2,0),0),0)+IFERROR(VLOOKUP($B82,'Round  (10)'!$B$2:$U$102,MATCH(Species!AA$2,'Round  (10)'!$B$2:$U$2,0),0),0)+IFERROR(VLOOKUP($B82,'Round  (11)'!$B$2:$AB$102,MATCH(Species!AA$2,'Round  (11)'!$B$2:$AB$2,0),0),0)+IFERROR(VLOOKUP($B82,'Round  (12)'!$B$2:$Y$100,MATCH(Species!AA$2,'Round  (12)'!$B$2:$Y$2,0),0),0)</f>
        <v>0</v>
      </c>
      <c r="AB82" s="480">
        <f>IFERROR(VLOOKUP($B82,'Round 1'!$B$2:$AM$102,MATCH(Species!AB$2,'Round 1'!$B$2:$AM$2,0),0),0)+IFERROR(VLOOKUP($B82,'Round  (2)'!$B$2:$AM$102,MATCH(Species!AB$2,'Round  (2)'!$B$2:$AM$2,0),0),0)+IFERROR(VLOOKUP($B82,'Round  (3)'!$B$2:$AM$102,MATCH(Species!AB$2,'Round  (3)'!$B$2:$AM$2,0),0),0)+IFERROR(VLOOKUP($B82,'Round (4)'!$B$2:$AM$102,MATCH(Species!AB$2,'Round (4)'!$B$2:$AM$2,0),0),0)+IFERROR(VLOOKUP($B82,'Round  (5)'!$B$2:$AM$102,MATCH(Species!AB$2,'Round  (5)'!$B$2:$AM$2,0),0),0)+IFERROR(VLOOKUP($B82,'Round  (6)'!$B$2:$AM$102,MATCH(Species!AB$2,'Round  (6)'!$B$2:$AM$2,0),0),0)+IFERROR(VLOOKUP($B82,'Round  (7)'!$B$2:$AM$102,MATCH(Species!AB$2,'Round  (7)'!$B$2:$AM$2,0),0),0)+IFERROR(VLOOKUP($B82,'Round  (8)'!$B$2:$AM$102,MATCH(Species!AB$2,'Round  (8)'!$B$2:$AM$2,0),0),0)+IFERROR(VLOOKUP($B82,'Round  (9)'!$B$2:$AM$102,MATCH(Species!AB$2,'Round  (9)'!$B$2:$AM$2,0),0),0)+IFERROR(VLOOKUP($B82,'Round  (10)'!$B$2:$U$102,MATCH(Species!AB$2,'Round  (10)'!$B$2:$U$2,0),0),0)+IFERROR(VLOOKUP($B82,'Round  (11)'!$B$2:$AB$102,MATCH(Species!AB$2,'Round  (11)'!$B$2:$AB$2,0),0),0)+IFERROR(VLOOKUP($B82,'Round  (12)'!$B$2:$Y$100,MATCH(Species!AB$2,'Round  (12)'!$B$2:$Y$2,0),0),0)</f>
        <v>0</v>
      </c>
      <c r="AC82" s="480">
        <f>IFERROR(VLOOKUP($B82,'Round 1'!$B$2:$AM$102,MATCH(Species!AC$2,'Round 1'!$B$2:$AM$2,0),0),0)+IFERROR(VLOOKUP($B82,'Round  (2)'!$B$2:$AM$102,MATCH(Species!AC$2,'Round  (2)'!$B$2:$AM$2,0),0),0)+IFERROR(VLOOKUP($B82,'Round  (3)'!$B$2:$AM$102,MATCH(Species!AC$2,'Round  (3)'!$B$2:$AM$2,0),0),0)+IFERROR(VLOOKUP($B82,'Round (4)'!$B$2:$AM$102,MATCH(Species!AC$2,'Round (4)'!$B$2:$AM$2,0),0),0)+IFERROR(VLOOKUP($B82,'Round  (5)'!$B$2:$AM$102,MATCH(Species!AC$2,'Round  (5)'!$B$2:$AM$2,0),0),0)+IFERROR(VLOOKUP($B82,'Round  (6)'!$B$2:$AM$102,MATCH(Species!AC$2,'Round  (6)'!$B$2:$AM$2,0),0),0)+IFERROR(VLOOKUP($B82,'Round  (7)'!$B$2:$AM$102,MATCH(Species!AC$2,'Round  (7)'!$B$2:$AM$2,0),0),0)+IFERROR(VLOOKUP($B82,'Round  (8)'!$B$2:$AM$102,MATCH(Species!AC$2,'Round  (8)'!$B$2:$AM$2,0),0),0)+IFERROR(VLOOKUP($B82,'Round  (9)'!$B$2:$AM$102,MATCH(Species!AC$2,'Round  (9)'!$B$2:$AM$2,0),0),0)+IFERROR(VLOOKUP($B82,'Round  (10)'!$B$2:$U$102,MATCH(Species!AC$2,'Round  (10)'!$B$2:$U$2,0),0),0)+IFERROR(VLOOKUP($B82,'Round  (11)'!$B$2:$AB$102,MATCH(Species!AC$2,'Round  (11)'!$B$2:$AB$2,0),0),0)+IFERROR(VLOOKUP($B82,'Round  (12)'!$B$2:$Y$100,MATCH(Species!AC$2,'Round  (12)'!$B$2:$Y$2,0),0),0)</f>
        <v>0</v>
      </c>
      <c r="AD82" s="480">
        <f>IFERROR(VLOOKUP($B82,'Round 1'!$B$2:$AM$102,MATCH(Species!AD$2,'Round 1'!$B$2:$AM$2,0),0),0)+IFERROR(VLOOKUP($B82,'Round  (2)'!$B$2:$AM$102,MATCH(Species!AD$2,'Round  (2)'!$B$2:$AM$2,0),0),0)+IFERROR(VLOOKUP($B82,'Round  (3)'!$B$2:$AM$102,MATCH(Species!AD$2,'Round  (3)'!$B$2:$AM$2,0),0),0)+IFERROR(VLOOKUP($B82,'Round (4)'!$B$2:$AM$102,MATCH(Species!AD$2,'Round (4)'!$B$2:$AM$2,0),0),0)+IFERROR(VLOOKUP($B82,'Round  (5)'!$B$2:$AM$102,MATCH(Species!AD$2,'Round  (5)'!$B$2:$AM$2,0),0),0)+IFERROR(VLOOKUP($B82,'Round  (6)'!$B$2:$AM$102,MATCH(Species!AD$2,'Round  (6)'!$B$2:$AM$2,0),0),0)+IFERROR(VLOOKUP($B82,'Round  (7)'!$B$2:$AM$102,MATCH(Species!AD$2,'Round  (7)'!$B$2:$AM$2,0),0),0)+IFERROR(VLOOKUP($B82,'Round  (8)'!$B$2:$AM$102,MATCH(Species!AD$2,'Round  (8)'!$B$2:$AM$2,0),0),0)+IFERROR(VLOOKUP($B82,'Round  (9)'!$B$2:$AM$102,MATCH(Species!AD$2,'Round  (9)'!$B$2:$AM$2,0),0),0)+IFERROR(VLOOKUP($B82,'Round  (10)'!$B$2:$U$102,MATCH(Species!AD$2,'Round  (10)'!$B$2:$U$2,0),0),0)+IFERROR(VLOOKUP($B82,'Round  (11)'!$B$2:$AB$102,MATCH(Species!AD$2,'Round  (11)'!$B$2:$AB$2,0),0),0)+IFERROR(VLOOKUP($B82,'Round  (12)'!$B$2:$Y$100,MATCH(Species!AD$2,'Round  (12)'!$B$2:$Y$2,0),0),0)</f>
        <v>0</v>
      </c>
      <c r="AE82" s="480">
        <f>IFERROR(VLOOKUP($B82,'Round 1'!$B$2:$AM$102,MATCH(Species!AE$2,'Round 1'!$B$2:$AM$2,0),0),0)+IFERROR(VLOOKUP($B82,'Round  (2)'!$B$2:$AM$102,MATCH(Species!AE$2,'Round  (2)'!$B$2:$AM$2,0),0),0)+IFERROR(VLOOKUP($B82,'Round  (3)'!$B$2:$AM$102,MATCH(Species!AE$2,'Round  (3)'!$B$2:$AM$2,0),0),0)+IFERROR(VLOOKUP($B82,'Round (4)'!$B$2:$AM$102,MATCH(Species!AE$2,'Round (4)'!$B$2:$AM$2,0),0),0)+IFERROR(VLOOKUP($B82,'Round  (5)'!$B$2:$AM$102,MATCH(Species!AE$2,'Round  (5)'!$B$2:$AM$2,0),0),0)+IFERROR(VLOOKUP($B82,'Round  (6)'!$B$2:$AM$102,MATCH(Species!AE$2,'Round  (6)'!$B$2:$AM$2,0),0),0)+IFERROR(VLOOKUP($B82,'Round  (7)'!$B$2:$AM$102,MATCH(Species!AE$2,'Round  (7)'!$B$2:$AM$2,0),0),0)+IFERROR(VLOOKUP($B82,'Round  (8)'!$B$2:$AM$102,MATCH(Species!AE$2,'Round  (8)'!$B$2:$AM$2,0),0),0)+IFERROR(VLOOKUP($B82,'Round  (9)'!$B$2:$AM$102,MATCH(Species!AE$2,'Round  (9)'!$B$2:$AM$2,0),0),0)+IFERROR(VLOOKUP($B82,'Round  (10)'!$B$2:$U$102,MATCH(Species!AE$2,'Round  (10)'!$B$2:$U$2,0),0),0)+IFERROR(VLOOKUP($B82,'Round  (11)'!$B$2:$AB$102,MATCH(Species!AE$2,'Round  (11)'!$B$2:$AB$2,0),0),0)+IFERROR(VLOOKUP($B82,'Round  (12)'!$B$2:$Y$100,MATCH(Species!AE$2,'Round  (12)'!$B$2:$Y$2,0),0),0)</f>
        <v>0</v>
      </c>
      <c r="AF82" s="480">
        <f>IFERROR(VLOOKUP($B82,'Round 1'!$B$2:$AM$102,MATCH(Species!AF$2,'Round 1'!$B$2:$AM$2,0),0),0)+IFERROR(VLOOKUP($B82,'Round  (2)'!$B$2:$AM$102,MATCH(Species!AF$2,'Round  (2)'!$B$2:$AM$2,0),0),0)+IFERROR(VLOOKUP($B82,'Round  (3)'!$B$2:$AM$102,MATCH(Species!AF$2,'Round  (3)'!$B$2:$AM$2,0),0),0)+IFERROR(VLOOKUP($B82,'Round (4)'!$B$2:$AM$102,MATCH(Species!AF$2,'Round (4)'!$B$2:$AM$2,0),0),0)+IFERROR(VLOOKUP($B82,'Round  (5)'!$B$2:$AM$102,MATCH(Species!AF$2,'Round  (5)'!$B$2:$AM$2,0),0),0)+IFERROR(VLOOKUP($B82,'Round  (6)'!$B$2:$AM$102,MATCH(Species!AF$2,'Round  (6)'!$B$2:$AM$2,0),0),0)+IFERROR(VLOOKUP($B82,'Round  (7)'!$B$2:$AM$102,MATCH(Species!AF$2,'Round  (7)'!$B$2:$AM$2,0),0),0)+IFERROR(VLOOKUP($B82,'Round  (8)'!$B$2:$AM$102,MATCH(Species!AF$2,'Round  (8)'!$B$2:$AM$2,0),0),0)+IFERROR(VLOOKUP($B82,'Round  (9)'!$B$2:$AM$102,MATCH(Species!AF$2,'Round  (9)'!$B$2:$AM$2,0),0),0)+IFERROR(VLOOKUP($B82,'Round  (10)'!$B$2:$U$102,MATCH(Species!AF$2,'Round  (10)'!$B$2:$U$2,0),0),0)+IFERROR(VLOOKUP($B82,'Round  (11)'!$B$2:$AB$102,MATCH(Species!AF$2,'Round  (11)'!$B$2:$AB$2,0),0),0)+IFERROR(VLOOKUP($B82,'Round  (12)'!$B$2:$Y$100,MATCH(Species!AF$2,'Round  (12)'!$B$2:$Y$2,0),0),0)</f>
        <v>0</v>
      </c>
      <c r="AG82" s="480">
        <f>IFERROR(VLOOKUP($B82,'Round 1'!$B$2:$AM$102,MATCH(Species!AG$2,'Round 1'!$B$2:$AM$2,0),0),0)+IFERROR(VLOOKUP($B82,'Round  (2)'!$B$2:$AM$102,MATCH(Species!AG$2,'Round  (2)'!$B$2:$AM$2,0),0),0)+IFERROR(VLOOKUP($B82,'Round  (3)'!$B$2:$AM$102,MATCH(Species!AG$2,'Round  (3)'!$B$2:$AM$2,0),0),0)+IFERROR(VLOOKUP($B82,'Round (4)'!$B$2:$AM$102,MATCH(Species!AG$2,'Round (4)'!$B$2:$AM$2,0),0),0)+IFERROR(VLOOKUP($B82,'Round  (5)'!$B$2:$AM$102,MATCH(Species!AG$2,'Round  (5)'!$B$2:$AM$2,0),0),0)+IFERROR(VLOOKUP($B82,'Round  (6)'!$B$2:$AM$102,MATCH(Species!AG$2,'Round  (6)'!$B$2:$AM$2,0),0),0)+IFERROR(VLOOKUP($B82,'Round  (7)'!$B$2:$AM$102,MATCH(Species!AG$2,'Round  (7)'!$B$2:$AM$2,0),0),0)+IFERROR(VLOOKUP($B82,'Round  (8)'!$B$2:$AM$102,MATCH(Species!AG$2,'Round  (8)'!$B$2:$AM$2,0),0),0)+IFERROR(VLOOKUP($B82,'Round  (9)'!$B$2:$AM$102,MATCH(Species!AG$2,'Round  (9)'!$B$2:$AM$2,0),0),0)+IFERROR(VLOOKUP($B82,'Round  (10)'!$B$2:$U$102,MATCH(Species!AG$2,'Round  (10)'!$B$2:$U$2,0),0),0)+IFERROR(VLOOKUP($B82,'Round  (11)'!$B$2:$AB$102,MATCH(Species!AG$2,'Round  (11)'!$B$2:$AB$2,0),0),0)+IFERROR(VLOOKUP($B82,'Round  (12)'!$B$2:$Y$100,MATCH(Species!AG$2,'Round  (12)'!$B$2:$Y$2,0),0),0)</f>
        <v>0</v>
      </c>
      <c r="AH82" s="480">
        <f>IFERROR(VLOOKUP($B82,'Round 1'!$B$2:$AM$102,MATCH(Species!AH$2,'Round 1'!$B$2:$AM$2,0),0),0)+IFERROR(VLOOKUP($B82,'Round  (2)'!$B$2:$AM$102,MATCH(Species!AH$2,'Round  (2)'!$B$2:$AM$2,0),0),0)+IFERROR(VLOOKUP($B82,'Round  (3)'!$B$2:$AM$102,MATCH(Species!AH$2,'Round  (3)'!$B$2:$AM$2,0),0),0)+IFERROR(VLOOKUP($B82,'Round (4)'!$B$2:$AM$102,MATCH(Species!AH$2,'Round (4)'!$B$2:$AM$2,0),0),0)+IFERROR(VLOOKUP($B82,'Round  (5)'!$B$2:$AM$102,MATCH(Species!AH$2,'Round  (5)'!$B$2:$AM$2,0),0),0)+IFERROR(VLOOKUP($B82,'Round  (6)'!$B$2:$AM$102,MATCH(Species!AH$2,'Round  (6)'!$B$2:$AM$2,0),0),0)+IFERROR(VLOOKUP($B82,'Round  (7)'!$B$2:$AM$102,MATCH(Species!AH$2,'Round  (7)'!$B$2:$AM$2,0),0),0)+IFERROR(VLOOKUP($B82,'Round  (8)'!$B$2:$AM$102,MATCH(Species!AH$2,'Round  (8)'!$B$2:$AM$2,0),0),0)+IFERROR(VLOOKUP($B82,'Round  (9)'!$B$2:$AM$102,MATCH(Species!AH$2,'Round  (9)'!$B$2:$AM$2,0),0),0)+IFERROR(VLOOKUP($B82,'Round  (10)'!$B$2:$U$102,MATCH(Species!AH$2,'Round  (10)'!$B$2:$U$2,0),0),0)+IFERROR(VLOOKUP($B82,'Round  (11)'!$B$2:$AB$102,MATCH(Species!AH$2,'Round  (11)'!$B$2:$AB$2,0),0),0)+IFERROR(VLOOKUP($B82,'Round  (12)'!$B$2:$Y$100,MATCH(Species!AH$2,'Round  (12)'!$B$2:$Y$2,0),0),0)</f>
        <v>0</v>
      </c>
      <c r="AI82" s="480">
        <f>IFERROR(VLOOKUP($B82,'Round 1'!$B$2:$AM$102,MATCH(Species!AI$2,'Round 1'!$B$2:$AM$2,0),0),0)+IFERROR(VLOOKUP($B82,'Round  (2)'!$B$2:$AM$102,MATCH(Species!AI$2,'Round  (2)'!$B$2:$AM$2,0),0),0)+IFERROR(VLOOKUP($B82,'Round  (3)'!$B$2:$AM$102,MATCH(Species!AI$2,'Round  (3)'!$B$2:$AM$2,0),0),0)+IFERROR(VLOOKUP($B82,'Round (4)'!$B$2:$AM$102,MATCH(Species!AI$2,'Round (4)'!$B$2:$AM$2,0),0),0)+IFERROR(VLOOKUP($B82,'Round  (5)'!$B$2:$AM$102,MATCH(Species!AI$2,'Round  (5)'!$B$2:$AM$2,0),0),0)+IFERROR(VLOOKUP($B82,'Round  (6)'!$B$2:$AM$102,MATCH(Species!AI$2,'Round  (6)'!$B$2:$AM$2,0),0),0)+IFERROR(VLOOKUP($B82,'Round  (7)'!$B$2:$AM$102,MATCH(Species!AI$2,'Round  (7)'!$B$2:$AM$2,0),0),0)+IFERROR(VLOOKUP($B82,'Round  (8)'!$B$2:$AM$102,MATCH(Species!AI$2,'Round  (8)'!$B$2:$AM$2,0),0),0)+IFERROR(VLOOKUP($B82,'Round  (9)'!$B$2:$AM$102,MATCH(Species!AI$2,'Round  (9)'!$B$2:$AM$2,0),0),0)+IFERROR(VLOOKUP($B82,'Round  (10)'!$B$2:$U$102,MATCH(Species!AI$2,'Round  (10)'!$B$2:$U$2,0),0),0)+IFERROR(VLOOKUP($B82,'Round  (11)'!$B$2:$AB$102,MATCH(Species!AI$2,'Round  (11)'!$B$2:$AB$2,0),0),0)+IFERROR(VLOOKUP($B82,'Round  (12)'!$B$2:$Y$100,MATCH(Species!AI$2,'Round  (12)'!$B$2:$Y$2,0),0),0)</f>
        <v>0</v>
      </c>
      <c r="AJ82" s="480">
        <f>IFERROR(VLOOKUP($B82,'Round 1'!$B$2:$AM$102,MATCH(Species!AJ$2,'Round 1'!$B$2:$AM$2,0),0),0)+IFERROR(VLOOKUP($B82,'Round  (2)'!$B$2:$AM$102,MATCH(Species!AJ$2,'Round  (2)'!$B$2:$AM$2,0),0),0)+IFERROR(VLOOKUP($B82,'Round  (3)'!$B$2:$AM$102,MATCH(Species!AJ$2,'Round  (3)'!$B$2:$AM$2,0),0),0)+IFERROR(VLOOKUP($B82,'Round (4)'!$B$2:$AM$102,MATCH(Species!AJ$2,'Round (4)'!$B$2:$AM$2,0),0),0)+IFERROR(VLOOKUP($B82,'Round  (5)'!$B$2:$AM$102,MATCH(Species!AJ$2,'Round  (5)'!$B$2:$AM$2,0),0),0)+IFERROR(VLOOKUP($B82,'Round  (6)'!$B$2:$AM$102,MATCH(Species!AJ$2,'Round  (6)'!$B$2:$AM$2,0),0),0)+IFERROR(VLOOKUP($B82,'Round  (7)'!$B$2:$AM$102,MATCH(Species!AJ$2,'Round  (7)'!$B$2:$AM$2,0),0),0)+IFERROR(VLOOKUP($B82,'Round  (8)'!$B$2:$AM$102,MATCH(Species!AJ$2,'Round  (8)'!$B$2:$AM$2,0),0),0)+IFERROR(VLOOKUP($B82,'Round  (9)'!$B$2:$AM$102,MATCH(Species!AJ$2,'Round  (9)'!$B$2:$AM$2,0),0),0)+IFERROR(VLOOKUP($B82,'Round  (10)'!$B$2:$U$102,MATCH(Species!AJ$2,'Round  (10)'!$B$2:$U$2,0),0),0)+IFERROR(VLOOKUP($B82,'Round  (11)'!$B$2:$AB$102,MATCH(Species!AJ$2,'Round  (11)'!$B$2:$AB$2,0),0),0)+IFERROR(VLOOKUP($B82,'Round  (12)'!$B$2:$Y$100,MATCH(Species!AJ$2,'Round  (12)'!$B$2:$Y$2,0),0),0)</f>
        <v>0</v>
      </c>
    </row>
    <row r="83" spans="1:36" x14ac:dyDescent="0.3">
      <c r="A83" s="186">
        <v>80</v>
      </c>
      <c r="B83" s="326" t="s">
        <v>183</v>
      </c>
      <c r="C83" s="66" t="str">
        <f>IFERROR(VLOOKUP(B83,IND!$B$3:$E$66,4,0),"NM")</f>
        <v>NM</v>
      </c>
      <c r="D83" s="51">
        <f t="shared" si="5"/>
        <v>1</v>
      </c>
      <c r="E83" s="342">
        <f t="shared" si="6"/>
        <v>9</v>
      </c>
      <c r="F83" s="480">
        <f>IFERROR(VLOOKUP($B83,'Round 1'!$B$2:$AM$102,MATCH(Species!F$2,'Round 1'!$B$2:$AM$2,0),0),0)+IFERROR(VLOOKUP($B83,'Round  (2)'!$B$2:$AM$102,MATCH(Species!F$2,'Round  (2)'!$B$2:$AM$2,0),0),0)+IFERROR(VLOOKUP($B83,'Round  (3)'!$B$2:$AM$102,MATCH(Species!F$2,'Round  (3)'!$B$2:$AM$2,0),0),0)+IFERROR(VLOOKUP($B83,'Round (4)'!$B$2:$AM$102,MATCH(Species!F$2,'Round (4)'!$B$2:$AM$2,0),0),0)+IFERROR(VLOOKUP($B83,'Round  (5)'!$B$2:$AM$102,MATCH(Species!F$2,'Round  (5)'!$B$2:$AM$2,0),0),0)+IFERROR(VLOOKUP($B83,'Round  (6)'!$B$2:$AM$102,MATCH(Species!F$2,'Round  (6)'!$B$2:$AM$2,0),0),0)+IFERROR(VLOOKUP($B83,'Round  (7)'!$B$2:$AM$102,MATCH(Species!F$2,'Round  (7)'!$B$2:$AM$2,0),0),0)+IFERROR(VLOOKUP($B83,'Round  (8)'!$B$2:$AM$102,MATCH(Species!F$2,'Round  (8)'!$B$2:$AM$2,0),0),0)+IFERROR(VLOOKUP($B83,'Round  (9)'!$B$2:$AM$102,MATCH(Species!F$2,'Round  (9)'!$B$2:$AM$2,0),0),0)+IFERROR(VLOOKUP($B83,'Round  (10)'!$B$2:$U$102,MATCH(Species!F$2,'Round  (10)'!$B$2:$U$2,0),0),0)+IFERROR(VLOOKUP($B83,'Round  (11)'!$B$2:$AB$102,MATCH(Species!F$2,'Round  (11)'!$B$2:$AB$2,0),0),0)+IFERROR(VLOOKUP($B83,'Round  (12)'!$B$2:$Y$100,MATCH(Species!F$2,'Round  (12)'!$B$2:$Y$2,0),0),0)</f>
        <v>0</v>
      </c>
      <c r="G83" s="480">
        <f>IFERROR(VLOOKUP($B83,'Round 1'!$B$2:$AM$102,MATCH(Species!G$2,'Round 1'!$B$2:$AM$2,0),0),0)+IFERROR(VLOOKUP($B83,'Round  (2)'!$B$2:$AM$102,MATCH(Species!G$2,'Round  (2)'!$B$2:$AM$2,0),0),0)+IFERROR(VLOOKUP($B83,'Round  (3)'!$B$2:$AM$102,MATCH(Species!G$2,'Round  (3)'!$B$2:$AM$2,0),0),0)+IFERROR(VLOOKUP($B83,'Round (4)'!$B$2:$AM$102,MATCH(Species!G$2,'Round (4)'!$B$2:$AM$2,0),0),0)+IFERROR(VLOOKUP($B83,'Round  (5)'!$B$2:$AM$102,MATCH(Species!G$2,'Round  (5)'!$B$2:$AM$2,0),0),0)+IFERROR(VLOOKUP($B83,'Round  (6)'!$B$2:$AM$102,MATCH(Species!G$2,'Round  (6)'!$B$2:$AM$2,0),0),0)+IFERROR(VLOOKUP($B83,'Round  (7)'!$B$2:$AM$102,MATCH(Species!G$2,'Round  (7)'!$B$2:$AM$2,0),0),0)+IFERROR(VLOOKUP($B83,'Round  (8)'!$B$2:$AM$102,MATCH(Species!G$2,'Round  (8)'!$B$2:$AM$2,0),0),0)+IFERROR(VLOOKUP($B83,'Round  (9)'!$B$2:$AM$102,MATCH(Species!G$2,'Round  (9)'!$B$2:$AM$2,0),0),0)+IFERROR(VLOOKUP($B83,'Round  (10)'!$B$2:$U$102,MATCH(Species!G$2,'Round  (10)'!$B$2:$U$2,0),0),0)+IFERROR(VLOOKUP($B83,'Round  (11)'!$B$2:$AB$102,MATCH(Species!G$2,'Round  (11)'!$B$2:$AB$2,0),0),0)+IFERROR(VLOOKUP($B83,'Round  (12)'!$B$2:$Y$100,MATCH(Species!G$2,'Round  (12)'!$B$2:$Y$2,0),0),0)</f>
        <v>0</v>
      </c>
      <c r="H83" s="480">
        <f>IFERROR(VLOOKUP($B83,'Round 1'!$B$2:$AM$102,MATCH(Species!H$2,'Round 1'!$B$2:$AM$2,0),0),0)+IFERROR(VLOOKUP($B83,'Round  (2)'!$B$2:$AM$102,MATCH(Species!H$2,'Round  (2)'!$B$2:$AM$2,0),0),0)+IFERROR(VLOOKUP($B83,'Round  (3)'!$B$2:$AM$102,MATCH(Species!H$2,'Round  (3)'!$B$2:$AM$2,0),0),0)+IFERROR(VLOOKUP($B83,'Round (4)'!$B$2:$AM$102,MATCH(Species!H$2,'Round (4)'!$B$2:$AM$2,0),0),0)+IFERROR(VLOOKUP($B83,'Round  (5)'!$B$2:$AM$102,MATCH(Species!H$2,'Round  (5)'!$B$2:$AM$2,0),0),0)+IFERROR(VLOOKUP($B83,'Round  (6)'!$B$2:$AM$102,MATCH(Species!H$2,'Round  (6)'!$B$2:$AM$2,0),0),0)+IFERROR(VLOOKUP($B83,'Round  (7)'!$B$2:$AM$102,MATCH(Species!H$2,'Round  (7)'!$B$2:$AM$2,0),0),0)+IFERROR(VLOOKUP($B83,'Round  (8)'!$B$2:$AM$102,MATCH(Species!H$2,'Round  (8)'!$B$2:$AM$2,0),0),0)+IFERROR(VLOOKUP($B83,'Round  (9)'!$B$2:$AM$102,MATCH(Species!H$2,'Round  (9)'!$B$2:$AM$2,0),0),0)+IFERROR(VLOOKUP($B83,'Round  (10)'!$B$2:$U$102,MATCH(Species!H$2,'Round  (10)'!$B$2:$U$2,0),0),0)+IFERROR(VLOOKUP($B83,'Round  (11)'!$B$2:$AB$102,MATCH(Species!H$2,'Round  (11)'!$B$2:$AB$2,0),0),0)+IFERROR(VLOOKUP($B83,'Round  (12)'!$B$2:$Y$100,MATCH(Species!H$2,'Round  (12)'!$B$2:$Y$2,0),0),0)</f>
        <v>0</v>
      </c>
      <c r="I83" s="480">
        <f>IFERROR(VLOOKUP($B83,'Round 1'!$B$2:$AM$102,MATCH(Species!I$2,'Round 1'!$B$2:$AM$2,0),0),0)+IFERROR(VLOOKUP($B83,'Round  (2)'!$B$2:$AM$102,MATCH(Species!I$2,'Round  (2)'!$B$2:$AM$2,0),0),0)+IFERROR(VLOOKUP($B83,'Round  (3)'!$B$2:$AM$102,MATCH(Species!I$2,'Round  (3)'!$B$2:$AM$2,0),0),0)+IFERROR(VLOOKUP($B83,'Round (4)'!$B$2:$AM$102,MATCH(Species!I$2,'Round (4)'!$B$2:$AM$2,0),0),0)+IFERROR(VLOOKUP($B83,'Round  (5)'!$B$2:$AM$102,MATCH(Species!I$2,'Round  (5)'!$B$2:$AM$2,0),0),0)+IFERROR(VLOOKUP($B83,'Round  (6)'!$B$2:$AM$102,MATCH(Species!I$2,'Round  (6)'!$B$2:$AM$2,0),0),0)+IFERROR(VLOOKUP($B83,'Round  (7)'!$B$2:$AM$102,MATCH(Species!I$2,'Round  (7)'!$B$2:$AM$2,0),0),0)+IFERROR(VLOOKUP($B83,'Round  (8)'!$B$2:$AM$102,MATCH(Species!I$2,'Round  (8)'!$B$2:$AM$2,0),0),0)+IFERROR(VLOOKUP($B83,'Round  (9)'!$B$2:$AM$102,MATCH(Species!I$2,'Round  (9)'!$B$2:$AM$2,0),0),0)+IFERROR(VLOOKUP($B83,'Round  (10)'!$B$2:$U$102,MATCH(Species!I$2,'Round  (10)'!$B$2:$U$2,0),0),0)+IFERROR(VLOOKUP($B83,'Round  (11)'!$B$2:$AB$102,MATCH(Species!I$2,'Round  (11)'!$B$2:$AB$2,0),0),0)+IFERROR(VLOOKUP($B83,'Round  (12)'!$B$2:$Y$100,MATCH(Species!I$2,'Round  (12)'!$B$2:$Y$2,0),0),0)</f>
        <v>0</v>
      </c>
      <c r="J83" s="480">
        <f>IFERROR(VLOOKUP($B83,'Round 1'!$B$2:$AM$102,MATCH(Species!J$2,'Round 1'!$B$2:$AM$2,0),0),0)+IFERROR(VLOOKUP($B83,'Round  (2)'!$B$2:$AM$102,MATCH(Species!J$2,'Round  (2)'!$B$2:$AM$2,0),0),0)+IFERROR(VLOOKUP($B83,'Round  (3)'!$B$2:$AM$102,MATCH(Species!J$2,'Round  (3)'!$B$2:$AM$2,0),0),0)+IFERROR(VLOOKUP($B83,'Round (4)'!$B$2:$AM$102,MATCH(Species!J$2,'Round (4)'!$B$2:$AM$2,0),0),0)+IFERROR(VLOOKUP($B83,'Round  (5)'!$B$2:$AM$102,MATCH(Species!J$2,'Round  (5)'!$B$2:$AM$2,0),0),0)+IFERROR(VLOOKUP($B83,'Round  (6)'!$B$2:$AM$102,MATCH(Species!J$2,'Round  (6)'!$B$2:$AM$2,0),0),0)+IFERROR(VLOOKUP($B83,'Round  (7)'!$B$2:$AM$102,MATCH(Species!J$2,'Round  (7)'!$B$2:$AM$2,0),0),0)+IFERROR(VLOOKUP($B83,'Round  (8)'!$B$2:$AM$102,MATCH(Species!J$2,'Round  (8)'!$B$2:$AM$2,0),0),0)+IFERROR(VLOOKUP($B83,'Round  (9)'!$B$2:$AM$102,MATCH(Species!J$2,'Round  (9)'!$B$2:$AM$2,0),0),0)+IFERROR(VLOOKUP($B83,'Round  (10)'!$B$2:$U$102,MATCH(Species!J$2,'Round  (10)'!$B$2:$U$2,0),0),0)+IFERROR(VLOOKUP($B83,'Round  (11)'!$B$2:$AB$102,MATCH(Species!J$2,'Round  (11)'!$B$2:$AB$2,0),0),0)+IFERROR(VLOOKUP($B83,'Round  (12)'!$B$2:$Y$100,MATCH(Species!J$2,'Round  (12)'!$B$2:$Y$2,0),0),0)</f>
        <v>0</v>
      </c>
      <c r="K83" s="480">
        <f>IFERROR(VLOOKUP($B83,'Round 1'!$B$2:$AM$102,MATCH(Species!K$2,'Round 1'!$B$2:$AM$2,0),0),0)+IFERROR(VLOOKUP($B83,'Round  (2)'!$B$2:$AM$102,MATCH(Species!K$2,'Round  (2)'!$B$2:$AM$2,0),0),0)+IFERROR(VLOOKUP($B83,'Round  (3)'!$B$2:$AM$102,MATCH(Species!K$2,'Round  (3)'!$B$2:$AM$2,0),0),0)+IFERROR(VLOOKUP($B83,'Round (4)'!$B$2:$AM$102,MATCH(Species!K$2,'Round (4)'!$B$2:$AM$2,0),0),0)+IFERROR(VLOOKUP($B83,'Round  (5)'!$B$2:$AM$102,MATCH(Species!K$2,'Round  (5)'!$B$2:$AM$2,0),0),0)+IFERROR(VLOOKUP($B83,'Round  (6)'!$B$2:$AM$102,MATCH(Species!K$2,'Round  (6)'!$B$2:$AM$2,0),0),0)+IFERROR(VLOOKUP($B83,'Round  (7)'!$B$2:$AM$102,MATCH(Species!K$2,'Round  (7)'!$B$2:$AM$2,0),0),0)+IFERROR(VLOOKUP($B83,'Round  (8)'!$B$2:$AM$102,MATCH(Species!K$2,'Round  (8)'!$B$2:$AM$2,0),0),0)+IFERROR(VLOOKUP($B83,'Round  (9)'!$B$2:$AM$102,MATCH(Species!K$2,'Round  (9)'!$B$2:$AM$2,0),0),0)+IFERROR(VLOOKUP($B83,'Round  (10)'!$B$2:$U$102,MATCH(Species!K$2,'Round  (10)'!$B$2:$U$2,0),0),0)+IFERROR(VLOOKUP($B83,'Round  (11)'!$B$2:$AB$102,MATCH(Species!K$2,'Round  (11)'!$B$2:$AB$2,0),0),0)+IFERROR(VLOOKUP($B83,'Round  (12)'!$B$2:$Y$100,MATCH(Species!K$2,'Round  (12)'!$B$2:$Y$2,0),0),0)</f>
        <v>0</v>
      </c>
      <c r="L83" s="480">
        <f>IFERROR(VLOOKUP($B83,'Round 1'!$B$2:$AM$102,MATCH(Species!L$2,'Round 1'!$B$2:$AM$2,0),0),0)+IFERROR(VLOOKUP($B83,'Round  (2)'!$B$2:$AM$102,MATCH(Species!L$2,'Round  (2)'!$B$2:$AM$2,0),0),0)+IFERROR(VLOOKUP($B83,'Round  (3)'!$B$2:$AM$102,MATCH(Species!L$2,'Round  (3)'!$B$2:$AM$2,0),0),0)+IFERROR(VLOOKUP($B83,'Round (4)'!$B$2:$AM$102,MATCH(Species!L$2,'Round (4)'!$B$2:$AM$2,0),0),0)+IFERROR(VLOOKUP($B83,'Round  (5)'!$B$2:$AM$102,MATCH(Species!L$2,'Round  (5)'!$B$2:$AM$2,0),0),0)+IFERROR(VLOOKUP($B83,'Round  (6)'!$B$2:$AM$102,MATCH(Species!L$2,'Round  (6)'!$B$2:$AM$2,0),0),0)+IFERROR(VLOOKUP($B83,'Round  (7)'!$B$2:$AM$102,MATCH(Species!L$2,'Round  (7)'!$B$2:$AM$2,0),0),0)+IFERROR(VLOOKUP($B83,'Round  (8)'!$B$2:$AM$102,MATCH(Species!L$2,'Round  (8)'!$B$2:$AM$2,0),0),0)+IFERROR(VLOOKUP($B83,'Round  (9)'!$B$2:$AM$102,MATCH(Species!L$2,'Round  (9)'!$B$2:$AM$2,0),0),0)+IFERROR(VLOOKUP($B83,'Round  (10)'!$B$2:$U$102,MATCH(Species!L$2,'Round  (10)'!$B$2:$U$2,0),0),0)+IFERROR(VLOOKUP($B83,'Round  (11)'!$B$2:$AB$102,MATCH(Species!L$2,'Round  (11)'!$B$2:$AB$2,0),0),0)+IFERROR(VLOOKUP($B83,'Round  (12)'!$B$2:$Y$100,MATCH(Species!L$2,'Round  (12)'!$B$2:$Y$2,0),0),0)</f>
        <v>0</v>
      </c>
      <c r="M83" s="480">
        <f>IFERROR(VLOOKUP($B83,'Round 1'!$B$2:$AM$102,MATCH(Species!M$2,'Round 1'!$B$2:$AM$2,0),0),0)+IFERROR(VLOOKUP($B83,'Round  (2)'!$B$2:$AM$102,MATCH(Species!M$2,'Round  (2)'!$B$2:$AM$2,0),0),0)+IFERROR(VLOOKUP($B83,'Round  (3)'!$B$2:$AM$102,MATCH(Species!M$2,'Round  (3)'!$B$2:$AM$2,0),0),0)+IFERROR(VLOOKUP($B83,'Round (4)'!$B$2:$AM$102,MATCH(Species!M$2,'Round (4)'!$B$2:$AM$2,0),0),0)+IFERROR(VLOOKUP($B83,'Round  (5)'!$B$2:$AM$102,MATCH(Species!M$2,'Round  (5)'!$B$2:$AM$2,0),0),0)+IFERROR(VLOOKUP($B83,'Round  (6)'!$B$2:$AM$102,MATCH(Species!M$2,'Round  (6)'!$B$2:$AM$2,0),0),0)+IFERROR(VLOOKUP($B83,'Round  (7)'!$B$2:$AM$102,MATCH(Species!M$2,'Round  (7)'!$B$2:$AM$2,0),0),0)+IFERROR(VLOOKUP($B83,'Round  (8)'!$B$2:$AM$102,MATCH(Species!M$2,'Round  (8)'!$B$2:$AM$2,0),0),0)+IFERROR(VLOOKUP($B83,'Round  (9)'!$B$2:$AM$102,MATCH(Species!M$2,'Round  (9)'!$B$2:$AM$2,0),0),0)+IFERROR(VLOOKUP($B83,'Round  (10)'!$B$2:$U$102,MATCH(Species!M$2,'Round  (10)'!$B$2:$U$2,0),0),0)+IFERROR(VLOOKUP($B83,'Round  (11)'!$B$2:$AB$102,MATCH(Species!M$2,'Round  (11)'!$B$2:$AB$2,0),0),0)+IFERROR(VLOOKUP($B83,'Round  (12)'!$B$2:$Y$100,MATCH(Species!M$2,'Round  (12)'!$B$2:$Y$2,0),0),0)</f>
        <v>0</v>
      </c>
      <c r="N83" s="480">
        <f>IFERROR(VLOOKUP($B83,'Round 1'!$B$2:$AM$102,MATCH(Species!N$2,'Round 1'!$B$2:$AM$2,0),0),0)+IFERROR(VLOOKUP($B83,'Round  (2)'!$B$2:$AM$102,MATCH(Species!N$2,'Round  (2)'!$B$2:$AM$2,0),0),0)+IFERROR(VLOOKUP($B83,'Round  (3)'!$B$2:$AM$102,MATCH(Species!N$2,'Round  (3)'!$B$2:$AM$2,0),0),0)+IFERROR(VLOOKUP($B83,'Round (4)'!$B$2:$AM$102,MATCH(Species!N$2,'Round (4)'!$B$2:$AM$2,0),0),0)+IFERROR(VLOOKUP($B83,'Round  (5)'!$B$2:$AM$102,MATCH(Species!N$2,'Round  (5)'!$B$2:$AM$2,0),0),0)+IFERROR(VLOOKUP($B83,'Round  (6)'!$B$2:$AM$102,MATCH(Species!N$2,'Round  (6)'!$B$2:$AM$2,0),0),0)+IFERROR(VLOOKUP($B83,'Round  (7)'!$B$2:$AM$102,MATCH(Species!N$2,'Round  (7)'!$B$2:$AM$2,0),0),0)+IFERROR(VLOOKUP($B83,'Round  (8)'!$B$2:$AM$102,MATCH(Species!N$2,'Round  (8)'!$B$2:$AM$2,0),0),0)+IFERROR(VLOOKUP($B83,'Round  (9)'!$B$2:$AM$102,MATCH(Species!N$2,'Round  (9)'!$B$2:$AM$2,0),0),0)+IFERROR(VLOOKUP($B83,'Round  (10)'!$B$2:$U$102,MATCH(Species!N$2,'Round  (10)'!$B$2:$U$2,0),0),0)+IFERROR(VLOOKUP($B83,'Round  (11)'!$B$2:$AB$102,MATCH(Species!N$2,'Round  (11)'!$B$2:$AB$2,0),0),0)+IFERROR(VLOOKUP($B83,'Round  (12)'!$B$2:$Y$100,MATCH(Species!N$2,'Round  (12)'!$B$2:$Y$2,0),0),0)</f>
        <v>9</v>
      </c>
      <c r="O83" s="480">
        <f>IFERROR(VLOOKUP($B83,'Round 1'!$B$2:$AM$102,MATCH(Species!O$2,'Round 1'!$B$2:$AM$2,0),0),0)+IFERROR(VLOOKUP($B83,'Round  (2)'!$B$2:$AM$102,MATCH(Species!O$2,'Round  (2)'!$B$2:$AM$2,0),0),0)+IFERROR(VLOOKUP($B83,'Round  (3)'!$B$2:$AM$102,MATCH(Species!O$2,'Round  (3)'!$B$2:$AM$2,0),0),0)+IFERROR(VLOOKUP($B83,'Round (4)'!$B$2:$AM$102,MATCH(Species!O$2,'Round (4)'!$B$2:$AM$2,0),0),0)+IFERROR(VLOOKUP($B83,'Round  (5)'!$B$2:$AM$102,MATCH(Species!O$2,'Round  (5)'!$B$2:$AM$2,0),0),0)+IFERROR(VLOOKUP($B83,'Round  (6)'!$B$2:$AM$102,MATCH(Species!O$2,'Round  (6)'!$B$2:$AM$2,0),0),0)+IFERROR(VLOOKUP($B83,'Round  (7)'!$B$2:$AM$102,MATCH(Species!O$2,'Round  (7)'!$B$2:$AM$2,0),0),0)+IFERROR(VLOOKUP($B83,'Round  (8)'!$B$2:$AM$102,MATCH(Species!O$2,'Round  (8)'!$B$2:$AM$2,0),0),0)+IFERROR(VLOOKUP($B83,'Round  (9)'!$B$2:$AM$102,MATCH(Species!O$2,'Round  (9)'!$B$2:$AM$2,0),0),0)+IFERROR(VLOOKUP($B83,'Round  (10)'!$B$2:$U$102,MATCH(Species!O$2,'Round  (10)'!$B$2:$U$2,0),0),0)+IFERROR(VLOOKUP($B83,'Round  (11)'!$B$2:$AB$102,MATCH(Species!O$2,'Round  (11)'!$B$2:$AB$2,0),0),0)+IFERROR(VLOOKUP($B83,'Round  (12)'!$B$2:$Y$100,MATCH(Species!O$2,'Round  (12)'!$B$2:$Y$2,0),0),0)</f>
        <v>0</v>
      </c>
      <c r="P83" s="480">
        <f>IFERROR(VLOOKUP($B83,'Round 1'!$B$2:$AM$102,MATCH(Species!P$2,'Round 1'!$B$2:$AM$2,0),0),0)+IFERROR(VLOOKUP($B83,'Round  (2)'!$B$2:$AM$102,MATCH(Species!P$2,'Round  (2)'!$B$2:$AM$2,0),0),0)+IFERROR(VLOOKUP($B83,'Round  (3)'!$B$2:$AM$102,MATCH(Species!P$2,'Round  (3)'!$B$2:$AM$2,0),0),0)+IFERROR(VLOOKUP($B83,'Round (4)'!$B$2:$AM$102,MATCH(Species!P$2,'Round (4)'!$B$2:$AM$2,0),0),0)+IFERROR(VLOOKUP($B83,'Round  (5)'!$B$2:$AM$102,MATCH(Species!P$2,'Round  (5)'!$B$2:$AM$2,0),0),0)+IFERROR(VLOOKUP($B83,'Round  (6)'!$B$2:$AM$102,MATCH(Species!P$2,'Round  (6)'!$B$2:$AM$2,0),0),0)+IFERROR(VLOOKUP($B83,'Round  (7)'!$B$2:$AM$102,MATCH(Species!P$2,'Round  (7)'!$B$2:$AM$2,0),0),0)+IFERROR(VLOOKUP($B83,'Round  (8)'!$B$2:$AM$102,MATCH(Species!P$2,'Round  (8)'!$B$2:$AM$2,0),0),0)+IFERROR(VLOOKUP($B83,'Round  (9)'!$B$2:$AM$102,MATCH(Species!P$2,'Round  (9)'!$B$2:$AM$2,0),0),0)+IFERROR(VLOOKUP($B83,'Round  (10)'!$B$2:$U$102,MATCH(Species!P$2,'Round  (10)'!$B$2:$U$2,0),0),0)+IFERROR(VLOOKUP($B83,'Round  (11)'!$B$2:$AB$102,MATCH(Species!P$2,'Round  (11)'!$B$2:$AB$2,0),0),0)+IFERROR(VLOOKUP($B83,'Round  (12)'!$B$2:$Y$100,MATCH(Species!P$2,'Round  (12)'!$B$2:$Y$2,0),0),0)</f>
        <v>0</v>
      </c>
      <c r="Q83" s="480">
        <f>IFERROR(VLOOKUP($B83,'Round 1'!$B$2:$AM$102,MATCH(Species!Q$2,'Round 1'!$B$2:$AM$2,0),0),0)+IFERROR(VLOOKUP($B83,'Round  (2)'!$B$2:$AM$102,MATCH(Species!Q$2,'Round  (2)'!$B$2:$AM$2,0),0),0)+IFERROR(VLOOKUP($B83,'Round  (3)'!$B$2:$AM$102,MATCH(Species!Q$2,'Round  (3)'!$B$2:$AM$2,0),0),0)+IFERROR(VLOOKUP($B83,'Round (4)'!$B$2:$AM$102,MATCH(Species!Q$2,'Round (4)'!$B$2:$AM$2,0),0),0)+IFERROR(VLOOKUP($B83,'Round  (5)'!$B$2:$AM$102,MATCH(Species!Q$2,'Round  (5)'!$B$2:$AM$2,0),0),0)+IFERROR(VLOOKUP($B83,'Round  (6)'!$B$2:$AM$102,MATCH(Species!Q$2,'Round  (6)'!$B$2:$AM$2,0),0),0)+IFERROR(VLOOKUP($B83,'Round  (7)'!$B$2:$AM$102,MATCH(Species!Q$2,'Round  (7)'!$B$2:$AM$2,0),0),0)+IFERROR(VLOOKUP($B83,'Round  (8)'!$B$2:$AM$102,MATCH(Species!Q$2,'Round  (8)'!$B$2:$AM$2,0),0),0)+IFERROR(VLOOKUP($B83,'Round  (9)'!$B$2:$AM$102,MATCH(Species!Q$2,'Round  (9)'!$B$2:$AM$2,0),0),0)+IFERROR(VLOOKUP($B83,'Round  (10)'!$B$2:$U$102,MATCH(Species!Q$2,'Round  (10)'!$B$2:$U$2,0),0),0)+IFERROR(VLOOKUP($B83,'Round  (11)'!$B$2:$AB$102,MATCH(Species!Q$2,'Round  (11)'!$B$2:$AB$2,0),0),0)+IFERROR(VLOOKUP($B83,'Round  (12)'!$B$2:$Y$100,MATCH(Species!Q$2,'Round  (12)'!$B$2:$Y$2,0),0),0)</f>
        <v>0</v>
      </c>
      <c r="R83" s="480">
        <f>IFERROR(VLOOKUP($B83,'Round 1'!$B$2:$AM$102,MATCH(Species!R$2,'Round 1'!$B$2:$AM$2,0),0),0)+IFERROR(VLOOKUP($B83,'Round  (2)'!$B$2:$AM$102,MATCH(Species!R$2,'Round  (2)'!$B$2:$AM$2,0),0),0)+IFERROR(VLOOKUP($B83,'Round  (3)'!$B$2:$AM$102,MATCH(Species!R$2,'Round  (3)'!$B$2:$AM$2,0),0),0)+IFERROR(VLOOKUP($B83,'Round (4)'!$B$2:$AM$102,MATCH(Species!R$2,'Round (4)'!$B$2:$AM$2,0),0),0)+IFERROR(VLOOKUP($B83,'Round  (5)'!$B$2:$AM$102,MATCH(Species!R$2,'Round  (5)'!$B$2:$AM$2,0),0),0)+IFERROR(VLOOKUP($B83,'Round  (6)'!$B$2:$AM$102,MATCH(Species!R$2,'Round  (6)'!$B$2:$AM$2,0),0),0)+IFERROR(VLOOKUP($B83,'Round  (7)'!$B$2:$AM$102,MATCH(Species!R$2,'Round  (7)'!$B$2:$AM$2,0),0),0)+IFERROR(VLOOKUP($B83,'Round  (8)'!$B$2:$AM$102,MATCH(Species!R$2,'Round  (8)'!$B$2:$AM$2,0),0),0)+IFERROR(VLOOKUP($B83,'Round  (9)'!$B$2:$AM$102,MATCH(Species!R$2,'Round  (9)'!$B$2:$AM$2,0),0),0)+IFERROR(VLOOKUP($B83,'Round  (10)'!$B$2:$U$102,MATCH(Species!R$2,'Round  (10)'!$B$2:$U$2,0),0),0)+IFERROR(VLOOKUP($B83,'Round  (11)'!$B$2:$AB$102,MATCH(Species!R$2,'Round  (11)'!$B$2:$AB$2,0),0),0)+IFERROR(VLOOKUP($B83,'Round  (12)'!$B$2:$Y$100,MATCH(Species!R$2,'Round  (12)'!$B$2:$Y$2,0),0),0)</f>
        <v>0</v>
      </c>
      <c r="S83" s="480">
        <f>IFERROR(VLOOKUP($B83,'Round 1'!$B$2:$AM$102,MATCH(Species!S$2,'Round 1'!$B$2:$AM$2,0),0),0)+IFERROR(VLOOKUP($B83,'Round  (2)'!$B$2:$AM$102,MATCH(Species!S$2,'Round  (2)'!$B$2:$AM$2,0),0),0)+IFERROR(VLOOKUP($B83,'Round  (3)'!$B$2:$AM$102,MATCH(Species!S$2,'Round  (3)'!$B$2:$AM$2,0),0),0)+IFERROR(VLOOKUP($B83,'Round (4)'!$B$2:$AM$102,MATCH(Species!S$2,'Round (4)'!$B$2:$AM$2,0),0),0)+IFERROR(VLOOKUP($B83,'Round  (5)'!$B$2:$AM$102,MATCH(Species!S$2,'Round  (5)'!$B$2:$AM$2,0),0),0)+IFERROR(VLOOKUP($B83,'Round  (6)'!$B$2:$AM$102,MATCH(Species!S$2,'Round  (6)'!$B$2:$AM$2,0),0),0)+IFERROR(VLOOKUP($B83,'Round  (7)'!$B$2:$AM$102,MATCH(Species!S$2,'Round  (7)'!$B$2:$AM$2,0),0),0)+IFERROR(VLOOKUP($B83,'Round  (8)'!$B$2:$AM$102,MATCH(Species!S$2,'Round  (8)'!$B$2:$AM$2,0),0),0)+IFERROR(VLOOKUP($B83,'Round  (9)'!$B$2:$AM$102,MATCH(Species!S$2,'Round  (9)'!$B$2:$AM$2,0),0),0)+IFERROR(VLOOKUP($B83,'Round  (10)'!$B$2:$U$102,MATCH(Species!S$2,'Round  (10)'!$B$2:$U$2,0),0),0)+IFERROR(VLOOKUP($B83,'Round  (11)'!$B$2:$AB$102,MATCH(Species!S$2,'Round  (11)'!$B$2:$AB$2,0),0),0)+IFERROR(VLOOKUP($B83,'Round  (12)'!$B$2:$Y$100,MATCH(Species!S$2,'Round  (12)'!$B$2:$Y$2,0),0),0)</f>
        <v>0</v>
      </c>
      <c r="T83" s="480">
        <f>IFERROR(VLOOKUP($B83,'Round 1'!$B$2:$AM$102,MATCH(Species!T$2,'Round 1'!$B$2:$AM$2,0),0),0)+IFERROR(VLOOKUP($B83,'Round  (2)'!$B$2:$AM$102,MATCH(Species!T$2,'Round  (2)'!$B$2:$AM$2,0),0),0)+IFERROR(VLOOKUP($B83,'Round  (3)'!$B$2:$AM$102,MATCH(Species!T$2,'Round  (3)'!$B$2:$AM$2,0),0),0)+IFERROR(VLOOKUP($B83,'Round (4)'!$B$2:$AM$102,MATCH(Species!T$2,'Round (4)'!$B$2:$AM$2,0),0),0)+IFERROR(VLOOKUP($B83,'Round  (5)'!$B$2:$AM$102,MATCH(Species!T$2,'Round  (5)'!$B$2:$AM$2,0),0),0)+IFERROR(VLOOKUP($B83,'Round  (6)'!$B$2:$AM$102,MATCH(Species!T$2,'Round  (6)'!$B$2:$AM$2,0),0),0)+IFERROR(VLOOKUP($B83,'Round  (7)'!$B$2:$AM$102,MATCH(Species!T$2,'Round  (7)'!$B$2:$AM$2,0),0),0)+IFERROR(VLOOKUP($B83,'Round  (8)'!$B$2:$AM$102,MATCH(Species!T$2,'Round  (8)'!$B$2:$AM$2,0),0),0)+IFERROR(VLOOKUP($B83,'Round  (9)'!$B$2:$AM$102,MATCH(Species!T$2,'Round  (9)'!$B$2:$AM$2,0),0),0)+IFERROR(VLOOKUP($B83,'Round  (10)'!$B$2:$U$102,MATCH(Species!T$2,'Round  (10)'!$B$2:$U$2,0),0),0)+IFERROR(VLOOKUP($B83,'Round  (11)'!$B$2:$AB$102,MATCH(Species!T$2,'Round  (11)'!$B$2:$AB$2,0),0),0)+IFERROR(VLOOKUP($B83,'Round  (12)'!$B$2:$Y$100,MATCH(Species!T$2,'Round  (12)'!$B$2:$Y$2,0),0),0)</f>
        <v>0</v>
      </c>
      <c r="U83" s="480">
        <f>IFERROR(VLOOKUP($B83,'Round 1'!$B$2:$AM$102,MATCH(Species!U$2,'Round 1'!$B$2:$AM$2,0),0),0)+IFERROR(VLOOKUP($B83,'Round  (2)'!$B$2:$AM$102,MATCH(Species!U$2,'Round  (2)'!$B$2:$AM$2,0),0),0)+IFERROR(VLOOKUP($B83,'Round  (3)'!$B$2:$AM$102,MATCH(Species!U$2,'Round  (3)'!$B$2:$AM$2,0),0),0)+IFERROR(VLOOKUP($B83,'Round (4)'!$B$2:$AM$102,MATCH(Species!U$2,'Round (4)'!$B$2:$AM$2,0),0),0)+IFERROR(VLOOKUP($B83,'Round  (5)'!$B$2:$AM$102,MATCH(Species!U$2,'Round  (5)'!$B$2:$AM$2,0),0),0)+IFERROR(VLOOKUP($B83,'Round  (6)'!$B$2:$AM$102,MATCH(Species!U$2,'Round  (6)'!$B$2:$AM$2,0),0),0)+IFERROR(VLOOKUP($B83,'Round  (7)'!$B$2:$AM$102,MATCH(Species!U$2,'Round  (7)'!$B$2:$AM$2,0),0),0)+IFERROR(VLOOKUP($B83,'Round  (8)'!$B$2:$AM$102,MATCH(Species!U$2,'Round  (8)'!$B$2:$AM$2,0),0),0)+IFERROR(VLOOKUP($B83,'Round  (9)'!$B$2:$AM$102,MATCH(Species!U$2,'Round  (9)'!$B$2:$AM$2,0),0),0)+IFERROR(VLOOKUP($B83,'Round  (10)'!$B$2:$U$102,MATCH(Species!U$2,'Round  (10)'!$B$2:$U$2,0),0),0)+IFERROR(VLOOKUP($B83,'Round  (11)'!$B$2:$AB$102,MATCH(Species!U$2,'Round  (11)'!$B$2:$AB$2,0),0),0)+IFERROR(VLOOKUP($B83,'Round  (12)'!$B$2:$Y$100,MATCH(Species!U$2,'Round  (12)'!$B$2:$Y$2,0),0),0)</f>
        <v>0</v>
      </c>
      <c r="V83" s="480">
        <f>IFERROR(VLOOKUP($B83,'Round 1'!$B$2:$AM$102,MATCH(Species!V$2,'Round 1'!$B$2:$AM$2,0),0),0)+IFERROR(VLOOKUP($B83,'Round  (2)'!$B$2:$AM$102,MATCH(Species!V$2,'Round  (2)'!$B$2:$AM$2,0),0),0)+IFERROR(VLOOKUP($B83,'Round  (3)'!$B$2:$AM$102,MATCH(Species!V$2,'Round  (3)'!$B$2:$AM$2,0),0),0)+IFERROR(VLOOKUP($B83,'Round (4)'!$B$2:$AM$102,MATCH(Species!V$2,'Round (4)'!$B$2:$AM$2,0),0),0)+IFERROR(VLOOKUP($B83,'Round  (5)'!$B$2:$AM$102,MATCH(Species!V$2,'Round  (5)'!$B$2:$AM$2,0),0),0)+IFERROR(VLOOKUP($B83,'Round  (6)'!$B$2:$AM$102,MATCH(Species!V$2,'Round  (6)'!$B$2:$AM$2,0),0),0)+IFERROR(VLOOKUP($B83,'Round  (7)'!$B$2:$AM$102,MATCH(Species!V$2,'Round  (7)'!$B$2:$AM$2,0),0),0)+IFERROR(VLOOKUP($B83,'Round  (8)'!$B$2:$AM$102,MATCH(Species!V$2,'Round  (8)'!$B$2:$AM$2,0),0),0)+IFERROR(VLOOKUP($B83,'Round  (9)'!$B$2:$AM$102,MATCH(Species!V$2,'Round  (9)'!$B$2:$AM$2,0),0),0)+IFERROR(VLOOKUP($B83,'Round  (10)'!$B$2:$U$102,MATCH(Species!V$2,'Round  (10)'!$B$2:$U$2,0),0),0)+IFERROR(VLOOKUP($B83,'Round  (11)'!$B$2:$AB$102,MATCH(Species!V$2,'Round  (11)'!$B$2:$AB$2,0),0),0)+IFERROR(VLOOKUP($B83,'Round  (12)'!$B$2:$Y$100,MATCH(Species!V$2,'Round  (12)'!$B$2:$Y$2,0),0),0)</f>
        <v>0</v>
      </c>
      <c r="W83" s="480">
        <f>IFERROR(VLOOKUP($B83,'Round 1'!$B$2:$AM$102,MATCH(Species!W$2,'Round 1'!$B$2:$AM$2,0),0),0)+IFERROR(VLOOKUP($B83,'Round  (2)'!$B$2:$AM$102,MATCH(Species!W$2,'Round  (2)'!$B$2:$AM$2,0),0),0)+IFERROR(VLOOKUP($B83,'Round  (3)'!$B$2:$AM$102,MATCH(Species!W$2,'Round  (3)'!$B$2:$AM$2,0),0),0)+IFERROR(VLOOKUP($B83,'Round (4)'!$B$2:$AM$102,MATCH(Species!W$2,'Round (4)'!$B$2:$AM$2,0),0),0)+IFERROR(VLOOKUP($B83,'Round  (5)'!$B$2:$AM$102,MATCH(Species!W$2,'Round  (5)'!$B$2:$AM$2,0),0),0)+IFERROR(VLOOKUP($B83,'Round  (6)'!$B$2:$AM$102,MATCH(Species!W$2,'Round  (6)'!$B$2:$AM$2,0),0),0)+IFERROR(VLOOKUP($B83,'Round  (7)'!$B$2:$AM$102,MATCH(Species!W$2,'Round  (7)'!$B$2:$AM$2,0),0),0)+IFERROR(VLOOKUP($B83,'Round  (8)'!$B$2:$AM$102,MATCH(Species!W$2,'Round  (8)'!$B$2:$AM$2,0),0),0)+IFERROR(VLOOKUP($B83,'Round  (9)'!$B$2:$AM$102,MATCH(Species!W$2,'Round  (9)'!$B$2:$AM$2,0),0),0)+IFERROR(VLOOKUP($B83,'Round  (10)'!$B$2:$U$102,MATCH(Species!W$2,'Round  (10)'!$B$2:$U$2,0),0),0)+IFERROR(VLOOKUP($B83,'Round  (11)'!$B$2:$AB$102,MATCH(Species!W$2,'Round  (11)'!$B$2:$AB$2,0),0),0)+IFERROR(VLOOKUP($B83,'Round  (12)'!$B$2:$Y$100,MATCH(Species!W$2,'Round  (12)'!$B$2:$Y$2,0),0),0)</f>
        <v>0</v>
      </c>
      <c r="X83" s="480">
        <f>IFERROR(VLOOKUP($B83,'Round 1'!$B$2:$AM$102,MATCH(Species!X$2,'Round 1'!$B$2:$AM$2,0),0),0)+IFERROR(VLOOKUP($B83,'Round  (2)'!$B$2:$AM$102,MATCH(Species!X$2,'Round  (2)'!$B$2:$AM$2,0),0),0)+IFERROR(VLOOKUP($B83,'Round  (3)'!$B$2:$AM$102,MATCH(Species!X$2,'Round  (3)'!$B$2:$AM$2,0),0),0)+IFERROR(VLOOKUP($B83,'Round (4)'!$B$2:$AM$102,MATCH(Species!X$2,'Round (4)'!$B$2:$AM$2,0),0),0)+IFERROR(VLOOKUP($B83,'Round  (5)'!$B$2:$AM$102,MATCH(Species!X$2,'Round  (5)'!$B$2:$AM$2,0),0),0)+IFERROR(VLOOKUP($B83,'Round  (6)'!$B$2:$AM$102,MATCH(Species!X$2,'Round  (6)'!$B$2:$AM$2,0),0),0)+IFERROR(VLOOKUP($B83,'Round  (7)'!$B$2:$AM$102,MATCH(Species!X$2,'Round  (7)'!$B$2:$AM$2,0),0),0)+IFERROR(VLOOKUP($B83,'Round  (8)'!$B$2:$AM$102,MATCH(Species!X$2,'Round  (8)'!$B$2:$AM$2,0),0),0)+IFERROR(VLOOKUP($B83,'Round  (9)'!$B$2:$AM$102,MATCH(Species!X$2,'Round  (9)'!$B$2:$AM$2,0),0),0)+IFERROR(VLOOKUP($B83,'Round  (10)'!$B$2:$U$102,MATCH(Species!X$2,'Round  (10)'!$B$2:$U$2,0),0),0)+IFERROR(VLOOKUP($B83,'Round  (11)'!$B$2:$AB$102,MATCH(Species!X$2,'Round  (11)'!$B$2:$AB$2,0),0),0)+IFERROR(VLOOKUP($B83,'Round  (12)'!$B$2:$Y$100,MATCH(Species!X$2,'Round  (12)'!$B$2:$Y$2,0),0),0)</f>
        <v>0</v>
      </c>
      <c r="Y83" s="480">
        <f>IFERROR(VLOOKUP($B83,'Round 1'!$B$2:$AM$102,MATCH(Species!Y$2,'Round 1'!$B$2:$AM$2,0),0),0)+IFERROR(VLOOKUP($B83,'Round  (2)'!$B$2:$AM$102,MATCH(Species!Y$2,'Round  (2)'!$B$2:$AM$2,0),0),0)+IFERROR(VLOOKUP($B83,'Round  (3)'!$B$2:$AM$102,MATCH(Species!Y$2,'Round  (3)'!$B$2:$AM$2,0),0),0)+IFERROR(VLOOKUP($B83,'Round (4)'!$B$2:$AM$102,MATCH(Species!Y$2,'Round (4)'!$B$2:$AM$2,0),0),0)+IFERROR(VLOOKUP($B83,'Round  (5)'!$B$2:$AM$102,MATCH(Species!Y$2,'Round  (5)'!$B$2:$AM$2,0),0),0)+IFERROR(VLOOKUP($B83,'Round  (6)'!$B$2:$AM$102,MATCH(Species!Y$2,'Round  (6)'!$B$2:$AM$2,0),0),0)+IFERROR(VLOOKUP($B83,'Round  (7)'!$B$2:$AM$102,MATCH(Species!Y$2,'Round  (7)'!$B$2:$AM$2,0),0),0)+IFERROR(VLOOKUP($B83,'Round  (8)'!$B$2:$AM$102,MATCH(Species!Y$2,'Round  (8)'!$B$2:$AM$2,0),0),0)+IFERROR(VLOOKUP($B83,'Round  (9)'!$B$2:$AM$102,MATCH(Species!Y$2,'Round  (9)'!$B$2:$AM$2,0),0),0)+IFERROR(VLOOKUP($B83,'Round  (10)'!$B$2:$U$102,MATCH(Species!Y$2,'Round  (10)'!$B$2:$U$2,0),0),0)+IFERROR(VLOOKUP($B83,'Round  (11)'!$B$2:$AB$102,MATCH(Species!Y$2,'Round  (11)'!$B$2:$AB$2,0),0),0)+IFERROR(VLOOKUP($B83,'Round  (12)'!$B$2:$Y$100,MATCH(Species!Y$2,'Round  (12)'!$B$2:$Y$2,0),0),0)</f>
        <v>0</v>
      </c>
      <c r="Z83" s="480">
        <f>IFERROR(VLOOKUP($B83,'Round 1'!$B$2:$AM$102,MATCH(Species!Z$2,'Round 1'!$B$2:$AM$2,0),0),0)+IFERROR(VLOOKUP($B83,'Round  (2)'!$B$2:$AM$102,MATCH(Species!Z$2,'Round  (2)'!$B$2:$AM$2,0),0),0)+IFERROR(VLOOKUP($B83,'Round  (3)'!$B$2:$AM$102,MATCH(Species!Z$2,'Round  (3)'!$B$2:$AM$2,0),0),0)+IFERROR(VLOOKUP($B83,'Round (4)'!$B$2:$AM$102,MATCH(Species!Z$2,'Round (4)'!$B$2:$AM$2,0),0),0)+IFERROR(VLOOKUP($B83,'Round  (5)'!$B$2:$AM$102,MATCH(Species!Z$2,'Round  (5)'!$B$2:$AM$2,0),0),0)+IFERROR(VLOOKUP($B83,'Round  (6)'!$B$2:$AM$102,MATCH(Species!Z$2,'Round  (6)'!$B$2:$AM$2,0),0),0)+IFERROR(VLOOKUP($B83,'Round  (7)'!$B$2:$AM$102,MATCH(Species!Z$2,'Round  (7)'!$B$2:$AM$2,0),0),0)+IFERROR(VLOOKUP($B83,'Round  (8)'!$B$2:$AM$102,MATCH(Species!Z$2,'Round  (8)'!$B$2:$AM$2,0),0),0)+IFERROR(VLOOKUP($B83,'Round  (9)'!$B$2:$AM$102,MATCH(Species!Z$2,'Round  (9)'!$B$2:$AM$2,0),0),0)+IFERROR(VLOOKUP($B83,'Round  (10)'!$B$2:$U$102,MATCH(Species!Z$2,'Round  (10)'!$B$2:$U$2,0),0),0)+IFERROR(VLOOKUP($B83,'Round  (11)'!$B$2:$AB$102,MATCH(Species!Z$2,'Round  (11)'!$B$2:$AB$2,0),0),0)+IFERROR(VLOOKUP($B83,'Round  (12)'!$B$2:$Y$100,MATCH(Species!Z$2,'Round  (12)'!$B$2:$Y$2,0),0),0)</f>
        <v>0</v>
      </c>
      <c r="AA83" s="480">
        <f>IFERROR(VLOOKUP($B83,'Round 1'!$B$2:$AM$102,MATCH(Species!AA$2,'Round 1'!$B$2:$AM$2,0),0),0)+IFERROR(VLOOKUP($B83,'Round  (2)'!$B$2:$AM$102,MATCH(Species!AA$2,'Round  (2)'!$B$2:$AM$2,0),0),0)+IFERROR(VLOOKUP($B83,'Round  (3)'!$B$2:$AM$102,MATCH(Species!AA$2,'Round  (3)'!$B$2:$AM$2,0),0),0)+IFERROR(VLOOKUP($B83,'Round (4)'!$B$2:$AM$102,MATCH(Species!AA$2,'Round (4)'!$B$2:$AM$2,0),0),0)+IFERROR(VLOOKUP($B83,'Round  (5)'!$B$2:$AM$102,MATCH(Species!AA$2,'Round  (5)'!$B$2:$AM$2,0),0),0)+IFERROR(VLOOKUP($B83,'Round  (6)'!$B$2:$AM$102,MATCH(Species!AA$2,'Round  (6)'!$B$2:$AM$2,0),0),0)+IFERROR(VLOOKUP($B83,'Round  (7)'!$B$2:$AM$102,MATCH(Species!AA$2,'Round  (7)'!$B$2:$AM$2,0),0),0)+IFERROR(VLOOKUP($B83,'Round  (8)'!$B$2:$AM$102,MATCH(Species!AA$2,'Round  (8)'!$B$2:$AM$2,0),0),0)+IFERROR(VLOOKUP($B83,'Round  (9)'!$B$2:$AM$102,MATCH(Species!AA$2,'Round  (9)'!$B$2:$AM$2,0),0),0)+IFERROR(VLOOKUP($B83,'Round  (10)'!$B$2:$U$102,MATCH(Species!AA$2,'Round  (10)'!$B$2:$U$2,0),0),0)+IFERROR(VLOOKUP($B83,'Round  (11)'!$B$2:$AB$102,MATCH(Species!AA$2,'Round  (11)'!$B$2:$AB$2,0),0),0)+IFERROR(VLOOKUP($B83,'Round  (12)'!$B$2:$Y$100,MATCH(Species!AA$2,'Round  (12)'!$B$2:$Y$2,0),0),0)</f>
        <v>0</v>
      </c>
      <c r="AB83" s="480">
        <f>IFERROR(VLOOKUP($B83,'Round 1'!$B$2:$AM$102,MATCH(Species!AB$2,'Round 1'!$B$2:$AM$2,0),0),0)+IFERROR(VLOOKUP($B83,'Round  (2)'!$B$2:$AM$102,MATCH(Species!AB$2,'Round  (2)'!$B$2:$AM$2,0),0),0)+IFERROR(VLOOKUP($B83,'Round  (3)'!$B$2:$AM$102,MATCH(Species!AB$2,'Round  (3)'!$B$2:$AM$2,0),0),0)+IFERROR(VLOOKUP($B83,'Round (4)'!$B$2:$AM$102,MATCH(Species!AB$2,'Round (4)'!$B$2:$AM$2,0),0),0)+IFERROR(VLOOKUP($B83,'Round  (5)'!$B$2:$AM$102,MATCH(Species!AB$2,'Round  (5)'!$B$2:$AM$2,0),0),0)+IFERROR(VLOOKUP($B83,'Round  (6)'!$B$2:$AM$102,MATCH(Species!AB$2,'Round  (6)'!$B$2:$AM$2,0),0),0)+IFERROR(VLOOKUP($B83,'Round  (7)'!$B$2:$AM$102,MATCH(Species!AB$2,'Round  (7)'!$B$2:$AM$2,0),0),0)+IFERROR(VLOOKUP($B83,'Round  (8)'!$B$2:$AM$102,MATCH(Species!AB$2,'Round  (8)'!$B$2:$AM$2,0),0),0)+IFERROR(VLOOKUP($B83,'Round  (9)'!$B$2:$AM$102,MATCH(Species!AB$2,'Round  (9)'!$B$2:$AM$2,0),0),0)+IFERROR(VLOOKUP($B83,'Round  (10)'!$B$2:$U$102,MATCH(Species!AB$2,'Round  (10)'!$B$2:$U$2,0),0),0)+IFERROR(VLOOKUP($B83,'Round  (11)'!$B$2:$AB$102,MATCH(Species!AB$2,'Round  (11)'!$B$2:$AB$2,0),0),0)+IFERROR(VLOOKUP($B83,'Round  (12)'!$B$2:$Y$100,MATCH(Species!AB$2,'Round  (12)'!$B$2:$Y$2,0),0),0)</f>
        <v>0</v>
      </c>
      <c r="AC83" s="480">
        <f>IFERROR(VLOOKUP($B83,'Round 1'!$B$2:$AM$102,MATCH(Species!AC$2,'Round 1'!$B$2:$AM$2,0),0),0)+IFERROR(VLOOKUP($B83,'Round  (2)'!$B$2:$AM$102,MATCH(Species!AC$2,'Round  (2)'!$B$2:$AM$2,0),0),0)+IFERROR(VLOOKUP($B83,'Round  (3)'!$B$2:$AM$102,MATCH(Species!AC$2,'Round  (3)'!$B$2:$AM$2,0),0),0)+IFERROR(VLOOKUP($B83,'Round (4)'!$B$2:$AM$102,MATCH(Species!AC$2,'Round (4)'!$B$2:$AM$2,0),0),0)+IFERROR(VLOOKUP($B83,'Round  (5)'!$B$2:$AM$102,MATCH(Species!AC$2,'Round  (5)'!$B$2:$AM$2,0),0),0)+IFERROR(VLOOKUP($B83,'Round  (6)'!$B$2:$AM$102,MATCH(Species!AC$2,'Round  (6)'!$B$2:$AM$2,0),0),0)+IFERROR(VLOOKUP($B83,'Round  (7)'!$B$2:$AM$102,MATCH(Species!AC$2,'Round  (7)'!$B$2:$AM$2,0),0),0)+IFERROR(VLOOKUP($B83,'Round  (8)'!$B$2:$AM$102,MATCH(Species!AC$2,'Round  (8)'!$B$2:$AM$2,0),0),0)+IFERROR(VLOOKUP($B83,'Round  (9)'!$B$2:$AM$102,MATCH(Species!AC$2,'Round  (9)'!$B$2:$AM$2,0),0),0)+IFERROR(VLOOKUP($B83,'Round  (10)'!$B$2:$U$102,MATCH(Species!AC$2,'Round  (10)'!$B$2:$U$2,0),0),0)+IFERROR(VLOOKUP($B83,'Round  (11)'!$B$2:$AB$102,MATCH(Species!AC$2,'Round  (11)'!$B$2:$AB$2,0),0),0)+IFERROR(VLOOKUP($B83,'Round  (12)'!$B$2:$Y$100,MATCH(Species!AC$2,'Round  (12)'!$B$2:$Y$2,0),0),0)</f>
        <v>0</v>
      </c>
      <c r="AD83" s="480">
        <f>IFERROR(VLOOKUP($B83,'Round 1'!$B$2:$AM$102,MATCH(Species!AD$2,'Round 1'!$B$2:$AM$2,0),0),0)+IFERROR(VLOOKUP($B83,'Round  (2)'!$B$2:$AM$102,MATCH(Species!AD$2,'Round  (2)'!$B$2:$AM$2,0),0),0)+IFERROR(VLOOKUP($B83,'Round  (3)'!$B$2:$AM$102,MATCH(Species!AD$2,'Round  (3)'!$B$2:$AM$2,0),0),0)+IFERROR(VLOOKUP($B83,'Round (4)'!$B$2:$AM$102,MATCH(Species!AD$2,'Round (4)'!$B$2:$AM$2,0),0),0)+IFERROR(VLOOKUP($B83,'Round  (5)'!$B$2:$AM$102,MATCH(Species!AD$2,'Round  (5)'!$B$2:$AM$2,0),0),0)+IFERROR(VLOOKUP($B83,'Round  (6)'!$B$2:$AM$102,MATCH(Species!AD$2,'Round  (6)'!$B$2:$AM$2,0),0),0)+IFERROR(VLOOKUP($B83,'Round  (7)'!$B$2:$AM$102,MATCH(Species!AD$2,'Round  (7)'!$B$2:$AM$2,0),0),0)+IFERROR(VLOOKUP($B83,'Round  (8)'!$B$2:$AM$102,MATCH(Species!AD$2,'Round  (8)'!$B$2:$AM$2,0),0),0)+IFERROR(VLOOKUP($B83,'Round  (9)'!$B$2:$AM$102,MATCH(Species!AD$2,'Round  (9)'!$B$2:$AM$2,0),0),0)+IFERROR(VLOOKUP($B83,'Round  (10)'!$B$2:$U$102,MATCH(Species!AD$2,'Round  (10)'!$B$2:$U$2,0),0),0)+IFERROR(VLOOKUP($B83,'Round  (11)'!$B$2:$AB$102,MATCH(Species!AD$2,'Round  (11)'!$B$2:$AB$2,0),0),0)+IFERROR(VLOOKUP($B83,'Round  (12)'!$B$2:$Y$100,MATCH(Species!AD$2,'Round  (12)'!$B$2:$Y$2,0),0),0)</f>
        <v>0</v>
      </c>
      <c r="AE83" s="480">
        <f>IFERROR(VLOOKUP($B83,'Round 1'!$B$2:$AM$102,MATCH(Species!AE$2,'Round 1'!$B$2:$AM$2,0),0),0)+IFERROR(VLOOKUP($B83,'Round  (2)'!$B$2:$AM$102,MATCH(Species!AE$2,'Round  (2)'!$B$2:$AM$2,0),0),0)+IFERROR(VLOOKUP($B83,'Round  (3)'!$B$2:$AM$102,MATCH(Species!AE$2,'Round  (3)'!$B$2:$AM$2,0),0),0)+IFERROR(VLOOKUP($B83,'Round (4)'!$B$2:$AM$102,MATCH(Species!AE$2,'Round (4)'!$B$2:$AM$2,0),0),0)+IFERROR(VLOOKUP($B83,'Round  (5)'!$B$2:$AM$102,MATCH(Species!AE$2,'Round  (5)'!$B$2:$AM$2,0),0),0)+IFERROR(VLOOKUP($B83,'Round  (6)'!$B$2:$AM$102,MATCH(Species!AE$2,'Round  (6)'!$B$2:$AM$2,0),0),0)+IFERROR(VLOOKUP($B83,'Round  (7)'!$B$2:$AM$102,MATCH(Species!AE$2,'Round  (7)'!$B$2:$AM$2,0),0),0)+IFERROR(VLOOKUP($B83,'Round  (8)'!$B$2:$AM$102,MATCH(Species!AE$2,'Round  (8)'!$B$2:$AM$2,0),0),0)+IFERROR(VLOOKUP($B83,'Round  (9)'!$B$2:$AM$102,MATCH(Species!AE$2,'Round  (9)'!$B$2:$AM$2,0),0),0)+IFERROR(VLOOKUP($B83,'Round  (10)'!$B$2:$U$102,MATCH(Species!AE$2,'Round  (10)'!$B$2:$U$2,0),0),0)+IFERROR(VLOOKUP($B83,'Round  (11)'!$B$2:$AB$102,MATCH(Species!AE$2,'Round  (11)'!$B$2:$AB$2,0),0),0)+IFERROR(VLOOKUP($B83,'Round  (12)'!$B$2:$Y$100,MATCH(Species!AE$2,'Round  (12)'!$B$2:$Y$2,0),0),0)</f>
        <v>0</v>
      </c>
      <c r="AF83" s="480">
        <f>IFERROR(VLOOKUP($B83,'Round 1'!$B$2:$AM$102,MATCH(Species!AF$2,'Round 1'!$B$2:$AM$2,0),0),0)+IFERROR(VLOOKUP($B83,'Round  (2)'!$B$2:$AM$102,MATCH(Species!AF$2,'Round  (2)'!$B$2:$AM$2,0),0),0)+IFERROR(VLOOKUP($B83,'Round  (3)'!$B$2:$AM$102,MATCH(Species!AF$2,'Round  (3)'!$B$2:$AM$2,0),0),0)+IFERROR(VLOOKUP($B83,'Round (4)'!$B$2:$AM$102,MATCH(Species!AF$2,'Round (4)'!$B$2:$AM$2,0),0),0)+IFERROR(VLOOKUP($B83,'Round  (5)'!$B$2:$AM$102,MATCH(Species!AF$2,'Round  (5)'!$B$2:$AM$2,0),0),0)+IFERROR(VLOOKUP($B83,'Round  (6)'!$B$2:$AM$102,MATCH(Species!AF$2,'Round  (6)'!$B$2:$AM$2,0),0),0)+IFERROR(VLOOKUP($B83,'Round  (7)'!$B$2:$AM$102,MATCH(Species!AF$2,'Round  (7)'!$B$2:$AM$2,0),0),0)+IFERROR(VLOOKUP($B83,'Round  (8)'!$B$2:$AM$102,MATCH(Species!AF$2,'Round  (8)'!$B$2:$AM$2,0),0),0)+IFERROR(VLOOKUP($B83,'Round  (9)'!$B$2:$AM$102,MATCH(Species!AF$2,'Round  (9)'!$B$2:$AM$2,0),0),0)+IFERROR(VLOOKUP($B83,'Round  (10)'!$B$2:$U$102,MATCH(Species!AF$2,'Round  (10)'!$B$2:$U$2,0),0),0)+IFERROR(VLOOKUP($B83,'Round  (11)'!$B$2:$AB$102,MATCH(Species!AF$2,'Round  (11)'!$B$2:$AB$2,0),0),0)+IFERROR(VLOOKUP($B83,'Round  (12)'!$B$2:$Y$100,MATCH(Species!AF$2,'Round  (12)'!$B$2:$Y$2,0),0),0)</f>
        <v>0</v>
      </c>
      <c r="AG83" s="480">
        <f>IFERROR(VLOOKUP($B83,'Round 1'!$B$2:$AM$102,MATCH(Species!AG$2,'Round 1'!$B$2:$AM$2,0),0),0)+IFERROR(VLOOKUP($B83,'Round  (2)'!$B$2:$AM$102,MATCH(Species!AG$2,'Round  (2)'!$B$2:$AM$2,0),0),0)+IFERROR(VLOOKUP($B83,'Round  (3)'!$B$2:$AM$102,MATCH(Species!AG$2,'Round  (3)'!$B$2:$AM$2,0),0),0)+IFERROR(VLOOKUP($B83,'Round (4)'!$B$2:$AM$102,MATCH(Species!AG$2,'Round (4)'!$B$2:$AM$2,0),0),0)+IFERROR(VLOOKUP($B83,'Round  (5)'!$B$2:$AM$102,MATCH(Species!AG$2,'Round  (5)'!$B$2:$AM$2,0),0),0)+IFERROR(VLOOKUP($B83,'Round  (6)'!$B$2:$AM$102,MATCH(Species!AG$2,'Round  (6)'!$B$2:$AM$2,0),0),0)+IFERROR(VLOOKUP($B83,'Round  (7)'!$B$2:$AM$102,MATCH(Species!AG$2,'Round  (7)'!$B$2:$AM$2,0),0),0)+IFERROR(VLOOKUP($B83,'Round  (8)'!$B$2:$AM$102,MATCH(Species!AG$2,'Round  (8)'!$B$2:$AM$2,0),0),0)+IFERROR(VLOOKUP($B83,'Round  (9)'!$B$2:$AM$102,MATCH(Species!AG$2,'Round  (9)'!$B$2:$AM$2,0),0),0)+IFERROR(VLOOKUP($B83,'Round  (10)'!$B$2:$U$102,MATCH(Species!AG$2,'Round  (10)'!$B$2:$U$2,0),0),0)+IFERROR(VLOOKUP($B83,'Round  (11)'!$B$2:$AB$102,MATCH(Species!AG$2,'Round  (11)'!$B$2:$AB$2,0),0),0)+IFERROR(VLOOKUP($B83,'Round  (12)'!$B$2:$Y$100,MATCH(Species!AG$2,'Round  (12)'!$B$2:$Y$2,0),0),0)</f>
        <v>0</v>
      </c>
      <c r="AH83" s="480">
        <f>IFERROR(VLOOKUP($B83,'Round 1'!$B$2:$AM$102,MATCH(Species!AH$2,'Round 1'!$B$2:$AM$2,0),0),0)+IFERROR(VLOOKUP($B83,'Round  (2)'!$B$2:$AM$102,MATCH(Species!AH$2,'Round  (2)'!$B$2:$AM$2,0),0),0)+IFERROR(VLOOKUP($B83,'Round  (3)'!$B$2:$AM$102,MATCH(Species!AH$2,'Round  (3)'!$B$2:$AM$2,0),0),0)+IFERROR(VLOOKUP($B83,'Round (4)'!$B$2:$AM$102,MATCH(Species!AH$2,'Round (4)'!$B$2:$AM$2,0),0),0)+IFERROR(VLOOKUP($B83,'Round  (5)'!$B$2:$AM$102,MATCH(Species!AH$2,'Round  (5)'!$B$2:$AM$2,0),0),0)+IFERROR(VLOOKUP($B83,'Round  (6)'!$B$2:$AM$102,MATCH(Species!AH$2,'Round  (6)'!$B$2:$AM$2,0),0),0)+IFERROR(VLOOKUP($B83,'Round  (7)'!$B$2:$AM$102,MATCH(Species!AH$2,'Round  (7)'!$B$2:$AM$2,0),0),0)+IFERROR(VLOOKUP($B83,'Round  (8)'!$B$2:$AM$102,MATCH(Species!AH$2,'Round  (8)'!$B$2:$AM$2,0),0),0)+IFERROR(VLOOKUP($B83,'Round  (9)'!$B$2:$AM$102,MATCH(Species!AH$2,'Round  (9)'!$B$2:$AM$2,0),0),0)+IFERROR(VLOOKUP($B83,'Round  (10)'!$B$2:$U$102,MATCH(Species!AH$2,'Round  (10)'!$B$2:$U$2,0),0),0)+IFERROR(VLOOKUP($B83,'Round  (11)'!$B$2:$AB$102,MATCH(Species!AH$2,'Round  (11)'!$B$2:$AB$2,0),0),0)+IFERROR(VLOOKUP($B83,'Round  (12)'!$B$2:$Y$100,MATCH(Species!AH$2,'Round  (12)'!$B$2:$Y$2,0),0),0)</f>
        <v>0</v>
      </c>
      <c r="AI83" s="480">
        <f>IFERROR(VLOOKUP($B83,'Round 1'!$B$2:$AM$102,MATCH(Species!AI$2,'Round 1'!$B$2:$AM$2,0),0),0)+IFERROR(VLOOKUP($B83,'Round  (2)'!$B$2:$AM$102,MATCH(Species!AI$2,'Round  (2)'!$B$2:$AM$2,0),0),0)+IFERROR(VLOOKUP($B83,'Round  (3)'!$B$2:$AM$102,MATCH(Species!AI$2,'Round  (3)'!$B$2:$AM$2,0),0),0)+IFERROR(VLOOKUP($B83,'Round (4)'!$B$2:$AM$102,MATCH(Species!AI$2,'Round (4)'!$B$2:$AM$2,0),0),0)+IFERROR(VLOOKUP($B83,'Round  (5)'!$B$2:$AM$102,MATCH(Species!AI$2,'Round  (5)'!$B$2:$AM$2,0),0),0)+IFERROR(VLOOKUP($B83,'Round  (6)'!$B$2:$AM$102,MATCH(Species!AI$2,'Round  (6)'!$B$2:$AM$2,0),0),0)+IFERROR(VLOOKUP($B83,'Round  (7)'!$B$2:$AM$102,MATCH(Species!AI$2,'Round  (7)'!$B$2:$AM$2,0),0),0)+IFERROR(VLOOKUP($B83,'Round  (8)'!$B$2:$AM$102,MATCH(Species!AI$2,'Round  (8)'!$B$2:$AM$2,0),0),0)+IFERROR(VLOOKUP($B83,'Round  (9)'!$B$2:$AM$102,MATCH(Species!AI$2,'Round  (9)'!$B$2:$AM$2,0),0),0)+IFERROR(VLOOKUP($B83,'Round  (10)'!$B$2:$U$102,MATCH(Species!AI$2,'Round  (10)'!$B$2:$U$2,0),0),0)+IFERROR(VLOOKUP($B83,'Round  (11)'!$B$2:$AB$102,MATCH(Species!AI$2,'Round  (11)'!$B$2:$AB$2,0),0),0)+IFERROR(VLOOKUP($B83,'Round  (12)'!$B$2:$Y$100,MATCH(Species!AI$2,'Round  (12)'!$B$2:$Y$2,0),0),0)</f>
        <v>0</v>
      </c>
      <c r="AJ83" s="480">
        <f>IFERROR(VLOOKUP($B83,'Round 1'!$B$2:$AM$102,MATCH(Species!AJ$2,'Round 1'!$B$2:$AM$2,0),0),0)+IFERROR(VLOOKUP($B83,'Round  (2)'!$B$2:$AM$102,MATCH(Species!AJ$2,'Round  (2)'!$B$2:$AM$2,0),0),0)+IFERROR(VLOOKUP($B83,'Round  (3)'!$B$2:$AM$102,MATCH(Species!AJ$2,'Round  (3)'!$B$2:$AM$2,0),0),0)+IFERROR(VLOOKUP($B83,'Round (4)'!$B$2:$AM$102,MATCH(Species!AJ$2,'Round (4)'!$B$2:$AM$2,0),0),0)+IFERROR(VLOOKUP($B83,'Round  (5)'!$B$2:$AM$102,MATCH(Species!AJ$2,'Round  (5)'!$B$2:$AM$2,0),0),0)+IFERROR(VLOOKUP($B83,'Round  (6)'!$B$2:$AM$102,MATCH(Species!AJ$2,'Round  (6)'!$B$2:$AM$2,0),0),0)+IFERROR(VLOOKUP($B83,'Round  (7)'!$B$2:$AM$102,MATCH(Species!AJ$2,'Round  (7)'!$B$2:$AM$2,0),0),0)+IFERROR(VLOOKUP($B83,'Round  (8)'!$B$2:$AM$102,MATCH(Species!AJ$2,'Round  (8)'!$B$2:$AM$2,0),0),0)+IFERROR(VLOOKUP($B83,'Round  (9)'!$B$2:$AM$102,MATCH(Species!AJ$2,'Round  (9)'!$B$2:$AM$2,0),0),0)+IFERROR(VLOOKUP($B83,'Round  (10)'!$B$2:$U$102,MATCH(Species!AJ$2,'Round  (10)'!$B$2:$U$2,0),0),0)+IFERROR(VLOOKUP($B83,'Round  (11)'!$B$2:$AB$102,MATCH(Species!AJ$2,'Round  (11)'!$B$2:$AB$2,0),0),0)+IFERROR(VLOOKUP($B83,'Round  (12)'!$B$2:$Y$100,MATCH(Species!AJ$2,'Round  (12)'!$B$2:$Y$2,0),0),0)</f>
        <v>0</v>
      </c>
    </row>
    <row r="84" spans="1:36" x14ac:dyDescent="0.3">
      <c r="A84" s="186">
        <v>81</v>
      </c>
      <c r="B84" s="326" t="s">
        <v>266</v>
      </c>
      <c r="C84" s="66" t="str">
        <f>IFERROR(VLOOKUP(B84,IND!$B$3:$E$66,4,0),"NM")</f>
        <v>NM</v>
      </c>
      <c r="D84" s="51">
        <f t="shared" si="5"/>
        <v>1</v>
      </c>
      <c r="E84" s="342">
        <f t="shared" si="6"/>
        <v>2</v>
      </c>
      <c r="F84" s="480">
        <f>IFERROR(VLOOKUP($B84,'Round 1'!$B$2:$AM$102,MATCH(Species!F$2,'Round 1'!$B$2:$AM$2,0),0),0)+IFERROR(VLOOKUP($B84,'Round  (2)'!$B$2:$AM$102,MATCH(Species!F$2,'Round  (2)'!$B$2:$AM$2,0),0),0)+IFERROR(VLOOKUP($B84,'Round  (3)'!$B$2:$AM$102,MATCH(Species!F$2,'Round  (3)'!$B$2:$AM$2,0),0),0)+IFERROR(VLOOKUP($B84,'Round (4)'!$B$2:$AM$102,MATCH(Species!F$2,'Round (4)'!$B$2:$AM$2,0),0),0)+IFERROR(VLOOKUP($B84,'Round  (5)'!$B$2:$AM$102,MATCH(Species!F$2,'Round  (5)'!$B$2:$AM$2,0),0),0)+IFERROR(VLOOKUP($B84,'Round  (6)'!$B$2:$AM$102,MATCH(Species!F$2,'Round  (6)'!$B$2:$AM$2,0),0),0)+IFERROR(VLOOKUP($B84,'Round  (7)'!$B$2:$AM$102,MATCH(Species!F$2,'Round  (7)'!$B$2:$AM$2,0),0),0)+IFERROR(VLOOKUP($B84,'Round  (8)'!$B$2:$AM$102,MATCH(Species!F$2,'Round  (8)'!$B$2:$AM$2,0),0),0)+IFERROR(VLOOKUP($B84,'Round  (9)'!$B$2:$AM$102,MATCH(Species!F$2,'Round  (9)'!$B$2:$AM$2,0),0),0)+IFERROR(VLOOKUP($B84,'Round  (10)'!$B$2:$U$102,MATCH(Species!F$2,'Round  (10)'!$B$2:$U$2,0),0),0)+IFERROR(VLOOKUP($B84,'Round  (11)'!$B$2:$AB$102,MATCH(Species!F$2,'Round  (11)'!$B$2:$AB$2,0),0),0)+IFERROR(VLOOKUP($B84,'Round  (12)'!$B$2:$Y$100,MATCH(Species!F$2,'Round  (12)'!$B$2:$Y$2,0),0),0)</f>
        <v>2</v>
      </c>
      <c r="G84" s="480">
        <f>IFERROR(VLOOKUP($B84,'Round 1'!$B$2:$AM$102,MATCH(Species!G$2,'Round 1'!$B$2:$AM$2,0),0),0)+IFERROR(VLOOKUP($B84,'Round  (2)'!$B$2:$AM$102,MATCH(Species!G$2,'Round  (2)'!$B$2:$AM$2,0),0),0)+IFERROR(VLOOKUP($B84,'Round  (3)'!$B$2:$AM$102,MATCH(Species!G$2,'Round  (3)'!$B$2:$AM$2,0),0),0)+IFERROR(VLOOKUP($B84,'Round (4)'!$B$2:$AM$102,MATCH(Species!G$2,'Round (4)'!$B$2:$AM$2,0),0),0)+IFERROR(VLOOKUP($B84,'Round  (5)'!$B$2:$AM$102,MATCH(Species!G$2,'Round  (5)'!$B$2:$AM$2,0),0),0)+IFERROR(VLOOKUP($B84,'Round  (6)'!$B$2:$AM$102,MATCH(Species!G$2,'Round  (6)'!$B$2:$AM$2,0),0),0)+IFERROR(VLOOKUP($B84,'Round  (7)'!$B$2:$AM$102,MATCH(Species!G$2,'Round  (7)'!$B$2:$AM$2,0),0),0)+IFERROR(VLOOKUP($B84,'Round  (8)'!$B$2:$AM$102,MATCH(Species!G$2,'Round  (8)'!$B$2:$AM$2,0),0),0)+IFERROR(VLOOKUP($B84,'Round  (9)'!$B$2:$AM$102,MATCH(Species!G$2,'Round  (9)'!$B$2:$AM$2,0),0),0)+IFERROR(VLOOKUP($B84,'Round  (10)'!$B$2:$U$102,MATCH(Species!G$2,'Round  (10)'!$B$2:$U$2,0),0),0)+IFERROR(VLOOKUP($B84,'Round  (11)'!$B$2:$AB$102,MATCH(Species!G$2,'Round  (11)'!$B$2:$AB$2,0),0),0)+IFERROR(VLOOKUP($B84,'Round  (12)'!$B$2:$Y$100,MATCH(Species!G$2,'Round  (12)'!$B$2:$Y$2,0),0),0)</f>
        <v>0</v>
      </c>
      <c r="H84" s="480">
        <f>IFERROR(VLOOKUP($B84,'Round 1'!$B$2:$AM$102,MATCH(Species!H$2,'Round 1'!$B$2:$AM$2,0),0),0)+IFERROR(VLOOKUP($B84,'Round  (2)'!$B$2:$AM$102,MATCH(Species!H$2,'Round  (2)'!$B$2:$AM$2,0),0),0)+IFERROR(VLOOKUP($B84,'Round  (3)'!$B$2:$AM$102,MATCH(Species!H$2,'Round  (3)'!$B$2:$AM$2,0),0),0)+IFERROR(VLOOKUP($B84,'Round (4)'!$B$2:$AM$102,MATCH(Species!H$2,'Round (4)'!$B$2:$AM$2,0),0),0)+IFERROR(VLOOKUP($B84,'Round  (5)'!$B$2:$AM$102,MATCH(Species!H$2,'Round  (5)'!$B$2:$AM$2,0),0),0)+IFERROR(VLOOKUP($B84,'Round  (6)'!$B$2:$AM$102,MATCH(Species!H$2,'Round  (6)'!$B$2:$AM$2,0),0),0)+IFERROR(VLOOKUP($B84,'Round  (7)'!$B$2:$AM$102,MATCH(Species!H$2,'Round  (7)'!$B$2:$AM$2,0),0),0)+IFERROR(VLOOKUP($B84,'Round  (8)'!$B$2:$AM$102,MATCH(Species!H$2,'Round  (8)'!$B$2:$AM$2,0),0),0)+IFERROR(VLOOKUP($B84,'Round  (9)'!$B$2:$AM$102,MATCH(Species!H$2,'Round  (9)'!$B$2:$AM$2,0),0),0)+IFERROR(VLOOKUP($B84,'Round  (10)'!$B$2:$U$102,MATCH(Species!H$2,'Round  (10)'!$B$2:$U$2,0),0),0)+IFERROR(VLOOKUP($B84,'Round  (11)'!$B$2:$AB$102,MATCH(Species!H$2,'Round  (11)'!$B$2:$AB$2,0),0),0)+IFERROR(VLOOKUP($B84,'Round  (12)'!$B$2:$Y$100,MATCH(Species!H$2,'Round  (12)'!$B$2:$Y$2,0),0),0)</f>
        <v>0</v>
      </c>
      <c r="I84" s="480">
        <f>IFERROR(VLOOKUP($B84,'Round 1'!$B$2:$AM$102,MATCH(Species!I$2,'Round 1'!$B$2:$AM$2,0),0),0)+IFERROR(VLOOKUP($B84,'Round  (2)'!$B$2:$AM$102,MATCH(Species!I$2,'Round  (2)'!$B$2:$AM$2,0),0),0)+IFERROR(VLOOKUP($B84,'Round  (3)'!$B$2:$AM$102,MATCH(Species!I$2,'Round  (3)'!$B$2:$AM$2,0),0),0)+IFERROR(VLOOKUP($B84,'Round (4)'!$B$2:$AM$102,MATCH(Species!I$2,'Round (4)'!$B$2:$AM$2,0),0),0)+IFERROR(VLOOKUP($B84,'Round  (5)'!$B$2:$AM$102,MATCH(Species!I$2,'Round  (5)'!$B$2:$AM$2,0),0),0)+IFERROR(VLOOKUP($B84,'Round  (6)'!$B$2:$AM$102,MATCH(Species!I$2,'Round  (6)'!$B$2:$AM$2,0),0),0)+IFERROR(VLOOKUP($B84,'Round  (7)'!$B$2:$AM$102,MATCH(Species!I$2,'Round  (7)'!$B$2:$AM$2,0),0),0)+IFERROR(VLOOKUP($B84,'Round  (8)'!$B$2:$AM$102,MATCH(Species!I$2,'Round  (8)'!$B$2:$AM$2,0),0),0)+IFERROR(VLOOKUP($B84,'Round  (9)'!$B$2:$AM$102,MATCH(Species!I$2,'Round  (9)'!$B$2:$AM$2,0),0),0)+IFERROR(VLOOKUP($B84,'Round  (10)'!$B$2:$U$102,MATCH(Species!I$2,'Round  (10)'!$B$2:$U$2,0),0),0)+IFERROR(VLOOKUP($B84,'Round  (11)'!$B$2:$AB$102,MATCH(Species!I$2,'Round  (11)'!$B$2:$AB$2,0),0),0)+IFERROR(VLOOKUP($B84,'Round  (12)'!$B$2:$Y$100,MATCH(Species!I$2,'Round  (12)'!$B$2:$Y$2,0),0),0)</f>
        <v>0</v>
      </c>
      <c r="J84" s="480">
        <f>IFERROR(VLOOKUP($B84,'Round 1'!$B$2:$AM$102,MATCH(Species!J$2,'Round 1'!$B$2:$AM$2,0),0),0)+IFERROR(VLOOKUP($B84,'Round  (2)'!$B$2:$AM$102,MATCH(Species!J$2,'Round  (2)'!$B$2:$AM$2,0),0),0)+IFERROR(VLOOKUP($B84,'Round  (3)'!$B$2:$AM$102,MATCH(Species!J$2,'Round  (3)'!$B$2:$AM$2,0),0),0)+IFERROR(VLOOKUP($B84,'Round (4)'!$B$2:$AM$102,MATCH(Species!J$2,'Round (4)'!$B$2:$AM$2,0),0),0)+IFERROR(VLOOKUP($B84,'Round  (5)'!$B$2:$AM$102,MATCH(Species!J$2,'Round  (5)'!$B$2:$AM$2,0),0),0)+IFERROR(VLOOKUP($B84,'Round  (6)'!$B$2:$AM$102,MATCH(Species!J$2,'Round  (6)'!$B$2:$AM$2,0),0),0)+IFERROR(VLOOKUP($B84,'Round  (7)'!$B$2:$AM$102,MATCH(Species!J$2,'Round  (7)'!$B$2:$AM$2,0),0),0)+IFERROR(VLOOKUP($B84,'Round  (8)'!$B$2:$AM$102,MATCH(Species!J$2,'Round  (8)'!$B$2:$AM$2,0),0),0)+IFERROR(VLOOKUP($B84,'Round  (9)'!$B$2:$AM$102,MATCH(Species!J$2,'Round  (9)'!$B$2:$AM$2,0),0),0)+IFERROR(VLOOKUP($B84,'Round  (10)'!$B$2:$U$102,MATCH(Species!J$2,'Round  (10)'!$B$2:$U$2,0),0),0)+IFERROR(VLOOKUP($B84,'Round  (11)'!$B$2:$AB$102,MATCH(Species!J$2,'Round  (11)'!$B$2:$AB$2,0),0),0)+IFERROR(VLOOKUP($B84,'Round  (12)'!$B$2:$Y$100,MATCH(Species!J$2,'Round  (12)'!$B$2:$Y$2,0),0),0)</f>
        <v>0</v>
      </c>
      <c r="K84" s="480">
        <f>IFERROR(VLOOKUP($B84,'Round 1'!$B$2:$AM$102,MATCH(Species!K$2,'Round 1'!$B$2:$AM$2,0),0),0)+IFERROR(VLOOKUP($B84,'Round  (2)'!$B$2:$AM$102,MATCH(Species!K$2,'Round  (2)'!$B$2:$AM$2,0),0),0)+IFERROR(VLOOKUP($B84,'Round  (3)'!$B$2:$AM$102,MATCH(Species!K$2,'Round  (3)'!$B$2:$AM$2,0),0),0)+IFERROR(VLOOKUP($B84,'Round (4)'!$B$2:$AM$102,MATCH(Species!K$2,'Round (4)'!$B$2:$AM$2,0),0),0)+IFERROR(VLOOKUP($B84,'Round  (5)'!$B$2:$AM$102,MATCH(Species!K$2,'Round  (5)'!$B$2:$AM$2,0),0),0)+IFERROR(VLOOKUP($B84,'Round  (6)'!$B$2:$AM$102,MATCH(Species!K$2,'Round  (6)'!$B$2:$AM$2,0),0),0)+IFERROR(VLOOKUP($B84,'Round  (7)'!$B$2:$AM$102,MATCH(Species!K$2,'Round  (7)'!$B$2:$AM$2,0),0),0)+IFERROR(VLOOKUP($B84,'Round  (8)'!$B$2:$AM$102,MATCH(Species!K$2,'Round  (8)'!$B$2:$AM$2,0),0),0)+IFERROR(VLOOKUP($B84,'Round  (9)'!$B$2:$AM$102,MATCH(Species!K$2,'Round  (9)'!$B$2:$AM$2,0),0),0)+IFERROR(VLOOKUP($B84,'Round  (10)'!$B$2:$U$102,MATCH(Species!K$2,'Round  (10)'!$B$2:$U$2,0),0),0)+IFERROR(VLOOKUP($B84,'Round  (11)'!$B$2:$AB$102,MATCH(Species!K$2,'Round  (11)'!$B$2:$AB$2,0),0),0)+IFERROR(VLOOKUP($B84,'Round  (12)'!$B$2:$Y$100,MATCH(Species!K$2,'Round  (12)'!$B$2:$Y$2,0),0),0)</f>
        <v>0</v>
      </c>
      <c r="L84" s="480">
        <f>IFERROR(VLOOKUP($B84,'Round 1'!$B$2:$AM$102,MATCH(Species!L$2,'Round 1'!$B$2:$AM$2,0),0),0)+IFERROR(VLOOKUP($B84,'Round  (2)'!$B$2:$AM$102,MATCH(Species!L$2,'Round  (2)'!$B$2:$AM$2,0),0),0)+IFERROR(VLOOKUP($B84,'Round  (3)'!$B$2:$AM$102,MATCH(Species!L$2,'Round  (3)'!$B$2:$AM$2,0),0),0)+IFERROR(VLOOKUP($B84,'Round (4)'!$B$2:$AM$102,MATCH(Species!L$2,'Round (4)'!$B$2:$AM$2,0),0),0)+IFERROR(VLOOKUP($B84,'Round  (5)'!$B$2:$AM$102,MATCH(Species!L$2,'Round  (5)'!$B$2:$AM$2,0),0),0)+IFERROR(VLOOKUP($B84,'Round  (6)'!$B$2:$AM$102,MATCH(Species!L$2,'Round  (6)'!$B$2:$AM$2,0),0),0)+IFERROR(VLOOKUP($B84,'Round  (7)'!$B$2:$AM$102,MATCH(Species!L$2,'Round  (7)'!$B$2:$AM$2,0),0),0)+IFERROR(VLOOKUP($B84,'Round  (8)'!$B$2:$AM$102,MATCH(Species!L$2,'Round  (8)'!$B$2:$AM$2,0),0),0)+IFERROR(VLOOKUP($B84,'Round  (9)'!$B$2:$AM$102,MATCH(Species!L$2,'Round  (9)'!$B$2:$AM$2,0),0),0)+IFERROR(VLOOKUP($B84,'Round  (10)'!$B$2:$U$102,MATCH(Species!L$2,'Round  (10)'!$B$2:$U$2,0),0),0)+IFERROR(VLOOKUP($B84,'Round  (11)'!$B$2:$AB$102,MATCH(Species!L$2,'Round  (11)'!$B$2:$AB$2,0),0),0)+IFERROR(VLOOKUP($B84,'Round  (12)'!$B$2:$Y$100,MATCH(Species!L$2,'Round  (12)'!$B$2:$Y$2,0),0),0)</f>
        <v>0</v>
      </c>
      <c r="M84" s="480">
        <f>IFERROR(VLOOKUP($B84,'Round 1'!$B$2:$AM$102,MATCH(Species!M$2,'Round 1'!$B$2:$AM$2,0),0),0)+IFERROR(VLOOKUP($B84,'Round  (2)'!$B$2:$AM$102,MATCH(Species!M$2,'Round  (2)'!$B$2:$AM$2,0),0),0)+IFERROR(VLOOKUP($B84,'Round  (3)'!$B$2:$AM$102,MATCH(Species!M$2,'Round  (3)'!$B$2:$AM$2,0),0),0)+IFERROR(VLOOKUP($B84,'Round (4)'!$B$2:$AM$102,MATCH(Species!M$2,'Round (4)'!$B$2:$AM$2,0),0),0)+IFERROR(VLOOKUP($B84,'Round  (5)'!$B$2:$AM$102,MATCH(Species!M$2,'Round  (5)'!$B$2:$AM$2,0),0),0)+IFERROR(VLOOKUP($B84,'Round  (6)'!$B$2:$AM$102,MATCH(Species!M$2,'Round  (6)'!$B$2:$AM$2,0),0),0)+IFERROR(VLOOKUP($B84,'Round  (7)'!$B$2:$AM$102,MATCH(Species!M$2,'Round  (7)'!$B$2:$AM$2,0),0),0)+IFERROR(VLOOKUP($B84,'Round  (8)'!$B$2:$AM$102,MATCH(Species!M$2,'Round  (8)'!$B$2:$AM$2,0),0),0)+IFERROR(VLOOKUP($B84,'Round  (9)'!$B$2:$AM$102,MATCH(Species!M$2,'Round  (9)'!$B$2:$AM$2,0),0),0)+IFERROR(VLOOKUP($B84,'Round  (10)'!$B$2:$U$102,MATCH(Species!M$2,'Round  (10)'!$B$2:$U$2,0),0),0)+IFERROR(VLOOKUP($B84,'Round  (11)'!$B$2:$AB$102,MATCH(Species!M$2,'Round  (11)'!$B$2:$AB$2,0),0),0)+IFERROR(VLOOKUP($B84,'Round  (12)'!$B$2:$Y$100,MATCH(Species!M$2,'Round  (12)'!$B$2:$Y$2,0),0),0)</f>
        <v>0</v>
      </c>
      <c r="N84" s="480">
        <f>IFERROR(VLOOKUP($B84,'Round 1'!$B$2:$AM$102,MATCH(Species!N$2,'Round 1'!$B$2:$AM$2,0),0),0)+IFERROR(VLOOKUP($B84,'Round  (2)'!$B$2:$AM$102,MATCH(Species!N$2,'Round  (2)'!$B$2:$AM$2,0),0),0)+IFERROR(VLOOKUP($B84,'Round  (3)'!$B$2:$AM$102,MATCH(Species!N$2,'Round  (3)'!$B$2:$AM$2,0),0),0)+IFERROR(VLOOKUP($B84,'Round (4)'!$B$2:$AM$102,MATCH(Species!N$2,'Round (4)'!$B$2:$AM$2,0),0),0)+IFERROR(VLOOKUP($B84,'Round  (5)'!$B$2:$AM$102,MATCH(Species!N$2,'Round  (5)'!$B$2:$AM$2,0),0),0)+IFERROR(VLOOKUP($B84,'Round  (6)'!$B$2:$AM$102,MATCH(Species!N$2,'Round  (6)'!$B$2:$AM$2,0),0),0)+IFERROR(VLOOKUP($B84,'Round  (7)'!$B$2:$AM$102,MATCH(Species!N$2,'Round  (7)'!$B$2:$AM$2,0),0),0)+IFERROR(VLOOKUP($B84,'Round  (8)'!$B$2:$AM$102,MATCH(Species!N$2,'Round  (8)'!$B$2:$AM$2,0),0),0)+IFERROR(VLOOKUP($B84,'Round  (9)'!$B$2:$AM$102,MATCH(Species!N$2,'Round  (9)'!$B$2:$AM$2,0),0),0)+IFERROR(VLOOKUP($B84,'Round  (10)'!$B$2:$U$102,MATCH(Species!N$2,'Round  (10)'!$B$2:$U$2,0),0),0)+IFERROR(VLOOKUP($B84,'Round  (11)'!$B$2:$AB$102,MATCH(Species!N$2,'Round  (11)'!$B$2:$AB$2,0),0),0)+IFERROR(VLOOKUP($B84,'Round  (12)'!$B$2:$Y$100,MATCH(Species!N$2,'Round  (12)'!$B$2:$Y$2,0),0),0)</f>
        <v>0</v>
      </c>
      <c r="O84" s="480">
        <f>IFERROR(VLOOKUP($B84,'Round 1'!$B$2:$AM$102,MATCH(Species!O$2,'Round 1'!$B$2:$AM$2,0),0),0)+IFERROR(VLOOKUP($B84,'Round  (2)'!$B$2:$AM$102,MATCH(Species!O$2,'Round  (2)'!$B$2:$AM$2,0),0),0)+IFERROR(VLOOKUP($B84,'Round  (3)'!$B$2:$AM$102,MATCH(Species!O$2,'Round  (3)'!$B$2:$AM$2,0),0),0)+IFERROR(VLOOKUP($B84,'Round (4)'!$B$2:$AM$102,MATCH(Species!O$2,'Round (4)'!$B$2:$AM$2,0),0),0)+IFERROR(VLOOKUP($B84,'Round  (5)'!$B$2:$AM$102,MATCH(Species!O$2,'Round  (5)'!$B$2:$AM$2,0),0),0)+IFERROR(VLOOKUP($B84,'Round  (6)'!$B$2:$AM$102,MATCH(Species!O$2,'Round  (6)'!$B$2:$AM$2,0),0),0)+IFERROR(VLOOKUP($B84,'Round  (7)'!$B$2:$AM$102,MATCH(Species!O$2,'Round  (7)'!$B$2:$AM$2,0),0),0)+IFERROR(VLOOKUP($B84,'Round  (8)'!$B$2:$AM$102,MATCH(Species!O$2,'Round  (8)'!$B$2:$AM$2,0),0),0)+IFERROR(VLOOKUP($B84,'Round  (9)'!$B$2:$AM$102,MATCH(Species!O$2,'Round  (9)'!$B$2:$AM$2,0),0),0)+IFERROR(VLOOKUP($B84,'Round  (10)'!$B$2:$U$102,MATCH(Species!O$2,'Round  (10)'!$B$2:$U$2,0),0),0)+IFERROR(VLOOKUP($B84,'Round  (11)'!$B$2:$AB$102,MATCH(Species!O$2,'Round  (11)'!$B$2:$AB$2,0),0),0)+IFERROR(VLOOKUP($B84,'Round  (12)'!$B$2:$Y$100,MATCH(Species!O$2,'Round  (12)'!$B$2:$Y$2,0),0),0)</f>
        <v>0</v>
      </c>
      <c r="P84" s="480">
        <f>IFERROR(VLOOKUP($B84,'Round 1'!$B$2:$AM$102,MATCH(Species!P$2,'Round 1'!$B$2:$AM$2,0),0),0)+IFERROR(VLOOKUP($B84,'Round  (2)'!$B$2:$AM$102,MATCH(Species!P$2,'Round  (2)'!$B$2:$AM$2,0),0),0)+IFERROR(VLOOKUP($B84,'Round  (3)'!$B$2:$AM$102,MATCH(Species!P$2,'Round  (3)'!$B$2:$AM$2,0),0),0)+IFERROR(VLOOKUP($B84,'Round (4)'!$B$2:$AM$102,MATCH(Species!P$2,'Round (4)'!$B$2:$AM$2,0),0),0)+IFERROR(VLOOKUP($B84,'Round  (5)'!$B$2:$AM$102,MATCH(Species!P$2,'Round  (5)'!$B$2:$AM$2,0),0),0)+IFERROR(VLOOKUP($B84,'Round  (6)'!$B$2:$AM$102,MATCH(Species!P$2,'Round  (6)'!$B$2:$AM$2,0),0),0)+IFERROR(VLOOKUP($B84,'Round  (7)'!$B$2:$AM$102,MATCH(Species!P$2,'Round  (7)'!$B$2:$AM$2,0),0),0)+IFERROR(VLOOKUP($B84,'Round  (8)'!$B$2:$AM$102,MATCH(Species!P$2,'Round  (8)'!$B$2:$AM$2,0),0),0)+IFERROR(VLOOKUP($B84,'Round  (9)'!$B$2:$AM$102,MATCH(Species!P$2,'Round  (9)'!$B$2:$AM$2,0),0),0)+IFERROR(VLOOKUP($B84,'Round  (10)'!$B$2:$U$102,MATCH(Species!P$2,'Round  (10)'!$B$2:$U$2,0),0),0)+IFERROR(VLOOKUP($B84,'Round  (11)'!$B$2:$AB$102,MATCH(Species!P$2,'Round  (11)'!$B$2:$AB$2,0),0),0)+IFERROR(VLOOKUP($B84,'Round  (12)'!$B$2:$Y$100,MATCH(Species!P$2,'Round  (12)'!$B$2:$Y$2,0),0),0)</f>
        <v>0</v>
      </c>
      <c r="Q84" s="480">
        <f>IFERROR(VLOOKUP($B84,'Round 1'!$B$2:$AM$102,MATCH(Species!Q$2,'Round 1'!$B$2:$AM$2,0),0),0)+IFERROR(VLOOKUP($B84,'Round  (2)'!$B$2:$AM$102,MATCH(Species!Q$2,'Round  (2)'!$B$2:$AM$2,0),0),0)+IFERROR(VLOOKUP($B84,'Round  (3)'!$B$2:$AM$102,MATCH(Species!Q$2,'Round  (3)'!$B$2:$AM$2,0),0),0)+IFERROR(VLOOKUP($B84,'Round (4)'!$B$2:$AM$102,MATCH(Species!Q$2,'Round (4)'!$B$2:$AM$2,0),0),0)+IFERROR(VLOOKUP($B84,'Round  (5)'!$B$2:$AM$102,MATCH(Species!Q$2,'Round  (5)'!$B$2:$AM$2,0),0),0)+IFERROR(VLOOKUP($B84,'Round  (6)'!$B$2:$AM$102,MATCH(Species!Q$2,'Round  (6)'!$B$2:$AM$2,0),0),0)+IFERROR(VLOOKUP($B84,'Round  (7)'!$B$2:$AM$102,MATCH(Species!Q$2,'Round  (7)'!$B$2:$AM$2,0),0),0)+IFERROR(VLOOKUP($B84,'Round  (8)'!$B$2:$AM$102,MATCH(Species!Q$2,'Round  (8)'!$B$2:$AM$2,0),0),0)+IFERROR(VLOOKUP($B84,'Round  (9)'!$B$2:$AM$102,MATCH(Species!Q$2,'Round  (9)'!$B$2:$AM$2,0),0),0)+IFERROR(VLOOKUP($B84,'Round  (10)'!$B$2:$U$102,MATCH(Species!Q$2,'Round  (10)'!$B$2:$U$2,0),0),0)+IFERROR(VLOOKUP($B84,'Round  (11)'!$B$2:$AB$102,MATCH(Species!Q$2,'Round  (11)'!$B$2:$AB$2,0),0),0)+IFERROR(VLOOKUP($B84,'Round  (12)'!$B$2:$Y$100,MATCH(Species!Q$2,'Round  (12)'!$B$2:$Y$2,0),0),0)</f>
        <v>0</v>
      </c>
      <c r="R84" s="480">
        <f>IFERROR(VLOOKUP($B84,'Round 1'!$B$2:$AM$102,MATCH(Species!R$2,'Round 1'!$B$2:$AM$2,0),0),0)+IFERROR(VLOOKUP($B84,'Round  (2)'!$B$2:$AM$102,MATCH(Species!R$2,'Round  (2)'!$B$2:$AM$2,0),0),0)+IFERROR(VLOOKUP($B84,'Round  (3)'!$B$2:$AM$102,MATCH(Species!R$2,'Round  (3)'!$B$2:$AM$2,0),0),0)+IFERROR(VLOOKUP($B84,'Round (4)'!$B$2:$AM$102,MATCH(Species!R$2,'Round (4)'!$B$2:$AM$2,0),0),0)+IFERROR(VLOOKUP($B84,'Round  (5)'!$B$2:$AM$102,MATCH(Species!R$2,'Round  (5)'!$B$2:$AM$2,0),0),0)+IFERROR(VLOOKUP($B84,'Round  (6)'!$B$2:$AM$102,MATCH(Species!R$2,'Round  (6)'!$B$2:$AM$2,0),0),0)+IFERROR(VLOOKUP($B84,'Round  (7)'!$B$2:$AM$102,MATCH(Species!R$2,'Round  (7)'!$B$2:$AM$2,0),0),0)+IFERROR(VLOOKUP($B84,'Round  (8)'!$B$2:$AM$102,MATCH(Species!R$2,'Round  (8)'!$B$2:$AM$2,0),0),0)+IFERROR(VLOOKUP($B84,'Round  (9)'!$B$2:$AM$102,MATCH(Species!R$2,'Round  (9)'!$B$2:$AM$2,0),0),0)+IFERROR(VLOOKUP($B84,'Round  (10)'!$B$2:$U$102,MATCH(Species!R$2,'Round  (10)'!$B$2:$U$2,0),0),0)+IFERROR(VLOOKUP($B84,'Round  (11)'!$B$2:$AB$102,MATCH(Species!R$2,'Round  (11)'!$B$2:$AB$2,0),0),0)+IFERROR(VLOOKUP($B84,'Round  (12)'!$B$2:$Y$100,MATCH(Species!R$2,'Round  (12)'!$B$2:$Y$2,0),0),0)</f>
        <v>0</v>
      </c>
      <c r="S84" s="480">
        <f>IFERROR(VLOOKUP($B84,'Round 1'!$B$2:$AM$102,MATCH(Species!S$2,'Round 1'!$B$2:$AM$2,0),0),0)+IFERROR(VLOOKUP($B84,'Round  (2)'!$B$2:$AM$102,MATCH(Species!S$2,'Round  (2)'!$B$2:$AM$2,0),0),0)+IFERROR(VLOOKUP($B84,'Round  (3)'!$B$2:$AM$102,MATCH(Species!S$2,'Round  (3)'!$B$2:$AM$2,0),0),0)+IFERROR(VLOOKUP($B84,'Round (4)'!$B$2:$AM$102,MATCH(Species!S$2,'Round (4)'!$B$2:$AM$2,0),0),0)+IFERROR(VLOOKUP($B84,'Round  (5)'!$B$2:$AM$102,MATCH(Species!S$2,'Round  (5)'!$B$2:$AM$2,0),0),0)+IFERROR(VLOOKUP($B84,'Round  (6)'!$B$2:$AM$102,MATCH(Species!S$2,'Round  (6)'!$B$2:$AM$2,0),0),0)+IFERROR(VLOOKUP($B84,'Round  (7)'!$B$2:$AM$102,MATCH(Species!S$2,'Round  (7)'!$B$2:$AM$2,0),0),0)+IFERROR(VLOOKUP($B84,'Round  (8)'!$B$2:$AM$102,MATCH(Species!S$2,'Round  (8)'!$B$2:$AM$2,0),0),0)+IFERROR(VLOOKUP($B84,'Round  (9)'!$B$2:$AM$102,MATCH(Species!S$2,'Round  (9)'!$B$2:$AM$2,0),0),0)+IFERROR(VLOOKUP($B84,'Round  (10)'!$B$2:$U$102,MATCH(Species!S$2,'Round  (10)'!$B$2:$U$2,0),0),0)+IFERROR(VLOOKUP($B84,'Round  (11)'!$B$2:$AB$102,MATCH(Species!S$2,'Round  (11)'!$B$2:$AB$2,0),0),0)+IFERROR(VLOOKUP($B84,'Round  (12)'!$B$2:$Y$100,MATCH(Species!S$2,'Round  (12)'!$B$2:$Y$2,0),0),0)</f>
        <v>0</v>
      </c>
      <c r="T84" s="480">
        <f>IFERROR(VLOOKUP($B84,'Round 1'!$B$2:$AM$102,MATCH(Species!T$2,'Round 1'!$B$2:$AM$2,0),0),0)+IFERROR(VLOOKUP($B84,'Round  (2)'!$B$2:$AM$102,MATCH(Species!T$2,'Round  (2)'!$B$2:$AM$2,0),0),0)+IFERROR(VLOOKUP($B84,'Round  (3)'!$B$2:$AM$102,MATCH(Species!T$2,'Round  (3)'!$B$2:$AM$2,0),0),0)+IFERROR(VLOOKUP($B84,'Round (4)'!$B$2:$AM$102,MATCH(Species!T$2,'Round (4)'!$B$2:$AM$2,0),0),0)+IFERROR(VLOOKUP($B84,'Round  (5)'!$B$2:$AM$102,MATCH(Species!T$2,'Round  (5)'!$B$2:$AM$2,0),0),0)+IFERROR(VLOOKUP($B84,'Round  (6)'!$B$2:$AM$102,MATCH(Species!T$2,'Round  (6)'!$B$2:$AM$2,0),0),0)+IFERROR(VLOOKUP($B84,'Round  (7)'!$B$2:$AM$102,MATCH(Species!T$2,'Round  (7)'!$B$2:$AM$2,0),0),0)+IFERROR(VLOOKUP($B84,'Round  (8)'!$B$2:$AM$102,MATCH(Species!T$2,'Round  (8)'!$B$2:$AM$2,0),0),0)+IFERROR(VLOOKUP($B84,'Round  (9)'!$B$2:$AM$102,MATCH(Species!T$2,'Round  (9)'!$B$2:$AM$2,0),0),0)+IFERROR(VLOOKUP($B84,'Round  (10)'!$B$2:$U$102,MATCH(Species!T$2,'Round  (10)'!$B$2:$U$2,0),0),0)+IFERROR(VLOOKUP($B84,'Round  (11)'!$B$2:$AB$102,MATCH(Species!T$2,'Round  (11)'!$B$2:$AB$2,0),0),0)+IFERROR(VLOOKUP($B84,'Round  (12)'!$B$2:$Y$100,MATCH(Species!T$2,'Round  (12)'!$B$2:$Y$2,0),0),0)</f>
        <v>0</v>
      </c>
      <c r="U84" s="480">
        <f>IFERROR(VLOOKUP($B84,'Round 1'!$B$2:$AM$102,MATCH(Species!U$2,'Round 1'!$B$2:$AM$2,0),0),0)+IFERROR(VLOOKUP($B84,'Round  (2)'!$B$2:$AM$102,MATCH(Species!U$2,'Round  (2)'!$B$2:$AM$2,0),0),0)+IFERROR(VLOOKUP($B84,'Round  (3)'!$B$2:$AM$102,MATCH(Species!U$2,'Round  (3)'!$B$2:$AM$2,0),0),0)+IFERROR(VLOOKUP($B84,'Round (4)'!$B$2:$AM$102,MATCH(Species!U$2,'Round (4)'!$B$2:$AM$2,0),0),0)+IFERROR(VLOOKUP($B84,'Round  (5)'!$B$2:$AM$102,MATCH(Species!U$2,'Round  (5)'!$B$2:$AM$2,0),0),0)+IFERROR(VLOOKUP($B84,'Round  (6)'!$B$2:$AM$102,MATCH(Species!U$2,'Round  (6)'!$B$2:$AM$2,0),0),0)+IFERROR(VLOOKUP($B84,'Round  (7)'!$B$2:$AM$102,MATCH(Species!U$2,'Round  (7)'!$B$2:$AM$2,0),0),0)+IFERROR(VLOOKUP($B84,'Round  (8)'!$B$2:$AM$102,MATCH(Species!U$2,'Round  (8)'!$B$2:$AM$2,0),0),0)+IFERROR(VLOOKUP($B84,'Round  (9)'!$B$2:$AM$102,MATCH(Species!U$2,'Round  (9)'!$B$2:$AM$2,0),0),0)+IFERROR(VLOOKUP($B84,'Round  (10)'!$B$2:$U$102,MATCH(Species!U$2,'Round  (10)'!$B$2:$U$2,0),0),0)+IFERROR(VLOOKUP($B84,'Round  (11)'!$B$2:$AB$102,MATCH(Species!U$2,'Round  (11)'!$B$2:$AB$2,0),0),0)+IFERROR(VLOOKUP($B84,'Round  (12)'!$B$2:$Y$100,MATCH(Species!U$2,'Round  (12)'!$B$2:$Y$2,0),0),0)</f>
        <v>0</v>
      </c>
      <c r="V84" s="480">
        <f>IFERROR(VLOOKUP($B84,'Round 1'!$B$2:$AM$102,MATCH(Species!V$2,'Round 1'!$B$2:$AM$2,0),0),0)+IFERROR(VLOOKUP($B84,'Round  (2)'!$B$2:$AM$102,MATCH(Species!V$2,'Round  (2)'!$B$2:$AM$2,0),0),0)+IFERROR(VLOOKUP($B84,'Round  (3)'!$B$2:$AM$102,MATCH(Species!V$2,'Round  (3)'!$B$2:$AM$2,0),0),0)+IFERROR(VLOOKUP($B84,'Round (4)'!$B$2:$AM$102,MATCH(Species!V$2,'Round (4)'!$B$2:$AM$2,0),0),0)+IFERROR(VLOOKUP($B84,'Round  (5)'!$B$2:$AM$102,MATCH(Species!V$2,'Round  (5)'!$B$2:$AM$2,0),0),0)+IFERROR(VLOOKUP($B84,'Round  (6)'!$B$2:$AM$102,MATCH(Species!V$2,'Round  (6)'!$B$2:$AM$2,0),0),0)+IFERROR(VLOOKUP($B84,'Round  (7)'!$B$2:$AM$102,MATCH(Species!V$2,'Round  (7)'!$B$2:$AM$2,0),0),0)+IFERROR(VLOOKUP($B84,'Round  (8)'!$B$2:$AM$102,MATCH(Species!V$2,'Round  (8)'!$B$2:$AM$2,0),0),0)+IFERROR(VLOOKUP($B84,'Round  (9)'!$B$2:$AM$102,MATCH(Species!V$2,'Round  (9)'!$B$2:$AM$2,0),0),0)+IFERROR(VLOOKUP($B84,'Round  (10)'!$B$2:$U$102,MATCH(Species!V$2,'Round  (10)'!$B$2:$U$2,0),0),0)+IFERROR(VLOOKUP($B84,'Round  (11)'!$B$2:$AB$102,MATCH(Species!V$2,'Round  (11)'!$B$2:$AB$2,0),0),0)+IFERROR(VLOOKUP($B84,'Round  (12)'!$B$2:$Y$100,MATCH(Species!V$2,'Round  (12)'!$B$2:$Y$2,0),0),0)</f>
        <v>0</v>
      </c>
      <c r="W84" s="480">
        <f>IFERROR(VLOOKUP($B84,'Round 1'!$B$2:$AM$102,MATCH(Species!W$2,'Round 1'!$B$2:$AM$2,0),0),0)+IFERROR(VLOOKUP($B84,'Round  (2)'!$B$2:$AM$102,MATCH(Species!W$2,'Round  (2)'!$B$2:$AM$2,0),0),0)+IFERROR(VLOOKUP($B84,'Round  (3)'!$B$2:$AM$102,MATCH(Species!W$2,'Round  (3)'!$B$2:$AM$2,0),0),0)+IFERROR(VLOOKUP($B84,'Round (4)'!$B$2:$AM$102,MATCH(Species!W$2,'Round (4)'!$B$2:$AM$2,0),0),0)+IFERROR(VLOOKUP($B84,'Round  (5)'!$B$2:$AM$102,MATCH(Species!W$2,'Round  (5)'!$B$2:$AM$2,0),0),0)+IFERROR(VLOOKUP($B84,'Round  (6)'!$B$2:$AM$102,MATCH(Species!W$2,'Round  (6)'!$B$2:$AM$2,0),0),0)+IFERROR(VLOOKUP($B84,'Round  (7)'!$B$2:$AM$102,MATCH(Species!W$2,'Round  (7)'!$B$2:$AM$2,0),0),0)+IFERROR(VLOOKUP($B84,'Round  (8)'!$B$2:$AM$102,MATCH(Species!W$2,'Round  (8)'!$B$2:$AM$2,0),0),0)+IFERROR(VLOOKUP($B84,'Round  (9)'!$B$2:$AM$102,MATCH(Species!W$2,'Round  (9)'!$B$2:$AM$2,0),0),0)+IFERROR(VLOOKUP($B84,'Round  (10)'!$B$2:$U$102,MATCH(Species!W$2,'Round  (10)'!$B$2:$U$2,0),0),0)+IFERROR(VLOOKUP($B84,'Round  (11)'!$B$2:$AB$102,MATCH(Species!W$2,'Round  (11)'!$B$2:$AB$2,0),0),0)+IFERROR(VLOOKUP($B84,'Round  (12)'!$B$2:$Y$100,MATCH(Species!W$2,'Round  (12)'!$B$2:$Y$2,0),0),0)</f>
        <v>0</v>
      </c>
      <c r="X84" s="480">
        <f>IFERROR(VLOOKUP($B84,'Round 1'!$B$2:$AM$102,MATCH(Species!X$2,'Round 1'!$B$2:$AM$2,0),0),0)+IFERROR(VLOOKUP($B84,'Round  (2)'!$B$2:$AM$102,MATCH(Species!X$2,'Round  (2)'!$B$2:$AM$2,0),0),0)+IFERROR(VLOOKUP($B84,'Round  (3)'!$B$2:$AM$102,MATCH(Species!X$2,'Round  (3)'!$B$2:$AM$2,0),0),0)+IFERROR(VLOOKUP($B84,'Round (4)'!$B$2:$AM$102,MATCH(Species!X$2,'Round (4)'!$B$2:$AM$2,0),0),0)+IFERROR(VLOOKUP($B84,'Round  (5)'!$B$2:$AM$102,MATCH(Species!X$2,'Round  (5)'!$B$2:$AM$2,0),0),0)+IFERROR(VLOOKUP($B84,'Round  (6)'!$B$2:$AM$102,MATCH(Species!X$2,'Round  (6)'!$B$2:$AM$2,0),0),0)+IFERROR(VLOOKUP($B84,'Round  (7)'!$B$2:$AM$102,MATCH(Species!X$2,'Round  (7)'!$B$2:$AM$2,0),0),0)+IFERROR(VLOOKUP($B84,'Round  (8)'!$B$2:$AM$102,MATCH(Species!X$2,'Round  (8)'!$B$2:$AM$2,0),0),0)+IFERROR(VLOOKUP($B84,'Round  (9)'!$B$2:$AM$102,MATCH(Species!X$2,'Round  (9)'!$B$2:$AM$2,0),0),0)+IFERROR(VLOOKUP($B84,'Round  (10)'!$B$2:$U$102,MATCH(Species!X$2,'Round  (10)'!$B$2:$U$2,0),0),0)+IFERROR(VLOOKUP($B84,'Round  (11)'!$B$2:$AB$102,MATCH(Species!X$2,'Round  (11)'!$B$2:$AB$2,0),0),0)+IFERROR(VLOOKUP($B84,'Round  (12)'!$B$2:$Y$100,MATCH(Species!X$2,'Round  (12)'!$B$2:$Y$2,0),0),0)</f>
        <v>0</v>
      </c>
      <c r="Y84" s="480">
        <f>IFERROR(VLOOKUP($B84,'Round 1'!$B$2:$AM$102,MATCH(Species!Y$2,'Round 1'!$B$2:$AM$2,0),0),0)+IFERROR(VLOOKUP($B84,'Round  (2)'!$B$2:$AM$102,MATCH(Species!Y$2,'Round  (2)'!$B$2:$AM$2,0),0),0)+IFERROR(VLOOKUP($B84,'Round  (3)'!$B$2:$AM$102,MATCH(Species!Y$2,'Round  (3)'!$B$2:$AM$2,0),0),0)+IFERROR(VLOOKUP($B84,'Round (4)'!$B$2:$AM$102,MATCH(Species!Y$2,'Round (4)'!$B$2:$AM$2,0),0),0)+IFERROR(VLOOKUP($B84,'Round  (5)'!$B$2:$AM$102,MATCH(Species!Y$2,'Round  (5)'!$B$2:$AM$2,0),0),0)+IFERROR(VLOOKUP($B84,'Round  (6)'!$B$2:$AM$102,MATCH(Species!Y$2,'Round  (6)'!$B$2:$AM$2,0),0),0)+IFERROR(VLOOKUP($B84,'Round  (7)'!$B$2:$AM$102,MATCH(Species!Y$2,'Round  (7)'!$B$2:$AM$2,0),0),0)+IFERROR(VLOOKUP($B84,'Round  (8)'!$B$2:$AM$102,MATCH(Species!Y$2,'Round  (8)'!$B$2:$AM$2,0),0),0)+IFERROR(VLOOKUP($B84,'Round  (9)'!$B$2:$AM$102,MATCH(Species!Y$2,'Round  (9)'!$B$2:$AM$2,0),0),0)+IFERROR(VLOOKUP($B84,'Round  (10)'!$B$2:$U$102,MATCH(Species!Y$2,'Round  (10)'!$B$2:$U$2,0),0),0)+IFERROR(VLOOKUP($B84,'Round  (11)'!$B$2:$AB$102,MATCH(Species!Y$2,'Round  (11)'!$B$2:$AB$2,0),0),0)+IFERROR(VLOOKUP($B84,'Round  (12)'!$B$2:$Y$100,MATCH(Species!Y$2,'Round  (12)'!$B$2:$Y$2,0),0),0)</f>
        <v>0</v>
      </c>
      <c r="Z84" s="480">
        <f>IFERROR(VLOOKUP($B84,'Round 1'!$B$2:$AM$102,MATCH(Species!Z$2,'Round 1'!$B$2:$AM$2,0),0),0)+IFERROR(VLOOKUP($B84,'Round  (2)'!$B$2:$AM$102,MATCH(Species!Z$2,'Round  (2)'!$B$2:$AM$2,0),0),0)+IFERROR(VLOOKUP($B84,'Round  (3)'!$B$2:$AM$102,MATCH(Species!Z$2,'Round  (3)'!$B$2:$AM$2,0),0),0)+IFERROR(VLOOKUP($B84,'Round (4)'!$B$2:$AM$102,MATCH(Species!Z$2,'Round (4)'!$B$2:$AM$2,0),0),0)+IFERROR(VLOOKUP($B84,'Round  (5)'!$B$2:$AM$102,MATCH(Species!Z$2,'Round  (5)'!$B$2:$AM$2,0),0),0)+IFERROR(VLOOKUP($B84,'Round  (6)'!$B$2:$AM$102,MATCH(Species!Z$2,'Round  (6)'!$B$2:$AM$2,0),0),0)+IFERROR(VLOOKUP($B84,'Round  (7)'!$B$2:$AM$102,MATCH(Species!Z$2,'Round  (7)'!$B$2:$AM$2,0),0),0)+IFERROR(VLOOKUP($B84,'Round  (8)'!$B$2:$AM$102,MATCH(Species!Z$2,'Round  (8)'!$B$2:$AM$2,0),0),0)+IFERROR(VLOOKUP($B84,'Round  (9)'!$B$2:$AM$102,MATCH(Species!Z$2,'Round  (9)'!$B$2:$AM$2,0),0),0)+IFERROR(VLOOKUP($B84,'Round  (10)'!$B$2:$U$102,MATCH(Species!Z$2,'Round  (10)'!$B$2:$U$2,0),0),0)+IFERROR(VLOOKUP($B84,'Round  (11)'!$B$2:$AB$102,MATCH(Species!Z$2,'Round  (11)'!$B$2:$AB$2,0),0),0)+IFERROR(VLOOKUP($B84,'Round  (12)'!$B$2:$Y$100,MATCH(Species!Z$2,'Round  (12)'!$B$2:$Y$2,0),0),0)</f>
        <v>0</v>
      </c>
      <c r="AA84" s="480">
        <f>IFERROR(VLOOKUP($B84,'Round 1'!$B$2:$AM$102,MATCH(Species!AA$2,'Round 1'!$B$2:$AM$2,0),0),0)+IFERROR(VLOOKUP($B84,'Round  (2)'!$B$2:$AM$102,MATCH(Species!AA$2,'Round  (2)'!$B$2:$AM$2,0),0),0)+IFERROR(VLOOKUP($B84,'Round  (3)'!$B$2:$AM$102,MATCH(Species!AA$2,'Round  (3)'!$B$2:$AM$2,0),0),0)+IFERROR(VLOOKUP($B84,'Round (4)'!$B$2:$AM$102,MATCH(Species!AA$2,'Round (4)'!$B$2:$AM$2,0),0),0)+IFERROR(VLOOKUP($B84,'Round  (5)'!$B$2:$AM$102,MATCH(Species!AA$2,'Round  (5)'!$B$2:$AM$2,0),0),0)+IFERROR(VLOOKUP($B84,'Round  (6)'!$B$2:$AM$102,MATCH(Species!AA$2,'Round  (6)'!$B$2:$AM$2,0),0),0)+IFERROR(VLOOKUP($B84,'Round  (7)'!$B$2:$AM$102,MATCH(Species!AA$2,'Round  (7)'!$B$2:$AM$2,0),0),0)+IFERROR(VLOOKUP($B84,'Round  (8)'!$B$2:$AM$102,MATCH(Species!AA$2,'Round  (8)'!$B$2:$AM$2,0),0),0)+IFERROR(VLOOKUP($B84,'Round  (9)'!$B$2:$AM$102,MATCH(Species!AA$2,'Round  (9)'!$B$2:$AM$2,0),0),0)+IFERROR(VLOOKUP($B84,'Round  (10)'!$B$2:$U$102,MATCH(Species!AA$2,'Round  (10)'!$B$2:$U$2,0),0),0)+IFERROR(VLOOKUP($B84,'Round  (11)'!$B$2:$AB$102,MATCH(Species!AA$2,'Round  (11)'!$B$2:$AB$2,0),0),0)+IFERROR(VLOOKUP($B84,'Round  (12)'!$B$2:$Y$100,MATCH(Species!AA$2,'Round  (12)'!$B$2:$Y$2,0),0),0)</f>
        <v>0</v>
      </c>
      <c r="AB84" s="480">
        <f>IFERROR(VLOOKUP($B84,'Round 1'!$B$2:$AM$102,MATCH(Species!AB$2,'Round 1'!$B$2:$AM$2,0),0),0)+IFERROR(VLOOKUP($B84,'Round  (2)'!$B$2:$AM$102,MATCH(Species!AB$2,'Round  (2)'!$B$2:$AM$2,0),0),0)+IFERROR(VLOOKUP($B84,'Round  (3)'!$B$2:$AM$102,MATCH(Species!AB$2,'Round  (3)'!$B$2:$AM$2,0),0),0)+IFERROR(VLOOKUP($B84,'Round (4)'!$B$2:$AM$102,MATCH(Species!AB$2,'Round (4)'!$B$2:$AM$2,0),0),0)+IFERROR(VLOOKUP($B84,'Round  (5)'!$B$2:$AM$102,MATCH(Species!AB$2,'Round  (5)'!$B$2:$AM$2,0),0),0)+IFERROR(VLOOKUP($B84,'Round  (6)'!$B$2:$AM$102,MATCH(Species!AB$2,'Round  (6)'!$B$2:$AM$2,0),0),0)+IFERROR(VLOOKUP($B84,'Round  (7)'!$B$2:$AM$102,MATCH(Species!AB$2,'Round  (7)'!$B$2:$AM$2,0),0),0)+IFERROR(VLOOKUP($B84,'Round  (8)'!$B$2:$AM$102,MATCH(Species!AB$2,'Round  (8)'!$B$2:$AM$2,0),0),0)+IFERROR(VLOOKUP($B84,'Round  (9)'!$B$2:$AM$102,MATCH(Species!AB$2,'Round  (9)'!$B$2:$AM$2,0),0),0)+IFERROR(VLOOKUP($B84,'Round  (10)'!$B$2:$U$102,MATCH(Species!AB$2,'Round  (10)'!$B$2:$U$2,0),0),0)+IFERROR(VLOOKUP($B84,'Round  (11)'!$B$2:$AB$102,MATCH(Species!AB$2,'Round  (11)'!$B$2:$AB$2,0),0),0)+IFERROR(VLOOKUP($B84,'Round  (12)'!$B$2:$Y$100,MATCH(Species!AB$2,'Round  (12)'!$B$2:$Y$2,0),0),0)</f>
        <v>0</v>
      </c>
      <c r="AC84" s="480">
        <f>IFERROR(VLOOKUP($B84,'Round 1'!$B$2:$AM$102,MATCH(Species!AC$2,'Round 1'!$B$2:$AM$2,0),0),0)+IFERROR(VLOOKUP($B84,'Round  (2)'!$B$2:$AM$102,MATCH(Species!AC$2,'Round  (2)'!$B$2:$AM$2,0),0),0)+IFERROR(VLOOKUP($B84,'Round  (3)'!$B$2:$AM$102,MATCH(Species!AC$2,'Round  (3)'!$B$2:$AM$2,0),0),0)+IFERROR(VLOOKUP($B84,'Round (4)'!$B$2:$AM$102,MATCH(Species!AC$2,'Round (4)'!$B$2:$AM$2,0),0),0)+IFERROR(VLOOKUP($B84,'Round  (5)'!$B$2:$AM$102,MATCH(Species!AC$2,'Round  (5)'!$B$2:$AM$2,0),0),0)+IFERROR(VLOOKUP($B84,'Round  (6)'!$B$2:$AM$102,MATCH(Species!AC$2,'Round  (6)'!$B$2:$AM$2,0),0),0)+IFERROR(VLOOKUP($B84,'Round  (7)'!$B$2:$AM$102,MATCH(Species!AC$2,'Round  (7)'!$B$2:$AM$2,0),0),0)+IFERROR(VLOOKUP($B84,'Round  (8)'!$B$2:$AM$102,MATCH(Species!AC$2,'Round  (8)'!$B$2:$AM$2,0),0),0)+IFERROR(VLOOKUP($B84,'Round  (9)'!$B$2:$AM$102,MATCH(Species!AC$2,'Round  (9)'!$B$2:$AM$2,0),0),0)+IFERROR(VLOOKUP($B84,'Round  (10)'!$B$2:$U$102,MATCH(Species!AC$2,'Round  (10)'!$B$2:$U$2,0),0),0)+IFERROR(VLOOKUP($B84,'Round  (11)'!$B$2:$AB$102,MATCH(Species!AC$2,'Round  (11)'!$B$2:$AB$2,0),0),0)+IFERROR(VLOOKUP($B84,'Round  (12)'!$B$2:$Y$100,MATCH(Species!AC$2,'Round  (12)'!$B$2:$Y$2,0),0),0)</f>
        <v>0</v>
      </c>
      <c r="AD84" s="480">
        <f>IFERROR(VLOOKUP($B84,'Round 1'!$B$2:$AM$102,MATCH(Species!AD$2,'Round 1'!$B$2:$AM$2,0),0),0)+IFERROR(VLOOKUP($B84,'Round  (2)'!$B$2:$AM$102,MATCH(Species!AD$2,'Round  (2)'!$B$2:$AM$2,0),0),0)+IFERROR(VLOOKUP($B84,'Round  (3)'!$B$2:$AM$102,MATCH(Species!AD$2,'Round  (3)'!$B$2:$AM$2,0),0),0)+IFERROR(VLOOKUP($B84,'Round (4)'!$B$2:$AM$102,MATCH(Species!AD$2,'Round (4)'!$B$2:$AM$2,0),0),0)+IFERROR(VLOOKUP($B84,'Round  (5)'!$B$2:$AM$102,MATCH(Species!AD$2,'Round  (5)'!$B$2:$AM$2,0),0),0)+IFERROR(VLOOKUP($B84,'Round  (6)'!$B$2:$AM$102,MATCH(Species!AD$2,'Round  (6)'!$B$2:$AM$2,0),0),0)+IFERROR(VLOOKUP($B84,'Round  (7)'!$B$2:$AM$102,MATCH(Species!AD$2,'Round  (7)'!$B$2:$AM$2,0),0),0)+IFERROR(VLOOKUP($B84,'Round  (8)'!$B$2:$AM$102,MATCH(Species!AD$2,'Round  (8)'!$B$2:$AM$2,0),0),0)+IFERROR(VLOOKUP($B84,'Round  (9)'!$B$2:$AM$102,MATCH(Species!AD$2,'Round  (9)'!$B$2:$AM$2,0),0),0)+IFERROR(VLOOKUP($B84,'Round  (10)'!$B$2:$U$102,MATCH(Species!AD$2,'Round  (10)'!$B$2:$U$2,0),0),0)+IFERROR(VLOOKUP($B84,'Round  (11)'!$B$2:$AB$102,MATCH(Species!AD$2,'Round  (11)'!$B$2:$AB$2,0),0),0)+IFERROR(VLOOKUP($B84,'Round  (12)'!$B$2:$Y$100,MATCH(Species!AD$2,'Round  (12)'!$B$2:$Y$2,0),0),0)</f>
        <v>0</v>
      </c>
      <c r="AE84" s="480">
        <f>IFERROR(VLOOKUP($B84,'Round 1'!$B$2:$AM$102,MATCH(Species!AE$2,'Round 1'!$B$2:$AM$2,0),0),0)+IFERROR(VLOOKUP($B84,'Round  (2)'!$B$2:$AM$102,MATCH(Species!AE$2,'Round  (2)'!$B$2:$AM$2,0),0),0)+IFERROR(VLOOKUP($B84,'Round  (3)'!$B$2:$AM$102,MATCH(Species!AE$2,'Round  (3)'!$B$2:$AM$2,0),0),0)+IFERROR(VLOOKUP($B84,'Round (4)'!$B$2:$AM$102,MATCH(Species!AE$2,'Round (4)'!$B$2:$AM$2,0),0),0)+IFERROR(VLOOKUP($B84,'Round  (5)'!$B$2:$AM$102,MATCH(Species!AE$2,'Round  (5)'!$B$2:$AM$2,0),0),0)+IFERROR(VLOOKUP($B84,'Round  (6)'!$B$2:$AM$102,MATCH(Species!AE$2,'Round  (6)'!$B$2:$AM$2,0),0),0)+IFERROR(VLOOKUP($B84,'Round  (7)'!$B$2:$AM$102,MATCH(Species!AE$2,'Round  (7)'!$B$2:$AM$2,0),0),0)+IFERROR(VLOOKUP($B84,'Round  (8)'!$B$2:$AM$102,MATCH(Species!AE$2,'Round  (8)'!$B$2:$AM$2,0),0),0)+IFERROR(VLOOKUP($B84,'Round  (9)'!$B$2:$AM$102,MATCH(Species!AE$2,'Round  (9)'!$B$2:$AM$2,0),0),0)+IFERROR(VLOOKUP($B84,'Round  (10)'!$B$2:$U$102,MATCH(Species!AE$2,'Round  (10)'!$B$2:$U$2,0),0),0)+IFERROR(VLOOKUP($B84,'Round  (11)'!$B$2:$AB$102,MATCH(Species!AE$2,'Round  (11)'!$B$2:$AB$2,0),0),0)+IFERROR(VLOOKUP($B84,'Round  (12)'!$B$2:$Y$100,MATCH(Species!AE$2,'Round  (12)'!$B$2:$Y$2,0),0),0)</f>
        <v>0</v>
      </c>
      <c r="AF84" s="480">
        <f>IFERROR(VLOOKUP($B84,'Round 1'!$B$2:$AM$102,MATCH(Species!AF$2,'Round 1'!$B$2:$AM$2,0),0),0)+IFERROR(VLOOKUP($B84,'Round  (2)'!$B$2:$AM$102,MATCH(Species!AF$2,'Round  (2)'!$B$2:$AM$2,0),0),0)+IFERROR(VLOOKUP($B84,'Round  (3)'!$B$2:$AM$102,MATCH(Species!AF$2,'Round  (3)'!$B$2:$AM$2,0),0),0)+IFERROR(VLOOKUP($B84,'Round (4)'!$B$2:$AM$102,MATCH(Species!AF$2,'Round (4)'!$B$2:$AM$2,0),0),0)+IFERROR(VLOOKUP($B84,'Round  (5)'!$B$2:$AM$102,MATCH(Species!AF$2,'Round  (5)'!$B$2:$AM$2,0),0),0)+IFERROR(VLOOKUP($B84,'Round  (6)'!$B$2:$AM$102,MATCH(Species!AF$2,'Round  (6)'!$B$2:$AM$2,0),0),0)+IFERROR(VLOOKUP($B84,'Round  (7)'!$B$2:$AM$102,MATCH(Species!AF$2,'Round  (7)'!$B$2:$AM$2,0),0),0)+IFERROR(VLOOKUP($B84,'Round  (8)'!$B$2:$AM$102,MATCH(Species!AF$2,'Round  (8)'!$B$2:$AM$2,0),0),0)+IFERROR(VLOOKUP($B84,'Round  (9)'!$B$2:$AM$102,MATCH(Species!AF$2,'Round  (9)'!$B$2:$AM$2,0),0),0)+IFERROR(VLOOKUP($B84,'Round  (10)'!$B$2:$U$102,MATCH(Species!AF$2,'Round  (10)'!$B$2:$U$2,0),0),0)+IFERROR(VLOOKUP($B84,'Round  (11)'!$B$2:$AB$102,MATCH(Species!AF$2,'Round  (11)'!$B$2:$AB$2,0),0),0)+IFERROR(VLOOKUP($B84,'Round  (12)'!$B$2:$Y$100,MATCH(Species!AF$2,'Round  (12)'!$B$2:$Y$2,0),0),0)</f>
        <v>0</v>
      </c>
      <c r="AG84" s="480">
        <f>IFERROR(VLOOKUP($B84,'Round 1'!$B$2:$AM$102,MATCH(Species!AG$2,'Round 1'!$B$2:$AM$2,0),0),0)+IFERROR(VLOOKUP($B84,'Round  (2)'!$B$2:$AM$102,MATCH(Species!AG$2,'Round  (2)'!$B$2:$AM$2,0),0),0)+IFERROR(VLOOKUP($B84,'Round  (3)'!$B$2:$AM$102,MATCH(Species!AG$2,'Round  (3)'!$B$2:$AM$2,0),0),0)+IFERROR(VLOOKUP($B84,'Round (4)'!$B$2:$AM$102,MATCH(Species!AG$2,'Round (4)'!$B$2:$AM$2,0),0),0)+IFERROR(VLOOKUP($B84,'Round  (5)'!$B$2:$AM$102,MATCH(Species!AG$2,'Round  (5)'!$B$2:$AM$2,0),0),0)+IFERROR(VLOOKUP($B84,'Round  (6)'!$B$2:$AM$102,MATCH(Species!AG$2,'Round  (6)'!$B$2:$AM$2,0),0),0)+IFERROR(VLOOKUP($B84,'Round  (7)'!$B$2:$AM$102,MATCH(Species!AG$2,'Round  (7)'!$B$2:$AM$2,0),0),0)+IFERROR(VLOOKUP($B84,'Round  (8)'!$B$2:$AM$102,MATCH(Species!AG$2,'Round  (8)'!$B$2:$AM$2,0),0),0)+IFERROR(VLOOKUP($B84,'Round  (9)'!$B$2:$AM$102,MATCH(Species!AG$2,'Round  (9)'!$B$2:$AM$2,0),0),0)+IFERROR(VLOOKUP($B84,'Round  (10)'!$B$2:$U$102,MATCH(Species!AG$2,'Round  (10)'!$B$2:$U$2,0),0),0)+IFERROR(VLOOKUP($B84,'Round  (11)'!$B$2:$AB$102,MATCH(Species!AG$2,'Round  (11)'!$B$2:$AB$2,0),0),0)+IFERROR(VLOOKUP($B84,'Round  (12)'!$B$2:$Y$100,MATCH(Species!AG$2,'Round  (12)'!$B$2:$Y$2,0),0),0)</f>
        <v>0</v>
      </c>
      <c r="AH84" s="480">
        <f>IFERROR(VLOOKUP($B84,'Round 1'!$B$2:$AM$102,MATCH(Species!AH$2,'Round 1'!$B$2:$AM$2,0),0),0)+IFERROR(VLOOKUP($B84,'Round  (2)'!$B$2:$AM$102,MATCH(Species!AH$2,'Round  (2)'!$B$2:$AM$2,0),0),0)+IFERROR(VLOOKUP($B84,'Round  (3)'!$B$2:$AM$102,MATCH(Species!AH$2,'Round  (3)'!$B$2:$AM$2,0),0),0)+IFERROR(VLOOKUP($B84,'Round (4)'!$B$2:$AM$102,MATCH(Species!AH$2,'Round (4)'!$B$2:$AM$2,0),0),0)+IFERROR(VLOOKUP($B84,'Round  (5)'!$B$2:$AM$102,MATCH(Species!AH$2,'Round  (5)'!$B$2:$AM$2,0),0),0)+IFERROR(VLOOKUP($B84,'Round  (6)'!$B$2:$AM$102,MATCH(Species!AH$2,'Round  (6)'!$B$2:$AM$2,0),0),0)+IFERROR(VLOOKUP($B84,'Round  (7)'!$B$2:$AM$102,MATCH(Species!AH$2,'Round  (7)'!$B$2:$AM$2,0),0),0)+IFERROR(VLOOKUP($B84,'Round  (8)'!$B$2:$AM$102,MATCH(Species!AH$2,'Round  (8)'!$B$2:$AM$2,0),0),0)+IFERROR(VLOOKUP($B84,'Round  (9)'!$B$2:$AM$102,MATCH(Species!AH$2,'Round  (9)'!$B$2:$AM$2,0),0),0)+IFERROR(VLOOKUP($B84,'Round  (10)'!$B$2:$U$102,MATCH(Species!AH$2,'Round  (10)'!$B$2:$U$2,0),0),0)+IFERROR(VLOOKUP($B84,'Round  (11)'!$B$2:$AB$102,MATCH(Species!AH$2,'Round  (11)'!$B$2:$AB$2,0),0),0)+IFERROR(VLOOKUP($B84,'Round  (12)'!$B$2:$Y$100,MATCH(Species!AH$2,'Round  (12)'!$B$2:$Y$2,0),0),0)</f>
        <v>0</v>
      </c>
      <c r="AI84" s="480">
        <f>IFERROR(VLOOKUP($B84,'Round 1'!$B$2:$AM$102,MATCH(Species!AI$2,'Round 1'!$B$2:$AM$2,0),0),0)+IFERROR(VLOOKUP($B84,'Round  (2)'!$B$2:$AM$102,MATCH(Species!AI$2,'Round  (2)'!$B$2:$AM$2,0),0),0)+IFERROR(VLOOKUP($B84,'Round  (3)'!$B$2:$AM$102,MATCH(Species!AI$2,'Round  (3)'!$B$2:$AM$2,0),0),0)+IFERROR(VLOOKUP($B84,'Round (4)'!$B$2:$AM$102,MATCH(Species!AI$2,'Round (4)'!$B$2:$AM$2,0),0),0)+IFERROR(VLOOKUP($B84,'Round  (5)'!$B$2:$AM$102,MATCH(Species!AI$2,'Round  (5)'!$B$2:$AM$2,0),0),0)+IFERROR(VLOOKUP($B84,'Round  (6)'!$B$2:$AM$102,MATCH(Species!AI$2,'Round  (6)'!$B$2:$AM$2,0),0),0)+IFERROR(VLOOKUP($B84,'Round  (7)'!$B$2:$AM$102,MATCH(Species!AI$2,'Round  (7)'!$B$2:$AM$2,0),0),0)+IFERROR(VLOOKUP($B84,'Round  (8)'!$B$2:$AM$102,MATCH(Species!AI$2,'Round  (8)'!$B$2:$AM$2,0),0),0)+IFERROR(VLOOKUP($B84,'Round  (9)'!$B$2:$AM$102,MATCH(Species!AI$2,'Round  (9)'!$B$2:$AM$2,0),0),0)+IFERROR(VLOOKUP($B84,'Round  (10)'!$B$2:$U$102,MATCH(Species!AI$2,'Round  (10)'!$B$2:$U$2,0),0),0)+IFERROR(VLOOKUP($B84,'Round  (11)'!$B$2:$AB$102,MATCH(Species!AI$2,'Round  (11)'!$B$2:$AB$2,0),0),0)+IFERROR(VLOOKUP($B84,'Round  (12)'!$B$2:$Y$100,MATCH(Species!AI$2,'Round  (12)'!$B$2:$Y$2,0),0),0)</f>
        <v>0</v>
      </c>
      <c r="AJ84" s="480">
        <f>IFERROR(VLOOKUP($B84,'Round 1'!$B$2:$AM$102,MATCH(Species!AJ$2,'Round 1'!$B$2:$AM$2,0),0),0)+IFERROR(VLOOKUP($B84,'Round  (2)'!$B$2:$AM$102,MATCH(Species!AJ$2,'Round  (2)'!$B$2:$AM$2,0),0),0)+IFERROR(VLOOKUP($B84,'Round  (3)'!$B$2:$AM$102,MATCH(Species!AJ$2,'Round  (3)'!$B$2:$AM$2,0),0),0)+IFERROR(VLOOKUP($B84,'Round (4)'!$B$2:$AM$102,MATCH(Species!AJ$2,'Round (4)'!$B$2:$AM$2,0),0),0)+IFERROR(VLOOKUP($B84,'Round  (5)'!$B$2:$AM$102,MATCH(Species!AJ$2,'Round  (5)'!$B$2:$AM$2,0),0),0)+IFERROR(VLOOKUP($B84,'Round  (6)'!$B$2:$AM$102,MATCH(Species!AJ$2,'Round  (6)'!$B$2:$AM$2,0),0),0)+IFERROR(VLOOKUP($B84,'Round  (7)'!$B$2:$AM$102,MATCH(Species!AJ$2,'Round  (7)'!$B$2:$AM$2,0),0),0)+IFERROR(VLOOKUP($B84,'Round  (8)'!$B$2:$AM$102,MATCH(Species!AJ$2,'Round  (8)'!$B$2:$AM$2,0),0),0)+IFERROR(VLOOKUP($B84,'Round  (9)'!$B$2:$AM$102,MATCH(Species!AJ$2,'Round  (9)'!$B$2:$AM$2,0),0),0)+IFERROR(VLOOKUP($B84,'Round  (10)'!$B$2:$U$102,MATCH(Species!AJ$2,'Round  (10)'!$B$2:$U$2,0),0),0)+IFERROR(VLOOKUP($B84,'Round  (11)'!$B$2:$AB$102,MATCH(Species!AJ$2,'Round  (11)'!$B$2:$AB$2,0),0),0)+IFERROR(VLOOKUP($B84,'Round  (12)'!$B$2:$Y$100,MATCH(Species!AJ$2,'Round  (12)'!$B$2:$Y$2,0),0),0)</f>
        <v>0</v>
      </c>
    </row>
    <row r="85" spans="1:36" x14ac:dyDescent="0.3">
      <c r="A85" s="186">
        <v>82</v>
      </c>
      <c r="B85" s="326" t="s">
        <v>88</v>
      </c>
      <c r="C85" s="66" t="str">
        <f>IFERROR(VLOOKUP(B85,IND!$B$3:$E$66,4,0),"NM")</f>
        <v>NM</v>
      </c>
      <c r="D85" s="51">
        <f t="shared" si="5"/>
        <v>1</v>
      </c>
      <c r="E85" s="342">
        <f t="shared" si="6"/>
        <v>1</v>
      </c>
      <c r="F85" s="480">
        <f>IFERROR(VLOOKUP($B85,'Round 1'!$B$2:$AM$102,MATCH(Species!F$2,'Round 1'!$B$2:$AM$2,0),0),0)+IFERROR(VLOOKUP($B85,'Round  (2)'!$B$2:$AM$102,MATCH(Species!F$2,'Round  (2)'!$B$2:$AM$2,0),0),0)+IFERROR(VLOOKUP($B85,'Round  (3)'!$B$2:$AM$102,MATCH(Species!F$2,'Round  (3)'!$B$2:$AM$2,0),0),0)+IFERROR(VLOOKUP($B85,'Round (4)'!$B$2:$AM$102,MATCH(Species!F$2,'Round (4)'!$B$2:$AM$2,0),0),0)+IFERROR(VLOOKUP($B85,'Round  (5)'!$B$2:$AM$102,MATCH(Species!F$2,'Round  (5)'!$B$2:$AM$2,0),0),0)+IFERROR(VLOOKUP($B85,'Round  (6)'!$B$2:$AM$102,MATCH(Species!F$2,'Round  (6)'!$B$2:$AM$2,0),0),0)+IFERROR(VLOOKUP($B85,'Round  (7)'!$B$2:$AM$102,MATCH(Species!F$2,'Round  (7)'!$B$2:$AM$2,0),0),0)+IFERROR(VLOOKUP($B85,'Round  (8)'!$B$2:$AM$102,MATCH(Species!F$2,'Round  (8)'!$B$2:$AM$2,0),0),0)+IFERROR(VLOOKUP($B85,'Round  (9)'!$B$2:$AM$102,MATCH(Species!F$2,'Round  (9)'!$B$2:$AM$2,0),0),0)+IFERROR(VLOOKUP($B85,'Round  (10)'!$B$2:$U$102,MATCH(Species!F$2,'Round  (10)'!$B$2:$U$2,0),0),0)+IFERROR(VLOOKUP($B85,'Round  (11)'!$B$2:$AB$102,MATCH(Species!F$2,'Round  (11)'!$B$2:$AB$2,0),0),0)+IFERROR(VLOOKUP($B85,'Round  (12)'!$B$2:$Y$100,MATCH(Species!F$2,'Round  (12)'!$B$2:$Y$2,0),0),0)</f>
        <v>0</v>
      </c>
      <c r="G85" s="480">
        <f>IFERROR(VLOOKUP($B85,'Round 1'!$B$2:$AM$102,MATCH(Species!G$2,'Round 1'!$B$2:$AM$2,0),0),0)+IFERROR(VLOOKUP($B85,'Round  (2)'!$B$2:$AM$102,MATCH(Species!G$2,'Round  (2)'!$B$2:$AM$2,0),0),0)+IFERROR(VLOOKUP($B85,'Round  (3)'!$B$2:$AM$102,MATCH(Species!G$2,'Round  (3)'!$B$2:$AM$2,0),0),0)+IFERROR(VLOOKUP($B85,'Round (4)'!$B$2:$AM$102,MATCH(Species!G$2,'Round (4)'!$B$2:$AM$2,0),0),0)+IFERROR(VLOOKUP($B85,'Round  (5)'!$B$2:$AM$102,MATCH(Species!G$2,'Round  (5)'!$B$2:$AM$2,0),0),0)+IFERROR(VLOOKUP($B85,'Round  (6)'!$B$2:$AM$102,MATCH(Species!G$2,'Round  (6)'!$B$2:$AM$2,0),0),0)+IFERROR(VLOOKUP($B85,'Round  (7)'!$B$2:$AM$102,MATCH(Species!G$2,'Round  (7)'!$B$2:$AM$2,0),0),0)+IFERROR(VLOOKUP($B85,'Round  (8)'!$B$2:$AM$102,MATCH(Species!G$2,'Round  (8)'!$B$2:$AM$2,0),0),0)+IFERROR(VLOOKUP($B85,'Round  (9)'!$B$2:$AM$102,MATCH(Species!G$2,'Round  (9)'!$B$2:$AM$2,0),0),0)+IFERROR(VLOOKUP($B85,'Round  (10)'!$B$2:$U$102,MATCH(Species!G$2,'Round  (10)'!$B$2:$U$2,0),0),0)+IFERROR(VLOOKUP($B85,'Round  (11)'!$B$2:$AB$102,MATCH(Species!G$2,'Round  (11)'!$B$2:$AB$2,0),0),0)+IFERROR(VLOOKUP($B85,'Round  (12)'!$B$2:$Y$100,MATCH(Species!G$2,'Round  (12)'!$B$2:$Y$2,0),0),0)</f>
        <v>0</v>
      </c>
      <c r="H85" s="480">
        <f>IFERROR(VLOOKUP($B85,'Round 1'!$B$2:$AM$102,MATCH(Species!H$2,'Round 1'!$B$2:$AM$2,0),0),0)+IFERROR(VLOOKUP($B85,'Round  (2)'!$B$2:$AM$102,MATCH(Species!H$2,'Round  (2)'!$B$2:$AM$2,0),0),0)+IFERROR(VLOOKUP($B85,'Round  (3)'!$B$2:$AM$102,MATCH(Species!H$2,'Round  (3)'!$B$2:$AM$2,0),0),0)+IFERROR(VLOOKUP($B85,'Round (4)'!$B$2:$AM$102,MATCH(Species!H$2,'Round (4)'!$B$2:$AM$2,0),0),0)+IFERROR(VLOOKUP($B85,'Round  (5)'!$B$2:$AM$102,MATCH(Species!H$2,'Round  (5)'!$B$2:$AM$2,0),0),0)+IFERROR(VLOOKUP($B85,'Round  (6)'!$B$2:$AM$102,MATCH(Species!H$2,'Round  (6)'!$B$2:$AM$2,0),0),0)+IFERROR(VLOOKUP($B85,'Round  (7)'!$B$2:$AM$102,MATCH(Species!H$2,'Round  (7)'!$B$2:$AM$2,0),0),0)+IFERROR(VLOOKUP($B85,'Round  (8)'!$B$2:$AM$102,MATCH(Species!H$2,'Round  (8)'!$B$2:$AM$2,0),0),0)+IFERROR(VLOOKUP($B85,'Round  (9)'!$B$2:$AM$102,MATCH(Species!H$2,'Round  (9)'!$B$2:$AM$2,0),0),0)+IFERROR(VLOOKUP($B85,'Round  (10)'!$B$2:$U$102,MATCH(Species!H$2,'Round  (10)'!$B$2:$U$2,0),0),0)+IFERROR(VLOOKUP($B85,'Round  (11)'!$B$2:$AB$102,MATCH(Species!H$2,'Round  (11)'!$B$2:$AB$2,0),0),0)+IFERROR(VLOOKUP($B85,'Round  (12)'!$B$2:$Y$100,MATCH(Species!H$2,'Round  (12)'!$B$2:$Y$2,0),0),0)</f>
        <v>0</v>
      </c>
      <c r="I85" s="480">
        <f>IFERROR(VLOOKUP($B85,'Round 1'!$B$2:$AM$102,MATCH(Species!I$2,'Round 1'!$B$2:$AM$2,0),0),0)+IFERROR(VLOOKUP($B85,'Round  (2)'!$B$2:$AM$102,MATCH(Species!I$2,'Round  (2)'!$B$2:$AM$2,0),0),0)+IFERROR(VLOOKUP($B85,'Round  (3)'!$B$2:$AM$102,MATCH(Species!I$2,'Round  (3)'!$B$2:$AM$2,0),0),0)+IFERROR(VLOOKUP($B85,'Round (4)'!$B$2:$AM$102,MATCH(Species!I$2,'Round (4)'!$B$2:$AM$2,0),0),0)+IFERROR(VLOOKUP($B85,'Round  (5)'!$B$2:$AM$102,MATCH(Species!I$2,'Round  (5)'!$B$2:$AM$2,0),0),0)+IFERROR(VLOOKUP($B85,'Round  (6)'!$B$2:$AM$102,MATCH(Species!I$2,'Round  (6)'!$B$2:$AM$2,0),0),0)+IFERROR(VLOOKUP($B85,'Round  (7)'!$B$2:$AM$102,MATCH(Species!I$2,'Round  (7)'!$B$2:$AM$2,0),0),0)+IFERROR(VLOOKUP($B85,'Round  (8)'!$B$2:$AM$102,MATCH(Species!I$2,'Round  (8)'!$B$2:$AM$2,0),0),0)+IFERROR(VLOOKUP($B85,'Round  (9)'!$B$2:$AM$102,MATCH(Species!I$2,'Round  (9)'!$B$2:$AM$2,0),0),0)+IFERROR(VLOOKUP($B85,'Round  (10)'!$B$2:$U$102,MATCH(Species!I$2,'Round  (10)'!$B$2:$U$2,0),0),0)+IFERROR(VLOOKUP($B85,'Round  (11)'!$B$2:$AB$102,MATCH(Species!I$2,'Round  (11)'!$B$2:$AB$2,0),0),0)+IFERROR(VLOOKUP($B85,'Round  (12)'!$B$2:$Y$100,MATCH(Species!I$2,'Round  (12)'!$B$2:$Y$2,0),0),0)</f>
        <v>0</v>
      </c>
      <c r="J85" s="480">
        <f>IFERROR(VLOOKUP($B85,'Round 1'!$B$2:$AM$102,MATCH(Species!J$2,'Round 1'!$B$2:$AM$2,0),0),0)+IFERROR(VLOOKUP($B85,'Round  (2)'!$B$2:$AM$102,MATCH(Species!J$2,'Round  (2)'!$B$2:$AM$2,0),0),0)+IFERROR(VLOOKUP($B85,'Round  (3)'!$B$2:$AM$102,MATCH(Species!J$2,'Round  (3)'!$B$2:$AM$2,0),0),0)+IFERROR(VLOOKUP($B85,'Round (4)'!$B$2:$AM$102,MATCH(Species!J$2,'Round (4)'!$B$2:$AM$2,0),0),0)+IFERROR(VLOOKUP($B85,'Round  (5)'!$B$2:$AM$102,MATCH(Species!J$2,'Round  (5)'!$B$2:$AM$2,0),0),0)+IFERROR(VLOOKUP($B85,'Round  (6)'!$B$2:$AM$102,MATCH(Species!J$2,'Round  (6)'!$B$2:$AM$2,0),0),0)+IFERROR(VLOOKUP($B85,'Round  (7)'!$B$2:$AM$102,MATCH(Species!J$2,'Round  (7)'!$B$2:$AM$2,0),0),0)+IFERROR(VLOOKUP($B85,'Round  (8)'!$B$2:$AM$102,MATCH(Species!J$2,'Round  (8)'!$B$2:$AM$2,0),0),0)+IFERROR(VLOOKUP($B85,'Round  (9)'!$B$2:$AM$102,MATCH(Species!J$2,'Round  (9)'!$B$2:$AM$2,0),0),0)+IFERROR(VLOOKUP($B85,'Round  (10)'!$B$2:$U$102,MATCH(Species!J$2,'Round  (10)'!$B$2:$U$2,0),0),0)+IFERROR(VLOOKUP($B85,'Round  (11)'!$B$2:$AB$102,MATCH(Species!J$2,'Round  (11)'!$B$2:$AB$2,0),0),0)+IFERROR(VLOOKUP($B85,'Round  (12)'!$B$2:$Y$100,MATCH(Species!J$2,'Round  (12)'!$B$2:$Y$2,0),0),0)</f>
        <v>0</v>
      </c>
      <c r="K85" s="480">
        <f>IFERROR(VLOOKUP($B85,'Round 1'!$B$2:$AM$102,MATCH(Species!K$2,'Round 1'!$B$2:$AM$2,0),0),0)+IFERROR(VLOOKUP($B85,'Round  (2)'!$B$2:$AM$102,MATCH(Species!K$2,'Round  (2)'!$B$2:$AM$2,0),0),0)+IFERROR(VLOOKUP($B85,'Round  (3)'!$B$2:$AM$102,MATCH(Species!K$2,'Round  (3)'!$B$2:$AM$2,0),0),0)+IFERROR(VLOOKUP($B85,'Round (4)'!$B$2:$AM$102,MATCH(Species!K$2,'Round (4)'!$B$2:$AM$2,0),0),0)+IFERROR(VLOOKUP($B85,'Round  (5)'!$B$2:$AM$102,MATCH(Species!K$2,'Round  (5)'!$B$2:$AM$2,0),0),0)+IFERROR(VLOOKUP($B85,'Round  (6)'!$B$2:$AM$102,MATCH(Species!K$2,'Round  (6)'!$B$2:$AM$2,0),0),0)+IFERROR(VLOOKUP($B85,'Round  (7)'!$B$2:$AM$102,MATCH(Species!K$2,'Round  (7)'!$B$2:$AM$2,0),0),0)+IFERROR(VLOOKUP($B85,'Round  (8)'!$B$2:$AM$102,MATCH(Species!K$2,'Round  (8)'!$B$2:$AM$2,0),0),0)+IFERROR(VLOOKUP($B85,'Round  (9)'!$B$2:$AM$102,MATCH(Species!K$2,'Round  (9)'!$B$2:$AM$2,0),0),0)+IFERROR(VLOOKUP($B85,'Round  (10)'!$B$2:$U$102,MATCH(Species!K$2,'Round  (10)'!$B$2:$U$2,0),0),0)+IFERROR(VLOOKUP($B85,'Round  (11)'!$B$2:$AB$102,MATCH(Species!K$2,'Round  (11)'!$B$2:$AB$2,0),0),0)+IFERROR(VLOOKUP($B85,'Round  (12)'!$B$2:$Y$100,MATCH(Species!K$2,'Round  (12)'!$B$2:$Y$2,0),0),0)</f>
        <v>0</v>
      </c>
      <c r="L85" s="480">
        <f>IFERROR(VLOOKUP($B85,'Round 1'!$B$2:$AM$102,MATCH(Species!L$2,'Round 1'!$B$2:$AM$2,0),0),0)+IFERROR(VLOOKUP($B85,'Round  (2)'!$B$2:$AM$102,MATCH(Species!L$2,'Round  (2)'!$B$2:$AM$2,0),0),0)+IFERROR(VLOOKUP($B85,'Round  (3)'!$B$2:$AM$102,MATCH(Species!L$2,'Round  (3)'!$B$2:$AM$2,0),0),0)+IFERROR(VLOOKUP($B85,'Round (4)'!$B$2:$AM$102,MATCH(Species!L$2,'Round (4)'!$B$2:$AM$2,0),0),0)+IFERROR(VLOOKUP($B85,'Round  (5)'!$B$2:$AM$102,MATCH(Species!L$2,'Round  (5)'!$B$2:$AM$2,0),0),0)+IFERROR(VLOOKUP($B85,'Round  (6)'!$B$2:$AM$102,MATCH(Species!L$2,'Round  (6)'!$B$2:$AM$2,0),0),0)+IFERROR(VLOOKUP($B85,'Round  (7)'!$B$2:$AM$102,MATCH(Species!L$2,'Round  (7)'!$B$2:$AM$2,0),0),0)+IFERROR(VLOOKUP($B85,'Round  (8)'!$B$2:$AM$102,MATCH(Species!L$2,'Round  (8)'!$B$2:$AM$2,0),0),0)+IFERROR(VLOOKUP($B85,'Round  (9)'!$B$2:$AM$102,MATCH(Species!L$2,'Round  (9)'!$B$2:$AM$2,0),0),0)+IFERROR(VLOOKUP($B85,'Round  (10)'!$B$2:$U$102,MATCH(Species!L$2,'Round  (10)'!$B$2:$U$2,0),0),0)+IFERROR(VLOOKUP($B85,'Round  (11)'!$B$2:$AB$102,MATCH(Species!L$2,'Round  (11)'!$B$2:$AB$2,0),0),0)+IFERROR(VLOOKUP($B85,'Round  (12)'!$B$2:$Y$100,MATCH(Species!L$2,'Round  (12)'!$B$2:$Y$2,0),0),0)</f>
        <v>0</v>
      </c>
      <c r="M85" s="480">
        <f>IFERROR(VLOOKUP($B85,'Round 1'!$B$2:$AM$102,MATCH(Species!M$2,'Round 1'!$B$2:$AM$2,0),0),0)+IFERROR(VLOOKUP($B85,'Round  (2)'!$B$2:$AM$102,MATCH(Species!M$2,'Round  (2)'!$B$2:$AM$2,0),0),0)+IFERROR(VLOOKUP($B85,'Round  (3)'!$B$2:$AM$102,MATCH(Species!M$2,'Round  (3)'!$B$2:$AM$2,0),0),0)+IFERROR(VLOOKUP($B85,'Round (4)'!$B$2:$AM$102,MATCH(Species!M$2,'Round (4)'!$B$2:$AM$2,0),0),0)+IFERROR(VLOOKUP($B85,'Round  (5)'!$B$2:$AM$102,MATCH(Species!M$2,'Round  (5)'!$B$2:$AM$2,0),0),0)+IFERROR(VLOOKUP($B85,'Round  (6)'!$B$2:$AM$102,MATCH(Species!M$2,'Round  (6)'!$B$2:$AM$2,0),0),0)+IFERROR(VLOOKUP($B85,'Round  (7)'!$B$2:$AM$102,MATCH(Species!M$2,'Round  (7)'!$B$2:$AM$2,0),0),0)+IFERROR(VLOOKUP($B85,'Round  (8)'!$B$2:$AM$102,MATCH(Species!M$2,'Round  (8)'!$B$2:$AM$2,0),0),0)+IFERROR(VLOOKUP($B85,'Round  (9)'!$B$2:$AM$102,MATCH(Species!M$2,'Round  (9)'!$B$2:$AM$2,0),0),0)+IFERROR(VLOOKUP($B85,'Round  (10)'!$B$2:$U$102,MATCH(Species!M$2,'Round  (10)'!$B$2:$U$2,0),0),0)+IFERROR(VLOOKUP($B85,'Round  (11)'!$B$2:$AB$102,MATCH(Species!M$2,'Round  (11)'!$B$2:$AB$2,0),0),0)+IFERROR(VLOOKUP($B85,'Round  (12)'!$B$2:$Y$100,MATCH(Species!M$2,'Round  (12)'!$B$2:$Y$2,0),0),0)</f>
        <v>0</v>
      </c>
      <c r="N85" s="480">
        <f>IFERROR(VLOOKUP($B85,'Round 1'!$B$2:$AM$102,MATCH(Species!N$2,'Round 1'!$B$2:$AM$2,0),0),0)+IFERROR(VLOOKUP($B85,'Round  (2)'!$B$2:$AM$102,MATCH(Species!N$2,'Round  (2)'!$B$2:$AM$2,0),0),0)+IFERROR(VLOOKUP($B85,'Round  (3)'!$B$2:$AM$102,MATCH(Species!N$2,'Round  (3)'!$B$2:$AM$2,0),0),0)+IFERROR(VLOOKUP($B85,'Round (4)'!$B$2:$AM$102,MATCH(Species!N$2,'Round (4)'!$B$2:$AM$2,0),0),0)+IFERROR(VLOOKUP($B85,'Round  (5)'!$B$2:$AM$102,MATCH(Species!N$2,'Round  (5)'!$B$2:$AM$2,0),0),0)+IFERROR(VLOOKUP($B85,'Round  (6)'!$B$2:$AM$102,MATCH(Species!N$2,'Round  (6)'!$B$2:$AM$2,0),0),0)+IFERROR(VLOOKUP($B85,'Round  (7)'!$B$2:$AM$102,MATCH(Species!N$2,'Round  (7)'!$B$2:$AM$2,0),0),0)+IFERROR(VLOOKUP($B85,'Round  (8)'!$B$2:$AM$102,MATCH(Species!N$2,'Round  (8)'!$B$2:$AM$2,0),0),0)+IFERROR(VLOOKUP($B85,'Round  (9)'!$B$2:$AM$102,MATCH(Species!N$2,'Round  (9)'!$B$2:$AM$2,0),0),0)+IFERROR(VLOOKUP($B85,'Round  (10)'!$B$2:$U$102,MATCH(Species!N$2,'Round  (10)'!$B$2:$U$2,0),0),0)+IFERROR(VLOOKUP($B85,'Round  (11)'!$B$2:$AB$102,MATCH(Species!N$2,'Round  (11)'!$B$2:$AB$2,0),0),0)+IFERROR(VLOOKUP($B85,'Round  (12)'!$B$2:$Y$100,MATCH(Species!N$2,'Round  (12)'!$B$2:$Y$2,0),0),0)</f>
        <v>1</v>
      </c>
      <c r="O85" s="480">
        <f>IFERROR(VLOOKUP($B85,'Round 1'!$B$2:$AM$102,MATCH(Species!O$2,'Round 1'!$B$2:$AM$2,0),0),0)+IFERROR(VLOOKUP($B85,'Round  (2)'!$B$2:$AM$102,MATCH(Species!O$2,'Round  (2)'!$B$2:$AM$2,0),0),0)+IFERROR(VLOOKUP($B85,'Round  (3)'!$B$2:$AM$102,MATCH(Species!O$2,'Round  (3)'!$B$2:$AM$2,0),0),0)+IFERROR(VLOOKUP($B85,'Round (4)'!$B$2:$AM$102,MATCH(Species!O$2,'Round (4)'!$B$2:$AM$2,0),0),0)+IFERROR(VLOOKUP($B85,'Round  (5)'!$B$2:$AM$102,MATCH(Species!O$2,'Round  (5)'!$B$2:$AM$2,0),0),0)+IFERROR(VLOOKUP($B85,'Round  (6)'!$B$2:$AM$102,MATCH(Species!O$2,'Round  (6)'!$B$2:$AM$2,0),0),0)+IFERROR(VLOOKUP($B85,'Round  (7)'!$B$2:$AM$102,MATCH(Species!O$2,'Round  (7)'!$B$2:$AM$2,0),0),0)+IFERROR(VLOOKUP($B85,'Round  (8)'!$B$2:$AM$102,MATCH(Species!O$2,'Round  (8)'!$B$2:$AM$2,0),0),0)+IFERROR(VLOOKUP($B85,'Round  (9)'!$B$2:$AM$102,MATCH(Species!O$2,'Round  (9)'!$B$2:$AM$2,0),0),0)+IFERROR(VLOOKUP($B85,'Round  (10)'!$B$2:$U$102,MATCH(Species!O$2,'Round  (10)'!$B$2:$U$2,0),0),0)+IFERROR(VLOOKUP($B85,'Round  (11)'!$B$2:$AB$102,MATCH(Species!O$2,'Round  (11)'!$B$2:$AB$2,0),0),0)+IFERROR(VLOOKUP($B85,'Round  (12)'!$B$2:$Y$100,MATCH(Species!O$2,'Round  (12)'!$B$2:$Y$2,0),0),0)</f>
        <v>0</v>
      </c>
      <c r="P85" s="480">
        <f>IFERROR(VLOOKUP($B85,'Round 1'!$B$2:$AM$102,MATCH(Species!P$2,'Round 1'!$B$2:$AM$2,0),0),0)+IFERROR(VLOOKUP($B85,'Round  (2)'!$B$2:$AM$102,MATCH(Species!P$2,'Round  (2)'!$B$2:$AM$2,0),0),0)+IFERROR(VLOOKUP($B85,'Round  (3)'!$B$2:$AM$102,MATCH(Species!P$2,'Round  (3)'!$B$2:$AM$2,0),0),0)+IFERROR(VLOOKUP($B85,'Round (4)'!$B$2:$AM$102,MATCH(Species!P$2,'Round (4)'!$B$2:$AM$2,0),0),0)+IFERROR(VLOOKUP($B85,'Round  (5)'!$B$2:$AM$102,MATCH(Species!P$2,'Round  (5)'!$B$2:$AM$2,0),0),0)+IFERROR(VLOOKUP($B85,'Round  (6)'!$B$2:$AM$102,MATCH(Species!P$2,'Round  (6)'!$B$2:$AM$2,0),0),0)+IFERROR(VLOOKUP($B85,'Round  (7)'!$B$2:$AM$102,MATCH(Species!P$2,'Round  (7)'!$B$2:$AM$2,0),0),0)+IFERROR(VLOOKUP($B85,'Round  (8)'!$B$2:$AM$102,MATCH(Species!P$2,'Round  (8)'!$B$2:$AM$2,0),0),0)+IFERROR(VLOOKUP($B85,'Round  (9)'!$B$2:$AM$102,MATCH(Species!P$2,'Round  (9)'!$B$2:$AM$2,0),0),0)+IFERROR(VLOOKUP($B85,'Round  (10)'!$B$2:$U$102,MATCH(Species!P$2,'Round  (10)'!$B$2:$U$2,0),0),0)+IFERROR(VLOOKUP($B85,'Round  (11)'!$B$2:$AB$102,MATCH(Species!P$2,'Round  (11)'!$B$2:$AB$2,0),0),0)+IFERROR(VLOOKUP($B85,'Round  (12)'!$B$2:$Y$100,MATCH(Species!P$2,'Round  (12)'!$B$2:$Y$2,0),0),0)</f>
        <v>0</v>
      </c>
      <c r="Q85" s="480">
        <f>IFERROR(VLOOKUP($B85,'Round 1'!$B$2:$AM$102,MATCH(Species!Q$2,'Round 1'!$B$2:$AM$2,0),0),0)+IFERROR(VLOOKUP($B85,'Round  (2)'!$B$2:$AM$102,MATCH(Species!Q$2,'Round  (2)'!$B$2:$AM$2,0),0),0)+IFERROR(VLOOKUP($B85,'Round  (3)'!$B$2:$AM$102,MATCH(Species!Q$2,'Round  (3)'!$B$2:$AM$2,0),0),0)+IFERROR(VLOOKUP($B85,'Round (4)'!$B$2:$AM$102,MATCH(Species!Q$2,'Round (4)'!$B$2:$AM$2,0),0),0)+IFERROR(VLOOKUP($B85,'Round  (5)'!$B$2:$AM$102,MATCH(Species!Q$2,'Round  (5)'!$B$2:$AM$2,0),0),0)+IFERROR(VLOOKUP($B85,'Round  (6)'!$B$2:$AM$102,MATCH(Species!Q$2,'Round  (6)'!$B$2:$AM$2,0),0),0)+IFERROR(VLOOKUP($B85,'Round  (7)'!$B$2:$AM$102,MATCH(Species!Q$2,'Round  (7)'!$B$2:$AM$2,0),0),0)+IFERROR(VLOOKUP($B85,'Round  (8)'!$B$2:$AM$102,MATCH(Species!Q$2,'Round  (8)'!$B$2:$AM$2,0),0),0)+IFERROR(VLOOKUP($B85,'Round  (9)'!$B$2:$AM$102,MATCH(Species!Q$2,'Round  (9)'!$B$2:$AM$2,0),0),0)+IFERROR(VLOOKUP($B85,'Round  (10)'!$B$2:$U$102,MATCH(Species!Q$2,'Round  (10)'!$B$2:$U$2,0),0),0)+IFERROR(VLOOKUP($B85,'Round  (11)'!$B$2:$AB$102,MATCH(Species!Q$2,'Round  (11)'!$B$2:$AB$2,0),0),0)+IFERROR(VLOOKUP($B85,'Round  (12)'!$B$2:$Y$100,MATCH(Species!Q$2,'Round  (12)'!$B$2:$Y$2,0),0),0)</f>
        <v>0</v>
      </c>
      <c r="R85" s="480">
        <f>IFERROR(VLOOKUP($B85,'Round 1'!$B$2:$AM$102,MATCH(Species!R$2,'Round 1'!$B$2:$AM$2,0),0),0)+IFERROR(VLOOKUP($B85,'Round  (2)'!$B$2:$AM$102,MATCH(Species!R$2,'Round  (2)'!$B$2:$AM$2,0),0),0)+IFERROR(VLOOKUP($B85,'Round  (3)'!$B$2:$AM$102,MATCH(Species!R$2,'Round  (3)'!$B$2:$AM$2,0),0),0)+IFERROR(VLOOKUP($B85,'Round (4)'!$B$2:$AM$102,MATCH(Species!R$2,'Round (4)'!$B$2:$AM$2,0),0),0)+IFERROR(VLOOKUP($B85,'Round  (5)'!$B$2:$AM$102,MATCH(Species!R$2,'Round  (5)'!$B$2:$AM$2,0),0),0)+IFERROR(VLOOKUP($B85,'Round  (6)'!$B$2:$AM$102,MATCH(Species!R$2,'Round  (6)'!$B$2:$AM$2,0),0),0)+IFERROR(VLOOKUP($B85,'Round  (7)'!$B$2:$AM$102,MATCH(Species!R$2,'Round  (7)'!$B$2:$AM$2,0),0),0)+IFERROR(VLOOKUP($B85,'Round  (8)'!$B$2:$AM$102,MATCH(Species!R$2,'Round  (8)'!$B$2:$AM$2,0),0),0)+IFERROR(VLOOKUP($B85,'Round  (9)'!$B$2:$AM$102,MATCH(Species!R$2,'Round  (9)'!$B$2:$AM$2,0),0),0)+IFERROR(VLOOKUP($B85,'Round  (10)'!$B$2:$U$102,MATCH(Species!R$2,'Round  (10)'!$B$2:$U$2,0),0),0)+IFERROR(VLOOKUP($B85,'Round  (11)'!$B$2:$AB$102,MATCH(Species!R$2,'Round  (11)'!$B$2:$AB$2,0),0),0)+IFERROR(VLOOKUP($B85,'Round  (12)'!$B$2:$Y$100,MATCH(Species!R$2,'Round  (12)'!$B$2:$Y$2,0),0),0)</f>
        <v>0</v>
      </c>
      <c r="S85" s="480">
        <f>IFERROR(VLOOKUP($B85,'Round 1'!$B$2:$AM$102,MATCH(Species!S$2,'Round 1'!$B$2:$AM$2,0),0),0)+IFERROR(VLOOKUP($B85,'Round  (2)'!$B$2:$AM$102,MATCH(Species!S$2,'Round  (2)'!$B$2:$AM$2,0),0),0)+IFERROR(VLOOKUP($B85,'Round  (3)'!$B$2:$AM$102,MATCH(Species!S$2,'Round  (3)'!$B$2:$AM$2,0),0),0)+IFERROR(VLOOKUP($B85,'Round (4)'!$B$2:$AM$102,MATCH(Species!S$2,'Round (4)'!$B$2:$AM$2,0),0),0)+IFERROR(VLOOKUP($B85,'Round  (5)'!$B$2:$AM$102,MATCH(Species!S$2,'Round  (5)'!$B$2:$AM$2,0),0),0)+IFERROR(VLOOKUP($B85,'Round  (6)'!$B$2:$AM$102,MATCH(Species!S$2,'Round  (6)'!$B$2:$AM$2,0),0),0)+IFERROR(VLOOKUP($B85,'Round  (7)'!$B$2:$AM$102,MATCH(Species!S$2,'Round  (7)'!$B$2:$AM$2,0),0),0)+IFERROR(VLOOKUP($B85,'Round  (8)'!$B$2:$AM$102,MATCH(Species!S$2,'Round  (8)'!$B$2:$AM$2,0),0),0)+IFERROR(VLOOKUP($B85,'Round  (9)'!$B$2:$AM$102,MATCH(Species!S$2,'Round  (9)'!$B$2:$AM$2,0),0),0)+IFERROR(VLOOKUP($B85,'Round  (10)'!$B$2:$U$102,MATCH(Species!S$2,'Round  (10)'!$B$2:$U$2,0),0),0)+IFERROR(VLOOKUP($B85,'Round  (11)'!$B$2:$AB$102,MATCH(Species!S$2,'Round  (11)'!$B$2:$AB$2,0),0),0)+IFERROR(VLOOKUP($B85,'Round  (12)'!$B$2:$Y$100,MATCH(Species!S$2,'Round  (12)'!$B$2:$Y$2,0),0),0)</f>
        <v>0</v>
      </c>
      <c r="T85" s="480">
        <f>IFERROR(VLOOKUP($B85,'Round 1'!$B$2:$AM$102,MATCH(Species!T$2,'Round 1'!$B$2:$AM$2,0),0),0)+IFERROR(VLOOKUP($B85,'Round  (2)'!$B$2:$AM$102,MATCH(Species!T$2,'Round  (2)'!$B$2:$AM$2,0),0),0)+IFERROR(VLOOKUP($B85,'Round  (3)'!$B$2:$AM$102,MATCH(Species!T$2,'Round  (3)'!$B$2:$AM$2,0),0),0)+IFERROR(VLOOKUP($B85,'Round (4)'!$B$2:$AM$102,MATCH(Species!T$2,'Round (4)'!$B$2:$AM$2,0),0),0)+IFERROR(VLOOKUP($B85,'Round  (5)'!$B$2:$AM$102,MATCH(Species!T$2,'Round  (5)'!$B$2:$AM$2,0),0),0)+IFERROR(VLOOKUP($B85,'Round  (6)'!$B$2:$AM$102,MATCH(Species!T$2,'Round  (6)'!$B$2:$AM$2,0),0),0)+IFERROR(VLOOKUP($B85,'Round  (7)'!$B$2:$AM$102,MATCH(Species!T$2,'Round  (7)'!$B$2:$AM$2,0),0),0)+IFERROR(VLOOKUP($B85,'Round  (8)'!$B$2:$AM$102,MATCH(Species!T$2,'Round  (8)'!$B$2:$AM$2,0),0),0)+IFERROR(VLOOKUP($B85,'Round  (9)'!$B$2:$AM$102,MATCH(Species!T$2,'Round  (9)'!$B$2:$AM$2,0),0),0)+IFERROR(VLOOKUP($B85,'Round  (10)'!$B$2:$U$102,MATCH(Species!T$2,'Round  (10)'!$B$2:$U$2,0),0),0)+IFERROR(VLOOKUP($B85,'Round  (11)'!$B$2:$AB$102,MATCH(Species!T$2,'Round  (11)'!$B$2:$AB$2,0),0),0)+IFERROR(VLOOKUP($B85,'Round  (12)'!$B$2:$Y$100,MATCH(Species!T$2,'Round  (12)'!$B$2:$Y$2,0),0),0)</f>
        <v>0</v>
      </c>
      <c r="U85" s="480">
        <f>IFERROR(VLOOKUP($B85,'Round 1'!$B$2:$AM$102,MATCH(Species!U$2,'Round 1'!$B$2:$AM$2,0),0),0)+IFERROR(VLOOKUP($B85,'Round  (2)'!$B$2:$AM$102,MATCH(Species!U$2,'Round  (2)'!$B$2:$AM$2,0),0),0)+IFERROR(VLOOKUP($B85,'Round  (3)'!$B$2:$AM$102,MATCH(Species!U$2,'Round  (3)'!$B$2:$AM$2,0),0),0)+IFERROR(VLOOKUP($B85,'Round (4)'!$B$2:$AM$102,MATCH(Species!U$2,'Round (4)'!$B$2:$AM$2,0),0),0)+IFERROR(VLOOKUP($B85,'Round  (5)'!$B$2:$AM$102,MATCH(Species!U$2,'Round  (5)'!$B$2:$AM$2,0),0),0)+IFERROR(VLOOKUP($B85,'Round  (6)'!$B$2:$AM$102,MATCH(Species!U$2,'Round  (6)'!$B$2:$AM$2,0),0),0)+IFERROR(VLOOKUP($B85,'Round  (7)'!$B$2:$AM$102,MATCH(Species!U$2,'Round  (7)'!$B$2:$AM$2,0),0),0)+IFERROR(VLOOKUP($B85,'Round  (8)'!$B$2:$AM$102,MATCH(Species!U$2,'Round  (8)'!$B$2:$AM$2,0),0),0)+IFERROR(VLOOKUP($B85,'Round  (9)'!$B$2:$AM$102,MATCH(Species!U$2,'Round  (9)'!$B$2:$AM$2,0),0),0)+IFERROR(VLOOKUP($B85,'Round  (10)'!$B$2:$U$102,MATCH(Species!U$2,'Round  (10)'!$B$2:$U$2,0),0),0)+IFERROR(VLOOKUP($B85,'Round  (11)'!$B$2:$AB$102,MATCH(Species!U$2,'Round  (11)'!$B$2:$AB$2,0),0),0)+IFERROR(VLOOKUP($B85,'Round  (12)'!$B$2:$Y$100,MATCH(Species!U$2,'Round  (12)'!$B$2:$Y$2,0),0),0)</f>
        <v>0</v>
      </c>
      <c r="V85" s="480">
        <f>IFERROR(VLOOKUP($B85,'Round 1'!$B$2:$AM$102,MATCH(Species!V$2,'Round 1'!$B$2:$AM$2,0),0),0)+IFERROR(VLOOKUP($B85,'Round  (2)'!$B$2:$AM$102,MATCH(Species!V$2,'Round  (2)'!$B$2:$AM$2,0),0),0)+IFERROR(VLOOKUP($B85,'Round  (3)'!$B$2:$AM$102,MATCH(Species!V$2,'Round  (3)'!$B$2:$AM$2,0),0),0)+IFERROR(VLOOKUP($B85,'Round (4)'!$B$2:$AM$102,MATCH(Species!V$2,'Round (4)'!$B$2:$AM$2,0),0),0)+IFERROR(VLOOKUP($B85,'Round  (5)'!$B$2:$AM$102,MATCH(Species!V$2,'Round  (5)'!$B$2:$AM$2,0),0),0)+IFERROR(VLOOKUP($B85,'Round  (6)'!$B$2:$AM$102,MATCH(Species!V$2,'Round  (6)'!$B$2:$AM$2,0),0),0)+IFERROR(VLOOKUP($B85,'Round  (7)'!$B$2:$AM$102,MATCH(Species!V$2,'Round  (7)'!$B$2:$AM$2,0),0),0)+IFERROR(VLOOKUP($B85,'Round  (8)'!$B$2:$AM$102,MATCH(Species!V$2,'Round  (8)'!$B$2:$AM$2,0),0),0)+IFERROR(VLOOKUP($B85,'Round  (9)'!$B$2:$AM$102,MATCH(Species!V$2,'Round  (9)'!$B$2:$AM$2,0),0),0)+IFERROR(VLOOKUP($B85,'Round  (10)'!$B$2:$U$102,MATCH(Species!V$2,'Round  (10)'!$B$2:$U$2,0),0),0)+IFERROR(VLOOKUP($B85,'Round  (11)'!$B$2:$AB$102,MATCH(Species!V$2,'Round  (11)'!$B$2:$AB$2,0),0),0)+IFERROR(VLOOKUP($B85,'Round  (12)'!$B$2:$Y$100,MATCH(Species!V$2,'Round  (12)'!$B$2:$Y$2,0),0),0)</f>
        <v>0</v>
      </c>
      <c r="W85" s="480">
        <f>IFERROR(VLOOKUP($B85,'Round 1'!$B$2:$AM$102,MATCH(Species!W$2,'Round 1'!$B$2:$AM$2,0),0),0)+IFERROR(VLOOKUP($B85,'Round  (2)'!$B$2:$AM$102,MATCH(Species!W$2,'Round  (2)'!$B$2:$AM$2,0),0),0)+IFERROR(VLOOKUP($B85,'Round  (3)'!$B$2:$AM$102,MATCH(Species!W$2,'Round  (3)'!$B$2:$AM$2,0),0),0)+IFERROR(VLOOKUP($B85,'Round (4)'!$B$2:$AM$102,MATCH(Species!W$2,'Round (4)'!$B$2:$AM$2,0),0),0)+IFERROR(VLOOKUP($B85,'Round  (5)'!$B$2:$AM$102,MATCH(Species!W$2,'Round  (5)'!$B$2:$AM$2,0),0),0)+IFERROR(VLOOKUP($B85,'Round  (6)'!$B$2:$AM$102,MATCH(Species!W$2,'Round  (6)'!$B$2:$AM$2,0),0),0)+IFERROR(VLOOKUP($B85,'Round  (7)'!$B$2:$AM$102,MATCH(Species!W$2,'Round  (7)'!$B$2:$AM$2,0),0),0)+IFERROR(VLOOKUP($B85,'Round  (8)'!$B$2:$AM$102,MATCH(Species!W$2,'Round  (8)'!$B$2:$AM$2,0),0),0)+IFERROR(VLOOKUP($B85,'Round  (9)'!$B$2:$AM$102,MATCH(Species!W$2,'Round  (9)'!$B$2:$AM$2,0),0),0)+IFERROR(VLOOKUP($B85,'Round  (10)'!$B$2:$U$102,MATCH(Species!W$2,'Round  (10)'!$B$2:$U$2,0),0),0)+IFERROR(VLOOKUP($B85,'Round  (11)'!$B$2:$AB$102,MATCH(Species!W$2,'Round  (11)'!$B$2:$AB$2,0),0),0)+IFERROR(VLOOKUP($B85,'Round  (12)'!$B$2:$Y$100,MATCH(Species!W$2,'Round  (12)'!$B$2:$Y$2,0),0),0)</f>
        <v>0</v>
      </c>
      <c r="X85" s="480">
        <f>IFERROR(VLOOKUP($B85,'Round 1'!$B$2:$AM$102,MATCH(Species!X$2,'Round 1'!$B$2:$AM$2,0),0),0)+IFERROR(VLOOKUP($B85,'Round  (2)'!$B$2:$AM$102,MATCH(Species!X$2,'Round  (2)'!$B$2:$AM$2,0),0),0)+IFERROR(VLOOKUP($B85,'Round  (3)'!$B$2:$AM$102,MATCH(Species!X$2,'Round  (3)'!$B$2:$AM$2,0),0),0)+IFERROR(VLOOKUP($B85,'Round (4)'!$B$2:$AM$102,MATCH(Species!X$2,'Round (4)'!$B$2:$AM$2,0),0),0)+IFERROR(VLOOKUP($B85,'Round  (5)'!$B$2:$AM$102,MATCH(Species!X$2,'Round  (5)'!$B$2:$AM$2,0),0),0)+IFERROR(VLOOKUP($B85,'Round  (6)'!$B$2:$AM$102,MATCH(Species!X$2,'Round  (6)'!$B$2:$AM$2,0),0),0)+IFERROR(VLOOKUP($B85,'Round  (7)'!$B$2:$AM$102,MATCH(Species!X$2,'Round  (7)'!$B$2:$AM$2,0),0),0)+IFERROR(VLOOKUP($B85,'Round  (8)'!$B$2:$AM$102,MATCH(Species!X$2,'Round  (8)'!$B$2:$AM$2,0),0),0)+IFERROR(VLOOKUP($B85,'Round  (9)'!$B$2:$AM$102,MATCH(Species!X$2,'Round  (9)'!$B$2:$AM$2,0),0),0)+IFERROR(VLOOKUP($B85,'Round  (10)'!$B$2:$U$102,MATCH(Species!X$2,'Round  (10)'!$B$2:$U$2,0),0),0)+IFERROR(VLOOKUP($B85,'Round  (11)'!$B$2:$AB$102,MATCH(Species!X$2,'Round  (11)'!$B$2:$AB$2,0),0),0)+IFERROR(VLOOKUP($B85,'Round  (12)'!$B$2:$Y$100,MATCH(Species!X$2,'Round  (12)'!$B$2:$Y$2,0),0),0)</f>
        <v>0</v>
      </c>
      <c r="Y85" s="480">
        <f>IFERROR(VLOOKUP($B85,'Round 1'!$B$2:$AM$102,MATCH(Species!Y$2,'Round 1'!$B$2:$AM$2,0),0),0)+IFERROR(VLOOKUP($B85,'Round  (2)'!$B$2:$AM$102,MATCH(Species!Y$2,'Round  (2)'!$B$2:$AM$2,0),0),0)+IFERROR(VLOOKUP($B85,'Round  (3)'!$B$2:$AM$102,MATCH(Species!Y$2,'Round  (3)'!$B$2:$AM$2,0),0),0)+IFERROR(VLOOKUP($B85,'Round (4)'!$B$2:$AM$102,MATCH(Species!Y$2,'Round (4)'!$B$2:$AM$2,0),0),0)+IFERROR(VLOOKUP($B85,'Round  (5)'!$B$2:$AM$102,MATCH(Species!Y$2,'Round  (5)'!$B$2:$AM$2,0),0),0)+IFERROR(VLOOKUP($B85,'Round  (6)'!$B$2:$AM$102,MATCH(Species!Y$2,'Round  (6)'!$B$2:$AM$2,0),0),0)+IFERROR(VLOOKUP($B85,'Round  (7)'!$B$2:$AM$102,MATCH(Species!Y$2,'Round  (7)'!$B$2:$AM$2,0),0),0)+IFERROR(VLOOKUP($B85,'Round  (8)'!$B$2:$AM$102,MATCH(Species!Y$2,'Round  (8)'!$B$2:$AM$2,0),0),0)+IFERROR(VLOOKUP($B85,'Round  (9)'!$B$2:$AM$102,MATCH(Species!Y$2,'Round  (9)'!$B$2:$AM$2,0),0),0)+IFERROR(VLOOKUP($B85,'Round  (10)'!$B$2:$U$102,MATCH(Species!Y$2,'Round  (10)'!$B$2:$U$2,0),0),0)+IFERROR(VLOOKUP($B85,'Round  (11)'!$B$2:$AB$102,MATCH(Species!Y$2,'Round  (11)'!$B$2:$AB$2,0),0),0)+IFERROR(VLOOKUP($B85,'Round  (12)'!$B$2:$Y$100,MATCH(Species!Y$2,'Round  (12)'!$B$2:$Y$2,0),0),0)</f>
        <v>0</v>
      </c>
      <c r="Z85" s="480">
        <f>IFERROR(VLOOKUP($B85,'Round 1'!$B$2:$AM$102,MATCH(Species!Z$2,'Round 1'!$B$2:$AM$2,0),0),0)+IFERROR(VLOOKUP($B85,'Round  (2)'!$B$2:$AM$102,MATCH(Species!Z$2,'Round  (2)'!$B$2:$AM$2,0),0),0)+IFERROR(VLOOKUP($B85,'Round  (3)'!$B$2:$AM$102,MATCH(Species!Z$2,'Round  (3)'!$B$2:$AM$2,0),0),0)+IFERROR(VLOOKUP($B85,'Round (4)'!$B$2:$AM$102,MATCH(Species!Z$2,'Round (4)'!$B$2:$AM$2,0),0),0)+IFERROR(VLOOKUP($B85,'Round  (5)'!$B$2:$AM$102,MATCH(Species!Z$2,'Round  (5)'!$B$2:$AM$2,0),0),0)+IFERROR(VLOOKUP($B85,'Round  (6)'!$B$2:$AM$102,MATCH(Species!Z$2,'Round  (6)'!$B$2:$AM$2,0),0),0)+IFERROR(VLOOKUP($B85,'Round  (7)'!$B$2:$AM$102,MATCH(Species!Z$2,'Round  (7)'!$B$2:$AM$2,0),0),0)+IFERROR(VLOOKUP($B85,'Round  (8)'!$B$2:$AM$102,MATCH(Species!Z$2,'Round  (8)'!$B$2:$AM$2,0),0),0)+IFERROR(VLOOKUP($B85,'Round  (9)'!$B$2:$AM$102,MATCH(Species!Z$2,'Round  (9)'!$B$2:$AM$2,0),0),0)+IFERROR(VLOOKUP($B85,'Round  (10)'!$B$2:$U$102,MATCH(Species!Z$2,'Round  (10)'!$B$2:$U$2,0),0),0)+IFERROR(VLOOKUP($B85,'Round  (11)'!$B$2:$AB$102,MATCH(Species!Z$2,'Round  (11)'!$B$2:$AB$2,0),0),0)+IFERROR(VLOOKUP($B85,'Round  (12)'!$B$2:$Y$100,MATCH(Species!Z$2,'Round  (12)'!$B$2:$Y$2,0),0),0)</f>
        <v>0</v>
      </c>
      <c r="AA85" s="480">
        <f>IFERROR(VLOOKUP($B85,'Round 1'!$B$2:$AM$102,MATCH(Species!AA$2,'Round 1'!$B$2:$AM$2,0),0),0)+IFERROR(VLOOKUP($B85,'Round  (2)'!$B$2:$AM$102,MATCH(Species!AA$2,'Round  (2)'!$B$2:$AM$2,0),0),0)+IFERROR(VLOOKUP($B85,'Round  (3)'!$B$2:$AM$102,MATCH(Species!AA$2,'Round  (3)'!$B$2:$AM$2,0),0),0)+IFERROR(VLOOKUP($B85,'Round (4)'!$B$2:$AM$102,MATCH(Species!AA$2,'Round (4)'!$B$2:$AM$2,0),0),0)+IFERROR(VLOOKUP($B85,'Round  (5)'!$B$2:$AM$102,MATCH(Species!AA$2,'Round  (5)'!$B$2:$AM$2,0),0),0)+IFERROR(VLOOKUP($B85,'Round  (6)'!$B$2:$AM$102,MATCH(Species!AA$2,'Round  (6)'!$B$2:$AM$2,0),0),0)+IFERROR(VLOOKUP($B85,'Round  (7)'!$B$2:$AM$102,MATCH(Species!AA$2,'Round  (7)'!$B$2:$AM$2,0),0),0)+IFERROR(VLOOKUP($B85,'Round  (8)'!$B$2:$AM$102,MATCH(Species!AA$2,'Round  (8)'!$B$2:$AM$2,0),0),0)+IFERROR(VLOOKUP($B85,'Round  (9)'!$B$2:$AM$102,MATCH(Species!AA$2,'Round  (9)'!$B$2:$AM$2,0),0),0)+IFERROR(VLOOKUP($B85,'Round  (10)'!$B$2:$U$102,MATCH(Species!AA$2,'Round  (10)'!$B$2:$U$2,0),0),0)+IFERROR(VLOOKUP($B85,'Round  (11)'!$B$2:$AB$102,MATCH(Species!AA$2,'Round  (11)'!$B$2:$AB$2,0),0),0)+IFERROR(VLOOKUP($B85,'Round  (12)'!$B$2:$Y$100,MATCH(Species!AA$2,'Round  (12)'!$B$2:$Y$2,0),0),0)</f>
        <v>0</v>
      </c>
      <c r="AB85" s="480">
        <f>IFERROR(VLOOKUP($B85,'Round 1'!$B$2:$AM$102,MATCH(Species!AB$2,'Round 1'!$B$2:$AM$2,0),0),0)+IFERROR(VLOOKUP($B85,'Round  (2)'!$B$2:$AM$102,MATCH(Species!AB$2,'Round  (2)'!$B$2:$AM$2,0),0),0)+IFERROR(VLOOKUP($B85,'Round  (3)'!$B$2:$AM$102,MATCH(Species!AB$2,'Round  (3)'!$B$2:$AM$2,0),0),0)+IFERROR(VLOOKUP($B85,'Round (4)'!$B$2:$AM$102,MATCH(Species!AB$2,'Round (4)'!$B$2:$AM$2,0),0),0)+IFERROR(VLOOKUP($B85,'Round  (5)'!$B$2:$AM$102,MATCH(Species!AB$2,'Round  (5)'!$B$2:$AM$2,0),0),0)+IFERROR(VLOOKUP($B85,'Round  (6)'!$B$2:$AM$102,MATCH(Species!AB$2,'Round  (6)'!$B$2:$AM$2,0),0),0)+IFERROR(VLOOKUP($B85,'Round  (7)'!$B$2:$AM$102,MATCH(Species!AB$2,'Round  (7)'!$B$2:$AM$2,0),0),0)+IFERROR(VLOOKUP($B85,'Round  (8)'!$B$2:$AM$102,MATCH(Species!AB$2,'Round  (8)'!$B$2:$AM$2,0),0),0)+IFERROR(VLOOKUP($B85,'Round  (9)'!$B$2:$AM$102,MATCH(Species!AB$2,'Round  (9)'!$B$2:$AM$2,0),0),0)+IFERROR(VLOOKUP($B85,'Round  (10)'!$B$2:$U$102,MATCH(Species!AB$2,'Round  (10)'!$B$2:$U$2,0),0),0)+IFERROR(VLOOKUP($B85,'Round  (11)'!$B$2:$AB$102,MATCH(Species!AB$2,'Round  (11)'!$B$2:$AB$2,0),0),0)+IFERROR(VLOOKUP($B85,'Round  (12)'!$B$2:$Y$100,MATCH(Species!AB$2,'Round  (12)'!$B$2:$Y$2,0),0),0)</f>
        <v>0</v>
      </c>
      <c r="AC85" s="480">
        <f>IFERROR(VLOOKUP($B85,'Round 1'!$B$2:$AM$102,MATCH(Species!AC$2,'Round 1'!$B$2:$AM$2,0),0),0)+IFERROR(VLOOKUP($B85,'Round  (2)'!$B$2:$AM$102,MATCH(Species!AC$2,'Round  (2)'!$B$2:$AM$2,0),0),0)+IFERROR(VLOOKUP($B85,'Round  (3)'!$B$2:$AM$102,MATCH(Species!AC$2,'Round  (3)'!$B$2:$AM$2,0),0),0)+IFERROR(VLOOKUP($B85,'Round (4)'!$B$2:$AM$102,MATCH(Species!AC$2,'Round (4)'!$B$2:$AM$2,0),0),0)+IFERROR(VLOOKUP($B85,'Round  (5)'!$B$2:$AM$102,MATCH(Species!AC$2,'Round  (5)'!$B$2:$AM$2,0),0),0)+IFERROR(VLOOKUP($B85,'Round  (6)'!$B$2:$AM$102,MATCH(Species!AC$2,'Round  (6)'!$B$2:$AM$2,0),0),0)+IFERROR(VLOOKUP($B85,'Round  (7)'!$B$2:$AM$102,MATCH(Species!AC$2,'Round  (7)'!$B$2:$AM$2,0),0),0)+IFERROR(VLOOKUP($B85,'Round  (8)'!$B$2:$AM$102,MATCH(Species!AC$2,'Round  (8)'!$B$2:$AM$2,0),0),0)+IFERROR(VLOOKUP($B85,'Round  (9)'!$B$2:$AM$102,MATCH(Species!AC$2,'Round  (9)'!$B$2:$AM$2,0),0),0)+IFERROR(VLOOKUP($B85,'Round  (10)'!$B$2:$U$102,MATCH(Species!AC$2,'Round  (10)'!$B$2:$U$2,0),0),0)+IFERROR(VLOOKUP($B85,'Round  (11)'!$B$2:$AB$102,MATCH(Species!AC$2,'Round  (11)'!$B$2:$AB$2,0),0),0)+IFERROR(VLOOKUP($B85,'Round  (12)'!$B$2:$Y$100,MATCH(Species!AC$2,'Round  (12)'!$B$2:$Y$2,0),0),0)</f>
        <v>0</v>
      </c>
      <c r="AD85" s="480">
        <f>IFERROR(VLOOKUP($B85,'Round 1'!$B$2:$AM$102,MATCH(Species!AD$2,'Round 1'!$B$2:$AM$2,0),0),0)+IFERROR(VLOOKUP($B85,'Round  (2)'!$B$2:$AM$102,MATCH(Species!AD$2,'Round  (2)'!$B$2:$AM$2,0),0),0)+IFERROR(VLOOKUP($B85,'Round  (3)'!$B$2:$AM$102,MATCH(Species!AD$2,'Round  (3)'!$B$2:$AM$2,0),0),0)+IFERROR(VLOOKUP($B85,'Round (4)'!$B$2:$AM$102,MATCH(Species!AD$2,'Round (4)'!$B$2:$AM$2,0),0),0)+IFERROR(VLOOKUP($B85,'Round  (5)'!$B$2:$AM$102,MATCH(Species!AD$2,'Round  (5)'!$B$2:$AM$2,0),0),0)+IFERROR(VLOOKUP($B85,'Round  (6)'!$B$2:$AM$102,MATCH(Species!AD$2,'Round  (6)'!$B$2:$AM$2,0),0),0)+IFERROR(VLOOKUP($B85,'Round  (7)'!$B$2:$AM$102,MATCH(Species!AD$2,'Round  (7)'!$B$2:$AM$2,0),0),0)+IFERROR(VLOOKUP($B85,'Round  (8)'!$B$2:$AM$102,MATCH(Species!AD$2,'Round  (8)'!$B$2:$AM$2,0),0),0)+IFERROR(VLOOKUP($B85,'Round  (9)'!$B$2:$AM$102,MATCH(Species!AD$2,'Round  (9)'!$B$2:$AM$2,0),0),0)+IFERROR(VLOOKUP($B85,'Round  (10)'!$B$2:$U$102,MATCH(Species!AD$2,'Round  (10)'!$B$2:$U$2,0),0),0)+IFERROR(VLOOKUP($B85,'Round  (11)'!$B$2:$AB$102,MATCH(Species!AD$2,'Round  (11)'!$B$2:$AB$2,0),0),0)+IFERROR(VLOOKUP($B85,'Round  (12)'!$B$2:$Y$100,MATCH(Species!AD$2,'Round  (12)'!$B$2:$Y$2,0),0),0)</f>
        <v>0</v>
      </c>
      <c r="AE85" s="480">
        <f>IFERROR(VLOOKUP($B85,'Round 1'!$B$2:$AM$102,MATCH(Species!AE$2,'Round 1'!$B$2:$AM$2,0),0),0)+IFERROR(VLOOKUP($B85,'Round  (2)'!$B$2:$AM$102,MATCH(Species!AE$2,'Round  (2)'!$B$2:$AM$2,0),0),0)+IFERROR(VLOOKUP($B85,'Round  (3)'!$B$2:$AM$102,MATCH(Species!AE$2,'Round  (3)'!$B$2:$AM$2,0),0),0)+IFERROR(VLOOKUP($B85,'Round (4)'!$B$2:$AM$102,MATCH(Species!AE$2,'Round (4)'!$B$2:$AM$2,0),0),0)+IFERROR(VLOOKUP($B85,'Round  (5)'!$B$2:$AM$102,MATCH(Species!AE$2,'Round  (5)'!$B$2:$AM$2,0),0),0)+IFERROR(VLOOKUP($B85,'Round  (6)'!$B$2:$AM$102,MATCH(Species!AE$2,'Round  (6)'!$B$2:$AM$2,0),0),0)+IFERROR(VLOOKUP($B85,'Round  (7)'!$B$2:$AM$102,MATCH(Species!AE$2,'Round  (7)'!$B$2:$AM$2,0),0),0)+IFERROR(VLOOKUP($B85,'Round  (8)'!$B$2:$AM$102,MATCH(Species!AE$2,'Round  (8)'!$B$2:$AM$2,0),0),0)+IFERROR(VLOOKUP($B85,'Round  (9)'!$B$2:$AM$102,MATCH(Species!AE$2,'Round  (9)'!$B$2:$AM$2,0),0),0)+IFERROR(VLOOKUP($B85,'Round  (10)'!$B$2:$U$102,MATCH(Species!AE$2,'Round  (10)'!$B$2:$U$2,0),0),0)+IFERROR(VLOOKUP($B85,'Round  (11)'!$B$2:$AB$102,MATCH(Species!AE$2,'Round  (11)'!$B$2:$AB$2,0),0),0)+IFERROR(VLOOKUP($B85,'Round  (12)'!$B$2:$Y$100,MATCH(Species!AE$2,'Round  (12)'!$B$2:$Y$2,0),0),0)</f>
        <v>0</v>
      </c>
      <c r="AF85" s="480">
        <f>IFERROR(VLOOKUP($B85,'Round 1'!$B$2:$AM$102,MATCH(Species!AF$2,'Round 1'!$B$2:$AM$2,0),0),0)+IFERROR(VLOOKUP($B85,'Round  (2)'!$B$2:$AM$102,MATCH(Species!AF$2,'Round  (2)'!$B$2:$AM$2,0),0),0)+IFERROR(VLOOKUP($B85,'Round  (3)'!$B$2:$AM$102,MATCH(Species!AF$2,'Round  (3)'!$B$2:$AM$2,0),0),0)+IFERROR(VLOOKUP($B85,'Round (4)'!$B$2:$AM$102,MATCH(Species!AF$2,'Round (4)'!$B$2:$AM$2,0),0),0)+IFERROR(VLOOKUP($B85,'Round  (5)'!$B$2:$AM$102,MATCH(Species!AF$2,'Round  (5)'!$B$2:$AM$2,0),0),0)+IFERROR(VLOOKUP($B85,'Round  (6)'!$B$2:$AM$102,MATCH(Species!AF$2,'Round  (6)'!$B$2:$AM$2,0),0),0)+IFERROR(VLOOKUP($B85,'Round  (7)'!$B$2:$AM$102,MATCH(Species!AF$2,'Round  (7)'!$B$2:$AM$2,0),0),0)+IFERROR(VLOOKUP($B85,'Round  (8)'!$B$2:$AM$102,MATCH(Species!AF$2,'Round  (8)'!$B$2:$AM$2,0),0),0)+IFERROR(VLOOKUP($B85,'Round  (9)'!$B$2:$AM$102,MATCH(Species!AF$2,'Round  (9)'!$B$2:$AM$2,0),0),0)+IFERROR(VLOOKUP($B85,'Round  (10)'!$B$2:$U$102,MATCH(Species!AF$2,'Round  (10)'!$B$2:$U$2,0),0),0)+IFERROR(VLOOKUP($B85,'Round  (11)'!$B$2:$AB$102,MATCH(Species!AF$2,'Round  (11)'!$B$2:$AB$2,0),0),0)+IFERROR(VLOOKUP($B85,'Round  (12)'!$B$2:$Y$100,MATCH(Species!AF$2,'Round  (12)'!$B$2:$Y$2,0),0),0)</f>
        <v>0</v>
      </c>
      <c r="AG85" s="480">
        <f>IFERROR(VLOOKUP($B85,'Round 1'!$B$2:$AM$102,MATCH(Species!AG$2,'Round 1'!$B$2:$AM$2,0),0),0)+IFERROR(VLOOKUP($B85,'Round  (2)'!$B$2:$AM$102,MATCH(Species!AG$2,'Round  (2)'!$B$2:$AM$2,0),0),0)+IFERROR(VLOOKUP($B85,'Round  (3)'!$B$2:$AM$102,MATCH(Species!AG$2,'Round  (3)'!$B$2:$AM$2,0),0),0)+IFERROR(VLOOKUP($B85,'Round (4)'!$B$2:$AM$102,MATCH(Species!AG$2,'Round (4)'!$B$2:$AM$2,0),0),0)+IFERROR(VLOOKUP($B85,'Round  (5)'!$B$2:$AM$102,MATCH(Species!AG$2,'Round  (5)'!$B$2:$AM$2,0),0),0)+IFERROR(VLOOKUP($B85,'Round  (6)'!$B$2:$AM$102,MATCH(Species!AG$2,'Round  (6)'!$B$2:$AM$2,0),0),0)+IFERROR(VLOOKUP($B85,'Round  (7)'!$B$2:$AM$102,MATCH(Species!AG$2,'Round  (7)'!$B$2:$AM$2,0),0),0)+IFERROR(VLOOKUP($B85,'Round  (8)'!$B$2:$AM$102,MATCH(Species!AG$2,'Round  (8)'!$B$2:$AM$2,0),0),0)+IFERROR(VLOOKUP($B85,'Round  (9)'!$B$2:$AM$102,MATCH(Species!AG$2,'Round  (9)'!$B$2:$AM$2,0),0),0)+IFERROR(VLOOKUP($B85,'Round  (10)'!$B$2:$U$102,MATCH(Species!AG$2,'Round  (10)'!$B$2:$U$2,0),0),0)+IFERROR(VLOOKUP($B85,'Round  (11)'!$B$2:$AB$102,MATCH(Species!AG$2,'Round  (11)'!$B$2:$AB$2,0),0),0)+IFERROR(VLOOKUP($B85,'Round  (12)'!$B$2:$Y$100,MATCH(Species!AG$2,'Round  (12)'!$B$2:$Y$2,0),0),0)</f>
        <v>0</v>
      </c>
      <c r="AH85" s="480">
        <f>IFERROR(VLOOKUP($B85,'Round 1'!$B$2:$AM$102,MATCH(Species!AH$2,'Round 1'!$B$2:$AM$2,0),0),0)+IFERROR(VLOOKUP($B85,'Round  (2)'!$B$2:$AM$102,MATCH(Species!AH$2,'Round  (2)'!$B$2:$AM$2,0),0),0)+IFERROR(VLOOKUP($B85,'Round  (3)'!$B$2:$AM$102,MATCH(Species!AH$2,'Round  (3)'!$B$2:$AM$2,0),0),0)+IFERROR(VLOOKUP($B85,'Round (4)'!$B$2:$AM$102,MATCH(Species!AH$2,'Round (4)'!$B$2:$AM$2,0),0),0)+IFERROR(VLOOKUP($B85,'Round  (5)'!$B$2:$AM$102,MATCH(Species!AH$2,'Round  (5)'!$B$2:$AM$2,0),0),0)+IFERROR(VLOOKUP($B85,'Round  (6)'!$B$2:$AM$102,MATCH(Species!AH$2,'Round  (6)'!$B$2:$AM$2,0),0),0)+IFERROR(VLOOKUP($B85,'Round  (7)'!$B$2:$AM$102,MATCH(Species!AH$2,'Round  (7)'!$B$2:$AM$2,0),0),0)+IFERROR(VLOOKUP($B85,'Round  (8)'!$B$2:$AM$102,MATCH(Species!AH$2,'Round  (8)'!$B$2:$AM$2,0),0),0)+IFERROR(VLOOKUP($B85,'Round  (9)'!$B$2:$AM$102,MATCH(Species!AH$2,'Round  (9)'!$B$2:$AM$2,0),0),0)+IFERROR(VLOOKUP($B85,'Round  (10)'!$B$2:$U$102,MATCH(Species!AH$2,'Round  (10)'!$B$2:$U$2,0),0),0)+IFERROR(VLOOKUP($B85,'Round  (11)'!$B$2:$AB$102,MATCH(Species!AH$2,'Round  (11)'!$B$2:$AB$2,0),0),0)+IFERROR(VLOOKUP($B85,'Round  (12)'!$B$2:$Y$100,MATCH(Species!AH$2,'Round  (12)'!$B$2:$Y$2,0),0),0)</f>
        <v>0</v>
      </c>
      <c r="AI85" s="480">
        <f>IFERROR(VLOOKUP($B85,'Round 1'!$B$2:$AM$102,MATCH(Species!AI$2,'Round 1'!$B$2:$AM$2,0),0),0)+IFERROR(VLOOKUP($B85,'Round  (2)'!$B$2:$AM$102,MATCH(Species!AI$2,'Round  (2)'!$B$2:$AM$2,0),0),0)+IFERROR(VLOOKUP($B85,'Round  (3)'!$B$2:$AM$102,MATCH(Species!AI$2,'Round  (3)'!$B$2:$AM$2,0),0),0)+IFERROR(VLOOKUP($B85,'Round (4)'!$B$2:$AM$102,MATCH(Species!AI$2,'Round (4)'!$B$2:$AM$2,0),0),0)+IFERROR(VLOOKUP($B85,'Round  (5)'!$B$2:$AM$102,MATCH(Species!AI$2,'Round  (5)'!$B$2:$AM$2,0),0),0)+IFERROR(VLOOKUP($B85,'Round  (6)'!$B$2:$AM$102,MATCH(Species!AI$2,'Round  (6)'!$B$2:$AM$2,0),0),0)+IFERROR(VLOOKUP($B85,'Round  (7)'!$B$2:$AM$102,MATCH(Species!AI$2,'Round  (7)'!$B$2:$AM$2,0),0),0)+IFERROR(VLOOKUP($B85,'Round  (8)'!$B$2:$AM$102,MATCH(Species!AI$2,'Round  (8)'!$B$2:$AM$2,0),0),0)+IFERROR(VLOOKUP($B85,'Round  (9)'!$B$2:$AM$102,MATCH(Species!AI$2,'Round  (9)'!$B$2:$AM$2,0),0),0)+IFERROR(VLOOKUP($B85,'Round  (10)'!$B$2:$U$102,MATCH(Species!AI$2,'Round  (10)'!$B$2:$U$2,0),0),0)+IFERROR(VLOOKUP($B85,'Round  (11)'!$B$2:$AB$102,MATCH(Species!AI$2,'Round  (11)'!$B$2:$AB$2,0),0),0)+IFERROR(VLOOKUP($B85,'Round  (12)'!$B$2:$Y$100,MATCH(Species!AI$2,'Round  (12)'!$B$2:$Y$2,0),0),0)</f>
        <v>0</v>
      </c>
      <c r="AJ85" s="480">
        <f>IFERROR(VLOOKUP($B85,'Round 1'!$B$2:$AM$102,MATCH(Species!AJ$2,'Round 1'!$B$2:$AM$2,0),0),0)+IFERROR(VLOOKUP($B85,'Round  (2)'!$B$2:$AM$102,MATCH(Species!AJ$2,'Round  (2)'!$B$2:$AM$2,0),0),0)+IFERROR(VLOOKUP($B85,'Round  (3)'!$B$2:$AM$102,MATCH(Species!AJ$2,'Round  (3)'!$B$2:$AM$2,0),0),0)+IFERROR(VLOOKUP($B85,'Round (4)'!$B$2:$AM$102,MATCH(Species!AJ$2,'Round (4)'!$B$2:$AM$2,0),0),0)+IFERROR(VLOOKUP($B85,'Round  (5)'!$B$2:$AM$102,MATCH(Species!AJ$2,'Round  (5)'!$B$2:$AM$2,0),0),0)+IFERROR(VLOOKUP($B85,'Round  (6)'!$B$2:$AM$102,MATCH(Species!AJ$2,'Round  (6)'!$B$2:$AM$2,0),0),0)+IFERROR(VLOOKUP($B85,'Round  (7)'!$B$2:$AM$102,MATCH(Species!AJ$2,'Round  (7)'!$B$2:$AM$2,0),0),0)+IFERROR(VLOOKUP($B85,'Round  (8)'!$B$2:$AM$102,MATCH(Species!AJ$2,'Round  (8)'!$B$2:$AM$2,0),0),0)+IFERROR(VLOOKUP($B85,'Round  (9)'!$B$2:$AM$102,MATCH(Species!AJ$2,'Round  (9)'!$B$2:$AM$2,0),0),0)+IFERROR(VLOOKUP($B85,'Round  (10)'!$B$2:$U$102,MATCH(Species!AJ$2,'Round  (10)'!$B$2:$U$2,0),0),0)+IFERROR(VLOOKUP($B85,'Round  (11)'!$B$2:$AB$102,MATCH(Species!AJ$2,'Round  (11)'!$B$2:$AB$2,0),0),0)+IFERROR(VLOOKUP($B85,'Round  (12)'!$B$2:$Y$100,MATCH(Species!AJ$2,'Round  (12)'!$B$2:$Y$2,0),0),0)</f>
        <v>0</v>
      </c>
    </row>
    <row r="86" spans="1:36" x14ac:dyDescent="0.3">
      <c r="A86" s="186">
        <v>83</v>
      </c>
      <c r="B86" s="326" t="s">
        <v>307</v>
      </c>
      <c r="C86" s="66" t="str">
        <f>IFERROR(VLOOKUP(B86,IND!$B$3:$E$66,4,0),"NM")</f>
        <v>NM</v>
      </c>
      <c r="D86" s="51">
        <f t="shared" si="5"/>
        <v>1</v>
      </c>
      <c r="E86" s="342">
        <f t="shared" si="6"/>
        <v>2</v>
      </c>
      <c r="F86" s="480">
        <f>IFERROR(VLOOKUP($B86,'Round 1'!$B$2:$AM$102,MATCH(Species!F$2,'Round 1'!$B$2:$AM$2,0),0),0)+IFERROR(VLOOKUP($B86,'Round  (2)'!$B$2:$AM$102,MATCH(Species!F$2,'Round  (2)'!$B$2:$AM$2,0),0),0)+IFERROR(VLOOKUP($B86,'Round  (3)'!$B$2:$AM$102,MATCH(Species!F$2,'Round  (3)'!$B$2:$AM$2,0),0),0)+IFERROR(VLOOKUP($B86,'Round (4)'!$B$2:$AM$102,MATCH(Species!F$2,'Round (4)'!$B$2:$AM$2,0),0),0)+IFERROR(VLOOKUP($B86,'Round  (5)'!$B$2:$AM$102,MATCH(Species!F$2,'Round  (5)'!$B$2:$AM$2,0),0),0)+IFERROR(VLOOKUP($B86,'Round  (6)'!$B$2:$AM$102,MATCH(Species!F$2,'Round  (6)'!$B$2:$AM$2,0),0),0)+IFERROR(VLOOKUP($B86,'Round  (7)'!$B$2:$AM$102,MATCH(Species!F$2,'Round  (7)'!$B$2:$AM$2,0),0),0)+IFERROR(VLOOKUP($B86,'Round  (8)'!$B$2:$AM$102,MATCH(Species!F$2,'Round  (8)'!$B$2:$AM$2,0),0),0)+IFERROR(VLOOKUP($B86,'Round  (9)'!$B$2:$AM$102,MATCH(Species!F$2,'Round  (9)'!$B$2:$AM$2,0),0),0)+IFERROR(VLOOKUP($B86,'Round  (10)'!$B$2:$U$102,MATCH(Species!F$2,'Round  (10)'!$B$2:$U$2,0),0),0)+IFERROR(VLOOKUP($B86,'Round  (11)'!$B$2:$AB$102,MATCH(Species!F$2,'Round  (11)'!$B$2:$AB$2,0),0),0)+IFERROR(VLOOKUP($B86,'Round  (12)'!$B$2:$Y$100,MATCH(Species!F$2,'Round  (12)'!$B$2:$Y$2,0),0),0)</f>
        <v>0</v>
      </c>
      <c r="G86" s="480">
        <f>IFERROR(VLOOKUP($B86,'Round 1'!$B$2:$AM$102,MATCH(Species!G$2,'Round 1'!$B$2:$AM$2,0),0),0)+IFERROR(VLOOKUP($B86,'Round  (2)'!$B$2:$AM$102,MATCH(Species!G$2,'Round  (2)'!$B$2:$AM$2,0),0),0)+IFERROR(VLOOKUP($B86,'Round  (3)'!$B$2:$AM$102,MATCH(Species!G$2,'Round  (3)'!$B$2:$AM$2,0),0),0)+IFERROR(VLOOKUP($B86,'Round (4)'!$B$2:$AM$102,MATCH(Species!G$2,'Round (4)'!$B$2:$AM$2,0),0),0)+IFERROR(VLOOKUP($B86,'Round  (5)'!$B$2:$AM$102,MATCH(Species!G$2,'Round  (5)'!$B$2:$AM$2,0),0),0)+IFERROR(VLOOKUP($B86,'Round  (6)'!$B$2:$AM$102,MATCH(Species!G$2,'Round  (6)'!$B$2:$AM$2,0),0),0)+IFERROR(VLOOKUP($B86,'Round  (7)'!$B$2:$AM$102,MATCH(Species!G$2,'Round  (7)'!$B$2:$AM$2,0),0),0)+IFERROR(VLOOKUP($B86,'Round  (8)'!$B$2:$AM$102,MATCH(Species!G$2,'Round  (8)'!$B$2:$AM$2,0),0),0)+IFERROR(VLOOKUP($B86,'Round  (9)'!$B$2:$AM$102,MATCH(Species!G$2,'Round  (9)'!$B$2:$AM$2,0),0),0)+IFERROR(VLOOKUP($B86,'Round  (10)'!$B$2:$U$102,MATCH(Species!G$2,'Round  (10)'!$B$2:$U$2,0),0),0)+IFERROR(VLOOKUP($B86,'Round  (11)'!$B$2:$AB$102,MATCH(Species!G$2,'Round  (11)'!$B$2:$AB$2,0),0),0)+IFERROR(VLOOKUP($B86,'Round  (12)'!$B$2:$Y$100,MATCH(Species!G$2,'Round  (12)'!$B$2:$Y$2,0),0),0)</f>
        <v>0</v>
      </c>
      <c r="H86" s="480">
        <f>IFERROR(VLOOKUP($B86,'Round 1'!$B$2:$AM$102,MATCH(Species!H$2,'Round 1'!$B$2:$AM$2,0),0),0)+IFERROR(VLOOKUP($B86,'Round  (2)'!$B$2:$AM$102,MATCH(Species!H$2,'Round  (2)'!$B$2:$AM$2,0),0),0)+IFERROR(VLOOKUP($B86,'Round  (3)'!$B$2:$AM$102,MATCH(Species!H$2,'Round  (3)'!$B$2:$AM$2,0),0),0)+IFERROR(VLOOKUP($B86,'Round (4)'!$B$2:$AM$102,MATCH(Species!H$2,'Round (4)'!$B$2:$AM$2,0),0),0)+IFERROR(VLOOKUP($B86,'Round  (5)'!$B$2:$AM$102,MATCH(Species!H$2,'Round  (5)'!$B$2:$AM$2,0),0),0)+IFERROR(VLOOKUP($B86,'Round  (6)'!$B$2:$AM$102,MATCH(Species!H$2,'Round  (6)'!$B$2:$AM$2,0),0),0)+IFERROR(VLOOKUP($B86,'Round  (7)'!$B$2:$AM$102,MATCH(Species!H$2,'Round  (7)'!$B$2:$AM$2,0),0),0)+IFERROR(VLOOKUP($B86,'Round  (8)'!$B$2:$AM$102,MATCH(Species!H$2,'Round  (8)'!$B$2:$AM$2,0),0),0)+IFERROR(VLOOKUP($B86,'Round  (9)'!$B$2:$AM$102,MATCH(Species!H$2,'Round  (9)'!$B$2:$AM$2,0),0),0)+IFERROR(VLOOKUP($B86,'Round  (10)'!$B$2:$U$102,MATCH(Species!H$2,'Round  (10)'!$B$2:$U$2,0),0),0)+IFERROR(VLOOKUP($B86,'Round  (11)'!$B$2:$AB$102,MATCH(Species!H$2,'Round  (11)'!$B$2:$AB$2,0),0),0)+IFERROR(VLOOKUP($B86,'Round  (12)'!$B$2:$Y$100,MATCH(Species!H$2,'Round  (12)'!$B$2:$Y$2,0),0),0)</f>
        <v>0</v>
      </c>
      <c r="I86" s="480">
        <f>IFERROR(VLOOKUP($B86,'Round 1'!$B$2:$AM$102,MATCH(Species!I$2,'Round 1'!$B$2:$AM$2,0),0),0)+IFERROR(VLOOKUP($B86,'Round  (2)'!$B$2:$AM$102,MATCH(Species!I$2,'Round  (2)'!$B$2:$AM$2,0),0),0)+IFERROR(VLOOKUP($B86,'Round  (3)'!$B$2:$AM$102,MATCH(Species!I$2,'Round  (3)'!$B$2:$AM$2,0),0),0)+IFERROR(VLOOKUP($B86,'Round (4)'!$B$2:$AM$102,MATCH(Species!I$2,'Round (4)'!$B$2:$AM$2,0),0),0)+IFERROR(VLOOKUP($B86,'Round  (5)'!$B$2:$AM$102,MATCH(Species!I$2,'Round  (5)'!$B$2:$AM$2,0),0),0)+IFERROR(VLOOKUP($B86,'Round  (6)'!$B$2:$AM$102,MATCH(Species!I$2,'Round  (6)'!$B$2:$AM$2,0),0),0)+IFERROR(VLOOKUP($B86,'Round  (7)'!$B$2:$AM$102,MATCH(Species!I$2,'Round  (7)'!$B$2:$AM$2,0),0),0)+IFERROR(VLOOKUP($B86,'Round  (8)'!$B$2:$AM$102,MATCH(Species!I$2,'Round  (8)'!$B$2:$AM$2,0),0),0)+IFERROR(VLOOKUP($B86,'Round  (9)'!$B$2:$AM$102,MATCH(Species!I$2,'Round  (9)'!$B$2:$AM$2,0),0),0)+IFERROR(VLOOKUP($B86,'Round  (10)'!$B$2:$U$102,MATCH(Species!I$2,'Round  (10)'!$B$2:$U$2,0),0),0)+IFERROR(VLOOKUP($B86,'Round  (11)'!$B$2:$AB$102,MATCH(Species!I$2,'Round  (11)'!$B$2:$AB$2,0),0),0)+IFERROR(VLOOKUP($B86,'Round  (12)'!$B$2:$Y$100,MATCH(Species!I$2,'Round  (12)'!$B$2:$Y$2,0),0),0)</f>
        <v>0</v>
      </c>
      <c r="J86" s="480">
        <f>IFERROR(VLOOKUP($B86,'Round 1'!$B$2:$AM$102,MATCH(Species!J$2,'Round 1'!$B$2:$AM$2,0),0),0)+IFERROR(VLOOKUP($B86,'Round  (2)'!$B$2:$AM$102,MATCH(Species!J$2,'Round  (2)'!$B$2:$AM$2,0),0),0)+IFERROR(VLOOKUP($B86,'Round  (3)'!$B$2:$AM$102,MATCH(Species!J$2,'Round  (3)'!$B$2:$AM$2,0),0),0)+IFERROR(VLOOKUP($B86,'Round (4)'!$B$2:$AM$102,MATCH(Species!J$2,'Round (4)'!$B$2:$AM$2,0),0),0)+IFERROR(VLOOKUP($B86,'Round  (5)'!$B$2:$AM$102,MATCH(Species!J$2,'Round  (5)'!$B$2:$AM$2,0),0),0)+IFERROR(VLOOKUP($B86,'Round  (6)'!$B$2:$AM$102,MATCH(Species!J$2,'Round  (6)'!$B$2:$AM$2,0),0),0)+IFERROR(VLOOKUP($B86,'Round  (7)'!$B$2:$AM$102,MATCH(Species!J$2,'Round  (7)'!$B$2:$AM$2,0),0),0)+IFERROR(VLOOKUP($B86,'Round  (8)'!$B$2:$AM$102,MATCH(Species!J$2,'Round  (8)'!$B$2:$AM$2,0),0),0)+IFERROR(VLOOKUP($B86,'Round  (9)'!$B$2:$AM$102,MATCH(Species!J$2,'Round  (9)'!$B$2:$AM$2,0),0),0)+IFERROR(VLOOKUP($B86,'Round  (10)'!$B$2:$U$102,MATCH(Species!J$2,'Round  (10)'!$B$2:$U$2,0),0),0)+IFERROR(VLOOKUP($B86,'Round  (11)'!$B$2:$AB$102,MATCH(Species!J$2,'Round  (11)'!$B$2:$AB$2,0),0),0)+IFERROR(VLOOKUP($B86,'Round  (12)'!$B$2:$Y$100,MATCH(Species!J$2,'Round  (12)'!$B$2:$Y$2,0),0),0)</f>
        <v>0</v>
      </c>
      <c r="K86" s="480">
        <f>IFERROR(VLOOKUP($B86,'Round 1'!$B$2:$AM$102,MATCH(Species!K$2,'Round 1'!$B$2:$AM$2,0),0),0)+IFERROR(VLOOKUP($B86,'Round  (2)'!$B$2:$AM$102,MATCH(Species!K$2,'Round  (2)'!$B$2:$AM$2,0),0),0)+IFERROR(VLOOKUP($B86,'Round  (3)'!$B$2:$AM$102,MATCH(Species!K$2,'Round  (3)'!$B$2:$AM$2,0),0),0)+IFERROR(VLOOKUP($B86,'Round (4)'!$B$2:$AM$102,MATCH(Species!K$2,'Round (4)'!$B$2:$AM$2,0),0),0)+IFERROR(VLOOKUP($B86,'Round  (5)'!$B$2:$AM$102,MATCH(Species!K$2,'Round  (5)'!$B$2:$AM$2,0),0),0)+IFERROR(VLOOKUP($B86,'Round  (6)'!$B$2:$AM$102,MATCH(Species!K$2,'Round  (6)'!$B$2:$AM$2,0),0),0)+IFERROR(VLOOKUP($B86,'Round  (7)'!$B$2:$AM$102,MATCH(Species!K$2,'Round  (7)'!$B$2:$AM$2,0),0),0)+IFERROR(VLOOKUP($B86,'Round  (8)'!$B$2:$AM$102,MATCH(Species!K$2,'Round  (8)'!$B$2:$AM$2,0),0),0)+IFERROR(VLOOKUP($B86,'Round  (9)'!$B$2:$AM$102,MATCH(Species!K$2,'Round  (9)'!$B$2:$AM$2,0),0),0)+IFERROR(VLOOKUP($B86,'Round  (10)'!$B$2:$U$102,MATCH(Species!K$2,'Round  (10)'!$B$2:$U$2,0),0),0)+IFERROR(VLOOKUP($B86,'Round  (11)'!$B$2:$AB$102,MATCH(Species!K$2,'Round  (11)'!$B$2:$AB$2,0),0),0)+IFERROR(VLOOKUP($B86,'Round  (12)'!$B$2:$Y$100,MATCH(Species!K$2,'Round  (12)'!$B$2:$Y$2,0),0),0)</f>
        <v>0</v>
      </c>
      <c r="L86" s="480">
        <f>IFERROR(VLOOKUP($B86,'Round 1'!$B$2:$AM$102,MATCH(Species!L$2,'Round 1'!$B$2:$AM$2,0),0),0)+IFERROR(VLOOKUP($B86,'Round  (2)'!$B$2:$AM$102,MATCH(Species!L$2,'Round  (2)'!$B$2:$AM$2,0),0),0)+IFERROR(VLOOKUP($B86,'Round  (3)'!$B$2:$AM$102,MATCH(Species!L$2,'Round  (3)'!$B$2:$AM$2,0),0),0)+IFERROR(VLOOKUP($B86,'Round (4)'!$B$2:$AM$102,MATCH(Species!L$2,'Round (4)'!$B$2:$AM$2,0),0),0)+IFERROR(VLOOKUP($B86,'Round  (5)'!$B$2:$AM$102,MATCH(Species!L$2,'Round  (5)'!$B$2:$AM$2,0),0),0)+IFERROR(VLOOKUP($B86,'Round  (6)'!$B$2:$AM$102,MATCH(Species!L$2,'Round  (6)'!$B$2:$AM$2,0),0),0)+IFERROR(VLOOKUP($B86,'Round  (7)'!$B$2:$AM$102,MATCH(Species!L$2,'Round  (7)'!$B$2:$AM$2,0),0),0)+IFERROR(VLOOKUP($B86,'Round  (8)'!$B$2:$AM$102,MATCH(Species!L$2,'Round  (8)'!$B$2:$AM$2,0),0),0)+IFERROR(VLOOKUP($B86,'Round  (9)'!$B$2:$AM$102,MATCH(Species!L$2,'Round  (9)'!$B$2:$AM$2,0),0),0)+IFERROR(VLOOKUP($B86,'Round  (10)'!$B$2:$U$102,MATCH(Species!L$2,'Round  (10)'!$B$2:$U$2,0),0),0)+IFERROR(VLOOKUP($B86,'Round  (11)'!$B$2:$AB$102,MATCH(Species!L$2,'Round  (11)'!$B$2:$AB$2,0),0),0)+IFERROR(VLOOKUP($B86,'Round  (12)'!$B$2:$Y$100,MATCH(Species!L$2,'Round  (12)'!$B$2:$Y$2,0),0),0)</f>
        <v>0</v>
      </c>
      <c r="M86" s="480">
        <f>IFERROR(VLOOKUP($B86,'Round 1'!$B$2:$AM$102,MATCH(Species!M$2,'Round 1'!$B$2:$AM$2,0),0),0)+IFERROR(VLOOKUP($B86,'Round  (2)'!$B$2:$AM$102,MATCH(Species!M$2,'Round  (2)'!$B$2:$AM$2,0),0),0)+IFERROR(VLOOKUP($B86,'Round  (3)'!$B$2:$AM$102,MATCH(Species!M$2,'Round  (3)'!$B$2:$AM$2,0),0),0)+IFERROR(VLOOKUP($B86,'Round (4)'!$B$2:$AM$102,MATCH(Species!M$2,'Round (4)'!$B$2:$AM$2,0),0),0)+IFERROR(VLOOKUP($B86,'Round  (5)'!$B$2:$AM$102,MATCH(Species!M$2,'Round  (5)'!$B$2:$AM$2,0),0),0)+IFERROR(VLOOKUP($B86,'Round  (6)'!$B$2:$AM$102,MATCH(Species!M$2,'Round  (6)'!$B$2:$AM$2,0),0),0)+IFERROR(VLOOKUP($B86,'Round  (7)'!$B$2:$AM$102,MATCH(Species!M$2,'Round  (7)'!$B$2:$AM$2,0),0),0)+IFERROR(VLOOKUP($B86,'Round  (8)'!$B$2:$AM$102,MATCH(Species!M$2,'Round  (8)'!$B$2:$AM$2,0),0),0)+IFERROR(VLOOKUP($B86,'Round  (9)'!$B$2:$AM$102,MATCH(Species!M$2,'Round  (9)'!$B$2:$AM$2,0),0),0)+IFERROR(VLOOKUP($B86,'Round  (10)'!$B$2:$U$102,MATCH(Species!M$2,'Round  (10)'!$B$2:$U$2,0),0),0)+IFERROR(VLOOKUP($B86,'Round  (11)'!$B$2:$AB$102,MATCH(Species!M$2,'Round  (11)'!$B$2:$AB$2,0),0),0)+IFERROR(VLOOKUP($B86,'Round  (12)'!$B$2:$Y$100,MATCH(Species!M$2,'Round  (12)'!$B$2:$Y$2,0),0),0)</f>
        <v>0</v>
      </c>
      <c r="N86" s="480">
        <f>IFERROR(VLOOKUP($B86,'Round 1'!$B$2:$AM$102,MATCH(Species!N$2,'Round 1'!$B$2:$AM$2,0),0),0)+IFERROR(VLOOKUP($B86,'Round  (2)'!$B$2:$AM$102,MATCH(Species!N$2,'Round  (2)'!$B$2:$AM$2,0),0),0)+IFERROR(VLOOKUP($B86,'Round  (3)'!$B$2:$AM$102,MATCH(Species!N$2,'Round  (3)'!$B$2:$AM$2,0),0),0)+IFERROR(VLOOKUP($B86,'Round (4)'!$B$2:$AM$102,MATCH(Species!N$2,'Round (4)'!$B$2:$AM$2,0),0),0)+IFERROR(VLOOKUP($B86,'Round  (5)'!$B$2:$AM$102,MATCH(Species!N$2,'Round  (5)'!$B$2:$AM$2,0),0),0)+IFERROR(VLOOKUP($B86,'Round  (6)'!$B$2:$AM$102,MATCH(Species!N$2,'Round  (6)'!$B$2:$AM$2,0),0),0)+IFERROR(VLOOKUP($B86,'Round  (7)'!$B$2:$AM$102,MATCH(Species!N$2,'Round  (7)'!$B$2:$AM$2,0),0),0)+IFERROR(VLOOKUP($B86,'Round  (8)'!$B$2:$AM$102,MATCH(Species!N$2,'Round  (8)'!$B$2:$AM$2,0),0),0)+IFERROR(VLOOKUP($B86,'Round  (9)'!$B$2:$AM$102,MATCH(Species!N$2,'Round  (9)'!$B$2:$AM$2,0),0),0)+IFERROR(VLOOKUP($B86,'Round  (10)'!$B$2:$U$102,MATCH(Species!N$2,'Round  (10)'!$B$2:$U$2,0),0),0)+IFERROR(VLOOKUP($B86,'Round  (11)'!$B$2:$AB$102,MATCH(Species!N$2,'Round  (11)'!$B$2:$AB$2,0),0),0)+IFERROR(VLOOKUP($B86,'Round  (12)'!$B$2:$Y$100,MATCH(Species!N$2,'Round  (12)'!$B$2:$Y$2,0),0),0)</f>
        <v>2</v>
      </c>
      <c r="O86" s="480">
        <f>IFERROR(VLOOKUP($B86,'Round 1'!$B$2:$AM$102,MATCH(Species!O$2,'Round 1'!$B$2:$AM$2,0),0),0)+IFERROR(VLOOKUP($B86,'Round  (2)'!$B$2:$AM$102,MATCH(Species!O$2,'Round  (2)'!$B$2:$AM$2,0),0),0)+IFERROR(VLOOKUP($B86,'Round  (3)'!$B$2:$AM$102,MATCH(Species!O$2,'Round  (3)'!$B$2:$AM$2,0),0),0)+IFERROR(VLOOKUP($B86,'Round (4)'!$B$2:$AM$102,MATCH(Species!O$2,'Round (4)'!$B$2:$AM$2,0),0),0)+IFERROR(VLOOKUP($B86,'Round  (5)'!$B$2:$AM$102,MATCH(Species!O$2,'Round  (5)'!$B$2:$AM$2,0),0),0)+IFERROR(VLOOKUP($B86,'Round  (6)'!$B$2:$AM$102,MATCH(Species!O$2,'Round  (6)'!$B$2:$AM$2,0),0),0)+IFERROR(VLOOKUP($B86,'Round  (7)'!$B$2:$AM$102,MATCH(Species!O$2,'Round  (7)'!$B$2:$AM$2,0),0),0)+IFERROR(VLOOKUP($B86,'Round  (8)'!$B$2:$AM$102,MATCH(Species!O$2,'Round  (8)'!$B$2:$AM$2,0),0),0)+IFERROR(VLOOKUP($B86,'Round  (9)'!$B$2:$AM$102,MATCH(Species!O$2,'Round  (9)'!$B$2:$AM$2,0),0),0)+IFERROR(VLOOKUP($B86,'Round  (10)'!$B$2:$U$102,MATCH(Species!O$2,'Round  (10)'!$B$2:$U$2,0),0),0)+IFERROR(VLOOKUP($B86,'Round  (11)'!$B$2:$AB$102,MATCH(Species!O$2,'Round  (11)'!$B$2:$AB$2,0),0),0)+IFERROR(VLOOKUP($B86,'Round  (12)'!$B$2:$Y$100,MATCH(Species!O$2,'Round  (12)'!$B$2:$Y$2,0),0),0)</f>
        <v>0</v>
      </c>
      <c r="P86" s="480">
        <f>IFERROR(VLOOKUP($B86,'Round 1'!$B$2:$AM$102,MATCH(Species!P$2,'Round 1'!$B$2:$AM$2,0),0),0)+IFERROR(VLOOKUP($B86,'Round  (2)'!$B$2:$AM$102,MATCH(Species!P$2,'Round  (2)'!$B$2:$AM$2,0),0),0)+IFERROR(VLOOKUP($B86,'Round  (3)'!$B$2:$AM$102,MATCH(Species!P$2,'Round  (3)'!$B$2:$AM$2,0),0),0)+IFERROR(VLOOKUP($B86,'Round (4)'!$B$2:$AM$102,MATCH(Species!P$2,'Round (4)'!$B$2:$AM$2,0),0),0)+IFERROR(VLOOKUP($B86,'Round  (5)'!$B$2:$AM$102,MATCH(Species!P$2,'Round  (5)'!$B$2:$AM$2,0),0),0)+IFERROR(VLOOKUP($B86,'Round  (6)'!$B$2:$AM$102,MATCH(Species!P$2,'Round  (6)'!$B$2:$AM$2,0),0),0)+IFERROR(VLOOKUP($B86,'Round  (7)'!$B$2:$AM$102,MATCH(Species!P$2,'Round  (7)'!$B$2:$AM$2,0),0),0)+IFERROR(VLOOKUP($B86,'Round  (8)'!$B$2:$AM$102,MATCH(Species!P$2,'Round  (8)'!$B$2:$AM$2,0),0),0)+IFERROR(VLOOKUP($B86,'Round  (9)'!$B$2:$AM$102,MATCH(Species!P$2,'Round  (9)'!$B$2:$AM$2,0),0),0)+IFERROR(VLOOKUP($B86,'Round  (10)'!$B$2:$U$102,MATCH(Species!P$2,'Round  (10)'!$B$2:$U$2,0),0),0)+IFERROR(VLOOKUP($B86,'Round  (11)'!$B$2:$AB$102,MATCH(Species!P$2,'Round  (11)'!$B$2:$AB$2,0),0),0)+IFERROR(VLOOKUP($B86,'Round  (12)'!$B$2:$Y$100,MATCH(Species!P$2,'Round  (12)'!$B$2:$Y$2,0),0),0)</f>
        <v>0</v>
      </c>
      <c r="Q86" s="480">
        <f>IFERROR(VLOOKUP($B86,'Round 1'!$B$2:$AM$102,MATCH(Species!Q$2,'Round 1'!$B$2:$AM$2,0),0),0)+IFERROR(VLOOKUP($B86,'Round  (2)'!$B$2:$AM$102,MATCH(Species!Q$2,'Round  (2)'!$B$2:$AM$2,0),0),0)+IFERROR(VLOOKUP($B86,'Round  (3)'!$B$2:$AM$102,MATCH(Species!Q$2,'Round  (3)'!$B$2:$AM$2,0),0),0)+IFERROR(VLOOKUP($B86,'Round (4)'!$B$2:$AM$102,MATCH(Species!Q$2,'Round (4)'!$B$2:$AM$2,0),0),0)+IFERROR(VLOOKUP($B86,'Round  (5)'!$B$2:$AM$102,MATCH(Species!Q$2,'Round  (5)'!$B$2:$AM$2,0),0),0)+IFERROR(VLOOKUP($B86,'Round  (6)'!$B$2:$AM$102,MATCH(Species!Q$2,'Round  (6)'!$B$2:$AM$2,0),0),0)+IFERROR(VLOOKUP($B86,'Round  (7)'!$B$2:$AM$102,MATCH(Species!Q$2,'Round  (7)'!$B$2:$AM$2,0),0),0)+IFERROR(VLOOKUP($B86,'Round  (8)'!$B$2:$AM$102,MATCH(Species!Q$2,'Round  (8)'!$B$2:$AM$2,0),0),0)+IFERROR(VLOOKUP($B86,'Round  (9)'!$B$2:$AM$102,MATCH(Species!Q$2,'Round  (9)'!$B$2:$AM$2,0),0),0)+IFERROR(VLOOKUP($B86,'Round  (10)'!$B$2:$U$102,MATCH(Species!Q$2,'Round  (10)'!$B$2:$U$2,0),0),0)+IFERROR(VLOOKUP($B86,'Round  (11)'!$B$2:$AB$102,MATCH(Species!Q$2,'Round  (11)'!$B$2:$AB$2,0),0),0)+IFERROR(VLOOKUP($B86,'Round  (12)'!$B$2:$Y$100,MATCH(Species!Q$2,'Round  (12)'!$B$2:$Y$2,0),0),0)</f>
        <v>0</v>
      </c>
      <c r="R86" s="480">
        <f>IFERROR(VLOOKUP($B86,'Round 1'!$B$2:$AM$102,MATCH(Species!R$2,'Round 1'!$B$2:$AM$2,0),0),0)+IFERROR(VLOOKUP($B86,'Round  (2)'!$B$2:$AM$102,MATCH(Species!R$2,'Round  (2)'!$B$2:$AM$2,0),0),0)+IFERROR(VLOOKUP($B86,'Round  (3)'!$B$2:$AM$102,MATCH(Species!R$2,'Round  (3)'!$B$2:$AM$2,0),0),0)+IFERROR(VLOOKUP($B86,'Round (4)'!$B$2:$AM$102,MATCH(Species!R$2,'Round (4)'!$B$2:$AM$2,0),0),0)+IFERROR(VLOOKUP($B86,'Round  (5)'!$B$2:$AM$102,MATCH(Species!R$2,'Round  (5)'!$B$2:$AM$2,0),0),0)+IFERROR(VLOOKUP($B86,'Round  (6)'!$B$2:$AM$102,MATCH(Species!R$2,'Round  (6)'!$B$2:$AM$2,0),0),0)+IFERROR(VLOOKUP($B86,'Round  (7)'!$B$2:$AM$102,MATCH(Species!R$2,'Round  (7)'!$B$2:$AM$2,0),0),0)+IFERROR(VLOOKUP($B86,'Round  (8)'!$B$2:$AM$102,MATCH(Species!R$2,'Round  (8)'!$B$2:$AM$2,0),0),0)+IFERROR(VLOOKUP($B86,'Round  (9)'!$B$2:$AM$102,MATCH(Species!R$2,'Round  (9)'!$B$2:$AM$2,0),0),0)+IFERROR(VLOOKUP($B86,'Round  (10)'!$B$2:$U$102,MATCH(Species!R$2,'Round  (10)'!$B$2:$U$2,0),0),0)+IFERROR(VLOOKUP($B86,'Round  (11)'!$B$2:$AB$102,MATCH(Species!R$2,'Round  (11)'!$B$2:$AB$2,0),0),0)+IFERROR(VLOOKUP($B86,'Round  (12)'!$B$2:$Y$100,MATCH(Species!R$2,'Round  (12)'!$B$2:$Y$2,0),0),0)</f>
        <v>0</v>
      </c>
      <c r="S86" s="480">
        <f>IFERROR(VLOOKUP($B86,'Round 1'!$B$2:$AM$102,MATCH(Species!S$2,'Round 1'!$B$2:$AM$2,0),0),0)+IFERROR(VLOOKUP($B86,'Round  (2)'!$B$2:$AM$102,MATCH(Species!S$2,'Round  (2)'!$B$2:$AM$2,0),0),0)+IFERROR(VLOOKUP($B86,'Round  (3)'!$B$2:$AM$102,MATCH(Species!S$2,'Round  (3)'!$B$2:$AM$2,0),0),0)+IFERROR(VLOOKUP($B86,'Round (4)'!$B$2:$AM$102,MATCH(Species!S$2,'Round (4)'!$B$2:$AM$2,0),0),0)+IFERROR(VLOOKUP($B86,'Round  (5)'!$B$2:$AM$102,MATCH(Species!S$2,'Round  (5)'!$B$2:$AM$2,0),0),0)+IFERROR(VLOOKUP($B86,'Round  (6)'!$B$2:$AM$102,MATCH(Species!S$2,'Round  (6)'!$B$2:$AM$2,0),0),0)+IFERROR(VLOOKUP($B86,'Round  (7)'!$B$2:$AM$102,MATCH(Species!S$2,'Round  (7)'!$B$2:$AM$2,0),0),0)+IFERROR(VLOOKUP($B86,'Round  (8)'!$B$2:$AM$102,MATCH(Species!S$2,'Round  (8)'!$B$2:$AM$2,0),0),0)+IFERROR(VLOOKUP($B86,'Round  (9)'!$B$2:$AM$102,MATCH(Species!S$2,'Round  (9)'!$B$2:$AM$2,0),0),0)+IFERROR(VLOOKUP($B86,'Round  (10)'!$B$2:$U$102,MATCH(Species!S$2,'Round  (10)'!$B$2:$U$2,0),0),0)+IFERROR(VLOOKUP($B86,'Round  (11)'!$B$2:$AB$102,MATCH(Species!S$2,'Round  (11)'!$B$2:$AB$2,0),0),0)+IFERROR(VLOOKUP($B86,'Round  (12)'!$B$2:$Y$100,MATCH(Species!S$2,'Round  (12)'!$B$2:$Y$2,0),0),0)</f>
        <v>0</v>
      </c>
      <c r="T86" s="480">
        <f>IFERROR(VLOOKUP($B86,'Round 1'!$B$2:$AM$102,MATCH(Species!T$2,'Round 1'!$B$2:$AM$2,0),0),0)+IFERROR(VLOOKUP($B86,'Round  (2)'!$B$2:$AM$102,MATCH(Species!T$2,'Round  (2)'!$B$2:$AM$2,0),0),0)+IFERROR(VLOOKUP($B86,'Round  (3)'!$B$2:$AM$102,MATCH(Species!T$2,'Round  (3)'!$B$2:$AM$2,0),0),0)+IFERROR(VLOOKUP($B86,'Round (4)'!$B$2:$AM$102,MATCH(Species!T$2,'Round (4)'!$B$2:$AM$2,0),0),0)+IFERROR(VLOOKUP($B86,'Round  (5)'!$B$2:$AM$102,MATCH(Species!T$2,'Round  (5)'!$B$2:$AM$2,0),0),0)+IFERROR(VLOOKUP($B86,'Round  (6)'!$B$2:$AM$102,MATCH(Species!T$2,'Round  (6)'!$B$2:$AM$2,0),0),0)+IFERROR(VLOOKUP($B86,'Round  (7)'!$B$2:$AM$102,MATCH(Species!T$2,'Round  (7)'!$B$2:$AM$2,0),0),0)+IFERROR(VLOOKUP($B86,'Round  (8)'!$B$2:$AM$102,MATCH(Species!T$2,'Round  (8)'!$B$2:$AM$2,0),0),0)+IFERROR(VLOOKUP($B86,'Round  (9)'!$B$2:$AM$102,MATCH(Species!T$2,'Round  (9)'!$B$2:$AM$2,0),0),0)+IFERROR(VLOOKUP($B86,'Round  (10)'!$B$2:$U$102,MATCH(Species!T$2,'Round  (10)'!$B$2:$U$2,0),0),0)+IFERROR(VLOOKUP($B86,'Round  (11)'!$B$2:$AB$102,MATCH(Species!T$2,'Round  (11)'!$B$2:$AB$2,0),0),0)+IFERROR(VLOOKUP($B86,'Round  (12)'!$B$2:$Y$100,MATCH(Species!T$2,'Round  (12)'!$B$2:$Y$2,0),0),0)</f>
        <v>0</v>
      </c>
      <c r="U86" s="480">
        <f>IFERROR(VLOOKUP($B86,'Round 1'!$B$2:$AM$102,MATCH(Species!U$2,'Round 1'!$B$2:$AM$2,0),0),0)+IFERROR(VLOOKUP($B86,'Round  (2)'!$B$2:$AM$102,MATCH(Species!U$2,'Round  (2)'!$B$2:$AM$2,0),0),0)+IFERROR(VLOOKUP($B86,'Round  (3)'!$B$2:$AM$102,MATCH(Species!U$2,'Round  (3)'!$B$2:$AM$2,0),0),0)+IFERROR(VLOOKUP($B86,'Round (4)'!$B$2:$AM$102,MATCH(Species!U$2,'Round (4)'!$B$2:$AM$2,0),0),0)+IFERROR(VLOOKUP($B86,'Round  (5)'!$B$2:$AM$102,MATCH(Species!U$2,'Round  (5)'!$B$2:$AM$2,0),0),0)+IFERROR(VLOOKUP($B86,'Round  (6)'!$B$2:$AM$102,MATCH(Species!U$2,'Round  (6)'!$B$2:$AM$2,0),0),0)+IFERROR(VLOOKUP($B86,'Round  (7)'!$B$2:$AM$102,MATCH(Species!U$2,'Round  (7)'!$B$2:$AM$2,0),0),0)+IFERROR(VLOOKUP($B86,'Round  (8)'!$B$2:$AM$102,MATCH(Species!U$2,'Round  (8)'!$B$2:$AM$2,0),0),0)+IFERROR(VLOOKUP($B86,'Round  (9)'!$B$2:$AM$102,MATCH(Species!U$2,'Round  (9)'!$B$2:$AM$2,0),0),0)+IFERROR(VLOOKUP($B86,'Round  (10)'!$B$2:$U$102,MATCH(Species!U$2,'Round  (10)'!$B$2:$U$2,0),0),0)+IFERROR(VLOOKUP($B86,'Round  (11)'!$B$2:$AB$102,MATCH(Species!U$2,'Round  (11)'!$B$2:$AB$2,0),0),0)+IFERROR(VLOOKUP($B86,'Round  (12)'!$B$2:$Y$100,MATCH(Species!U$2,'Round  (12)'!$B$2:$Y$2,0),0),0)</f>
        <v>0</v>
      </c>
      <c r="V86" s="480">
        <f>IFERROR(VLOOKUP($B86,'Round 1'!$B$2:$AM$102,MATCH(Species!V$2,'Round 1'!$B$2:$AM$2,0),0),0)+IFERROR(VLOOKUP($B86,'Round  (2)'!$B$2:$AM$102,MATCH(Species!V$2,'Round  (2)'!$B$2:$AM$2,0),0),0)+IFERROR(VLOOKUP($B86,'Round  (3)'!$B$2:$AM$102,MATCH(Species!V$2,'Round  (3)'!$B$2:$AM$2,0),0),0)+IFERROR(VLOOKUP($B86,'Round (4)'!$B$2:$AM$102,MATCH(Species!V$2,'Round (4)'!$B$2:$AM$2,0),0),0)+IFERROR(VLOOKUP($B86,'Round  (5)'!$B$2:$AM$102,MATCH(Species!V$2,'Round  (5)'!$B$2:$AM$2,0),0),0)+IFERROR(VLOOKUP($B86,'Round  (6)'!$B$2:$AM$102,MATCH(Species!V$2,'Round  (6)'!$B$2:$AM$2,0),0),0)+IFERROR(VLOOKUP($B86,'Round  (7)'!$B$2:$AM$102,MATCH(Species!V$2,'Round  (7)'!$B$2:$AM$2,0),0),0)+IFERROR(VLOOKUP($B86,'Round  (8)'!$B$2:$AM$102,MATCH(Species!V$2,'Round  (8)'!$B$2:$AM$2,0),0),0)+IFERROR(VLOOKUP($B86,'Round  (9)'!$B$2:$AM$102,MATCH(Species!V$2,'Round  (9)'!$B$2:$AM$2,0),0),0)+IFERROR(VLOOKUP($B86,'Round  (10)'!$B$2:$U$102,MATCH(Species!V$2,'Round  (10)'!$B$2:$U$2,0),0),0)+IFERROR(VLOOKUP($B86,'Round  (11)'!$B$2:$AB$102,MATCH(Species!V$2,'Round  (11)'!$B$2:$AB$2,0),0),0)+IFERROR(VLOOKUP($B86,'Round  (12)'!$B$2:$Y$100,MATCH(Species!V$2,'Round  (12)'!$B$2:$Y$2,0),0),0)</f>
        <v>0</v>
      </c>
      <c r="W86" s="480">
        <f>IFERROR(VLOOKUP($B86,'Round 1'!$B$2:$AM$102,MATCH(Species!W$2,'Round 1'!$B$2:$AM$2,0),0),0)+IFERROR(VLOOKUP($B86,'Round  (2)'!$B$2:$AM$102,MATCH(Species!W$2,'Round  (2)'!$B$2:$AM$2,0),0),0)+IFERROR(VLOOKUP($B86,'Round  (3)'!$B$2:$AM$102,MATCH(Species!W$2,'Round  (3)'!$B$2:$AM$2,0),0),0)+IFERROR(VLOOKUP($B86,'Round (4)'!$B$2:$AM$102,MATCH(Species!W$2,'Round (4)'!$B$2:$AM$2,0),0),0)+IFERROR(VLOOKUP($B86,'Round  (5)'!$B$2:$AM$102,MATCH(Species!W$2,'Round  (5)'!$B$2:$AM$2,0),0),0)+IFERROR(VLOOKUP($B86,'Round  (6)'!$B$2:$AM$102,MATCH(Species!W$2,'Round  (6)'!$B$2:$AM$2,0),0),0)+IFERROR(VLOOKUP($B86,'Round  (7)'!$B$2:$AM$102,MATCH(Species!W$2,'Round  (7)'!$B$2:$AM$2,0),0),0)+IFERROR(VLOOKUP($B86,'Round  (8)'!$B$2:$AM$102,MATCH(Species!W$2,'Round  (8)'!$B$2:$AM$2,0),0),0)+IFERROR(VLOOKUP($B86,'Round  (9)'!$B$2:$AM$102,MATCH(Species!W$2,'Round  (9)'!$B$2:$AM$2,0),0),0)+IFERROR(VLOOKUP($B86,'Round  (10)'!$B$2:$U$102,MATCH(Species!W$2,'Round  (10)'!$B$2:$U$2,0),0),0)+IFERROR(VLOOKUP($B86,'Round  (11)'!$B$2:$AB$102,MATCH(Species!W$2,'Round  (11)'!$B$2:$AB$2,0),0),0)+IFERROR(VLOOKUP($B86,'Round  (12)'!$B$2:$Y$100,MATCH(Species!W$2,'Round  (12)'!$B$2:$Y$2,0),0),0)</f>
        <v>0</v>
      </c>
      <c r="X86" s="480">
        <f>IFERROR(VLOOKUP($B86,'Round 1'!$B$2:$AM$102,MATCH(Species!X$2,'Round 1'!$B$2:$AM$2,0),0),0)+IFERROR(VLOOKUP($B86,'Round  (2)'!$B$2:$AM$102,MATCH(Species!X$2,'Round  (2)'!$B$2:$AM$2,0),0),0)+IFERROR(VLOOKUP($B86,'Round  (3)'!$B$2:$AM$102,MATCH(Species!X$2,'Round  (3)'!$B$2:$AM$2,0),0),0)+IFERROR(VLOOKUP($B86,'Round (4)'!$B$2:$AM$102,MATCH(Species!X$2,'Round (4)'!$B$2:$AM$2,0),0),0)+IFERROR(VLOOKUP($B86,'Round  (5)'!$B$2:$AM$102,MATCH(Species!X$2,'Round  (5)'!$B$2:$AM$2,0),0),0)+IFERROR(VLOOKUP($B86,'Round  (6)'!$B$2:$AM$102,MATCH(Species!X$2,'Round  (6)'!$B$2:$AM$2,0),0),0)+IFERROR(VLOOKUP($B86,'Round  (7)'!$B$2:$AM$102,MATCH(Species!X$2,'Round  (7)'!$B$2:$AM$2,0),0),0)+IFERROR(VLOOKUP($B86,'Round  (8)'!$B$2:$AM$102,MATCH(Species!X$2,'Round  (8)'!$B$2:$AM$2,0),0),0)+IFERROR(VLOOKUP($B86,'Round  (9)'!$B$2:$AM$102,MATCH(Species!X$2,'Round  (9)'!$B$2:$AM$2,0),0),0)+IFERROR(VLOOKUP($B86,'Round  (10)'!$B$2:$U$102,MATCH(Species!X$2,'Round  (10)'!$B$2:$U$2,0),0),0)+IFERROR(VLOOKUP($B86,'Round  (11)'!$B$2:$AB$102,MATCH(Species!X$2,'Round  (11)'!$B$2:$AB$2,0),0),0)+IFERROR(VLOOKUP($B86,'Round  (12)'!$B$2:$Y$100,MATCH(Species!X$2,'Round  (12)'!$B$2:$Y$2,0),0),0)</f>
        <v>0</v>
      </c>
      <c r="Y86" s="480">
        <f>IFERROR(VLOOKUP($B86,'Round 1'!$B$2:$AM$102,MATCH(Species!Y$2,'Round 1'!$B$2:$AM$2,0),0),0)+IFERROR(VLOOKUP($B86,'Round  (2)'!$B$2:$AM$102,MATCH(Species!Y$2,'Round  (2)'!$B$2:$AM$2,0),0),0)+IFERROR(VLOOKUP($B86,'Round  (3)'!$B$2:$AM$102,MATCH(Species!Y$2,'Round  (3)'!$B$2:$AM$2,0),0),0)+IFERROR(VLOOKUP($B86,'Round (4)'!$B$2:$AM$102,MATCH(Species!Y$2,'Round (4)'!$B$2:$AM$2,0),0),0)+IFERROR(VLOOKUP($B86,'Round  (5)'!$B$2:$AM$102,MATCH(Species!Y$2,'Round  (5)'!$B$2:$AM$2,0),0),0)+IFERROR(VLOOKUP($B86,'Round  (6)'!$B$2:$AM$102,MATCH(Species!Y$2,'Round  (6)'!$B$2:$AM$2,0),0),0)+IFERROR(VLOOKUP($B86,'Round  (7)'!$B$2:$AM$102,MATCH(Species!Y$2,'Round  (7)'!$B$2:$AM$2,0),0),0)+IFERROR(VLOOKUP($B86,'Round  (8)'!$B$2:$AM$102,MATCH(Species!Y$2,'Round  (8)'!$B$2:$AM$2,0),0),0)+IFERROR(VLOOKUP($B86,'Round  (9)'!$B$2:$AM$102,MATCH(Species!Y$2,'Round  (9)'!$B$2:$AM$2,0),0),0)+IFERROR(VLOOKUP($B86,'Round  (10)'!$B$2:$U$102,MATCH(Species!Y$2,'Round  (10)'!$B$2:$U$2,0),0),0)+IFERROR(VLOOKUP($B86,'Round  (11)'!$B$2:$AB$102,MATCH(Species!Y$2,'Round  (11)'!$B$2:$AB$2,0),0),0)+IFERROR(VLOOKUP($B86,'Round  (12)'!$B$2:$Y$100,MATCH(Species!Y$2,'Round  (12)'!$B$2:$Y$2,0),0),0)</f>
        <v>0</v>
      </c>
      <c r="Z86" s="480">
        <f>IFERROR(VLOOKUP($B86,'Round 1'!$B$2:$AM$102,MATCH(Species!Z$2,'Round 1'!$B$2:$AM$2,0),0),0)+IFERROR(VLOOKUP($B86,'Round  (2)'!$B$2:$AM$102,MATCH(Species!Z$2,'Round  (2)'!$B$2:$AM$2,0),0),0)+IFERROR(VLOOKUP($B86,'Round  (3)'!$B$2:$AM$102,MATCH(Species!Z$2,'Round  (3)'!$B$2:$AM$2,0),0),0)+IFERROR(VLOOKUP($B86,'Round (4)'!$B$2:$AM$102,MATCH(Species!Z$2,'Round (4)'!$B$2:$AM$2,0),0),0)+IFERROR(VLOOKUP($B86,'Round  (5)'!$B$2:$AM$102,MATCH(Species!Z$2,'Round  (5)'!$B$2:$AM$2,0),0),0)+IFERROR(VLOOKUP($B86,'Round  (6)'!$B$2:$AM$102,MATCH(Species!Z$2,'Round  (6)'!$B$2:$AM$2,0),0),0)+IFERROR(VLOOKUP($B86,'Round  (7)'!$B$2:$AM$102,MATCH(Species!Z$2,'Round  (7)'!$B$2:$AM$2,0),0),0)+IFERROR(VLOOKUP($B86,'Round  (8)'!$B$2:$AM$102,MATCH(Species!Z$2,'Round  (8)'!$B$2:$AM$2,0),0),0)+IFERROR(VLOOKUP($B86,'Round  (9)'!$B$2:$AM$102,MATCH(Species!Z$2,'Round  (9)'!$B$2:$AM$2,0),0),0)+IFERROR(VLOOKUP($B86,'Round  (10)'!$B$2:$U$102,MATCH(Species!Z$2,'Round  (10)'!$B$2:$U$2,0),0),0)+IFERROR(VLOOKUP($B86,'Round  (11)'!$B$2:$AB$102,MATCH(Species!Z$2,'Round  (11)'!$B$2:$AB$2,0),0),0)+IFERROR(VLOOKUP($B86,'Round  (12)'!$B$2:$Y$100,MATCH(Species!Z$2,'Round  (12)'!$B$2:$Y$2,0),0),0)</f>
        <v>0</v>
      </c>
      <c r="AA86" s="480">
        <f>IFERROR(VLOOKUP($B86,'Round 1'!$B$2:$AM$102,MATCH(Species!AA$2,'Round 1'!$B$2:$AM$2,0),0),0)+IFERROR(VLOOKUP($B86,'Round  (2)'!$B$2:$AM$102,MATCH(Species!AA$2,'Round  (2)'!$B$2:$AM$2,0),0),0)+IFERROR(VLOOKUP($B86,'Round  (3)'!$B$2:$AM$102,MATCH(Species!AA$2,'Round  (3)'!$B$2:$AM$2,0),0),0)+IFERROR(VLOOKUP($B86,'Round (4)'!$B$2:$AM$102,MATCH(Species!AA$2,'Round (4)'!$B$2:$AM$2,0),0),0)+IFERROR(VLOOKUP($B86,'Round  (5)'!$B$2:$AM$102,MATCH(Species!AA$2,'Round  (5)'!$B$2:$AM$2,0),0),0)+IFERROR(VLOOKUP($B86,'Round  (6)'!$B$2:$AM$102,MATCH(Species!AA$2,'Round  (6)'!$B$2:$AM$2,0),0),0)+IFERROR(VLOOKUP($B86,'Round  (7)'!$B$2:$AM$102,MATCH(Species!AA$2,'Round  (7)'!$B$2:$AM$2,0),0),0)+IFERROR(VLOOKUP($B86,'Round  (8)'!$B$2:$AM$102,MATCH(Species!AA$2,'Round  (8)'!$B$2:$AM$2,0),0),0)+IFERROR(VLOOKUP($B86,'Round  (9)'!$B$2:$AM$102,MATCH(Species!AA$2,'Round  (9)'!$B$2:$AM$2,0),0),0)+IFERROR(VLOOKUP($B86,'Round  (10)'!$B$2:$U$102,MATCH(Species!AA$2,'Round  (10)'!$B$2:$U$2,0),0),0)+IFERROR(VLOOKUP($B86,'Round  (11)'!$B$2:$AB$102,MATCH(Species!AA$2,'Round  (11)'!$B$2:$AB$2,0),0),0)+IFERROR(VLOOKUP($B86,'Round  (12)'!$B$2:$Y$100,MATCH(Species!AA$2,'Round  (12)'!$B$2:$Y$2,0),0),0)</f>
        <v>0</v>
      </c>
      <c r="AB86" s="480">
        <f>IFERROR(VLOOKUP($B86,'Round 1'!$B$2:$AM$102,MATCH(Species!AB$2,'Round 1'!$B$2:$AM$2,0),0),0)+IFERROR(VLOOKUP($B86,'Round  (2)'!$B$2:$AM$102,MATCH(Species!AB$2,'Round  (2)'!$B$2:$AM$2,0),0),0)+IFERROR(VLOOKUP($B86,'Round  (3)'!$B$2:$AM$102,MATCH(Species!AB$2,'Round  (3)'!$B$2:$AM$2,0),0),0)+IFERROR(VLOOKUP($B86,'Round (4)'!$B$2:$AM$102,MATCH(Species!AB$2,'Round (4)'!$B$2:$AM$2,0),0),0)+IFERROR(VLOOKUP($B86,'Round  (5)'!$B$2:$AM$102,MATCH(Species!AB$2,'Round  (5)'!$B$2:$AM$2,0),0),0)+IFERROR(VLOOKUP($B86,'Round  (6)'!$B$2:$AM$102,MATCH(Species!AB$2,'Round  (6)'!$B$2:$AM$2,0),0),0)+IFERROR(VLOOKUP($B86,'Round  (7)'!$B$2:$AM$102,MATCH(Species!AB$2,'Round  (7)'!$B$2:$AM$2,0),0),0)+IFERROR(VLOOKUP($B86,'Round  (8)'!$B$2:$AM$102,MATCH(Species!AB$2,'Round  (8)'!$B$2:$AM$2,0),0),0)+IFERROR(VLOOKUP($B86,'Round  (9)'!$B$2:$AM$102,MATCH(Species!AB$2,'Round  (9)'!$B$2:$AM$2,0),0),0)+IFERROR(VLOOKUP($B86,'Round  (10)'!$B$2:$U$102,MATCH(Species!AB$2,'Round  (10)'!$B$2:$U$2,0),0),0)+IFERROR(VLOOKUP($B86,'Round  (11)'!$B$2:$AB$102,MATCH(Species!AB$2,'Round  (11)'!$B$2:$AB$2,0),0),0)+IFERROR(VLOOKUP($B86,'Round  (12)'!$B$2:$Y$100,MATCH(Species!AB$2,'Round  (12)'!$B$2:$Y$2,0),0),0)</f>
        <v>0</v>
      </c>
      <c r="AC86" s="480">
        <f>IFERROR(VLOOKUP($B86,'Round 1'!$B$2:$AM$102,MATCH(Species!AC$2,'Round 1'!$B$2:$AM$2,0),0),0)+IFERROR(VLOOKUP($B86,'Round  (2)'!$B$2:$AM$102,MATCH(Species!AC$2,'Round  (2)'!$B$2:$AM$2,0),0),0)+IFERROR(VLOOKUP($B86,'Round  (3)'!$B$2:$AM$102,MATCH(Species!AC$2,'Round  (3)'!$B$2:$AM$2,0),0),0)+IFERROR(VLOOKUP($B86,'Round (4)'!$B$2:$AM$102,MATCH(Species!AC$2,'Round (4)'!$B$2:$AM$2,0),0),0)+IFERROR(VLOOKUP($B86,'Round  (5)'!$B$2:$AM$102,MATCH(Species!AC$2,'Round  (5)'!$B$2:$AM$2,0),0),0)+IFERROR(VLOOKUP($B86,'Round  (6)'!$B$2:$AM$102,MATCH(Species!AC$2,'Round  (6)'!$B$2:$AM$2,0),0),0)+IFERROR(VLOOKUP($B86,'Round  (7)'!$B$2:$AM$102,MATCH(Species!AC$2,'Round  (7)'!$B$2:$AM$2,0),0),0)+IFERROR(VLOOKUP($B86,'Round  (8)'!$B$2:$AM$102,MATCH(Species!AC$2,'Round  (8)'!$B$2:$AM$2,0),0),0)+IFERROR(VLOOKUP($B86,'Round  (9)'!$B$2:$AM$102,MATCH(Species!AC$2,'Round  (9)'!$B$2:$AM$2,0),0),0)+IFERROR(VLOOKUP($B86,'Round  (10)'!$B$2:$U$102,MATCH(Species!AC$2,'Round  (10)'!$B$2:$U$2,0),0),0)+IFERROR(VLOOKUP($B86,'Round  (11)'!$B$2:$AB$102,MATCH(Species!AC$2,'Round  (11)'!$B$2:$AB$2,0),0),0)+IFERROR(VLOOKUP($B86,'Round  (12)'!$B$2:$Y$100,MATCH(Species!AC$2,'Round  (12)'!$B$2:$Y$2,0),0),0)</f>
        <v>0</v>
      </c>
      <c r="AD86" s="480">
        <f>IFERROR(VLOOKUP($B86,'Round 1'!$B$2:$AM$102,MATCH(Species!AD$2,'Round 1'!$B$2:$AM$2,0),0),0)+IFERROR(VLOOKUP($B86,'Round  (2)'!$B$2:$AM$102,MATCH(Species!AD$2,'Round  (2)'!$B$2:$AM$2,0),0),0)+IFERROR(VLOOKUP($B86,'Round  (3)'!$B$2:$AM$102,MATCH(Species!AD$2,'Round  (3)'!$B$2:$AM$2,0),0),0)+IFERROR(VLOOKUP($B86,'Round (4)'!$B$2:$AM$102,MATCH(Species!AD$2,'Round (4)'!$B$2:$AM$2,0),0),0)+IFERROR(VLOOKUP($B86,'Round  (5)'!$B$2:$AM$102,MATCH(Species!AD$2,'Round  (5)'!$B$2:$AM$2,0),0),0)+IFERROR(VLOOKUP($B86,'Round  (6)'!$B$2:$AM$102,MATCH(Species!AD$2,'Round  (6)'!$B$2:$AM$2,0),0),0)+IFERROR(VLOOKUP($B86,'Round  (7)'!$B$2:$AM$102,MATCH(Species!AD$2,'Round  (7)'!$B$2:$AM$2,0),0),0)+IFERROR(VLOOKUP($B86,'Round  (8)'!$B$2:$AM$102,MATCH(Species!AD$2,'Round  (8)'!$B$2:$AM$2,0),0),0)+IFERROR(VLOOKUP($B86,'Round  (9)'!$B$2:$AM$102,MATCH(Species!AD$2,'Round  (9)'!$B$2:$AM$2,0),0),0)+IFERROR(VLOOKUP($B86,'Round  (10)'!$B$2:$U$102,MATCH(Species!AD$2,'Round  (10)'!$B$2:$U$2,0),0),0)+IFERROR(VLOOKUP($B86,'Round  (11)'!$B$2:$AB$102,MATCH(Species!AD$2,'Round  (11)'!$B$2:$AB$2,0),0),0)+IFERROR(VLOOKUP($B86,'Round  (12)'!$B$2:$Y$100,MATCH(Species!AD$2,'Round  (12)'!$B$2:$Y$2,0),0),0)</f>
        <v>0</v>
      </c>
      <c r="AE86" s="480">
        <f>IFERROR(VLOOKUP($B86,'Round 1'!$B$2:$AM$102,MATCH(Species!AE$2,'Round 1'!$B$2:$AM$2,0),0),0)+IFERROR(VLOOKUP($B86,'Round  (2)'!$B$2:$AM$102,MATCH(Species!AE$2,'Round  (2)'!$B$2:$AM$2,0),0),0)+IFERROR(VLOOKUP($B86,'Round  (3)'!$B$2:$AM$102,MATCH(Species!AE$2,'Round  (3)'!$B$2:$AM$2,0),0),0)+IFERROR(VLOOKUP($B86,'Round (4)'!$B$2:$AM$102,MATCH(Species!AE$2,'Round (4)'!$B$2:$AM$2,0),0),0)+IFERROR(VLOOKUP($B86,'Round  (5)'!$B$2:$AM$102,MATCH(Species!AE$2,'Round  (5)'!$B$2:$AM$2,0),0),0)+IFERROR(VLOOKUP($B86,'Round  (6)'!$B$2:$AM$102,MATCH(Species!AE$2,'Round  (6)'!$B$2:$AM$2,0),0),0)+IFERROR(VLOOKUP($B86,'Round  (7)'!$B$2:$AM$102,MATCH(Species!AE$2,'Round  (7)'!$B$2:$AM$2,0),0),0)+IFERROR(VLOOKUP($B86,'Round  (8)'!$B$2:$AM$102,MATCH(Species!AE$2,'Round  (8)'!$B$2:$AM$2,0),0),0)+IFERROR(VLOOKUP($B86,'Round  (9)'!$B$2:$AM$102,MATCH(Species!AE$2,'Round  (9)'!$B$2:$AM$2,0),0),0)+IFERROR(VLOOKUP($B86,'Round  (10)'!$B$2:$U$102,MATCH(Species!AE$2,'Round  (10)'!$B$2:$U$2,0),0),0)+IFERROR(VLOOKUP($B86,'Round  (11)'!$B$2:$AB$102,MATCH(Species!AE$2,'Round  (11)'!$B$2:$AB$2,0),0),0)+IFERROR(VLOOKUP($B86,'Round  (12)'!$B$2:$Y$100,MATCH(Species!AE$2,'Round  (12)'!$B$2:$Y$2,0),0),0)</f>
        <v>0</v>
      </c>
      <c r="AF86" s="480">
        <f>IFERROR(VLOOKUP($B86,'Round 1'!$B$2:$AM$102,MATCH(Species!AF$2,'Round 1'!$B$2:$AM$2,0),0),0)+IFERROR(VLOOKUP($B86,'Round  (2)'!$B$2:$AM$102,MATCH(Species!AF$2,'Round  (2)'!$B$2:$AM$2,0),0),0)+IFERROR(VLOOKUP($B86,'Round  (3)'!$B$2:$AM$102,MATCH(Species!AF$2,'Round  (3)'!$B$2:$AM$2,0),0),0)+IFERROR(VLOOKUP($B86,'Round (4)'!$B$2:$AM$102,MATCH(Species!AF$2,'Round (4)'!$B$2:$AM$2,0),0),0)+IFERROR(VLOOKUP($B86,'Round  (5)'!$B$2:$AM$102,MATCH(Species!AF$2,'Round  (5)'!$B$2:$AM$2,0),0),0)+IFERROR(VLOOKUP($B86,'Round  (6)'!$B$2:$AM$102,MATCH(Species!AF$2,'Round  (6)'!$B$2:$AM$2,0),0),0)+IFERROR(VLOOKUP($B86,'Round  (7)'!$B$2:$AM$102,MATCH(Species!AF$2,'Round  (7)'!$B$2:$AM$2,0),0),0)+IFERROR(VLOOKUP($B86,'Round  (8)'!$B$2:$AM$102,MATCH(Species!AF$2,'Round  (8)'!$B$2:$AM$2,0),0),0)+IFERROR(VLOOKUP($B86,'Round  (9)'!$B$2:$AM$102,MATCH(Species!AF$2,'Round  (9)'!$B$2:$AM$2,0),0),0)+IFERROR(VLOOKUP($B86,'Round  (10)'!$B$2:$U$102,MATCH(Species!AF$2,'Round  (10)'!$B$2:$U$2,0),0),0)+IFERROR(VLOOKUP($B86,'Round  (11)'!$B$2:$AB$102,MATCH(Species!AF$2,'Round  (11)'!$B$2:$AB$2,0),0),0)+IFERROR(VLOOKUP($B86,'Round  (12)'!$B$2:$Y$100,MATCH(Species!AF$2,'Round  (12)'!$B$2:$Y$2,0),0),0)</f>
        <v>0</v>
      </c>
      <c r="AG86" s="480">
        <f>IFERROR(VLOOKUP($B86,'Round 1'!$B$2:$AM$102,MATCH(Species!AG$2,'Round 1'!$B$2:$AM$2,0),0),0)+IFERROR(VLOOKUP($B86,'Round  (2)'!$B$2:$AM$102,MATCH(Species!AG$2,'Round  (2)'!$B$2:$AM$2,0),0),0)+IFERROR(VLOOKUP($B86,'Round  (3)'!$B$2:$AM$102,MATCH(Species!AG$2,'Round  (3)'!$B$2:$AM$2,0),0),0)+IFERROR(VLOOKUP($B86,'Round (4)'!$B$2:$AM$102,MATCH(Species!AG$2,'Round (4)'!$B$2:$AM$2,0),0),0)+IFERROR(VLOOKUP($B86,'Round  (5)'!$B$2:$AM$102,MATCH(Species!AG$2,'Round  (5)'!$B$2:$AM$2,0),0),0)+IFERROR(VLOOKUP($B86,'Round  (6)'!$B$2:$AM$102,MATCH(Species!AG$2,'Round  (6)'!$B$2:$AM$2,0),0),0)+IFERROR(VLOOKUP($B86,'Round  (7)'!$B$2:$AM$102,MATCH(Species!AG$2,'Round  (7)'!$B$2:$AM$2,0),0),0)+IFERROR(VLOOKUP($B86,'Round  (8)'!$B$2:$AM$102,MATCH(Species!AG$2,'Round  (8)'!$B$2:$AM$2,0),0),0)+IFERROR(VLOOKUP($B86,'Round  (9)'!$B$2:$AM$102,MATCH(Species!AG$2,'Round  (9)'!$B$2:$AM$2,0),0),0)+IFERROR(VLOOKUP($B86,'Round  (10)'!$B$2:$U$102,MATCH(Species!AG$2,'Round  (10)'!$B$2:$U$2,0),0),0)+IFERROR(VLOOKUP($B86,'Round  (11)'!$B$2:$AB$102,MATCH(Species!AG$2,'Round  (11)'!$B$2:$AB$2,0),0),0)+IFERROR(VLOOKUP($B86,'Round  (12)'!$B$2:$Y$100,MATCH(Species!AG$2,'Round  (12)'!$B$2:$Y$2,0),0),0)</f>
        <v>0</v>
      </c>
      <c r="AH86" s="480">
        <f>IFERROR(VLOOKUP($B86,'Round 1'!$B$2:$AM$102,MATCH(Species!AH$2,'Round 1'!$B$2:$AM$2,0),0),0)+IFERROR(VLOOKUP($B86,'Round  (2)'!$B$2:$AM$102,MATCH(Species!AH$2,'Round  (2)'!$B$2:$AM$2,0),0),0)+IFERROR(VLOOKUP($B86,'Round  (3)'!$B$2:$AM$102,MATCH(Species!AH$2,'Round  (3)'!$B$2:$AM$2,0),0),0)+IFERROR(VLOOKUP($B86,'Round (4)'!$B$2:$AM$102,MATCH(Species!AH$2,'Round (4)'!$B$2:$AM$2,0),0),0)+IFERROR(VLOOKUP($B86,'Round  (5)'!$B$2:$AM$102,MATCH(Species!AH$2,'Round  (5)'!$B$2:$AM$2,0),0),0)+IFERROR(VLOOKUP($B86,'Round  (6)'!$B$2:$AM$102,MATCH(Species!AH$2,'Round  (6)'!$B$2:$AM$2,0),0),0)+IFERROR(VLOOKUP($B86,'Round  (7)'!$B$2:$AM$102,MATCH(Species!AH$2,'Round  (7)'!$B$2:$AM$2,0),0),0)+IFERROR(VLOOKUP($B86,'Round  (8)'!$B$2:$AM$102,MATCH(Species!AH$2,'Round  (8)'!$B$2:$AM$2,0),0),0)+IFERROR(VLOOKUP($B86,'Round  (9)'!$B$2:$AM$102,MATCH(Species!AH$2,'Round  (9)'!$B$2:$AM$2,0),0),0)+IFERROR(VLOOKUP($B86,'Round  (10)'!$B$2:$U$102,MATCH(Species!AH$2,'Round  (10)'!$B$2:$U$2,0),0),0)+IFERROR(VLOOKUP($B86,'Round  (11)'!$B$2:$AB$102,MATCH(Species!AH$2,'Round  (11)'!$B$2:$AB$2,0),0),0)+IFERROR(VLOOKUP($B86,'Round  (12)'!$B$2:$Y$100,MATCH(Species!AH$2,'Round  (12)'!$B$2:$Y$2,0),0),0)</f>
        <v>0</v>
      </c>
      <c r="AI86" s="480">
        <f>IFERROR(VLOOKUP($B86,'Round 1'!$B$2:$AM$102,MATCH(Species!AI$2,'Round 1'!$B$2:$AM$2,0),0),0)+IFERROR(VLOOKUP($B86,'Round  (2)'!$B$2:$AM$102,MATCH(Species!AI$2,'Round  (2)'!$B$2:$AM$2,0),0),0)+IFERROR(VLOOKUP($B86,'Round  (3)'!$B$2:$AM$102,MATCH(Species!AI$2,'Round  (3)'!$B$2:$AM$2,0),0),0)+IFERROR(VLOOKUP($B86,'Round (4)'!$B$2:$AM$102,MATCH(Species!AI$2,'Round (4)'!$B$2:$AM$2,0),0),0)+IFERROR(VLOOKUP($B86,'Round  (5)'!$B$2:$AM$102,MATCH(Species!AI$2,'Round  (5)'!$B$2:$AM$2,0),0),0)+IFERROR(VLOOKUP($B86,'Round  (6)'!$B$2:$AM$102,MATCH(Species!AI$2,'Round  (6)'!$B$2:$AM$2,0),0),0)+IFERROR(VLOOKUP($B86,'Round  (7)'!$B$2:$AM$102,MATCH(Species!AI$2,'Round  (7)'!$B$2:$AM$2,0),0),0)+IFERROR(VLOOKUP($B86,'Round  (8)'!$B$2:$AM$102,MATCH(Species!AI$2,'Round  (8)'!$B$2:$AM$2,0),0),0)+IFERROR(VLOOKUP($B86,'Round  (9)'!$B$2:$AM$102,MATCH(Species!AI$2,'Round  (9)'!$B$2:$AM$2,0),0),0)+IFERROR(VLOOKUP($B86,'Round  (10)'!$B$2:$U$102,MATCH(Species!AI$2,'Round  (10)'!$B$2:$U$2,0),0),0)+IFERROR(VLOOKUP($B86,'Round  (11)'!$B$2:$AB$102,MATCH(Species!AI$2,'Round  (11)'!$B$2:$AB$2,0),0),0)+IFERROR(VLOOKUP($B86,'Round  (12)'!$B$2:$Y$100,MATCH(Species!AI$2,'Round  (12)'!$B$2:$Y$2,0),0),0)</f>
        <v>0</v>
      </c>
      <c r="AJ86" s="480">
        <f>IFERROR(VLOOKUP($B86,'Round 1'!$B$2:$AM$102,MATCH(Species!AJ$2,'Round 1'!$B$2:$AM$2,0),0),0)+IFERROR(VLOOKUP($B86,'Round  (2)'!$B$2:$AM$102,MATCH(Species!AJ$2,'Round  (2)'!$B$2:$AM$2,0),0),0)+IFERROR(VLOOKUP($B86,'Round  (3)'!$B$2:$AM$102,MATCH(Species!AJ$2,'Round  (3)'!$B$2:$AM$2,0),0),0)+IFERROR(VLOOKUP($B86,'Round (4)'!$B$2:$AM$102,MATCH(Species!AJ$2,'Round (4)'!$B$2:$AM$2,0),0),0)+IFERROR(VLOOKUP($B86,'Round  (5)'!$B$2:$AM$102,MATCH(Species!AJ$2,'Round  (5)'!$B$2:$AM$2,0),0),0)+IFERROR(VLOOKUP($B86,'Round  (6)'!$B$2:$AM$102,MATCH(Species!AJ$2,'Round  (6)'!$B$2:$AM$2,0),0),0)+IFERROR(VLOOKUP($B86,'Round  (7)'!$B$2:$AM$102,MATCH(Species!AJ$2,'Round  (7)'!$B$2:$AM$2,0),0),0)+IFERROR(VLOOKUP($B86,'Round  (8)'!$B$2:$AM$102,MATCH(Species!AJ$2,'Round  (8)'!$B$2:$AM$2,0),0),0)+IFERROR(VLOOKUP($B86,'Round  (9)'!$B$2:$AM$102,MATCH(Species!AJ$2,'Round  (9)'!$B$2:$AM$2,0),0),0)+IFERROR(VLOOKUP($B86,'Round  (10)'!$B$2:$U$102,MATCH(Species!AJ$2,'Round  (10)'!$B$2:$U$2,0),0),0)+IFERROR(VLOOKUP($B86,'Round  (11)'!$B$2:$AB$102,MATCH(Species!AJ$2,'Round  (11)'!$B$2:$AB$2,0),0),0)+IFERROR(VLOOKUP($B86,'Round  (12)'!$B$2:$Y$100,MATCH(Species!AJ$2,'Round  (12)'!$B$2:$Y$2,0),0),0)</f>
        <v>0</v>
      </c>
    </row>
    <row r="87" spans="1:36" x14ac:dyDescent="0.3">
      <c r="A87" s="186">
        <v>84</v>
      </c>
      <c r="B87" s="326" t="s">
        <v>321</v>
      </c>
      <c r="C87" s="66" t="str">
        <f>IFERROR(VLOOKUP(B87,IND!$B$3:$E$66,4,0),"NM")</f>
        <v>NM</v>
      </c>
      <c r="D87" s="51">
        <f t="shared" si="5"/>
        <v>1</v>
      </c>
      <c r="E87" s="342">
        <f t="shared" si="6"/>
        <v>1</v>
      </c>
      <c r="F87" s="480">
        <f>IFERROR(VLOOKUP($B87,'Round 1'!$B$2:$AM$102,MATCH(Species!F$2,'Round 1'!$B$2:$AM$2,0),0),0)+IFERROR(VLOOKUP($B87,'Round  (2)'!$B$2:$AM$102,MATCH(Species!F$2,'Round  (2)'!$B$2:$AM$2,0),0),0)+IFERROR(VLOOKUP($B87,'Round  (3)'!$B$2:$AM$102,MATCH(Species!F$2,'Round  (3)'!$B$2:$AM$2,0),0),0)+IFERROR(VLOOKUP($B87,'Round (4)'!$B$2:$AM$102,MATCH(Species!F$2,'Round (4)'!$B$2:$AM$2,0),0),0)+IFERROR(VLOOKUP($B87,'Round  (5)'!$B$2:$AM$102,MATCH(Species!F$2,'Round  (5)'!$B$2:$AM$2,0),0),0)+IFERROR(VLOOKUP($B87,'Round  (6)'!$B$2:$AM$102,MATCH(Species!F$2,'Round  (6)'!$B$2:$AM$2,0),0),0)+IFERROR(VLOOKUP($B87,'Round  (7)'!$B$2:$AM$102,MATCH(Species!F$2,'Round  (7)'!$B$2:$AM$2,0),0),0)+IFERROR(VLOOKUP($B87,'Round  (8)'!$B$2:$AM$102,MATCH(Species!F$2,'Round  (8)'!$B$2:$AM$2,0),0),0)+IFERROR(VLOOKUP($B87,'Round  (9)'!$B$2:$AM$102,MATCH(Species!F$2,'Round  (9)'!$B$2:$AM$2,0),0),0)+IFERROR(VLOOKUP($B87,'Round  (10)'!$B$2:$U$102,MATCH(Species!F$2,'Round  (10)'!$B$2:$U$2,0),0),0)+IFERROR(VLOOKUP($B87,'Round  (11)'!$B$2:$AB$102,MATCH(Species!F$2,'Round  (11)'!$B$2:$AB$2,0),0),0)+IFERROR(VLOOKUP($B87,'Round  (12)'!$B$2:$Y$100,MATCH(Species!F$2,'Round  (12)'!$B$2:$Y$2,0),0),0)</f>
        <v>0</v>
      </c>
      <c r="G87" s="480">
        <f>IFERROR(VLOOKUP($B87,'Round 1'!$B$2:$AM$102,MATCH(Species!G$2,'Round 1'!$B$2:$AM$2,0),0),0)+IFERROR(VLOOKUP($B87,'Round  (2)'!$B$2:$AM$102,MATCH(Species!G$2,'Round  (2)'!$B$2:$AM$2,0),0),0)+IFERROR(VLOOKUP($B87,'Round  (3)'!$B$2:$AM$102,MATCH(Species!G$2,'Round  (3)'!$B$2:$AM$2,0),0),0)+IFERROR(VLOOKUP($B87,'Round (4)'!$B$2:$AM$102,MATCH(Species!G$2,'Round (4)'!$B$2:$AM$2,0),0),0)+IFERROR(VLOOKUP($B87,'Round  (5)'!$B$2:$AM$102,MATCH(Species!G$2,'Round  (5)'!$B$2:$AM$2,0),0),0)+IFERROR(VLOOKUP($B87,'Round  (6)'!$B$2:$AM$102,MATCH(Species!G$2,'Round  (6)'!$B$2:$AM$2,0),0),0)+IFERROR(VLOOKUP($B87,'Round  (7)'!$B$2:$AM$102,MATCH(Species!G$2,'Round  (7)'!$B$2:$AM$2,0),0),0)+IFERROR(VLOOKUP($B87,'Round  (8)'!$B$2:$AM$102,MATCH(Species!G$2,'Round  (8)'!$B$2:$AM$2,0),0),0)+IFERROR(VLOOKUP($B87,'Round  (9)'!$B$2:$AM$102,MATCH(Species!G$2,'Round  (9)'!$B$2:$AM$2,0),0),0)+IFERROR(VLOOKUP($B87,'Round  (10)'!$B$2:$U$102,MATCH(Species!G$2,'Round  (10)'!$B$2:$U$2,0),0),0)+IFERROR(VLOOKUP($B87,'Round  (11)'!$B$2:$AB$102,MATCH(Species!G$2,'Round  (11)'!$B$2:$AB$2,0),0),0)+IFERROR(VLOOKUP($B87,'Round  (12)'!$B$2:$Y$100,MATCH(Species!G$2,'Round  (12)'!$B$2:$Y$2,0),0),0)</f>
        <v>0</v>
      </c>
      <c r="H87" s="480">
        <f>IFERROR(VLOOKUP($B87,'Round 1'!$B$2:$AM$102,MATCH(Species!H$2,'Round 1'!$B$2:$AM$2,0),0),0)+IFERROR(VLOOKUP($B87,'Round  (2)'!$B$2:$AM$102,MATCH(Species!H$2,'Round  (2)'!$B$2:$AM$2,0),0),0)+IFERROR(VLOOKUP($B87,'Round  (3)'!$B$2:$AM$102,MATCH(Species!H$2,'Round  (3)'!$B$2:$AM$2,0),0),0)+IFERROR(VLOOKUP($B87,'Round (4)'!$B$2:$AM$102,MATCH(Species!H$2,'Round (4)'!$B$2:$AM$2,0),0),0)+IFERROR(VLOOKUP($B87,'Round  (5)'!$B$2:$AM$102,MATCH(Species!H$2,'Round  (5)'!$B$2:$AM$2,0),0),0)+IFERROR(VLOOKUP($B87,'Round  (6)'!$B$2:$AM$102,MATCH(Species!H$2,'Round  (6)'!$B$2:$AM$2,0),0),0)+IFERROR(VLOOKUP($B87,'Round  (7)'!$B$2:$AM$102,MATCH(Species!H$2,'Round  (7)'!$B$2:$AM$2,0),0),0)+IFERROR(VLOOKUP($B87,'Round  (8)'!$B$2:$AM$102,MATCH(Species!H$2,'Round  (8)'!$B$2:$AM$2,0),0),0)+IFERROR(VLOOKUP($B87,'Round  (9)'!$B$2:$AM$102,MATCH(Species!H$2,'Round  (9)'!$B$2:$AM$2,0),0),0)+IFERROR(VLOOKUP($B87,'Round  (10)'!$B$2:$U$102,MATCH(Species!H$2,'Round  (10)'!$B$2:$U$2,0),0),0)+IFERROR(VLOOKUP($B87,'Round  (11)'!$B$2:$AB$102,MATCH(Species!H$2,'Round  (11)'!$B$2:$AB$2,0),0),0)+IFERROR(VLOOKUP($B87,'Round  (12)'!$B$2:$Y$100,MATCH(Species!H$2,'Round  (12)'!$B$2:$Y$2,0),0),0)</f>
        <v>0</v>
      </c>
      <c r="I87" s="480">
        <f>IFERROR(VLOOKUP($B87,'Round 1'!$B$2:$AM$102,MATCH(Species!I$2,'Round 1'!$B$2:$AM$2,0),0),0)+IFERROR(VLOOKUP($B87,'Round  (2)'!$B$2:$AM$102,MATCH(Species!I$2,'Round  (2)'!$B$2:$AM$2,0),0),0)+IFERROR(VLOOKUP($B87,'Round  (3)'!$B$2:$AM$102,MATCH(Species!I$2,'Round  (3)'!$B$2:$AM$2,0),0),0)+IFERROR(VLOOKUP($B87,'Round (4)'!$B$2:$AM$102,MATCH(Species!I$2,'Round (4)'!$B$2:$AM$2,0),0),0)+IFERROR(VLOOKUP($B87,'Round  (5)'!$B$2:$AM$102,MATCH(Species!I$2,'Round  (5)'!$B$2:$AM$2,0),0),0)+IFERROR(VLOOKUP($B87,'Round  (6)'!$B$2:$AM$102,MATCH(Species!I$2,'Round  (6)'!$B$2:$AM$2,0),0),0)+IFERROR(VLOOKUP($B87,'Round  (7)'!$B$2:$AM$102,MATCH(Species!I$2,'Round  (7)'!$B$2:$AM$2,0),0),0)+IFERROR(VLOOKUP($B87,'Round  (8)'!$B$2:$AM$102,MATCH(Species!I$2,'Round  (8)'!$B$2:$AM$2,0),0),0)+IFERROR(VLOOKUP($B87,'Round  (9)'!$B$2:$AM$102,MATCH(Species!I$2,'Round  (9)'!$B$2:$AM$2,0),0),0)+IFERROR(VLOOKUP($B87,'Round  (10)'!$B$2:$U$102,MATCH(Species!I$2,'Round  (10)'!$B$2:$U$2,0),0),0)+IFERROR(VLOOKUP($B87,'Round  (11)'!$B$2:$AB$102,MATCH(Species!I$2,'Round  (11)'!$B$2:$AB$2,0),0),0)+IFERROR(VLOOKUP($B87,'Round  (12)'!$B$2:$Y$100,MATCH(Species!I$2,'Round  (12)'!$B$2:$Y$2,0),0),0)</f>
        <v>0</v>
      </c>
      <c r="J87" s="480">
        <f>IFERROR(VLOOKUP($B87,'Round 1'!$B$2:$AM$102,MATCH(Species!J$2,'Round 1'!$B$2:$AM$2,0),0),0)+IFERROR(VLOOKUP($B87,'Round  (2)'!$B$2:$AM$102,MATCH(Species!J$2,'Round  (2)'!$B$2:$AM$2,0),0),0)+IFERROR(VLOOKUP($B87,'Round  (3)'!$B$2:$AM$102,MATCH(Species!J$2,'Round  (3)'!$B$2:$AM$2,0),0),0)+IFERROR(VLOOKUP($B87,'Round (4)'!$B$2:$AM$102,MATCH(Species!J$2,'Round (4)'!$B$2:$AM$2,0),0),0)+IFERROR(VLOOKUP($B87,'Round  (5)'!$B$2:$AM$102,MATCH(Species!J$2,'Round  (5)'!$B$2:$AM$2,0),0),0)+IFERROR(VLOOKUP($B87,'Round  (6)'!$B$2:$AM$102,MATCH(Species!J$2,'Round  (6)'!$B$2:$AM$2,0),0),0)+IFERROR(VLOOKUP($B87,'Round  (7)'!$B$2:$AM$102,MATCH(Species!J$2,'Round  (7)'!$B$2:$AM$2,0),0),0)+IFERROR(VLOOKUP($B87,'Round  (8)'!$B$2:$AM$102,MATCH(Species!J$2,'Round  (8)'!$B$2:$AM$2,0),0),0)+IFERROR(VLOOKUP($B87,'Round  (9)'!$B$2:$AM$102,MATCH(Species!J$2,'Round  (9)'!$B$2:$AM$2,0),0),0)+IFERROR(VLOOKUP($B87,'Round  (10)'!$B$2:$U$102,MATCH(Species!J$2,'Round  (10)'!$B$2:$U$2,0),0),0)+IFERROR(VLOOKUP($B87,'Round  (11)'!$B$2:$AB$102,MATCH(Species!J$2,'Round  (11)'!$B$2:$AB$2,0),0),0)+IFERROR(VLOOKUP($B87,'Round  (12)'!$B$2:$Y$100,MATCH(Species!J$2,'Round  (12)'!$B$2:$Y$2,0),0),0)</f>
        <v>0</v>
      </c>
      <c r="K87" s="480">
        <f>IFERROR(VLOOKUP($B87,'Round 1'!$B$2:$AM$102,MATCH(Species!K$2,'Round 1'!$B$2:$AM$2,0),0),0)+IFERROR(VLOOKUP($B87,'Round  (2)'!$B$2:$AM$102,MATCH(Species!K$2,'Round  (2)'!$B$2:$AM$2,0),0),0)+IFERROR(VLOOKUP($B87,'Round  (3)'!$B$2:$AM$102,MATCH(Species!K$2,'Round  (3)'!$B$2:$AM$2,0),0),0)+IFERROR(VLOOKUP($B87,'Round (4)'!$B$2:$AM$102,MATCH(Species!K$2,'Round (4)'!$B$2:$AM$2,0),0),0)+IFERROR(VLOOKUP($B87,'Round  (5)'!$B$2:$AM$102,MATCH(Species!K$2,'Round  (5)'!$B$2:$AM$2,0),0),0)+IFERROR(VLOOKUP($B87,'Round  (6)'!$B$2:$AM$102,MATCH(Species!K$2,'Round  (6)'!$B$2:$AM$2,0),0),0)+IFERROR(VLOOKUP($B87,'Round  (7)'!$B$2:$AM$102,MATCH(Species!K$2,'Round  (7)'!$B$2:$AM$2,0),0),0)+IFERROR(VLOOKUP($B87,'Round  (8)'!$B$2:$AM$102,MATCH(Species!K$2,'Round  (8)'!$B$2:$AM$2,0),0),0)+IFERROR(VLOOKUP($B87,'Round  (9)'!$B$2:$AM$102,MATCH(Species!K$2,'Round  (9)'!$B$2:$AM$2,0),0),0)+IFERROR(VLOOKUP($B87,'Round  (10)'!$B$2:$U$102,MATCH(Species!K$2,'Round  (10)'!$B$2:$U$2,0),0),0)+IFERROR(VLOOKUP($B87,'Round  (11)'!$B$2:$AB$102,MATCH(Species!K$2,'Round  (11)'!$B$2:$AB$2,0),0),0)+IFERROR(VLOOKUP($B87,'Round  (12)'!$B$2:$Y$100,MATCH(Species!K$2,'Round  (12)'!$B$2:$Y$2,0),0),0)</f>
        <v>0</v>
      </c>
      <c r="L87" s="480">
        <f>IFERROR(VLOOKUP($B87,'Round 1'!$B$2:$AM$102,MATCH(Species!L$2,'Round 1'!$B$2:$AM$2,0),0),0)+IFERROR(VLOOKUP($B87,'Round  (2)'!$B$2:$AM$102,MATCH(Species!L$2,'Round  (2)'!$B$2:$AM$2,0),0),0)+IFERROR(VLOOKUP($B87,'Round  (3)'!$B$2:$AM$102,MATCH(Species!L$2,'Round  (3)'!$B$2:$AM$2,0),0),0)+IFERROR(VLOOKUP($B87,'Round (4)'!$B$2:$AM$102,MATCH(Species!L$2,'Round (4)'!$B$2:$AM$2,0),0),0)+IFERROR(VLOOKUP($B87,'Round  (5)'!$B$2:$AM$102,MATCH(Species!L$2,'Round  (5)'!$B$2:$AM$2,0),0),0)+IFERROR(VLOOKUP($B87,'Round  (6)'!$B$2:$AM$102,MATCH(Species!L$2,'Round  (6)'!$B$2:$AM$2,0),0),0)+IFERROR(VLOOKUP($B87,'Round  (7)'!$B$2:$AM$102,MATCH(Species!L$2,'Round  (7)'!$B$2:$AM$2,0),0),0)+IFERROR(VLOOKUP($B87,'Round  (8)'!$B$2:$AM$102,MATCH(Species!L$2,'Round  (8)'!$B$2:$AM$2,0),0),0)+IFERROR(VLOOKUP($B87,'Round  (9)'!$B$2:$AM$102,MATCH(Species!L$2,'Round  (9)'!$B$2:$AM$2,0),0),0)+IFERROR(VLOOKUP($B87,'Round  (10)'!$B$2:$U$102,MATCH(Species!L$2,'Round  (10)'!$B$2:$U$2,0),0),0)+IFERROR(VLOOKUP($B87,'Round  (11)'!$B$2:$AB$102,MATCH(Species!L$2,'Round  (11)'!$B$2:$AB$2,0),0),0)+IFERROR(VLOOKUP($B87,'Round  (12)'!$B$2:$Y$100,MATCH(Species!L$2,'Round  (12)'!$B$2:$Y$2,0),0),0)</f>
        <v>0</v>
      </c>
      <c r="M87" s="480">
        <f>IFERROR(VLOOKUP($B87,'Round 1'!$B$2:$AM$102,MATCH(Species!M$2,'Round 1'!$B$2:$AM$2,0),0),0)+IFERROR(VLOOKUP($B87,'Round  (2)'!$B$2:$AM$102,MATCH(Species!M$2,'Round  (2)'!$B$2:$AM$2,0),0),0)+IFERROR(VLOOKUP($B87,'Round  (3)'!$B$2:$AM$102,MATCH(Species!M$2,'Round  (3)'!$B$2:$AM$2,0),0),0)+IFERROR(VLOOKUP($B87,'Round (4)'!$B$2:$AM$102,MATCH(Species!M$2,'Round (4)'!$B$2:$AM$2,0),0),0)+IFERROR(VLOOKUP($B87,'Round  (5)'!$B$2:$AM$102,MATCH(Species!M$2,'Round  (5)'!$B$2:$AM$2,0),0),0)+IFERROR(VLOOKUP($B87,'Round  (6)'!$B$2:$AM$102,MATCH(Species!M$2,'Round  (6)'!$B$2:$AM$2,0),0),0)+IFERROR(VLOOKUP($B87,'Round  (7)'!$B$2:$AM$102,MATCH(Species!M$2,'Round  (7)'!$B$2:$AM$2,0),0),0)+IFERROR(VLOOKUP($B87,'Round  (8)'!$B$2:$AM$102,MATCH(Species!M$2,'Round  (8)'!$B$2:$AM$2,0),0),0)+IFERROR(VLOOKUP($B87,'Round  (9)'!$B$2:$AM$102,MATCH(Species!M$2,'Round  (9)'!$B$2:$AM$2,0),0),0)+IFERROR(VLOOKUP($B87,'Round  (10)'!$B$2:$U$102,MATCH(Species!M$2,'Round  (10)'!$B$2:$U$2,0),0),0)+IFERROR(VLOOKUP($B87,'Round  (11)'!$B$2:$AB$102,MATCH(Species!M$2,'Round  (11)'!$B$2:$AB$2,0),0),0)+IFERROR(VLOOKUP($B87,'Round  (12)'!$B$2:$Y$100,MATCH(Species!M$2,'Round  (12)'!$B$2:$Y$2,0),0),0)</f>
        <v>0</v>
      </c>
      <c r="N87" s="480">
        <f>IFERROR(VLOOKUP($B87,'Round 1'!$B$2:$AM$102,MATCH(Species!N$2,'Round 1'!$B$2:$AM$2,0),0),0)+IFERROR(VLOOKUP($B87,'Round  (2)'!$B$2:$AM$102,MATCH(Species!N$2,'Round  (2)'!$B$2:$AM$2,0),0),0)+IFERROR(VLOOKUP($B87,'Round  (3)'!$B$2:$AM$102,MATCH(Species!N$2,'Round  (3)'!$B$2:$AM$2,0),0),0)+IFERROR(VLOOKUP($B87,'Round (4)'!$B$2:$AM$102,MATCH(Species!N$2,'Round (4)'!$B$2:$AM$2,0),0),0)+IFERROR(VLOOKUP($B87,'Round  (5)'!$B$2:$AM$102,MATCH(Species!N$2,'Round  (5)'!$B$2:$AM$2,0),0),0)+IFERROR(VLOOKUP($B87,'Round  (6)'!$B$2:$AM$102,MATCH(Species!N$2,'Round  (6)'!$B$2:$AM$2,0),0),0)+IFERROR(VLOOKUP($B87,'Round  (7)'!$B$2:$AM$102,MATCH(Species!N$2,'Round  (7)'!$B$2:$AM$2,0),0),0)+IFERROR(VLOOKUP($B87,'Round  (8)'!$B$2:$AM$102,MATCH(Species!N$2,'Round  (8)'!$B$2:$AM$2,0),0),0)+IFERROR(VLOOKUP($B87,'Round  (9)'!$B$2:$AM$102,MATCH(Species!N$2,'Round  (9)'!$B$2:$AM$2,0),0),0)+IFERROR(VLOOKUP($B87,'Round  (10)'!$B$2:$U$102,MATCH(Species!N$2,'Round  (10)'!$B$2:$U$2,0),0),0)+IFERROR(VLOOKUP($B87,'Round  (11)'!$B$2:$AB$102,MATCH(Species!N$2,'Round  (11)'!$B$2:$AB$2,0),0),0)+IFERROR(VLOOKUP($B87,'Round  (12)'!$B$2:$Y$100,MATCH(Species!N$2,'Round  (12)'!$B$2:$Y$2,0),0),0)</f>
        <v>1</v>
      </c>
      <c r="O87" s="480">
        <f>IFERROR(VLOOKUP($B87,'Round 1'!$B$2:$AM$102,MATCH(Species!O$2,'Round 1'!$B$2:$AM$2,0),0),0)+IFERROR(VLOOKUP($B87,'Round  (2)'!$B$2:$AM$102,MATCH(Species!O$2,'Round  (2)'!$B$2:$AM$2,0),0),0)+IFERROR(VLOOKUP($B87,'Round  (3)'!$B$2:$AM$102,MATCH(Species!O$2,'Round  (3)'!$B$2:$AM$2,0),0),0)+IFERROR(VLOOKUP($B87,'Round (4)'!$B$2:$AM$102,MATCH(Species!O$2,'Round (4)'!$B$2:$AM$2,0),0),0)+IFERROR(VLOOKUP($B87,'Round  (5)'!$B$2:$AM$102,MATCH(Species!O$2,'Round  (5)'!$B$2:$AM$2,0),0),0)+IFERROR(VLOOKUP($B87,'Round  (6)'!$B$2:$AM$102,MATCH(Species!O$2,'Round  (6)'!$B$2:$AM$2,0),0),0)+IFERROR(VLOOKUP($B87,'Round  (7)'!$B$2:$AM$102,MATCH(Species!O$2,'Round  (7)'!$B$2:$AM$2,0),0),0)+IFERROR(VLOOKUP($B87,'Round  (8)'!$B$2:$AM$102,MATCH(Species!O$2,'Round  (8)'!$B$2:$AM$2,0),0),0)+IFERROR(VLOOKUP($B87,'Round  (9)'!$B$2:$AM$102,MATCH(Species!O$2,'Round  (9)'!$B$2:$AM$2,0),0),0)+IFERROR(VLOOKUP($B87,'Round  (10)'!$B$2:$U$102,MATCH(Species!O$2,'Round  (10)'!$B$2:$U$2,0),0),0)+IFERROR(VLOOKUP($B87,'Round  (11)'!$B$2:$AB$102,MATCH(Species!O$2,'Round  (11)'!$B$2:$AB$2,0),0),0)+IFERROR(VLOOKUP($B87,'Round  (12)'!$B$2:$Y$100,MATCH(Species!O$2,'Round  (12)'!$B$2:$Y$2,0),0),0)</f>
        <v>0</v>
      </c>
      <c r="P87" s="480">
        <f>IFERROR(VLOOKUP($B87,'Round 1'!$B$2:$AM$102,MATCH(Species!P$2,'Round 1'!$B$2:$AM$2,0),0),0)+IFERROR(VLOOKUP($B87,'Round  (2)'!$B$2:$AM$102,MATCH(Species!P$2,'Round  (2)'!$B$2:$AM$2,0),0),0)+IFERROR(VLOOKUP($B87,'Round  (3)'!$B$2:$AM$102,MATCH(Species!P$2,'Round  (3)'!$B$2:$AM$2,0),0),0)+IFERROR(VLOOKUP($B87,'Round (4)'!$B$2:$AM$102,MATCH(Species!P$2,'Round (4)'!$B$2:$AM$2,0),0),0)+IFERROR(VLOOKUP($B87,'Round  (5)'!$B$2:$AM$102,MATCH(Species!P$2,'Round  (5)'!$B$2:$AM$2,0),0),0)+IFERROR(VLOOKUP($B87,'Round  (6)'!$B$2:$AM$102,MATCH(Species!P$2,'Round  (6)'!$B$2:$AM$2,0),0),0)+IFERROR(VLOOKUP($B87,'Round  (7)'!$B$2:$AM$102,MATCH(Species!P$2,'Round  (7)'!$B$2:$AM$2,0),0),0)+IFERROR(VLOOKUP($B87,'Round  (8)'!$B$2:$AM$102,MATCH(Species!P$2,'Round  (8)'!$B$2:$AM$2,0),0),0)+IFERROR(VLOOKUP($B87,'Round  (9)'!$B$2:$AM$102,MATCH(Species!P$2,'Round  (9)'!$B$2:$AM$2,0),0),0)+IFERROR(VLOOKUP($B87,'Round  (10)'!$B$2:$U$102,MATCH(Species!P$2,'Round  (10)'!$B$2:$U$2,0),0),0)+IFERROR(VLOOKUP($B87,'Round  (11)'!$B$2:$AB$102,MATCH(Species!P$2,'Round  (11)'!$B$2:$AB$2,0),0),0)+IFERROR(VLOOKUP($B87,'Round  (12)'!$B$2:$Y$100,MATCH(Species!P$2,'Round  (12)'!$B$2:$Y$2,0),0),0)</f>
        <v>0</v>
      </c>
      <c r="Q87" s="480">
        <f>IFERROR(VLOOKUP($B87,'Round 1'!$B$2:$AM$102,MATCH(Species!Q$2,'Round 1'!$B$2:$AM$2,0),0),0)+IFERROR(VLOOKUP($B87,'Round  (2)'!$B$2:$AM$102,MATCH(Species!Q$2,'Round  (2)'!$B$2:$AM$2,0),0),0)+IFERROR(VLOOKUP($B87,'Round  (3)'!$B$2:$AM$102,MATCH(Species!Q$2,'Round  (3)'!$B$2:$AM$2,0),0),0)+IFERROR(VLOOKUP($B87,'Round (4)'!$B$2:$AM$102,MATCH(Species!Q$2,'Round (4)'!$B$2:$AM$2,0),0),0)+IFERROR(VLOOKUP($B87,'Round  (5)'!$B$2:$AM$102,MATCH(Species!Q$2,'Round  (5)'!$B$2:$AM$2,0),0),0)+IFERROR(VLOOKUP($B87,'Round  (6)'!$B$2:$AM$102,MATCH(Species!Q$2,'Round  (6)'!$B$2:$AM$2,0),0),0)+IFERROR(VLOOKUP($B87,'Round  (7)'!$B$2:$AM$102,MATCH(Species!Q$2,'Round  (7)'!$B$2:$AM$2,0),0),0)+IFERROR(VLOOKUP($B87,'Round  (8)'!$B$2:$AM$102,MATCH(Species!Q$2,'Round  (8)'!$B$2:$AM$2,0),0),0)+IFERROR(VLOOKUP($B87,'Round  (9)'!$B$2:$AM$102,MATCH(Species!Q$2,'Round  (9)'!$B$2:$AM$2,0),0),0)+IFERROR(VLOOKUP($B87,'Round  (10)'!$B$2:$U$102,MATCH(Species!Q$2,'Round  (10)'!$B$2:$U$2,0),0),0)+IFERROR(VLOOKUP($B87,'Round  (11)'!$B$2:$AB$102,MATCH(Species!Q$2,'Round  (11)'!$B$2:$AB$2,0),0),0)+IFERROR(VLOOKUP($B87,'Round  (12)'!$B$2:$Y$100,MATCH(Species!Q$2,'Round  (12)'!$B$2:$Y$2,0),0),0)</f>
        <v>0</v>
      </c>
      <c r="R87" s="480">
        <f>IFERROR(VLOOKUP($B87,'Round 1'!$B$2:$AM$102,MATCH(Species!R$2,'Round 1'!$B$2:$AM$2,0),0),0)+IFERROR(VLOOKUP($B87,'Round  (2)'!$B$2:$AM$102,MATCH(Species!R$2,'Round  (2)'!$B$2:$AM$2,0),0),0)+IFERROR(VLOOKUP($B87,'Round  (3)'!$B$2:$AM$102,MATCH(Species!R$2,'Round  (3)'!$B$2:$AM$2,0),0),0)+IFERROR(VLOOKUP($B87,'Round (4)'!$B$2:$AM$102,MATCH(Species!R$2,'Round (4)'!$B$2:$AM$2,0),0),0)+IFERROR(VLOOKUP($B87,'Round  (5)'!$B$2:$AM$102,MATCH(Species!R$2,'Round  (5)'!$B$2:$AM$2,0),0),0)+IFERROR(VLOOKUP($B87,'Round  (6)'!$B$2:$AM$102,MATCH(Species!R$2,'Round  (6)'!$B$2:$AM$2,0),0),0)+IFERROR(VLOOKUP($B87,'Round  (7)'!$B$2:$AM$102,MATCH(Species!R$2,'Round  (7)'!$B$2:$AM$2,0),0),0)+IFERROR(VLOOKUP($B87,'Round  (8)'!$B$2:$AM$102,MATCH(Species!R$2,'Round  (8)'!$B$2:$AM$2,0),0),0)+IFERROR(VLOOKUP($B87,'Round  (9)'!$B$2:$AM$102,MATCH(Species!R$2,'Round  (9)'!$B$2:$AM$2,0),0),0)+IFERROR(VLOOKUP($B87,'Round  (10)'!$B$2:$U$102,MATCH(Species!R$2,'Round  (10)'!$B$2:$U$2,0),0),0)+IFERROR(VLOOKUP($B87,'Round  (11)'!$B$2:$AB$102,MATCH(Species!R$2,'Round  (11)'!$B$2:$AB$2,0),0),0)+IFERROR(VLOOKUP($B87,'Round  (12)'!$B$2:$Y$100,MATCH(Species!R$2,'Round  (12)'!$B$2:$Y$2,0),0),0)</f>
        <v>0</v>
      </c>
      <c r="S87" s="480">
        <f>IFERROR(VLOOKUP($B87,'Round 1'!$B$2:$AM$102,MATCH(Species!S$2,'Round 1'!$B$2:$AM$2,0),0),0)+IFERROR(VLOOKUP($B87,'Round  (2)'!$B$2:$AM$102,MATCH(Species!S$2,'Round  (2)'!$B$2:$AM$2,0),0),0)+IFERROR(VLOOKUP($B87,'Round  (3)'!$B$2:$AM$102,MATCH(Species!S$2,'Round  (3)'!$B$2:$AM$2,0),0),0)+IFERROR(VLOOKUP($B87,'Round (4)'!$B$2:$AM$102,MATCH(Species!S$2,'Round (4)'!$B$2:$AM$2,0),0),0)+IFERROR(VLOOKUP($B87,'Round  (5)'!$B$2:$AM$102,MATCH(Species!S$2,'Round  (5)'!$B$2:$AM$2,0),0),0)+IFERROR(VLOOKUP($B87,'Round  (6)'!$B$2:$AM$102,MATCH(Species!S$2,'Round  (6)'!$B$2:$AM$2,0),0),0)+IFERROR(VLOOKUP($B87,'Round  (7)'!$B$2:$AM$102,MATCH(Species!S$2,'Round  (7)'!$B$2:$AM$2,0),0),0)+IFERROR(VLOOKUP($B87,'Round  (8)'!$B$2:$AM$102,MATCH(Species!S$2,'Round  (8)'!$B$2:$AM$2,0),0),0)+IFERROR(VLOOKUP($B87,'Round  (9)'!$B$2:$AM$102,MATCH(Species!S$2,'Round  (9)'!$B$2:$AM$2,0),0),0)+IFERROR(VLOOKUP($B87,'Round  (10)'!$B$2:$U$102,MATCH(Species!S$2,'Round  (10)'!$B$2:$U$2,0),0),0)+IFERROR(VLOOKUP($B87,'Round  (11)'!$B$2:$AB$102,MATCH(Species!S$2,'Round  (11)'!$B$2:$AB$2,0),0),0)+IFERROR(VLOOKUP($B87,'Round  (12)'!$B$2:$Y$100,MATCH(Species!S$2,'Round  (12)'!$B$2:$Y$2,0),0),0)</f>
        <v>0</v>
      </c>
      <c r="T87" s="480">
        <f>IFERROR(VLOOKUP($B87,'Round 1'!$B$2:$AM$102,MATCH(Species!T$2,'Round 1'!$B$2:$AM$2,0),0),0)+IFERROR(VLOOKUP($B87,'Round  (2)'!$B$2:$AM$102,MATCH(Species!T$2,'Round  (2)'!$B$2:$AM$2,0),0),0)+IFERROR(VLOOKUP($B87,'Round  (3)'!$B$2:$AM$102,MATCH(Species!T$2,'Round  (3)'!$B$2:$AM$2,0),0),0)+IFERROR(VLOOKUP($B87,'Round (4)'!$B$2:$AM$102,MATCH(Species!T$2,'Round (4)'!$B$2:$AM$2,0),0),0)+IFERROR(VLOOKUP($B87,'Round  (5)'!$B$2:$AM$102,MATCH(Species!T$2,'Round  (5)'!$B$2:$AM$2,0),0),0)+IFERROR(VLOOKUP($B87,'Round  (6)'!$B$2:$AM$102,MATCH(Species!T$2,'Round  (6)'!$B$2:$AM$2,0),0),0)+IFERROR(VLOOKUP($B87,'Round  (7)'!$B$2:$AM$102,MATCH(Species!T$2,'Round  (7)'!$B$2:$AM$2,0),0),0)+IFERROR(VLOOKUP($B87,'Round  (8)'!$B$2:$AM$102,MATCH(Species!T$2,'Round  (8)'!$B$2:$AM$2,0),0),0)+IFERROR(VLOOKUP($B87,'Round  (9)'!$B$2:$AM$102,MATCH(Species!T$2,'Round  (9)'!$B$2:$AM$2,0),0),0)+IFERROR(VLOOKUP($B87,'Round  (10)'!$B$2:$U$102,MATCH(Species!T$2,'Round  (10)'!$B$2:$U$2,0),0),0)+IFERROR(VLOOKUP($B87,'Round  (11)'!$B$2:$AB$102,MATCH(Species!T$2,'Round  (11)'!$B$2:$AB$2,0),0),0)+IFERROR(VLOOKUP($B87,'Round  (12)'!$B$2:$Y$100,MATCH(Species!T$2,'Round  (12)'!$B$2:$Y$2,0),0),0)</f>
        <v>0</v>
      </c>
      <c r="U87" s="480">
        <f>IFERROR(VLOOKUP($B87,'Round 1'!$B$2:$AM$102,MATCH(Species!U$2,'Round 1'!$B$2:$AM$2,0),0),0)+IFERROR(VLOOKUP($B87,'Round  (2)'!$B$2:$AM$102,MATCH(Species!U$2,'Round  (2)'!$B$2:$AM$2,0),0),0)+IFERROR(VLOOKUP($B87,'Round  (3)'!$B$2:$AM$102,MATCH(Species!U$2,'Round  (3)'!$B$2:$AM$2,0),0),0)+IFERROR(VLOOKUP($B87,'Round (4)'!$B$2:$AM$102,MATCH(Species!U$2,'Round (4)'!$B$2:$AM$2,0),0),0)+IFERROR(VLOOKUP($B87,'Round  (5)'!$B$2:$AM$102,MATCH(Species!U$2,'Round  (5)'!$B$2:$AM$2,0),0),0)+IFERROR(VLOOKUP($B87,'Round  (6)'!$B$2:$AM$102,MATCH(Species!U$2,'Round  (6)'!$B$2:$AM$2,0),0),0)+IFERROR(VLOOKUP($B87,'Round  (7)'!$B$2:$AM$102,MATCH(Species!U$2,'Round  (7)'!$B$2:$AM$2,0),0),0)+IFERROR(VLOOKUP($B87,'Round  (8)'!$B$2:$AM$102,MATCH(Species!U$2,'Round  (8)'!$B$2:$AM$2,0),0),0)+IFERROR(VLOOKUP($B87,'Round  (9)'!$B$2:$AM$102,MATCH(Species!U$2,'Round  (9)'!$B$2:$AM$2,0),0),0)+IFERROR(VLOOKUP($B87,'Round  (10)'!$B$2:$U$102,MATCH(Species!U$2,'Round  (10)'!$B$2:$U$2,0),0),0)+IFERROR(VLOOKUP($B87,'Round  (11)'!$B$2:$AB$102,MATCH(Species!U$2,'Round  (11)'!$B$2:$AB$2,0),0),0)+IFERROR(VLOOKUP($B87,'Round  (12)'!$B$2:$Y$100,MATCH(Species!U$2,'Round  (12)'!$B$2:$Y$2,0),0),0)</f>
        <v>0</v>
      </c>
      <c r="V87" s="480">
        <f>IFERROR(VLOOKUP($B87,'Round 1'!$B$2:$AM$102,MATCH(Species!V$2,'Round 1'!$B$2:$AM$2,0),0),0)+IFERROR(VLOOKUP($B87,'Round  (2)'!$B$2:$AM$102,MATCH(Species!V$2,'Round  (2)'!$B$2:$AM$2,0),0),0)+IFERROR(VLOOKUP($B87,'Round  (3)'!$B$2:$AM$102,MATCH(Species!V$2,'Round  (3)'!$B$2:$AM$2,0),0),0)+IFERROR(VLOOKUP($B87,'Round (4)'!$B$2:$AM$102,MATCH(Species!V$2,'Round (4)'!$B$2:$AM$2,0),0),0)+IFERROR(VLOOKUP($B87,'Round  (5)'!$B$2:$AM$102,MATCH(Species!V$2,'Round  (5)'!$B$2:$AM$2,0),0),0)+IFERROR(VLOOKUP($B87,'Round  (6)'!$B$2:$AM$102,MATCH(Species!V$2,'Round  (6)'!$B$2:$AM$2,0),0),0)+IFERROR(VLOOKUP($B87,'Round  (7)'!$B$2:$AM$102,MATCH(Species!V$2,'Round  (7)'!$B$2:$AM$2,0),0),0)+IFERROR(VLOOKUP($B87,'Round  (8)'!$B$2:$AM$102,MATCH(Species!V$2,'Round  (8)'!$B$2:$AM$2,0),0),0)+IFERROR(VLOOKUP($B87,'Round  (9)'!$B$2:$AM$102,MATCH(Species!V$2,'Round  (9)'!$B$2:$AM$2,0),0),0)+IFERROR(VLOOKUP($B87,'Round  (10)'!$B$2:$U$102,MATCH(Species!V$2,'Round  (10)'!$B$2:$U$2,0),0),0)+IFERROR(VLOOKUP($B87,'Round  (11)'!$B$2:$AB$102,MATCH(Species!V$2,'Round  (11)'!$B$2:$AB$2,0),0),0)+IFERROR(VLOOKUP($B87,'Round  (12)'!$B$2:$Y$100,MATCH(Species!V$2,'Round  (12)'!$B$2:$Y$2,0),0),0)</f>
        <v>0</v>
      </c>
      <c r="W87" s="480">
        <f>IFERROR(VLOOKUP($B87,'Round 1'!$B$2:$AM$102,MATCH(Species!W$2,'Round 1'!$B$2:$AM$2,0),0),0)+IFERROR(VLOOKUP($B87,'Round  (2)'!$B$2:$AM$102,MATCH(Species!W$2,'Round  (2)'!$B$2:$AM$2,0),0),0)+IFERROR(VLOOKUP($B87,'Round  (3)'!$B$2:$AM$102,MATCH(Species!W$2,'Round  (3)'!$B$2:$AM$2,0),0),0)+IFERROR(VLOOKUP($B87,'Round (4)'!$B$2:$AM$102,MATCH(Species!W$2,'Round (4)'!$B$2:$AM$2,0),0),0)+IFERROR(VLOOKUP($B87,'Round  (5)'!$B$2:$AM$102,MATCH(Species!W$2,'Round  (5)'!$B$2:$AM$2,0),0),0)+IFERROR(VLOOKUP($B87,'Round  (6)'!$B$2:$AM$102,MATCH(Species!W$2,'Round  (6)'!$B$2:$AM$2,0),0),0)+IFERROR(VLOOKUP($B87,'Round  (7)'!$B$2:$AM$102,MATCH(Species!W$2,'Round  (7)'!$B$2:$AM$2,0),0),0)+IFERROR(VLOOKUP($B87,'Round  (8)'!$B$2:$AM$102,MATCH(Species!W$2,'Round  (8)'!$B$2:$AM$2,0),0),0)+IFERROR(VLOOKUP($B87,'Round  (9)'!$B$2:$AM$102,MATCH(Species!W$2,'Round  (9)'!$B$2:$AM$2,0),0),0)+IFERROR(VLOOKUP($B87,'Round  (10)'!$B$2:$U$102,MATCH(Species!W$2,'Round  (10)'!$B$2:$U$2,0),0),0)+IFERROR(VLOOKUP($B87,'Round  (11)'!$B$2:$AB$102,MATCH(Species!W$2,'Round  (11)'!$B$2:$AB$2,0),0),0)+IFERROR(VLOOKUP($B87,'Round  (12)'!$B$2:$Y$100,MATCH(Species!W$2,'Round  (12)'!$B$2:$Y$2,0),0),0)</f>
        <v>0</v>
      </c>
      <c r="X87" s="480">
        <f>IFERROR(VLOOKUP($B87,'Round 1'!$B$2:$AM$102,MATCH(Species!X$2,'Round 1'!$B$2:$AM$2,0),0),0)+IFERROR(VLOOKUP($B87,'Round  (2)'!$B$2:$AM$102,MATCH(Species!X$2,'Round  (2)'!$B$2:$AM$2,0),0),0)+IFERROR(VLOOKUP($B87,'Round  (3)'!$B$2:$AM$102,MATCH(Species!X$2,'Round  (3)'!$B$2:$AM$2,0),0),0)+IFERROR(VLOOKUP($B87,'Round (4)'!$B$2:$AM$102,MATCH(Species!X$2,'Round (4)'!$B$2:$AM$2,0),0),0)+IFERROR(VLOOKUP($B87,'Round  (5)'!$B$2:$AM$102,MATCH(Species!X$2,'Round  (5)'!$B$2:$AM$2,0),0),0)+IFERROR(VLOOKUP($B87,'Round  (6)'!$B$2:$AM$102,MATCH(Species!X$2,'Round  (6)'!$B$2:$AM$2,0),0),0)+IFERROR(VLOOKUP($B87,'Round  (7)'!$B$2:$AM$102,MATCH(Species!X$2,'Round  (7)'!$B$2:$AM$2,0),0),0)+IFERROR(VLOOKUP($B87,'Round  (8)'!$B$2:$AM$102,MATCH(Species!X$2,'Round  (8)'!$B$2:$AM$2,0),0),0)+IFERROR(VLOOKUP($B87,'Round  (9)'!$B$2:$AM$102,MATCH(Species!X$2,'Round  (9)'!$B$2:$AM$2,0),0),0)+IFERROR(VLOOKUP($B87,'Round  (10)'!$B$2:$U$102,MATCH(Species!X$2,'Round  (10)'!$B$2:$U$2,0),0),0)+IFERROR(VLOOKUP($B87,'Round  (11)'!$B$2:$AB$102,MATCH(Species!X$2,'Round  (11)'!$B$2:$AB$2,0),0),0)+IFERROR(VLOOKUP($B87,'Round  (12)'!$B$2:$Y$100,MATCH(Species!X$2,'Round  (12)'!$B$2:$Y$2,0),0),0)</f>
        <v>0</v>
      </c>
      <c r="Y87" s="480">
        <f>IFERROR(VLOOKUP($B87,'Round 1'!$B$2:$AM$102,MATCH(Species!Y$2,'Round 1'!$B$2:$AM$2,0),0),0)+IFERROR(VLOOKUP($B87,'Round  (2)'!$B$2:$AM$102,MATCH(Species!Y$2,'Round  (2)'!$B$2:$AM$2,0),0),0)+IFERROR(VLOOKUP($B87,'Round  (3)'!$B$2:$AM$102,MATCH(Species!Y$2,'Round  (3)'!$B$2:$AM$2,0),0),0)+IFERROR(VLOOKUP($B87,'Round (4)'!$B$2:$AM$102,MATCH(Species!Y$2,'Round (4)'!$B$2:$AM$2,0),0),0)+IFERROR(VLOOKUP($B87,'Round  (5)'!$B$2:$AM$102,MATCH(Species!Y$2,'Round  (5)'!$B$2:$AM$2,0),0),0)+IFERROR(VLOOKUP($B87,'Round  (6)'!$B$2:$AM$102,MATCH(Species!Y$2,'Round  (6)'!$B$2:$AM$2,0),0),0)+IFERROR(VLOOKUP($B87,'Round  (7)'!$B$2:$AM$102,MATCH(Species!Y$2,'Round  (7)'!$B$2:$AM$2,0),0),0)+IFERROR(VLOOKUP($B87,'Round  (8)'!$B$2:$AM$102,MATCH(Species!Y$2,'Round  (8)'!$B$2:$AM$2,0),0),0)+IFERROR(VLOOKUP($B87,'Round  (9)'!$B$2:$AM$102,MATCH(Species!Y$2,'Round  (9)'!$B$2:$AM$2,0),0),0)+IFERROR(VLOOKUP($B87,'Round  (10)'!$B$2:$U$102,MATCH(Species!Y$2,'Round  (10)'!$B$2:$U$2,0),0),0)+IFERROR(VLOOKUP($B87,'Round  (11)'!$B$2:$AB$102,MATCH(Species!Y$2,'Round  (11)'!$B$2:$AB$2,0),0),0)+IFERROR(VLOOKUP($B87,'Round  (12)'!$B$2:$Y$100,MATCH(Species!Y$2,'Round  (12)'!$B$2:$Y$2,0),0),0)</f>
        <v>0</v>
      </c>
      <c r="Z87" s="480">
        <f>IFERROR(VLOOKUP($B87,'Round 1'!$B$2:$AM$102,MATCH(Species!Z$2,'Round 1'!$B$2:$AM$2,0),0),0)+IFERROR(VLOOKUP($B87,'Round  (2)'!$B$2:$AM$102,MATCH(Species!Z$2,'Round  (2)'!$B$2:$AM$2,0),0),0)+IFERROR(VLOOKUP($B87,'Round  (3)'!$B$2:$AM$102,MATCH(Species!Z$2,'Round  (3)'!$B$2:$AM$2,0),0),0)+IFERROR(VLOOKUP($B87,'Round (4)'!$B$2:$AM$102,MATCH(Species!Z$2,'Round (4)'!$B$2:$AM$2,0),0),0)+IFERROR(VLOOKUP($B87,'Round  (5)'!$B$2:$AM$102,MATCH(Species!Z$2,'Round  (5)'!$B$2:$AM$2,0),0),0)+IFERROR(VLOOKUP($B87,'Round  (6)'!$B$2:$AM$102,MATCH(Species!Z$2,'Round  (6)'!$B$2:$AM$2,0),0),0)+IFERROR(VLOOKUP($B87,'Round  (7)'!$B$2:$AM$102,MATCH(Species!Z$2,'Round  (7)'!$B$2:$AM$2,0),0),0)+IFERROR(VLOOKUP($B87,'Round  (8)'!$B$2:$AM$102,MATCH(Species!Z$2,'Round  (8)'!$B$2:$AM$2,0),0),0)+IFERROR(VLOOKUP($B87,'Round  (9)'!$B$2:$AM$102,MATCH(Species!Z$2,'Round  (9)'!$B$2:$AM$2,0),0),0)+IFERROR(VLOOKUP($B87,'Round  (10)'!$B$2:$U$102,MATCH(Species!Z$2,'Round  (10)'!$B$2:$U$2,0),0),0)+IFERROR(VLOOKUP($B87,'Round  (11)'!$B$2:$AB$102,MATCH(Species!Z$2,'Round  (11)'!$B$2:$AB$2,0),0),0)+IFERROR(VLOOKUP($B87,'Round  (12)'!$B$2:$Y$100,MATCH(Species!Z$2,'Round  (12)'!$B$2:$Y$2,0),0),0)</f>
        <v>0</v>
      </c>
      <c r="AA87" s="480">
        <f>IFERROR(VLOOKUP($B87,'Round 1'!$B$2:$AM$102,MATCH(Species!AA$2,'Round 1'!$B$2:$AM$2,0),0),0)+IFERROR(VLOOKUP($B87,'Round  (2)'!$B$2:$AM$102,MATCH(Species!AA$2,'Round  (2)'!$B$2:$AM$2,0),0),0)+IFERROR(VLOOKUP($B87,'Round  (3)'!$B$2:$AM$102,MATCH(Species!AA$2,'Round  (3)'!$B$2:$AM$2,0),0),0)+IFERROR(VLOOKUP($B87,'Round (4)'!$B$2:$AM$102,MATCH(Species!AA$2,'Round (4)'!$B$2:$AM$2,0),0),0)+IFERROR(VLOOKUP($B87,'Round  (5)'!$B$2:$AM$102,MATCH(Species!AA$2,'Round  (5)'!$B$2:$AM$2,0),0),0)+IFERROR(VLOOKUP($B87,'Round  (6)'!$B$2:$AM$102,MATCH(Species!AA$2,'Round  (6)'!$B$2:$AM$2,0),0),0)+IFERROR(VLOOKUP($B87,'Round  (7)'!$B$2:$AM$102,MATCH(Species!AA$2,'Round  (7)'!$B$2:$AM$2,0),0),0)+IFERROR(VLOOKUP($B87,'Round  (8)'!$B$2:$AM$102,MATCH(Species!AA$2,'Round  (8)'!$B$2:$AM$2,0),0),0)+IFERROR(VLOOKUP($B87,'Round  (9)'!$B$2:$AM$102,MATCH(Species!AA$2,'Round  (9)'!$B$2:$AM$2,0),0),0)+IFERROR(VLOOKUP($B87,'Round  (10)'!$B$2:$U$102,MATCH(Species!AA$2,'Round  (10)'!$B$2:$U$2,0),0),0)+IFERROR(VLOOKUP($B87,'Round  (11)'!$B$2:$AB$102,MATCH(Species!AA$2,'Round  (11)'!$B$2:$AB$2,0),0),0)+IFERROR(VLOOKUP($B87,'Round  (12)'!$B$2:$Y$100,MATCH(Species!AA$2,'Round  (12)'!$B$2:$Y$2,0),0),0)</f>
        <v>0</v>
      </c>
      <c r="AB87" s="480">
        <f>IFERROR(VLOOKUP($B87,'Round 1'!$B$2:$AM$102,MATCH(Species!AB$2,'Round 1'!$B$2:$AM$2,0),0),0)+IFERROR(VLOOKUP($B87,'Round  (2)'!$B$2:$AM$102,MATCH(Species!AB$2,'Round  (2)'!$B$2:$AM$2,0),0),0)+IFERROR(VLOOKUP($B87,'Round  (3)'!$B$2:$AM$102,MATCH(Species!AB$2,'Round  (3)'!$B$2:$AM$2,0),0),0)+IFERROR(VLOOKUP($B87,'Round (4)'!$B$2:$AM$102,MATCH(Species!AB$2,'Round (4)'!$B$2:$AM$2,0),0),0)+IFERROR(VLOOKUP($B87,'Round  (5)'!$B$2:$AM$102,MATCH(Species!AB$2,'Round  (5)'!$B$2:$AM$2,0),0),0)+IFERROR(VLOOKUP($B87,'Round  (6)'!$B$2:$AM$102,MATCH(Species!AB$2,'Round  (6)'!$B$2:$AM$2,0),0),0)+IFERROR(VLOOKUP($B87,'Round  (7)'!$B$2:$AM$102,MATCH(Species!AB$2,'Round  (7)'!$B$2:$AM$2,0),0),0)+IFERROR(VLOOKUP($B87,'Round  (8)'!$B$2:$AM$102,MATCH(Species!AB$2,'Round  (8)'!$B$2:$AM$2,0),0),0)+IFERROR(VLOOKUP($B87,'Round  (9)'!$B$2:$AM$102,MATCH(Species!AB$2,'Round  (9)'!$B$2:$AM$2,0),0),0)+IFERROR(VLOOKUP($B87,'Round  (10)'!$B$2:$U$102,MATCH(Species!AB$2,'Round  (10)'!$B$2:$U$2,0),0),0)+IFERROR(VLOOKUP($B87,'Round  (11)'!$B$2:$AB$102,MATCH(Species!AB$2,'Round  (11)'!$B$2:$AB$2,0),0),0)+IFERROR(VLOOKUP($B87,'Round  (12)'!$B$2:$Y$100,MATCH(Species!AB$2,'Round  (12)'!$B$2:$Y$2,0),0),0)</f>
        <v>0</v>
      </c>
      <c r="AC87" s="480">
        <f>IFERROR(VLOOKUP($B87,'Round 1'!$B$2:$AM$102,MATCH(Species!AC$2,'Round 1'!$B$2:$AM$2,0),0),0)+IFERROR(VLOOKUP($B87,'Round  (2)'!$B$2:$AM$102,MATCH(Species!AC$2,'Round  (2)'!$B$2:$AM$2,0),0),0)+IFERROR(VLOOKUP($B87,'Round  (3)'!$B$2:$AM$102,MATCH(Species!AC$2,'Round  (3)'!$B$2:$AM$2,0),0),0)+IFERROR(VLOOKUP($B87,'Round (4)'!$B$2:$AM$102,MATCH(Species!AC$2,'Round (4)'!$B$2:$AM$2,0),0),0)+IFERROR(VLOOKUP($B87,'Round  (5)'!$B$2:$AM$102,MATCH(Species!AC$2,'Round  (5)'!$B$2:$AM$2,0),0),0)+IFERROR(VLOOKUP($B87,'Round  (6)'!$B$2:$AM$102,MATCH(Species!AC$2,'Round  (6)'!$B$2:$AM$2,0),0),0)+IFERROR(VLOOKUP($B87,'Round  (7)'!$B$2:$AM$102,MATCH(Species!AC$2,'Round  (7)'!$B$2:$AM$2,0),0),0)+IFERROR(VLOOKUP($B87,'Round  (8)'!$B$2:$AM$102,MATCH(Species!AC$2,'Round  (8)'!$B$2:$AM$2,0),0),0)+IFERROR(VLOOKUP($B87,'Round  (9)'!$B$2:$AM$102,MATCH(Species!AC$2,'Round  (9)'!$B$2:$AM$2,0),0),0)+IFERROR(VLOOKUP($B87,'Round  (10)'!$B$2:$U$102,MATCH(Species!AC$2,'Round  (10)'!$B$2:$U$2,0),0),0)+IFERROR(VLOOKUP($B87,'Round  (11)'!$B$2:$AB$102,MATCH(Species!AC$2,'Round  (11)'!$B$2:$AB$2,0),0),0)+IFERROR(VLOOKUP($B87,'Round  (12)'!$B$2:$Y$100,MATCH(Species!AC$2,'Round  (12)'!$B$2:$Y$2,0),0),0)</f>
        <v>0</v>
      </c>
      <c r="AD87" s="480">
        <f>IFERROR(VLOOKUP($B87,'Round 1'!$B$2:$AM$102,MATCH(Species!AD$2,'Round 1'!$B$2:$AM$2,0),0),0)+IFERROR(VLOOKUP($B87,'Round  (2)'!$B$2:$AM$102,MATCH(Species!AD$2,'Round  (2)'!$B$2:$AM$2,0),0),0)+IFERROR(VLOOKUP($B87,'Round  (3)'!$B$2:$AM$102,MATCH(Species!AD$2,'Round  (3)'!$B$2:$AM$2,0),0),0)+IFERROR(VLOOKUP($B87,'Round (4)'!$B$2:$AM$102,MATCH(Species!AD$2,'Round (4)'!$B$2:$AM$2,0),0),0)+IFERROR(VLOOKUP($B87,'Round  (5)'!$B$2:$AM$102,MATCH(Species!AD$2,'Round  (5)'!$B$2:$AM$2,0),0),0)+IFERROR(VLOOKUP($B87,'Round  (6)'!$B$2:$AM$102,MATCH(Species!AD$2,'Round  (6)'!$B$2:$AM$2,0),0),0)+IFERROR(VLOOKUP($B87,'Round  (7)'!$B$2:$AM$102,MATCH(Species!AD$2,'Round  (7)'!$B$2:$AM$2,0),0),0)+IFERROR(VLOOKUP($B87,'Round  (8)'!$B$2:$AM$102,MATCH(Species!AD$2,'Round  (8)'!$B$2:$AM$2,0),0),0)+IFERROR(VLOOKUP($B87,'Round  (9)'!$B$2:$AM$102,MATCH(Species!AD$2,'Round  (9)'!$B$2:$AM$2,0),0),0)+IFERROR(VLOOKUP($B87,'Round  (10)'!$B$2:$U$102,MATCH(Species!AD$2,'Round  (10)'!$B$2:$U$2,0),0),0)+IFERROR(VLOOKUP($B87,'Round  (11)'!$B$2:$AB$102,MATCH(Species!AD$2,'Round  (11)'!$B$2:$AB$2,0),0),0)+IFERROR(VLOOKUP($B87,'Round  (12)'!$B$2:$Y$100,MATCH(Species!AD$2,'Round  (12)'!$B$2:$Y$2,0),0),0)</f>
        <v>0</v>
      </c>
      <c r="AE87" s="480">
        <f>IFERROR(VLOOKUP($B87,'Round 1'!$B$2:$AM$102,MATCH(Species!AE$2,'Round 1'!$B$2:$AM$2,0),0),0)+IFERROR(VLOOKUP($B87,'Round  (2)'!$B$2:$AM$102,MATCH(Species!AE$2,'Round  (2)'!$B$2:$AM$2,0),0),0)+IFERROR(VLOOKUP($B87,'Round  (3)'!$B$2:$AM$102,MATCH(Species!AE$2,'Round  (3)'!$B$2:$AM$2,0),0),0)+IFERROR(VLOOKUP($B87,'Round (4)'!$B$2:$AM$102,MATCH(Species!AE$2,'Round (4)'!$B$2:$AM$2,0),0),0)+IFERROR(VLOOKUP($B87,'Round  (5)'!$B$2:$AM$102,MATCH(Species!AE$2,'Round  (5)'!$B$2:$AM$2,0),0),0)+IFERROR(VLOOKUP($B87,'Round  (6)'!$B$2:$AM$102,MATCH(Species!AE$2,'Round  (6)'!$B$2:$AM$2,0),0),0)+IFERROR(VLOOKUP($B87,'Round  (7)'!$B$2:$AM$102,MATCH(Species!AE$2,'Round  (7)'!$B$2:$AM$2,0),0),0)+IFERROR(VLOOKUP($B87,'Round  (8)'!$B$2:$AM$102,MATCH(Species!AE$2,'Round  (8)'!$B$2:$AM$2,0),0),0)+IFERROR(VLOOKUP($B87,'Round  (9)'!$B$2:$AM$102,MATCH(Species!AE$2,'Round  (9)'!$B$2:$AM$2,0),0),0)+IFERROR(VLOOKUP($B87,'Round  (10)'!$B$2:$U$102,MATCH(Species!AE$2,'Round  (10)'!$B$2:$U$2,0),0),0)+IFERROR(VLOOKUP($B87,'Round  (11)'!$B$2:$AB$102,MATCH(Species!AE$2,'Round  (11)'!$B$2:$AB$2,0),0),0)+IFERROR(VLOOKUP($B87,'Round  (12)'!$B$2:$Y$100,MATCH(Species!AE$2,'Round  (12)'!$B$2:$Y$2,0),0),0)</f>
        <v>0</v>
      </c>
      <c r="AF87" s="480">
        <f>IFERROR(VLOOKUP($B87,'Round 1'!$B$2:$AM$102,MATCH(Species!AF$2,'Round 1'!$B$2:$AM$2,0),0),0)+IFERROR(VLOOKUP($B87,'Round  (2)'!$B$2:$AM$102,MATCH(Species!AF$2,'Round  (2)'!$B$2:$AM$2,0),0),0)+IFERROR(VLOOKUP($B87,'Round  (3)'!$B$2:$AM$102,MATCH(Species!AF$2,'Round  (3)'!$B$2:$AM$2,0),0),0)+IFERROR(VLOOKUP($B87,'Round (4)'!$B$2:$AM$102,MATCH(Species!AF$2,'Round (4)'!$B$2:$AM$2,0),0),0)+IFERROR(VLOOKUP($B87,'Round  (5)'!$B$2:$AM$102,MATCH(Species!AF$2,'Round  (5)'!$B$2:$AM$2,0),0),0)+IFERROR(VLOOKUP($B87,'Round  (6)'!$B$2:$AM$102,MATCH(Species!AF$2,'Round  (6)'!$B$2:$AM$2,0),0),0)+IFERROR(VLOOKUP($B87,'Round  (7)'!$B$2:$AM$102,MATCH(Species!AF$2,'Round  (7)'!$B$2:$AM$2,0),0),0)+IFERROR(VLOOKUP($B87,'Round  (8)'!$B$2:$AM$102,MATCH(Species!AF$2,'Round  (8)'!$B$2:$AM$2,0),0),0)+IFERROR(VLOOKUP($B87,'Round  (9)'!$B$2:$AM$102,MATCH(Species!AF$2,'Round  (9)'!$B$2:$AM$2,0),0),0)+IFERROR(VLOOKUP($B87,'Round  (10)'!$B$2:$U$102,MATCH(Species!AF$2,'Round  (10)'!$B$2:$U$2,0),0),0)+IFERROR(VLOOKUP($B87,'Round  (11)'!$B$2:$AB$102,MATCH(Species!AF$2,'Round  (11)'!$B$2:$AB$2,0),0),0)+IFERROR(VLOOKUP($B87,'Round  (12)'!$B$2:$Y$100,MATCH(Species!AF$2,'Round  (12)'!$B$2:$Y$2,0),0),0)</f>
        <v>0</v>
      </c>
      <c r="AG87" s="480">
        <f>IFERROR(VLOOKUP($B87,'Round 1'!$B$2:$AM$102,MATCH(Species!AG$2,'Round 1'!$B$2:$AM$2,0),0),0)+IFERROR(VLOOKUP($B87,'Round  (2)'!$B$2:$AM$102,MATCH(Species!AG$2,'Round  (2)'!$B$2:$AM$2,0),0),0)+IFERROR(VLOOKUP($B87,'Round  (3)'!$B$2:$AM$102,MATCH(Species!AG$2,'Round  (3)'!$B$2:$AM$2,0),0),0)+IFERROR(VLOOKUP($B87,'Round (4)'!$B$2:$AM$102,MATCH(Species!AG$2,'Round (4)'!$B$2:$AM$2,0),0),0)+IFERROR(VLOOKUP($B87,'Round  (5)'!$B$2:$AM$102,MATCH(Species!AG$2,'Round  (5)'!$B$2:$AM$2,0),0),0)+IFERROR(VLOOKUP($B87,'Round  (6)'!$B$2:$AM$102,MATCH(Species!AG$2,'Round  (6)'!$B$2:$AM$2,0),0),0)+IFERROR(VLOOKUP($B87,'Round  (7)'!$B$2:$AM$102,MATCH(Species!AG$2,'Round  (7)'!$B$2:$AM$2,0),0),0)+IFERROR(VLOOKUP($B87,'Round  (8)'!$B$2:$AM$102,MATCH(Species!AG$2,'Round  (8)'!$B$2:$AM$2,0),0),0)+IFERROR(VLOOKUP($B87,'Round  (9)'!$B$2:$AM$102,MATCH(Species!AG$2,'Round  (9)'!$B$2:$AM$2,0),0),0)+IFERROR(VLOOKUP($B87,'Round  (10)'!$B$2:$U$102,MATCH(Species!AG$2,'Round  (10)'!$B$2:$U$2,0),0),0)+IFERROR(VLOOKUP($B87,'Round  (11)'!$B$2:$AB$102,MATCH(Species!AG$2,'Round  (11)'!$B$2:$AB$2,0),0),0)+IFERROR(VLOOKUP($B87,'Round  (12)'!$B$2:$Y$100,MATCH(Species!AG$2,'Round  (12)'!$B$2:$Y$2,0),0),0)</f>
        <v>0</v>
      </c>
      <c r="AH87" s="480">
        <f>IFERROR(VLOOKUP($B87,'Round 1'!$B$2:$AM$102,MATCH(Species!AH$2,'Round 1'!$B$2:$AM$2,0),0),0)+IFERROR(VLOOKUP($B87,'Round  (2)'!$B$2:$AM$102,MATCH(Species!AH$2,'Round  (2)'!$B$2:$AM$2,0),0),0)+IFERROR(VLOOKUP($B87,'Round  (3)'!$B$2:$AM$102,MATCH(Species!AH$2,'Round  (3)'!$B$2:$AM$2,0),0),0)+IFERROR(VLOOKUP($B87,'Round (4)'!$B$2:$AM$102,MATCH(Species!AH$2,'Round (4)'!$B$2:$AM$2,0),0),0)+IFERROR(VLOOKUP($B87,'Round  (5)'!$B$2:$AM$102,MATCH(Species!AH$2,'Round  (5)'!$B$2:$AM$2,0),0),0)+IFERROR(VLOOKUP($B87,'Round  (6)'!$B$2:$AM$102,MATCH(Species!AH$2,'Round  (6)'!$B$2:$AM$2,0),0),0)+IFERROR(VLOOKUP($B87,'Round  (7)'!$B$2:$AM$102,MATCH(Species!AH$2,'Round  (7)'!$B$2:$AM$2,0),0),0)+IFERROR(VLOOKUP($B87,'Round  (8)'!$B$2:$AM$102,MATCH(Species!AH$2,'Round  (8)'!$B$2:$AM$2,0),0),0)+IFERROR(VLOOKUP($B87,'Round  (9)'!$B$2:$AM$102,MATCH(Species!AH$2,'Round  (9)'!$B$2:$AM$2,0),0),0)+IFERROR(VLOOKUP($B87,'Round  (10)'!$B$2:$U$102,MATCH(Species!AH$2,'Round  (10)'!$B$2:$U$2,0),0),0)+IFERROR(VLOOKUP($B87,'Round  (11)'!$B$2:$AB$102,MATCH(Species!AH$2,'Round  (11)'!$B$2:$AB$2,0),0),0)+IFERROR(VLOOKUP($B87,'Round  (12)'!$B$2:$Y$100,MATCH(Species!AH$2,'Round  (12)'!$B$2:$Y$2,0),0),0)</f>
        <v>0</v>
      </c>
      <c r="AI87" s="480">
        <f>IFERROR(VLOOKUP($B87,'Round 1'!$B$2:$AM$102,MATCH(Species!AI$2,'Round 1'!$B$2:$AM$2,0),0),0)+IFERROR(VLOOKUP($B87,'Round  (2)'!$B$2:$AM$102,MATCH(Species!AI$2,'Round  (2)'!$B$2:$AM$2,0),0),0)+IFERROR(VLOOKUP($B87,'Round  (3)'!$B$2:$AM$102,MATCH(Species!AI$2,'Round  (3)'!$B$2:$AM$2,0),0),0)+IFERROR(VLOOKUP($B87,'Round (4)'!$B$2:$AM$102,MATCH(Species!AI$2,'Round (4)'!$B$2:$AM$2,0),0),0)+IFERROR(VLOOKUP($B87,'Round  (5)'!$B$2:$AM$102,MATCH(Species!AI$2,'Round  (5)'!$B$2:$AM$2,0),0),0)+IFERROR(VLOOKUP($B87,'Round  (6)'!$B$2:$AM$102,MATCH(Species!AI$2,'Round  (6)'!$B$2:$AM$2,0),0),0)+IFERROR(VLOOKUP($B87,'Round  (7)'!$B$2:$AM$102,MATCH(Species!AI$2,'Round  (7)'!$B$2:$AM$2,0),0),0)+IFERROR(VLOOKUP($B87,'Round  (8)'!$B$2:$AM$102,MATCH(Species!AI$2,'Round  (8)'!$B$2:$AM$2,0),0),0)+IFERROR(VLOOKUP($B87,'Round  (9)'!$B$2:$AM$102,MATCH(Species!AI$2,'Round  (9)'!$B$2:$AM$2,0),0),0)+IFERROR(VLOOKUP($B87,'Round  (10)'!$B$2:$U$102,MATCH(Species!AI$2,'Round  (10)'!$B$2:$U$2,0),0),0)+IFERROR(VLOOKUP($B87,'Round  (11)'!$B$2:$AB$102,MATCH(Species!AI$2,'Round  (11)'!$B$2:$AB$2,0),0),0)+IFERROR(VLOOKUP($B87,'Round  (12)'!$B$2:$Y$100,MATCH(Species!AI$2,'Round  (12)'!$B$2:$Y$2,0),0),0)</f>
        <v>0</v>
      </c>
      <c r="AJ87" s="480">
        <f>IFERROR(VLOOKUP($B87,'Round 1'!$B$2:$AM$102,MATCH(Species!AJ$2,'Round 1'!$B$2:$AM$2,0),0),0)+IFERROR(VLOOKUP($B87,'Round  (2)'!$B$2:$AM$102,MATCH(Species!AJ$2,'Round  (2)'!$B$2:$AM$2,0),0),0)+IFERROR(VLOOKUP($B87,'Round  (3)'!$B$2:$AM$102,MATCH(Species!AJ$2,'Round  (3)'!$B$2:$AM$2,0),0),0)+IFERROR(VLOOKUP($B87,'Round (4)'!$B$2:$AM$102,MATCH(Species!AJ$2,'Round (4)'!$B$2:$AM$2,0),0),0)+IFERROR(VLOOKUP($B87,'Round  (5)'!$B$2:$AM$102,MATCH(Species!AJ$2,'Round  (5)'!$B$2:$AM$2,0),0),0)+IFERROR(VLOOKUP($B87,'Round  (6)'!$B$2:$AM$102,MATCH(Species!AJ$2,'Round  (6)'!$B$2:$AM$2,0),0),0)+IFERROR(VLOOKUP($B87,'Round  (7)'!$B$2:$AM$102,MATCH(Species!AJ$2,'Round  (7)'!$B$2:$AM$2,0),0),0)+IFERROR(VLOOKUP($B87,'Round  (8)'!$B$2:$AM$102,MATCH(Species!AJ$2,'Round  (8)'!$B$2:$AM$2,0),0),0)+IFERROR(VLOOKUP($B87,'Round  (9)'!$B$2:$AM$102,MATCH(Species!AJ$2,'Round  (9)'!$B$2:$AM$2,0),0),0)+IFERROR(VLOOKUP($B87,'Round  (10)'!$B$2:$U$102,MATCH(Species!AJ$2,'Round  (10)'!$B$2:$U$2,0),0),0)+IFERROR(VLOOKUP($B87,'Round  (11)'!$B$2:$AB$102,MATCH(Species!AJ$2,'Round  (11)'!$B$2:$AB$2,0),0),0)+IFERROR(VLOOKUP($B87,'Round  (12)'!$B$2:$Y$100,MATCH(Species!AJ$2,'Round  (12)'!$B$2:$Y$2,0),0),0)</f>
        <v>0</v>
      </c>
    </row>
    <row r="88" spans="1:36" x14ac:dyDescent="0.3">
      <c r="A88" s="186">
        <v>85</v>
      </c>
      <c r="B88" s="326" t="s">
        <v>365</v>
      </c>
      <c r="C88" s="66" t="str">
        <f>IFERROR(VLOOKUP(B88,IND!$B$3:$E$66,4,0),"NM")</f>
        <v>NM</v>
      </c>
      <c r="D88" s="51">
        <f t="shared" si="5"/>
        <v>4</v>
      </c>
      <c r="E88" s="342">
        <f t="shared" si="6"/>
        <v>7</v>
      </c>
      <c r="F88" s="480">
        <f>IFERROR(VLOOKUP($B88,'Round 1'!$B$2:$AM$102,MATCH(Species!F$2,'Round 1'!$B$2:$AM$2,0),0),0)+IFERROR(VLOOKUP($B88,'Round  (2)'!$B$2:$AM$102,MATCH(Species!F$2,'Round  (2)'!$B$2:$AM$2,0),0),0)+IFERROR(VLOOKUP($B88,'Round  (3)'!$B$2:$AM$102,MATCH(Species!F$2,'Round  (3)'!$B$2:$AM$2,0),0),0)+IFERROR(VLOOKUP($B88,'Round (4)'!$B$2:$AM$102,MATCH(Species!F$2,'Round (4)'!$B$2:$AM$2,0),0),0)+IFERROR(VLOOKUP($B88,'Round  (5)'!$B$2:$AM$102,MATCH(Species!F$2,'Round  (5)'!$B$2:$AM$2,0),0),0)+IFERROR(VLOOKUP($B88,'Round  (6)'!$B$2:$AM$102,MATCH(Species!F$2,'Round  (6)'!$B$2:$AM$2,0),0),0)+IFERROR(VLOOKUP($B88,'Round  (7)'!$B$2:$AM$102,MATCH(Species!F$2,'Round  (7)'!$B$2:$AM$2,0),0),0)+IFERROR(VLOOKUP($B88,'Round  (8)'!$B$2:$AM$102,MATCH(Species!F$2,'Round  (8)'!$B$2:$AM$2,0),0),0)+IFERROR(VLOOKUP($B88,'Round  (9)'!$B$2:$AM$102,MATCH(Species!F$2,'Round  (9)'!$B$2:$AM$2,0),0),0)+IFERROR(VLOOKUP($B88,'Round  (10)'!$B$2:$U$102,MATCH(Species!F$2,'Round  (10)'!$B$2:$U$2,0),0),0)+IFERROR(VLOOKUP($B88,'Round  (11)'!$B$2:$AB$102,MATCH(Species!F$2,'Round  (11)'!$B$2:$AB$2,0),0),0)+IFERROR(VLOOKUP($B88,'Round  (12)'!$B$2:$Y$100,MATCH(Species!F$2,'Round  (12)'!$B$2:$Y$2,0),0),0)</f>
        <v>1</v>
      </c>
      <c r="G88" s="480">
        <f>IFERROR(VLOOKUP($B88,'Round 1'!$B$2:$AM$102,MATCH(Species!G$2,'Round 1'!$B$2:$AM$2,0),0),0)+IFERROR(VLOOKUP($B88,'Round  (2)'!$B$2:$AM$102,MATCH(Species!G$2,'Round  (2)'!$B$2:$AM$2,0),0),0)+IFERROR(VLOOKUP($B88,'Round  (3)'!$B$2:$AM$102,MATCH(Species!G$2,'Round  (3)'!$B$2:$AM$2,0),0),0)+IFERROR(VLOOKUP($B88,'Round (4)'!$B$2:$AM$102,MATCH(Species!G$2,'Round (4)'!$B$2:$AM$2,0),0),0)+IFERROR(VLOOKUP($B88,'Round  (5)'!$B$2:$AM$102,MATCH(Species!G$2,'Round  (5)'!$B$2:$AM$2,0),0),0)+IFERROR(VLOOKUP($B88,'Round  (6)'!$B$2:$AM$102,MATCH(Species!G$2,'Round  (6)'!$B$2:$AM$2,0),0),0)+IFERROR(VLOOKUP($B88,'Round  (7)'!$B$2:$AM$102,MATCH(Species!G$2,'Round  (7)'!$B$2:$AM$2,0),0),0)+IFERROR(VLOOKUP($B88,'Round  (8)'!$B$2:$AM$102,MATCH(Species!G$2,'Round  (8)'!$B$2:$AM$2,0),0),0)+IFERROR(VLOOKUP($B88,'Round  (9)'!$B$2:$AM$102,MATCH(Species!G$2,'Round  (9)'!$B$2:$AM$2,0),0),0)+IFERROR(VLOOKUP($B88,'Round  (10)'!$B$2:$U$102,MATCH(Species!G$2,'Round  (10)'!$B$2:$U$2,0),0),0)+IFERROR(VLOOKUP($B88,'Round  (11)'!$B$2:$AB$102,MATCH(Species!G$2,'Round  (11)'!$B$2:$AB$2,0),0),0)+IFERROR(VLOOKUP($B88,'Round  (12)'!$B$2:$Y$100,MATCH(Species!G$2,'Round  (12)'!$B$2:$Y$2,0),0),0)</f>
        <v>1</v>
      </c>
      <c r="H88" s="480">
        <f>IFERROR(VLOOKUP($B88,'Round 1'!$B$2:$AM$102,MATCH(Species!H$2,'Round 1'!$B$2:$AM$2,0),0),0)+IFERROR(VLOOKUP($B88,'Round  (2)'!$B$2:$AM$102,MATCH(Species!H$2,'Round  (2)'!$B$2:$AM$2,0),0),0)+IFERROR(VLOOKUP($B88,'Round  (3)'!$B$2:$AM$102,MATCH(Species!H$2,'Round  (3)'!$B$2:$AM$2,0),0),0)+IFERROR(VLOOKUP($B88,'Round (4)'!$B$2:$AM$102,MATCH(Species!H$2,'Round (4)'!$B$2:$AM$2,0),0),0)+IFERROR(VLOOKUP($B88,'Round  (5)'!$B$2:$AM$102,MATCH(Species!H$2,'Round  (5)'!$B$2:$AM$2,0),0),0)+IFERROR(VLOOKUP($B88,'Round  (6)'!$B$2:$AM$102,MATCH(Species!H$2,'Round  (6)'!$B$2:$AM$2,0),0),0)+IFERROR(VLOOKUP($B88,'Round  (7)'!$B$2:$AM$102,MATCH(Species!H$2,'Round  (7)'!$B$2:$AM$2,0),0),0)+IFERROR(VLOOKUP($B88,'Round  (8)'!$B$2:$AM$102,MATCH(Species!H$2,'Round  (8)'!$B$2:$AM$2,0),0),0)+IFERROR(VLOOKUP($B88,'Round  (9)'!$B$2:$AM$102,MATCH(Species!H$2,'Round  (9)'!$B$2:$AM$2,0),0),0)+IFERROR(VLOOKUP($B88,'Round  (10)'!$B$2:$U$102,MATCH(Species!H$2,'Round  (10)'!$B$2:$U$2,0),0),0)+IFERROR(VLOOKUP($B88,'Round  (11)'!$B$2:$AB$102,MATCH(Species!H$2,'Round  (11)'!$B$2:$AB$2,0),0),0)+IFERROR(VLOOKUP($B88,'Round  (12)'!$B$2:$Y$100,MATCH(Species!H$2,'Round  (12)'!$B$2:$Y$2,0),0),0)</f>
        <v>0</v>
      </c>
      <c r="I88" s="480">
        <f>IFERROR(VLOOKUP($B88,'Round 1'!$B$2:$AM$102,MATCH(Species!I$2,'Round 1'!$B$2:$AM$2,0),0),0)+IFERROR(VLOOKUP($B88,'Round  (2)'!$B$2:$AM$102,MATCH(Species!I$2,'Round  (2)'!$B$2:$AM$2,0),0),0)+IFERROR(VLOOKUP($B88,'Round  (3)'!$B$2:$AM$102,MATCH(Species!I$2,'Round  (3)'!$B$2:$AM$2,0),0),0)+IFERROR(VLOOKUP($B88,'Round (4)'!$B$2:$AM$102,MATCH(Species!I$2,'Round (4)'!$B$2:$AM$2,0),0),0)+IFERROR(VLOOKUP($B88,'Round  (5)'!$B$2:$AM$102,MATCH(Species!I$2,'Round  (5)'!$B$2:$AM$2,0),0),0)+IFERROR(VLOOKUP($B88,'Round  (6)'!$B$2:$AM$102,MATCH(Species!I$2,'Round  (6)'!$B$2:$AM$2,0),0),0)+IFERROR(VLOOKUP($B88,'Round  (7)'!$B$2:$AM$102,MATCH(Species!I$2,'Round  (7)'!$B$2:$AM$2,0),0),0)+IFERROR(VLOOKUP($B88,'Round  (8)'!$B$2:$AM$102,MATCH(Species!I$2,'Round  (8)'!$B$2:$AM$2,0),0),0)+IFERROR(VLOOKUP($B88,'Round  (9)'!$B$2:$AM$102,MATCH(Species!I$2,'Round  (9)'!$B$2:$AM$2,0),0),0)+IFERROR(VLOOKUP($B88,'Round  (10)'!$B$2:$U$102,MATCH(Species!I$2,'Round  (10)'!$B$2:$U$2,0),0),0)+IFERROR(VLOOKUP($B88,'Round  (11)'!$B$2:$AB$102,MATCH(Species!I$2,'Round  (11)'!$B$2:$AB$2,0),0),0)+IFERROR(VLOOKUP($B88,'Round  (12)'!$B$2:$Y$100,MATCH(Species!I$2,'Round  (12)'!$B$2:$Y$2,0),0),0)</f>
        <v>0</v>
      </c>
      <c r="J88" s="480">
        <f>IFERROR(VLOOKUP($B88,'Round 1'!$B$2:$AM$102,MATCH(Species!J$2,'Round 1'!$B$2:$AM$2,0),0),0)+IFERROR(VLOOKUP($B88,'Round  (2)'!$B$2:$AM$102,MATCH(Species!J$2,'Round  (2)'!$B$2:$AM$2,0),0),0)+IFERROR(VLOOKUP($B88,'Round  (3)'!$B$2:$AM$102,MATCH(Species!J$2,'Round  (3)'!$B$2:$AM$2,0),0),0)+IFERROR(VLOOKUP($B88,'Round (4)'!$B$2:$AM$102,MATCH(Species!J$2,'Round (4)'!$B$2:$AM$2,0),0),0)+IFERROR(VLOOKUP($B88,'Round  (5)'!$B$2:$AM$102,MATCH(Species!J$2,'Round  (5)'!$B$2:$AM$2,0),0),0)+IFERROR(VLOOKUP($B88,'Round  (6)'!$B$2:$AM$102,MATCH(Species!J$2,'Round  (6)'!$B$2:$AM$2,0),0),0)+IFERROR(VLOOKUP($B88,'Round  (7)'!$B$2:$AM$102,MATCH(Species!J$2,'Round  (7)'!$B$2:$AM$2,0),0),0)+IFERROR(VLOOKUP($B88,'Round  (8)'!$B$2:$AM$102,MATCH(Species!J$2,'Round  (8)'!$B$2:$AM$2,0),0),0)+IFERROR(VLOOKUP($B88,'Round  (9)'!$B$2:$AM$102,MATCH(Species!J$2,'Round  (9)'!$B$2:$AM$2,0),0),0)+IFERROR(VLOOKUP($B88,'Round  (10)'!$B$2:$U$102,MATCH(Species!J$2,'Round  (10)'!$B$2:$U$2,0),0),0)+IFERROR(VLOOKUP($B88,'Round  (11)'!$B$2:$AB$102,MATCH(Species!J$2,'Round  (11)'!$B$2:$AB$2,0),0),0)+IFERROR(VLOOKUP($B88,'Round  (12)'!$B$2:$Y$100,MATCH(Species!J$2,'Round  (12)'!$B$2:$Y$2,0),0),0)</f>
        <v>0</v>
      </c>
      <c r="K88" s="480">
        <f>IFERROR(VLOOKUP($B88,'Round 1'!$B$2:$AM$102,MATCH(Species!K$2,'Round 1'!$B$2:$AM$2,0),0),0)+IFERROR(VLOOKUP($B88,'Round  (2)'!$B$2:$AM$102,MATCH(Species!K$2,'Round  (2)'!$B$2:$AM$2,0),0),0)+IFERROR(VLOOKUP($B88,'Round  (3)'!$B$2:$AM$102,MATCH(Species!K$2,'Round  (3)'!$B$2:$AM$2,0),0),0)+IFERROR(VLOOKUP($B88,'Round (4)'!$B$2:$AM$102,MATCH(Species!K$2,'Round (4)'!$B$2:$AM$2,0),0),0)+IFERROR(VLOOKUP($B88,'Round  (5)'!$B$2:$AM$102,MATCH(Species!K$2,'Round  (5)'!$B$2:$AM$2,0),0),0)+IFERROR(VLOOKUP($B88,'Round  (6)'!$B$2:$AM$102,MATCH(Species!K$2,'Round  (6)'!$B$2:$AM$2,0),0),0)+IFERROR(VLOOKUP($B88,'Round  (7)'!$B$2:$AM$102,MATCH(Species!K$2,'Round  (7)'!$B$2:$AM$2,0),0),0)+IFERROR(VLOOKUP($B88,'Round  (8)'!$B$2:$AM$102,MATCH(Species!K$2,'Round  (8)'!$B$2:$AM$2,0),0),0)+IFERROR(VLOOKUP($B88,'Round  (9)'!$B$2:$AM$102,MATCH(Species!K$2,'Round  (9)'!$B$2:$AM$2,0),0),0)+IFERROR(VLOOKUP($B88,'Round  (10)'!$B$2:$U$102,MATCH(Species!K$2,'Round  (10)'!$B$2:$U$2,0),0),0)+IFERROR(VLOOKUP($B88,'Round  (11)'!$B$2:$AB$102,MATCH(Species!K$2,'Round  (11)'!$B$2:$AB$2,0),0),0)+IFERROR(VLOOKUP($B88,'Round  (12)'!$B$2:$Y$100,MATCH(Species!K$2,'Round  (12)'!$B$2:$Y$2,0),0),0)</f>
        <v>0</v>
      </c>
      <c r="L88" s="480">
        <f>IFERROR(VLOOKUP($B88,'Round 1'!$B$2:$AM$102,MATCH(Species!L$2,'Round 1'!$B$2:$AM$2,0),0),0)+IFERROR(VLOOKUP($B88,'Round  (2)'!$B$2:$AM$102,MATCH(Species!L$2,'Round  (2)'!$B$2:$AM$2,0),0),0)+IFERROR(VLOOKUP($B88,'Round  (3)'!$B$2:$AM$102,MATCH(Species!L$2,'Round  (3)'!$B$2:$AM$2,0),0),0)+IFERROR(VLOOKUP($B88,'Round (4)'!$B$2:$AM$102,MATCH(Species!L$2,'Round (4)'!$B$2:$AM$2,0),0),0)+IFERROR(VLOOKUP($B88,'Round  (5)'!$B$2:$AM$102,MATCH(Species!L$2,'Round  (5)'!$B$2:$AM$2,0),0),0)+IFERROR(VLOOKUP($B88,'Round  (6)'!$B$2:$AM$102,MATCH(Species!L$2,'Round  (6)'!$B$2:$AM$2,0),0),0)+IFERROR(VLOOKUP($B88,'Round  (7)'!$B$2:$AM$102,MATCH(Species!L$2,'Round  (7)'!$B$2:$AM$2,0),0),0)+IFERROR(VLOOKUP($B88,'Round  (8)'!$B$2:$AM$102,MATCH(Species!L$2,'Round  (8)'!$B$2:$AM$2,0),0),0)+IFERROR(VLOOKUP($B88,'Round  (9)'!$B$2:$AM$102,MATCH(Species!L$2,'Round  (9)'!$B$2:$AM$2,0),0),0)+IFERROR(VLOOKUP($B88,'Round  (10)'!$B$2:$U$102,MATCH(Species!L$2,'Round  (10)'!$B$2:$U$2,0),0),0)+IFERROR(VLOOKUP($B88,'Round  (11)'!$B$2:$AB$102,MATCH(Species!L$2,'Round  (11)'!$B$2:$AB$2,0),0),0)+IFERROR(VLOOKUP($B88,'Round  (12)'!$B$2:$Y$100,MATCH(Species!L$2,'Round  (12)'!$B$2:$Y$2,0),0),0)</f>
        <v>1</v>
      </c>
      <c r="M88" s="480">
        <f>IFERROR(VLOOKUP($B88,'Round 1'!$B$2:$AM$102,MATCH(Species!M$2,'Round 1'!$B$2:$AM$2,0),0),0)+IFERROR(VLOOKUP($B88,'Round  (2)'!$B$2:$AM$102,MATCH(Species!M$2,'Round  (2)'!$B$2:$AM$2,0),0),0)+IFERROR(VLOOKUP($B88,'Round  (3)'!$B$2:$AM$102,MATCH(Species!M$2,'Round  (3)'!$B$2:$AM$2,0),0),0)+IFERROR(VLOOKUP($B88,'Round (4)'!$B$2:$AM$102,MATCH(Species!M$2,'Round (4)'!$B$2:$AM$2,0),0),0)+IFERROR(VLOOKUP($B88,'Round  (5)'!$B$2:$AM$102,MATCH(Species!M$2,'Round  (5)'!$B$2:$AM$2,0),0),0)+IFERROR(VLOOKUP($B88,'Round  (6)'!$B$2:$AM$102,MATCH(Species!M$2,'Round  (6)'!$B$2:$AM$2,0),0),0)+IFERROR(VLOOKUP($B88,'Round  (7)'!$B$2:$AM$102,MATCH(Species!M$2,'Round  (7)'!$B$2:$AM$2,0),0),0)+IFERROR(VLOOKUP($B88,'Round  (8)'!$B$2:$AM$102,MATCH(Species!M$2,'Round  (8)'!$B$2:$AM$2,0),0),0)+IFERROR(VLOOKUP($B88,'Round  (9)'!$B$2:$AM$102,MATCH(Species!M$2,'Round  (9)'!$B$2:$AM$2,0),0),0)+IFERROR(VLOOKUP($B88,'Round  (10)'!$B$2:$U$102,MATCH(Species!M$2,'Round  (10)'!$B$2:$U$2,0),0),0)+IFERROR(VLOOKUP($B88,'Round  (11)'!$B$2:$AB$102,MATCH(Species!M$2,'Round  (11)'!$B$2:$AB$2,0),0),0)+IFERROR(VLOOKUP($B88,'Round  (12)'!$B$2:$Y$100,MATCH(Species!M$2,'Round  (12)'!$B$2:$Y$2,0),0),0)</f>
        <v>0</v>
      </c>
      <c r="N88" s="480">
        <f>IFERROR(VLOOKUP($B88,'Round 1'!$B$2:$AM$102,MATCH(Species!N$2,'Round 1'!$B$2:$AM$2,0),0),0)+IFERROR(VLOOKUP($B88,'Round  (2)'!$B$2:$AM$102,MATCH(Species!N$2,'Round  (2)'!$B$2:$AM$2,0),0),0)+IFERROR(VLOOKUP($B88,'Round  (3)'!$B$2:$AM$102,MATCH(Species!N$2,'Round  (3)'!$B$2:$AM$2,0),0),0)+IFERROR(VLOOKUP($B88,'Round (4)'!$B$2:$AM$102,MATCH(Species!N$2,'Round (4)'!$B$2:$AM$2,0),0),0)+IFERROR(VLOOKUP($B88,'Round  (5)'!$B$2:$AM$102,MATCH(Species!N$2,'Round  (5)'!$B$2:$AM$2,0),0),0)+IFERROR(VLOOKUP($B88,'Round  (6)'!$B$2:$AM$102,MATCH(Species!N$2,'Round  (6)'!$B$2:$AM$2,0),0),0)+IFERROR(VLOOKUP($B88,'Round  (7)'!$B$2:$AM$102,MATCH(Species!N$2,'Round  (7)'!$B$2:$AM$2,0),0),0)+IFERROR(VLOOKUP($B88,'Round  (8)'!$B$2:$AM$102,MATCH(Species!N$2,'Round  (8)'!$B$2:$AM$2,0),0),0)+IFERROR(VLOOKUP($B88,'Round  (9)'!$B$2:$AM$102,MATCH(Species!N$2,'Round  (9)'!$B$2:$AM$2,0),0),0)+IFERROR(VLOOKUP($B88,'Round  (10)'!$B$2:$U$102,MATCH(Species!N$2,'Round  (10)'!$B$2:$U$2,0),0),0)+IFERROR(VLOOKUP($B88,'Round  (11)'!$B$2:$AB$102,MATCH(Species!N$2,'Round  (11)'!$B$2:$AB$2,0),0),0)+IFERROR(VLOOKUP($B88,'Round  (12)'!$B$2:$Y$100,MATCH(Species!N$2,'Round  (12)'!$B$2:$Y$2,0),0),0)</f>
        <v>4</v>
      </c>
      <c r="O88" s="480">
        <f>IFERROR(VLOOKUP($B88,'Round 1'!$B$2:$AM$102,MATCH(Species!O$2,'Round 1'!$B$2:$AM$2,0),0),0)+IFERROR(VLOOKUP($B88,'Round  (2)'!$B$2:$AM$102,MATCH(Species!O$2,'Round  (2)'!$B$2:$AM$2,0),0),0)+IFERROR(VLOOKUP($B88,'Round  (3)'!$B$2:$AM$102,MATCH(Species!O$2,'Round  (3)'!$B$2:$AM$2,0),0),0)+IFERROR(VLOOKUP($B88,'Round (4)'!$B$2:$AM$102,MATCH(Species!O$2,'Round (4)'!$B$2:$AM$2,0),0),0)+IFERROR(VLOOKUP($B88,'Round  (5)'!$B$2:$AM$102,MATCH(Species!O$2,'Round  (5)'!$B$2:$AM$2,0),0),0)+IFERROR(VLOOKUP($B88,'Round  (6)'!$B$2:$AM$102,MATCH(Species!O$2,'Round  (6)'!$B$2:$AM$2,0),0),0)+IFERROR(VLOOKUP($B88,'Round  (7)'!$B$2:$AM$102,MATCH(Species!O$2,'Round  (7)'!$B$2:$AM$2,0),0),0)+IFERROR(VLOOKUP($B88,'Round  (8)'!$B$2:$AM$102,MATCH(Species!O$2,'Round  (8)'!$B$2:$AM$2,0),0),0)+IFERROR(VLOOKUP($B88,'Round  (9)'!$B$2:$AM$102,MATCH(Species!O$2,'Round  (9)'!$B$2:$AM$2,0),0),0)+IFERROR(VLOOKUP($B88,'Round  (10)'!$B$2:$U$102,MATCH(Species!O$2,'Round  (10)'!$B$2:$U$2,0),0),0)+IFERROR(VLOOKUP($B88,'Round  (11)'!$B$2:$AB$102,MATCH(Species!O$2,'Round  (11)'!$B$2:$AB$2,0),0),0)+IFERROR(VLOOKUP($B88,'Round  (12)'!$B$2:$Y$100,MATCH(Species!O$2,'Round  (12)'!$B$2:$Y$2,0),0),0)</f>
        <v>0</v>
      </c>
      <c r="P88" s="480">
        <f>IFERROR(VLOOKUP($B88,'Round 1'!$B$2:$AM$102,MATCH(Species!P$2,'Round 1'!$B$2:$AM$2,0),0),0)+IFERROR(VLOOKUP($B88,'Round  (2)'!$B$2:$AM$102,MATCH(Species!P$2,'Round  (2)'!$B$2:$AM$2,0),0),0)+IFERROR(VLOOKUP($B88,'Round  (3)'!$B$2:$AM$102,MATCH(Species!P$2,'Round  (3)'!$B$2:$AM$2,0),0),0)+IFERROR(VLOOKUP($B88,'Round (4)'!$B$2:$AM$102,MATCH(Species!P$2,'Round (4)'!$B$2:$AM$2,0),0),0)+IFERROR(VLOOKUP($B88,'Round  (5)'!$B$2:$AM$102,MATCH(Species!P$2,'Round  (5)'!$B$2:$AM$2,0),0),0)+IFERROR(VLOOKUP($B88,'Round  (6)'!$B$2:$AM$102,MATCH(Species!P$2,'Round  (6)'!$B$2:$AM$2,0),0),0)+IFERROR(VLOOKUP($B88,'Round  (7)'!$B$2:$AM$102,MATCH(Species!P$2,'Round  (7)'!$B$2:$AM$2,0),0),0)+IFERROR(VLOOKUP($B88,'Round  (8)'!$B$2:$AM$102,MATCH(Species!P$2,'Round  (8)'!$B$2:$AM$2,0),0),0)+IFERROR(VLOOKUP($B88,'Round  (9)'!$B$2:$AM$102,MATCH(Species!P$2,'Round  (9)'!$B$2:$AM$2,0),0),0)+IFERROR(VLOOKUP($B88,'Round  (10)'!$B$2:$U$102,MATCH(Species!P$2,'Round  (10)'!$B$2:$U$2,0),0),0)+IFERROR(VLOOKUP($B88,'Round  (11)'!$B$2:$AB$102,MATCH(Species!P$2,'Round  (11)'!$B$2:$AB$2,0),0),0)+IFERROR(VLOOKUP($B88,'Round  (12)'!$B$2:$Y$100,MATCH(Species!P$2,'Round  (12)'!$B$2:$Y$2,0),0),0)</f>
        <v>0</v>
      </c>
      <c r="Q88" s="480">
        <f>IFERROR(VLOOKUP($B88,'Round 1'!$B$2:$AM$102,MATCH(Species!Q$2,'Round 1'!$B$2:$AM$2,0),0),0)+IFERROR(VLOOKUP($B88,'Round  (2)'!$B$2:$AM$102,MATCH(Species!Q$2,'Round  (2)'!$B$2:$AM$2,0),0),0)+IFERROR(VLOOKUP($B88,'Round  (3)'!$B$2:$AM$102,MATCH(Species!Q$2,'Round  (3)'!$B$2:$AM$2,0),0),0)+IFERROR(VLOOKUP($B88,'Round (4)'!$B$2:$AM$102,MATCH(Species!Q$2,'Round (4)'!$B$2:$AM$2,0),0),0)+IFERROR(VLOOKUP($B88,'Round  (5)'!$B$2:$AM$102,MATCH(Species!Q$2,'Round  (5)'!$B$2:$AM$2,0),0),0)+IFERROR(VLOOKUP($B88,'Round  (6)'!$B$2:$AM$102,MATCH(Species!Q$2,'Round  (6)'!$B$2:$AM$2,0),0),0)+IFERROR(VLOOKUP($B88,'Round  (7)'!$B$2:$AM$102,MATCH(Species!Q$2,'Round  (7)'!$B$2:$AM$2,0),0),0)+IFERROR(VLOOKUP($B88,'Round  (8)'!$B$2:$AM$102,MATCH(Species!Q$2,'Round  (8)'!$B$2:$AM$2,0),0),0)+IFERROR(VLOOKUP($B88,'Round  (9)'!$B$2:$AM$102,MATCH(Species!Q$2,'Round  (9)'!$B$2:$AM$2,0),0),0)+IFERROR(VLOOKUP($B88,'Round  (10)'!$B$2:$U$102,MATCH(Species!Q$2,'Round  (10)'!$B$2:$U$2,0),0),0)+IFERROR(VLOOKUP($B88,'Round  (11)'!$B$2:$AB$102,MATCH(Species!Q$2,'Round  (11)'!$B$2:$AB$2,0),0),0)+IFERROR(VLOOKUP($B88,'Round  (12)'!$B$2:$Y$100,MATCH(Species!Q$2,'Round  (12)'!$B$2:$Y$2,0),0),0)</f>
        <v>0</v>
      </c>
      <c r="R88" s="480">
        <f>IFERROR(VLOOKUP($B88,'Round 1'!$B$2:$AM$102,MATCH(Species!R$2,'Round 1'!$B$2:$AM$2,0),0),0)+IFERROR(VLOOKUP($B88,'Round  (2)'!$B$2:$AM$102,MATCH(Species!R$2,'Round  (2)'!$B$2:$AM$2,0),0),0)+IFERROR(VLOOKUP($B88,'Round  (3)'!$B$2:$AM$102,MATCH(Species!R$2,'Round  (3)'!$B$2:$AM$2,0),0),0)+IFERROR(VLOOKUP($B88,'Round (4)'!$B$2:$AM$102,MATCH(Species!R$2,'Round (4)'!$B$2:$AM$2,0),0),0)+IFERROR(VLOOKUP($B88,'Round  (5)'!$B$2:$AM$102,MATCH(Species!R$2,'Round  (5)'!$B$2:$AM$2,0),0),0)+IFERROR(VLOOKUP($B88,'Round  (6)'!$B$2:$AM$102,MATCH(Species!R$2,'Round  (6)'!$B$2:$AM$2,0),0),0)+IFERROR(VLOOKUP($B88,'Round  (7)'!$B$2:$AM$102,MATCH(Species!R$2,'Round  (7)'!$B$2:$AM$2,0),0),0)+IFERROR(VLOOKUP($B88,'Round  (8)'!$B$2:$AM$102,MATCH(Species!R$2,'Round  (8)'!$B$2:$AM$2,0),0),0)+IFERROR(VLOOKUP($B88,'Round  (9)'!$B$2:$AM$102,MATCH(Species!R$2,'Round  (9)'!$B$2:$AM$2,0),0),0)+IFERROR(VLOOKUP($B88,'Round  (10)'!$B$2:$U$102,MATCH(Species!R$2,'Round  (10)'!$B$2:$U$2,0),0),0)+IFERROR(VLOOKUP($B88,'Round  (11)'!$B$2:$AB$102,MATCH(Species!R$2,'Round  (11)'!$B$2:$AB$2,0),0),0)+IFERROR(VLOOKUP($B88,'Round  (12)'!$B$2:$Y$100,MATCH(Species!R$2,'Round  (12)'!$B$2:$Y$2,0),0),0)</f>
        <v>0</v>
      </c>
      <c r="S88" s="480">
        <f>IFERROR(VLOOKUP($B88,'Round 1'!$B$2:$AM$102,MATCH(Species!S$2,'Round 1'!$B$2:$AM$2,0),0),0)+IFERROR(VLOOKUP($B88,'Round  (2)'!$B$2:$AM$102,MATCH(Species!S$2,'Round  (2)'!$B$2:$AM$2,0),0),0)+IFERROR(VLOOKUP($B88,'Round  (3)'!$B$2:$AM$102,MATCH(Species!S$2,'Round  (3)'!$B$2:$AM$2,0),0),0)+IFERROR(VLOOKUP($B88,'Round (4)'!$B$2:$AM$102,MATCH(Species!S$2,'Round (4)'!$B$2:$AM$2,0),0),0)+IFERROR(VLOOKUP($B88,'Round  (5)'!$B$2:$AM$102,MATCH(Species!S$2,'Round  (5)'!$B$2:$AM$2,0),0),0)+IFERROR(VLOOKUP($B88,'Round  (6)'!$B$2:$AM$102,MATCH(Species!S$2,'Round  (6)'!$B$2:$AM$2,0),0),0)+IFERROR(VLOOKUP($B88,'Round  (7)'!$B$2:$AM$102,MATCH(Species!S$2,'Round  (7)'!$B$2:$AM$2,0),0),0)+IFERROR(VLOOKUP($B88,'Round  (8)'!$B$2:$AM$102,MATCH(Species!S$2,'Round  (8)'!$B$2:$AM$2,0),0),0)+IFERROR(VLOOKUP($B88,'Round  (9)'!$B$2:$AM$102,MATCH(Species!S$2,'Round  (9)'!$B$2:$AM$2,0),0),0)+IFERROR(VLOOKUP($B88,'Round  (10)'!$B$2:$U$102,MATCH(Species!S$2,'Round  (10)'!$B$2:$U$2,0),0),0)+IFERROR(VLOOKUP($B88,'Round  (11)'!$B$2:$AB$102,MATCH(Species!S$2,'Round  (11)'!$B$2:$AB$2,0),0),0)+IFERROR(VLOOKUP($B88,'Round  (12)'!$B$2:$Y$100,MATCH(Species!S$2,'Round  (12)'!$B$2:$Y$2,0),0),0)</f>
        <v>0</v>
      </c>
      <c r="T88" s="480">
        <f>IFERROR(VLOOKUP($B88,'Round 1'!$B$2:$AM$102,MATCH(Species!T$2,'Round 1'!$B$2:$AM$2,0),0),0)+IFERROR(VLOOKUP($B88,'Round  (2)'!$B$2:$AM$102,MATCH(Species!T$2,'Round  (2)'!$B$2:$AM$2,0),0),0)+IFERROR(VLOOKUP($B88,'Round  (3)'!$B$2:$AM$102,MATCH(Species!T$2,'Round  (3)'!$B$2:$AM$2,0),0),0)+IFERROR(VLOOKUP($B88,'Round (4)'!$B$2:$AM$102,MATCH(Species!T$2,'Round (4)'!$B$2:$AM$2,0),0),0)+IFERROR(VLOOKUP($B88,'Round  (5)'!$B$2:$AM$102,MATCH(Species!T$2,'Round  (5)'!$B$2:$AM$2,0),0),0)+IFERROR(VLOOKUP($B88,'Round  (6)'!$B$2:$AM$102,MATCH(Species!T$2,'Round  (6)'!$B$2:$AM$2,0),0),0)+IFERROR(VLOOKUP($B88,'Round  (7)'!$B$2:$AM$102,MATCH(Species!T$2,'Round  (7)'!$B$2:$AM$2,0),0),0)+IFERROR(VLOOKUP($B88,'Round  (8)'!$B$2:$AM$102,MATCH(Species!T$2,'Round  (8)'!$B$2:$AM$2,0),0),0)+IFERROR(VLOOKUP($B88,'Round  (9)'!$B$2:$AM$102,MATCH(Species!T$2,'Round  (9)'!$B$2:$AM$2,0),0),0)+IFERROR(VLOOKUP($B88,'Round  (10)'!$B$2:$U$102,MATCH(Species!T$2,'Round  (10)'!$B$2:$U$2,0),0),0)+IFERROR(VLOOKUP($B88,'Round  (11)'!$B$2:$AB$102,MATCH(Species!T$2,'Round  (11)'!$B$2:$AB$2,0),0),0)+IFERROR(VLOOKUP($B88,'Round  (12)'!$B$2:$Y$100,MATCH(Species!T$2,'Round  (12)'!$B$2:$Y$2,0),0),0)</f>
        <v>0</v>
      </c>
      <c r="U88" s="480">
        <f>IFERROR(VLOOKUP($B88,'Round 1'!$B$2:$AM$102,MATCH(Species!U$2,'Round 1'!$B$2:$AM$2,0),0),0)+IFERROR(VLOOKUP($B88,'Round  (2)'!$B$2:$AM$102,MATCH(Species!U$2,'Round  (2)'!$B$2:$AM$2,0),0),0)+IFERROR(VLOOKUP($B88,'Round  (3)'!$B$2:$AM$102,MATCH(Species!U$2,'Round  (3)'!$B$2:$AM$2,0),0),0)+IFERROR(VLOOKUP($B88,'Round (4)'!$B$2:$AM$102,MATCH(Species!U$2,'Round (4)'!$B$2:$AM$2,0),0),0)+IFERROR(VLOOKUP($B88,'Round  (5)'!$B$2:$AM$102,MATCH(Species!U$2,'Round  (5)'!$B$2:$AM$2,0),0),0)+IFERROR(VLOOKUP($B88,'Round  (6)'!$B$2:$AM$102,MATCH(Species!U$2,'Round  (6)'!$B$2:$AM$2,0),0),0)+IFERROR(VLOOKUP($B88,'Round  (7)'!$B$2:$AM$102,MATCH(Species!U$2,'Round  (7)'!$B$2:$AM$2,0),0),0)+IFERROR(VLOOKUP($B88,'Round  (8)'!$B$2:$AM$102,MATCH(Species!U$2,'Round  (8)'!$B$2:$AM$2,0),0),0)+IFERROR(VLOOKUP($B88,'Round  (9)'!$B$2:$AM$102,MATCH(Species!U$2,'Round  (9)'!$B$2:$AM$2,0),0),0)+IFERROR(VLOOKUP($B88,'Round  (10)'!$B$2:$U$102,MATCH(Species!U$2,'Round  (10)'!$B$2:$U$2,0),0),0)+IFERROR(VLOOKUP($B88,'Round  (11)'!$B$2:$AB$102,MATCH(Species!U$2,'Round  (11)'!$B$2:$AB$2,0),0),0)+IFERROR(VLOOKUP($B88,'Round  (12)'!$B$2:$Y$100,MATCH(Species!U$2,'Round  (12)'!$B$2:$Y$2,0),0),0)</f>
        <v>0</v>
      </c>
      <c r="V88" s="480">
        <f>IFERROR(VLOOKUP($B88,'Round 1'!$B$2:$AM$102,MATCH(Species!V$2,'Round 1'!$B$2:$AM$2,0),0),0)+IFERROR(VLOOKUP($B88,'Round  (2)'!$B$2:$AM$102,MATCH(Species!V$2,'Round  (2)'!$B$2:$AM$2,0),0),0)+IFERROR(VLOOKUP($B88,'Round  (3)'!$B$2:$AM$102,MATCH(Species!V$2,'Round  (3)'!$B$2:$AM$2,0),0),0)+IFERROR(VLOOKUP($B88,'Round (4)'!$B$2:$AM$102,MATCH(Species!V$2,'Round (4)'!$B$2:$AM$2,0),0),0)+IFERROR(VLOOKUP($B88,'Round  (5)'!$B$2:$AM$102,MATCH(Species!V$2,'Round  (5)'!$B$2:$AM$2,0),0),0)+IFERROR(VLOOKUP($B88,'Round  (6)'!$B$2:$AM$102,MATCH(Species!V$2,'Round  (6)'!$B$2:$AM$2,0),0),0)+IFERROR(VLOOKUP($B88,'Round  (7)'!$B$2:$AM$102,MATCH(Species!V$2,'Round  (7)'!$B$2:$AM$2,0),0),0)+IFERROR(VLOOKUP($B88,'Round  (8)'!$B$2:$AM$102,MATCH(Species!V$2,'Round  (8)'!$B$2:$AM$2,0),0),0)+IFERROR(VLOOKUP($B88,'Round  (9)'!$B$2:$AM$102,MATCH(Species!V$2,'Round  (9)'!$B$2:$AM$2,0),0),0)+IFERROR(VLOOKUP($B88,'Round  (10)'!$B$2:$U$102,MATCH(Species!V$2,'Round  (10)'!$B$2:$U$2,0),0),0)+IFERROR(VLOOKUP($B88,'Round  (11)'!$B$2:$AB$102,MATCH(Species!V$2,'Round  (11)'!$B$2:$AB$2,0),0),0)+IFERROR(VLOOKUP($B88,'Round  (12)'!$B$2:$Y$100,MATCH(Species!V$2,'Round  (12)'!$B$2:$Y$2,0),0),0)</f>
        <v>0</v>
      </c>
      <c r="W88" s="480">
        <f>IFERROR(VLOOKUP($B88,'Round 1'!$B$2:$AM$102,MATCH(Species!W$2,'Round 1'!$B$2:$AM$2,0),0),0)+IFERROR(VLOOKUP($B88,'Round  (2)'!$B$2:$AM$102,MATCH(Species!W$2,'Round  (2)'!$B$2:$AM$2,0),0),0)+IFERROR(VLOOKUP($B88,'Round  (3)'!$B$2:$AM$102,MATCH(Species!W$2,'Round  (3)'!$B$2:$AM$2,0),0),0)+IFERROR(VLOOKUP($B88,'Round (4)'!$B$2:$AM$102,MATCH(Species!W$2,'Round (4)'!$B$2:$AM$2,0),0),0)+IFERROR(VLOOKUP($B88,'Round  (5)'!$B$2:$AM$102,MATCH(Species!W$2,'Round  (5)'!$B$2:$AM$2,0),0),0)+IFERROR(VLOOKUP($B88,'Round  (6)'!$B$2:$AM$102,MATCH(Species!W$2,'Round  (6)'!$B$2:$AM$2,0),0),0)+IFERROR(VLOOKUP($B88,'Round  (7)'!$B$2:$AM$102,MATCH(Species!W$2,'Round  (7)'!$B$2:$AM$2,0),0),0)+IFERROR(VLOOKUP($B88,'Round  (8)'!$B$2:$AM$102,MATCH(Species!W$2,'Round  (8)'!$B$2:$AM$2,0),0),0)+IFERROR(VLOOKUP($B88,'Round  (9)'!$B$2:$AM$102,MATCH(Species!W$2,'Round  (9)'!$B$2:$AM$2,0),0),0)+IFERROR(VLOOKUP($B88,'Round  (10)'!$B$2:$U$102,MATCH(Species!W$2,'Round  (10)'!$B$2:$U$2,0),0),0)+IFERROR(VLOOKUP($B88,'Round  (11)'!$B$2:$AB$102,MATCH(Species!W$2,'Round  (11)'!$B$2:$AB$2,0),0),0)+IFERROR(VLOOKUP($B88,'Round  (12)'!$B$2:$Y$100,MATCH(Species!W$2,'Round  (12)'!$B$2:$Y$2,0),0),0)</f>
        <v>0</v>
      </c>
      <c r="X88" s="480">
        <f>IFERROR(VLOOKUP($B88,'Round 1'!$B$2:$AM$102,MATCH(Species!X$2,'Round 1'!$B$2:$AM$2,0),0),0)+IFERROR(VLOOKUP($B88,'Round  (2)'!$B$2:$AM$102,MATCH(Species!X$2,'Round  (2)'!$B$2:$AM$2,0),0),0)+IFERROR(VLOOKUP($B88,'Round  (3)'!$B$2:$AM$102,MATCH(Species!X$2,'Round  (3)'!$B$2:$AM$2,0),0),0)+IFERROR(VLOOKUP($B88,'Round (4)'!$B$2:$AM$102,MATCH(Species!X$2,'Round (4)'!$B$2:$AM$2,0),0),0)+IFERROR(VLOOKUP($B88,'Round  (5)'!$B$2:$AM$102,MATCH(Species!X$2,'Round  (5)'!$B$2:$AM$2,0),0),0)+IFERROR(VLOOKUP($B88,'Round  (6)'!$B$2:$AM$102,MATCH(Species!X$2,'Round  (6)'!$B$2:$AM$2,0),0),0)+IFERROR(VLOOKUP($B88,'Round  (7)'!$B$2:$AM$102,MATCH(Species!X$2,'Round  (7)'!$B$2:$AM$2,0),0),0)+IFERROR(VLOOKUP($B88,'Round  (8)'!$B$2:$AM$102,MATCH(Species!X$2,'Round  (8)'!$B$2:$AM$2,0),0),0)+IFERROR(VLOOKUP($B88,'Round  (9)'!$B$2:$AM$102,MATCH(Species!X$2,'Round  (9)'!$B$2:$AM$2,0),0),0)+IFERROR(VLOOKUP($B88,'Round  (10)'!$B$2:$U$102,MATCH(Species!X$2,'Round  (10)'!$B$2:$U$2,0),0),0)+IFERROR(VLOOKUP($B88,'Round  (11)'!$B$2:$AB$102,MATCH(Species!X$2,'Round  (11)'!$B$2:$AB$2,0),0),0)+IFERROR(VLOOKUP($B88,'Round  (12)'!$B$2:$Y$100,MATCH(Species!X$2,'Round  (12)'!$B$2:$Y$2,0),0),0)</f>
        <v>0</v>
      </c>
      <c r="Y88" s="480">
        <f>IFERROR(VLOOKUP($B88,'Round 1'!$B$2:$AM$102,MATCH(Species!Y$2,'Round 1'!$B$2:$AM$2,0),0),0)+IFERROR(VLOOKUP($B88,'Round  (2)'!$B$2:$AM$102,MATCH(Species!Y$2,'Round  (2)'!$B$2:$AM$2,0),0),0)+IFERROR(VLOOKUP($B88,'Round  (3)'!$B$2:$AM$102,MATCH(Species!Y$2,'Round  (3)'!$B$2:$AM$2,0),0),0)+IFERROR(VLOOKUP($B88,'Round (4)'!$B$2:$AM$102,MATCH(Species!Y$2,'Round (4)'!$B$2:$AM$2,0),0),0)+IFERROR(VLOOKUP($B88,'Round  (5)'!$B$2:$AM$102,MATCH(Species!Y$2,'Round  (5)'!$B$2:$AM$2,0),0),0)+IFERROR(VLOOKUP($B88,'Round  (6)'!$B$2:$AM$102,MATCH(Species!Y$2,'Round  (6)'!$B$2:$AM$2,0),0),0)+IFERROR(VLOOKUP($B88,'Round  (7)'!$B$2:$AM$102,MATCH(Species!Y$2,'Round  (7)'!$B$2:$AM$2,0),0),0)+IFERROR(VLOOKUP($B88,'Round  (8)'!$B$2:$AM$102,MATCH(Species!Y$2,'Round  (8)'!$B$2:$AM$2,0),0),0)+IFERROR(VLOOKUP($B88,'Round  (9)'!$B$2:$AM$102,MATCH(Species!Y$2,'Round  (9)'!$B$2:$AM$2,0),0),0)+IFERROR(VLOOKUP($B88,'Round  (10)'!$B$2:$U$102,MATCH(Species!Y$2,'Round  (10)'!$B$2:$U$2,0),0),0)+IFERROR(VLOOKUP($B88,'Round  (11)'!$B$2:$AB$102,MATCH(Species!Y$2,'Round  (11)'!$B$2:$AB$2,0),0),0)+IFERROR(VLOOKUP($B88,'Round  (12)'!$B$2:$Y$100,MATCH(Species!Y$2,'Round  (12)'!$B$2:$Y$2,0),0),0)</f>
        <v>0</v>
      </c>
      <c r="Z88" s="480">
        <f>IFERROR(VLOOKUP($B88,'Round 1'!$B$2:$AM$102,MATCH(Species!Z$2,'Round 1'!$B$2:$AM$2,0),0),0)+IFERROR(VLOOKUP($B88,'Round  (2)'!$B$2:$AM$102,MATCH(Species!Z$2,'Round  (2)'!$B$2:$AM$2,0),0),0)+IFERROR(VLOOKUP($B88,'Round  (3)'!$B$2:$AM$102,MATCH(Species!Z$2,'Round  (3)'!$B$2:$AM$2,0),0),0)+IFERROR(VLOOKUP($B88,'Round (4)'!$B$2:$AM$102,MATCH(Species!Z$2,'Round (4)'!$B$2:$AM$2,0),0),0)+IFERROR(VLOOKUP($B88,'Round  (5)'!$B$2:$AM$102,MATCH(Species!Z$2,'Round  (5)'!$B$2:$AM$2,0),0),0)+IFERROR(VLOOKUP($B88,'Round  (6)'!$B$2:$AM$102,MATCH(Species!Z$2,'Round  (6)'!$B$2:$AM$2,0),0),0)+IFERROR(VLOOKUP($B88,'Round  (7)'!$B$2:$AM$102,MATCH(Species!Z$2,'Round  (7)'!$B$2:$AM$2,0),0),0)+IFERROR(VLOOKUP($B88,'Round  (8)'!$B$2:$AM$102,MATCH(Species!Z$2,'Round  (8)'!$B$2:$AM$2,0),0),0)+IFERROR(VLOOKUP($B88,'Round  (9)'!$B$2:$AM$102,MATCH(Species!Z$2,'Round  (9)'!$B$2:$AM$2,0),0),0)+IFERROR(VLOOKUP($B88,'Round  (10)'!$B$2:$U$102,MATCH(Species!Z$2,'Round  (10)'!$B$2:$U$2,0),0),0)+IFERROR(VLOOKUP($B88,'Round  (11)'!$B$2:$AB$102,MATCH(Species!Z$2,'Round  (11)'!$B$2:$AB$2,0),0),0)+IFERROR(VLOOKUP($B88,'Round  (12)'!$B$2:$Y$100,MATCH(Species!Z$2,'Round  (12)'!$B$2:$Y$2,0),0),0)</f>
        <v>0</v>
      </c>
      <c r="AA88" s="480">
        <f>IFERROR(VLOOKUP($B88,'Round 1'!$B$2:$AM$102,MATCH(Species!AA$2,'Round 1'!$B$2:$AM$2,0),0),0)+IFERROR(VLOOKUP($B88,'Round  (2)'!$B$2:$AM$102,MATCH(Species!AA$2,'Round  (2)'!$B$2:$AM$2,0),0),0)+IFERROR(VLOOKUP($B88,'Round  (3)'!$B$2:$AM$102,MATCH(Species!AA$2,'Round  (3)'!$B$2:$AM$2,0),0),0)+IFERROR(VLOOKUP($B88,'Round (4)'!$B$2:$AM$102,MATCH(Species!AA$2,'Round (4)'!$B$2:$AM$2,0),0),0)+IFERROR(VLOOKUP($B88,'Round  (5)'!$B$2:$AM$102,MATCH(Species!AA$2,'Round  (5)'!$B$2:$AM$2,0),0),0)+IFERROR(VLOOKUP($B88,'Round  (6)'!$B$2:$AM$102,MATCH(Species!AA$2,'Round  (6)'!$B$2:$AM$2,0),0),0)+IFERROR(VLOOKUP($B88,'Round  (7)'!$B$2:$AM$102,MATCH(Species!AA$2,'Round  (7)'!$B$2:$AM$2,0),0),0)+IFERROR(VLOOKUP($B88,'Round  (8)'!$B$2:$AM$102,MATCH(Species!AA$2,'Round  (8)'!$B$2:$AM$2,0),0),0)+IFERROR(VLOOKUP($B88,'Round  (9)'!$B$2:$AM$102,MATCH(Species!AA$2,'Round  (9)'!$B$2:$AM$2,0),0),0)+IFERROR(VLOOKUP($B88,'Round  (10)'!$B$2:$U$102,MATCH(Species!AA$2,'Round  (10)'!$B$2:$U$2,0),0),0)+IFERROR(VLOOKUP($B88,'Round  (11)'!$B$2:$AB$102,MATCH(Species!AA$2,'Round  (11)'!$B$2:$AB$2,0),0),0)+IFERROR(VLOOKUP($B88,'Round  (12)'!$B$2:$Y$100,MATCH(Species!AA$2,'Round  (12)'!$B$2:$Y$2,0),0),0)</f>
        <v>0</v>
      </c>
      <c r="AB88" s="480">
        <f>IFERROR(VLOOKUP($B88,'Round 1'!$B$2:$AM$102,MATCH(Species!AB$2,'Round 1'!$B$2:$AM$2,0),0),0)+IFERROR(VLOOKUP($B88,'Round  (2)'!$B$2:$AM$102,MATCH(Species!AB$2,'Round  (2)'!$B$2:$AM$2,0),0),0)+IFERROR(VLOOKUP($B88,'Round  (3)'!$B$2:$AM$102,MATCH(Species!AB$2,'Round  (3)'!$B$2:$AM$2,0),0),0)+IFERROR(VLOOKUP($B88,'Round (4)'!$B$2:$AM$102,MATCH(Species!AB$2,'Round (4)'!$B$2:$AM$2,0),0),0)+IFERROR(VLOOKUP($B88,'Round  (5)'!$B$2:$AM$102,MATCH(Species!AB$2,'Round  (5)'!$B$2:$AM$2,0),0),0)+IFERROR(VLOOKUP($B88,'Round  (6)'!$B$2:$AM$102,MATCH(Species!AB$2,'Round  (6)'!$B$2:$AM$2,0),0),0)+IFERROR(VLOOKUP($B88,'Round  (7)'!$B$2:$AM$102,MATCH(Species!AB$2,'Round  (7)'!$B$2:$AM$2,0),0),0)+IFERROR(VLOOKUP($B88,'Round  (8)'!$B$2:$AM$102,MATCH(Species!AB$2,'Round  (8)'!$B$2:$AM$2,0),0),0)+IFERROR(VLOOKUP($B88,'Round  (9)'!$B$2:$AM$102,MATCH(Species!AB$2,'Round  (9)'!$B$2:$AM$2,0),0),0)+IFERROR(VLOOKUP($B88,'Round  (10)'!$B$2:$U$102,MATCH(Species!AB$2,'Round  (10)'!$B$2:$U$2,0),0),0)+IFERROR(VLOOKUP($B88,'Round  (11)'!$B$2:$AB$102,MATCH(Species!AB$2,'Round  (11)'!$B$2:$AB$2,0),0),0)+IFERROR(VLOOKUP($B88,'Round  (12)'!$B$2:$Y$100,MATCH(Species!AB$2,'Round  (12)'!$B$2:$Y$2,0),0),0)</f>
        <v>0</v>
      </c>
      <c r="AC88" s="480">
        <f>IFERROR(VLOOKUP($B88,'Round 1'!$B$2:$AM$102,MATCH(Species!AC$2,'Round 1'!$B$2:$AM$2,0),0),0)+IFERROR(VLOOKUP($B88,'Round  (2)'!$B$2:$AM$102,MATCH(Species!AC$2,'Round  (2)'!$B$2:$AM$2,0),0),0)+IFERROR(VLOOKUP($B88,'Round  (3)'!$B$2:$AM$102,MATCH(Species!AC$2,'Round  (3)'!$B$2:$AM$2,0),0),0)+IFERROR(VLOOKUP($B88,'Round (4)'!$B$2:$AM$102,MATCH(Species!AC$2,'Round (4)'!$B$2:$AM$2,0),0),0)+IFERROR(VLOOKUP($B88,'Round  (5)'!$B$2:$AM$102,MATCH(Species!AC$2,'Round  (5)'!$B$2:$AM$2,0),0),0)+IFERROR(VLOOKUP($B88,'Round  (6)'!$B$2:$AM$102,MATCH(Species!AC$2,'Round  (6)'!$B$2:$AM$2,0),0),0)+IFERROR(VLOOKUP($B88,'Round  (7)'!$B$2:$AM$102,MATCH(Species!AC$2,'Round  (7)'!$B$2:$AM$2,0),0),0)+IFERROR(VLOOKUP($B88,'Round  (8)'!$B$2:$AM$102,MATCH(Species!AC$2,'Round  (8)'!$B$2:$AM$2,0),0),0)+IFERROR(VLOOKUP($B88,'Round  (9)'!$B$2:$AM$102,MATCH(Species!AC$2,'Round  (9)'!$B$2:$AM$2,0),0),0)+IFERROR(VLOOKUP($B88,'Round  (10)'!$B$2:$U$102,MATCH(Species!AC$2,'Round  (10)'!$B$2:$U$2,0),0),0)+IFERROR(VLOOKUP($B88,'Round  (11)'!$B$2:$AB$102,MATCH(Species!AC$2,'Round  (11)'!$B$2:$AB$2,0),0),0)+IFERROR(VLOOKUP($B88,'Round  (12)'!$B$2:$Y$100,MATCH(Species!AC$2,'Round  (12)'!$B$2:$Y$2,0),0),0)</f>
        <v>0</v>
      </c>
      <c r="AD88" s="480">
        <f>IFERROR(VLOOKUP($B88,'Round 1'!$B$2:$AM$102,MATCH(Species!AD$2,'Round 1'!$B$2:$AM$2,0),0),0)+IFERROR(VLOOKUP($B88,'Round  (2)'!$B$2:$AM$102,MATCH(Species!AD$2,'Round  (2)'!$B$2:$AM$2,0),0),0)+IFERROR(VLOOKUP($B88,'Round  (3)'!$B$2:$AM$102,MATCH(Species!AD$2,'Round  (3)'!$B$2:$AM$2,0),0),0)+IFERROR(VLOOKUP($B88,'Round (4)'!$B$2:$AM$102,MATCH(Species!AD$2,'Round (4)'!$B$2:$AM$2,0),0),0)+IFERROR(VLOOKUP($B88,'Round  (5)'!$B$2:$AM$102,MATCH(Species!AD$2,'Round  (5)'!$B$2:$AM$2,0),0),0)+IFERROR(VLOOKUP($B88,'Round  (6)'!$B$2:$AM$102,MATCH(Species!AD$2,'Round  (6)'!$B$2:$AM$2,0),0),0)+IFERROR(VLOOKUP($B88,'Round  (7)'!$B$2:$AM$102,MATCH(Species!AD$2,'Round  (7)'!$B$2:$AM$2,0),0),0)+IFERROR(VLOOKUP($B88,'Round  (8)'!$B$2:$AM$102,MATCH(Species!AD$2,'Round  (8)'!$B$2:$AM$2,0),0),0)+IFERROR(VLOOKUP($B88,'Round  (9)'!$B$2:$AM$102,MATCH(Species!AD$2,'Round  (9)'!$B$2:$AM$2,0),0),0)+IFERROR(VLOOKUP($B88,'Round  (10)'!$B$2:$U$102,MATCH(Species!AD$2,'Round  (10)'!$B$2:$U$2,0),0),0)+IFERROR(VLOOKUP($B88,'Round  (11)'!$B$2:$AB$102,MATCH(Species!AD$2,'Round  (11)'!$B$2:$AB$2,0),0),0)+IFERROR(VLOOKUP($B88,'Round  (12)'!$B$2:$Y$100,MATCH(Species!AD$2,'Round  (12)'!$B$2:$Y$2,0),0),0)</f>
        <v>0</v>
      </c>
      <c r="AE88" s="480">
        <f>IFERROR(VLOOKUP($B88,'Round 1'!$B$2:$AM$102,MATCH(Species!AE$2,'Round 1'!$B$2:$AM$2,0),0),0)+IFERROR(VLOOKUP($B88,'Round  (2)'!$B$2:$AM$102,MATCH(Species!AE$2,'Round  (2)'!$B$2:$AM$2,0),0),0)+IFERROR(VLOOKUP($B88,'Round  (3)'!$B$2:$AM$102,MATCH(Species!AE$2,'Round  (3)'!$B$2:$AM$2,0),0),0)+IFERROR(VLOOKUP($B88,'Round (4)'!$B$2:$AM$102,MATCH(Species!AE$2,'Round (4)'!$B$2:$AM$2,0),0),0)+IFERROR(VLOOKUP($B88,'Round  (5)'!$B$2:$AM$102,MATCH(Species!AE$2,'Round  (5)'!$B$2:$AM$2,0),0),0)+IFERROR(VLOOKUP($B88,'Round  (6)'!$B$2:$AM$102,MATCH(Species!AE$2,'Round  (6)'!$B$2:$AM$2,0),0),0)+IFERROR(VLOOKUP($B88,'Round  (7)'!$B$2:$AM$102,MATCH(Species!AE$2,'Round  (7)'!$B$2:$AM$2,0),0),0)+IFERROR(VLOOKUP($B88,'Round  (8)'!$B$2:$AM$102,MATCH(Species!AE$2,'Round  (8)'!$B$2:$AM$2,0),0),0)+IFERROR(VLOOKUP($B88,'Round  (9)'!$B$2:$AM$102,MATCH(Species!AE$2,'Round  (9)'!$B$2:$AM$2,0),0),0)+IFERROR(VLOOKUP($B88,'Round  (10)'!$B$2:$U$102,MATCH(Species!AE$2,'Round  (10)'!$B$2:$U$2,0),0),0)+IFERROR(VLOOKUP($B88,'Round  (11)'!$B$2:$AB$102,MATCH(Species!AE$2,'Round  (11)'!$B$2:$AB$2,0),0),0)+IFERROR(VLOOKUP($B88,'Round  (12)'!$B$2:$Y$100,MATCH(Species!AE$2,'Round  (12)'!$B$2:$Y$2,0),0),0)</f>
        <v>0</v>
      </c>
      <c r="AF88" s="480">
        <f>IFERROR(VLOOKUP($B88,'Round 1'!$B$2:$AM$102,MATCH(Species!AF$2,'Round 1'!$B$2:$AM$2,0),0),0)+IFERROR(VLOOKUP($B88,'Round  (2)'!$B$2:$AM$102,MATCH(Species!AF$2,'Round  (2)'!$B$2:$AM$2,0),0),0)+IFERROR(VLOOKUP($B88,'Round  (3)'!$B$2:$AM$102,MATCH(Species!AF$2,'Round  (3)'!$B$2:$AM$2,0),0),0)+IFERROR(VLOOKUP($B88,'Round (4)'!$B$2:$AM$102,MATCH(Species!AF$2,'Round (4)'!$B$2:$AM$2,0),0),0)+IFERROR(VLOOKUP($B88,'Round  (5)'!$B$2:$AM$102,MATCH(Species!AF$2,'Round  (5)'!$B$2:$AM$2,0),0),0)+IFERROR(VLOOKUP($B88,'Round  (6)'!$B$2:$AM$102,MATCH(Species!AF$2,'Round  (6)'!$B$2:$AM$2,0),0),0)+IFERROR(VLOOKUP($B88,'Round  (7)'!$B$2:$AM$102,MATCH(Species!AF$2,'Round  (7)'!$B$2:$AM$2,0),0),0)+IFERROR(VLOOKUP($B88,'Round  (8)'!$B$2:$AM$102,MATCH(Species!AF$2,'Round  (8)'!$B$2:$AM$2,0),0),0)+IFERROR(VLOOKUP($B88,'Round  (9)'!$B$2:$AM$102,MATCH(Species!AF$2,'Round  (9)'!$B$2:$AM$2,0),0),0)+IFERROR(VLOOKUP($B88,'Round  (10)'!$B$2:$U$102,MATCH(Species!AF$2,'Round  (10)'!$B$2:$U$2,0),0),0)+IFERROR(VLOOKUP($B88,'Round  (11)'!$B$2:$AB$102,MATCH(Species!AF$2,'Round  (11)'!$B$2:$AB$2,0),0),0)+IFERROR(VLOOKUP($B88,'Round  (12)'!$B$2:$Y$100,MATCH(Species!AF$2,'Round  (12)'!$B$2:$Y$2,0),0),0)</f>
        <v>0</v>
      </c>
      <c r="AG88" s="480">
        <f>IFERROR(VLOOKUP($B88,'Round 1'!$B$2:$AM$102,MATCH(Species!AG$2,'Round 1'!$B$2:$AM$2,0),0),0)+IFERROR(VLOOKUP($B88,'Round  (2)'!$B$2:$AM$102,MATCH(Species!AG$2,'Round  (2)'!$B$2:$AM$2,0),0),0)+IFERROR(VLOOKUP($B88,'Round  (3)'!$B$2:$AM$102,MATCH(Species!AG$2,'Round  (3)'!$B$2:$AM$2,0),0),0)+IFERROR(VLOOKUP($B88,'Round (4)'!$B$2:$AM$102,MATCH(Species!AG$2,'Round (4)'!$B$2:$AM$2,0),0),0)+IFERROR(VLOOKUP($B88,'Round  (5)'!$B$2:$AM$102,MATCH(Species!AG$2,'Round  (5)'!$B$2:$AM$2,0),0),0)+IFERROR(VLOOKUP($B88,'Round  (6)'!$B$2:$AM$102,MATCH(Species!AG$2,'Round  (6)'!$B$2:$AM$2,0),0),0)+IFERROR(VLOOKUP($B88,'Round  (7)'!$B$2:$AM$102,MATCH(Species!AG$2,'Round  (7)'!$B$2:$AM$2,0),0),0)+IFERROR(VLOOKUP($B88,'Round  (8)'!$B$2:$AM$102,MATCH(Species!AG$2,'Round  (8)'!$B$2:$AM$2,0),0),0)+IFERROR(VLOOKUP($B88,'Round  (9)'!$B$2:$AM$102,MATCH(Species!AG$2,'Round  (9)'!$B$2:$AM$2,0),0),0)+IFERROR(VLOOKUP($B88,'Round  (10)'!$B$2:$U$102,MATCH(Species!AG$2,'Round  (10)'!$B$2:$U$2,0),0),0)+IFERROR(VLOOKUP($B88,'Round  (11)'!$B$2:$AB$102,MATCH(Species!AG$2,'Round  (11)'!$B$2:$AB$2,0),0),0)+IFERROR(VLOOKUP($B88,'Round  (12)'!$B$2:$Y$100,MATCH(Species!AG$2,'Round  (12)'!$B$2:$Y$2,0),0),0)</f>
        <v>0</v>
      </c>
      <c r="AH88" s="480">
        <f>IFERROR(VLOOKUP($B88,'Round 1'!$B$2:$AM$102,MATCH(Species!AH$2,'Round 1'!$B$2:$AM$2,0),0),0)+IFERROR(VLOOKUP($B88,'Round  (2)'!$B$2:$AM$102,MATCH(Species!AH$2,'Round  (2)'!$B$2:$AM$2,0),0),0)+IFERROR(VLOOKUP($B88,'Round  (3)'!$B$2:$AM$102,MATCH(Species!AH$2,'Round  (3)'!$B$2:$AM$2,0),0),0)+IFERROR(VLOOKUP($B88,'Round (4)'!$B$2:$AM$102,MATCH(Species!AH$2,'Round (4)'!$B$2:$AM$2,0),0),0)+IFERROR(VLOOKUP($B88,'Round  (5)'!$B$2:$AM$102,MATCH(Species!AH$2,'Round  (5)'!$B$2:$AM$2,0),0),0)+IFERROR(VLOOKUP($B88,'Round  (6)'!$B$2:$AM$102,MATCH(Species!AH$2,'Round  (6)'!$B$2:$AM$2,0),0),0)+IFERROR(VLOOKUP($B88,'Round  (7)'!$B$2:$AM$102,MATCH(Species!AH$2,'Round  (7)'!$B$2:$AM$2,0),0),0)+IFERROR(VLOOKUP($B88,'Round  (8)'!$B$2:$AM$102,MATCH(Species!AH$2,'Round  (8)'!$B$2:$AM$2,0),0),0)+IFERROR(VLOOKUP($B88,'Round  (9)'!$B$2:$AM$102,MATCH(Species!AH$2,'Round  (9)'!$B$2:$AM$2,0),0),0)+IFERROR(VLOOKUP($B88,'Round  (10)'!$B$2:$U$102,MATCH(Species!AH$2,'Round  (10)'!$B$2:$U$2,0),0),0)+IFERROR(VLOOKUP($B88,'Round  (11)'!$B$2:$AB$102,MATCH(Species!AH$2,'Round  (11)'!$B$2:$AB$2,0),0),0)+IFERROR(VLOOKUP($B88,'Round  (12)'!$B$2:$Y$100,MATCH(Species!AH$2,'Round  (12)'!$B$2:$Y$2,0),0),0)</f>
        <v>0</v>
      </c>
      <c r="AI88" s="480">
        <f>IFERROR(VLOOKUP($B88,'Round 1'!$B$2:$AM$102,MATCH(Species!AI$2,'Round 1'!$B$2:$AM$2,0),0),0)+IFERROR(VLOOKUP($B88,'Round  (2)'!$B$2:$AM$102,MATCH(Species!AI$2,'Round  (2)'!$B$2:$AM$2,0),0),0)+IFERROR(VLOOKUP($B88,'Round  (3)'!$B$2:$AM$102,MATCH(Species!AI$2,'Round  (3)'!$B$2:$AM$2,0),0),0)+IFERROR(VLOOKUP($B88,'Round (4)'!$B$2:$AM$102,MATCH(Species!AI$2,'Round (4)'!$B$2:$AM$2,0),0),0)+IFERROR(VLOOKUP($B88,'Round  (5)'!$B$2:$AM$102,MATCH(Species!AI$2,'Round  (5)'!$B$2:$AM$2,0),0),0)+IFERROR(VLOOKUP($B88,'Round  (6)'!$B$2:$AM$102,MATCH(Species!AI$2,'Round  (6)'!$B$2:$AM$2,0),0),0)+IFERROR(VLOOKUP($B88,'Round  (7)'!$B$2:$AM$102,MATCH(Species!AI$2,'Round  (7)'!$B$2:$AM$2,0),0),0)+IFERROR(VLOOKUP($B88,'Round  (8)'!$B$2:$AM$102,MATCH(Species!AI$2,'Round  (8)'!$B$2:$AM$2,0),0),0)+IFERROR(VLOOKUP($B88,'Round  (9)'!$B$2:$AM$102,MATCH(Species!AI$2,'Round  (9)'!$B$2:$AM$2,0),0),0)+IFERROR(VLOOKUP($B88,'Round  (10)'!$B$2:$U$102,MATCH(Species!AI$2,'Round  (10)'!$B$2:$U$2,0),0),0)+IFERROR(VLOOKUP($B88,'Round  (11)'!$B$2:$AB$102,MATCH(Species!AI$2,'Round  (11)'!$B$2:$AB$2,0),0),0)+IFERROR(VLOOKUP($B88,'Round  (12)'!$B$2:$Y$100,MATCH(Species!AI$2,'Round  (12)'!$B$2:$Y$2,0),0),0)</f>
        <v>0</v>
      </c>
      <c r="AJ88" s="480">
        <f>IFERROR(VLOOKUP($B88,'Round 1'!$B$2:$AM$102,MATCH(Species!AJ$2,'Round 1'!$B$2:$AM$2,0),0),0)+IFERROR(VLOOKUP($B88,'Round  (2)'!$B$2:$AM$102,MATCH(Species!AJ$2,'Round  (2)'!$B$2:$AM$2,0),0),0)+IFERROR(VLOOKUP($B88,'Round  (3)'!$B$2:$AM$102,MATCH(Species!AJ$2,'Round  (3)'!$B$2:$AM$2,0),0),0)+IFERROR(VLOOKUP($B88,'Round (4)'!$B$2:$AM$102,MATCH(Species!AJ$2,'Round (4)'!$B$2:$AM$2,0),0),0)+IFERROR(VLOOKUP($B88,'Round  (5)'!$B$2:$AM$102,MATCH(Species!AJ$2,'Round  (5)'!$B$2:$AM$2,0),0),0)+IFERROR(VLOOKUP($B88,'Round  (6)'!$B$2:$AM$102,MATCH(Species!AJ$2,'Round  (6)'!$B$2:$AM$2,0),0),0)+IFERROR(VLOOKUP($B88,'Round  (7)'!$B$2:$AM$102,MATCH(Species!AJ$2,'Round  (7)'!$B$2:$AM$2,0),0),0)+IFERROR(VLOOKUP($B88,'Round  (8)'!$B$2:$AM$102,MATCH(Species!AJ$2,'Round  (8)'!$B$2:$AM$2,0),0),0)+IFERROR(VLOOKUP($B88,'Round  (9)'!$B$2:$AM$102,MATCH(Species!AJ$2,'Round  (9)'!$B$2:$AM$2,0),0),0)+IFERROR(VLOOKUP($B88,'Round  (10)'!$B$2:$U$102,MATCH(Species!AJ$2,'Round  (10)'!$B$2:$U$2,0),0),0)+IFERROR(VLOOKUP($B88,'Round  (11)'!$B$2:$AB$102,MATCH(Species!AJ$2,'Round  (11)'!$B$2:$AB$2,0),0),0)+IFERROR(VLOOKUP($B88,'Round  (12)'!$B$2:$Y$100,MATCH(Species!AJ$2,'Round  (12)'!$B$2:$Y$2,0),0),0)</f>
        <v>0</v>
      </c>
    </row>
    <row r="89" spans="1:36" x14ac:dyDescent="0.3">
      <c r="A89" s="186">
        <v>86</v>
      </c>
      <c r="B89" s="326" t="s">
        <v>748</v>
      </c>
      <c r="C89" s="66" t="str">
        <f>IFERROR(VLOOKUP(B89,IND!$B$3:$E$66,4,0),"NM")</f>
        <v>NM</v>
      </c>
      <c r="D89" s="51">
        <f t="shared" si="5"/>
        <v>1</v>
      </c>
      <c r="E89" s="342">
        <f t="shared" si="6"/>
        <v>1</v>
      </c>
      <c r="F89" s="480">
        <f>IFERROR(VLOOKUP($B89,'Round 1'!$B$2:$AM$102,MATCH(Species!F$2,'Round 1'!$B$2:$AM$2,0),0),0)+IFERROR(VLOOKUP($B89,'Round  (2)'!$B$2:$AM$102,MATCH(Species!F$2,'Round  (2)'!$B$2:$AM$2,0),0),0)+IFERROR(VLOOKUP($B89,'Round  (3)'!$B$2:$AM$102,MATCH(Species!F$2,'Round  (3)'!$B$2:$AM$2,0),0),0)+IFERROR(VLOOKUP($B89,'Round (4)'!$B$2:$AM$102,MATCH(Species!F$2,'Round (4)'!$B$2:$AM$2,0),0),0)+IFERROR(VLOOKUP($B89,'Round  (5)'!$B$2:$AM$102,MATCH(Species!F$2,'Round  (5)'!$B$2:$AM$2,0),0),0)+IFERROR(VLOOKUP($B89,'Round  (6)'!$B$2:$AM$102,MATCH(Species!F$2,'Round  (6)'!$B$2:$AM$2,0),0),0)+IFERROR(VLOOKUP($B89,'Round  (7)'!$B$2:$AM$102,MATCH(Species!F$2,'Round  (7)'!$B$2:$AM$2,0),0),0)+IFERROR(VLOOKUP($B89,'Round  (8)'!$B$2:$AM$102,MATCH(Species!F$2,'Round  (8)'!$B$2:$AM$2,0),0),0)+IFERROR(VLOOKUP($B89,'Round  (9)'!$B$2:$AM$102,MATCH(Species!F$2,'Round  (9)'!$B$2:$AM$2,0),0),0)+IFERROR(VLOOKUP($B89,'Round  (10)'!$B$2:$U$102,MATCH(Species!F$2,'Round  (10)'!$B$2:$U$2,0),0),0)+IFERROR(VLOOKUP($B89,'Round  (11)'!$B$2:$AB$102,MATCH(Species!F$2,'Round  (11)'!$B$2:$AB$2,0),0),0)+IFERROR(VLOOKUP($B89,'Round  (12)'!$B$2:$Y$100,MATCH(Species!F$2,'Round  (12)'!$B$2:$Y$2,0),0),0)</f>
        <v>0</v>
      </c>
      <c r="G89" s="480">
        <f>IFERROR(VLOOKUP($B89,'Round 1'!$B$2:$AM$102,MATCH(Species!G$2,'Round 1'!$B$2:$AM$2,0),0),0)+IFERROR(VLOOKUP($B89,'Round  (2)'!$B$2:$AM$102,MATCH(Species!G$2,'Round  (2)'!$B$2:$AM$2,0),0),0)+IFERROR(VLOOKUP($B89,'Round  (3)'!$B$2:$AM$102,MATCH(Species!G$2,'Round  (3)'!$B$2:$AM$2,0),0),0)+IFERROR(VLOOKUP($B89,'Round (4)'!$B$2:$AM$102,MATCH(Species!G$2,'Round (4)'!$B$2:$AM$2,0),0),0)+IFERROR(VLOOKUP($B89,'Round  (5)'!$B$2:$AM$102,MATCH(Species!G$2,'Round  (5)'!$B$2:$AM$2,0),0),0)+IFERROR(VLOOKUP($B89,'Round  (6)'!$B$2:$AM$102,MATCH(Species!G$2,'Round  (6)'!$B$2:$AM$2,0),0),0)+IFERROR(VLOOKUP($B89,'Round  (7)'!$B$2:$AM$102,MATCH(Species!G$2,'Round  (7)'!$B$2:$AM$2,0),0),0)+IFERROR(VLOOKUP($B89,'Round  (8)'!$B$2:$AM$102,MATCH(Species!G$2,'Round  (8)'!$B$2:$AM$2,0),0),0)+IFERROR(VLOOKUP($B89,'Round  (9)'!$B$2:$AM$102,MATCH(Species!G$2,'Round  (9)'!$B$2:$AM$2,0),0),0)+IFERROR(VLOOKUP($B89,'Round  (10)'!$B$2:$U$102,MATCH(Species!G$2,'Round  (10)'!$B$2:$U$2,0),0),0)+IFERROR(VLOOKUP($B89,'Round  (11)'!$B$2:$AB$102,MATCH(Species!G$2,'Round  (11)'!$B$2:$AB$2,0),0),0)+IFERROR(VLOOKUP($B89,'Round  (12)'!$B$2:$Y$100,MATCH(Species!G$2,'Round  (12)'!$B$2:$Y$2,0),0),0)</f>
        <v>0</v>
      </c>
      <c r="H89" s="480">
        <f>IFERROR(VLOOKUP($B89,'Round 1'!$B$2:$AM$102,MATCH(Species!H$2,'Round 1'!$B$2:$AM$2,0),0),0)+IFERROR(VLOOKUP($B89,'Round  (2)'!$B$2:$AM$102,MATCH(Species!H$2,'Round  (2)'!$B$2:$AM$2,0),0),0)+IFERROR(VLOOKUP($B89,'Round  (3)'!$B$2:$AM$102,MATCH(Species!H$2,'Round  (3)'!$B$2:$AM$2,0),0),0)+IFERROR(VLOOKUP($B89,'Round (4)'!$B$2:$AM$102,MATCH(Species!H$2,'Round (4)'!$B$2:$AM$2,0),0),0)+IFERROR(VLOOKUP($B89,'Round  (5)'!$B$2:$AM$102,MATCH(Species!H$2,'Round  (5)'!$B$2:$AM$2,0),0),0)+IFERROR(VLOOKUP($B89,'Round  (6)'!$B$2:$AM$102,MATCH(Species!H$2,'Round  (6)'!$B$2:$AM$2,0),0),0)+IFERROR(VLOOKUP($B89,'Round  (7)'!$B$2:$AM$102,MATCH(Species!H$2,'Round  (7)'!$B$2:$AM$2,0),0),0)+IFERROR(VLOOKUP($B89,'Round  (8)'!$B$2:$AM$102,MATCH(Species!H$2,'Round  (8)'!$B$2:$AM$2,0),0),0)+IFERROR(VLOOKUP($B89,'Round  (9)'!$B$2:$AM$102,MATCH(Species!H$2,'Round  (9)'!$B$2:$AM$2,0),0),0)+IFERROR(VLOOKUP($B89,'Round  (10)'!$B$2:$U$102,MATCH(Species!H$2,'Round  (10)'!$B$2:$U$2,0),0),0)+IFERROR(VLOOKUP($B89,'Round  (11)'!$B$2:$AB$102,MATCH(Species!H$2,'Round  (11)'!$B$2:$AB$2,0),0),0)+IFERROR(VLOOKUP($B89,'Round  (12)'!$B$2:$Y$100,MATCH(Species!H$2,'Round  (12)'!$B$2:$Y$2,0),0),0)</f>
        <v>0</v>
      </c>
      <c r="I89" s="480">
        <f>IFERROR(VLOOKUP($B89,'Round 1'!$B$2:$AM$102,MATCH(Species!I$2,'Round 1'!$B$2:$AM$2,0),0),0)+IFERROR(VLOOKUP($B89,'Round  (2)'!$B$2:$AM$102,MATCH(Species!I$2,'Round  (2)'!$B$2:$AM$2,0),0),0)+IFERROR(VLOOKUP($B89,'Round  (3)'!$B$2:$AM$102,MATCH(Species!I$2,'Round  (3)'!$B$2:$AM$2,0),0),0)+IFERROR(VLOOKUP($B89,'Round (4)'!$B$2:$AM$102,MATCH(Species!I$2,'Round (4)'!$B$2:$AM$2,0),0),0)+IFERROR(VLOOKUP($B89,'Round  (5)'!$B$2:$AM$102,MATCH(Species!I$2,'Round  (5)'!$B$2:$AM$2,0),0),0)+IFERROR(VLOOKUP($B89,'Round  (6)'!$B$2:$AM$102,MATCH(Species!I$2,'Round  (6)'!$B$2:$AM$2,0),0),0)+IFERROR(VLOOKUP($B89,'Round  (7)'!$B$2:$AM$102,MATCH(Species!I$2,'Round  (7)'!$B$2:$AM$2,0),0),0)+IFERROR(VLOOKUP($B89,'Round  (8)'!$B$2:$AM$102,MATCH(Species!I$2,'Round  (8)'!$B$2:$AM$2,0),0),0)+IFERROR(VLOOKUP($B89,'Round  (9)'!$B$2:$AM$102,MATCH(Species!I$2,'Round  (9)'!$B$2:$AM$2,0),0),0)+IFERROR(VLOOKUP($B89,'Round  (10)'!$B$2:$U$102,MATCH(Species!I$2,'Round  (10)'!$B$2:$U$2,0),0),0)+IFERROR(VLOOKUP($B89,'Round  (11)'!$B$2:$AB$102,MATCH(Species!I$2,'Round  (11)'!$B$2:$AB$2,0),0),0)+IFERROR(VLOOKUP($B89,'Round  (12)'!$B$2:$Y$100,MATCH(Species!I$2,'Round  (12)'!$B$2:$Y$2,0),0),0)</f>
        <v>0</v>
      </c>
      <c r="J89" s="480">
        <f>IFERROR(VLOOKUP($B89,'Round 1'!$B$2:$AM$102,MATCH(Species!J$2,'Round 1'!$B$2:$AM$2,0),0),0)+IFERROR(VLOOKUP($B89,'Round  (2)'!$B$2:$AM$102,MATCH(Species!J$2,'Round  (2)'!$B$2:$AM$2,0),0),0)+IFERROR(VLOOKUP($B89,'Round  (3)'!$B$2:$AM$102,MATCH(Species!J$2,'Round  (3)'!$B$2:$AM$2,0),0),0)+IFERROR(VLOOKUP($B89,'Round (4)'!$B$2:$AM$102,MATCH(Species!J$2,'Round (4)'!$B$2:$AM$2,0),0),0)+IFERROR(VLOOKUP($B89,'Round  (5)'!$B$2:$AM$102,MATCH(Species!J$2,'Round  (5)'!$B$2:$AM$2,0),0),0)+IFERROR(VLOOKUP($B89,'Round  (6)'!$B$2:$AM$102,MATCH(Species!J$2,'Round  (6)'!$B$2:$AM$2,0),0),0)+IFERROR(VLOOKUP($B89,'Round  (7)'!$B$2:$AM$102,MATCH(Species!J$2,'Round  (7)'!$B$2:$AM$2,0),0),0)+IFERROR(VLOOKUP($B89,'Round  (8)'!$B$2:$AM$102,MATCH(Species!J$2,'Round  (8)'!$B$2:$AM$2,0),0),0)+IFERROR(VLOOKUP($B89,'Round  (9)'!$B$2:$AM$102,MATCH(Species!J$2,'Round  (9)'!$B$2:$AM$2,0),0),0)+IFERROR(VLOOKUP($B89,'Round  (10)'!$B$2:$U$102,MATCH(Species!J$2,'Round  (10)'!$B$2:$U$2,0),0),0)+IFERROR(VLOOKUP($B89,'Round  (11)'!$B$2:$AB$102,MATCH(Species!J$2,'Round  (11)'!$B$2:$AB$2,0),0),0)+IFERROR(VLOOKUP($B89,'Round  (12)'!$B$2:$Y$100,MATCH(Species!J$2,'Round  (12)'!$B$2:$Y$2,0),0),0)</f>
        <v>0</v>
      </c>
      <c r="K89" s="480">
        <f>IFERROR(VLOOKUP($B89,'Round 1'!$B$2:$AM$102,MATCH(Species!K$2,'Round 1'!$B$2:$AM$2,0),0),0)+IFERROR(VLOOKUP($B89,'Round  (2)'!$B$2:$AM$102,MATCH(Species!K$2,'Round  (2)'!$B$2:$AM$2,0),0),0)+IFERROR(VLOOKUP($B89,'Round  (3)'!$B$2:$AM$102,MATCH(Species!K$2,'Round  (3)'!$B$2:$AM$2,0),0),0)+IFERROR(VLOOKUP($B89,'Round (4)'!$B$2:$AM$102,MATCH(Species!K$2,'Round (4)'!$B$2:$AM$2,0),0),0)+IFERROR(VLOOKUP($B89,'Round  (5)'!$B$2:$AM$102,MATCH(Species!K$2,'Round  (5)'!$B$2:$AM$2,0),0),0)+IFERROR(VLOOKUP($B89,'Round  (6)'!$B$2:$AM$102,MATCH(Species!K$2,'Round  (6)'!$B$2:$AM$2,0),0),0)+IFERROR(VLOOKUP($B89,'Round  (7)'!$B$2:$AM$102,MATCH(Species!K$2,'Round  (7)'!$B$2:$AM$2,0),0),0)+IFERROR(VLOOKUP($B89,'Round  (8)'!$B$2:$AM$102,MATCH(Species!K$2,'Round  (8)'!$B$2:$AM$2,0),0),0)+IFERROR(VLOOKUP($B89,'Round  (9)'!$B$2:$AM$102,MATCH(Species!K$2,'Round  (9)'!$B$2:$AM$2,0),0),0)+IFERROR(VLOOKUP($B89,'Round  (10)'!$B$2:$U$102,MATCH(Species!K$2,'Round  (10)'!$B$2:$U$2,0),0),0)+IFERROR(VLOOKUP($B89,'Round  (11)'!$B$2:$AB$102,MATCH(Species!K$2,'Round  (11)'!$B$2:$AB$2,0),0),0)+IFERROR(VLOOKUP($B89,'Round  (12)'!$B$2:$Y$100,MATCH(Species!K$2,'Round  (12)'!$B$2:$Y$2,0),0),0)</f>
        <v>0</v>
      </c>
      <c r="L89" s="480">
        <f>IFERROR(VLOOKUP($B89,'Round 1'!$B$2:$AM$102,MATCH(Species!L$2,'Round 1'!$B$2:$AM$2,0),0),0)+IFERROR(VLOOKUP($B89,'Round  (2)'!$B$2:$AM$102,MATCH(Species!L$2,'Round  (2)'!$B$2:$AM$2,0),0),0)+IFERROR(VLOOKUP($B89,'Round  (3)'!$B$2:$AM$102,MATCH(Species!L$2,'Round  (3)'!$B$2:$AM$2,0),0),0)+IFERROR(VLOOKUP($B89,'Round (4)'!$B$2:$AM$102,MATCH(Species!L$2,'Round (4)'!$B$2:$AM$2,0),0),0)+IFERROR(VLOOKUP($B89,'Round  (5)'!$B$2:$AM$102,MATCH(Species!L$2,'Round  (5)'!$B$2:$AM$2,0),0),0)+IFERROR(VLOOKUP($B89,'Round  (6)'!$B$2:$AM$102,MATCH(Species!L$2,'Round  (6)'!$B$2:$AM$2,0),0),0)+IFERROR(VLOOKUP($B89,'Round  (7)'!$B$2:$AM$102,MATCH(Species!L$2,'Round  (7)'!$B$2:$AM$2,0),0),0)+IFERROR(VLOOKUP($B89,'Round  (8)'!$B$2:$AM$102,MATCH(Species!L$2,'Round  (8)'!$B$2:$AM$2,0),0),0)+IFERROR(VLOOKUP($B89,'Round  (9)'!$B$2:$AM$102,MATCH(Species!L$2,'Round  (9)'!$B$2:$AM$2,0),0),0)+IFERROR(VLOOKUP($B89,'Round  (10)'!$B$2:$U$102,MATCH(Species!L$2,'Round  (10)'!$B$2:$U$2,0),0),0)+IFERROR(VLOOKUP($B89,'Round  (11)'!$B$2:$AB$102,MATCH(Species!L$2,'Round  (11)'!$B$2:$AB$2,0),0),0)+IFERROR(VLOOKUP($B89,'Round  (12)'!$B$2:$Y$100,MATCH(Species!L$2,'Round  (12)'!$B$2:$Y$2,0),0),0)</f>
        <v>0</v>
      </c>
      <c r="M89" s="480">
        <f>IFERROR(VLOOKUP($B89,'Round 1'!$B$2:$AM$102,MATCH(Species!M$2,'Round 1'!$B$2:$AM$2,0),0),0)+IFERROR(VLOOKUP($B89,'Round  (2)'!$B$2:$AM$102,MATCH(Species!M$2,'Round  (2)'!$B$2:$AM$2,0),0),0)+IFERROR(VLOOKUP($B89,'Round  (3)'!$B$2:$AM$102,MATCH(Species!M$2,'Round  (3)'!$B$2:$AM$2,0),0),0)+IFERROR(VLOOKUP($B89,'Round (4)'!$B$2:$AM$102,MATCH(Species!M$2,'Round (4)'!$B$2:$AM$2,0),0),0)+IFERROR(VLOOKUP($B89,'Round  (5)'!$B$2:$AM$102,MATCH(Species!M$2,'Round  (5)'!$B$2:$AM$2,0),0),0)+IFERROR(VLOOKUP($B89,'Round  (6)'!$B$2:$AM$102,MATCH(Species!M$2,'Round  (6)'!$B$2:$AM$2,0),0),0)+IFERROR(VLOOKUP($B89,'Round  (7)'!$B$2:$AM$102,MATCH(Species!M$2,'Round  (7)'!$B$2:$AM$2,0),0),0)+IFERROR(VLOOKUP($B89,'Round  (8)'!$B$2:$AM$102,MATCH(Species!M$2,'Round  (8)'!$B$2:$AM$2,0),0),0)+IFERROR(VLOOKUP($B89,'Round  (9)'!$B$2:$AM$102,MATCH(Species!M$2,'Round  (9)'!$B$2:$AM$2,0),0),0)+IFERROR(VLOOKUP($B89,'Round  (10)'!$B$2:$U$102,MATCH(Species!M$2,'Round  (10)'!$B$2:$U$2,0),0),0)+IFERROR(VLOOKUP($B89,'Round  (11)'!$B$2:$AB$102,MATCH(Species!M$2,'Round  (11)'!$B$2:$AB$2,0),0),0)+IFERROR(VLOOKUP($B89,'Round  (12)'!$B$2:$Y$100,MATCH(Species!M$2,'Round  (12)'!$B$2:$Y$2,0),0),0)</f>
        <v>0</v>
      </c>
      <c r="N89" s="480">
        <f>IFERROR(VLOOKUP($B89,'Round 1'!$B$2:$AM$102,MATCH(Species!N$2,'Round 1'!$B$2:$AM$2,0),0),0)+IFERROR(VLOOKUP($B89,'Round  (2)'!$B$2:$AM$102,MATCH(Species!N$2,'Round  (2)'!$B$2:$AM$2,0),0),0)+IFERROR(VLOOKUP($B89,'Round  (3)'!$B$2:$AM$102,MATCH(Species!N$2,'Round  (3)'!$B$2:$AM$2,0),0),0)+IFERROR(VLOOKUP($B89,'Round (4)'!$B$2:$AM$102,MATCH(Species!N$2,'Round (4)'!$B$2:$AM$2,0),0),0)+IFERROR(VLOOKUP($B89,'Round  (5)'!$B$2:$AM$102,MATCH(Species!N$2,'Round  (5)'!$B$2:$AM$2,0),0),0)+IFERROR(VLOOKUP($B89,'Round  (6)'!$B$2:$AM$102,MATCH(Species!N$2,'Round  (6)'!$B$2:$AM$2,0),0),0)+IFERROR(VLOOKUP($B89,'Round  (7)'!$B$2:$AM$102,MATCH(Species!N$2,'Round  (7)'!$B$2:$AM$2,0),0),0)+IFERROR(VLOOKUP($B89,'Round  (8)'!$B$2:$AM$102,MATCH(Species!N$2,'Round  (8)'!$B$2:$AM$2,0),0),0)+IFERROR(VLOOKUP($B89,'Round  (9)'!$B$2:$AM$102,MATCH(Species!N$2,'Round  (9)'!$B$2:$AM$2,0),0),0)+IFERROR(VLOOKUP($B89,'Round  (10)'!$B$2:$U$102,MATCH(Species!N$2,'Round  (10)'!$B$2:$U$2,0),0),0)+IFERROR(VLOOKUP($B89,'Round  (11)'!$B$2:$AB$102,MATCH(Species!N$2,'Round  (11)'!$B$2:$AB$2,0),0),0)+IFERROR(VLOOKUP($B89,'Round  (12)'!$B$2:$Y$100,MATCH(Species!N$2,'Round  (12)'!$B$2:$Y$2,0),0),0)</f>
        <v>0</v>
      </c>
      <c r="O89" s="480">
        <f>IFERROR(VLOOKUP($B89,'Round 1'!$B$2:$AM$102,MATCH(Species!O$2,'Round 1'!$B$2:$AM$2,0),0),0)+IFERROR(VLOOKUP($B89,'Round  (2)'!$B$2:$AM$102,MATCH(Species!O$2,'Round  (2)'!$B$2:$AM$2,0),0),0)+IFERROR(VLOOKUP($B89,'Round  (3)'!$B$2:$AM$102,MATCH(Species!O$2,'Round  (3)'!$B$2:$AM$2,0),0),0)+IFERROR(VLOOKUP($B89,'Round (4)'!$B$2:$AM$102,MATCH(Species!O$2,'Round (4)'!$B$2:$AM$2,0),0),0)+IFERROR(VLOOKUP($B89,'Round  (5)'!$B$2:$AM$102,MATCH(Species!O$2,'Round  (5)'!$B$2:$AM$2,0),0),0)+IFERROR(VLOOKUP($B89,'Round  (6)'!$B$2:$AM$102,MATCH(Species!O$2,'Round  (6)'!$B$2:$AM$2,0),0),0)+IFERROR(VLOOKUP($B89,'Round  (7)'!$B$2:$AM$102,MATCH(Species!O$2,'Round  (7)'!$B$2:$AM$2,0),0),0)+IFERROR(VLOOKUP($B89,'Round  (8)'!$B$2:$AM$102,MATCH(Species!O$2,'Round  (8)'!$B$2:$AM$2,0),0),0)+IFERROR(VLOOKUP($B89,'Round  (9)'!$B$2:$AM$102,MATCH(Species!O$2,'Round  (9)'!$B$2:$AM$2,0),0),0)+IFERROR(VLOOKUP($B89,'Round  (10)'!$B$2:$U$102,MATCH(Species!O$2,'Round  (10)'!$B$2:$U$2,0),0),0)+IFERROR(VLOOKUP($B89,'Round  (11)'!$B$2:$AB$102,MATCH(Species!O$2,'Round  (11)'!$B$2:$AB$2,0),0),0)+IFERROR(VLOOKUP($B89,'Round  (12)'!$B$2:$Y$100,MATCH(Species!O$2,'Round  (12)'!$B$2:$Y$2,0),0),0)</f>
        <v>0</v>
      </c>
      <c r="P89" s="480">
        <f>IFERROR(VLOOKUP($B89,'Round 1'!$B$2:$AM$102,MATCH(Species!P$2,'Round 1'!$B$2:$AM$2,0),0),0)+IFERROR(VLOOKUP($B89,'Round  (2)'!$B$2:$AM$102,MATCH(Species!P$2,'Round  (2)'!$B$2:$AM$2,0),0),0)+IFERROR(VLOOKUP($B89,'Round  (3)'!$B$2:$AM$102,MATCH(Species!P$2,'Round  (3)'!$B$2:$AM$2,0),0),0)+IFERROR(VLOOKUP($B89,'Round (4)'!$B$2:$AM$102,MATCH(Species!P$2,'Round (4)'!$B$2:$AM$2,0),0),0)+IFERROR(VLOOKUP($B89,'Round  (5)'!$B$2:$AM$102,MATCH(Species!P$2,'Round  (5)'!$B$2:$AM$2,0),0),0)+IFERROR(VLOOKUP($B89,'Round  (6)'!$B$2:$AM$102,MATCH(Species!P$2,'Round  (6)'!$B$2:$AM$2,0),0),0)+IFERROR(VLOOKUP($B89,'Round  (7)'!$B$2:$AM$102,MATCH(Species!P$2,'Round  (7)'!$B$2:$AM$2,0),0),0)+IFERROR(VLOOKUP($B89,'Round  (8)'!$B$2:$AM$102,MATCH(Species!P$2,'Round  (8)'!$B$2:$AM$2,0),0),0)+IFERROR(VLOOKUP($B89,'Round  (9)'!$B$2:$AM$102,MATCH(Species!P$2,'Round  (9)'!$B$2:$AM$2,0),0),0)+IFERROR(VLOOKUP($B89,'Round  (10)'!$B$2:$U$102,MATCH(Species!P$2,'Round  (10)'!$B$2:$U$2,0),0),0)+IFERROR(VLOOKUP($B89,'Round  (11)'!$B$2:$AB$102,MATCH(Species!P$2,'Round  (11)'!$B$2:$AB$2,0),0),0)+IFERROR(VLOOKUP($B89,'Round  (12)'!$B$2:$Y$100,MATCH(Species!P$2,'Round  (12)'!$B$2:$Y$2,0),0),0)</f>
        <v>0</v>
      </c>
      <c r="Q89" s="480">
        <f>IFERROR(VLOOKUP($B89,'Round 1'!$B$2:$AM$102,MATCH(Species!Q$2,'Round 1'!$B$2:$AM$2,0),0),0)+IFERROR(VLOOKUP($B89,'Round  (2)'!$B$2:$AM$102,MATCH(Species!Q$2,'Round  (2)'!$B$2:$AM$2,0),0),0)+IFERROR(VLOOKUP($B89,'Round  (3)'!$B$2:$AM$102,MATCH(Species!Q$2,'Round  (3)'!$B$2:$AM$2,0),0),0)+IFERROR(VLOOKUP($B89,'Round (4)'!$B$2:$AM$102,MATCH(Species!Q$2,'Round (4)'!$B$2:$AM$2,0),0),0)+IFERROR(VLOOKUP($B89,'Round  (5)'!$B$2:$AM$102,MATCH(Species!Q$2,'Round  (5)'!$B$2:$AM$2,0),0),0)+IFERROR(VLOOKUP($B89,'Round  (6)'!$B$2:$AM$102,MATCH(Species!Q$2,'Round  (6)'!$B$2:$AM$2,0),0),0)+IFERROR(VLOOKUP($B89,'Round  (7)'!$B$2:$AM$102,MATCH(Species!Q$2,'Round  (7)'!$B$2:$AM$2,0),0),0)+IFERROR(VLOOKUP($B89,'Round  (8)'!$B$2:$AM$102,MATCH(Species!Q$2,'Round  (8)'!$B$2:$AM$2,0),0),0)+IFERROR(VLOOKUP($B89,'Round  (9)'!$B$2:$AM$102,MATCH(Species!Q$2,'Round  (9)'!$B$2:$AM$2,0),0),0)+IFERROR(VLOOKUP($B89,'Round  (10)'!$B$2:$U$102,MATCH(Species!Q$2,'Round  (10)'!$B$2:$U$2,0),0),0)+IFERROR(VLOOKUP($B89,'Round  (11)'!$B$2:$AB$102,MATCH(Species!Q$2,'Round  (11)'!$B$2:$AB$2,0),0),0)+IFERROR(VLOOKUP($B89,'Round  (12)'!$B$2:$Y$100,MATCH(Species!Q$2,'Round  (12)'!$B$2:$Y$2,0),0),0)</f>
        <v>0</v>
      </c>
      <c r="R89" s="480">
        <f>IFERROR(VLOOKUP($B89,'Round 1'!$B$2:$AM$102,MATCH(Species!R$2,'Round 1'!$B$2:$AM$2,0),0),0)+IFERROR(VLOOKUP($B89,'Round  (2)'!$B$2:$AM$102,MATCH(Species!R$2,'Round  (2)'!$B$2:$AM$2,0),0),0)+IFERROR(VLOOKUP($B89,'Round  (3)'!$B$2:$AM$102,MATCH(Species!R$2,'Round  (3)'!$B$2:$AM$2,0),0),0)+IFERROR(VLOOKUP($B89,'Round (4)'!$B$2:$AM$102,MATCH(Species!R$2,'Round (4)'!$B$2:$AM$2,0),0),0)+IFERROR(VLOOKUP($B89,'Round  (5)'!$B$2:$AM$102,MATCH(Species!R$2,'Round  (5)'!$B$2:$AM$2,0),0),0)+IFERROR(VLOOKUP($B89,'Round  (6)'!$B$2:$AM$102,MATCH(Species!R$2,'Round  (6)'!$B$2:$AM$2,0),0),0)+IFERROR(VLOOKUP($B89,'Round  (7)'!$B$2:$AM$102,MATCH(Species!R$2,'Round  (7)'!$B$2:$AM$2,0),0),0)+IFERROR(VLOOKUP($B89,'Round  (8)'!$B$2:$AM$102,MATCH(Species!R$2,'Round  (8)'!$B$2:$AM$2,0),0),0)+IFERROR(VLOOKUP($B89,'Round  (9)'!$B$2:$AM$102,MATCH(Species!R$2,'Round  (9)'!$B$2:$AM$2,0),0),0)+IFERROR(VLOOKUP($B89,'Round  (10)'!$B$2:$U$102,MATCH(Species!R$2,'Round  (10)'!$B$2:$U$2,0),0),0)+IFERROR(VLOOKUP($B89,'Round  (11)'!$B$2:$AB$102,MATCH(Species!R$2,'Round  (11)'!$B$2:$AB$2,0),0),0)+IFERROR(VLOOKUP($B89,'Round  (12)'!$B$2:$Y$100,MATCH(Species!R$2,'Round  (12)'!$B$2:$Y$2,0),0),0)</f>
        <v>0</v>
      </c>
      <c r="S89" s="480">
        <f>IFERROR(VLOOKUP($B89,'Round 1'!$B$2:$AM$102,MATCH(Species!S$2,'Round 1'!$B$2:$AM$2,0),0),0)+IFERROR(VLOOKUP($B89,'Round  (2)'!$B$2:$AM$102,MATCH(Species!S$2,'Round  (2)'!$B$2:$AM$2,0),0),0)+IFERROR(VLOOKUP($B89,'Round  (3)'!$B$2:$AM$102,MATCH(Species!S$2,'Round  (3)'!$B$2:$AM$2,0),0),0)+IFERROR(VLOOKUP($B89,'Round (4)'!$B$2:$AM$102,MATCH(Species!S$2,'Round (4)'!$B$2:$AM$2,0),0),0)+IFERROR(VLOOKUP($B89,'Round  (5)'!$B$2:$AM$102,MATCH(Species!S$2,'Round  (5)'!$B$2:$AM$2,0),0),0)+IFERROR(VLOOKUP($B89,'Round  (6)'!$B$2:$AM$102,MATCH(Species!S$2,'Round  (6)'!$B$2:$AM$2,0),0),0)+IFERROR(VLOOKUP($B89,'Round  (7)'!$B$2:$AM$102,MATCH(Species!S$2,'Round  (7)'!$B$2:$AM$2,0),0),0)+IFERROR(VLOOKUP($B89,'Round  (8)'!$B$2:$AM$102,MATCH(Species!S$2,'Round  (8)'!$B$2:$AM$2,0),0),0)+IFERROR(VLOOKUP($B89,'Round  (9)'!$B$2:$AM$102,MATCH(Species!S$2,'Round  (9)'!$B$2:$AM$2,0),0),0)+IFERROR(VLOOKUP($B89,'Round  (10)'!$B$2:$U$102,MATCH(Species!S$2,'Round  (10)'!$B$2:$U$2,0),0),0)+IFERROR(VLOOKUP($B89,'Round  (11)'!$B$2:$AB$102,MATCH(Species!S$2,'Round  (11)'!$B$2:$AB$2,0),0),0)+IFERROR(VLOOKUP($B89,'Round  (12)'!$B$2:$Y$100,MATCH(Species!S$2,'Round  (12)'!$B$2:$Y$2,0),0),0)</f>
        <v>0</v>
      </c>
      <c r="T89" s="480">
        <f>IFERROR(VLOOKUP($B89,'Round 1'!$B$2:$AM$102,MATCH(Species!T$2,'Round 1'!$B$2:$AM$2,0),0),0)+IFERROR(VLOOKUP($B89,'Round  (2)'!$B$2:$AM$102,MATCH(Species!T$2,'Round  (2)'!$B$2:$AM$2,0),0),0)+IFERROR(VLOOKUP($B89,'Round  (3)'!$B$2:$AM$102,MATCH(Species!T$2,'Round  (3)'!$B$2:$AM$2,0),0),0)+IFERROR(VLOOKUP($B89,'Round (4)'!$B$2:$AM$102,MATCH(Species!T$2,'Round (4)'!$B$2:$AM$2,0),0),0)+IFERROR(VLOOKUP($B89,'Round  (5)'!$B$2:$AM$102,MATCH(Species!T$2,'Round  (5)'!$B$2:$AM$2,0),0),0)+IFERROR(VLOOKUP($B89,'Round  (6)'!$B$2:$AM$102,MATCH(Species!T$2,'Round  (6)'!$B$2:$AM$2,0),0),0)+IFERROR(VLOOKUP($B89,'Round  (7)'!$B$2:$AM$102,MATCH(Species!T$2,'Round  (7)'!$B$2:$AM$2,0),0),0)+IFERROR(VLOOKUP($B89,'Round  (8)'!$B$2:$AM$102,MATCH(Species!T$2,'Round  (8)'!$B$2:$AM$2,0),0),0)+IFERROR(VLOOKUP($B89,'Round  (9)'!$B$2:$AM$102,MATCH(Species!T$2,'Round  (9)'!$B$2:$AM$2,0),0),0)+IFERROR(VLOOKUP($B89,'Round  (10)'!$B$2:$U$102,MATCH(Species!T$2,'Round  (10)'!$B$2:$U$2,0),0),0)+IFERROR(VLOOKUP($B89,'Round  (11)'!$B$2:$AB$102,MATCH(Species!T$2,'Round  (11)'!$B$2:$AB$2,0),0),0)+IFERROR(VLOOKUP($B89,'Round  (12)'!$B$2:$Y$100,MATCH(Species!T$2,'Round  (12)'!$B$2:$Y$2,0),0),0)</f>
        <v>0</v>
      </c>
      <c r="U89" s="480">
        <f>IFERROR(VLOOKUP($B89,'Round 1'!$B$2:$AM$102,MATCH(Species!U$2,'Round 1'!$B$2:$AM$2,0),0),0)+IFERROR(VLOOKUP($B89,'Round  (2)'!$B$2:$AM$102,MATCH(Species!U$2,'Round  (2)'!$B$2:$AM$2,0),0),0)+IFERROR(VLOOKUP($B89,'Round  (3)'!$B$2:$AM$102,MATCH(Species!U$2,'Round  (3)'!$B$2:$AM$2,0),0),0)+IFERROR(VLOOKUP($B89,'Round (4)'!$B$2:$AM$102,MATCH(Species!U$2,'Round (4)'!$B$2:$AM$2,0),0),0)+IFERROR(VLOOKUP($B89,'Round  (5)'!$B$2:$AM$102,MATCH(Species!U$2,'Round  (5)'!$B$2:$AM$2,0),0),0)+IFERROR(VLOOKUP($B89,'Round  (6)'!$B$2:$AM$102,MATCH(Species!U$2,'Round  (6)'!$B$2:$AM$2,0),0),0)+IFERROR(VLOOKUP($B89,'Round  (7)'!$B$2:$AM$102,MATCH(Species!U$2,'Round  (7)'!$B$2:$AM$2,0),0),0)+IFERROR(VLOOKUP($B89,'Round  (8)'!$B$2:$AM$102,MATCH(Species!U$2,'Round  (8)'!$B$2:$AM$2,0),0),0)+IFERROR(VLOOKUP($B89,'Round  (9)'!$B$2:$AM$102,MATCH(Species!U$2,'Round  (9)'!$B$2:$AM$2,0),0),0)+IFERROR(VLOOKUP($B89,'Round  (10)'!$B$2:$U$102,MATCH(Species!U$2,'Round  (10)'!$B$2:$U$2,0),0),0)+IFERROR(VLOOKUP($B89,'Round  (11)'!$B$2:$AB$102,MATCH(Species!U$2,'Round  (11)'!$B$2:$AB$2,0),0),0)+IFERROR(VLOOKUP($B89,'Round  (12)'!$B$2:$Y$100,MATCH(Species!U$2,'Round  (12)'!$B$2:$Y$2,0),0),0)</f>
        <v>0</v>
      </c>
      <c r="V89" s="480">
        <f>IFERROR(VLOOKUP($B89,'Round 1'!$B$2:$AM$102,MATCH(Species!V$2,'Round 1'!$B$2:$AM$2,0),0),0)+IFERROR(VLOOKUP($B89,'Round  (2)'!$B$2:$AM$102,MATCH(Species!V$2,'Round  (2)'!$B$2:$AM$2,0),0),0)+IFERROR(VLOOKUP($B89,'Round  (3)'!$B$2:$AM$102,MATCH(Species!V$2,'Round  (3)'!$B$2:$AM$2,0),0),0)+IFERROR(VLOOKUP($B89,'Round (4)'!$B$2:$AM$102,MATCH(Species!V$2,'Round (4)'!$B$2:$AM$2,0),0),0)+IFERROR(VLOOKUP($B89,'Round  (5)'!$B$2:$AM$102,MATCH(Species!V$2,'Round  (5)'!$B$2:$AM$2,0),0),0)+IFERROR(VLOOKUP($B89,'Round  (6)'!$B$2:$AM$102,MATCH(Species!V$2,'Round  (6)'!$B$2:$AM$2,0),0),0)+IFERROR(VLOOKUP($B89,'Round  (7)'!$B$2:$AM$102,MATCH(Species!V$2,'Round  (7)'!$B$2:$AM$2,0),0),0)+IFERROR(VLOOKUP($B89,'Round  (8)'!$B$2:$AM$102,MATCH(Species!V$2,'Round  (8)'!$B$2:$AM$2,0),0),0)+IFERROR(VLOOKUP($B89,'Round  (9)'!$B$2:$AM$102,MATCH(Species!V$2,'Round  (9)'!$B$2:$AM$2,0),0),0)+IFERROR(VLOOKUP($B89,'Round  (10)'!$B$2:$U$102,MATCH(Species!V$2,'Round  (10)'!$B$2:$U$2,0),0),0)+IFERROR(VLOOKUP($B89,'Round  (11)'!$B$2:$AB$102,MATCH(Species!V$2,'Round  (11)'!$B$2:$AB$2,0),0),0)+IFERROR(VLOOKUP($B89,'Round  (12)'!$B$2:$Y$100,MATCH(Species!V$2,'Round  (12)'!$B$2:$Y$2,0),0),0)</f>
        <v>0</v>
      </c>
      <c r="W89" s="480">
        <f>IFERROR(VLOOKUP($B89,'Round 1'!$B$2:$AM$102,MATCH(Species!W$2,'Round 1'!$B$2:$AM$2,0),0),0)+IFERROR(VLOOKUP($B89,'Round  (2)'!$B$2:$AM$102,MATCH(Species!W$2,'Round  (2)'!$B$2:$AM$2,0),0),0)+IFERROR(VLOOKUP($B89,'Round  (3)'!$B$2:$AM$102,MATCH(Species!W$2,'Round  (3)'!$B$2:$AM$2,0),0),0)+IFERROR(VLOOKUP($B89,'Round (4)'!$B$2:$AM$102,MATCH(Species!W$2,'Round (4)'!$B$2:$AM$2,0),0),0)+IFERROR(VLOOKUP($B89,'Round  (5)'!$B$2:$AM$102,MATCH(Species!W$2,'Round  (5)'!$B$2:$AM$2,0),0),0)+IFERROR(VLOOKUP($B89,'Round  (6)'!$B$2:$AM$102,MATCH(Species!W$2,'Round  (6)'!$B$2:$AM$2,0),0),0)+IFERROR(VLOOKUP($B89,'Round  (7)'!$B$2:$AM$102,MATCH(Species!W$2,'Round  (7)'!$B$2:$AM$2,0),0),0)+IFERROR(VLOOKUP($B89,'Round  (8)'!$B$2:$AM$102,MATCH(Species!W$2,'Round  (8)'!$B$2:$AM$2,0),0),0)+IFERROR(VLOOKUP($B89,'Round  (9)'!$B$2:$AM$102,MATCH(Species!W$2,'Round  (9)'!$B$2:$AM$2,0),0),0)+IFERROR(VLOOKUP($B89,'Round  (10)'!$B$2:$U$102,MATCH(Species!W$2,'Round  (10)'!$B$2:$U$2,0),0),0)+IFERROR(VLOOKUP($B89,'Round  (11)'!$B$2:$AB$102,MATCH(Species!W$2,'Round  (11)'!$B$2:$AB$2,0),0),0)+IFERROR(VLOOKUP($B89,'Round  (12)'!$B$2:$Y$100,MATCH(Species!W$2,'Round  (12)'!$B$2:$Y$2,0),0),0)</f>
        <v>0</v>
      </c>
      <c r="X89" s="480">
        <f>IFERROR(VLOOKUP($B89,'Round 1'!$B$2:$AM$102,MATCH(Species!X$2,'Round 1'!$B$2:$AM$2,0),0),0)+IFERROR(VLOOKUP($B89,'Round  (2)'!$B$2:$AM$102,MATCH(Species!X$2,'Round  (2)'!$B$2:$AM$2,0),0),0)+IFERROR(VLOOKUP($B89,'Round  (3)'!$B$2:$AM$102,MATCH(Species!X$2,'Round  (3)'!$B$2:$AM$2,0),0),0)+IFERROR(VLOOKUP($B89,'Round (4)'!$B$2:$AM$102,MATCH(Species!X$2,'Round (4)'!$B$2:$AM$2,0),0),0)+IFERROR(VLOOKUP($B89,'Round  (5)'!$B$2:$AM$102,MATCH(Species!X$2,'Round  (5)'!$B$2:$AM$2,0),0),0)+IFERROR(VLOOKUP($B89,'Round  (6)'!$B$2:$AM$102,MATCH(Species!X$2,'Round  (6)'!$B$2:$AM$2,0),0),0)+IFERROR(VLOOKUP($B89,'Round  (7)'!$B$2:$AM$102,MATCH(Species!X$2,'Round  (7)'!$B$2:$AM$2,0),0),0)+IFERROR(VLOOKUP($B89,'Round  (8)'!$B$2:$AM$102,MATCH(Species!X$2,'Round  (8)'!$B$2:$AM$2,0),0),0)+IFERROR(VLOOKUP($B89,'Round  (9)'!$B$2:$AM$102,MATCH(Species!X$2,'Round  (9)'!$B$2:$AM$2,0),0),0)+IFERROR(VLOOKUP($B89,'Round  (10)'!$B$2:$U$102,MATCH(Species!X$2,'Round  (10)'!$B$2:$U$2,0),0),0)+IFERROR(VLOOKUP($B89,'Round  (11)'!$B$2:$AB$102,MATCH(Species!X$2,'Round  (11)'!$B$2:$AB$2,0),0),0)+IFERROR(VLOOKUP($B89,'Round  (12)'!$B$2:$Y$100,MATCH(Species!X$2,'Round  (12)'!$B$2:$Y$2,0),0),0)</f>
        <v>0</v>
      </c>
      <c r="Y89" s="480">
        <f>IFERROR(VLOOKUP($B89,'Round 1'!$B$2:$AM$102,MATCH(Species!Y$2,'Round 1'!$B$2:$AM$2,0),0),0)+IFERROR(VLOOKUP($B89,'Round  (2)'!$B$2:$AM$102,MATCH(Species!Y$2,'Round  (2)'!$B$2:$AM$2,0),0),0)+IFERROR(VLOOKUP($B89,'Round  (3)'!$B$2:$AM$102,MATCH(Species!Y$2,'Round  (3)'!$B$2:$AM$2,0),0),0)+IFERROR(VLOOKUP($B89,'Round (4)'!$B$2:$AM$102,MATCH(Species!Y$2,'Round (4)'!$B$2:$AM$2,0),0),0)+IFERROR(VLOOKUP($B89,'Round  (5)'!$B$2:$AM$102,MATCH(Species!Y$2,'Round  (5)'!$B$2:$AM$2,0),0),0)+IFERROR(VLOOKUP($B89,'Round  (6)'!$B$2:$AM$102,MATCH(Species!Y$2,'Round  (6)'!$B$2:$AM$2,0),0),0)+IFERROR(VLOOKUP($B89,'Round  (7)'!$B$2:$AM$102,MATCH(Species!Y$2,'Round  (7)'!$B$2:$AM$2,0),0),0)+IFERROR(VLOOKUP($B89,'Round  (8)'!$B$2:$AM$102,MATCH(Species!Y$2,'Round  (8)'!$B$2:$AM$2,0),0),0)+IFERROR(VLOOKUP($B89,'Round  (9)'!$B$2:$AM$102,MATCH(Species!Y$2,'Round  (9)'!$B$2:$AM$2,0),0),0)+IFERROR(VLOOKUP($B89,'Round  (10)'!$B$2:$U$102,MATCH(Species!Y$2,'Round  (10)'!$B$2:$U$2,0),0),0)+IFERROR(VLOOKUP($B89,'Round  (11)'!$B$2:$AB$102,MATCH(Species!Y$2,'Round  (11)'!$B$2:$AB$2,0),0),0)+IFERROR(VLOOKUP($B89,'Round  (12)'!$B$2:$Y$100,MATCH(Species!Y$2,'Round  (12)'!$B$2:$Y$2,0),0),0)</f>
        <v>0</v>
      </c>
      <c r="Z89" s="480">
        <f>IFERROR(VLOOKUP($B89,'Round 1'!$B$2:$AM$102,MATCH(Species!Z$2,'Round 1'!$B$2:$AM$2,0),0),0)+IFERROR(VLOOKUP($B89,'Round  (2)'!$B$2:$AM$102,MATCH(Species!Z$2,'Round  (2)'!$B$2:$AM$2,0),0),0)+IFERROR(VLOOKUP($B89,'Round  (3)'!$B$2:$AM$102,MATCH(Species!Z$2,'Round  (3)'!$B$2:$AM$2,0),0),0)+IFERROR(VLOOKUP($B89,'Round (4)'!$B$2:$AM$102,MATCH(Species!Z$2,'Round (4)'!$B$2:$AM$2,0),0),0)+IFERROR(VLOOKUP($B89,'Round  (5)'!$B$2:$AM$102,MATCH(Species!Z$2,'Round  (5)'!$B$2:$AM$2,0),0),0)+IFERROR(VLOOKUP($B89,'Round  (6)'!$B$2:$AM$102,MATCH(Species!Z$2,'Round  (6)'!$B$2:$AM$2,0),0),0)+IFERROR(VLOOKUP($B89,'Round  (7)'!$B$2:$AM$102,MATCH(Species!Z$2,'Round  (7)'!$B$2:$AM$2,0),0),0)+IFERROR(VLOOKUP($B89,'Round  (8)'!$B$2:$AM$102,MATCH(Species!Z$2,'Round  (8)'!$B$2:$AM$2,0),0),0)+IFERROR(VLOOKUP($B89,'Round  (9)'!$B$2:$AM$102,MATCH(Species!Z$2,'Round  (9)'!$B$2:$AM$2,0),0),0)+IFERROR(VLOOKUP($B89,'Round  (10)'!$B$2:$U$102,MATCH(Species!Z$2,'Round  (10)'!$B$2:$U$2,0),0),0)+IFERROR(VLOOKUP($B89,'Round  (11)'!$B$2:$AB$102,MATCH(Species!Z$2,'Round  (11)'!$B$2:$AB$2,0),0),0)+IFERROR(VLOOKUP($B89,'Round  (12)'!$B$2:$Y$100,MATCH(Species!Z$2,'Round  (12)'!$B$2:$Y$2,0),0),0)</f>
        <v>0</v>
      </c>
      <c r="AA89" s="480">
        <f>IFERROR(VLOOKUP($B89,'Round 1'!$B$2:$AM$102,MATCH(Species!AA$2,'Round 1'!$B$2:$AM$2,0),0),0)+IFERROR(VLOOKUP($B89,'Round  (2)'!$B$2:$AM$102,MATCH(Species!AA$2,'Round  (2)'!$B$2:$AM$2,0),0),0)+IFERROR(VLOOKUP($B89,'Round  (3)'!$B$2:$AM$102,MATCH(Species!AA$2,'Round  (3)'!$B$2:$AM$2,0),0),0)+IFERROR(VLOOKUP($B89,'Round (4)'!$B$2:$AM$102,MATCH(Species!AA$2,'Round (4)'!$B$2:$AM$2,0),0),0)+IFERROR(VLOOKUP($B89,'Round  (5)'!$B$2:$AM$102,MATCH(Species!AA$2,'Round  (5)'!$B$2:$AM$2,0),0),0)+IFERROR(VLOOKUP($B89,'Round  (6)'!$B$2:$AM$102,MATCH(Species!AA$2,'Round  (6)'!$B$2:$AM$2,0),0),0)+IFERROR(VLOOKUP($B89,'Round  (7)'!$B$2:$AM$102,MATCH(Species!AA$2,'Round  (7)'!$B$2:$AM$2,0),0),0)+IFERROR(VLOOKUP($B89,'Round  (8)'!$B$2:$AM$102,MATCH(Species!AA$2,'Round  (8)'!$B$2:$AM$2,0),0),0)+IFERROR(VLOOKUP($B89,'Round  (9)'!$B$2:$AM$102,MATCH(Species!AA$2,'Round  (9)'!$B$2:$AM$2,0),0),0)+IFERROR(VLOOKUP($B89,'Round  (10)'!$B$2:$U$102,MATCH(Species!AA$2,'Round  (10)'!$B$2:$U$2,0),0),0)+IFERROR(VLOOKUP($B89,'Round  (11)'!$B$2:$AB$102,MATCH(Species!AA$2,'Round  (11)'!$B$2:$AB$2,0),0),0)+IFERROR(VLOOKUP($B89,'Round  (12)'!$B$2:$Y$100,MATCH(Species!AA$2,'Round  (12)'!$B$2:$Y$2,0),0),0)</f>
        <v>0</v>
      </c>
      <c r="AB89" s="480">
        <f>IFERROR(VLOOKUP($B89,'Round 1'!$B$2:$AM$102,MATCH(Species!AB$2,'Round 1'!$B$2:$AM$2,0),0),0)+IFERROR(VLOOKUP($B89,'Round  (2)'!$B$2:$AM$102,MATCH(Species!AB$2,'Round  (2)'!$B$2:$AM$2,0),0),0)+IFERROR(VLOOKUP($B89,'Round  (3)'!$B$2:$AM$102,MATCH(Species!AB$2,'Round  (3)'!$B$2:$AM$2,0),0),0)+IFERROR(VLOOKUP($B89,'Round (4)'!$B$2:$AM$102,MATCH(Species!AB$2,'Round (4)'!$B$2:$AM$2,0),0),0)+IFERROR(VLOOKUP($B89,'Round  (5)'!$B$2:$AM$102,MATCH(Species!AB$2,'Round  (5)'!$B$2:$AM$2,0),0),0)+IFERROR(VLOOKUP($B89,'Round  (6)'!$B$2:$AM$102,MATCH(Species!AB$2,'Round  (6)'!$B$2:$AM$2,0),0),0)+IFERROR(VLOOKUP($B89,'Round  (7)'!$B$2:$AM$102,MATCH(Species!AB$2,'Round  (7)'!$B$2:$AM$2,0),0),0)+IFERROR(VLOOKUP($B89,'Round  (8)'!$B$2:$AM$102,MATCH(Species!AB$2,'Round  (8)'!$B$2:$AM$2,0),0),0)+IFERROR(VLOOKUP($B89,'Round  (9)'!$B$2:$AM$102,MATCH(Species!AB$2,'Round  (9)'!$B$2:$AM$2,0),0),0)+IFERROR(VLOOKUP($B89,'Round  (10)'!$B$2:$U$102,MATCH(Species!AB$2,'Round  (10)'!$B$2:$U$2,0),0),0)+IFERROR(VLOOKUP($B89,'Round  (11)'!$B$2:$AB$102,MATCH(Species!AB$2,'Round  (11)'!$B$2:$AB$2,0),0),0)+IFERROR(VLOOKUP($B89,'Round  (12)'!$B$2:$Y$100,MATCH(Species!AB$2,'Round  (12)'!$B$2:$Y$2,0),0),0)</f>
        <v>0</v>
      </c>
      <c r="AC89" s="480">
        <f>IFERROR(VLOOKUP($B89,'Round 1'!$B$2:$AM$102,MATCH(Species!AC$2,'Round 1'!$B$2:$AM$2,0),0),0)+IFERROR(VLOOKUP($B89,'Round  (2)'!$B$2:$AM$102,MATCH(Species!AC$2,'Round  (2)'!$B$2:$AM$2,0),0),0)+IFERROR(VLOOKUP($B89,'Round  (3)'!$B$2:$AM$102,MATCH(Species!AC$2,'Round  (3)'!$B$2:$AM$2,0),0),0)+IFERROR(VLOOKUP($B89,'Round (4)'!$B$2:$AM$102,MATCH(Species!AC$2,'Round (4)'!$B$2:$AM$2,0),0),0)+IFERROR(VLOOKUP($B89,'Round  (5)'!$B$2:$AM$102,MATCH(Species!AC$2,'Round  (5)'!$B$2:$AM$2,0),0),0)+IFERROR(VLOOKUP($B89,'Round  (6)'!$B$2:$AM$102,MATCH(Species!AC$2,'Round  (6)'!$B$2:$AM$2,0),0),0)+IFERROR(VLOOKUP($B89,'Round  (7)'!$B$2:$AM$102,MATCH(Species!AC$2,'Round  (7)'!$B$2:$AM$2,0),0),0)+IFERROR(VLOOKUP($B89,'Round  (8)'!$B$2:$AM$102,MATCH(Species!AC$2,'Round  (8)'!$B$2:$AM$2,0),0),0)+IFERROR(VLOOKUP($B89,'Round  (9)'!$B$2:$AM$102,MATCH(Species!AC$2,'Round  (9)'!$B$2:$AM$2,0),0),0)+IFERROR(VLOOKUP($B89,'Round  (10)'!$B$2:$U$102,MATCH(Species!AC$2,'Round  (10)'!$B$2:$U$2,0),0),0)+IFERROR(VLOOKUP($B89,'Round  (11)'!$B$2:$AB$102,MATCH(Species!AC$2,'Round  (11)'!$B$2:$AB$2,0),0),0)+IFERROR(VLOOKUP($B89,'Round  (12)'!$B$2:$Y$100,MATCH(Species!AC$2,'Round  (12)'!$B$2:$Y$2,0),0),0)</f>
        <v>1</v>
      </c>
      <c r="AD89" s="480">
        <f>IFERROR(VLOOKUP($B89,'Round 1'!$B$2:$AM$102,MATCH(Species!AD$2,'Round 1'!$B$2:$AM$2,0),0),0)+IFERROR(VLOOKUP($B89,'Round  (2)'!$B$2:$AM$102,MATCH(Species!AD$2,'Round  (2)'!$B$2:$AM$2,0),0),0)+IFERROR(VLOOKUP($B89,'Round  (3)'!$B$2:$AM$102,MATCH(Species!AD$2,'Round  (3)'!$B$2:$AM$2,0),0),0)+IFERROR(VLOOKUP($B89,'Round (4)'!$B$2:$AM$102,MATCH(Species!AD$2,'Round (4)'!$B$2:$AM$2,0),0),0)+IFERROR(VLOOKUP($B89,'Round  (5)'!$B$2:$AM$102,MATCH(Species!AD$2,'Round  (5)'!$B$2:$AM$2,0),0),0)+IFERROR(VLOOKUP($B89,'Round  (6)'!$B$2:$AM$102,MATCH(Species!AD$2,'Round  (6)'!$B$2:$AM$2,0),0),0)+IFERROR(VLOOKUP($B89,'Round  (7)'!$B$2:$AM$102,MATCH(Species!AD$2,'Round  (7)'!$B$2:$AM$2,0),0),0)+IFERROR(VLOOKUP($B89,'Round  (8)'!$B$2:$AM$102,MATCH(Species!AD$2,'Round  (8)'!$B$2:$AM$2,0),0),0)+IFERROR(VLOOKUP($B89,'Round  (9)'!$B$2:$AM$102,MATCH(Species!AD$2,'Round  (9)'!$B$2:$AM$2,0),0),0)+IFERROR(VLOOKUP($B89,'Round  (10)'!$B$2:$U$102,MATCH(Species!AD$2,'Round  (10)'!$B$2:$U$2,0),0),0)+IFERROR(VLOOKUP($B89,'Round  (11)'!$B$2:$AB$102,MATCH(Species!AD$2,'Round  (11)'!$B$2:$AB$2,0),0),0)+IFERROR(VLOOKUP($B89,'Round  (12)'!$B$2:$Y$100,MATCH(Species!AD$2,'Round  (12)'!$B$2:$Y$2,0),0),0)</f>
        <v>0</v>
      </c>
      <c r="AE89" s="480">
        <f>IFERROR(VLOOKUP($B89,'Round 1'!$B$2:$AM$102,MATCH(Species!AE$2,'Round 1'!$B$2:$AM$2,0),0),0)+IFERROR(VLOOKUP($B89,'Round  (2)'!$B$2:$AM$102,MATCH(Species!AE$2,'Round  (2)'!$B$2:$AM$2,0),0),0)+IFERROR(VLOOKUP($B89,'Round  (3)'!$B$2:$AM$102,MATCH(Species!AE$2,'Round  (3)'!$B$2:$AM$2,0),0),0)+IFERROR(VLOOKUP($B89,'Round (4)'!$B$2:$AM$102,MATCH(Species!AE$2,'Round (4)'!$B$2:$AM$2,0),0),0)+IFERROR(VLOOKUP($B89,'Round  (5)'!$B$2:$AM$102,MATCH(Species!AE$2,'Round  (5)'!$B$2:$AM$2,0),0),0)+IFERROR(VLOOKUP($B89,'Round  (6)'!$B$2:$AM$102,MATCH(Species!AE$2,'Round  (6)'!$B$2:$AM$2,0),0),0)+IFERROR(VLOOKUP($B89,'Round  (7)'!$B$2:$AM$102,MATCH(Species!AE$2,'Round  (7)'!$B$2:$AM$2,0),0),0)+IFERROR(VLOOKUP($B89,'Round  (8)'!$B$2:$AM$102,MATCH(Species!AE$2,'Round  (8)'!$B$2:$AM$2,0),0),0)+IFERROR(VLOOKUP($B89,'Round  (9)'!$B$2:$AM$102,MATCH(Species!AE$2,'Round  (9)'!$B$2:$AM$2,0),0),0)+IFERROR(VLOOKUP($B89,'Round  (10)'!$B$2:$U$102,MATCH(Species!AE$2,'Round  (10)'!$B$2:$U$2,0),0),0)+IFERROR(VLOOKUP($B89,'Round  (11)'!$B$2:$AB$102,MATCH(Species!AE$2,'Round  (11)'!$B$2:$AB$2,0),0),0)+IFERROR(VLOOKUP($B89,'Round  (12)'!$B$2:$Y$100,MATCH(Species!AE$2,'Round  (12)'!$B$2:$Y$2,0),0),0)</f>
        <v>0</v>
      </c>
      <c r="AF89" s="480">
        <f>IFERROR(VLOOKUP($B89,'Round 1'!$B$2:$AM$102,MATCH(Species!AF$2,'Round 1'!$B$2:$AM$2,0),0),0)+IFERROR(VLOOKUP($B89,'Round  (2)'!$B$2:$AM$102,MATCH(Species!AF$2,'Round  (2)'!$B$2:$AM$2,0),0),0)+IFERROR(VLOOKUP($B89,'Round  (3)'!$B$2:$AM$102,MATCH(Species!AF$2,'Round  (3)'!$B$2:$AM$2,0),0),0)+IFERROR(VLOOKUP($B89,'Round (4)'!$B$2:$AM$102,MATCH(Species!AF$2,'Round (4)'!$B$2:$AM$2,0),0),0)+IFERROR(VLOOKUP($B89,'Round  (5)'!$B$2:$AM$102,MATCH(Species!AF$2,'Round  (5)'!$B$2:$AM$2,0),0),0)+IFERROR(VLOOKUP($B89,'Round  (6)'!$B$2:$AM$102,MATCH(Species!AF$2,'Round  (6)'!$B$2:$AM$2,0),0),0)+IFERROR(VLOOKUP($B89,'Round  (7)'!$B$2:$AM$102,MATCH(Species!AF$2,'Round  (7)'!$B$2:$AM$2,0),0),0)+IFERROR(VLOOKUP($B89,'Round  (8)'!$B$2:$AM$102,MATCH(Species!AF$2,'Round  (8)'!$B$2:$AM$2,0),0),0)+IFERROR(VLOOKUP($B89,'Round  (9)'!$B$2:$AM$102,MATCH(Species!AF$2,'Round  (9)'!$B$2:$AM$2,0),0),0)+IFERROR(VLOOKUP($B89,'Round  (10)'!$B$2:$U$102,MATCH(Species!AF$2,'Round  (10)'!$B$2:$U$2,0),0),0)+IFERROR(VLOOKUP($B89,'Round  (11)'!$B$2:$AB$102,MATCH(Species!AF$2,'Round  (11)'!$B$2:$AB$2,0),0),0)+IFERROR(VLOOKUP($B89,'Round  (12)'!$B$2:$Y$100,MATCH(Species!AF$2,'Round  (12)'!$B$2:$Y$2,0),0),0)</f>
        <v>0</v>
      </c>
      <c r="AG89" s="480">
        <f>IFERROR(VLOOKUP($B89,'Round 1'!$B$2:$AM$102,MATCH(Species!AG$2,'Round 1'!$B$2:$AM$2,0),0),0)+IFERROR(VLOOKUP($B89,'Round  (2)'!$B$2:$AM$102,MATCH(Species!AG$2,'Round  (2)'!$B$2:$AM$2,0),0),0)+IFERROR(VLOOKUP($B89,'Round  (3)'!$B$2:$AM$102,MATCH(Species!AG$2,'Round  (3)'!$B$2:$AM$2,0),0),0)+IFERROR(VLOOKUP($B89,'Round (4)'!$B$2:$AM$102,MATCH(Species!AG$2,'Round (4)'!$B$2:$AM$2,0),0),0)+IFERROR(VLOOKUP($B89,'Round  (5)'!$B$2:$AM$102,MATCH(Species!AG$2,'Round  (5)'!$B$2:$AM$2,0),0),0)+IFERROR(VLOOKUP($B89,'Round  (6)'!$B$2:$AM$102,MATCH(Species!AG$2,'Round  (6)'!$B$2:$AM$2,0),0),0)+IFERROR(VLOOKUP($B89,'Round  (7)'!$B$2:$AM$102,MATCH(Species!AG$2,'Round  (7)'!$B$2:$AM$2,0),0),0)+IFERROR(VLOOKUP($B89,'Round  (8)'!$B$2:$AM$102,MATCH(Species!AG$2,'Round  (8)'!$B$2:$AM$2,0),0),0)+IFERROR(VLOOKUP($B89,'Round  (9)'!$B$2:$AM$102,MATCH(Species!AG$2,'Round  (9)'!$B$2:$AM$2,0),0),0)+IFERROR(VLOOKUP($B89,'Round  (10)'!$B$2:$U$102,MATCH(Species!AG$2,'Round  (10)'!$B$2:$U$2,0),0),0)+IFERROR(VLOOKUP($B89,'Round  (11)'!$B$2:$AB$102,MATCH(Species!AG$2,'Round  (11)'!$B$2:$AB$2,0),0),0)+IFERROR(VLOOKUP($B89,'Round  (12)'!$B$2:$Y$100,MATCH(Species!AG$2,'Round  (12)'!$B$2:$Y$2,0),0),0)</f>
        <v>0</v>
      </c>
      <c r="AH89" s="480">
        <f>IFERROR(VLOOKUP($B89,'Round 1'!$B$2:$AM$102,MATCH(Species!AH$2,'Round 1'!$B$2:$AM$2,0),0),0)+IFERROR(VLOOKUP($B89,'Round  (2)'!$B$2:$AM$102,MATCH(Species!AH$2,'Round  (2)'!$B$2:$AM$2,0),0),0)+IFERROR(VLOOKUP($B89,'Round  (3)'!$B$2:$AM$102,MATCH(Species!AH$2,'Round  (3)'!$B$2:$AM$2,0),0),0)+IFERROR(VLOOKUP($B89,'Round (4)'!$B$2:$AM$102,MATCH(Species!AH$2,'Round (4)'!$B$2:$AM$2,0),0),0)+IFERROR(VLOOKUP($B89,'Round  (5)'!$B$2:$AM$102,MATCH(Species!AH$2,'Round  (5)'!$B$2:$AM$2,0),0),0)+IFERROR(VLOOKUP($B89,'Round  (6)'!$B$2:$AM$102,MATCH(Species!AH$2,'Round  (6)'!$B$2:$AM$2,0),0),0)+IFERROR(VLOOKUP($B89,'Round  (7)'!$B$2:$AM$102,MATCH(Species!AH$2,'Round  (7)'!$B$2:$AM$2,0),0),0)+IFERROR(VLOOKUP($B89,'Round  (8)'!$B$2:$AM$102,MATCH(Species!AH$2,'Round  (8)'!$B$2:$AM$2,0),0),0)+IFERROR(VLOOKUP($B89,'Round  (9)'!$B$2:$AM$102,MATCH(Species!AH$2,'Round  (9)'!$B$2:$AM$2,0),0),0)+IFERROR(VLOOKUP($B89,'Round  (10)'!$B$2:$U$102,MATCH(Species!AH$2,'Round  (10)'!$B$2:$U$2,0),0),0)+IFERROR(VLOOKUP($B89,'Round  (11)'!$B$2:$AB$102,MATCH(Species!AH$2,'Round  (11)'!$B$2:$AB$2,0),0),0)+IFERROR(VLOOKUP($B89,'Round  (12)'!$B$2:$Y$100,MATCH(Species!AH$2,'Round  (12)'!$B$2:$Y$2,0),0),0)</f>
        <v>0</v>
      </c>
      <c r="AI89" s="480">
        <f>IFERROR(VLOOKUP($B89,'Round 1'!$B$2:$AM$102,MATCH(Species!AI$2,'Round 1'!$B$2:$AM$2,0),0),0)+IFERROR(VLOOKUP($B89,'Round  (2)'!$B$2:$AM$102,MATCH(Species!AI$2,'Round  (2)'!$B$2:$AM$2,0),0),0)+IFERROR(VLOOKUP($B89,'Round  (3)'!$B$2:$AM$102,MATCH(Species!AI$2,'Round  (3)'!$B$2:$AM$2,0),0),0)+IFERROR(VLOOKUP($B89,'Round (4)'!$B$2:$AM$102,MATCH(Species!AI$2,'Round (4)'!$B$2:$AM$2,0),0),0)+IFERROR(VLOOKUP($B89,'Round  (5)'!$B$2:$AM$102,MATCH(Species!AI$2,'Round  (5)'!$B$2:$AM$2,0),0),0)+IFERROR(VLOOKUP($B89,'Round  (6)'!$B$2:$AM$102,MATCH(Species!AI$2,'Round  (6)'!$B$2:$AM$2,0),0),0)+IFERROR(VLOOKUP($B89,'Round  (7)'!$B$2:$AM$102,MATCH(Species!AI$2,'Round  (7)'!$B$2:$AM$2,0),0),0)+IFERROR(VLOOKUP($B89,'Round  (8)'!$B$2:$AM$102,MATCH(Species!AI$2,'Round  (8)'!$B$2:$AM$2,0),0),0)+IFERROR(VLOOKUP($B89,'Round  (9)'!$B$2:$AM$102,MATCH(Species!AI$2,'Round  (9)'!$B$2:$AM$2,0),0),0)+IFERROR(VLOOKUP($B89,'Round  (10)'!$B$2:$U$102,MATCH(Species!AI$2,'Round  (10)'!$B$2:$U$2,0),0),0)+IFERROR(VLOOKUP($B89,'Round  (11)'!$B$2:$AB$102,MATCH(Species!AI$2,'Round  (11)'!$B$2:$AB$2,0),0),0)+IFERROR(VLOOKUP($B89,'Round  (12)'!$B$2:$Y$100,MATCH(Species!AI$2,'Round  (12)'!$B$2:$Y$2,0),0),0)</f>
        <v>0</v>
      </c>
      <c r="AJ89" s="480">
        <f>IFERROR(VLOOKUP($B89,'Round 1'!$B$2:$AM$102,MATCH(Species!AJ$2,'Round 1'!$B$2:$AM$2,0),0),0)+IFERROR(VLOOKUP($B89,'Round  (2)'!$B$2:$AM$102,MATCH(Species!AJ$2,'Round  (2)'!$B$2:$AM$2,0),0),0)+IFERROR(VLOOKUP($B89,'Round  (3)'!$B$2:$AM$102,MATCH(Species!AJ$2,'Round  (3)'!$B$2:$AM$2,0),0),0)+IFERROR(VLOOKUP($B89,'Round (4)'!$B$2:$AM$102,MATCH(Species!AJ$2,'Round (4)'!$B$2:$AM$2,0),0),0)+IFERROR(VLOOKUP($B89,'Round  (5)'!$B$2:$AM$102,MATCH(Species!AJ$2,'Round  (5)'!$B$2:$AM$2,0),0),0)+IFERROR(VLOOKUP($B89,'Round  (6)'!$B$2:$AM$102,MATCH(Species!AJ$2,'Round  (6)'!$B$2:$AM$2,0),0),0)+IFERROR(VLOOKUP($B89,'Round  (7)'!$B$2:$AM$102,MATCH(Species!AJ$2,'Round  (7)'!$B$2:$AM$2,0),0),0)+IFERROR(VLOOKUP($B89,'Round  (8)'!$B$2:$AM$102,MATCH(Species!AJ$2,'Round  (8)'!$B$2:$AM$2,0),0),0)+IFERROR(VLOOKUP($B89,'Round  (9)'!$B$2:$AM$102,MATCH(Species!AJ$2,'Round  (9)'!$B$2:$AM$2,0),0),0)+IFERROR(VLOOKUP($B89,'Round  (10)'!$B$2:$U$102,MATCH(Species!AJ$2,'Round  (10)'!$B$2:$U$2,0),0),0)+IFERROR(VLOOKUP($B89,'Round  (11)'!$B$2:$AB$102,MATCH(Species!AJ$2,'Round  (11)'!$B$2:$AB$2,0),0),0)+IFERROR(VLOOKUP($B89,'Round  (12)'!$B$2:$Y$100,MATCH(Species!AJ$2,'Round  (12)'!$B$2:$Y$2,0),0),0)</f>
        <v>0</v>
      </c>
    </row>
    <row r="90" spans="1:36" x14ac:dyDescent="0.3">
      <c r="A90" s="186">
        <v>87</v>
      </c>
      <c r="B90" s="326" t="s">
        <v>858</v>
      </c>
      <c r="C90" s="66" t="str">
        <f>IFERROR(VLOOKUP(B90,IND!$B$3:$E$66,4,0),"NM")</f>
        <v>NM</v>
      </c>
      <c r="D90" s="51">
        <f t="shared" si="5"/>
        <v>1</v>
      </c>
      <c r="E90" s="342">
        <f t="shared" si="6"/>
        <v>2</v>
      </c>
      <c r="F90" s="480">
        <f>IFERROR(VLOOKUP($B90,'Round 1'!$B$2:$AM$102,MATCH(Species!F$2,'Round 1'!$B$2:$AM$2,0),0),0)+IFERROR(VLOOKUP($B90,'Round  (2)'!$B$2:$AM$102,MATCH(Species!F$2,'Round  (2)'!$B$2:$AM$2,0),0),0)+IFERROR(VLOOKUP($B90,'Round  (3)'!$B$2:$AM$102,MATCH(Species!F$2,'Round  (3)'!$B$2:$AM$2,0),0),0)+IFERROR(VLOOKUP($B90,'Round (4)'!$B$2:$AM$102,MATCH(Species!F$2,'Round (4)'!$B$2:$AM$2,0),0),0)+IFERROR(VLOOKUP($B90,'Round  (5)'!$B$2:$AM$102,MATCH(Species!F$2,'Round  (5)'!$B$2:$AM$2,0),0),0)+IFERROR(VLOOKUP($B90,'Round  (6)'!$B$2:$AM$102,MATCH(Species!F$2,'Round  (6)'!$B$2:$AM$2,0),0),0)+IFERROR(VLOOKUP($B90,'Round  (7)'!$B$2:$AM$102,MATCH(Species!F$2,'Round  (7)'!$B$2:$AM$2,0),0),0)+IFERROR(VLOOKUP($B90,'Round  (8)'!$B$2:$AM$102,MATCH(Species!F$2,'Round  (8)'!$B$2:$AM$2,0),0),0)+IFERROR(VLOOKUP($B90,'Round  (9)'!$B$2:$AM$102,MATCH(Species!F$2,'Round  (9)'!$B$2:$AM$2,0),0),0)+IFERROR(VLOOKUP($B90,'Round  (10)'!$B$2:$U$102,MATCH(Species!F$2,'Round  (10)'!$B$2:$U$2,0),0),0)+IFERROR(VLOOKUP($B90,'Round  (11)'!$B$2:$AB$102,MATCH(Species!F$2,'Round  (11)'!$B$2:$AB$2,0),0),0)+IFERROR(VLOOKUP($B90,'Round  (12)'!$B$2:$Y$100,MATCH(Species!F$2,'Round  (12)'!$B$2:$Y$2,0),0),0)</f>
        <v>0</v>
      </c>
      <c r="G90" s="480">
        <f>IFERROR(VLOOKUP($B90,'Round 1'!$B$2:$AM$102,MATCH(Species!G$2,'Round 1'!$B$2:$AM$2,0),0),0)+IFERROR(VLOOKUP($B90,'Round  (2)'!$B$2:$AM$102,MATCH(Species!G$2,'Round  (2)'!$B$2:$AM$2,0),0),0)+IFERROR(VLOOKUP($B90,'Round  (3)'!$B$2:$AM$102,MATCH(Species!G$2,'Round  (3)'!$B$2:$AM$2,0),0),0)+IFERROR(VLOOKUP($B90,'Round (4)'!$B$2:$AM$102,MATCH(Species!G$2,'Round (4)'!$B$2:$AM$2,0),0),0)+IFERROR(VLOOKUP($B90,'Round  (5)'!$B$2:$AM$102,MATCH(Species!G$2,'Round  (5)'!$B$2:$AM$2,0),0),0)+IFERROR(VLOOKUP($B90,'Round  (6)'!$B$2:$AM$102,MATCH(Species!G$2,'Round  (6)'!$B$2:$AM$2,0),0),0)+IFERROR(VLOOKUP($B90,'Round  (7)'!$B$2:$AM$102,MATCH(Species!G$2,'Round  (7)'!$B$2:$AM$2,0),0),0)+IFERROR(VLOOKUP($B90,'Round  (8)'!$B$2:$AM$102,MATCH(Species!G$2,'Round  (8)'!$B$2:$AM$2,0),0),0)+IFERROR(VLOOKUP($B90,'Round  (9)'!$B$2:$AM$102,MATCH(Species!G$2,'Round  (9)'!$B$2:$AM$2,0),0),0)+IFERROR(VLOOKUP($B90,'Round  (10)'!$B$2:$U$102,MATCH(Species!G$2,'Round  (10)'!$B$2:$U$2,0),0),0)+IFERROR(VLOOKUP($B90,'Round  (11)'!$B$2:$AB$102,MATCH(Species!G$2,'Round  (11)'!$B$2:$AB$2,0),0),0)+IFERROR(VLOOKUP($B90,'Round  (12)'!$B$2:$Y$100,MATCH(Species!G$2,'Round  (12)'!$B$2:$Y$2,0),0),0)</f>
        <v>0</v>
      </c>
      <c r="H90" s="480">
        <f>IFERROR(VLOOKUP($B90,'Round 1'!$B$2:$AM$102,MATCH(Species!H$2,'Round 1'!$B$2:$AM$2,0),0),0)+IFERROR(VLOOKUP($B90,'Round  (2)'!$B$2:$AM$102,MATCH(Species!H$2,'Round  (2)'!$B$2:$AM$2,0),0),0)+IFERROR(VLOOKUP($B90,'Round  (3)'!$B$2:$AM$102,MATCH(Species!H$2,'Round  (3)'!$B$2:$AM$2,0),0),0)+IFERROR(VLOOKUP($B90,'Round (4)'!$B$2:$AM$102,MATCH(Species!H$2,'Round (4)'!$B$2:$AM$2,0),0),0)+IFERROR(VLOOKUP($B90,'Round  (5)'!$B$2:$AM$102,MATCH(Species!H$2,'Round  (5)'!$B$2:$AM$2,0),0),0)+IFERROR(VLOOKUP($B90,'Round  (6)'!$B$2:$AM$102,MATCH(Species!H$2,'Round  (6)'!$B$2:$AM$2,0),0),0)+IFERROR(VLOOKUP($B90,'Round  (7)'!$B$2:$AM$102,MATCH(Species!H$2,'Round  (7)'!$B$2:$AM$2,0),0),0)+IFERROR(VLOOKUP($B90,'Round  (8)'!$B$2:$AM$102,MATCH(Species!H$2,'Round  (8)'!$B$2:$AM$2,0),0),0)+IFERROR(VLOOKUP($B90,'Round  (9)'!$B$2:$AM$102,MATCH(Species!H$2,'Round  (9)'!$B$2:$AM$2,0),0),0)+IFERROR(VLOOKUP($B90,'Round  (10)'!$B$2:$U$102,MATCH(Species!H$2,'Round  (10)'!$B$2:$U$2,0),0),0)+IFERROR(VLOOKUP($B90,'Round  (11)'!$B$2:$AB$102,MATCH(Species!H$2,'Round  (11)'!$B$2:$AB$2,0),0),0)+IFERROR(VLOOKUP($B90,'Round  (12)'!$B$2:$Y$100,MATCH(Species!H$2,'Round  (12)'!$B$2:$Y$2,0),0),0)</f>
        <v>0</v>
      </c>
      <c r="I90" s="480">
        <f>IFERROR(VLOOKUP($B90,'Round 1'!$B$2:$AM$102,MATCH(Species!I$2,'Round 1'!$B$2:$AM$2,0),0),0)+IFERROR(VLOOKUP($B90,'Round  (2)'!$B$2:$AM$102,MATCH(Species!I$2,'Round  (2)'!$B$2:$AM$2,0),0),0)+IFERROR(VLOOKUP($B90,'Round  (3)'!$B$2:$AM$102,MATCH(Species!I$2,'Round  (3)'!$B$2:$AM$2,0),0),0)+IFERROR(VLOOKUP($B90,'Round (4)'!$B$2:$AM$102,MATCH(Species!I$2,'Round (4)'!$B$2:$AM$2,0),0),0)+IFERROR(VLOOKUP($B90,'Round  (5)'!$B$2:$AM$102,MATCH(Species!I$2,'Round  (5)'!$B$2:$AM$2,0),0),0)+IFERROR(VLOOKUP($B90,'Round  (6)'!$B$2:$AM$102,MATCH(Species!I$2,'Round  (6)'!$B$2:$AM$2,0),0),0)+IFERROR(VLOOKUP($B90,'Round  (7)'!$B$2:$AM$102,MATCH(Species!I$2,'Round  (7)'!$B$2:$AM$2,0),0),0)+IFERROR(VLOOKUP($B90,'Round  (8)'!$B$2:$AM$102,MATCH(Species!I$2,'Round  (8)'!$B$2:$AM$2,0),0),0)+IFERROR(VLOOKUP($B90,'Round  (9)'!$B$2:$AM$102,MATCH(Species!I$2,'Round  (9)'!$B$2:$AM$2,0),0),0)+IFERROR(VLOOKUP($B90,'Round  (10)'!$B$2:$U$102,MATCH(Species!I$2,'Round  (10)'!$B$2:$U$2,0),0),0)+IFERROR(VLOOKUP($B90,'Round  (11)'!$B$2:$AB$102,MATCH(Species!I$2,'Round  (11)'!$B$2:$AB$2,0),0),0)+IFERROR(VLOOKUP($B90,'Round  (12)'!$B$2:$Y$100,MATCH(Species!I$2,'Round  (12)'!$B$2:$Y$2,0),0),0)</f>
        <v>0</v>
      </c>
      <c r="J90" s="480">
        <f>IFERROR(VLOOKUP($B90,'Round 1'!$B$2:$AM$102,MATCH(Species!J$2,'Round 1'!$B$2:$AM$2,0),0),0)+IFERROR(VLOOKUP($B90,'Round  (2)'!$B$2:$AM$102,MATCH(Species!J$2,'Round  (2)'!$B$2:$AM$2,0),0),0)+IFERROR(VLOOKUP($B90,'Round  (3)'!$B$2:$AM$102,MATCH(Species!J$2,'Round  (3)'!$B$2:$AM$2,0),0),0)+IFERROR(VLOOKUP($B90,'Round (4)'!$B$2:$AM$102,MATCH(Species!J$2,'Round (4)'!$B$2:$AM$2,0),0),0)+IFERROR(VLOOKUP($B90,'Round  (5)'!$B$2:$AM$102,MATCH(Species!J$2,'Round  (5)'!$B$2:$AM$2,0),0),0)+IFERROR(VLOOKUP($B90,'Round  (6)'!$B$2:$AM$102,MATCH(Species!J$2,'Round  (6)'!$B$2:$AM$2,0),0),0)+IFERROR(VLOOKUP($B90,'Round  (7)'!$B$2:$AM$102,MATCH(Species!J$2,'Round  (7)'!$B$2:$AM$2,0),0),0)+IFERROR(VLOOKUP($B90,'Round  (8)'!$B$2:$AM$102,MATCH(Species!J$2,'Round  (8)'!$B$2:$AM$2,0),0),0)+IFERROR(VLOOKUP($B90,'Round  (9)'!$B$2:$AM$102,MATCH(Species!J$2,'Round  (9)'!$B$2:$AM$2,0),0),0)+IFERROR(VLOOKUP($B90,'Round  (10)'!$B$2:$U$102,MATCH(Species!J$2,'Round  (10)'!$B$2:$U$2,0),0),0)+IFERROR(VLOOKUP($B90,'Round  (11)'!$B$2:$AB$102,MATCH(Species!J$2,'Round  (11)'!$B$2:$AB$2,0),0),0)+IFERROR(VLOOKUP($B90,'Round  (12)'!$B$2:$Y$100,MATCH(Species!J$2,'Round  (12)'!$B$2:$Y$2,0),0),0)</f>
        <v>0</v>
      </c>
      <c r="K90" s="480">
        <f>IFERROR(VLOOKUP($B90,'Round 1'!$B$2:$AM$102,MATCH(Species!K$2,'Round 1'!$B$2:$AM$2,0),0),0)+IFERROR(VLOOKUP($B90,'Round  (2)'!$B$2:$AM$102,MATCH(Species!K$2,'Round  (2)'!$B$2:$AM$2,0),0),0)+IFERROR(VLOOKUP($B90,'Round  (3)'!$B$2:$AM$102,MATCH(Species!K$2,'Round  (3)'!$B$2:$AM$2,0),0),0)+IFERROR(VLOOKUP($B90,'Round (4)'!$B$2:$AM$102,MATCH(Species!K$2,'Round (4)'!$B$2:$AM$2,0),0),0)+IFERROR(VLOOKUP($B90,'Round  (5)'!$B$2:$AM$102,MATCH(Species!K$2,'Round  (5)'!$B$2:$AM$2,0),0),0)+IFERROR(VLOOKUP($B90,'Round  (6)'!$B$2:$AM$102,MATCH(Species!K$2,'Round  (6)'!$B$2:$AM$2,0),0),0)+IFERROR(VLOOKUP($B90,'Round  (7)'!$B$2:$AM$102,MATCH(Species!K$2,'Round  (7)'!$B$2:$AM$2,0),0),0)+IFERROR(VLOOKUP($B90,'Round  (8)'!$B$2:$AM$102,MATCH(Species!K$2,'Round  (8)'!$B$2:$AM$2,0),0),0)+IFERROR(VLOOKUP($B90,'Round  (9)'!$B$2:$AM$102,MATCH(Species!K$2,'Round  (9)'!$B$2:$AM$2,0),0),0)+IFERROR(VLOOKUP($B90,'Round  (10)'!$B$2:$U$102,MATCH(Species!K$2,'Round  (10)'!$B$2:$U$2,0),0),0)+IFERROR(VLOOKUP($B90,'Round  (11)'!$B$2:$AB$102,MATCH(Species!K$2,'Round  (11)'!$B$2:$AB$2,0),0),0)+IFERROR(VLOOKUP($B90,'Round  (12)'!$B$2:$Y$100,MATCH(Species!K$2,'Round  (12)'!$B$2:$Y$2,0),0),0)</f>
        <v>0</v>
      </c>
      <c r="L90" s="480">
        <f>IFERROR(VLOOKUP($B90,'Round 1'!$B$2:$AM$102,MATCH(Species!L$2,'Round 1'!$B$2:$AM$2,0),0),0)+IFERROR(VLOOKUP($B90,'Round  (2)'!$B$2:$AM$102,MATCH(Species!L$2,'Round  (2)'!$B$2:$AM$2,0),0),0)+IFERROR(VLOOKUP($B90,'Round  (3)'!$B$2:$AM$102,MATCH(Species!L$2,'Round  (3)'!$B$2:$AM$2,0),0),0)+IFERROR(VLOOKUP($B90,'Round (4)'!$B$2:$AM$102,MATCH(Species!L$2,'Round (4)'!$B$2:$AM$2,0),0),0)+IFERROR(VLOOKUP($B90,'Round  (5)'!$B$2:$AM$102,MATCH(Species!L$2,'Round  (5)'!$B$2:$AM$2,0),0),0)+IFERROR(VLOOKUP($B90,'Round  (6)'!$B$2:$AM$102,MATCH(Species!L$2,'Round  (6)'!$B$2:$AM$2,0),0),0)+IFERROR(VLOOKUP($B90,'Round  (7)'!$B$2:$AM$102,MATCH(Species!L$2,'Round  (7)'!$B$2:$AM$2,0),0),0)+IFERROR(VLOOKUP($B90,'Round  (8)'!$B$2:$AM$102,MATCH(Species!L$2,'Round  (8)'!$B$2:$AM$2,0),0),0)+IFERROR(VLOOKUP($B90,'Round  (9)'!$B$2:$AM$102,MATCH(Species!L$2,'Round  (9)'!$B$2:$AM$2,0),0),0)+IFERROR(VLOOKUP($B90,'Round  (10)'!$B$2:$U$102,MATCH(Species!L$2,'Round  (10)'!$B$2:$U$2,0),0),0)+IFERROR(VLOOKUP($B90,'Round  (11)'!$B$2:$AB$102,MATCH(Species!L$2,'Round  (11)'!$B$2:$AB$2,0),0),0)+IFERROR(VLOOKUP($B90,'Round  (12)'!$B$2:$Y$100,MATCH(Species!L$2,'Round  (12)'!$B$2:$Y$2,0),0),0)</f>
        <v>0</v>
      </c>
      <c r="M90" s="480">
        <f>IFERROR(VLOOKUP($B90,'Round 1'!$B$2:$AM$102,MATCH(Species!M$2,'Round 1'!$B$2:$AM$2,0),0),0)+IFERROR(VLOOKUP($B90,'Round  (2)'!$B$2:$AM$102,MATCH(Species!M$2,'Round  (2)'!$B$2:$AM$2,0),0),0)+IFERROR(VLOOKUP($B90,'Round  (3)'!$B$2:$AM$102,MATCH(Species!M$2,'Round  (3)'!$B$2:$AM$2,0),0),0)+IFERROR(VLOOKUP($B90,'Round (4)'!$B$2:$AM$102,MATCH(Species!M$2,'Round (4)'!$B$2:$AM$2,0),0),0)+IFERROR(VLOOKUP($B90,'Round  (5)'!$B$2:$AM$102,MATCH(Species!M$2,'Round  (5)'!$B$2:$AM$2,0),0),0)+IFERROR(VLOOKUP($B90,'Round  (6)'!$B$2:$AM$102,MATCH(Species!M$2,'Round  (6)'!$B$2:$AM$2,0),0),0)+IFERROR(VLOOKUP($B90,'Round  (7)'!$B$2:$AM$102,MATCH(Species!M$2,'Round  (7)'!$B$2:$AM$2,0),0),0)+IFERROR(VLOOKUP($B90,'Round  (8)'!$B$2:$AM$102,MATCH(Species!M$2,'Round  (8)'!$B$2:$AM$2,0),0),0)+IFERROR(VLOOKUP($B90,'Round  (9)'!$B$2:$AM$102,MATCH(Species!M$2,'Round  (9)'!$B$2:$AM$2,0),0),0)+IFERROR(VLOOKUP($B90,'Round  (10)'!$B$2:$U$102,MATCH(Species!M$2,'Round  (10)'!$B$2:$U$2,0),0),0)+IFERROR(VLOOKUP($B90,'Round  (11)'!$B$2:$AB$102,MATCH(Species!M$2,'Round  (11)'!$B$2:$AB$2,0),0),0)+IFERROR(VLOOKUP($B90,'Round  (12)'!$B$2:$Y$100,MATCH(Species!M$2,'Round  (12)'!$B$2:$Y$2,0),0),0)</f>
        <v>2</v>
      </c>
      <c r="N90" s="480">
        <f>IFERROR(VLOOKUP($B90,'Round 1'!$B$2:$AM$102,MATCH(Species!N$2,'Round 1'!$B$2:$AM$2,0),0),0)+IFERROR(VLOOKUP($B90,'Round  (2)'!$B$2:$AM$102,MATCH(Species!N$2,'Round  (2)'!$B$2:$AM$2,0),0),0)+IFERROR(VLOOKUP($B90,'Round  (3)'!$B$2:$AM$102,MATCH(Species!N$2,'Round  (3)'!$B$2:$AM$2,0),0),0)+IFERROR(VLOOKUP($B90,'Round (4)'!$B$2:$AM$102,MATCH(Species!N$2,'Round (4)'!$B$2:$AM$2,0),0),0)+IFERROR(VLOOKUP($B90,'Round  (5)'!$B$2:$AM$102,MATCH(Species!N$2,'Round  (5)'!$B$2:$AM$2,0),0),0)+IFERROR(VLOOKUP($B90,'Round  (6)'!$B$2:$AM$102,MATCH(Species!N$2,'Round  (6)'!$B$2:$AM$2,0),0),0)+IFERROR(VLOOKUP($B90,'Round  (7)'!$B$2:$AM$102,MATCH(Species!N$2,'Round  (7)'!$B$2:$AM$2,0),0),0)+IFERROR(VLOOKUP($B90,'Round  (8)'!$B$2:$AM$102,MATCH(Species!N$2,'Round  (8)'!$B$2:$AM$2,0),0),0)+IFERROR(VLOOKUP($B90,'Round  (9)'!$B$2:$AM$102,MATCH(Species!N$2,'Round  (9)'!$B$2:$AM$2,0),0),0)+IFERROR(VLOOKUP($B90,'Round  (10)'!$B$2:$U$102,MATCH(Species!N$2,'Round  (10)'!$B$2:$U$2,0),0),0)+IFERROR(VLOOKUP($B90,'Round  (11)'!$B$2:$AB$102,MATCH(Species!N$2,'Round  (11)'!$B$2:$AB$2,0),0),0)+IFERROR(VLOOKUP($B90,'Round  (12)'!$B$2:$Y$100,MATCH(Species!N$2,'Round  (12)'!$B$2:$Y$2,0),0),0)</f>
        <v>0</v>
      </c>
      <c r="O90" s="480">
        <f>IFERROR(VLOOKUP($B90,'Round 1'!$B$2:$AM$102,MATCH(Species!O$2,'Round 1'!$B$2:$AM$2,0),0),0)+IFERROR(VLOOKUP($B90,'Round  (2)'!$B$2:$AM$102,MATCH(Species!O$2,'Round  (2)'!$B$2:$AM$2,0),0),0)+IFERROR(VLOOKUP($B90,'Round  (3)'!$B$2:$AM$102,MATCH(Species!O$2,'Round  (3)'!$B$2:$AM$2,0),0),0)+IFERROR(VLOOKUP($B90,'Round (4)'!$B$2:$AM$102,MATCH(Species!O$2,'Round (4)'!$B$2:$AM$2,0),0),0)+IFERROR(VLOOKUP($B90,'Round  (5)'!$B$2:$AM$102,MATCH(Species!O$2,'Round  (5)'!$B$2:$AM$2,0),0),0)+IFERROR(VLOOKUP($B90,'Round  (6)'!$B$2:$AM$102,MATCH(Species!O$2,'Round  (6)'!$B$2:$AM$2,0),0),0)+IFERROR(VLOOKUP($B90,'Round  (7)'!$B$2:$AM$102,MATCH(Species!O$2,'Round  (7)'!$B$2:$AM$2,0),0),0)+IFERROR(VLOOKUP($B90,'Round  (8)'!$B$2:$AM$102,MATCH(Species!O$2,'Round  (8)'!$B$2:$AM$2,0),0),0)+IFERROR(VLOOKUP($B90,'Round  (9)'!$B$2:$AM$102,MATCH(Species!O$2,'Round  (9)'!$B$2:$AM$2,0),0),0)+IFERROR(VLOOKUP($B90,'Round  (10)'!$B$2:$U$102,MATCH(Species!O$2,'Round  (10)'!$B$2:$U$2,0),0),0)+IFERROR(VLOOKUP($B90,'Round  (11)'!$B$2:$AB$102,MATCH(Species!O$2,'Round  (11)'!$B$2:$AB$2,0),0),0)+IFERROR(VLOOKUP($B90,'Round  (12)'!$B$2:$Y$100,MATCH(Species!O$2,'Round  (12)'!$B$2:$Y$2,0),0),0)</f>
        <v>0</v>
      </c>
      <c r="P90" s="480">
        <f>IFERROR(VLOOKUP($B90,'Round 1'!$B$2:$AM$102,MATCH(Species!P$2,'Round 1'!$B$2:$AM$2,0),0),0)+IFERROR(VLOOKUP($B90,'Round  (2)'!$B$2:$AM$102,MATCH(Species!P$2,'Round  (2)'!$B$2:$AM$2,0),0),0)+IFERROR(VLOOKUP($B90,'Round  (3)'!$B$2:$AM$102,MATCH(Species!P$2,'Round  (3)'!$B$2:$AM$2,0),0),0)+IFERROR(VLOOKUP($B90,'Round (4)'!$B$2:$AM$102,MATCH(Species!P$2,'Round (4)'!$B$2:$AM$2,0),0),0)+IFERROR(VLOOKUP($B90,'Round  (5)'!$B$2:$AM$102,MATCH(Species!P$2,'Round  (5)'!$B$2:$AM$2,0),0),0)+IFERROR(VLOOKUP($B90,'Round  (6)'!$B$2:$AM$102,MATCH(Species!P$2,'Round  (6)'!$B$2:$AM$2,0),0),0)+IFERROR(VLOOKUP($B90,'Round  (7)'!$B$2:$AM$102,MATCH(Species!P$2,'Round  (7)'!$B$2:$AM$2,0),0),0)+IFERROR(VLOOKUP($B90,'Round  (8)'!$B$2:$AM$102,MATCH(Species!P$2,'Round  (8)'!$B$2:$AM$2,0),0),0)+IFERROR(VLOOKUP($B90,'Round  (9)'!$B$2:$AM$102,MATCH(Species!P$2,'Round  (9)'!$B$2:$AM$2,0),0),0)+IFERROR(VLOOKUP($B90,'Round  (10)'!$B$2:$U$102,MATCH(Species!P$2,'Round  (10)'!$B$2:$U$2,0),0),0)+IFERROR(VLOOKUP($B90,'Round  (11)'!$B$2:$AB$102,MATCH(Species!P$2,'Round  (11)'!$B$2:$AB$2,0),0),0)+IFERROR(VLOOKUP($B90,'Round  (12)'!$B$2:$Y$100,MATCH(Species!P$2,'Round  (12)'!$B$2:$Y$2,0),0),0)</f>
        <v>0</v>
      </c>
      <c r="Q90" s="480">
        <f>IFERROR(VLOOKUP($B90,'Round 1'!$B$2:$AM$102,MATCH(Species!Q$2,'Round 1'!$B$2:$AM$2,0),0),0)+IFERROR(VLOOKUP($B90,'Round  (2)'!$B$2:$AM$102,MATCH(Species!Q$2,'Round  (2)'!$B$2:$AM$2,0),0),0)+IFERROR(VLOOKUP($B90,'Round  (3)'!$B$2:$AM$102,MATCH(Species!Q$2,'Round  (3)'!$B$2:$AM$2,0),0),0)+IFERROR(VLOOKUP($B90,'Round (4)'!$B$2:$AM$102,MATCH(Species!Q$2,'Round (4)'!$B$2:$AM$2,0),0),0)+IFERROR(VLOOKUP($B90,'Round  (5)'!$B$2:$AM$102,MATCH(Species!Q$2,'Round  (5)'!$B$2:$AM$2,0),0),0)+IFERROR(VLOOKUP($B90,'Round  (6)'!$B$2:$AM$102,MATCH(Species!Q$2,'Round  (6)'!$B$2:$AM$2,0),0),0)+IFERROR(VLOOKUP($B90,'Round  (7)'!$B$2:$AM$102,MATCH(Species!Q$2,'Round  (7)'!$B$2:$AM$2,0),0),0)+IFERROR(VLOOKUP($B90,'Round  (8)'!$B$2:$AM$102,MATCH(Species!Q$2,'Round  (8)'!$B$2:$AM$2,0),0),0)+IFERROR(VLOOKUP($B90,'Round  (9)'!$B$2:$AM$102,MATCH(Species!Q$2,'Round  (9)'!$B$2:$AM$2,0),0),0)+IFERROR(VLOOKUP($B90,'Round  (10)'!$B$2:$U$102,MATCH(Species!Q$2,'Round  (10)'!$B$2:$U$2,0),0),0)+IFERROR(VLOOKUP($B90,'Round  (11)'!$B$2:$AB$102,MATCH(Species!Q$2,'Round  (11)'!$B$2:$AB$2,0),0),0)+IFERROR(VLOOKUP($B90,'Round  (12)'!$B$2:$Y$100,MATCH(Species!Q$2,'Round  (12)'!$B$2:$Y$2,0),0),0)</f>
        <v>0</v>
      </c>
      <c r="R90" s="480">
        <f>IFERROR(VLOOKUP($B90,'Round 1'!$B$2:$AM$102,MATCH(Species!R$2,'Round 1'!$B$2:$AM$2,0),0),0)+IFERROR(VLOOKUP($B90,'Round  (2)'!$B$2:$AM$102,MATCH(Species!R$2,'Round  (2)'!$B$2:$AM$2,0),0),0)+IFERROR(VLOOKUP($B90,'Round  (3)'!$B$2:$AM$102,MATCH(Species!R$2,'Round  (3)'!$B$2:$AM$2,0),0),0)+IFERROR(VLOOKUP($B90,'Round (4)'!$B$2:$AM$102,MATCH(Species!R$2,'Round (4)'!$B$2:$AM$2,0),0),0)+IFERROR(VLOOKUP($B90,'Round  (5)'!$B$2:$AM$102,MATCH(Species!R$2,'Round  (5)'!$B$2:$AM$2,0),0),0)+IFERROR(VLOOKUP($B90,'Round  (6)'!$B$2:$AM$102,MATCH(Species!R$2,'Round  (6)'!$B$2:$AM$2,0),0),0)+IFERROR(VLOOKUP($B90,'Round  (7)'!$B$2:$AM$102,MATCH(Species!R$2,'Round  (7)'!$B$2:$AM$2,0),0),0)+IFERROR(VLOOKUP($B90,'Round  (8)'!$B$2:$AM$102,MATCH(Species!R$2,'Round  (8)'!$B$2:$AM$2,0),0),0)+IFERROR(VLOOKUP($B90,'Round  (9)'!$B$2:$AM$102,MATCH(Species!R$2,'Round  (9)'!$B$2:$AM$2,0),0),0)+IFERROR(VLOOKUP($B90,'Round  (10)'!$B$2:$U$102,MATCH(Species!R$2,'Round  (10)'!$B$2:$U$2,0),0),0)+IFERROR(VLOOKUP($B90,'Round  (11)'!$B$2:$AB$102,MATCH(Species!R$2,'Round  (11)'!$B$2:$AB$2,0),0),0)+IFERROR(VLOOKUP($B90,'Round  (12)'!$B$2:$Y$100,MATCH(Species!R$2,'Round  (12)'!$B$2:$Y$2,0),0),0)</f>
        <v>0</v>
      </c>
      <c r="S90" s="480">
        <f>IFERROR(VLOOKUP($B90,'Round 1'!$B$2:$AM$102,MATCH(Species!S$2,'Round 1'!$B$2:$AM$2,0),0),0)+IFERROR(VLOOKUP($B90,'Round  (2)'!$B$2:$AM$102,MATCH(Species!S$2,'Round  (2)'!$B$2:$AM$2,0),0),0)+IFERROR(VLOOKUP($B90,'Round  (3)'!$B$2:$AM$102,MATCH(Species!S$2,'Round  (3)'!$B$2:$AM$2,0),0),0)+IFERROR(VLOOKUP($B90,'Round (4)'!$B$2:$AM$102,MATCH(Species!S$2,'Round (4)'!$B$2:$AM$2,0),0),0)+IFERROR(VLOOKUP($B90,'Round  (5)'!$B$2:$AM$102,MATCH(Species!S$2,'Round  (5)'!$B$2:$AM$2,0),0),0)+IFERROR(VLOOKUP($B90,'Round  (6)'!$B$2:$AM$102,MATCH(Species!S$2,'Round  (6)'!$B$2:$AM$2,0),0),0)+IFERROR(VLOOKUP($B90,'Round  (7)'!$B$2:$AM$102,MATCH(Species!S$2,'Round  (7)'!$B$2:$AM$2,0),0),0)+IFERROR(VLOOKUP($B90,'Round  (8)'!$B$2:$AM$102,MATCH(Species!S$2,'Round  (8)'!$B$2:$AM$2,0),0),0)+IFERROR(VLOOKUP($B90,'Round  (9)'!$B$2:$AM$102,MATCH(Species!S$2,'Round  (9)'!$B$2:$AM$2,0),0),0)+IFERROR(VLOOKUP($B90,'Round  (10)'!$B$2:$U$102,MATCH(Species!S$2,'Round  (10)'!$B$2:$U$2,0),0),0)+IFERROR(VLOOKUP($B90,'Round  (11)'!$B$2:$AB$102,MATCH(Species!S$2,'Round  (11)'!$B$2:$AB$2,0),0),0)+IFERROR(VLOOKUP($B90,'Round  (12)'!$B$2:$Y$100,MATCH(Species!S$2,'Round  (12)'!$B$2:$Y$2,0),0),0)</f>
        <v>0</v>
      </c>
      <c r="T90" s="480">
        <f>IFERROR(VLOOKUP($B90,'Round 1'!$B$2:$AM$102,MATCH(Species!T$2,'Round 1'!$B$2:$AM$2,0),0),0)+IFERROR(VLOOKUP($B90,'Round  (2)'!$B$2:$AM$102,MATCH(Species!T$2,'Round  (2)'!$B$2:$AM$2,0),0),0)+IFERROR(VLOOKUP($B90,'Round  (3)'!$B$2:$AM$102,MATCH(Species!T$2,'Round  (3)'!$B$2:$AM$2,0),0),0)+IFERROR(VLOOKUP($B90,'Round (4)'!$B$2:$AM$102,MATCH(Species!T$2,'Round (4)'!$B$2:$AM$2,0),0),0)+IFERROR(VLOOKUP($B90,'Round  (5)'!$B$2:$AM$102,MATCH(Species!T$2,'Round  (5)'!$B$2:$AM$2,0),0),0)+IFERROR(VLOOKUP($B90,'Round  (6)'!$B$2:$AM$102,MATCH(Species!T$2,'Round  (6)'!$B$2:$AM$2,0),0),0)+IFERROR(VLOOKUP($B90,'Round  (7)'!$B$2:$AM$102,MATCH(Species!T$2,'Round  (7)'!$B$2:$AM$2,0),0),0)+IFERROR(VLOOKUP($B90,'Round  (8)'!$B$2:$AM$102,MATCH(Species!T$2,'Round  (8)'!$B$2:$AM$2,0),0),0)+IFERROR(VLOOKUP($B90,'Round  (9)'!$B$2:$AM$102,MATCH(Species!T$2,'Round  (9)'!$B$2:$AM$2,0),0),0)+IFERROR(VLOOKUP($B90,'Round  (10)'!$B$2:$U$102,MATCH(Species!T$2,'Round  (10)'!$B$2:$U$2,0),0),0)+IFERROR(VLOOKUP($B90,'Round  (11)'!$B$2:$AB$102,MATCH(Species!T$2,'Round  (11)'!$B$2:$AB$2,0),0),0)+IFERROR(VLOOKUP($B90,'Round  (12)'!$B$2:$Y$100,MATCH(Species!T$2,'Round  (12)'!$B$2:$Y$2,0),0),0)</f>
        <v>0</v>
      </c>
      <c r="U90" s="480">
        <f>IFERROR(VLOOKUP($B90,'Round 1'!$B$2:$AM$102,MATCH(Species!U$2,'Round 1'!$B$2:$AM$2,0),0),0)+IFERROR(VLOOKUP($B90,'Round  (2)'!$B$2:$AM$102,MATCH(Species!U$2,'Round  (2)'!$B$2:$AM$2,0),0),0)+IFERROR(VLOOKUP($B90,'Round  (3)'!$B$2:$AM$102,MATCH(Species!U$2,'Round  (3)'!$B$2:$AM$2,0),0),0)+IFERROR(VLOOKUP($B90,'Round (4)'!$B$2:$AM$102,MATCH(Species!U$2,'Round (4)'!$B$2:$AM$2,0),0),0)+IFERROR(VLOOKUP($B90,'Round  (5)'!$B$2:$AM$102,MATCH(Species!U$2,'Round  (5)'!$B$2:$AM$2,0),0),0)+IFERROR(VLOOKUP($B90,'Round  (6)'!$B$2:$AM$102,MATCH(Species!U$2,'Round  (6)'!$B$2:$AM$2,0),0),0)+IFERROR(VLOOKUP($B90,'Round  (7)'!$B$2:$AM$102,MATCH(Species!U$2,'Round  (7)'!$B$2:$AM$2,0),0),0)+IFERROR(VLOOKUP($B90,'Round  (8)'!$B$2:$AM$102,MATCH(Species!U$2,'Round  (8)'!$B$2:$AM$2,0),0),0)+IFERROR(VLOOKUP($B90,'Round  (9)'!$B$2:$AM$102,MATCH(Species!U$2,'Round  (9)'!$B$2:$AM$2,0),0),0)+IFERROR(VLOOKUP($B90,'Round  (10)'!$B$2:$U$102,MATCH(Species!U$2,'Round  (10)'!$B$2:$U$2,0),0),0)+IFERROR(VLOOKUP($B90,'Round  (11)'!$B$2:$AB$102,MATCH(Species!U$2,'Round  (11)'!$B$2:$AB$2,0),0),0)+IFERROR(VLOOKUP($B90,'Round  (12)'!$B$2:$Y$100,MATCH(Species!U$2,'Round  (12)'!$B$2:$Y$2,0),0),0)</f>
        <v>0</v>
      </c>
      <c r="V90" s="480">
        <f>IFERROR(VLOOKUP($B90,'Round 1'!$B$2:$AM$102,MATCH(Species!V$2,'Round 1'!$B$2:$AM$2,0),0),0)+IFERROR(VLOOKUP($B90,'Round  (2)'!$B$2:$AM$102,MATCH(Species!V$2,'Round  (2)'!$B$2:$AM$2,0),0),0)+IFERROR(VLOOKUP($B90,'Round  (3)'!$B$2:$AM$102,MATCH(Species!V$2,'Round  (3)'!$B$2:$AM$2,0),0),0)+IFERROR(VLOOKUP($B90,'Round (4)'!$B$2:$AM$102,MATCH(Species!V$2,'Round (4)'!$B$2:$AM$2,0),0),0)+IFERROR(VLOOKUP($B90,'Round  (5)'!$B$2:$AM$102,MATCH(Species!V$2,'Round  (5)'!$B$2:$AM$2,0),0),0)+IFERROR(VLOOKUP($B90,'Round  (6)'!$B$2:$AM$102,MATCH(Species!V$2,'Round  (6)'!$B$2:$AM$2,0),0),0)+IFERROR(VLOOKUP($B90,'Round  (7)'!$B$2:$AM$102,MATCH(Species!V$2,'Round  (7)'!$B$2:$AM$2,0),0),0)+IFERROR(VLOOKUP($B90,'Round  (8)'!$B$2:$AM$102,MATCH(Species!V$2,'Round  (8)'!$B$2:$AM$2,0),0),0)+IFERROR(VLOOKUP($B90,'Round  (9)'!$B$2:$AM$102,MATCH(Species!V$2,'Round  (9)'!$B$2:$AM$2,0),0),0)+IFERROR(VLOOKUP($B90,'Round  (10)'!$B$2:$U$102,MATCH(Species!V$2,'Round  (10)'!$B$2:$U$2,0),0),0)+IFERROR(VLOOKUP($B90,'Round  (11)'!$B$2:$AB$102,MATCH(Species!V$2,'Round  (11)'!$B$2:$AB$2,0),0),0)+IFERROR(VLOOKUP($B90,'Round  (12)'!$B$2:$Y$100,MATCH(Species!V$2,'Round  (12)'!$B$2:$Y$2,0),0),0)</f>
        <v>0</v>
      </c>
      <c r="W90" s="480">
        <f>IFERROR(VLOOKUP($B90,'Round 1'!$B$2:$AM$102,MATCH(Species!W$2,'Round 1'!$B$2:$AM$2,0),0),0)+IFERROR(VLOOKUP($B90,'Round  (2)'!$B$2:$AM$102,MATCH(Species!W$2,'Round  (2)'!$B$2:$AM$2,0),0),0)+IFERROR(VLOOKUP($B90,'Round  (3)'!$B$2:$AM$102,MATCH(Species!W$2,'Round  (3)'!$B$2:$AM$2,0),0),0)+IFERROR(VLOOKUP($B90,'Round (4)'!$B$2:$AM$102,MATCH(Species!W$2,'Round (4)'!$B$2:$AM$2,0),0),0)+IFERROR(VLOOKUP($B90,'Round  (5)'!$B$2:$AM$102,MATCH(Species!W$2,'Round  (5)'!$B$2:$AM$2,0),0),0)+IFERROR(VLOOKUP($B90,'Round  (6)'!$B$2:$AM$102,MATCH(Species!W$2,'Round  (6)'!$B$2:$AM$2,0),0),0)+IFERROR(VLOOKUP($B90,'Round  (7)'!$B$2:$AM$102,MATCH(Species!W$2,'Round  (7)'!$B$2:$AM$2,0),0),0)+IFERROR(VLOOKUP($B90,'Round  (8)'!$B$2:$AM$102,MATCH(Species!W$2,'Round  (8)'!$B$2:$AM$2,0),0),0)+IFERROR(VLOOKUP($B90,'Round  (9)'!$B$2:$AM$102,MATCH(Species!W$2,'Round  (9)'!$B$2:$AM$2,0),0),0)+IFERROR(VLOOKUP($B90,'Round  (10)'!$B$2:$U$102,MATCH(Species!W$2,'Round  (10)'!$B$2:$U$2,0),0),0)+IFERROR(VLOOKUP($B90,'Round  (11)'!$B$2:$AB$102,MATCH(Species!W$2,'Round  (11)'!$B$2:$AB$2,0),0),0)+IFERROR(VLOOKUP($B90,'Round  (12)'!$B$2:$Y$100,MATCH(Species!W$2,'Round  (12)'!$B$2:$Y$2,0),0),0)</f>
        <v>0</v>
      </c>
      <c r="X90" s="480">
        <f>IFERROR(VLOOKUP($B90,'Round 1'!$B$2:$AM$102,MATCH(Species!X$2,'Round 1'!$B$2:$AM$2,0),0),0)+IFERROR(VLOOKUP($B90,'Round  (2)'!$B$2:$AM$102,MATCH(Species!X$2,'Round  (2)'!$B$2:$AM$2,0),0),0)+IFERROR(VLOOKUP($B90,'Round  (3)'!$B$2:$AM$102,MATCH(Species!X$2,'Round  (3)'!$B$2:$AM$2,0),0),0)+IFERROR(VLOOKUP($B90,'Round (4)'!$B$2:$AM$102,MATCH(Species!X$2,'Round (4)'!$B$2:$AM$2,0),0),0)+IFERROR(VLOOKUP($B90,'Round  (5)'!$B$2:$AM$102,MATCH(Species!X$2,'Round  (5)'!$B$2:$AM$2,0),0),0)+IFERROR(VLOOKUP($B90,'Round  (6)'!$B$2:$AM$102,MATCH(Species!X$2,'Round  (6)'!$B$2:$AM$2,0),0),0)+IFERROR(VLOOKUP($B90,'Round  (7)'!$B$2:$AM$102,MATCH(Species!X$2,'Round  (7)'!$B$2:$AM$2,0),0),0)+IFERROR(VLOOKUP($B90,'Round  (8)'!$B$2:$AM$102,MATCH(Species!X$2,'Round  (8)'!$B$2:$AM$2,0),0),0)+IFERROR(VLOOKUP($B90,'Round  (9)'!$B$2:$AM$102,MATCH(Species!X$2,'Round  (9)'!$B$2:$AM$2,0),0),0)+IFERROR(VLOOKUP($B90,'Round  (10)'!$B$2:$U$102,MATCH(Species!X$2,'Round  (10)'!$B$2:$U$2,0),0),0)+IFERROR(VLOOKUP($B90,'Round  (11)'!$B$2:$AB$102,MATCH(Species!X$2,'Round  (11)'!$B$2:$AB$2,0),0),0)+IFERROR(VLOOKUP($B90,'Round  (12)'!$B$2:$Y$100,MATCH(Species!X$2,'Round  (12)'!$B$2:$Y$2,0),0),0)</f>
        <v>0</v>
      </c>
      <c r="Y90" s="480">
        <f>IFERROR(VLOOKUP($B90,'Round 1'!$B$2:$AM$102,MATCH(Species!Y$2,'Round 1'!$B$2:$AM$2,0),0),0)+IFERROR(VLOOKUP($B90,'Round  (2)'!$B$2:$AM$102,MATCH(Species!Y$2,'Round  (2)'!$B$2:$AM$2,0),0),0)+IFERROR(VLOOKUP($B90,'Round  (3)'!$B$2:$AM$102,MATCH(Species!Y$2,'Round  (3)'!$B$2:$AM$2,0),0),0)+IFERROR(VLOOKUP($B90,'Round (4)'!$B$2:$AM$102,MATCH(Species!Y$2,'Round (4)'!$B$2:$AM$2,0),0),0)+IFERROR(VLOOKUP($B90,'Round  (5)'!$B$2:$AM$102,MATCH(Species!Y$2,'Round  (5)'!$B$2:$AM$2,0),0),0)+IFERROR(VLOOKUP($B90,'Round  (6)'!$B$2:$AM$102,MATCH(Species!Y$2,'Round  (6)'!$B$2:$AM$2,0),0),0)+IFERROR(VLOOKUP($B90,'Round  (7)'!$B$2:$AM$102,MATCH(Species!Y$2,'Round  (7)'!$B$2:$AM$2,0),0),0)+IFERROR(VLOOKUP($B90,'Round  (8)'!$B$2:$AM$102,MATCH(Species!Y$2,'Round  (8)'!$B$2:$AM$2,0),0),0)+IFERROR(VLOOKUP($B90,'Round  (9)'!$B$2:$AM$102,MATCH(Species!Y$2,'Round  (9)'!$B$2:$AM$2,0),0),0)+IFERROR(VLOOKUP($B90,'Round  (10)'!$B$2:$U$102,MATCH(Species!Y$2,'Round  (10)'!$B$2:$U$2,0),0),0)+IFERROR(VLOOKUP($B90,'Round  (11)'!$B$2:$AB$102,MATCH(Species!Y$2,'Round  (11)'!$B$2:$AB$2,0),0),0)+IFERROR(VLOOKUP($B90,'Round  (12)'!$B$2:$Y$100,MATCH(Species!Y$2,'Round  (12)'!$B$2:$Y$2,0),0),0)</f>
        <v>0</v>
      </c>
      <c r="Z90" s="480">
        <f>IFERROR(VLOOKUP($B90,'Round 1'!$B$2:$AM$102,MATCH(Species!Z$2,'Round 1'!$B$2:$AM$2,0),0),0)+IFERROR(VLOOKUP($B90,'Round  (2)'!$B$2:$AM$102,MATCH(Species!Z$2,'Round  (2)'!$B$2:$AM$2,0),0),0)+IFERROR(VLOOKUP($B90,'Round  (3)'!$B$2:$AM$102,MATCH(Species!Z$2,'Round  (3)'!$B$2:$AM$2,0),0),0)+IFERROR(VLOOKUP($B90,'Round (4)'!$B$2:$AM$102,MATCH(Species!Z$2,'Round (4)'!$B$2:$AM$2,0),0),0)+IFERROR(VLOOKUP($B90,'Round  (5)'!$B$2:$AM$102,MATCH(Species!Z$2,'Round  (5)'!$B$2:$AM$2,0),0),0)+IFERROR(VLOOKUP($B90,'Round  (6)'!$B$2:$AM$102,MATCH(Species!Z$2,'Round  (6)'!$B$2:$AM$2,0),0),0)+IFERROR(VLOOKUP($B90,'Round  (7)'!$B$2:$AM$102,MATCH(Species!Z$2,'Round  (7)'!$B$2:$AM$2,0),0),0)+IFERROR(VLOOKUP($B90,'Round  (8)'!$B$2:$AM$102,MATCH(Species!Z$2,'Round  (8)'!$B$2:$AM$2,0),0),0)+IFERROR(VLOOKUP($B90,'Round  (9)'!$B$2:$AM$102,MATCH(Species!Z$2,'Round  (9)'!$B$2:$AM$2,0),0),0)+IFERROR(VLOOKUP($B90,'Round  (10)'!$B$2:$U$102,MATCH(Species!Z$2,'Round  (10)'!$B$2:$U$2,0),0),0)+IFERROR(VLOOKUP($B90,'Round  (11)'!$B$2:$AB$102,MATCH(Species!Z$2,'Round  (11)'!$B$2:$AB$2,0),0),0)+IFERROR(VLOOKUP($B90,'Round  (12)'!$B$2:$Y$100,MATCH(Species!Z$2,'Round  (12)'!$B$2:$Y$2,0),0),0)</f>
        <v>0</v>
      </c>
      <c r="AA90" s="480">
        <f>IFERROR(VLOOKUP($B90,'Round 1'!$B$2:$AM$102,MATCH(Species!AA$2,'Round 1'!$B$2:$AM$2,0),0),0)+IFERROR(VLOOKUP($B90,'Round  (2)'!$B$2:$AM$102,MATCH(Species!AA$2,'Round  (2)'!$B$2:$AM$2,0),0),0)+IFERROR(VLOOKUP($B90,'Round  (3)'!$B$2:$AM$102,MATCH(Species!AA$2,'Round  (3)'!$B$2:$AM$2,0),0),0)+IFERROR(VLOOKUP($B90,'Round (4)'!$B$2:$AM$102,MATCH(Species!AA$2,'Round (4)'!$B$2:$AM$2,0),0),0)+IFERROR(VLOOKUP($B90,'Round  (5)'!$B$2:$AM$102,MATCH(Species!AA$2,'Round  (5)'!$B$2:$AM$2,0),0),0)+IFERROR(VLOOKUP($B90,'Round  (6)'!$B$2:$AM$102,MATCH(Species!AA$2,'Round  (6)'!$B$2:$AM$2,0),0),0)+IFERROR(VLOOKUP($B90,'Round  (7)'!$B$2:$AM$102,MATCH(Species!AA$2,'Round  (7)'!$B$2:$AM$2,0),0),0)+IFERROR(VLOOKUP($B90,'Round  (8)'!$B$2:$AM$102,MATCH(Species!AA$2,'Round  (8)'!$B$2:$AM$2,0),0),0)+IFERROR(VLOOKUP($B90,'Round  (9)'!$B$2:$AM$102,MATCH(Species!AA$2,'Round  (9)'!$B$2:$AM$2,0),0),0)+IFERROR(VLOOKUP($B90,'Round  (10)'!$B$2:$U$102,MATCH(Species!AA$2,'Round  (10)'!$B$2:$U$2,0),0),0)+IFERROR(VLOOKUP($B90,'Round  (11)'!$B$2:$AB$102,MATCH(Species!AA$2,'Round  (11)'!$B$2:$AB$2,0),0),0)+IFERROR(VLOOKUP($B90,'Round  (12)'!$B$2:$Y$100,MATCH(Species!AA$2,'Round  (12)'!$B$2:$Y$2,0),0),0)</f>
        <v>0</v>
      </c>
      <c r="AB90" s="480">
        <f>IFERROR(VLOOKUP($B90,'Round 1'!$B$2:$AM$102,MATCH(Species!AB$2,'Round 1'!$B$2:$AM$2,0),0),0)+IFERROR(VLOOKUP($B90,'Round  (2)'!$B$2:$AM$102,MATCH(Species!AB$2,'Round  (2)'!$B$2:$AM$2,0),0),0)+IFERROR(VLOOKUP($B90,'Round  (3)'!$B$2:$AM$102,MATCH(Species!AB$2,'Round  (3)'!$B$2:$AM$2,0),0),0)+IFERROR(VLOOKUP($B90,'Round (4)'!$B$2:$AM$102,MATCH(Species!AB$2,'Round (4)'!$B$2:$AM$2,0),0),0)+IFERROR(VLOOKUP($B90,'Round  (5)'!$B$2:$AM$102,MATCH(Species!AB$2,'Round  (5)'!$B$2:$AM$2,0),0),0)+IFERROR(VLOOKUP($B90,'Round  (6)'!$B$2:$AM$102,MATCH(Species!AB$2,'Round  (6)'!$B$2:$AM$2,0),0),0)+IFERROR(VLOOKUP($B90,'Round  (7)'!$B$2:$AM$102,MATCH(Species!AB$2,'Round  (7)'!$B$2:$AM$2,0),0),0)+IFERROR(VLOOKUP($B90,'Round  (8)'!$B$2:$AM$102,MATCH(Species!AB$2,'Round  (8)'!$B$2:$AM$2,0),0),0)+IFERROR(VLOOKUP($B90,'Round  (9)'!$B$2:$AM$102,MATCH(Species!AB$2,'Round  (9)'!$B$2:$AM$2,0),0),0)+IFERROR(VLOOKUP($B90,'Round  (10)'!$B$2:$U$102,MATCH(Species!AB$2,'Round  (10)'!$B$2:$U$2,0),0),0)+IFERROR(VLOOKUP($B90,'Round  (11)'!$B$2:$AB$102,MATCH(Species!AB$2,'Round  (11)'!$B$2:$AB$2,0),0),0)+IFERROR(VLOOKUP($B90,'Round  (12)'!$B$2:$Y$100,MATCH(Species!AB$2,'Round  (12)'!$B$2:$Y$2,0),0),0)</f>
        <v>0</v>
      </c>
      <c r="AC90" s="480">
        <f>IFERROR(VLOOKUP($B90,'Round 1'!$B$2:$AM$102,MATCH(Species!AC$2,'Round 1'!$B$2:$AM$2,0),0),0)+IFERROR(VLOOKUP($B90,'Round  (2)'!$B$2:$AM$102,MATCH(Species!AC$2,'Round  (2)'!$B$2:$AM$2,0),0),0)+IFERROR(VLOOKUP($B90,'Round  (3)'!$B$2:$AM$102,MATCH(Species!AC$2,'Round  (3)'!$B$2:$AM$2,0),0),0)+IFERROR(VLOOKUP($B90,'Round (4)'!$B$2:$AM$102,MATCH(Species!AC$2,'Round (4)'!$B$2:$AM$2,0),0),0)+IFERROR(VLOOKUP($B90,'Round  (5)'!$B$2:$AM$102,MATCH(Species!AC$2,'Round  (5)'!$B$2:$AM$2,0),0),0)+IFERROR(VLOOKUP($B90,'Round  (6)'!$B$2:$AM$102,MATCH(Species!AC$2,'Round  (6)'!$B$2:$AM$2,0),0),0)+IFERROR(VLOOKUP($B90,'Round  (7)'!$B$2:$AM$102,MATCH(Species!AC$2,'Round  (7)'!$B$2:$AM$2,0),0),0)+IFERROR(VLOOKUP($B90,'Round  (8)'!$B$2:$AM$102,MATCH(Species!AC$2,'Round  (8)'!$B$2:$AM$2,0),0),0)+IFERROR(VLOOKUP($B90,'Round  (9)'!$B$2:$AM$102,MATCH(Species!AC$2,'Round  (9)'!$B$2:$AM$2,0),0),0)+IFERROR(VLOOKUP($B90,'Round  (10)'!$B$2:$U$102,MATCH(Species!AC$2,'Round  (10)'!$B$2:$U$2,0),0),0)+IFERROR(VLOOKUP($B90,'Round  (11)'!$B$2:$AB$102,MATCH(Species!AC$2,'Round  (11)'!$B$2:$AB$2,0),0),0)+IFERROR(VLOOKUP($B90,'Round  (12)'!$B$2:$Y$100,MATCH(Species!AC$2,'Round  (12)'!$B$2:$Y$2,0),0),0)</f>
        <v>0</v>
      </c>
      <c r="AD90" s="480">
        <f>IFERROR(VLOOKUP($B90,'Round 1'!$B$2:$AM$102,MATCH(Species!AD$2,'Round 1'!$B$2:$AM$2,0),0),0)+IFERROR(VLOOKUP($B90,'Round  (2)'!$B$2:$AM$102,MATCH(Species!AD$2,'Round  (2)'!$B$2:$AM$2,0),0),0)+IFERROR(VLOOKUP($B90,'Round  (3)'!$B$2:$AM$102,MATCH(Species!AD$2,'Round  (3)'!$B$2:$AM$2,0),0),0)+IFERROR(VLOOKUP($B90,'Round (4)'!$B$2:$AM$102,MATCH(Species!AD$2,'Round (4)'!$B$2:$AM$2,0),0),0)+IFERROR(VLOOKUP($B90,'Round  (5)'!$B$2:$AM$102,MATCH(Species!AD$2,'Round  (5)'!$B$2:$AM$2,0),0),0)+IFERROR(VLOOKUP($B90,'Round  (6)'!$B$2:$AM$102,MATCH(Species!AD$2,'Round  (6)'!$B$2:$AM$2,0),0),0)+IFERROR(VLOOKUP($B90,'Round  (7)'!$B$2:$AM$102,MATCH(Species!AD$2,'Round  (7)'!$B$2:$AM$2,0),0),0)+IFERROR(VLOOKUP($B90,'Round  (8)'!$B$2:$AM$102,MATCH(Species!AD$2,'Round  (8)'!$B$2:$AM$2,0),0),0)+IFERROR(VLOOKUP($B90,'Round  (9)'!$B$2:$AM$102,MATCH(Species!AD$2,'Round  (9)'!$B$2:$AM$2,0),0),0)+IFERROR(VLOOKUP($B90,'Round  (10)'!$B$2:$U$102,MATCH(Species!AD$2,'Round  (10)'!$B$2:$U$2,0),0),0)+IFERROR(VLOOKUP($B90,'Round  (11)'!$B$2:$AB$102,MATCH(Species!AD$2,'Round  (11)'!$B$2:$AB$2,0),0),0)+IFERROR(VLOOKUP($B90,'Round  (12)'!$B$2:$Y$100,MATCH(Species!AD$2,'Round  (12)'!$B$2:$Y$2,0),0),0)</f>
        <v>0</v>
      </c>
      <c r="AE90" s="480">
        <f>IFERROR(VLOOKUP($B90,'Round 1'!$B$2:$AM$102,MATCH(Species!AE$2,'Round 1'!$B$2:$AM$2,0),0),0)+IFERROR(VLOOKUP($B90,'Round  (2)'!$B$2:$AM$102,MATCH(Species!AE$2,'Round  (2)'!$B$2:$AM$2,0),0),0)+IFERROR(VLOOKUP($B90,'Round  (3)'!$B$2:$AM$102,MATCH(Species!AE$2,'Round  (3)'!$B$2:$AM$2,0),0),0)+IFERROR(VLOOKUP($B90,'Round (4)'!$B$2:$AM$102,MATCH(Species!AE$2,'Round (4)'!$B$2:$AM$2,0),0),0)+IFERROR(VLOOKUP($B90,'Round  (5)'!$B$2:$AM$102,MATCH(Species!AE$2,'Round  (5)'!$B$2:$AM$2,0),0),0)+IFERROR(VLOOKUP($B90,'Round  (6)'!$B$2:$AM$102,MATCH(Species!AE$2,'Round  (6)'!$B$2:$AM$2,0),0),0)+IFERROR(VLOOKUP($B90,'Round  (7)'!$B$2:$AM$102,MATCH(Species!AE$2,'Round  (7)'!$B$2:$AM$2,0),0),0)+IFERROR(VLOOKUP($B90,'Round  (8)'!$B$2:$AM$102,MATCH(Species!AE$2,'Round  (8)'!$B$2:$AM$2,0),0),0)+IFERROR(VLOOKUP($B90,'Round  (9)'!$B$2:$AM$102,MATCH(Species!AE$2,'Round  (9)'!$B$2:$AM$2,0),0),0)+IFERROR(VLOOKUP($B90,'Round  (10)'!$B$2:$U$102,MATCH(Species!AE$2,'Round  (10)'!$B$2:$U$2,0),0),0)+IFERROR(VLOOKUP($B90,'Round  (11)'!$B$2:$AB$102,MATCH(Species!AE$2,'Round  (11)'!$B$2:$AB$2,0),0),0)+IFERROR(VLOOKUP($B90,'Round  (12)'!$B$2:$Y$100,MATCH(Species!AE$2,'Round  (12)'!$B$2:$Y$2,0),0),0)</f>
        <v>0</v>
      </c>
      <c r="AF90" s="480">
        <f>IFERROR(VLOOKUP($B90,'Round 1'!$B$2:$AM$102,MATCH(Species!AF$2,'Round 1'!$B$2:$AM$2,0),0),0)+IFERROR(VLOOKUP($B90,'Round  (2)'!$B$2:$AM$102,MATCH(Species!AF$2,'Round  (2)'!$B$2:$AM$2,0),0),0)+IFERROR(VLOOKUP($B90,'Round  (3)'!$B$2:$AM$102,MATCH(Species!AF$2,'Round  (3)'!$B$2:$AM$2,0),0),0)+IFERROR(VLOOKUP($B90,'Round (4)'!$B$2:$AM$102,MATCH(Species!AF$2,'Round (4)'!$B$2:$AM$2,0),0),0)+IFERROR(VLOOKUP($B90,'Round  (5)'!$B$2:$AM$102,MATCH(Species!AF$2,'Round  (5)'!$B$2:$AM$2,0),0),0)+IFERROR(VLOOKUP($B90,'Round  (6)'!$B$2:$AM$102,MATCH(Species!AF$2,'Round  (6)'!$B$2:$AM$2,0),0),0)+IFERROR(VLOOKUP($B90,'Round  (7)'!$B$2:$AM$102,MATCH(Species!AF$2,'Round  (7)'!$B$2:$AM$2,0),0),0)+IFERROR(VLOOKUP($B90,'Round  (8)'!$B$2:$AM$102,MATCH(Species!AF$2,'Round  (8)'!$B$2:$AM$2,0),0),0)+IFERROR(VLOOKUP($B90,'Round  (9)'!$B$2:$AM$102,MATCH(Species!AF$2,'Round  (9)'!$B$2:$AM$2,0),0),0)+IFERROR(VLOOKUP($B90,'Round  (10)'!$B$2:$U$102,MATCH(Species!AF$2,'Round  (10)'!$B$2:$U$2,0),0),0)+IFERROR(VLOOKUP($B90,'Round  (11)'!$B$2:$AB$102,MATCH(Species!AF$2,'Round  (11)'!$B$2:$AB$2,0),0),0)+IFERROR(VLOOKUP($B90,'Round  (12)'!$B$2:$Y$100,MATCH(Species!AF$2,'Round  (12)'!$B$2:$Y$2,0),0),0)</f>
        <v>0</v>
      </c>
      <c r="AG90" s="480">
        <f>IFERROR(VLOOKUP($B90,'Round 1'!$B$2:$AM$102,MATCH(Species!AG$2,'Round 1'!$B$2:$AM$2,0),0),0)+IFERROR(VLOOKUP($B90,'Round  (2)'!$B$2:$AM$102,MATCH(Species!AG$2,'Round  (2)'!$B$2:$AM$2,0),0),0)+IFERROR(VLOOKUP($B90,'Round  (3)'!$B$2:$AM$102,MATCH(Species!AG$2,'Round  (3)'!$B$2:$AM$2,0),0),0)+IFERROR(VLOOKUP($B90,'Round (4)'!$B$2:$AM$102,MATCH(Species!AG$2,'Round (4)'!$B$2:$AM$2,0),0),0)+IFERROR(VLOOKUP($B90,'Round  (5)'!$B$2:$AM$102,MATCH(Species!AG$2,'Round  (5)'!$B$2:$AM$2,0),0),0)+IFERROR(VLOOKUP($B90,'Round  (6)'!$B$2:$AM$102,MATCH(Species!AG$2,'Round  (6)'!$B$2:$AM$2,0),0),0)+IFERROR(VLOOKUP($B90,'Round  (7)'!$B$2:$AM$102,MATCH(Species!AG$2,'Round  (7)'!$B$2:$AM$2,0),0),0)+IFERROR(VLOOKUP($B90,'Round  (8)'!$B$2:$AM$102,MATCH(Species!AG$2,'Round  (8)'!$B$2:$AM$2,0),0),0)+IFERROR(VLOOKUP($B90,'Round  (9)'!$B$2:$AM$102,MATCH(Species!AG$2,'Round  (9)'!$B$2:$AM$2,0),0),0)+IFERROR(VLOOKUP($B90,'Round  (10)'!$B$2:$U$102,MATCH(Species!AG$2,'Round  (10)'!$B$2:$U$2,0),0),0)+IFERROR(VLOOKUP($B90,'Round  (11)'!$B$2:$AB$102,MATCH(Species!AG$2,'Round  (11)'!$B$2:$AB$2,0),0),0)+IFERROR(VLOOKUP($B90,'Round  (12)'!$B$2:$Y$100,MATCH(Species!AG$2,'Round  (12)'!$B$2:$Y$2,0),0),0)</f>
        <v>0</v>
      </c>
      <c r="AH90" s="480">
        <f>IFERROR(VLOOKUP($B90,'Round 1'!$B$2:$AM$102,MATCH(Species!AH$2,'Round 1'!$B$2:$AM$2,0),0),0)+IFERROR(VLOOKUP($B90,'Round  (2)'!$B$2:$AM$102,MATCH(Species!AH$2,'Round  (2)'!$B$2:$AM$2,0),0),0)+IFERROR(VLOOKUP($B90,'Round  (3)'!$B$2:$AM$102,MATCH(Species!AH$2,'Round  (3)'!$B$2:$AM$2,0),0),0)+IFERROR(VLOOKUP($B90,'Round (4)'!$B$2:$AM$102,MATCH(Species!AH$2,'Round (4)'!$B$2:$AM$2,0),0),0)+IFERROR(VLOOKUP($B90,'Round  (5)'!$B$2:$AM$102,MATCH(Species!AH$2,'Round  (5)'!$B$2:$AM$2,0),0),0)+IFERROR(VLOOKUP($B90,'Round  (6)'!$B$2:$AM$102,MATCH(Species!AH$2,'Round  (6)'!$B$2:$AM$2,0),0),0)+IFERROR(VLOOKUP($B90,'Round  (7)'!$B$2:$AM$102,MATCH(Species!AH$2,'Round  (7)'!$B$2:$AM$2,0),0),0)+IFERROR(VLOOKUP($B90,'Round  (8)'!$B$2:$AM$102,MATCH(Species!AH$2,'Round  (8)'!$B$2:$AM$2,0),0),0)+IFERROR(VLOOKUP($B90,'Round  (9)'!$B$2:$AM$102,MATCH(Species!AH$2,'Round  (9)'!$B$2:$AM$2,0),0),0)+IFERROR(VLOOKUP($B90,'Round  (10)'!$B$2:$U$102,MATCH(Species!AH$2,'Round  (10)'!$B$2:$U$2,0),0),0)+IFERROR(VLOOKUP($B90,'Round  (11)'!$B$2:$AB$102,MATCH(Species!AH$2,'Round  (11)'!$B$2:$AB$2,0),0),0)+IFERROR(VLOOKUP($B90,'Round  (12)'!$B$2:$Y$100,MATCH(Species!AH$2,'Round  (12)'!$B$2:$Y$2,0),0),0)</f>
        <v>0</v>
      </c>
      <c r="AI90" s="480">
        <f>IFERROR(VLOOKUP($B90,'Round 1'!$B$2:$AM$102,MATCH(Species!AI$2,'Round 1'!$B$2:$AM$2,0),0),0)+IFERROR(VLOOKUP($B90,'Round  (2)'!$B$2:$AM$102,MATCH(Species!AI$2,'Round  (2)'!$B$2:$AM$2,0),0),0)+IFERROR(VLOOKUP($B90,'Round  (3)'!$B$2:$AM$102,MATCH(Species!AI$2,'Round  (3)'!$B$2:$AM$2,0),0),0)+IFERROR(VLOOKUP($B90,'Round (4)'!$B$2:$AM$102,MATCH(Species!AI$2,'Round (4)'!$B$2:$AM$2,0),0),0)+IFERROR(VLOOKUP($B90,'Round  (5)'!$B$2:$AM$102,MATCH(Species!AI$2,'Round  (5)'!$B$2:$AM$2,0),0),0)+IFERROR(VLOOKUP($B90,'Round  (6)'!$B$2:$AM$102,MATCH(Species!AI$2,'Round  (6)'!$B$2:$AM$2,0),0),0)+IFERROR(VLOOKUP($B90,'Round  (7)'!$B$2:$AM$102,MATCH(Species!AI$2,'Round  (7)'!$B$2:$AM$2,0),0),0)+IFERROR(VLOOKUP($B90,'Round  (8)'!$B$2:$AM$102,MATCH(Species!AI$2,'Round  (8)'!$B$2:$AM$2,0),0),0)+IFERROR(VLOOKUP($B90,'Round  (9)'!$B$2:$AM$102,MATCH(Species!AI$2,'Round  (9)'!$B$2:$AM$2,0),0),0)+IFERROR(VLOOKUP($B90,'Round  (10)'!$B$2:$U$102,MATCH(Species!AI$2,'Round  (10)'!$B$2:$U$2,0),0),0)+IFERROR(VLOOKUP($B90,'Round  (11)'!$B$2:$AB$102,MATCH(Species!AI$2,'Round  (11)'!$B$2:$AB$2,0),0),0)+IFERROR(VLOOKUP($B90,'Round  (12)'!$B$2:$Y$100,MATCH(Species!AI$2,'Round  (12)'!$B$2:$Y$2,0),0),0)</f>
        <v>0</v>
      </c>
      <c r="AJ90" s="480">
        <f>IFERROR(VLOOKUP($B90,'Round 1'!$B$2:$AM$102,MATCH(Species!AJ$2,'Round 1'!$B$2:$AM$2,0),0),0)+IFERROR(VLOOKUP($B90,'Round  (2)'!$B$2:$AM$102,MATCH(Species!AJ$2,'Round  (2)'!$B$2:$AM$2,0),0),0)+IFERROR(VLOOKUP($B90,'Round  (3)'!$B$2:$AM$102,MATCH(Species!AJ$2,'Round  (3)'!$B$2:$AM$2,0),0),0)+IFERROR(VLOOKUP($B90,'Round (4)'!$B$2:$AM$102,MATCH(Species!AJ$2,'Round (4)'!$B$2:$AM$2,0),0),0)+IFERROR(VLOOKUP($B90,'Round  (5)'!$B$2:$AM$102,MATCH(Species!AJ$2,'Round  (5)'!$B$2:$AM$2,0),0),0)+IFERROR(VLOOKUP($B90,'Round  (6)'!$B$2:$AM$102,MATCH(Species!AJ$2,'Round  (6)'!$B$2:$AM$2,0),0),0)+IFERROR(VLOOKUP($B90,'Round  (7)'!$B$2:$AM$102,MATCH(Species!AJ$2,'Round  (7)'!$B$2:$AM$2,0),0),0)+IFERROR(VLOOKUP($B90,'Round  (8)'!$B$2:$AM$102,MATCH(Species!AJ$2,'Round  (8)'!$B$2:$AM$2,0),0),0)+IFERROR(VLOOKUP($B90,'Round  (9)'!$B$2:$AM$102,MATCH(Species!AJ$2,'Round  (9)'!$B$2:$AM$2,0),0),0)+IFERROR(VLOOKUP($B90,'Round  (10)'!$B$2:$U$102,MATCH(Species!AJ$2,'Round  (10)'!$B$2:$U$2,0),0),0)+IFERROR(VLOOKUP($B90,'Round  (11)'!$B$2:$AB$102,MATCH(Species!AJ$2,'Round  (11)'!$B$2:$AB$2,0),0),0)+IFERROR(VLOOKUP($B90,'Round  (12)'!$B$2:$Y$100,MATCH(Species!AJ$2,'Round  (12)'!$B$2:$Y$2,0),0),0)</f>
        <v>0</v>
      </c>
    </row>
    <row r="91" spans="1:36" x14ac:dyDescent="0.3">
      <c r="A91" s="186">
        <v>88</v>
      </c>
      <c r="B91" s="326" t="s">
        <v>832</v>
      </c>
      <c r="C91" s="66" t="str">
        <f>IFERROR(VLOOKUP(B91,IND!$B$3:$E$66,4,0),"NM")</f>
        <v>NM</v>
      </c>
      <c r="D91" s="51">
        <f t="shared" si="5"/>
        <v>1</v>
      </c>
      <c r="E91" s="342">
        <f t="shared" si="6"/>
        <v>1</v>
      </c>
      <c r="F91" s="480">
        <f>IFERROR(VLOOKUP($B91,'Round 1'!$B$2:$AM$102,MATCH(Species!F$2,'Round 1'!$B$2:$AM$2,0),0),0)+IFERROR(VLOOKUP($B91,'Round  (2)'!$B$2:$AM$102,MATCH(Species!F$2,'Round  (2)'!$B$2:$AM$2,0),0),0)+IFERROR(VLOOKUP($B91,'Round  (3)'!$B$2:$AM$102,MATCH(Species!F$2,'Round  (3)'!$B$2:$AM$2,0),0),0)+IFERROR(VLOOKUP($B91,'Round (4)'!$B$2:$AM$102,MATCH(Species!F$2,'Round (4)'!$B$2:$AM$2,0),0),0)+IFERROR(VLOOKUP($B91,'Round  (5)'!$B$2:$AM$102,MATCH(Species!F$2,'Round  (5)'!$B$2:$AM$2,0),0),0)+IFERROR(VLOOKUP($B91,'Round  (6)'!$B$2:$AM$102,MATCH(Species!F$2,'Round  (6)'!$B$2:$AM$2,0),0),0)+IFERROR(VLOOKUP($B91,'Round  (7)'!$B$2:$AM$102,MATCH(Species!F$2,'Round  (7)'!$B$2:$AM$2,0),0),0)+IFERROR(VLOOKUP($B91,'Round  (8)'!$B$2:$AM$102,MATCH(Species!F$2,'Round  (8)'!$B$2:$AM$2,0),0),0)+IFERROR(VLOOKUP($B91,'Round  (9)'!$B$2:$AM$102,MATCH(Species!F$2,'Round  (9)'!$B$2:$AM$2,0),0),0)+IFERROR(VLOOKUP($B91,'Round  (10)'!$B$2:$U$102,MATCH(Species!F$2,'Round  (10)'!$B$2:$U$2,0),0),0)+IFERROR(VLOOKUP($B91,'Round  (11)'!$B$2:$AB$102,MATCH(Species!F$2,'Round  (11)'!$B$2:$AB$2,0),0),0)+IFERROR(VLOOKUP($B91,'Round  (12)'!$B$2:$Y$100,MATCH(Species!F$2,'Round  (12)'!$B$2:$Y$2,0),0),0)</f>
        <v>0</v>
      </c>
      <c r="G91" s="480">
        <f>IFERROR(VLOOKUP($B91,'Round 1'!$B$2:$AM$102,MATCH(Species!G$2,'Round 1'!$B$2:$AM$2,0),0),0)+IFERROR(VLOOKUP($B91,'Round  (2)'!$B$2:$AM$102,MATCH(Species!G$2,'Round  (2)'!$B$2:$AM$2,0),0),0)+IFERROR(VLOOKUP($B91,'Round  (3)'!$B$2:$AM$102,MATCH(Species!G$2,'Round  (3)'!$B$2:$AM$2,0),0),0)+IFERROR(VLOOKUP($B91,'Round (4)'!$B$2:$AM$102,MATCH(Species!G$2,'Round (4)'!$B$2:$AM$2,0),0),0)+IFERROR(VLOOKUP($B91,'Round  (5)'!$B$2:$AM$102,MATCH(Species!G$2,'Round  (5)'!$B$2:$AM$2,0),0),0)+IFERROR(VLOOKUP($B91,'Round  (6)'!$B$2:$AM$102,MATCH(Species!G$2,'Round  (6)'!$B$2:$AM$2,0),0),0)+IFERROR(VLOOKUP($B91,'Round  (7)'!$B$2:$AM$102,MATCH(Species!G$2,'Round  (7)'!$B$2:$AM$2,0),0),0)+IFERROR(VLOOKUP($B91,'Round  (8)'!$B$2:$AM$102,MATCH(Species!G$2,'Round  (8)'!$B$2:$AM$2,0),0),0)+IFERROR(VLOOKUP($B91,'Round  (9)'!$B$2:$AM$102,MATCH(Species!G$2,'Round  (9)'!$B$2:$AM$2,0),0),0)+IFERROR(VLOOKUP($B91,'Round  (10)'!$B$2:$U$102,MATCH(Species!G$2,'Round  (10)'!$B$2:$U$2,0),0),0)+IFERROR(VLOOKUP($B91,'Round  (11)'!$B$2:$AB$102,MATCH(Species!G$2,'Round  (11)'!$B$2:$AB$2,0),0),0)+IFERROR(VLOOKUP($B91,'Round  (12)'!$B$2:$Y$100,MATCH(Species!G$2,'Round  (12)'!$B$2:$Y$2,0),0),0)</f>
        <v>0</v>
      </c>
      <c r="H91" s="480">
        <f>IFERROR(VLOOKUP($B91,'Round 1'!$B$2:$AM$102,MATCH(Species!H$2,'Round 1'!$B$2:$AM$2,0),0),0)+IFERROR(VLOOKUP($B91,'Round  (2)'!$B$2:$AM$102,MATCH(Species!H$2,'Round  (2)'!$B$2:$AM$2,0),0),0)+IFERROR(VLOOKUP($B91,'Round  (3)'!$B$2:$AM$102,MATCH(Species!H$2,'Round  (3)'!$B$2:$AM$2,0),0),0)+IFERROR(VLOOKUP($B91,'Round (4)'!$B$2:$AM$102,MATCH(Species!H$2,'Round (4)'!$B$2:$AM$2,0),0),0)+IFERROR(VLOOKUP($B91,'Round  (5)'!$B$2:$AM$102,MATCH(Species!H$2,'Round  (5)'!$B$2:$AM$2,0),0),0)+IFERROR(VLOOKUP($B91,'Round  (6)'!$B$2:$AM$102,MATCH(Species!H$2,'Round  (6)'!$B$2:$AM$2,0),0),0)+IFERROR(VLOOKUP($B91,'Round  (7)'!$B$2:$AM$102,MATCH(Species!H$2,'Round  (7)'!$B$2:$AM$2,0),0),0)+IFERROR(VLOOKUP($B91,'Round  (8)'!$B$2:$AM$102,MATCH(Species!H$2,'Round  (8)'!$B$2:$AM$2,0),0),0)+IFERROR(VLOOKUP($B91,'Round  (9)'!$B$2:$AM$102,MATCH(Species!H$2,'Round  (9)'!$B$2:$AM$2,0),0),0)+IFERROR(VLOOKUP($B91,'Round  (10)'!$B$2:$U$102,MATCH(Species!H$2,'Round  (10)'!$B$2:$U$2,0),0),0)+IFERROR(VLOOKUP($B91,'Round  (11)'!$B$2:$AB$102,MATCH(Species!H$2,'Round  (11)'!$B$2:$AB$2,0),0),0)+IFERROR(VLOOKUP($B91,'Round  (12)'!$B$2:$Y$100,MATCH(Species!H$2,'Round  (12)'!$B$2:$Y$2,0),0),0)</f>
        <v>0</v>
      </c>
      <c r="I91" s="480">
        <f>IFERROR(VLOOKUP($B91,'Round 1'!$B$2:$AM$102,MATCH(Species!I$2,'Round 1'!$B$2:$AM$2,0),0),0)+IFERROR(VLOOKUP($B91,'Round  (2)'!$B$2:$AM$102,MATCH(Species!I$2,'Round  (2)'!$B$2:$AM$2,0),0),0)+IFERROR(VLOOKUP($B91,'Round  (3)'!$B$2:$AM$102,MATCH(Species!I$2,'Round  (3)'!$B$2:$AM$2,0),0),0)+IFERROR(VLOOKUP($B91,'Round (4)'!$B$2:$AM$102,MATCH(Species!I$2,'Round (4)'!$B$2:$AM$2,0),0),0)+IFERROR(VLOOKUP($B91,'Round  (5)'!$B$2:$AM$102,MATCH(Species!I$2,'Round  (5)'!$B$2:$AM$2,0),0),0)+IFERROR(VLOOKUP($B91,'Round  (6)'!$B$2:$AM$102,MATCH(Species!I$2,'Round  (6)'!$B$2:$AM$2,0),0),0)+IFERROR(VLOOKUP($B91,'Round  (7)'!$B$2:$AM$102,MATCH(Species!I$2,'Round  (7)'!$B$2:$AM$2,0),0),0)+IFERROR(VLOOKUP($B91,'Round  (8)'!$B$2:$AM$102,MATCH(Species!I$2,'Round  (8)'!$B$2:$AM$2,0),0),0)+IFERROR(VLOOKUP($B91,'Round  (9)'!$B$2:$AM$102,MATCH(Species!I$2,'Round  (9)'!$B$2:$AM$2,0),0),0)+IFERROR(VLOOKUP($B91,'Round  (10)'!$B$2:$U$102,MATCH(Species!I$2,'Round  (10)'!$B$2:$U$2,0),0),0)+IFERROR(VLOOKUP($B91,'Round  (11)'!$B$2:$AB$102,MATCH(Species!I$2,'Round  (11)'!$B$2:$AB$2,0),0),0)+IFERROR(VLOOKUP($B91,'Round  (12)'!$B$2:$Y$100,MATCH(Species!I$2,'Round  (12)'!$B$2:$Y$2,0),0),0)</f>
        <v>0</v>
      </c>
      <c r="J91" s="480">
        <f>IFERROR(VLOOKUP($B91,'Round 1'!$B$2:$AM$102,MATCH(Species!J$2,'Round 1'!$B$2:$AM$2,0),0),0)+IFERROR(VLOOKUP($B91,'Round  (2)'!$B$2:$AM$102,MATCH(Species!J$2,'Round  (2)'!$B$2:$AM$2,0),0),0)+IFERROR(VLOOKUP($B91,'Round  (3)'!$B$2:$AM$102,MATCH(Species!J$2,'Round  (3)'!$B$2:$AM$2,0),0),0)+IFERROR(VLOOKUP($B91,'Round (4)'!$B$2:$AM$102,MATCH(Species!J$2,'Round (4)'!$B$2:$AM$2,0),0),0)+IFERROR(VLOOKUP($B91,'Round  (5)'!$B$2:$AM$102,MATCH(Species!J$2,'Round  (5)'!$B$2:$AM$2,0),0),0)+IFERROR(VLOOKUP($B91,'Round  (6)'!$B$2:$AM$102,MATCH(Species!J$2,'Round  (6)'!$B$2:$AM$2,0),0),0)+IFERROR(VLOOKUP($B91,'Round  (7)'!$B$2:$AM$102,MATCH(Species!J$2,'Round  (7)'!$B$2:$AM$2,0),0),0)+IFERROR(VLOOKUP($B91,'Round  (8)'!$B$2:$AM$102,MATCH(Species!J$2,'Round  (8)'!$B$2:$AM$2,0),0),0)+IFERROR(VLOOKUP($B91,'Round  (9)'!$B$2:$AM$102,MATCH(Species!J$2,'Round  (9)'!$B$2:$AM$2,0),0),0)+IFERROR(VLOOKUP($B91,'Round  (10)'!$B$2:$U$102,MATCH(Species!J$2,'Round  (10)'!$B$2:$U$2,0),0),0)+IFERROR(VLOOKUP($B91,'Round  (11)'!$B$2:$AB$102,MATCH(Species!J$2,'Round  (11)'!$B$2:$AB$2,0),0),0)+IFERROR(VLOOKUP($B91,'Round  (12)'!$B$2:$Y$100,MATCH(Species!J$2,'Round  (12)'!$B$2:$Y$2,0),0),0)</f>
        <v>0</v>
      </c>
      <c r="K91" s="480">
        <f>IFERROR(VLOOKUP($B91,'Round 1'!$B$2:$AM$102,MATCH(Species!K$2,'Round 1'!$B$2:$AM$2,0),0),0)+IFERROR(VLOOKUP($B91,'Round  (2)'!$B$2:$AM$102,MATCH(Species!K$2,'Round  (2)'!$B$2:$AM$2,0),0),0)+IFERROR(VLOOKUP($B91,'Round  (3)'!$B$2:$AM$102,MATCH(Species!K$2,'Round  (3)'!$B$2:$AM$2,0),0),0)+IFERROR(VLOOKUP($B91,'Round (4)'!$B$2:$AM$102,MATCH(Species!K$2,'Round (4)'!$B$2:$AM$2,0),0),0)+IFERROR(VLOOKUP($B91,'Round  (5)'!$B$2:$AM$102,MATCH(Species!K$2,'Round  (5)'!$B$2:$AM$2,0),0),0)+IFERROR(VLOOKUP($B91,'Round  (6)'!$B$2:$AM$102,MATCH(Species!K$2,'Round  (6)'!$B$2:$AM$2,0),0),0)+IFERROR(VLOOKUP($B91,'Round  (7)'!$B$2:$AM$102,MATCH(Species!K$2,'Round  (7)'!$B$2:$AM$2,0),0),0)+IFERROR(VLOOKUP($B91,'Round  (8)'!$B$2:$AM$102,MATCH(Species!K$2,'Round  (8)'!$B$2:$AM$2,0),0),0)+IFERROR(VLOOKUP($B91,'Round  (9)'!$B$2:$AM$102,MATCH(Species!K$2,'Round  (9)'!$B$2:$AM$2,0),0),0)+IFERROR(VLOOKUP($B91,'Round  (10)'!$B$2:$U$102,MATCH(Species!K$2,'Round  (10)'!$B$2:$U$2,0),0),0)+IFERROR(VLOOKUP($B91,'Round  (11)'!$B$2:$AB$102,MATCH(Species!K$2,'Round  (11)'!$B$2:$AB$2,0),0),0)+IFERROR(VLOOKUP($B91,'Round  (12)'!$B$2:$Y$100,MATCH(Species!K$2,'Round  (12)'!$B$2:$Y$2,0),0),0)</f>
        <v>0</v>
      </c>
      <c r="L91" s="480">
        <f>IFERROR(VLOOKUP($B91,'Round 1'!$B$2:$AM$102,MATCH(Species!L$2,'Round 1'!$B$2:$AM$2,0),0),0)+IFERROR(VLOOKUP($B91,'Round  (2)'!$B$2:$AM$102,MATCH(Species!L$2,'Round  (2)'!$B$2:$AM$2,0),0),0)+IFERROR(VLOOKUP($B91,'Round  (3)'!$B$2:$AM$102,MATCH(Species!L$2,'Round  (3)'!$B$2:$AM$2,0),0),0)+IFERROR(VLOOKUP($B91,'Round (4)'!$B$2:$AM$102,MATCH(Species!L$2,'Round (4)'!$B$2:$AM$2,0),0),0)+IFERROR(VLOOKUP($B91,'Round  (5)'!$B$2:$AM$102,MATCH(Species!L$2,'Round  (5)'!$B$2:$AM$2,0),0),0)+IFERROR(VLOOKUP($B91,'Round  (6)'!$B$2:$AM$102,MATCH(Species!L$2,'Round  (6)'!$B$2:$AM$2,0),0),0)+IFERROR(VLOOKUP($B91,'Round  (7)'!$B$2:$AM$102,MATCH(Species!L$2,'Round  (7)'!$B$2:$AM$2,0),0),0)+IFERROR(VLOOKUP($B91,'Round  (8)'!$B$2:$AM$102,MATCH(Species!L$2,'Round  (8)'!$B$2:$AM$2,0),0),0)+IFERROR(VLOOKUP($B91,'Round  (9)'!$B$2:$AM$102,MATCH(Species!L$2,'Round  (9)'!$B$2:$AM$2,0),0),0)+IFERROR(VLOOKUP($B91,'Round  (10)'!$B$2:$U$102,MATCH(Species!L$2,'Round  (10)'!$B$2:$U$2,0),0),0)+IFERROR(VLOOKUP($B91,'Round  (11)'!$B$2:$AB$102,MATCH(Species!L$2,'Round  (11)'!$B$2:$AB$2,0),0),0)+IFERROR(VLOOKUP($B91,'Round  (12)'!$B$2:$Y$100,MATCH(Species!L$2,'Round  (12)'!$B$2:$Y$2,0),0),0)</f>
        <v>1</v>
      </c>
      <c r="M91" s="480">
        <f>IFERROR(VLOOKUP($B91,'Round 1'!$B$2:$AM$102,MATCH(Species!M$2,'Round 1'!$B$2:$AM$2,0),0),0)+IFERROR(VLOOKUP($B91,'Round  (2)'!$B$2:$AM$102,MATCH(Species!M$2,'Round  (2)'!$B$2:$AM$2,0),0),0)+IFERROR(VLOOKUP($B91,'Round  (3)'!$B$2:$AM$102,MATCH(Species!M$2,'Round  (3)'!$B$2:$AM$2,0),0),0)+IFERROR(VLOOKUP($B91,'Round (4)'!$B$2:$AM$102,MATCH(Species!M$2,'Round (4)'!$B$2:$AM$2,0),0),0)+IFERROR(VLOOKUP($B91,'Round  (5)'!$B$2:$AM$102,MATCH(Species!M$2,'Round  (5)'!$B$2:$AM$2,0),0),0)+IFERROR(VLOOKUP($B91,'Round  (6)'!$B$2:$AM$102,MATCH(Species!M$2,'Round  (6)'!$B$2:$AM$2,0),0),0)+IFERROR(VLOOKUP($B91,'Round  (7)'!$B$2:$AM$102,MATCH(Species!M$2,'Round  (7)'!$B$2:$AM$2,0),0),0)+IFERROR(VLOOKUP($B91,'Round  (8)'!$B$2:$AM$102,MATCH(Species!M$2,'Round  (8)'!$B$2:$AM$2,0),0),0)+IFERROR(VLOOKUP($B91,'Round  (9)'!$B$2:$AM$102,MATCH(Species!M$2,'Round  (9)'!$B$2:$AM$2,0),0),0)+IFERROR(VLOOKUP($B91,'Round  (10)'!$B$2:$U$102,MATCH(Species!M$2,'Round  (10)'!$B$2:$U$2,0),0),0)+IFERROR(VLOOKUP($B91,'Round  (11)'!$B$2:$AB$102,MATCH(Species!M$2,'Round  (11)'!$B$2:$AB$2,0),0),0)+IFERROR(VLOOKUP($B91,'Round  (12)'!$B$2:$Y$100,MATCH(Species!M$2,'Round  (12)'!$B$2:$Y$2,0),0),0)</f>
        <v>0</v>
      </c>
      <c r="N91" s="480">
        <f>IFERROR(VLOOKUP($B91,'Round 1'!$B$2:$AM$102,MATCH(Species!N$2,'Round 1'!$B$2:$AM$2,0),0),0)+IFERROR(VLOOKUP($B91,'Round  (2)'!$B$2:$AM$102,MATCH(Species!N$2,'Round  (2)'!$B$2:$AM$2,0),0),0)+IFERROR(VLOOKUP($B91,'Round  (3)'!$B$2:$AM$102,MATCH(Species!N$2,'Round  (3)'!$B$2:$AM$2,0),0),0)+IFERROR(VLOOKUP($B91,'Round (4)'!$B$2:$AM$102,MATCH(Species!N$2,'Round (4)'!$B$2:$AM$2,0),0),0)+IFERROR(VLOOKUP($B91,'Round  (5)'!$B$2:$AM$102,MATCH(Species!N$2,'Round  (5)'!$B$2:$AM$2,0),0),0)+IFERROR(VLOOKUP($B91,'Round  (6)'!$B$2:$AM$102,MATCH(Species!N$2,'Round  (6)'!$B$2:$AM$2,0),0),0)+IFERROR(VLOOKUP($B91,'Round  (7)'!$B$2:$AM$102,MATCH(Species!N$2,'Round  (7)'!$B$2:$AM$2,0),0),0)+IFERROR(VLOOKUP($B91,'Round  (8)'!$B$2:$AM$102,MATCH(Species!N$2,'Round  (8)'!$B$2:$AM$2,0),0),0)+IFERROR(VLOOKUP($B91,'Round  (9)'!$B$2:$AM$102,MATCH(Species!N$2,'Round  (9)'!$B$2:$AM$2,0),0),0)+IFERROR(VLOOKUP($B91,'Round  (10)'!$B$2:$U$102,MATCH(Species!N$2,'Round  (10)'!$B$2:$U$2,0),0),0)+IFERROR(VLOOKUP($B91,'Round  (11)'!$B$2:$AB$102,MATCH(Species!N$2,'Round  (11)'!$B$2:$AB$2,0),0),0)+IFERROR(VLOOKUP($B91,'Round  (12)'!$B$2:$Y$100,MATCH(Species!N$2,'Round  (12)'!$B$2:$Y$2,0),0),0)</f>
        <v>0</v>
      </c>
      <c r="O91" s="480">
        <f>IFERROR(VLOOKUP($B91,'Round 1'!$B$2:$AM$102,MATCH(Species!O$2,'Round 1'!$B$2:$AM$2,0),0),0)+IFERROR(VLOOKUP($B91,'Round  (2)'!$B$2:$AM$102,MATCH(Species!O$2,'Round  (2)'!$B$2:$AM$2,0),0),0)+IFERROR(VLOOKUP($B91,'Round  (3)'!$B$2:$AM$102,MATCH(Species!O$2,'Round  (3)'!$B$2:$AM$2,0),0),0)+IFERROR(VLOOKUP($B91,'Round (4)'!$B$2:$AM$102,MATCH(Species!O$2,'Round (4)'!$B$2:$AM$2,0),0),0)+IFERROR(VLOOKUP($B91,'Round  (5)'!$B$2:$AM$102,MATCH(Species!O$2,'Round  (5)'!$B$2:$AM$2,0),0),0)+IFERROR(VLOOKUP($B91,'Round  (6)'!$B$2:$AM$102,MATCH(Species!O$2,'Round  (6)'!$B$2:$AM$2,0),0),0)+IFERROR(VLOOKUP($B91,'Round  (7)'!$B$2:$AM$102,MATCH(Species!O$2,'Round  (7)'!$B$2:$AM$2,0),0),0)+IFERROR(VLOOKUP($B91,'Round  (8)'!$B$2:$AM$102,MATCH(Species!O$2,'Round  (8)'!$B$2:$AM$2,0),0),0)+IFERROR(VLOOKUP($B91,'Round  (9)'!$B$2:$AM$102,MATCH(Species!O$2,'Round  (9)'!$B$2:$AM$2,0),0),0)+IFERROR(VLOOKUP($B91,'Round  (10)'!$B$2:$U$102,MATCH(Species!O$2,'Round  (10)'!$B$2:$U$2,0),0),0)+IFERROR(VLOOKUP($B91,'Round  (11)'!$B$2:$AB$102,MATCH(Species!O$2,'Round  (11)'!$B$2:$AB$2,0),0),0)+IFERROR(VLOOKUP($B91,'Round  (12)'!$B$2:$Y$100,MATCH(Species!O$2,'Round  (12)'!$B$2:$Y$2,0),0),0)</f>
        <v>0</v>
      </c>
      <c r="P91" s="480">
        <f>IFERROR(VLOOKUP($B91,'Round 1'!$B$2:$AM$102,MATCH(Species!P$2,'Round 1'!$B$2:$AM$2,0),0),0)+IFERROR(VLOOKUP($B91,'Round  (2)'!$B$2:$AM$102,MATCH(Species!P$2,'Round  (2)'!$B$2:$AM$2,0),0),0)+IFERROR(VLOOKUP($B91,'Round  (3)'!$B$2:$AM$102,MATCH(Species!P$2,'Round  (3)'!$B$2:$AM$2,0),0),0)+IFERROR(VLOOKUP($B91,'Round (4)'!$B$2:$AM$102,MATCH(Species!P$2,'Round (4)'!$B$2:$AM$2,0),0),0)+IFERROR(VLOOKUP($B91,'Round  (5)'!$B$2:$AM$102,MATCH(Species!P$2,'Round  (5)'!$B$2:$AM$2,0),0),0)+IFERROR(VLOOKUP($B91,'Round  (6)'!$B$2:$AM$102,MATCH(Species!P$2,'Round  (6)'!$B$2:$AM$2,0),0),0)+IFERROR(VLOOKUP($B91,'Round  (7)'!$B$2:$AM$102,MATCH(Species!P$2,'Round  (7)'!$B$2:$AM$2,0),0),0)+IFERROR(VLOOKUP($B91,'Round  (8)'!$B$2:$AM$102,MATCH(Species!P$2,'Round  (8)'!$B$2:$AM$2,0),0),0)+IFERROR(VLOOKUP($B91,'Round  (9)'!$B$2:$AM$102,MATCH(Species!P$2,'Round  (9)'!$B$2:$AM$2,0),0),0)+IFERROR(VLOOKUP($B91,'Round  (10)'!$B$2:$U$102,MATCH(Species!P$2,'Round  (10)'!$B$2:$U$2,0),0),0)+IFERROR(VLOOKUP($B91,'Round  (11)'!$B$2:$AB$102,MATCH(Species!P$2,'Round  (11)'!$B$2:$AB$2,0),0),0)+IFERROR(VLOOKUP($B91,'Round  (12)'!$B$2:$Y$100,MATCH(Species!P$2,'Round  (12)'!$B$2:$Y$2,0),0),0)</f>
        <v>0</v>
      </c>
      <c r="Q91" s="480">
        <f>IFERROR(VLOOKUP($B91,'Round 1'!$B$2:$AM$102,MATCH(Species!Q$2,'Round 1'!$B$2:$AM$2,0),0),0)+IFERROR(VLOOKUP($B91,'Round  (2)'!$B$2:$AM$102,MATCH(Species!Q$2,'Round  (2)'!$B$2:$AM$2,0),0),0)+IFERROR(VLOOKUP($B91,'Round  (3)'!$B$2:$AM$102,MATCH(Species!Q$2,'Round  (3)'!$B$2:$AM$2,0),0),0)+IFERROR(VLOOKUP($B91,'Round (4)'!$B$2:$AM$102,MATCH(Species!Q$2,'Round (4)'!$B$2:$AM$2,0),0),0)+IFERROR(VLOOKUP($B91,'Round  (5)'!$B$2:$AM$102,MATCH(Species!Q$2,'Round  (5)'!$B$2:$AM$2,0),0),0)+IFERROR(VLOOKUP($B91,'Round  (6)'!$B$2:$AM$102,MATCH(Species!Q$2,'Round  (6)'!$B$2:$AM$2,0),0),0)+IFERROR(VLOOKUP($B91,'Round  (7)'!$B$2:$AM$102,MATCH(Species!Q$2,'Round  (7)'!$B$2:$AM$2,0),0),0)+IFERROR(VLOOKUP($B91,'Round  (8)'!$B$2:$AM$102,MATCH(Species!Q$2,'Round  (8)'!$B$2:$AM$2,0),0),0)+IFERROR(VLOOKUP($B91,'Round  (9)'!$B$2:$AM$102,MATCH(Species!Q$2,'Round  (9)'!$B$2:$AM$2,0),0),0)+IFERROR(VLOOKUP($B91,'Round  (10)'!$B$2:$U$102,MATCH(Species!Q$2,'Round  (10)'!$B$2:$U$2,0),0),0)+IFERROR(VLOOKUP($B91,'Round  (11)'!$B$2:$AB$102,MATCH(Species!Q$2,'Round  (11)'!$B$2:$AB$2,0),0),0)+IFERROR(VLOOKUP($B91,'Round  (12)'!$B$2:$Y$100,MATCH(Species!Q$2,'Round  (12)'!$B$2:$Y$2,0),0),0)</f>
        <v>0</v>
      </c>
      <c r="R91" s="480">
        <f>IFERROR(VLOOKUP($B91,'Round 1'!$B$2:$AM$102,MATCH(Species!R$2,'Round 1'!$B$2:$AM$2,0),0),0)+IFERROR(VLOOKUP($B91,'Round  (2)'!$B$2:$AM$102,MATCH(Species!R$2,'Round  (2)'!$B$2:$AM$2,0),0),0)+IFERROR(VLOOKUP($B91,'Round  (3)'!$B$2:$AM$102,MATCH(Species!R$2,'Round  (3)'!$B$2:$AM$2,0),0),0)+IFERROR(VLOOKUP($B91,'Round (4)'!$B$2:$AM$102,MATCH(Species!R$2,'Round (4)'!$B$2:$AM$2,0),0),0)+IFERROR(VLOOKUP($B91,'Round  (5)'!$B$2:$AM$102,MATCH(Species!R$2,'Round  (5)'!$B$2:$AM$2,0),0),0)+IFERROR(VLOOKUP($B91,'Round  (6)'!$B$2:$AM$102,MATCH(Species!R$2,'Round  (6)'!$B$2:$AM$2,0),0),0)+IFERROR(VLOOKUP($B91,'Round  (7)'!$B$2:$AM$102,MATCH(Species!R$2,'Round  (7)'!$B$2:$AM$2,0),0),0)+IFERROR(VLOOKUP($B91,'Round  (8)'!$B$2:$AM$102,MATCH(Species!R$2,'Round  (8)'!$B$2:$AM$2,0),0),0)+IFERROR(VLOOKUP($B91,'Round  (9)'!$B$2:$AM$102,MATCH(Species!R$2,'Round  (9)'!$B$2:$AM$2,0),0),0)+IFERROR(VLOOKUP($B91,'Round  (10)'!$B$2:$U$102,MATCH(Species!R$2,'Round  (10)'!$B$2:$U$2,0),0),0)+IFERROR(VLOOKUP($B91,'Round  (11)'!$B$2:$AB$102,MATCH(Species!R$2,'Round  (11)'!$B$2:$AB$2,0),0),0)+IFERROR(VLOOKUP($B91,'Round  (12)'!$B$2:$Y$100,MATCH(Species!R$2,'Round  (12)'!$B$2:$Y$2,0),0),0)</f>
        <v>0</v>
      </c>
      <c r="S91" s="480">
        <f>IFERROR(VLOOKUP($B91,'Round 1'!$B$2:$AM$102,MATCH(Species!S$2,'Round 1'!$B$2:$AM$2,0),0),0)+IFERROR(VLOOKUP($B91,'Round  (2)'!$B$2:$AM$102,MATCH(Species!S$2,'Round  (2)'!$B$2:$AM$2,0),0),0)+IFERROR(VLOOKUP($B91,'Round  (3)'!$B$2:$AM$102,MATCH(Species!S$2,'Round  (3)'!$B$2:$AM$2,0),0),0)+IFERROR(VLOOKUP($B91,'Round (4)'!$B$2:$AM$102,MATCH(Species!S$2,'Round (4)'!$B$2:$AM$2,0),0),0)+IFERROR(VLOOKUP($B91,'Round  (5)'!$B$2:$AM$102,MATCH(Species!S$2,'Round  (5)'!$B$2:$AM$2,0),0),0)+IFERROR(VLOOKUP($B91,'Round  (6)'!$B$2:$AM$102,MATCH(Species!S$2,'Round  (6)'!$B$2:$AM$2,0),0),0)+IFERROR(VLOOKUP($B91,'Round  (7)'!$B$2:$AM$102,MATCH(Species!S$2,'Round  (7)'!$B$2:$AM$2,0),0),0)+IFERROR(VLOOKUP($B91,'Round  (8)'!$B$2:$AM$102,MATCH(Species!S$2,'Round  (8)'!$B$2:$AM$2,0),0),0)+IFERROR(VLOOKUP($B91,'Round  (9)'!$B$2:$AM$102,MATCH(Species!S$2,'Round  (9)'!$B$2:$AM$2,0),0),0)+IFERROR(VLOOKUP($B91,'Round  (10)'!$B$2:$U$102,MATCH(Species!S$2,'Round  (10)'!$B$2:$U$2,0),0),0)+IFERROR(VLOOKUP($B91,'Round  (11)'!$B$2:$AB$102,MATCH(Species!S$2,'Round  (11)'!$B$2:$AB$2,0),0),0)+IFERROR(VLOOKUP($B91,'Round  (12)'!$B$2:$Y$100,MATCH(Species!S$2,'Round  (12)'!$B$2:$Y$2,0),0),0)</f>
        <v>0</v>
      </c>
      <c r="T91" s="480">
        <f>IFERROR(VLOOKUP($B91,'Round 1'!$B$2:$AM$102,MATCH(Species!T$2,'Round 1'!$B$2:$AM$2,0),0),0)+IFERROR(VLOOKUP($B91,'Round  (2)'!$B$2:$AM$102,MATCH(Species!T$2,'Round  (2)'!$B$2:$AM$2,0),0),0)+IFERROR(VLOOKUP($B91,'Round  (3)'!$B$2:$AM$102,MATCH(Species!T$2,'Round  (3)'!$B$2:$AM$2,0),0),0)+IFERROR(VLOOKUP($B91,'Round (4)'!$B$2:$AM$102,MATCH(Species!T$2,'Round (4)'!$B$2:$AM$2,0),0),0)+IFERROR(VLOOKUP($B91,'Round  (5)'!$B$2:$AM$102,MATCH(Species!T$2,'Round  (5)'!$B$2:$AM$2,0),0),0)+IFERROR(VLOOKUP($B91,'Round  (6)'!$B$2:$AM$102,MATCH(Species!T$2,'Round  (6)'!$B$2:$AM$2,0),0),0)+IFERROR(VLOOKUP($B91,'Round  (7)'!$B$2:$AM$102,MATCH(Species!T$2,'Round  (7)'!$B$2:$AM$2,0),0),0)+IFERROR(VLOOKUP($B91,'Round  (8)'!$B$2:$AM$102,MATCH(Species!T$2,'Round  (8)'!$B$2:$AM$2,0),0),0)+IFERROR(VLOOKUP($B91,'Round  (9)'!$B$2:$AM$102,MATCH(Species!T$2,'Round  (9)'!$B$2:$AM$2,0),0),0)+IFERROR(VLOOKUP($B91,'Round  (10)'!$B$2:$U$102,MATCH(Species!T$2,'Round  (10)'!$B$2:$U$2,0),0),0)+IFERROR(VLOOKUP($B91,'Round  (11)'!$B$2:$AB$102,MATCH(Species!T$2,'Round  (11)'!$B$2:$AB$2,0),0),0)+IFERROR(VLOOKUP($B91,'Round  (12)'!$B$2:$Y$100,MATCH(Species!T$2,'Round  (12)'!$B$2:$Y$2,0),0),0)</f>
        <v>0</v>
      </c>
      <c r="U91" s="480">
        <f>IFERROR(VLOOKUP($B91,'Round 1'!$B$2:$AM$102,MATCH(Species!U$2,'Round 1'!$B$2:$AM$2,0),0),0)+IFERROR(VLOOKUP($B91,'Round  (2)'!$B$2:$AM$102,MATCH(Species!U$2,'Round  (2)'!$B$2:$AM$2,0),0),0)+IFERROR(VLOOKUP($B91,'Round  (3)'!$B$2:$AM$102,MATCH(Species!U$2,'Round  (3)'!$B$2:$AM$2,0),0),0)+IFERROR(VLOOKUP($B91,'Round (4)'!$B$2:$AM$102,MATCH(Species!U$2,'Round (4)'!$B$2:$AM$2,0),0),0)+IFERROR(VLOOKUP($B91,'Round  (5)'!$B$2:$AM$102,MATCH(Species!U$2,'Round  (5)'!$B$2:$AM$2,0),0),0)+IFERROR(VLOOKUP($B91,'Round  (6)'!$B$2:$AM$102,MATCH(Species!U$2,'Round  (6)'!$B$2:$AM$2,0),0),0)+IFERROR(VLOOKUP($B91,'Round  (7)'!$B$2:$AM$102,MATCH(Species!U$2,'Round  (7)'!$B$2:$AM$2,0),0),0)+IFERROR(VLOOKUP($B91,'Round  (8)'!$B$2:$AM$102,MATCH(Species!U$2,'Round  (8)'!$B$2:$AM$2,0),0),0)+IFERROR(VLOOKUP($B91,'Round  (9)'!$B$2:$AM$102,MATCH(Species!U$2,'Round  (9)'!$B$2:$AM$2,0),0),0)+IFERROR(VLOOKUP($B91,'Round  (10)'!$B$2:$U$102,MATCH(Species!U$2,'Round  (10)'!$B$2:$U$2,0),0),0)+IFERROR(VLOOKUP($B91,'Round  (11)'!$B$2:$AB$102,MATCH(Species!U$2,'Round  (11)'!$B$2:$AB$2,0),0),0)+IFERROR(VLOOKUP($B91,'Round  (12)'!$B$2:$Y$100,MATCH(Species!U$2,'Round  (12)'!$B$2:$Y$2,0),0),0)</f>
        <v>0</v>
      </c>
      <c r="V91" s="480">
        <f>IFERROR(VLOOKUP($B91,'Round 1'!$B$2:$AM$102,MATCH(Species!V$2,'Round 1'!$B$2:$AM$2,0),0),0)+IFERROR(VLOOKUP($B91,'Round  (2)'!$B$2:$AM$102,MATCH(Species!V$2,'Round  (2)'!$B$2:$AM$2,0),0),0)+IFERROR(VLOOKUP($B91,'Round  (3)'!$B$2:$AM$102,MATCH(Species!V$2,'Round  (3)'!$B$2:$AM$2,0),0),0)+IFERROR(VLOOKUP($B91,'Round (4)'!$B$2:$AM$102,MATCH(Species!V$2,'Round (4)'!$B$2:$AM$2,0),0),0)+IFERROR(VLOOKUP($B91,'Round  (5)'!$B$2:$AM$102,MATCH(Species!V$2,'Round  (5)'!$B$2:$AM$2,0),0),0)+IFERROR(VLOOKUP($B91,'Round  (6)'!$B$2:$AM$102,MATCH(Species!V$2,'Round  (6)'!$B$2:$AM$2,0),0),0)+IFERROR(VLOOKUP($B91,'Round  (7)'!$B$2:$AM$102,MATCH(Species!V$2,'Round  (7)'!$B$2:$AM$2,0),0),0)+IFERROR(VLOOKUP($B91,'Round  (8)'!$B$2:$AM$102,MATCH(Species!V$2,'Round  (8)'!$B$2:$AM$2,0),0),0)+IFERROR(VLOOKUP($B91,'Round  (9)'!$B$2:$AM$102,MATCH(Species!V$2,'Round  (9)'!$B$2:$AM$2,0),0),0)+IFERROR(VLOOKUP($B91,'Round  (10)'!$B$2:$U$102,MATCH(Species!V$2,'Round  (10)'!$B$2:$U$2,0),0),0)+IFERROR(VLOOKUP($B91,'Round  (11)'!$B$2:$AB$102,MATCH(Species!V$2,'Round  (11)'!$B$2:$AB$2,0),0),0)+IFERROR(VLOOKUP($B91,'Round  (12)'!$B$2:$Y$100,MATCH(Species!V$2,'Round  (12)'!$B$2:$Y$2,0),0),0)</f>
        <v>0</v>
      </c>
      <c r="W91" s="480">
        <f>IFERROR(VLOOKUP($B91,'Round 1'!$B$2:$AM$102,MATCH(Species!W$2,'Round 1'!$B$2:$AM$2,0),0),0)+IFERROR(VLOOKUP($B91,'Round  (2)'!$B$2:$AM$102,MATCH(Species!W$2,'Round  (2)'!$B$2:$AM$2,0),0),0)+IFERROR(VLOOKUP($B91,'Round  (3)'!$B$2:$AM$102,MATCH(Species!W$2,'Round  (3)'!$B$2:$AM$2,0),0),0)+IFERROR(VLOOKUP($B91,'Round (4)'!$B$2:$AM$102,MATCH(Species!W$2,'Round (4)'!$B$2:$AM$2,0),0),0)+IFERROR(VLOOKUP($B91,'Round  (5)'!$B$2:$AM$102,MATCH(Species!W$2,'Round  (5)'!$B$2:$AM$2,0),0),0)+IFERROR(VLOOKUP($B91,'Round  (6)'!$B$2:$AM$102,MATCH(Species!W$2,'Round  (6)'!$B$2:$AM$2,0),0),0)+IFERROR(VLOOKUP($B91,'Round  (7)'!$B$2:$AM$102,MATCH(Species!W$2,'Round  (7)'!$B$2:$AM$2,0),0),0)+IFERROR(VLOOKUP($B91,'Round  (8)'!$B$2:$AM$102,MATCH(Species!W$2,'Round  (8)'!$B$2:$AM$2,0),0),0)+IFERROR(VLOOKUP($B91,'Round  (9)'!$B$2:$AM$102,MATCH(Species!W$2,'Round  (9)'!$B$2:$AM$2,0),0),0)+IFERROR(VLOOKUP($B91,'Round  (10)'!$B$2:$U$102,MATCH(Species!W$2,'Round  (10)'!$B$2:$U$2,0),0),0)+IFERROR(VLOOKUP($B91,'Round  (11)'!$B$2:$AB$102,MATCH(Species!W$2,'Round  (11)'!$B$2:$AB$2,0),0),0)+IFERROR(VLOOKUP($B91,'Round  (12)'!$B$2:$Y$100,MATCH(Species!W$2,'Round  (12)'!$B$2:$Y$2,0),0),0)</f>
        <v>0</v>
      </c>
      <c r="X91" s="480">
        <f>IFERROR(VLOOKUP($B91,'Round 1'!$B$2:$AM$102,MATCH(Species!X$2,'Round 1'!$B$2:$AM$2,0),0),0)+IFERROR(VLOOKUP($B91,'Round  (2)'!$B$2:$AM$102,MATCH(Species!X$2,'Round  (2)'!$B$2:$AM$2,0),0),0)+IFERROR(VLOOKUP($B91,'Round  (3)'!$B$2:$AM$102,MATCH(Species!X$2,'Round  (3)'!$B$2:$AM$2,0),0),0)+IFERROR(VLOOKUP($B91,'Round (4)'!$B$2:$AM$102,MATCH(Species!X$2,'Round (4)'!$B$2:$AM$2,0),0),0)+IFERROR(VLOOKUP($B91,'Round  (5)'!$B$2:$AM$102,MATCH(Species!X$2,'Round  (5)'!$B$2:$AM$2,0),0),0)+IFERROR(VLOOKUP($B91,'Round  (6)'!$B$2:$AM$102,MATCH(Species!X$2,'Round  (6)'!$B$2:$AM$2,0),0),0)+IFERROR(VLOOKUP($B91,'Round  (7)'!$B$2:$AM$102,MATCH(Species!X$2,'Round  (7)'!$B$2:$AM$2,0),0),0)+IFERROR(VLOOKUP($B91,'Round  (8)'!$B$2:$AM$102,MATCH(Species!X$2,'Round  (8)'!$B$2:$AM$2,0),0),0)+IFERROR(VLOOKUP($B91,'Round  (9)'!$B$2:$AM$102,MATCH(Species!X$2,'Round  (9)'!$B$2:$AM$2,0),0),0)+IFERROR(VLOOKUP($B91,'Round  (10)'!$B$2:$U$102,MATCH(Species!X$2,'Round  (10)'!$B$2:$U$2,0),0),0)+IFERROR(VLOOKUP($B91,'Round  (11)'!$B$2:$AB$102,MATCH(Species!X$2,'Round  (11)'!$B$2:$AB$2,0),0),0)+IFERROR(VLOOKUP($B91,'Round  (12)'!$B$2:$Y$100,MATCH(Species!X$2,'Round  (12)'!$B$2:$Y$2,0),0),0)</f>
        <v>0</v>
      </c>
      <c r="Y91" s="480">
        <f>IFERROR(VLOOKUP($B91,'Round 1'!$B$2:$AM$102,MATCH(Species!Y$2,'Round 1'!$B$2:$AM$2,0),0),0)+IFERROR(VLOOKUP($B91,'Round  (2)'!$B$2:$AM$102,MATCH(Species!Y$2,'Round  (2)'!$B$2:$AM$2,0),0),0)+IFERROR(VLOOKUP($B91,'Round  (3)'!$B$2:$AM$102,MATCH(Species!Y$2,'Round  (3)'!$B$2:$AM$2,0),0),0)+IFERROR(VLOOKUP($B91,'Round (4)'!$B$2:$AM$102,MATCH(Species!Y$2,'Round (4)'!$B$2:$AM$2,0),0),0)+IFERROR(VLOOKUP($B91,'Round  (5)'!$B$2:$AM$102,MATCH(Species!Y$2,'Round  (5)'!$B$2:$AM$2,0),0),0)+IFERROR(VLOOKUP($B91,'Round  (6)'!$B$2:$AM$102,MATCH(Species!Y$2,'Round  (6)'!$B$2:$AM$2,0),0),0)+IFERROR(VLOOKUP($B91,'Round  (7)'!$B$2:$AM$102,MATCH(Species!Y$2,'Round  (7)'!$B$2:$AM$2,0),0),0)+IFERROR(VLOOKUP($B91,'Round  (8)'!$B$2:$AM$102,MATCH(Species!Y$2,'Round  (8)'!$B$2:$AM$2,0),0),0)+IFERROR(VLOOKUP($B91,'Round  (9)'!$B$2:$AM$102,MATCH(Species!Y$2,'Round  (9)'!$B$2:$AM$2,0),0),0)+IFERROR(VLOOKUP($B91,'Round  (10)'!$B$2:$U$102,MATCH(Species!Y$2,'Round  (10)'!$B$2:$U$2,0),0),0)+IFERROR(VLOOKUP($B91,'Round  (11)'!$B$2:$AB$102,MATCH(Species!Y$2,'Round  (11)'!$B$2:$AB$2,0),0),0)+IFERROR(VLOOKUP($B91,'Round  (12)'!$B$2:$Y$100,MATCH(Species!Y$2,'Round  (12)'!$B$2:$Y$2,0),0),0)</f>
        <v>0</v>
      </c>
      <c r="Z91" s="480">
        <f>IFERROR(VLOOKUP($B91,'Round 1'!$B$2:$AM$102,MATCH(Species!Z$2,'Round 1'!$B$2:$AM$2,0),0),0)+IFERROR(VLOOKUP($B91,'Round  (2)'!$B$2:$AM$102,MATCH(Species!Z$2,'Round  (2)'!$B$2:$AM$2,0),0),0)+IFERROR(VLOOKUP($B91,'Round  (3)'!$B$2:$AM$102,MATCH(Species!Z$2,'Round  (3)'!$B$2:$AM$2,0),0),0)+IFERROR(VLOOKUP($B91,'Round (4)'!$B$2:$AM$102,MATCH(Species!Z$2,'Round (4)'!$B$2:$AM$2,0),0),0)+IFERROR(VLOOKUP($B91,'Round  (5)'!$B$2:$AM$102,MATCH(Species!Z$2,'Round  (5)'!$B$2:$AM$2,0),0),0)+IFERROR(VLOOKUP($B91,'Round  (6)'!$B$2:$AM$102,MATCH(Species!Z$2,'Round  (6)'!$B$2:$AM$2,0),0),0)+IFERROR(VLOOKUP($B91,'Round  (7)'!$B$2:$AM$102,MATCH(Species!Z$2,'Round  (7)'!$B$2:$AM$2,0),0),0)+IFERROR(VLOOKUP($B91,'Round  (8)'!$B$2:$AM$102,MATCH(Species!Z$2,'Round  (8)'!$B$2:$AM$2,0),0),0)+IFERROR(VLOOKUP($B91,'Round  (9)'!$B$2:$AM$102,MATCH(Species!Z$2,'Round  (9)'!$B$2:$AM$2,0),0),0)+IFERROR(VLOOKUP($B91,'Round  (10)'!$B$2:$U$102,MATCH(Species!Z$2,'Round  (10)'!$B$2:$U$2,0),0),0)+IFERROR(VLOOKUP($B91,'Round  (11)'!$B$2:$AB$102,MATCH(Species!Z$2,'Round  (11)'!$B$2:$AB$2,0),0),0)+IFERROR(VLOOKUP($B91,'Round  (12)'!$B$2:$Y$100,MATCH(Species!Z$2,'Round  (12)'!$B$2:$Y$2,0),0),0)</f>
        <v>0</v>
      </c>
      <c r="AA91" s="480">
        <f>IFERROR(VLOOKUP($B91,'Round 1'!$B$2:$AM$102,MATCH(Species!AA$2,'Round 1'!$B$2:$AM$2,0),0),0)+IFERROR(VLOOKUP($B91,'Round  (2)'!$B$2:$AM$102,MATCH(Species!AA$2,'Round  (2)'!$B$2:$AM$2,0),0),0)+IFERROR(VLOOKUP($B91,'Round  (3)'!$B$2:$AM$102,MATCH(Species!AA$2,'Round  (3)'!$B$2:$AM$2,0),0),0)+IFERROR(VLOOKUP($B91,'Round (4)'!$B$2:$AM$102,MATCH(Species!AA$2,'Round (4)'!$B$2:$AM$2,0),0),0)+IFERROR(VLOOKUP($B91,'Round  (5)'!$B$2:$AM$102,MATCH(Species!AA$2,'Round  (5)'!$B$2:$AM$2,0),0),0)+IFERROR(VLOOKUP($B91,'Round  (6)'!$B$2:$AM$102,MATCH(Species!AA$2,'Round  (6)'!$B$2:$AM$2,0),0),0)+IFERROR(VLOOKUP($B91,'Round  (7)'!$B$2:$AM$102,MATCH(Species!AA$2,'Round  (7)'!$B$2:$AM$2,0),0),0)+IFERROR(VLOOKUP($B91,'Round  (8)'!$B$2:$AM$102,MATCH(Species!AA$2,'Round  (8)'!$B$2:$AM$2,0),0),0)+IFERROR(VLOOKUP($B91,'Round  (9)'!$B$2:$AM$102,MATCH(Species!AA$2,'Round  (9)'!$B$2:$AM$2,0),0),0)+IFERROR(VLOOKUP($B91,'Round  (10)'!$B$2:$U$102,MATCH(Species!AA$2,'Round  (10)'!$B$2:$U$2,0),0),0)+IFERROR(VLOOKUP($B91,'Round  (11)'!$B$2:$AB$102,MATCH(Species!AA$2,'Round  (11)'!$B$2:$AB$2,0),0),0)+IFERROR(VLOOKUP($B91,'Round  (12)'!$B$2:$Y$100,MATCH(Species!AA$2,'Round  (12)'!$B$2:$Y$2,0),0),0)</f>
        <v>0</v>
      </c>
      <c r="AB91" s="480">
        <f>IFERROR(VLOOKUP($B91,'Round 1'!$B$2:$AM$102,MATCH(Species!AB$2,'Round 1'!$B$2:$AM$2,0),0),0)+IFERROR(VLOOKUP($B91,'Round  (2)'!$B$2:$AM$102,MATCH(Species!AB$2,'Round  (2)'!$B$2:$AM$2,0),0),0)+IFERROR(VLOOKUP($B91,'Round  (3)'!$B$2:$AM$102,MATCH(Species!AB$2,'Round  (3)'!$B$2:$AM$2,0),0),0)+IFERROR(VLOOKUP($B91,'Round (4)'!$B$2:$AM$102,MATCH(Species!AB$2,'Round (4)'!$B$2:$AM$2,0),0),0)+IFERROR(VLOOKUP($B91,'Round  (5)'!$B$2:$AM$102,MATCH(Species!AB$2,'Round  (5)'!$B$2:$AM$2,0),0),0)+IFERROR(VLOOKUP($B91,'Round  (6)'!$B$2:$AM$102,MATCH(Species!AB$2,'Round  (6)'!$B$2:$AM$2,0),0),0)+IFERROR(VLOOKUP($B91,'Round  (7)'!$B$2:$AM$102,MATCH(Species!AB$2,'Round  (7)'!$B$2:$AM$2,0),0),0)+IFERROR(VLOOKUP($B91,'Round  (8)'!$B$2:$AM$102,MATCH(Species!AB$2,'Round  (8)'!$B$2:$AM$2,0),0),0)+IFERROR(VLOOKUP($B91,'Round  (9)'!$B$2:$AM$102,MATCH(Species!AB$2,'Round  (9)'!$B$2:$AM$2,0),0),0)+IFERROR(VLOOKUP($B91,'Round  (10)'!$B$2:$U$102,MATCH(Species!AB$2,'Round  (10)'!$B$2:$U$2,0),0),0)+IFERROR(VLOOKUP($B91,'Round  (11)'!$B$2:$AB$102,MATCH(Species!AB$2,'Round  (11)'!$B$2:$AB$2,0),0),0)+IFERROR(VLOOKUP($B91,'Round  (12)'!$B$2:$Y$100,MATCH(Species!AB$2,'Round  (12)'!$B$2:$Y$2,0),0),0)</f>
        <v>0</v>
      </c>
      <c r="AC91" s="480">
        <f>IFERROR(VLOOKUP($B91,'Round 1'!$B$2:$AM$102,MATCH(Species!AC$2,'Round 1'!$B$2:$AM$2,0),0),0)+IFERROR(VLOOKUP($B91,'Round  (2)'!$B$2:$AM$102,MATCH(Species!AC$2,'Round  (2)'!$B$2:$AM$2,0),0),0)+IFERROR(VLOOKUP($B91,'Round  (3)'!$B$2:$AM$102,MATCH(Species!AC$2,'Round  (3)'!$B$2:$AM$2,0),0),0)+IFERROR(VLOOKUP($B91,'Round (4)'!$B$2:$AM$102,MATCH(Species!AC$2,'Round (4)'!$B$2:$AM$2,0),0),0)+IFERROR(VLOOKUP($B91,'Round  (5)'!$B$2:$AM$102,MATCH(Species!AC$2,'Round  (5)'!$B$2:$AM$2,0),0),0)+IFERROR(VLOOKUP($B91,'Round  (6)'!$B$2:$AM$102,MATCH(Species!AC$2,'Round  (6)'!$B$2:$AM$2,0),0),0)+IFERROR(VLOOKUP($B91,'Round  (7)'!$B$2:$AM$102,MATCH(Species!AC$2,'Round  (7)'!$B$2:$AM$2,0),0),0)+IFERROR(VLOOKUP($B91,'Round  (8)'!$B$2:$AM$102,MATCH(Species!AC$2,'Round  (8)'!$B$2:$AM$2,0),0),0)+IFERROR(VLOOKUP($B91,'Round  (9)'!$B$2:$AM$102,MATCH(Species!AC$2,'Round  (9)'!$B$2:$AM$2,0),0),0)+IFERROR(VLOOKUP($B91,'Round  (10)'!$B$2:$U$102,MATCH(Species!AC$2,'Round  (10)'!$B$2:$U$2,0),0),0)+IFERROR(VLOOKUP($B91,'Round  (11)'!$B$2:$AB$102,MATCH(Species!AC$2,'Round  (11)'!$B$2:$AB$2,0),0),0)+IFERROR(VLOOKUP($B91,'Round  (12)'!$B$2:$Y$100,MATCH(Species!AC$2,'Round  (12)'!$B$2:$Y$2,0),0),0)</f>
        <v>0</v>
      </c>
      <c r="AD91" s="480">
        <f>IFERROR(VLOOKUP($B91,'Round 1'!$B$2:$AM$102,MATCH(Species!AD$2,'Round 1'!$B$2:$AM$2,0),0),0)+IFERROR(VLOOKUP($B91,'Round  (2)'!$B$2:$AM$102,MATCH(Species!AD$2,'Round  (2)'!$B$2:$AM$2,0),0),0)+IFERROR(VLOOKUP($B91,'Round  (3)'!$B$2:$AM$102,MATCH(Species!AD$2,'Round  (3)'!$B$2:$AM$2,0),0),0)+IFERROR(VLOOKUP($B91,'Round (4)'!$B$2:$AM$102,MATCH(Species!AD$2,'Round (4)'!$B$2:$AM$2,0),0),0)+IFERROR(VLOOKUP($B91,'Round  (5)'!$B$2:$AM$102,MATCH(Species!AD$2,'Round  (5)'!$B$2:$AM$2,0),0),0)+IFERROR(VLOOKUP($B91,'Round  (6)'!$B$2:$AM$102,MATCH(Species!AD$2,'Round  (6)'!$B$2:$AM$2,0),0),0)+IFERROR(VLOOKUP($B91,'Round  (7)'!$B$2:$AM$102,MATCH(Species!AD$2,'Round  (7)'!$B$2:$AM$2,0),0),0)+IFERROR(VLOOKUP($B91,'Round  (8)'!$B$2:$AM$102,MATCH(Species!AD$2,'Round  (8)'!$B$2:$AM$2,0),0),0)+IFERROR(VLOOKUP($B91,'Round  (9)'!$B$2:$AM$102,MATCH(Species!AD$2,'Round  (9)'!$B$2:$AM$2,0),0),0)+IFERROR(VLOOKUP($B91,'Round  (10)'!$B$2:$U$102,MATCH(Species!AD$2,'Round  (10)'!$B$2:$U$2,0),0),0)+IFERROR(VLOOKUP($B91,'Round  (11)'!$B$2:$AB$102,MATCH(Species!AD$2,'Round  (11)'!$B$2:$AB$2,0),0),0)+IFERROR(VLOOKUP($B91,'Round  (12)'!$B$2:$Y$100,MATCH(Species!AD$2,'Round  (12)'!$B$2:$Y$2,0),0),0)</f>
        <v>0</v>
      </c>
      <c r="AE91" s="480">
        <f>IFERROR(VLOOKUP($B91,'Round 1'!$B$2:$AM$102,MATCH(Species!AE$2,'Round 1'!$B$2:$AM$2,0),0),0)+IFERROR(VLOOKUP($B91,'Round  (2)'!$B$2:$AM$102,MATCH(Species!AE$2,'Round  (2)'!$B$2:$AM$2,0),0),0)+IFERROR(VLOOKUP($B91,'Round  (3)'!$B$2:$AM$102,MATCH(Species!AE$2,'Round  (3)'!$B$2:$AM$2,0),0),0)+IFERROR(VLOOKUP($B91,'Round (4)'!$B$2:$AM$102,MATCH(Species!AE$2,'Round (4)'!$B$2:$AM$2,0),0),0)+IFERROR(VLOOKUP($B91,'Round  (5)'!$B$2:$AM$102,MATCH(Species!AE$2,'Round  (5)'!$B$2:$AM$2,0),0),0)+IFERROR(VLOOKUP($B91,'Round  (6)'!$B$2:$AM$102,MATCH(Species!AE$2,'Round  (6)'!$B$2:$AM$2,0),0),0)+IFERROR(VLOOKUP($B91,'Round  (7)'!$B$2:$AM$102,MATCH(Species!AE$2,'Round  (7)'!$B$2:$AM$2,0),0),0)+IFERROR(VLOOKUP($B91,'Round  (8)'!$B$2:$AM$102,MATCH(Species!AE$2,'Round  (8)'!$B$2:$AM$2,0),0),0)+IFERROR(VLOOKUP($B91,'Round  (9)'!$B$2:$AM$102,MATCH(Species!AE$2,'Round  (9)'!$B$2:$AM$2,0),0),0)+IFERROR(VLOOKUP($B91,'Round  (10)'!$B$2:$U$102,MATCH(Species!AE$2,'Round  (10)'!$B$2:$U$2,0),0),0)+IFERROR(VLOOKUP($B91,'Round  (11)'!$B$2:$AB$102,MATCH(Species!AE$2,'Round  (11)'!$B$2:$AB$2,0),0),0)+IFERROR(VLOOKUP($B91,'Round  (12)'!$B$2:$Y$100,MATCH(Species!AE$2,'Round  (12)'!$B$2:$Y$2,0),0),0)</f>
        <v>0</v>
      </c>
      <c r="AF91" s="480">
        <f>IFERROR(VLOOKUP($B91,'Round 1'!$B$2:$AM$102,MATCH(Species!AF$2,'Round 1'!$B$2:$AM$2,0),0),0)+IFERROR(VLOOKUP($B91,'Round  (2)'!$B$2:$AM$102,MATCH(Species!AF$2,'Round  (2)'!$B$2:$AM$2,0),0),0)+IFERROR(VLOOKUP($B91,'Round  (3)'!$B$2:$AM$102,MATCH(Species!AF$2,'Round  (3)'!$B$2:$AM$2,0),0),0)+IFERROR(VLOOKUP($B91,'Round (4)'!$B$2:$AM$102,MATCH(Species!AF$2,'Round (4)'!$B$2:$AM$2,0),0),0)+IFERROR(VLOOKUP($B91,'Round  (5)'!$B$2:$AM$102,MATCH(Species!AF$2,'Round  (5)'!$B$2:$AM$2,0),0),0)+IFERROR(VLOOKUP($B91,'Round  (6)'!$B$2:$AM$102,MATCH(Species!AF$2,'Round  (6)'!$B$2:$AM$2,0),0),0)+IFERROR(VLOOKUP($B91,'Round  (7)'!$B$2:$AM$102,MATCH(Species!AF$2,'Round  (7)'!$B$2:$AM$2,0),0),0)+IFERROR(VLOOKUP($B91,'Round  (8)'!$B$2:$AM$102,MATCH(Species!AF$2,'Round  (8)'!$B$2:$AM$2,0),0),0)+IFERROR(VLOOKUP($B91,'Round  (9)'!$B$2:$AM$102,MATCH(Species!AF$2,'Round  (9)'!$B$2:$AM$2,0),0),0)+IFERROR(VLOOKUP($B91,'Round  (10)'!$B$2:$U$102,MATCH(Species!AF$2,'Round  (10)'!$B$2:$U$2,0),0),0)+IFERROR(VLOOKUP($B91,'Round  (11)'!$B$2:$AB$102,MATCH(Species!AF$2,'Round  (11)'!$B$2:$AB$2,0),0),0)+IFERROR(VLOOKUP($B91,'Round  (12)'!$B$2:$Y$100,MATCH(Species!AF$2,'Round  (12)'!$B$2:$Y$2,0),0),0)</f>
        <v>0</v>
      </c>
      <c r="AG91" s="480">
        <f>IFERROR(VLOOKUP($B91,'Round 1'!$B$2:$AM$102,MATCH(Species!AG$2,'Round 1'!$B$2:$AM$2,0),0),0)+IFERROR(VLOOKUP($B91,'Round  (2)'!$B$2:$AM$102,MATCH(Species!AG$2,'Round  (2)'!$B$2:$AM$2,0),0),0)+IFERROR(VLOOKUP($B91,'Round  (3)'!$B$2:$AM$102,MATCH(Species!AG$2,'Round  (3)'!$B$2:$AM$2,0),0),0)+IFERROR(VLOOKUP($B91,'Round (4)'!$B$2:$AM$102,MATCH(Species!AG$2,'Round (4)'!$B$2:$AM$2,0),0),0)+IFERROR(VLOOKUP($B91,'Round  (5)'!$B$2:$AM$102,MATCH(Species!AG$2,'Round  (5)'!$B$2:$AM$2,0),0),0)+IFERROR(VLOOKUP($B91,'Round  (6)'!$B$2:$AM$102,MATCH(Species!AG$2,'Round  (6)'!$B$2:$AM$2,0),0),0)+IFERROR(VLOOKUP($B91,'Round  (7)'!$B$2:$AM$102,MATCH(Species!AG$2,'Round  (7)'!$B$2:$AM$2,0),0),0)+IFERROR(VLOOKUP($B91,'Round  (8)'!$B$2:$AM$102,MATCH(Species!AG$2,'Round  (8)'!$B$2:$AM$2,0),0),0)+IFERROR(VLOOKUP($B91,'Round  (9)'!$B$2:$AM$102,MATCH(Species!AG$2,'Round  (9)'!$B$2:$AM$2,0),0),0)+IFERROR(VLOOKUP($B91,'Round  (10)'!$B$2:$U$102,MATCH(Species!AG$2,'Round  (10)'!$B$2:$U$2,0),0),0)+IFERROR(VLOOKUP($B91,'Round  (11)'!$B$2:$AB$102,MATCH(Species!AG$2,'Round  (11)'!$B$2:$AB$2,0),0),0)+IFERROR(VLOOKUP($B91,'Round  (12)'!$B$2:$Y$100,MATCH(Species!AG$2,'Round  (12)'!$B$2:$Y$2,0),0),0)</f>
        <v>0</v>
      </c>
      <c r="AH91" s="480">
        <f>IFERROR(VLOOKUP($B91,'Round 1'!$B$2:$AM$102,MATCH(Species!AH$2,'Round 1'!$B$2:$AM$2,0),0),0)+IFERROR(VLOOKUP($B91,'Round  (2)'!$B$2:$AM$102,MATCH(Species!AH$2,'Round  (2)'!$B$2:$AM$2,0),0),0)+IFERROR(VLOOKUP($B91,'Round  (3)'!$B$2:$AM$102,MATCH(Species!AH$2,'Round  (3)'!$B$2:$AM$2,0),0),0)+IFERROR(VLOOKUP($B91,'Round (4)'!$B$2:$AM$102,MATCH(Species!AH$2,'Round (4)'!$B$2:$AM$2,0),0),0)+IFERROR(VLOOKUP($B91,'Round  (5)'!$B$2:$AM$102,MATCH(Species!AH$2,'Round  (5)'!$B$2:$AM$2,0),0),0)+IFERROR(VLOOKUP($B91,'Round  (6)'!$B$2:$AM$102,MATCH(Species!AH$2,'Round  (6)'!$B$2:$AM$2,0),0),0)+IFERROR(VLOOKUP($B91,'Round  (7)'!$B$2:$AM$102,MATCH(Species!AH$2,'Round  (7)'!$B$2:$AM$2,0),0),0)+IFERROR(VLOOKUP($B91,'Round  (8)'!$B$2:$AM$102,MATCH(Species!AH$2,'Round  (8)'!$B$2:$AM$2,0),0),0)+IFERROR(VLOOKUP($B91,'Round  (9)'!$B$2:$AM$102,MATCH(Species!AH$2,'Round  (9)'!$B$2:$AM$2,0),0),0)+IFERROR(VLOOKUP($B91,'Round  (10)'!$B$2:$U$102,MATCH(Species!AH$2,'Round  (10)'!$B$2:$U$2,0),0),0)+IFERROR(VLOOKUP($B91,'Round  (11)'!$B$2:$AB$102,MATCH(Species!AH$2,'Round  (11)'!$B$2:$AB$2,0),0),0)+IFERROR(VLOOKUP($B91,'Round  (12)'!$B$2:$Y$100,MATCH(Species!AH$2,'Round  (12)'!$B$2:$Y$2,0),0),0)</f>
        <v>0</v>
      </c>
      <c r="AI91" s="480">
        <f>IFERROR(VLOOKUP($B91,'Round 1'!$B$2:$AM$102,MATCH(Species!AI$2,'Round 1'!$B$2:$AM$2,0),0),0)+IFERROR(VLOOKUP($B91,'Round  (2)'!$B$2:$AM$102,MATCH(Species!AI$2,'Round  (2)'!$B$2:$AM$2,0),0),0)+IFERROR(VLOOKUP($B91,'Round  (3)'!$B$2:$AM$102,MATCH(Species!AI$2,'Round  (3)'!$B$2:$AM$2,0),0),0)+IFERROR(VLOOKUP($B91,'Round (4)'!$B$2:$AM$102,MATCH(Species!AI$2,'Round (4)'!$B$2:$AM$2,0),0),0)+IFERROR(VLOOKUP($B91,'Round  (5)'!$B$2:$AM$102,MATCH(Species!AI$2,'Round  (5)'!$B$2:$AM$2,0),0),0)+IFERROR(VLOOKUP($B91,'Round  (6)'!$B$2:$AM$102,MATCH(Species!AI$2,'Round  (6)'!$B$2:$AM$2,0),0),0)+IFERROR(VLOOKUP($B91,'Round  (7)'!$B$2:$AM$102,MATCH(Species!AI$2,'Round  (7)'!$B$2:$AM$2,0),0),0)+IFERROR(VLOOKUP($B91,'Round  (8)'!$B$2:$AM$102,MATCH(Species!AI$2,'Round  (8)'!$B$2:$AM$2,0),0),0)+IFERROR(VLOOKUP($B91,'Round  (9)'!$B$2:$AM$102,MATCH(Species!AI$2,'Round  (9)'!$B$2:$AM$2,0),0),0)+IFERROR(VLOOKUP($B91,'Round  (10)'!$B$2:$U$102,MATCH(Species!AI$2,'Round  (10)'!$B$2:$U$2,0),0),0)+IFERROR(VLOOKUP($B91,'Round  (11)'!$B$2:$AB$102,MATCH(Species!AI$2,'Round  (11)'!$B$2:$AB$2,0),0),0)+IFERROR(VLOOKUP($B91,'Round  (12)'!$B$2:$Y$100,MATCH(Species!AI$2,'Round  (12)'!$B$2:$Y$2,0),0),0)</f>
        <v>0</v>
      </c>
      <c r="AJ91" s="480">
        <f>IFERROR(VLOOKUP($B91,'Round 1'!$B$2:$AM$102,MATCH(Species!AJ$2,'Round 1'!$B$2:$AM$2,0),0),0)+IFERROR(VLOOKUP($B91,'Round  (2)'!$B$2:$AM$102,MATCH(Species!AJ$2,'Round  (2)'!$B$2:$AM$2,0),0),0)+IFERROR(VLOOKUP($B91,'Round  (3)'!$B$2:$AM$102,MATCH(Species!AJ$2,'Round  (3)'!$B$2:$AM$2,0),0),0)+IFERROR(VLOOKUP($B91,'Round (4)'!$B$2:$AM$102,MATCH(Species!AJ$2,'Round (4)'!$B$2:$AM$2,0),0),0)+IFERROR(VLOOKUP($B91,'Round  (5)'!$B$2:$AM$102,MATCH(Species!AJ$2,'Round  (5)'!$B$2:$AM$2,0),0),0)+IFERROR(VLOOKUP($B91,'Round  (6)'!$B$2:$AM$102,MATCH(Species!AJ$2,'Round  (6)'!$B$2:$AM$2,0),0),0)+IFERROR(VLOOKUP($B91,'Round  (7)'!$B$2:$AM$102,MATCH(Species!AJ$2,'Round  (7)'!$B$2:$AM$2,0),0),0)+IFERROR(VLOOKUP($B91,'Round  (8)'!$B$2:$AM$102,MATCH(Species!AJ$2,'Round  (8)'!$B$2:$AM$2,0),0),0)+IFERROR(VLOOKUP($B91,'Round  (9)'!$B$2:$AM$102,MATCH(Species!AJ$2,'Round  (9)'!$B$2:$AM$2,0),0),0)+IFERROR(VLOOKUP($B91,'Round  (10)'!$B$2:$U$102,MATCH(Species!AJ$2,'Round  (10)'!$B$2:$U$2,0),0),0)+IFERROR(VLOOKUP($B91,'Round  (11)'!$B$2:$AB$102,MATCH(Species!AJ$2,'Round  (11)'!$B$2:$AB$2,0),0),0)+IFERROR(VLOOKUP($B91,'Round  (12)'!$B$2:$Y$100,MATCH(Species!AJ$2,'Round  (12)'!$B$2:$Y$2,0),0),0)</f>
        <v>0</v>
      </c>
    </row>
    <row r="92" spans="1:36" x14ac:dyDescent="0.3">
      <c r="A92" s="186">
        <v>89</v>
      </c>
      <c r="B92" s="326" t="s">
        <v>234</v>
      </c>
      <c r="C92" s="66" t="str">
        <f>IFERROR(VLOOKUP(B92,IND!$B$3:$E$66,4,0),"NM")</f>
        <v>NM</v>
      </c>
      <c r="D92" s="51">
        <f t="shared" si="5"/>
        <v>0</v>
      </c>
      <c r="E92" s="342">
        <f t="shared" si="6"/>
        <v>0</v>
      </c>
      <c r="F92" s="480">
        <f>IFERROR(VLOOKUP($B92,'Round 1'!$B$2:$AM$102,MATCH(Species!F$2,'Round 1'!$B$2:$AM$2,0),0),0)+IFERROR(VLOOKUP($B92,'Round  (2)'!$B$2:$AM$102,MATCH(Species!F$2,'Round  (2)'!$B$2:$AM$2,0),0),0)+IFERROR(VLOOKUP($B92,'Round  (3)'!$B$2:$AM$102,MATCH(Species!F$2,'Round  (3)'!$B$2:$AM$2,0),0),0)+IFERROR(VLOOKUP($B92,'Round (4)'!$B$2:$AM$102,MATCH(Species!F$2,'Round (4)'!$B$2:$AM$2,0),0),0)+IFERROR(VLOOKUP($B92,'Round  (5)'!$B$2:$AM$102,MATCH(Species!F$2,'Round  (5)'!$B$2:$AM$2,0),0),0)+IFERROR(VLOOKUP($B92,'Round  (6)'!$B$2:$AM$102,MATCH(Species!F$2,'Round  (6)'!$B$2:$AM$2,0),0),0)+IFERROR(VLOOKUP($B92,'Round  (7)'!$B$2:$AM$102,MATCH(Species!F$2,'Round  (7)'!$B$2:$AM$2,0),0),0)+IFERROR(VLOOKUP($B92,'Round  (8)'!$B$2:$AM$102,MATCH(Species!F$2,'Round  (8)'!$B$2:$AM$2,0),0),0)+IFERROR(VLOOKUP($B92,'Round  (9)'!$B$2:$AM$102,MATCH(Species!F$2,'Round  (9)'!$B$2:$AM$2,0),0),0)+IFERROR(VLOOKUP($B92,'Round  (10)'!$B$2:$U$102,MATCH(Species!F$2,'Round  (10)'!$B$2:$U$2,0),0),0)+IFERROR(VLOOKUP($B92,'Round  (11)'!$B$2:$AB$102,MATCH(Species!F$2,'Round  (11)'!$B$2:$AB$2,0),0),0)+IFERROR(VLOOKUP($B92,'Round  (12)'!$B$2:$Y$100,MATCH(Species!F$2,'Round  (12)'!$B$2:$Y$2,0),0),0)</f>
        <v>0</v>
      </c>
      <c r="G92" s="480">
        <f>IFERROR(VLOOKUP($B92,'Round 1'!$B$2:$AM$102,MATCH(Species!G$2,'Round 1'!$B$2:$AM$2,0),0),0)+IFERROR(VLOOKUP($B92,'Round  (2)'!$B$2:$AM$102,MATCH(Species!G$2,'Round  (2)'!$B$2:$AM$2,0),0),0)+IFERROR(VLOOKUP($B92,'Round  (3)'!$B$2:$AM$102,MATCH(Species!G$2,'Round  (3)'!$B$2:$AM$2,0),0),0)+IFERROR(VLOOKUP($B92,'Round (4)'!$B$2:$AM$102,MATCH(Species!G$2,'Round (4)'!$B$2:$AM$2,0),0),0)+IFERROR(VLOOKUP($B92,'Round  (5)'!$B$2:$AM$102,MATCH(Species!G$2,'Round  (5)'!$B$2:$AM$2,0),0),0)+IFERROR(VLOOKUP($B92,'Round  (6)'!$B$2:$AM$102,MATCH(Species!G$2,'Round  (6)'!$B$2:$AM$2,0),0),0)+IFERROR(VLOOKUP($B92,'Round  (7)'!$B$2:$AM$102,MATCH(Species!G$2,'Round  (7)'!$B$2:$AM$2,0),0),0)+IFERROR(VLOOKUP($B92,'Round  (8)'!$B$2:$AM$102,MATCH(Species!G$2,'Round  (8)'!$B$2:$AM$2,0),0),0)+IFERROR(VLOOKUP($B92,'Round  (9)'!$B$2:$AM$102,MATCH(Species!G$2,'Round  (9)'!$B$2:$AM$2,0),0),0)+IFERROR(VLOOKUP($B92,'Round  (10)'!$B$2:$U$102,MATCH(Species!G$2,'Round  (10)'!$B$2:$U$2,0),0),0)+IFERROR(VLOOKUP($B92,'Round  (11)'!$B$2:$AB$102,MATCH(Species!G$2,'Round  (11)'!$B$2:$AB$2,0),0),0)+IFERROR(VLOOKUP($B92,'Round  (12)'!$B$2:$Y$100,MATCH(Species!G$2,'Round  (12)'!$B$2:$Y$2,0),0),0)</f>
        <v>0</v>
      </c>
      <c r="H92" s="480">
        <f>IFERROR(VLOOKUP($B92,'Round 1'!$B$2:$AM$102,MATCH(Species!H$2,'Round 1'!$B$2:$AM$2,0),0),0)+IFERROR(VLOOKUP($B92,'Round  (2)'!$B$2:$AM$102,MATCH(Species!H$2,'Round  (2)'!$B$2:$AM$2,0),0),0)+IFERROR(VLOOKUP($B92,'Round  (3)'!$B$2:$AM$102,MATCH(Species!H$2,'Round  (3)'!$B$2:$AM$2,0),0),0)+IFERROR(VLOOKUP($B92,'Round (4)'!$B$2:$AM$102,MATCH(Species!H$2,'Round (4)'!$B$2:$AM$2,0),0),0)+IFERROR(VLOOKUP($B92,'Round  (5)'!$B$2:$AM$102,MATCH(Species!H$2,'Round  (5)'!$B$2:$AM$2,0),0),0)+IFERROR(VLOOKUP($B92,'Round  (6)'!$B$2:$AM$102,MATCH(Species!H$2,'Round  (6)'!$B$2:$AM$2,0),0),0)+IFERROR(VLOOKUP($B92,'Round  (7)'!$B$2:$AM$102,MATCH(Species!H$2,'Round  (7)'!$B$2:$AM$2,0),0),0)+IFERROR(VLOOKUP($B92,'Round  (8)'!$B$2:$AM$102,MATCH(Species!H$2,'Round  (8)'!$B$2:$AM$2,0),0),0)+IFERROR(VLOOKUP($B92,'Round  (9)'!$B$2:$AM$102,MATCH(Species!H$2,'Round  (9)'!$B$2:$AM$2,0),0),0)+IFERROR(VLOOKUP($B92,'Round  (10)'!$B$2:$U$102,MATCH(Species!H$2,'Round  (10)'!$B$2:$U$2,0),0),0)+IFERROR(VLOOKUP($B92,'Round  (11)'!$B$2:$AB$102,MATCH(Species!H$2,'Round  (11)'!$B$2:$AB$2,0),0),0)+IFERROR(VLOOKUP($B92,'Round  (12)'!$B$2:$Y$100,MATCH(Species!H$2,'Round  (12)'!$B$2:$Y$2,0),0),0)</f>
        <v>0</v>
      </c>
      <c r="I92" s="480">
        <f>IFERROR(VLOOKUP($B92,'Round 1'!$B$2:$AM$102,MATCH(Species!I$2,'Round 1'!$B$2:$AM$2,0),0),0)+IFERROR(VLOOKUP($B92,'Round  (2)'!$B$2:$AM$102,MATCH(Species!I$2,'Round  (2)'!$B$2:$AM$2,0),0),0)+IFERROR(VLOOKUP($B92,'Round  (3)'!$B$2:$AM$102,MATCH(Species!I$2,'Round  (3)'!$B$2:$AM$2,0),0),0)+IFERROR(VLOOKUP($B92,'Round (4)'!$B$2:$AM$102,MATCH(Species!I$2,'Round (4)'!$B$2:$AM$2,0),0),0)+IFERROR(VLOOKUP($B92,'Round  (5)'!$B$2:$AM$102,MATCH(Species!I$2,'Round  (5)'!$B$2:$AM$2,0),0),0)+IFERROR(VLOOKUP($B92,'Round  (6)'!$B$2:$AM$102,MATCH(Species!I$2,'Round  (6)'!$B$2:$AM$2,0),0),0)+IFERROR(VLOOKUP($B92,'Round  (7)'!$B$2:$AM$102,MATCH(Species!I$2,'Round  (7)'!$B$2:$AM$2,0),0),0)+IFERROR(VLOOKUP($B92,'Round  (8)'!$B$2:$AM$102,MATCH(Species!I$2,'Round  (8)'!$B$2:$AM$2,0),0),0)+IFERROR(VLOOKUP($B92,'Round  (9)'!$B$2:$AM$102,MATCH(Species!I$2,'Round  (9)'!$B$2:$AM$2,0),0),0)+IFERROR(VLOOKUP($B92,'Round  (10)'!$B$2:$U$102,MATCH(Species!I$2,'Round  (10)'!$B$2:$U$2,0),0),0)+IFERROR(VLOOKUP($B92,'Round  (11)'!$B$2:$AB$102,MATCH(Species!I$2,'Round  (11)'!$B$2:$AB$2,0),0),0)+IFERROR(VLOOKUP($B92,'Round  (12)'!$B$2:$Y$100,MATCH(Species!I$2,'Round  (12)'!$B$2:$Y$2,0),0),0)</f>
        <v>0</v>
      </c>
      <c r="J92" s="480">
        <f>IFERROR(VLOOKUP($B92,'Round 1'!$B$2:$AM$102,MATCH(Species!J$2,'Round 1'!$B$2:$AM$2,0),0),0)+IFERROR(VLOOKUP($B92,'Round  (2)'!$B$2:$AM$102,MATCH(Species!J$2,'Round  (2)'!$B$2:$AM$2,0),0),0)+IFERROR(VLOOKUP($B92,'Round  (3)'!$B$2:$AM$102,MATCH(Species!J$2,'Round  (3)'!$B$2:$AM$2,0),0),0)+IFERROR(VLOOKUP($B92,'Round (4)'!$B$2:$AM$102,MATCH(Species!J$2,'Round (4)'!$B$2:$AM$2,0),0),0)+IFERROR(VLOOKUP($B92,'Round  (5)'!$B$2:$AM$102,MATCH(Species!J$2,'Round  (5)'!$B$2:$AM$2,0),0),0)+IFERROR(VLOOKUP($B92,'Round  (6)'!$B$2:$AM$102,MATCH(Species!J$2,'Round  (6)'!$B$2:$AM$2,0),0),0)+IFERROR(VLOOKUP($B92,'Round  (7)'!$B$2:$AM$102,MATCH(Species!J$2,'Round  (7)'!$B$2:$AM$2,0),0),0)+IFERROR(VLOOKUP($B92,'Round  (8)'!$B$2:$AM$102,MATCH(Species!J$2,'Round  (8)'!$B$2:$AM$2,0),0),0)+IFERROR(VLOOKUP($B92,'Round  (9)'!$B$2:$AM$102,MATCH(Species!J$2,'Round  (9)'!$B$2:$AM$2,0),0),0)+IFERROR(VLOOKUP($B92,'Round  (10)'!$B$2:$U$102,MATCH(Species!J$2,'Round  (10)'!$B$2:$U$2,0),0),0)+IFERROR(VLOOKUP($B92,'Round  (11)'!$B$2:$AB$102,MATCH(Species!J$2,'Round  (11)'!$B$2:$AB$2,0),0),0)+IFERROR(VLOOKUP($B92,'Round  (12)'!$B$2:$Y$100,MATCH(Species!J$2,'Round  (12)'!$B$2:$Y$2,0),0),0)</f>
        <v>0</v>
      </c>
      <c r="K92" s="480">
        <f>IFERROR(VLOOKUP($B92,'Round 1'!$B$2:$AM$102,MATCH(Species!K$2,'Round 1'!$B$2:$AM$2,0),0),0)+IFERROR(VLOOKUP($B92,'Round  (2)'!$B$2:$AM$102,MATCH(Species!K$2,'Round  (2)'!$B$2:$AM$2,0),0),0)+IFERROR(VLOOKUP($B92,'Round  (3)'!$B$2:$AM$102,MATCH(Species!K$2,'Round  (3)'!$B$2:$AM$2,0),0),0)+IFERROR(VLOOKUP($B92,'Round (4)'!$B$2:$AM$102,MATCH(Species!K$2,'Round (4)'!$B$2:$AM$2,0),0),0)+IFERROR(VLOOKUP($B92,'Round  (5)'!$B$2:$AM$102,MATCH(Species!K$2,'Round  (5)'!$B$2:$AM$2,0),0),0)+IFERROR(VLOOKUP($B92,'Round  (6)'!$B$2:$AM$102,MATCH(Species!K$2,'Round  (6)'!$B$2:$AM$2,0),0),0)+IFERROR(VLOOKUP($B92,'Round  (7)'!$B$2:$AM$102,MATCH(Species!K$2,'Round  (7)'!$B$2:$AM$2,0),0),0)+IFERROR(VLOOKUP($B92,'Round  (8)'!$B$2:$AM$102,MATCH(Species!K$2,'Round  (8)'!$B$2:$AM$2,0),0),0)+IFERROR(VLOOKUP($B92,'Round  (9)'!$B$2:$AM$102,MATCH(Species!K$2,'Round  (9)'!$B$2:$AM$2,0),0),0)+IFERROR(VLOOKUP($B92,'Round  (10)'!$B$2:$U$102,MATCH(Species!K$2,'Round  (10)'!$B$2:$U$2,0),0),0)+IFERROR(VLOOKUP($B92,'Round  (11)'!$B$2:$AB$102,MATCH(Species!K$2,'Round  (11)'!$B$2:$AB$2,0),0),0)+IFERROR(VLOOKUP($B92,'Round  (12)'!$B$2:$Y$100,MATCH(Species!K$2,'Round  (12)'!$B$2:$Y$2,0),0),0)</f>
        <v>0</v>
      </c>
      <c r="L92" s="480">
        <f>IFERROR(VLOOKUP($B92,'Round 1'!$B$2:$AM$102,MATCH(Species!L$2,'Round 1'!$B$2:$AM$2,0),0),0)+IFERROR(VLOOKUP($B92,'Round  (2)'!$B$2:$AM$102,MATCH(Species!L$2,'Round  (2)'!$B$2:$AM$2,0),0),0)+IFERROR(VLOOKUP($B92,'Round  (3)'!$B$2:$AM$102,MATCH(Species!L$2,'Round  (3)'!$B$2:$AM$2,0),0),0)+IFERROR(VLOOKUP($B92,'Round (4)'!$B$2:$AM$102,MATCH(Species!L$2,'Round (4)'!$B$2:$AM$2,0),0),0)+IFERROR(VLOOKUP($B92,'Round  (5)'!$B$2:$AM$102,MATCH(Species!L$2,'Round  (5)'!$B$2:$AM$2,0),0),0)+IFERROR(VLOOKUP($B92,'Round  (6)'!$B$2:$AM$102,MATCH(Species!L$2,'Round  (6)'!$B$2:$AM$2,0),0),0)+IFERROR(VLOOKUP($B92,'Round  (7)'!$B$2:$AM$102,MATCH(Species!L$2,'Round  (7)'!$B$2:$AM$2,0),0),0)+IFERROR(VLOOKUP($B92,'Round  (8)'!$B$2:$AM$102,MATCH(Species!L$2,'Round  (8)'!$B$2:$AM$2,0),0),0)+IFERROR(VLOOKUP($B92,'Round  (9)'!$B$2:$AM$102,MATCH(Species!L$2,'Round  (9)'!$B$2:$AM$2,0),0),0)+IFERROR(VLOOKUP($B92,'Round  (10)'!$B$2:$U$102,MATCH(Species!L$2,'Round  (10)'!$B$2:$U$2,0),0),0)+IFERROR(VLOOKUP($B92,'Round  (11)'!$B$2:$AB$102,MATCH(Species!L$2,'Round  (11)'!$B$2:$AB$2,0),0),0)+IFERROR(VLOOKUP($B92,'Round  (12)'!$B$2:$Y$100,MATCH(Species!L$2,'Round  (12)'!$B$2:$Y$2,0),0),0)</f>
        <v>0</v>
      </c>
      <c r="M92" s="480">
        <f>IFERROR(VLOOKUP($B92,'Round 1'!$B$2:$AM$102,MATCH(Species!M$2,'Round 1'!$B$2:$AM$2,0),0),0)+IFERROR(VLOOKUP($B92,'Round  (2)'!$B$2:$AM$102,MATCH(Species!M$2,'Round  (2)'!$B$2:$AM$2,0),0),0)+IFERROR(VLOOKUP($B92,'Round  (3)'!$B$2:$AM$102,MATCH(Species!M$2,'Round  (3)'!$B$2:$AM$2,0),0),0)+IFERROR(VLOOKUP($B92,'Round (4)'!$B$2:$AM$102,MATCH(Species!M$2,'Round (4)'!$B$2:$AM$2,0),0),0)+IFERROR(VLOOKUP($B92,'Round  (5)'!$B$2:$AM$102,MATCH(Species!M$2,'Round  (5)'!$B$2:$AM$2,0),0),0)+IFERROR(VLOOKUP($B92,'Round  (6)'!$B$2:$AM$102,MATCH(Species!M$2,'Round  (6)'!$B$2:$AM$2,0),0),0)+IFERROR(VLOOKUP($B92,'Round  (7)'!$B$2:$AM$102,MATCH(Species!M$2,'Round  (7)'!$B$2:$AM$2,0),0),0)+IFERROR(VLOOKUP($B92,'Round  (8)'!$B$2:$AM$102,MATCH(Species!M$2,'Round  (8)'!$B$2:$AM$2,0),0),0)+IFERROR(VLOOKUP($B92,'Round  (9)'!$B$2:$AM$102,MATCH(Species!M$2,'Round  (9)'!$B$2:$AM$2,0),0),0)+IFERROR(VLOOKUP($B92,'Round  (10)'!$B$2:$U$102,MATCH(Species!M$2,'Round  (10)'!$B$2:$U$2,0),0),0)+IFERROR(VLOOKUP($B92,'Round  (11)'!$B$2:$AB$102,MATCH(Species!M$2,'Round  (11)'!$B$2:$AB$2,0),0),0)+IFERROR(VLOOKUP($B92,'Round  (12)'!$B$2:$Y$100,MATCH(Species!M$2,'Round  (12)'!$B$2:$Y$2,0),0),0)</f>
        <v>0</v>
      </c>
      <c r="N92" s="480">
        <f>IFERROR(VLOOKUP($B92,'Round 1'!$B$2:$AM$102,MATCH(Species!N$2,'Round 1'!$B$2:$AM$2,0),0),0)+IFERROR(VLOOKUP($B92,'Round  (2)'!$B$2:$AM$102,MATCH(Species!N$2,'Round  (2)'!$B$2:$AM$2,0),0),0)+IFERROR(VLOOKUP($B92,'Round  (3)'!$B$2:$AM$102,MATCH(Species!N$2,'Round  (3)'!$B$2:$AM$2,0),0),0)+IFERROR(VLOOKUP($B92,'Round (4)'!$B$2:$AM$102,MATCH(Species!N$2,'Round (4)'!$B$2:$AM$2,0),0),0)+IFERROR(VLOOKUP($B92,'Round  (5)'!$B$2:$AM$102,MATCH(Species!N$2,'Round  (5)'!$B$2:$AM$2,0),0),0)+IFERROR(VLOOKUP($B92,'Round  (6)'!$B$2:$AM$102,MATCH(Species!N$2,'Round  (6)'!$B$2:$AM$2,0),0),0)+IFERROR(VLOOKUP($B92,'Round  (7)'!$B$2:$AM$102,MATCH(Species!N$2,'Round  (7)'!$B$2:$AM$2,0),0),0)+IFERROR(VLOOKUP($B92,'Round  (8)'!$B$2:$AM$102,MATCH(Species!N$2,'Round  (8)'!$B$2:$AM$2,0),0),0)+IFERROR(VLOOKUP($B92,'Round  (9)'!$B$2:$AM$102,MATCH(Species!N$2,'Round  (9)'!$B$2:$AM$2,0),0),0)+IFERROR(VLOOKUP($B92,'Round  (10)'!$B$2:$U$102,MATCH(Species!N$2,'Round  (10)'!$B$2:$U$2,0),0),0)+IFERROR(VLOOKUP($B92,'Round  (11)'!$B$2:$AB$102,MATCH(Species!N$2,'Round  (11)'!$B$2:$AB$2,0),0),0)+IFERROR(VLOOKUP($B92,'Round  (12)'!$B$2:$Y$100,MATCH(Species!N$2,'Round  (12)'!$B$2:$Y$2,0),0),0)</f>
        <v>0</v>
      </c>
      <c r="O92" s="480">
        <f>IFERROR(VLOOKUP($B92,'Round 1'!$B$2:$AM$102,MATCH(Species!O$2,'Round 1'!$B$2:$AM$2,0),0),0)+IFERROR(VLOOKUP($B92,'Round  (2)'!$B$2:$AM$102,MATCH(Species!O$2,'Round  (2)'!$B$2:$AM$2,0),0),0)+IFERROR(VLOOKUP($B92,'Round  (3)'!$B$2:$AM$102,MATCH(Species!O$2,'Round  (3)'!$B$2:$AM$2,0),0),0)+IFERROR(VLOOKUP($B92,'Round (4)'!$B$2:$AM$102,MATCH(Species!O$2,'Round (4)'!$B$2:$AM$2,0),0),0)+IFERROR(VLOOKUP($B92,'Round  (5)'!$B$2:$AM$102,MATCH(Species!O$2,'Round  (5)'!$B$2:$AM$2,0),0),0)+IFERROR(VLOOKUP($B92,'Round  (6)'!$B$2:$AM$102,MATCH(Species!O$2,'Round  (6)'!$B$2:$AM$2,0),0),0)+IFERROR(VLOOKUP($B92,'Round  (7)'!$B$2:$AM$102,MATCH(Species!O$2,'Round  (7)'!$B$2:$AM$2,0),0),0)+IFERROR(VLOOKUP($B92,'Round  (8)'!$B$2:$AM$102,MATCH(Species!O$2,'Round  (8)'!$B$2:$AM$2,0),0),0)+IFERROR(VLOOKUP($B92,'Round  (9)'!$B$2:$AM$102,MATCH(Species!O$2,'Round  (9)'!$B$2:$AM$2,0),0),0)+IFERROR(VLOOKUP($B92,'Round  (10)'!$B$2:$U$102,MATCH(Species!O$2,'Round  (10)'!$B$2:$U$2,0),0),0)+IFERROR(VLOOKUP($B92,'Round  (11)'!$B$2:$AB$102,MATCH(Species!O$2,'Round  (11)'!$B$2:$AB$2,0),0),0)+IFERROR(VLOOKUP($B92,'Round  (12)'!$B$2:$Y$100,MATCH(Species!O$2,'Round  (12)'!$B$2:$Y$2,0),0),0)</f>
        <v>0</v>
      </c>
      <c r="P92" s="480">
        <f>IFERROR(VLOOKUP($B92,'Round 1'!$B$2:$AM$102,MATCH(Species!P$2,'Round 1'!$B$2:$AM$2,0),0),0)+IFERROR(VLOOKUP($B92,'Round  (2)'!$B$2:$AM$102,MATCH(Species!P$2,'Round  (2)'!$B$2:$AM$2,0),0),0)+IFERROR(VLOOKUP($B92,'Round  (3)'!$B$2:$AM$102,MATCH(Species!P$2,'Round  (3)'!$B$2:$AM$2,0),0),0)+IFERROR(VLOOKUP($B92,'Round (4)'!$B$2:$AM$102,MATCH(Species!P$2,'Round (4)'!$B$2:$AM$2,0),0),0)+IFERROR(VLOOKUP($B92,'Round  (5)'!$B$2:$AM$102,MATCH(Species!P$2,'Round  (5)'!$B$2:$AM$2,0),0),0)+IFERROR(VLOOKUP($B92,'Round  (6)'!$B$2:$AM$102,MATCH(Species!P$2,'Round  (6)'!$B$2:$AM$2,0),0),0)+IFERROR(VLOOKUP($B92,'Round  (7)'!$B$2:$AM$102,MATCH(Species!P$2,'Round  (7)'!$B$2:$AM$2,0),0),0)+IFERROR(VLOOKUP($B92,'Round  (8)'!$B$2:$AM$102,MATCH(Species!P$2,'Round  (8)'!$B$2:$AM$2,0),0),0)+IFERROR(VLOOKUP($B92,'Round  (9)'!$B$2:$AM$102,MATCH(Species!P$2,'Round  (9)'!$B$2:$AM$2,0),0),0)+IFERROR(VLOOKUP($B92,'Round  (10)'!$B$2:$U$102,MATCH(Species!P$2,'Round  (10)'!$B$2:$U$2,0),0),0)+IFERROR(VLOOKUP($B92,'Round  (11)'!$B$2:$AB$102,MATCH(Species!P$2,'Round  (11)'!$B$2:$AB$2,0),0),0)+IFERROR(VLOOKUP($B92,'Round  (12)'!$B$2:$Y$100,MATCH(Species!P$2,'Round  (12)'!$B$2:$Y$2,0),0),0)</f>
        <v>0</v>
      </c>
      <c r="Q92" s="480">
        <f>IFERROR(VLOOKUP($B92,'Round 1'!$B$2:$AM$102,MATCH(Species!Q$2,'Round 1'!$B$2:$AM$2,0),0),0)+IFERROR(VLOOKUP($B92,'Round  (2)'!$B$2:$AM$102,MATCH(Species!Q$2,'Round  (2)'!$B$2:$AM$2,0),0),0)+IFERROR(VLOOKUP($B92,'Round  (3)'!$B$2:$AM$102,MATCH(Species!Q$2,'Round  (3)'!$B$2:$AM$2,0),0),0)+IFERROR(VLOOKUP($B92,'Round (4)'!$B$2:$AM$102,MATCH(Species!Q$2,'Round (4)'!$B$2:$AM$2,0),0),0)+IFERROR(VLOOKUP($B92,'Round  (5)'!$B$2:$AM$102,MATCH(Species!Q$2,'Round  (5)'!$B$2:$AM$2,0),0),0)+IFERROR(VLOOKUP($B92,'Round  (6)'!$B$2:$AM$102,MATCH(Species!Q$2,'Round  (6)'!$B$2:$AM$2,0),0),0)+IFERROR(VLOOKUP($B92,'Round  (7)'!$B$2:$AM$102,MATCH(Species!Q$2,'Round  (7)'!$B$2:$AM$2,0),0),0)+IFERROR(VLOOKUP($B92,'Round  (8)'!$B$2:$AM$102,MATCH(Species!Q$2,'Round  (8)'!$B$2:$AM$2,0),0),0)+IFERROR(VLOOKUP($B92,'Round  (9)'!$B$2:$AM$102,MATCH(Species!Q$2,'Round  (9)'!$B$2:$AM$2,0),0),0)+IFERROR(VLOOKUP($B92,'Round  (10)'!$B$2:$U$102,MATCH(Species!Q$2,'Round  (10)'!$B$2:$U$2,0),0),0)+IFERROR(VLOOKUP($B92,'Round  (11)'!$B$2:$AB$102,MATCH(Species!Q$2,'Round  (11)'!$B$2:$AB$2,0),0),0)+IFERROR(VLOOKUP($B92,'Round  (12)'!$B$2:$Y$100,MATCH(Species!Q$2,'Round  (12)'!$B$2:$Y$2,0),0),0)</f>
        <v>0</v>
      </c>
      <c r="R92" s="480">
        <f>IFERROR(VLOOKUP($B92,'Round 1'!$B$2:$AM$102,MATCH(Species!R$2,'Round 1'!$B$2:$AM$2,0),0),0)+IFERROR(VLOOKUP($B92,'Round  (2)'!$B$2:$AM$102,MATCH(Species!R$2,'Round  (2)'!$B$2:$AM$2,0),0),0)+IFERROR(VLOOKUP($B92,'Round  (3)'!$B$2:$AM$102,MATCH(Species!R$2,'Round  (3)'!$B$2:$AM$2,0),0),0)+IFERROR(VLOOKUP($B92,'Round (4)'!$B$2:$AM$102,MATCH(Species!R$2,'Round (4)'!$B$2:$AM$2,0),0),0)+IFERROR(VLOOKUP($B92,'Round  (5)'!$B$2:$AM$102,MATCH(Species!R$2,'Round  (5)'!$B$2:$AM$2,0),0),0)+IFERROR(VLOOKUP($B92,'Round  (6)'!$B$2:$AM$102,MATCH(Species!R$2,'Round  (6)'!$B$2:$AM$2,0),0),0)+IFERROR(VLOOKUP($B92,'Round  (7)'!$B$2:$AM$102,MATCH(Species!R$2,'Round  (7)'!$B$2:$AM$2,0),0),0)+IFERROR(VLOOKUP($B92,'Round  (8)'!$B$2:$AM$102,MATCH(Species!R$2,'Round  (8)'!$B$2:$AM$2,0),0),0)+IFERROR(VLOOKUP($B92,'Round  (9)'!$B$2:$AM$102,MATCH(Species!R$2,'Round  (9)'!$B$2:$AM$2,0),0),0)+IFERROR(VLOOKUP($B92,'Round  (10)'!$B$2:$U$102,MATCH(Species!R$2,'Round  (10)'!$B$2:$U$2,0),0),0)+IFERROR(VLOOKUP($B92,'Round  (11)'!$B$2:$AB$102,MATCH(Species!R$2,'Round  (11)'!$B$2:$AB$2,0),0),0)+IFERROR(VLOOKUP($B92,'Round  (12)'!$B$2:$Y$100,MATCH(Species!R$2,'Round  (12)'!$B$2:$Y$2,0),0),0)</f>
        <v>0</v>
      </c>
      <c r="S92" s="480">
        <f>IFERROR(VLOOKUP($B92,'Round 1'!$B$2:$AM$102,MATCH(Species!S$2,'Round 1'!$B$2:$AM$2,0),0),0)+IFERROR(VLOOKUP($B92,'Round  (2)'!$B$2:$AM$102,MATCH(Species!S$2,'Round  (2)'!$B$2:$AM$2,0),0),0)+IFERROR(VLOOKUP($B92,'Round  (3)'!$B$2:$AM$102,MATCH(Species!S$2,'Round  (3)'!$B$2:$AM$2,0),0),0)+IFERROR(VLOOKUP($B92,'Round (4)'!$B$2:$AM$102,MATCH(Species!S$2,'Round (4)'!$B$2:$AM$2,0),0),0)+IFERROR(VLOOKUP($B92,'Round  (5)'!$B$2:$AM$102,MATCH(Species!S$2,'Round  (5)'!$B$2:$AM$2,0),0),0)+IFERROR(VLOOKUP($B92,'Round  (6)'!$B$2:$AM$102,MATCH(Species!S$2,'Round  (6)'!$B$2:$AM$2,0),0),0)+IFERROR(VLOOKUP($B92,'Round  (7)'!$B$2:$AM$102,MATCH(Species!S$2,'Round  (7)'!$B$2:$AM$2,0),0),0)+IFERROR(VLOOKUP($B92,'Round  (8)'!$B$2:$AM$102,MATCH(Species!S$2,'Round  (8)'!$B$2:$AM$2,0),0),0)+IFERROR(VLOOKUP($B92,'Round  (9)'!$B$2:$AM$102,MATCH(Species!S$2,'Round  (9)'!$B$2:$AM$2,0),0),0)+IFERROR(VLOOKUP($B92,'Round  (10)'!$B$2:$U$102,MATCH(Species!S$2,'Round  (10)'!$B$2:$U$2,0),0),0)+IFERROR(VLOOKUP($B92,'Round  (11)'!$B$2:$AB$102,MATCH(Species!S$2,'Round  (11)'!$B$2:$AB$2,0),0),0)+IFERROR(VLOOKUP($B92,'Round  (12)'!$B$2:$Y$100,MATCH(Species!S$2,'Round  (12)'!$B$2:$Y$2,0),0),0)</f>
        <v>0</v>
      </c>
      <c r="T92" s="480">
        <f>IFERROR(VLOOKUP($B92,'Round 1'!$B$2:$AM$102,MATCH(Species!T$2,'Round 1'!$B$2:$AM$2,0),0),0)+IFERROR(VLOOKUP($B92,'Round  (2)'!$B$2:$AM$102,MATCH(Species!T$2,'Round  (2)'!$B$2:$AM$2,0),0),0)+IFERROR(VLOOKUP($B92,'Round  (3)'!$B$2:$AM$102,MATCH(Species!T$2,'Round  (3)'!$B$2:$AM$2,0),0),0)+IFERROR(VLOOKUP($B92,'Round (4)'!$B$2:$AM$102,MATCH(Species!T$2,'Round (4)'!$B$2:$AM$2,0),0),0)+IFERROR(VLOOKUP($B92,'Round  (5)'!$B$2:$AM$102,MATCH(Species!T$2,'Round  (5)'!$B$2:$AM$2,0),0),0)+IFERROR(VLOOKUP($B92,'Round  (6)'!$B$2:$AM$102,MATCH(Species!T$2,'Round  (6)'!$B$2:$AM$2,0),0),0)+IFERROR(VLOOKUP($B92,'Round  (7)'!$B$2:$AM$102,MATCH(Species!T$2,'Round  (7)'!$B$2:$AM$2,0),0),0)+IFERROR(VLOOKUP($B92,'Round  (8)'!$B$2:$AM$102,MATCH(Species!T$2,'Round  (8)'!$B$2:$AM$2,0),0),0)+IFERROR(VLOOKUP($B92,'Round  (9)'!$B$2:$AM$102,MATCH(Species!T$2,'Round  (9)'!$B$2:$AM$2,0),0),0)+IFERROR(VLOOKUP($B92,'Round  (10)'!$B$2:$U$102,MATCH(Species!T$2,'Round  (10)'!$B$2:$U$2,0),0),0)+IFERROR(VLOOKUP($B92,'Round  (11)'!$B$2:$AB$102,MATCH(Species!T$2,'Round  (11)'!$B$2:$AB$2,0),0),0)+IFERROR(VLOOKUP($B92,'Round  (12)'!$B$2:$Y$100,MATCH(Species!T$2,'Round  (12)'!$B$2:$Y$2,0),0),0)</f>
        <v>0</v>
      </c>
      <c r="U92" s="480">
        <f>IFERROR(VLOOKUP($B92,'Round 1'!$B$2:$AM$102,MATCH(Species!U$2,'Round 1'!$B$2:$AM$2,0),0),0)+IFERROR(VLOOKUP($B92,'Round  (2)'!$B$2:$AM$102,MATCH(Species!U$2,'Round  (2)'!$B$2:$AM$2,0),0),0)+IFERROR(VLOOKUP($B92,'Round  (3)'!$B$2:$AM$102,MATCH(Species!U$2,'Round  (3)'!$B$2:$AM$2,0),0),0)+IFERROR(VLOOKUP($B92,'Round (4)'!$B$2:$AM$102,MATCH(Species!U$2,'Round (4)'!$B$2:$AM$2,0),0),0)+IFERROR(VLOOKUP($B92,'Round  (5)'!$B$2:$AM$102,MATCH(Species!U$2,'Round  (5)'!$B$2:$AM$2,0),0),0)+IFERROR(VLOOKUP($B92,'Round  (6)'!$B$2:$AM$102,MATCH(Species!U$2,'Round  (6)'!$B$2:$AM$2,0),0),0)+IFERROR(VLOOKUP($B92,'Round  (7)'!$B$2:$AM$102,MATCH(Species!U$2,'Round  (7)'!$B$2:$AM$2,0),0),0)+IFERROR(VLOOKUP($B92,'Round  (8)'!$B$2:$AM$102,MATCH(Species!U$2,'Round  (8)'!$B$2:$AM$2,0),0),0)+IFERROR(VLOOKUP($B92,'Round  (9)'!$B$2:$AM$102,MATCH(Species!U$2,'Round  (9)'!$B$2:$AM$2,0),0),0)+IFERROR(VLOOKUP($B92,'Round  (10)'!$B$2:$U$102,MATCH(Species!U$2,'Round  (10)'!$B$2:$U$2,0),0),0)+IFERROR(VLOOKUP($B92,'Round  (11)'!$B$2:$AB$102,MATCH(Species!U$2,'Round  (11)'!$B$2:$AB$2,0),0),0)+IFERROR(VLOOKUP($B92,'Round  (12)'!$B$2:$Y$100,MATCH(Species!U$2,'Round  (12)'!$B$2:$Y$2,0),0),0)</f>
        <v>0</v>
      </c>
      <c r="V92" s="480">
        <f>IFERROR(VLOOKUP($B92,'Round 1'!$B$2:$AM$102,MATCH(Species!V$2,'Round 1'!$B$2:$AM$2,0),0),0)+IFERROR(VLOOKUP($B92,'Round  (2)'!$B$2:$AM$102,MATCH(Species!V$2,'Round  (2)'!$B$2:$AM$2,0),0),0)+IFERROR(VLOOKUP($B92,'Round  (3)'!$B$2:$AM$102,MATCH(Species!V$2,'Round  (3)'!$B$2:$AM$2,0),0),0)+IFERROR(VLOOKUP($B92,'Round (4)'!$B$2:$AM$102,MATCH(Species!V$2,'Round (4)'!$B$2:$AM$2,0),0),0)+IFERROR(VLOOKUP($B92,'Round  (5)'!$B$2:$AM$102,MATCH(Species!V$2,'Round  (5)'!$B$2:$AM$2,0),0),0)+IFERROR(VLOOKUP($B92,'Round  (6)'!$B$2:$AM$102,MATCH(Species!V$2,'Round  (6)'!$B$2:$AM$2,0),0),0)+IFERROR(VLOOKUP($B92,'Round  (7)'!$B$2:$AM$102,MATCH(Species!V$2,'Round  (7)'!$B$2:$AM$2,0),0),0)+IFERROR(VLOOKUP($B92,'Round  (8)'!$B$2:$AM$102,MATCH(Species!V$2,'Round  (8)'!$B$2:$AM$2,0),0),0)+IFERROR(VLOOKUP($B92,'Round  (9)'!$B$2:$AM$102,MATCH(Species!V$2,'Round  (9)'!$B$2:$AM$2,0),0),0)+IFERROR(VLOOKUP($B92,'Round  (10)'!$B$2:$U$102,MATCH(Species!V$2,'Round  (10)'!$B$2:$U$2,0),0),0)+IFERROR(VLOOKUP($B92,'Round  (11)'!$B$2:$AB$102,MATCH(Species!V$2,'Round  (11)'!$B$2:$AB$2,0),0),0)+IFERROR(VLOOKUP($B92,'Round  (12)'!$B$2:$Y$100,MATCH(Species!V$2,'Round  (12)'!$B$2:$Y$2,0),0),0)</f>
        <v>0</v>
      </c>
      <c r="W92" s="480">
        <f>IFERROR(VLOOKUP($B92,'Round 1'!$B$2:$AM$102,MATCH(Species!W$2,'Round 1'!$B$2:$AM$2,0),0),0)+IFERROR(VLOOKUP($B92,'Round  (2)'!$B$2:$AM$102,MATCH(Species!W$2,'Round  (2)'!$B$2:$AM$2,0),0),0)+IFERROR(VLOOKUP($B92,'Round  (3)'!$B$2:$AM$102,MATCH(Species!W$2,'Round  (3)'!$B$2:$AM$2,0),0),0)+IFERROR(VLOOKUP($B92,'Round (4)'!$B$2:$AM$102,MATCH(Species!W$2,'Round (4)'!$B$2:$AM$2,0),0),0)+IFERROR(VLOOKUP($B92,'Round  (5)'!$B$2:$AM$102,MATCH(Species!W$2,'Round  (5)'!$B$2:$AM$2,0),0),0)+IFERROR(VLOOKUP($B92,'Round  (6)'!$B$2:$AM$102,MATCH(Species!W$2,'Round  (6)'!$B$2:$AM$2,0),0),0)+IFERROR(VLOOKUP($B92,'Round  (7)'!$B$2:$AM$102,MATCH(Species!W$2,'Round  (7)'!$B$2:$AM$2,0),0),0)+IFERROR(VLOOKUP($B92,'Round  (8)'!$B$2:$AM$102,MATCH(Species!W$2,'Round  (8)'!$B$2:$AM$2,0),0),0)+IFERROR(VLOOKUP($B92,'Round  (9)'!$B$2:$AM$102,MATCH(Species!W$2,'Round  (9)'!$B$2:$AM$2,0),0),0)+IFERROR(VLOOKUP($B92,'Round  (10)'!$B$2:$U$102,MATCH(Species!W$2,'Round  (10)'!$B$2:$U$2,0),0),0)+IFERROR(VLOOKUP($B92,'Round  (11)'!$B$2:$AB$102,MATCH(Species!W$2,'Round  (11)'!$B$2:$AB$2,0),0),0)+IFERROR(VLOOKUP($B92,'Round  (12)'!$B$2:$Y$100,MATCH(Species!W$2,'Round  (12)'!$B$2:$Y$2,0),0),0)</f>
        <v>0</v>
      </c>
      <c r="X92" s="480">
        <f>IFERROR(VLOOKUP($B92,'Round 1'!$B$2:$AM$102,MATCH(Species!X$2,'Round 1'!$B$2:$AM$2,0),0),0)+IFERROR(VLOOKUP($B92,'Round  (2)'!$B$2:$AM$102,MATCH(Species!X$2,'Round  (2)'!$B$2:$AM$2,0),0),0)+IFERROR(VLOOKUP($B92,'Round  (3)'!$B$2:$AM$102,MATCH(Species!X$2,'Round  (3)'!$B$2:$AM$2,0),0),0)+IFERROR(VLOOKUP($B92,'Round (4)'!$B$2:$AM$102,MATCH(Species!X$2,'Round (4)'!$B$2:$AM$2,0),0),0)+IFERROR(VLOOKUP($B92,'Round  (5)'!$B$2:$AM$102,MATCH(Species!X$2,'Round  (5)'!$B$2:$AM$2,0),0),0)+IFERROR(VLOOKUP($B92,'Round  (6)'!$B$2:$AM$102,MATCH(Species!X$2,'Round  (6)'!$B$2:$AM$2,0),0),0)+IFERROR(VLOOKUP($B92,'Round  (7)'!$B$2:$AM$102,MATCH(Species!X$2,'Round  (7)'!$B$2:$AM$2,0),0),0)+IFERROR(VLOOKUP($B92,'Round  (8)'!$B$2:$AM$102,MATCH(Species!X$2,'Round  (8)'!$B$2:$AM$2,0),0),0)+IFERROR(VLOOKUP($B92,'Round  (9)'!$B$2:$AM$102,MATCH(Species!X$2,'Round  (9)'!$B$2:$AM$2,0),0),0)+IFERROR(VLOOKUP($B92,'Round  (10)'!$B$2:$U$102,MATCH(Species!X$2,'Round  (10)'!$B$2:$U$2,0),0),0)+IFERROR(VLOOKUP($B92,'Round  (11)'!$B$2:$AB$102,MATCH(Species!X$2,'Round  (11)'!$B$2:$AB$2,0),0),0)+IFERROR(VLOOKUP($B92,'Round  (12)'!$B$2:$Y$100,MATCH(Species!X$2,'Round  (12)'!$B$2:$Y$2,0),0),0)</f>
        <v>0</v>
      </c>
      <c r="Y92" s="480">
        <f>IFERROR(VLOOKUP($B92,'Round 1'!$B$2:$AM$102,MATCH(Species!Y$2,'Round 1'!$B$2:$AM$2,0),0),0)+IFERROR(VLOOKUP($B92,'Round  (2)'!$B$2:$AM$102,MATCH(Species!Y$2,'Round  (2)'!$B$2:$AM$2,0),0),0)+IFERROR(VLOOKUP($B92,'Round  (3)'!$B$2:$AM$102,MATCH(Species!Y$2,'Round  (3)'!$B$2:$AM$2,0),0),0)+IFERROR(VLOOKUP($B92,'Round (4)'!$B$2:$AM$102,MATCH(Species!Y$2,'Round (4)'!$B$2:$AM$2,0),0),0)+IFERROR(VLOOKUP($B92,'Round  (5)'!$B$2:$AM$102,MATCH(Species!Y$2,'Round  (5)'!$B$2:$AM$2,0),0),0)+IFERROR(VLOOKUP($B92,'Round  (6)'!$B$2:$AM$102,MATCH(Species!Y$2,'Round  (6)'!$B$2:$AM$2,0),0),0)+IFERROR(VLOOKUP($B92,'Round  (7)'!$B$2:$AM$102,MATCH(Species!Y$2,'Round  (7)'!$B$2:$AM$2,0),0),0)+IFERROR(VLOOKUP($B92,'Round  (8)'!$B$2:$AM$102,MATCH(Species!Y$2,'Round  (8)'!$B$2:$AM$2,0),0),0)+IFERROR(VLOOKUP($B92,'Round  (9)'!$B$2:$AM$102,MATCH(Species!Y$2,'Round  (9)'!$B$2:$AM$2,0),0),0)+IFERROR(VLOOKUP($B92,'Round  (10)'!$B$2:$U$102,MATCH(Species!Y$2,'Round  (10)'!$B$2:$U$2,0),0),0)+IFERROR(VLOOKUP($B92,'Round  (11)'!$B$2:$AB$102,MATCH(Species!Y$2,'Round  (11)'!$B$2:$AB$2,0),0),0)+IFERROR(VLOOKUP($B92,'Round  (12)'!$B$2:$Y$100,MATCH(Species!Y$2,'Round  (12)'!$B$2:$Y$2,0),0),0)</f>
        <v>0</v>
      </c>
      <c r="Z92" s="480">
        <f>IFERROR(VLOOKUP($B92,'Round 1'!$B$2:$AM$102,MATCH(Species!Z$2,'Round 1'!$B$2:$AM$2,0),0),0)+IFERROR(VLOOKUP($B92,'Round  (2)'!$B$2:$AM$102,MATCH(Species!Z$2,'Round  (2)'!$B$2:$AM$2,0),0),0)+IFERROR(VLOOKUP($B92,'Round  (3)'!$B$2:$AM$102,MATCH(Species!Z$2,'Round  (3)'!$B$2:$AM$2,0),0),0)+IFERROR(VLOOKUP($B92,'Round (4)'!$B$2:$AM$102,MATCH(Species!Z$2,'Round (4)'!$B$2:$AM$2,0),0),0)+IFERROR(VLOOKUP($B92,'Round  (5)'!$B$2:$AM$102,MATCH(Species!Z$2,'Round  (5)'!$B$2:$AM$2,0),0),0)+IFERROR(VLOOKUP($B92,'Round  (6)'!$B$2:$AM$102,MATCH(Species!Z$2,'Round  (6)'!$B$2:$AM$2,0),0),0)+IFERROR(VLOOKUP($B92,'Round  (7)'!$B$2:$AM$102,MATCH(Species!Z$2,'Round  (7)'!$B$2:$AM$2,0),0),0)+IFERROR(VLOOKUP($B92,'Round  (8)'!$B$2:$AM$102,MATCH(Species!Z$2,'Round  (8)'!$B$2:$AM$2,0),0),0)+IFERROR(VLOOKUP($B92,'Round  (9)'!$B$2:$AM$102,MATCH(Species!Z$2,'Round  (9)'!$B$2:$AM$2,0),0),0)+IFERROR(VLOOKUP($B92,'Round  (10)'!$B$2:$U$102,MATCH(Species!Z$2,'Round  (10)'!$B$2:$U$2,0),0),0)+IFERROR(VLOOKUP($B92,'Round  (11)'!$B$2:$AB$102,MATCH(Species!Z$2,'Round  (11)'!$B$2:$AB$2,0),0),0)+IFERROR(VLOOKUP($B92,'Round  (12)'!$B$2:$Y$100,MATCH(Species!Z$2,'Round  (12)'!$B$2:$Y$2,0),0),0)</f>
        <v>0</v>
      </c>
      <c r="AA92" s="480">
        <f>IFERROR(VLOOKUP($B92,'Round 1'!$B$2:$AM$102,MATCH(Species!AA$2,'Round 1'!$B$2:$AM$2,0),0),0)+IFERROR(VLOOKUP($B92,'Round  (2)'!$B$2:$AM$102,MATCH(Species!AA$2,'Round  (2)'!$B$2:$AM$2,0),0),0)+IFERROR(VLOOKUP($B92,'Round  (3)'!$B$2:$AM$102,MATCH(Species!AA$2,'Round  (3)'!$B$2:$AM$2,0),0),0)+IFERROR(VLOOKUP($B92,'Round (4)'!$B$2:$AM$102,MATCH(Species!AA$2,'Round (4)'!$B$2:$AM$2,0),0),0)+IFERROR(VLOOKUP($B92,'Round  (5)'!$B$2:$AM$102,MATCH(Species!AA$2,'Round  (5)'!$B$2:$AM$2,0),0),0)+IFERROR(VLOOKUP($B92,'Round  (6)'!$B$2:$AM$102,MATCH(Species!AA$2,'Round  (6)'!$B$2:$AM$2,0),0),0)+IFERROR(VLOOKUP($B92,'Round  (7)'!$B$2:$AM$102,MATCH(Species!AA$2,'Round  (7)'!$B$2:$AM$2,0),0),0)+IFERROR(VLOOKUP($B92,'Round  (8)'!$B$2:$AM$102,MATCH(Species!AA$2,'Round  (8)'!$B$2:$AM$2,0),0),0)+IFERROR(VLOOKUP($B92,'Round  (9)'!$B$2:$AM$102,MATCH(Species!AA$2,'Round  (9)'!$B$2:$AM$2,0),0),0)+IFERROR(VLOOKUP($B92,'Round  (10)'!$B$2:$U$102,MATCH(Species!AA$2,'Round  (10)'!$B$2:$U$2,0),0),0)+IFERROR(VLOOKUP($B92,'Round  (11)'!$B$2:$AB$102,MATCH(Species!AA$2,'Round  (11)'!$B$2:$AB$2,0),0),0)+IFERROR(VLOOKUP($B92,'Round  (12)'!$B$2:$Y$100,MATCH(Species!AA$2,'Round  (12)'!$B$2:$Y$2,0),0),0)</f>
        <v>0</v>
      </c>
      <c r="AB92" s="480">
        <f>IFERROR(VLOOKUP($B92,'Round 1'!$B$2:$AM$102,MATCH(Species!AB$2,'Round 1'!$B$2:$AM$2,0),0),0)+IFERROR(VLOOKUP($B92,'Round  (2)'!$B$2:$AM$102,MATCH(Species!AB$2,'Round  (2)'!$B$2:$AM$2,0),0),0)+IFERROR(VLOOKUP($B92,'Round  (3)'!$B$2:$AM$102,MATCH(Species!AB$2,'Round  (3)'!$B$2:$AM$2,0),0),0)+IFERROR(VLOOKUP($B92,'Round (4)'!$B$2:$AM$102,MATCH(Species!AB$2,'Round (4)'!$B$2:$AM$2,0),0),0)+IFERROR(VLOOKUP($B92,'Round  (5)'!$B$2:$AM$102,MATCH(Species!AB$2,'Round  (5)'!$B$2:$AM$2,0),0),0)+IFERROR(VLOOKUP($B92,'Round  (6)'!$B$2:$AM$102,MATCH(Species!AB$2,'Round  (6)'!$B$2:$AM$2,0),0),0)+IFERROR(VLOOKUP($B92,'Round  (7)'!$B$2:$AM$102,MATCH(Species!AB$2,'Round  (7)'!$B$2:$AM$2,0),0),0)+IFERROR(VLOOKUP($B92,'Round  (8)'!$B$2:$AM$102,MATCH(Species!AB$2,'Round  (8)'!$B$2:$AM$2,0),0),0)+IFERROR(VLOOKUP($B92,'Round  (9)'!$B$2:$AM$102,MATCH(Species!AB$2,'Round  (9)'!$B$2:$AM$2,0),0),0)+IFERROR(VLOOKUP($B92,'Round  (10)'!$B$2:$U$102,MATCH(Species!AB$2,'Round  (10)'!$B$2:$U$2,0),0),0)+IFERROR(VLOOKUP($B92,'Round  (11)'!$B$2:$AB$102,MATCH(Species!AB$2,'Round  (11)'!$B$2:$AB$2,0),0),0)+IFERROR(VLOOKUP($B92,'Round  (12)'!$B$2:$Y$100,MATCH(Species!AB$2,'Round  (12)'!$B$2:$Y$2,0),0),0)</f>
        <v>0</v>
      </c>
      <c r="AC92" s="480">
        <f>IFERROR(VLOOKUP($B92,'Round 1'!$B$2:$AM$102,MATCH(Species!AC$2,'Round 1'!$B$2:$AM$2,0),0),0)+IFERROR(VLOOKUP($B92,'Round  (2)'!$B$2:$AM$102,MATCH(Species!AC$2,'Round  (2)'!$B$2:$AM$2,0),0),0)+IFERROR(VLOOKUP($B92,'Round  (3)'!$B$2:$AM$102,MATCH(Species!AC$2,'Round  (3)'!$B$2:$AM$2,0),0),0)+IFERROR(VLOOKUP($B92,'Round (4)'!$B$2:$AM$102,MATCH(Species!AC$2,'Round (4)'!$B$2:$AM$2,0),0),0)+IFERROR(VLOOKUP($B92,'Round  (5)'!$B$2:$AM$102,MATCH(Species!AC$2,'Round  (5)'!$B$2:$AM$2,0),0),0)+IFERROR(VLOOKUP($B92,'Round  (6)'!$B$2:$AM$102,MATCH(Species!AC$2,'Round  (6)'!$B$2:$AM$2,0),0),0)+IFERROR(VLOOKUP($B92,'Round  (7)'!$B$2:$AM$102,MATCH(Species!AC$2,'Round  (7)'!$B$2:$AM$2,0),0),0)+IFERROR(VLOOKUP($B92,'Round  (8)'!$B$2:$AM$102,MATCH(Species!AC$2,'Round  (8)'!$B$2:$AM$2,0),0),0)+IFERROR(VLOOKUP($B92,'Round  (9)'!$B$2:$AM$102,MATCH(Species!AC$2,'Round  (9)'!$B$2:$AM$2,0),0),0)+IFERROR(VLOOKUP($B92,'Round  (10)'!$B$2:$U$102,MATCH(Species!AC$2,'Round  (10)'!$B$2:$U$2,0),0),0)+IFERROR(VLOOKUP($B92,'Round  (11)'!$B$2:$AB$102,MATCH(Species!AC$2,'Round  (11)'!$B$2:$AB$2,0),0),0)+IFERROR(VLOOKUP($B92,'Round  (12)'!$B$2:$Y$100,MATCH(Species!AC$2,'Round  (12)'!$B$2:$Y$2,0),0),0)</f>
        <v>0</v>
      </c>
      <c r="AD92" s="480">
        <f>IFERROR(VLOOKUP($B92,'Round 1'!$B$2:$AM$102,MATCH(Species!AD$2,'Round 1'!$B$2:$AM$2,0),0),0)+IFERROR(VLOOKUP($B92,'Round  (2)'!$B$2:$AM$102,MATCH(Species!AD$2,'Round  (2)'!$B$2:$AM$2,0),0),0)+IFERROR(VLOOKUP($B92,'Round  (3)'!$B$2:$AM$102,MATCH(Species!AD$2,'Round  (3)'!$B$2:$AM$2,0),0),0)+IFERROR(VLOOKUP($B92,'Round (4)'!$B$2:$AM$102,MATCH(Species!AD$2,'Round (4)'!$B$2:$AM$2,0),0),0)+IFERROR(VLOOKUP($B92,'Round  (5)'!$B$2:$AM$102,MATCH(Species!AD$2,'Round  (5)'!$B$2:$AM$2,0),0),0)+IFERROR(VLOOKUP($B92,'Round  (6)'!$B$2:$AM$102,MATCH(Species!AD$2,'Round  (6)'!$B$2:$AM$2,0),0),0)+IFERROR(VLOOKUP($B92,'Round  (7)'!$B$2:$AM$102,MATCH(Species!AD$2,'Round  (7)'!$B$2:$AM$2,0),0),0)+IFERROR(VLOOKUP($B92,'Round  (8)'!$B$2:$AM$102,MATCH(Species!AD$2,'Round  (8)'!$B$2:$AM$2,0),0),0)+IFERROR(VLOOKUP($B92,'Round  (9)'!$B$2:$AM$102,MATCH(Species!AD$2,'Round  (9)'!$B$2:$AM$2,0),0),0)+IFERROR(VLOOKUP($B92,'Round  (10)'!$B$2:$U$102,MATCH(Species!AD$2,'Round  (10)'!$B$2:$U$2,0),0),0)+IFERROR(VLOOKUP($B92,'Round  (11)'!$B$2:$AB$102,MATCH(Species!AD$2,'Round  (11)'!$B$2:$AB$2,0),0),0)+IFERROR(VLOOKUP($B92,'Round  (12)'!$B$2:$Y$100,MATCH(Species!AD$2,'Round  (12)'!$B$2:$Y$2,0),0),0)</f>
        <v>0</v>
      </c>
      <c r="AE92" s="480">
        <f>IFERROR(VLOOKUP($B92,'Round 1'!$B$2:$AM$102,MATCH(Species!AE$2,'Round 1'!$B$2:$AM$2,0),0),0)+IFERROR(VLOOKUP($B92,'Round  (2)'!$B$2:$AM$102,MATCH(Species!AE$2,'Round  (2)'!$B$2:$AM$2,0),0),0)+IFERROR(VLOOKUP($B92,'Round  (3)'!$B$2:$AM$102,MATCH(Species!AE$2,'Round  (3)'!$B$2:$AM$2,0),0),0)+IFERROR(VLOOKUP($B92,'Round (4)'!$B$2:$AM$102,MATCH(Species!AE$2,'Round (4)'!$B$2:$AM$2,0),0),0)+IFERROR(VLOOKUP($B92,'Round  (5)'!$B$2:$AM$102,MATCH(Species!AE$2,'Round  (5)'!$B$2:$AM$2,0),0),0)+IFERROR(VLOOKUP($B92,'Round  (6)'!$B$2:$AM$102,MATCH(Species!AE$2,'Round  (6)'!$B$2:$AM$2,0),0),0)+IFERROR(VLOOKUP($B92,'Round  (7)'!$B$2:$AM$102,MATCH(Species!AE$2,'Round  (7)'!$B$2:$AM$2,0),0),0)+IFERROR(VLOOKUP($B92,'Round  (8)'!$B$2:$AM$102,MATCH(Species!AE$2,'Round  (8)'!$B$2:$AM$2,0),0),0)+IFERROR(VLOOKUP($B92,'Round  (9)'!$B$2:$AM$102,MATCH(Species!AE$2,'Round  (9)'!$B$2:$AM$2,0),0),0)+IFERROR(VLOOKUP($B92,'Round  (10)'!$B$2:$U$102,MATCH(Species!AE$2,'Round  (10)'!$B$2:$U$2,0),0),0)+IFERROR(VLOOKUP($B92,'Round  (11)'!$B$2:$AB$102,MATCH(Species!AE$2,'Round  (11)'!$B$2:$AB$2,0),0),0)+IFERROR(VLOOKUP($B92,'Round  (12)'!$B$2:$Y$100,MATCH(Species!AE$2,'Round  (12)'!$B$2:$Y$2,0),0),0)</f>
        <v>0</v>
      </c>
      <c r="AF92" s="480">
        <f>IFERROR(VLOOKUP($B92,'Round 1'!$B$2:$AM$102,MATCH(Species!AF$2,'Round 1'!$B$2:$AM$2,0),0),0)+IFERROR(VLOOKUP($B92,'Round  (2)'!$B$2:$AM$102,MATCH(Species!AF$2,'Round  (2)'!$B$2:$AM$2,0),0),0)+IFERROR(VLOOKUP($B92,'Round  (3)'!$B$2:$AM$102,MATCH(Species!AF$2,'Round  (3)'!$B$2:$AM$2,0),0),0)+IFERROR(VLOOKUP($B92,'Round (4)'!$B$2:$AM$102,MATCH(Species!AF$2,'Round (4)'!$B$2:$AM$2,0),0),0)+IFERROR(VLOOKUP($B92,'Round  (5)'!$B$2:$AM$102,MATCH(Species!AF$2,'Round  (5)'!$B$2:$AM$2,0),0),0)+IFERROR(VLOOKUP($B92,'Round  (6)'!$B$2:$AM$102,MATCH(Species!AF$2,'Round  (6)'!$B$2:$AM$2,0),0),0)+IFERROR(VLOOKUP($B92,'Round  (7)'!$B$2:$AM$102,MATCH(Species!AF$2,'Round  (7)'!$B$2:$AM$2,0),0),0)+IFERROR(VLOOKUP($B92,'Round  (8)'!$B$2:$AM$102,MATCH(Species!AF$2,'Round  (8)'!$B$2:$AM$2,0),0),0)+IFERROR(VLOOKUP($B92,'Round  (9)'!$B$2:$AM$102,MATCH(Species!AF$2,'Round  (9)'!$B$2:$AM$2,0),0),0)+IFERROR(VLOOKUP($B92,'Round  (10)'!$B$2:$U$102,MATCH(Species!AF$2,'Round  (10)'!$B$2:$U$2,0),0),0)+IFERROR(VLOOKUP($B92,'Round  (11)'!$B$2:$AB$102,MATCH(Species!AF$2,'Round  (11)'!$B$2:$AB$2,0),0),0)+IFERROR(VLOOKUP($B92,'Round  (12)'!$B$2:$Y$100,MATCH(Species!AF$2,'Round  (12)'!$B$2:$Y$2,0),0),0)</f>
        <v>0</v>
      </c>
      <c r="AG92" s="480">
        <f>IFERROR(VLOOKUP($B92,'Round 1'!$B$2:$AM$102,MATCH(Species!AG$2,'Round 1'!$B$2:$AM$2,0),0),0)+IFERROR(VLOOKUP($B92,'Round  (2)'!$B$2:$AM$102,MATCH(Species!AG$2,'Round  (2)'!$B$2:$AM$2,0),0),0)+IFERROR(VLOOKUP($B92,'Round  (3)'!$B$2:$AM$102,MATCH(Species!AG$2,'Round  (3)'!$B$2:$AM$2,0),0),0)+IFERROR(VLOOKUP($B92,'Round (4)'!$B$2:$AM$102,MATCH(Species!AG$2,'Round (4)'!$B$2:$AM$2,0),0),0)+IFERROR(VLOOKUP($B92,'Round  (5)'!$B$2:$AM$102,MATCH(Species!AG$2,'Round  (5)'!$B$2:$AM$2,0),0),0)+IFERROR(VLOOKUP($B92,'Round  (6)'!$B$2:$AM$102,MATCH(Species!AG$2,'Round  (6)'!$B$2:$AM$2,0),0),0)+IFERROR(VLOOKUP($B92,'Round  (7)'!$B$2:$AM$102,MATCH(Species!AG$2,'Round  (7)'!$B$2:$AM$2,0),0),0)+IFERROR(VLOOKUP($B92,'Round  (8)'!$B$2:$AM$102,MATCH(Species!AG$2,'Round  (8)'!$B$2:$AM$2,0),0),0)+IFERROR(VLOOKUP($B92,'Round  (9)'!$B$2:$AM$102,MATCH(Species!AG$2,'Round  (9)'!$B$2:$AM$2,0),0),0)+IFERROR(VLOOKUP($B92,'Round  (10)'!$B$2:$U$102,MATCH(Species!AG$2,'Round  (10)'!$B$2:$U$2,0),0),0)+IFERROR(VLOOKUP($B92,'Round  (11)'!$B$2:$AB$102,MATCH(Species!AG$2,'Round  (11)'!$B$2:$AB$2,0),0),0)+IFERROR(VLOOKUP($B92,'Round  (12)'!$B$2:$Y$100,MATCH(Species!AG$2,'Round  (12)'!$B$2:$Y$2,0),0),0)</f>
        <v>0</v>
      </c>
      <c r="AH92" s="480">
        <f>IFERROR(VLOOKUP($B92,'Round 1'!$B$2:$AM$102,MATCH(Species!AH$2,'Round 1'!$B$2:$AM$2,0),0),0)+IFERROR(VLOOKUP($B92,'Round  (2)'!$B$2:$AM$102,MATCH(Species!AH$2,'Round  (2)'!$B$2:$AM$2,0),0),0)+IFERROR(VLOOKUP($B92,'Round  (3)'!$B$2:$AM$102,MATCH(Species!AH$2,'Round  (3)'!$B$2:$AM$2,0),0),0)+IFERROR(VLOOKUP($B92,'Round (4)'!$B$2:$AM$102,MATCH(Species!AH$2,'Round (4)'!$B$2:$AM$2,0),0),0)+IFERROR(VLOOKUP($B92,'Round  (5)'!$B$2:$AM$102,MATCH(Species!AH$2,'Round  (5)'!$B$2:$AM$2,0),0),0)+IFERROR(VLOOKUP($B92,'Round  (6)'!$B$2:$AM$102,MATCH(Species!AH$2,'Round  (6)'!$B$2:$AM$2,0),0),0)+IFERROR(VLOOKUP($B92,'Round  (7)'!$B$2:$AM$102,MATCH(Species!AH$2,'Round  (7)'!$B$2:$AM$2,0),0),0)+IFERROR(VLOOKUP($B92,'Round  (8)'!$B$2:$AM$102,MATCH(Species!AH$2,'Round  (8)'!$B$2:$AM$2,0),0),0)+IFERROR(VLOOKUP($B92,'Round  (9)'!$B$2:$AM$102,MATCH(Species!AH$2,'Round  (9)'!$B$2:$AM$2,0),0),0)+IFERROR(VLOOKUP($B92,'Round  (10)'!$B$2:$U$102,MATCH(Species!AH$2,'Round  (10)'!$B$2:$U$2,0),0),0)+IFERROR(VLOOKUP($B92,'Round  (11)'!$B$2:$AB$102,MATCH(Species!AH$2,'Round  (11)'!$B$2:$AB$2,0),0),0)+IFERROR(VLOOKUP($B92,'Round  (12)'!$B$2:$Y$100,MATCH(Species!AH$2,'Round  (12)'!$B$2:$Y$2,0),0),0)</f>
        <v>0</v>
      </c>
      <c r="AI92" s="480">
        <f>IFERROR(VLOOKUP($B92,'Round 1'!$B$2:$AM$102,MATCH(Species!AI$2,'Round 1'!$B$2:$AM$2,0),0),0)+IFERROR(VLOOKUP($B92,'Round  (2)'!$B$2:$AM$102,MATCH(Species!AI$2,'Round  (2)'!$B$2:$AM$2,0),0),0)+IFERROR(VLOOKUP($B92,'Round  (3)'!$B$2:$AM$102,MATCH(Species!AI$2,'Round  (3)'!$B$2:$AM$2,0),0),0)+IFERROR(VLOOKUP($B92,'Round (4)'!$B$2:$AM$102,MATCH(Species!AI$2,'Round (4)'!$B$2:$AM$2,0),0),0)+IFERROR(VLOOKUP($B92,'Round  (5)'!$B$2:$AM$102,MATCH(Species!AI$2,'Round  (5)'!$B$2:$AM$2,0),0),0)+IFERROR(VLOOKUP($B92,'Round  (6)'!$B$2:$AM$102,MATCH(Species!AI$2,'Round  (6)'!$B$2:$AM$2,0),0),0)+IFERROR(VLOOKUP($B92,'Round  (7)'!$B$2:$AM$102,MATCH(Species!AI$2,'Round  (7)'!$B$2:$AM$2,0),0),0)+IFERROR(VLOOKUP($B92,'Round  (8)'!$B$2:$AM$102,MATCH(Species!AI$2,'Round  (8)'!$B$2:$AM$2,0),0),0)+IFERROR(VLOOKUP($B92,'Round  (9)'!$B$2:$AM$102,MATCH(Species!AI$2,'Round  (9)'!$B$2:$AM$2,0),0),0)+IFERROR(VLOOKUP($B92,'Round  (10)'!$B$2:$U$102,MATCH(Species!AI$2,'Round  (10)'!$B$2:$U$2,0),0),0)+IFERROR(VLOOKUP($B92,'Round  (11)'!$B$2:$AB$102,MATCH(Species!AI$2,'Round  (11)'!$B$2:$AB$2,0),0),0)+IFERROR(VLOOKUP($B92,'Round  (12)'!$B$2:$Y$100,MATCH(Species!AI$2,'Round  (12)'!$B$2:$Y$2,0),0),0)</f>
        <v>0</v>
      </c>
      <c r="AJ92" s="480">
        <f>IFERROR(VLOOKUP($B92,'Round 1'!$B$2:$AM$102,MATCH(Species!AJ$2,'Round 1'!$B$2:$AM$2,0),0),0)+IFERROR(VLOOKUP($B92,'Round  (2)'!$B$2:$AM$102,MATCH(Species!AJ$2,'Round  (2)'!$B$2:$AM$2,0),0),0)+IFERROR(VLOOKUP($B92,'Round  (3)'!$B$2:$AM$102,MATCH(Species!AJ$2,'Round  (3)'!$B$2:$AM$2,0),0),0)+IFERROR(VLOOKUP($B92,'Round (4)'!$B$2:$AM$102,MATCH(Species!AJ$2,'Round (4)'!$B$2:$AM$2,0),0),0)+IFERROR(VLOOKUP($B92,'Round  (5)'!$B$2:$AM$102,MATCH(Species!AJ$2,'Round  (5)'!$B$2:$AM$2,0),0),0)+IFERROR(VLOOKUP($B92,'Round  (6)'!$B$2:$AM$102,MATCH(Species!AJ$2,'Round  (6)'!$B$2:$AM$2,0),0),0)+IFERROR(VLOOKUP($B92,'Round  (7)'!$B$2:$AM$102,MATCH(Species!AJ$2,'Round  (7)'!$B$2:$AM$2,0),0),0)+IFERROR(VLOOKUP($B92,'Round  (8)'!$B$2:$AM$102,MATCH(Species!AJ$2,'Round  (8)'!$B$2:$AM$2,0),0),0)+IFERROR(VLOOKUP($B92,'Round  (9)'!$B$2:$AM$102,MATCH(Species!AJ$2,'Round  (9)'!$B$2:$AM$2,0),0),0)+IFERROR(VLOOKUP($B92,'Round  (10)'!$B$2:$U$102,MATCH(Species!AJ$2,'Round  (10)'!$B$2:$U$2,0),0),0)+IFERROR(VLOOKUP($B92,'Round  (11)'!$B$2:$AB$102,MATCH(Species!AJ$2,'Round  (11)'!$B$2:$AB$2,0),0),0)+IFERROR(VLOOKUP($B92,'Round  (12)'!$B$2:$Y$100,MATCH(Species!AJ$2,'Round  (12)'!$B$2:$Y$2,0),0),0)</f>
        <v>0</v>
      </c>
    </row>
    <row r="93" spans="1:36" x14ac:dyDescent="0.3">
      <c r="A93" s="186">
        <v>90</v>
      </c>
      <c r="B93" s="326" t="s">
        <v>256</v>
      </c>
      <c r="C93" s="66" t="str">
        <f>IFERROR(VLOOKUP(B93,IND!$B$3:$E$66,4,0),"NM")</f>
        <v>NM</v>
      </c>
      <c r="D93" s="51">
        <f t="shared" si="5"/>
        <v>0</v>
      </c>
      <c r="E93" s="342">
        <f t="shared" si="6"/>
        <v>0</v>
      </c>
      <c r="F93" s="480">
        <f>IFERROR(VLOOKUP($B93,'Round 1'!$B$2:$AM$102,MATCH(Species!F$2,'Round 1'!$B$2:$AM$2,0),0),0)+IFERROR(VLOOKUP($B93,'Round  (2)'!$B$2:$AM$102,MATCH(Species!F$2,'Round  (2)'!$B$2:$AM$2,0),0),0)+IFERROR(VLOOKUP($B93,'Round  (3)'!$B$2:$AM$102,MATCH(Species!F$2,'Round  (3)'!$B$2:$AM$2,0),0),0)+IFERROR(VLOOKUP($B93,'Round (4)'!$B$2:$AM$102,MATCH(Species!F$2,'Round (4)'!$B$2:$AM$2,0),0),0)+IFERROR(VLOOKUP($B93,'Round  (5)'!$B$2:$AM$102,MATCH(Species!F$2,'Round  (5)'!$B$2:$AM$2,0),0),0)+IFERROR(VLOOKUP($B93,'Round  (6)'!$B$2:$AM$102,MATCH(Species!F$2,'Round  (6)'!$B$2:$AM$2,0),0),0)+IFERROR(VLOOKUP($B93,'Round  (7)'!$B$2:$AM$102,MATCH(Species!F$2,'Round  (7)'!$B$2:$AM$2,0),0),0)+IFERROR(VLOOKUP($B93,'Round  (8)'!$B$2:$AM$102,MATCH(Species!F$2,'Round  (8)'!$B$2:$AM$2,0),0),0)+IFERROR(VLOOKUP($B93,'Round  (9)'!$B$2:$AM$102,MATCH(Species!F$2,'Round  (9)'!$B$2:$AM$2,0),0),0)+IFERROR(VLOOKUP($B93,'Round  (10)'!$B$2:$U$102,MATCH(Species!F$2,'Round  (10)'!$B$2:$U$2,0),0),0)+IFERROR(VLOOKUP($B93,'Round  (11)'!$B$2:$AB$102,MATCH(Species!F$2,'Round  (11)'!$B$2:$AB$2,0),0),0)+IFERROR(VLOOKUP($B93,'Round  (12)'!$B$2:$Y$100,MATCH(Species!F$2,'Round  (12)'!$B$2:$Y$2,0),0),0)</f>
        <v>0</v>
      </c>
      <c r="G93" s="480">
        <f>IFERROR(VLOOKUP($B93,'Round 1'!$B$2:$AM$102,MATCH(Species!G$2,'Round 1'!$B$2:$AM$2,0),0),0)+IFERROR(VLOOKUP($B93,'Round  (2)'!$B$2:$AM$102,MATCH(Species!G$2,'Round  (2)'!$B$2:$AM$2,0),0),0)+IFERROR(VLOOKUP($B93,'Round  (3)'!$B$2:$AM$102,MATCH(Species!G$2,'Round  (3)'!$B$2:$AM$2,0),0),0)+IFERROR(VLOOKUP($B93,'Round (4)'!$B$2:$AM$102,MATCH(Species!G$2,'Round (4)'!$B$2:$AM$2,0),0),0)+IFERROR(VLOOKUP($B93,'Round  (5)'!$B$2:$AM$102,MATCH(Species!G$2,'Round  (5)'!$B$2:$AM$2,0),0),0)+IFERROR(VLOOKUP($B93,'Round  (6)'!$B$2:$AM$102,MATCH(Species!G$2,'Round  (6)'!$B$2:$AM$2,0),0),0)+IFERROR(VLOOKUP($B93,'Round  (7)'!$B$2:$AM$102,MATCH(Species!G$2,'Round  (7)'!$B$2:$AM$2,0),0),0)+IFERROR(VLOOKUP($B93,'Round  (8)'!$B$2:$AM$102,MATCH(Species!G$2,'Round  (8)'!$B$2:$AM$2,0),0),0)+IFERROR(VLOOKUP($B93,'Round  (9)'!$B$2:$AM$102,MATCH(Species!G$2,'Round  (9)'!$B$2:$AM$2,0),0),0)+IFERROR(VLOOKUP($B93,'Round  (10)'!$B$2:$U$102,MATCH(Species!G$2,'Round  (10)'!$B$2:$U$2,0),0),0)+IFERROR(VLOOKUP($B93,'Round  (11)'!$B$2:$AB$102,MATCH(Species!G$2,'Round  (11)'!$B$2:$AB$2,0),0),0)+IFERROR(VLOOKUP($B93,'Round  (12)'!$B$2:$Y$100,MATCH(Species!G$2,'Round  (12)'!$B$2:$Y$2,0),0),0)</f>
        <v>0</v>
      </c>
      <c r="H93" s="480">
        <f>IFERROR(VLOOKUP($B93,'Round 1'!$B$2:$AM$102,MATCH(Species!H$2,'Round 1'!$B$2:$AM$2,0),0),0)+IFERROR(VLOOKUP($B93,'Round  (2)'!$B$2:$AM$102,MATCH(Species!H$2,'Round  (2)'!$B$2:$AM$2,0),0),0)+IFERROR(VLOOKUP($B93,'Round  (3)'!$B$2:$AM$102,MATCH(Species!H$2,'Round  (3)'!$B$2:$AM$2,0),0),0)+IFERROR(VLOOKUP($B93,'Round (4)'!$B$2:$AM$102,MATCH(Species!H$2,'Round (4)'!$B$2:$AM$2,0),0),0)+IFERROR(VLOOKUP($B93,'Round  (5)'!$B$2:$AM$102,MATCH(Species!H$2,'Round  (5)'!$B$2:$AM$2,0),0),0)+IFERROR(VLOOKUP($B93,'Round  (6)'!$B$2:$AM$102,MATCH(Species!H$2,'Round  (6)'!$B$2:$AM$2,0),0),0)+IFERROR(VLOOKUP($B93,'Round  (7)'!$B$2:$AM$102,MATCH(Species!H$2,'Round  (7)'!$B$2:$AM$2,0),0),0)+IFERROR(VLOOKUP($B93,'Round  (8)'!$B$2:$AM$102,MATCH(Species!H$2,'Round  (8)'!$B$2:$AM$2,0),0),0)+IFERROR(VLOOKUP($B93,'Round  (9)'!$B$2:$AM$102,MATCH(Species!H$2,'Round  (9)'!$B$2:$AM$2,0),0),0)+IFERROR(VLOOKUP($B93,'Round  (10)'!$B$2:$U$102,MATCH(Species!H$2,'Round  (10)'!$B$2:$U$2,0),0),0)+IFERROR(VLOOKUP($B93,'Round  (11)'!$B$2:$AB$102,MATCH(Species!H$2,'Round  (11)'!$B$2:$AB$2,0),0),0)+IFERROR(VLOOKUP($B93,'Round  (12)'!$B$2:$Y$100,MATCH(Species!H$2,'Round  (12)'!$B$2:$Y$2,0),0),0)</f>
        <v>0</v>
      </c>
      <c r="I93" s="480">
        <f>IFERROR(VLOOKUP($B93,'Round 1'!$B$2:$AM$102,MATCH(Species!I$2,'Round 1'!$B$2:$AM$2,0),0),0)+IFERROR(VLOOKUP($B93,'Round  (2)'!$B$2:$AM$102,MATCH(Species!I$2,'Round  (2)'!$B$2:$AM$2,0),0),0)+IFERROR(VLOOKUP($B93,'Round  (3)'!$B$2:$AM$102,MATCH(Species!I$2,'Round  (3)'!$B$2:$AM$2,0),0),0)+IFERROR(VLOOKUP($B93,'Round (4)'!$B$2:$AM$102,MATCH(Species!I$2,'Round (4)'!$B$2:$AM$2,0),0),0)+IFERROR(VLOOKUP($B93,'Round  (5)'!$B$2:$AM$102,MATCH(Species!I$2,'Round  (5)'!$B$2:$AM$2,0),0),0)+IFERROR(VLOOKUP($B93,'Round  (6)'!$B$2:$AM$102,MATCH(Species!I$2,'Round  (6)'!$B$2:$AM$2,0),0),0)+IFERROR(VLOOKUP($B93,'Round  (7)'!$B$2:$AM$102,MATCH(Species!I$2,'Round  (7)'!$B$2:$AM$2,0),0),0)+IFERROR(VLOOKUP($B93,'Round  (8)'!$B$2:$AM$102,MATCH(Species!I$2,'Round  (8)'!$B$2:$AM$2,0),0),0)+IFERROR(VLOOKUP($B93,'Round  (9)'!$B$2:$AM$102,MATCH(Species!I$2,'Round  (9)'!$B$2:$AM$2,0),0),0)+IFERROR(VLOOKUP($B93,'Round  (10)'!$B$2:$U$102,MATCH(Species!I$2,'Round  (10)'!$B$2:$U$2,0),0),0)+IFERROR(VLOOKUP($B93,'Round  (11)'!$B$2:$AB$102,MATCH(Species!I$2,'Round  (11)'!$B$2:$AB$2,0),0),0)+IFERROR(VLOOKUP($B93,'Round  (12)'!$B$2:$Y$100,MATCH(Species!I$2,'Round  (12)'!$B$2:$Y$2,0),0),0)</f>
        <v>0</v>
      </c>
      <c r="J93" s="480">
        <f>IFERROR(VLOOKUP($B93,'Round 1'!$B$2:$AM$102,MATCH(Species!J$2,'Round 1'!$B$2:$AM$2,0),0),0)+IFERROR(VLOOKUP($B93,'Round  (2)'!$B$2:$AM$102,MATCH(Species!J$2,'Round  (2)'!$B$2:$AM$2,0),0),0)+IFERROR(VLOOKUP($B93,'Round  (3)'!$B$2:$AM$102,MATCH(Species!J$2,'Round  (3)'!$B$2:$AM$2,0),0),0)+IFERROR(VLOOKUP($B93,'Round (4)'!$B$2:$AM$102,MATCH(Species!J$2,'Round (4)'!$B$2:$AM$2,0),0),0)+IFERROR(VLOOKUP($B93,'Round  (5)'!$B$2:$AM$102,MATCH(Species!J$2,'Round  (5)'!$B$2:$AM$2,0),0),0)+IFERROR(VLOOKUP($B93,'Round  (6)'!$B$2:$AM$102,MATCH(Species!J$2,'Round  (6)'!$B$2:$AM$2,0),0),0)+IFERROR(VLOOKUP($B93,'Round  (7)'!$B$2:$AM$102,MATCH(Species!J$2,'Round  (7)'!$B$2:$AM$2,0),0),0)+IFERROR(VLOOKUP($B93,'Round  (8)'!$B$2:$AM$102,MATCH(Species!J$2,'Round  (8)'!$B$2:$AM$2,0),0),0)+IFERROR(VLOOKUP($B93,'Round  (9)'!$B$2:$AM$102,MATCH(Species!J$2,'Round  (9)'!$B$2:$AM$2,0),0),0)+IFERROR(VLOOKUP($B93,'Round  (10)'!$B$2:$U$102,MATCH(Species!J$2,'Round  (10)'!$B$2:$U$2,0),0),0)+IFERROR(VLOOKUP($B93,'Round  (11)'!$B$2:$AB$102,MATCH(Species!J$2,'Round  (11)'!$B$2:$AB$2,0),0),0)+IFERROR(VLOOKUP($B93,'Round  (12)'!$B$2:$Y$100,MATCH(Species!J$2,'Round  (12)'!$B$2:$Y$2,0),0),0)</f>
        <v>0</v>
      </c>
      <c r="K93" s="480">
        <f>IFERROR(VLOOKUP($B93,'Round 1'!$B$2:$AM$102,MATCH(Species!K$2,'Round 1'!$B$2:$AM$2,0),0),0)+IFERROR(VLOOKUP($B93,'Round  (2)'!$B$2:$AM$102,MATCH(Species!K$2,'Round  (2)'!$B$2:$AM$2,0),0),0)+IFERROR(VLOOKUP($B93,'Round  (3)'!$B$2:$AM$102,MATCH(Species!K$2,'Round  (3)'!$B$2:$AM$2,0),0),0)+IFERROR(VLOOKUP($B93,'Round (4)'!$B$2:$AM$102,MATCH(Species!K$2,'Round (4)'!$B$2:$AM$2,0),0),0)+IFERROR(VLOOKUP($B93,'Round  (5)'!$B$2:$AM$102,MATCH(Species!K$2,'Round  (5)'!$B$2:$AM$2,0),0),0)+IFERROR(VLOOKUP($B93,'Round  (6)'!$B$2:$AM$102,MATCH(Species!K$2,'Round  (6)'!$B$2:$AM$2,0),0),0)+IFERROR(VLOOKUP($B93,'Round  (7)'!$B$2:$AM$102,MATCH(Species!K$2,'Round  (7)'!$B$2:$AM$2,0),0),0)+IFERROR(VLOOKUP($B93,'Round  (8)'!$B$2:$AM$102,MATCH(Species!K$2,'Round  (8)'!$B$2:$AM$2,0),0),0)+IFERROR(VLOOKUP($B93,'Round  (9)'!$B$2:$AM$102,MATCH(Species!K$2,'Round  (9)'!$B$2:$AM$2,0),0),0)+IFERROR(VLOOKUP($B93,'Round  (10)'!$B$2:$U$102,MATCH(Species!K$2,'Round  (10)'!$B$2:$U$2,0),0),0)+IFERROR(VLOOKUP($B93,'Round  (11)'!$B$2:$AB$102,MATCH(Species!K$2,'Round  (11)'!$B$2:$AB$2,0),0),0)+IFERROR(VLOOKUP($B93,'Round  (12)'!$B$2:$Y$100,MATCH(Species!K$2,'Round  (12)'!$B$2:$Y$2,0),0),0)</f>
        <v>0</v>
      </c>
      <c r="L93" s="480">
        <f>IFERROR(VLOOKUP($B93,'Round 1'!$B$2:$AM$102,MATCH(Species!L$2,'Round 1'!$B$2:$AM$2,0),0),0)+IFERROR(VLOOKUP($B93,'Round  (2)'!$B$2:$AM$102,MATCH(Species!L$2,'Round  (2)'!$B$2:$AM$2,0),0),0)+IFERROR(VLOOKUP($B93,'Round  (3)'!$B$2:$AM$102,MATCH(Species!L$2,'Round  (3)'!$B$2:$AM$2,0),0),0)+IFERROR(VLOOKUP($B93,'Round (4)'!$B$2:$AM$102,MATCH(Species!L$2,'Round (4)'!$B$2:$AM$2,0),0),0)+IFERROR(VLOOKUP($B93,'Round  (5)'!$B$2:$AM$102,MATCH(Species!L$2,'Round  (5)'!$B$2:$AM$2,0),0),0)+IFERROR(VLOOKUP($B93,'Round  (6)'!$B$2:$AM$102,MATCH(Species!L$2,'Round  (6)'!$B$2:$AM$2,0),0),0)+IFERROR(VLOOKUP($B93,'Round  (7)'!$B$2:$AM$102,MATCH(Species!L$2,'Round  (7)'!$B$2:$AM$2,0),0),0)+IFERROR(VLOOKUP($B93,'Round  (8)'!$B$2:$AM$102,MATCH(Species!L$2,'Round  (8)'!$B$2:$AM$2,0),0),0)+IFERROR(VLOOKUP($B93,'Round  (9)'!$B$2:$AM$102,MATCH(Species!L$2,'Round  (9)'!$B$2:$AM$2,0),0),0)+IFERROR(VLOOKUP($B93,'Round  (10)'!$B$2:$U$102,MATCH(Species!L$2,'Round  (10)'!$B$2:$U$2,0),0),0)+IFERROR(VLOOKUP($B93,'Round  (11)'!$B$2:$AB$102,MATCH(Species!L$2,'Round  (11)'!$B$2:$AB$2,0),0),0)+IFERROR(VLOOKUP($B93,'Round  (12)'!$B$2:$Y$100,MATCH(Species!L$2,'Round  (12)'!$B$2:$Y$2,0),0),0)</f>
        <v>0</v>
      </c>
      <c r="M93" s="480">
        <f>IFERROR(VLOOKUP($B93,'Round 1'!$B$2:$AM$102,MATCH(Species!M$2,'Round 1'!$B$2:$AM$2,0),0),0)+IFERROR(VLOOKUP($B93,'Round  (2)'!$B$2:$AM$102,MATCH(Species!M$2,'Round  (2)'!$B$2:$AM$2,0),0),0)+IFERROR(VLOOKUP($B93,'Round  (3)'!$B$2:$AM$102,MATCH(Species!M$2,'Round  (3)'!$B$2:$AM$2,0),0),0)+IFERROR(VLOOKUP($B93,'Round (4)'!$B$2:$AM$102,MATCH(Species!M$2,'Round (4)'!$B$2:$AM$2,0),0),0)+IFERROR(VLOOKUP($B93,'Round  (5)'!$B$2:$AM$102,MATCH(Species!M$2,'Round  (5)'!$B$2:$AM$2,0),0),0)+IFERROR(VLOOKUP($B93,'Round  (6)'!$B$2:$AM$102,MATCH(Species!M$2,'Round  (6)'!$B$2:$AM$2,0),0),0)+IFERROR(VLOOKUP($B93,'Round  (7)'!$B$2:$AM$102,MATCH(Species!M$2,'Round  (7)'!$B$2:$AM$2,0),0),0)+IFERROR(VLOOKUP($B93,'Round  (8)'!$B$2:$AM$102,MATCH(Species!M$2,'Round  (8)'!$B$2:$AM$2,0),0),0)+IFERROR(VLOOKUP($B93,'Round  (9)'!$B$2:$AM$102,MATCH(Species!M$2,'Round  (9)'!$B$2:$AM$2,0),0),0)+IFERROR(VLOOKUP($B93,'Round  (10)'!$B$2:$U$102,MATCH(Species!M$2,'Round  (10)'!$B$2:$U$2,0),0),0)+IFERROR(VLOOKUP($B93,'Round  (11)'!$B$2:$AB$102,MATCH(Species!M$2,'Round  (11)'!$B$2:$AB$2,0),0),0)+IFERROR(VLOOKUP($B93,'Round  (12)'!$B$2:$Y$100,MATCH(Species!M$2,'Round  (12)'!$B$2:$Y$2,0),0),0)</f>
        <v>0</v>
      </c>
      <c r="N93" s="480">
        <f>IFERROR(VLOOKUP($B93,'Round 1'!$B$2:$AM$102,MATCH(Species!N$2,'Round 1'!$B$2:$AM$2,0),0),0)+IFERROR(VLOOKUP($B93,'Round  (2)'!$B$2:$AM$102,MATCH(Species!N$2,'Round  (2)'!$B$2:$AM$2,0),0),0)+IFERROR(VLOOKUP($B93,'Round  (3)'!$B$2:$AM$102,MATCH(Species!N$2,'Round  (3)'!$B$2:$AM$2,0),0),0)+IFERROR(VLOOKUP($B93,'Round (4)'!$B$2:$AM$102,MATCH(Species!N$2,'Round (4)'!$B$2:$AM$2,0),0),0)+IFERROR(VLOOKUP($B93,'Round  (5)'!$B$2:$AM$102,MATCH(Species!N$2,'Round  (5)'!$B$2:$AM$2,0),0),0)+IFERROR(VLOOKUP($B93,'Round  (6)'!$B$2:$AM$102,MATCH(Species!N$2,'Round  (6)'!$B$2:$AM$2,0),0),0)+IFERROR(VLOOKUP($B93,'Round  (7)'!$B$2:$AM$102,MATCH(Species!N$2,'Round  (7)'!$B$2:$AM$2,0),0),0)+IFERROR(VLOOKUP($B93,'Round  (8)'!$B$2:$AM$102,MATCH(Species!N$2,'Round  (8)'!$B$2:$AM$2,0),0),0)+IFERROR(VLOOKUP($B93,'Round  (9)'!$B$2:$AM$102,MATCH(Species!N$2,'Round  (9)'!$B$2:$AM$2,0),0),0)+IFERROR(VLOOKUP($B93,'Round  (10)'!$B$2:$U$102,MATCH(Species!N$2,'Round  (10)'!$B$2:$U$2,0),0),0)+IFERROR(VLOOKUP($B93,'Round  (11)'!$B$2:$AB$102,MATCH(Species!N$2,'Round  (11)'!$B$2:$AB$2,0),0),0)+IFERROR(VLOOKUP($B93,'Round  (12)'!$B$2:$Y$100,MATCH(Species!N$2,'Round  (12)'!$B$2:$Y$2,0),0),0)</f>
        <v>0</v>
      </c>
      <c r="O93" s="480">
        <f>IFERROR(VLOOKUP($B93,'Round 1'!$B$2:$AM$102,MATCH(Species!O$2,'Round 1'!$B$2:$AM$2,0),0),0)+IFERROR(VLOOKUP($B93,'Round  (2)'!$B$2:$AM$102,MATCH(Species!O$2,'Round  (2)'!$B$2:$AM$2,0),0),0)+IFERROR(VLOOKUP($B93,'Round  (3)'!$B$2:$AM$102,MATCH(Species!O$2,'Round  (3)'!$B$2:$AM$2,0),0),0)+IFERROR(VLOOKUP($B93,'Round (4)'!$B$2:$AM$102,MATCH(Species!O$2,'Round (4)'!$B$2:$AM$2,0),0),0)+IFERROR(VLOOKUP($B93,'Round  (5)'!$B$2:$AM$102,MATCH(Species!O$2,'Round  (5)'!$B$2:$AM$2,0),0),0)+IFERROR(VLOOKUP($B93,'Round  (6)'!$B$2:$AM$102,MATCH(Species!O$2,'Round  (6)'!$B$2:$AM$2,0),0),0)+IFERROR(VLOOKUP($B93,'Round  (7)'!$B$2:$AM$102,MATCH(Species!O$2,'Round  (7)'!$B$2:$AM$2,0),0),0)+IFERROR(VLOOKUP($B93,'Round  (8)'!$B$2:$AM$102,MATCH(Species!O$2,'Round  (8)'!$B$2:$AM$2,0),0),0)+IFERROR(VLOOKUP($B93,'Round  (9)'!$B$2:$AM$102,MATCH(Species!O$2,'Round  (9)'!$B$2:$AM$2,0),0),0)+IFERROR(VLOOKUP($B93,'Round  (10)'!$B$2:$U$102,MATCH(Species!O$2,'Round  (10)'!$B$2:$U$2,0),0),0)+IFERROR(VLOOKUP($B93,'Round  (11)'!$B$2:$AB$102,MATCH(Species!O$2,'Round  (11)'!$B$2:$AB$2,0),0),0)+IFERROR(VLOOKUP($B93,'Round  (12)'!$B$2:$Y$100,MATCH(Species!O$2,'Round  (12)'!$B$2:$Y$2,0),0),0)</f>
        <v>0</v>
      </c>
      <c r="P93" s="480">
        <f>IFERROR(VLOOKUP($B93,'Round 1'!$B$2:$AM$102,MATCH(Species!P$2,'Round 1'!$B$2:$AM$2,0),0),0)+IFERROR(VLOOKUP($B93,'Round  (2)'!$B$2:$AM$102,MATCH(Species!P$2,'Round  (2)'!$B$2:$AM$2,0),0),0)+IFERROR(VLOOKUP($B93,'Round  (3)'!$B$2:$AM$102,MATCH(Species!P$2,'Round  (3)'!$B$2:$AM$2,0),0),0)+IFERROR(VLOOKUP($B93,'Round (4)'!$B$2:$AM$102,MATCH(Species!P$2,'Round (4)'!$B$2:$AM$2,0),0),0)+IFERROR(VLOOKUP($B93,'Round  (5)'!$B$2:$AM$102,MATCH(Species!P$2,'Round  (5)'!$B$2:$AM$2,0),0),0)+IFERROR(VLOOKUP($B93,'Round  (6)'!$B$2:$AM$102,MATCH(Species!P$2,'Round  (6)'!$B$2:$AM$2,0),0),0)+IFERROR(VLOOKUP($B93,'Round  (7)'!$B$2:$AM$102,MATCH(Species!P$2,'Round  (7)'!$B$2:$AM$2,0),0),0)+IFERROR(VLOOKUP($B93,'Round  (8)'!$B$2:$AM$102,MATCH(Species!P$2,'Round  (8)'!$B$2:$AM$2,0),0),0)+IFERROR(VLOOKUP($B93,'Round  (9)'!$B$2:$AM$102,MATCH(Species!P$2,'Round  (9)'!$B$2:$AM$2,0),0),0)+IFERROR(VLOOKUP($B93,'Round  (10)'!$B$2:$U$102,MATCH(Species!P$2,'Round  (10)'!$B$2:$U$2,0),0),0)+IFERROR(VLOOKUP($B93,'Round  (11)'!$B$2:$AB$102,MATCH(Species!P$2,'Round  (11)'!$B$2:$AB$2,0),0),0)+IFERROR(VLOOKUP($B93,'Round  (12)'!$B$2:$Y$100,MATCH(Species!P$2,'Round  (12)'!$B$2:$Y$2,0),0),0)</f>
        <v>0</v>
      </c>
      <c r="Q93" s="480">
        <f>IFERROR(VLOOKUP($B93,'Round 1'!$B$2:$AM$102,MATCH(Species!Q$2,'Round 1'!$B$2:$AM$2,0),0),0)+IFERROR(VLOOKUP($B93,'Round  (2)'!$B$2:$AM$102,MATCH(Species!Q$2,'Round  (2)'!$B$2:$AM$2,0),0),0)+IFERROR(VLOOKUP($B93,'Round  (3)'!$B$2:$AM$102,MATCH(Species!Q$2,'Round  (3)'!$B$2:$AM$2,0),0),0)+IFERROR(VLOOKUP($B93,'Round (4)'!$B$2:$AM$102,MATCH(Species!Q$2,'Round (4)'!$B$2:$AM$2,0),0),0)+IFERROR(VLOOKUP($B93,'Round  (5)'!$B$2:$AM$102,MATCH(Species!Q$2,'Round  (5)'!$B$2:$AM$2,0),0),0)+IFERROR(VLOOKUP($B93,'Round  (6)'!$B$2:$AM$102,MATCH(Species!Q$2,'Round  (6)'!$B$2:$AM$2,0),0),0)+IFERROR(VLOOKUP($B93,'Round  (7)'!$B$2:$AM$102,MATCH(Species!Q$2,'Round  (7)'!$B$2:$AM$2,0),0),0)+IFERROR(VLOOKUP($B93,'Round  (8)'!$B$2:$AM$102,MATCH(Species!Q$2,'Round  (8)'!$B$2:$AM$2,0),0),0)+IFERROR(VLOOKUP($B93,'Round  (9)'!$B$2:$AM$102,MATCH(Species!Q$2,'Round  (9)'!$B$2:$AM$2,0),0),0)+IFERROR(VLOOKUP($B93,'Round  (10)'!$B$2:$U$102,MATCH(Species!Q$2,'Round  (10)'!$B$2:$U$2,0),0),0)+IFERROR(VLOOKUP($B93,'Round  (11)'!$B$2:$AB$102,MATCH(Species!Q$2,'Round  (11)'!$B$2:$AB$2,0),0),0)+IFERROR(VLOOKUP($B93,'Round  (12)'!$B$2:$Y$100,MATCH(Species!Q$2,'Round  (12)'!$B$2:$Y$2,0),0),0)</f>
        <v>0</v>
      </c>
      <c r="R93" s="480">
        <f>IFERROR(VLOOKUP($B93,'Round 1'!$B$2:$AM$102,MATCH(Species!R$2,'Round 1'!$B$2:$AM$2,0),0),0)+IFERROR(VLOOKUP($B93,'Round  (2)'!$B$2:$AM$102,MATCH(Species!R$2,'Round  (2)'!$B$2:$AM$2,0),0),0)+IFERROR(VLOOKUP($B93,'Round  (3)'!$B$2:$AM$102,MATCH(Species!R$2,'Round  (3)'!$B$2:$AM$2,0),0),0)+IFERROR(VLOOKUP($B93,'Round (4)'!$B$2:$AM$102,MATCH(Species!R$2,'Round (4)'!$B$2:$AM$2,0),0),0)+IFERROR(VLOOKUP($B93,'Round  (5)'!$B$2:$AM$102,MATCH(Species!R$2,'Round  (5)'!$B$2:$AM$2,0),0),0)+IFERROR(VLOOKUP($B93,'Round  (6)'!$B$2:$AM$102,MATCH(Species!R$2,'Round  (6)'!$B$2:$AM$2,0),0),0)+IFERROR(VLOOKUP($B93,'Round  (7)'!$B$2:$AM$102,MATCH(Species!R$2,'Round  (7)'!$B$2:$AM$2,0),0),0)+IFERROR(VLOOKUP($B93,'Round  (8)'!$B$2:$AM$102,MATCH(Species!R$2,'Round  (8)'!$B$2:$AM$2,0),0),0)+IFERROR(VLOOKUP($B93,'Round  (9)'!$B$2:$AM$102,MATCH(Species!R$2,'Round  (9)'!$B$2:$AM$2,0),0),0)+IFERROR(VLOOKUP($B93,'Round  (10)'!$B$2:$U$102,MATCH(Species!R$2,'Round  (10)'!$B$2:$U$2,0),0),0)+IFERROR(VLOOKUP($B93,'Round  (11)'!$B$2:$AB$102,MATCH(Species!R$2,'Round  (11)'!$B$2:$AB$2,0),0),0)+IFERROR(VLOOKUP($B93,'Round  (12)'!$B$2:$Y$100,MATCH(Species!R$2,'Round  (12)'!$B$2:$Y$2,0),0),0)</f>
        <v>0</v>
      </c>
      <c r="S93" s="480">
        <f>IFERROR(VLOOKUP($B93,'Round 1'!$B$2:$AM$102,MATCH(Species!S$2,'Round 1'!$B$2:$AM$2,0),0),0)+IFERROR(VLOOKUP($B93,'Round  (2)'!$B$2:$AM$102,MATCH(Species!S$2,'Round  (2)'!$B$2:$AM$2,0),0),0)+IFERROR(VLOOKUP($B93,'Round  (3)'!$B$2:$AM$102,MATCH(Species!S$2,'Round  (3)'!$B$2:$AM$2,0),0),0)+IFERROR(VLOOKUP($B93,'Round (4)'!$B$2:$AM$102,MATCH(Species!S$2,'Round (4)'!$B$2:$AM$2,0),0),0)+IFERROR(VLOOKUP($B93,'Round  (5)'!$B$2:$AM$102,MATCH(Species!S$2,'Round  (5)'!$B$2:$AM$2,0),0),0)+IFERROR(VLOOKUP($B93,'Round  (6)'!$B$2:$AM$102,MATCH(Species!S$2,'Round  (6)'!$B$2:$AM$2,0),0),0)+IFERROR(VLOOKUP($B93,'Round  (7)'!$B$2:$AM$102,MATCH(Species!S$2,'Round  (7)'!$B$2:$AM$2,0),0),0)+IFERROR(VLOOKUP($B93,'Round  (8)'!$B$2:$AM$102,MATCH(Species!S$2,'Round  (8)'!$B$2:$AM$2,0),0),0)+IFERROR(VLOOKUP($B93,'Round  (9)'!$B$2:$AM$102,MATCH(Species!S$2,'Round  (9)'!$B$2:$AM$2,0),0),0)+IFERROR(VLOOKUP($B93,'Round  (10)'!$B$2:$U$102,MATCH(Species!S$2,'Round  (10)'!$B$2:$U$2,0),0),0)+IFERROR(VLOOKUP($B93,'Round  (11)'!$B$2:$AB$102,MATCH(Species!S$2,'Round  (11)'!$B$2:$AB$2,0),0),0)+IFERROR(VLOOKUP($B93,'Round  (12)'!$B$2:$Y$100,MATCH(Species!S$2,'Round  (12)'!$B$2:$Y$2,0),0),0)</f>
        <v>0</v>
      </c>
      <c r="T93" s="480">
        <f>IFERROR(VLOOKUP($B93,'Round 1'!$B$2:$AM$102,MATCH(Species!T$2,'Round 1'!$B$2:$AM$2,0),0),0)+IFERROR(VLOOKUP($B93,'Round  (2)'!$B$2:$AM$102,MATCH(Species!T$2,'Round  (2)'!$B$2:$AM$2,0),0),0)+IFERROR(VLOOKUP($B93,'Round  (3)'!$B$2:$AM$102,MATCH(Species!T$2,'Round  (3)'!$B$2:$AM$2,0),0),0)+IFERROR(VLOOKUP($B93,'Round (4)'!$B$2:$AM$102,MATCH(Species!T$2,'Round (4)'!$B$2:$AM$2,0),0),0)+IFERROR(VLOOKUP($B93,'Round  (5)'!$B$2:$AM$102,MATCH(Species!T$2,'Round  (5)'!$B$2:$AM$2,0),0),0)+IFERROR(VLOOKUP($B93,'Round  (6)'!$B$2:$AM$102,MATCH(Species!T$2,'Round  (6)'!$B$2:$AM$2,0),0),0)+IFERROR(VLOOKUP($B93,'Round  (7)'!$B$2:$AM$102,MATCH(Species!T$2,'Round  (7)'!$B$2:$AM$2,0),0),0)+IFERROR(VLOOKUP($B93,'Round  (8)'!$B$2:$AM$102,MATCH(Species!T$2,'Round  (8)'!$B$2:$AM$2,0),0),0)+IFERROR(VLOOKUP($B93,'Round  (9)'!$B$2:$AM$102,MATCH(Species!T$2,'Round  (9)'!$B$2:$AM$2,0),0),0)+IFERROR(VLOOKUP($B93,'Round  (10)'!$B$2:$U$102,MATCH(Species!T$2,'Round  (10)'!$B$2:$U$2,0),0),0)+IFERROR(VLOOKUP($B93,'Round  (11)'!$B$2:$AB$102,MATCH(Species!T$2,'Round  (11)'!$B$2:$AB$2,0),0),0)+IFERROR(VLOOKUP($B93,'Round  (12)'!$B$2:$Y$100,MATCH(Species!T$2,'Round  (12)'!$B$2:$Y$2,0),0),0)</f>
        <v>0</v>
      </c>
      <c r="U93" s="480">
        <f>IFERROR(VLOOKUP($B93,'Round 1'!$B$2:$AM$102,MATCH(Species!U$2,'Round 1'!$B$2:$AM$2,0),0),0)+IFERROR(VLOOKUP($B93,'Round  (2)'!$B$2:$AM$102,MATCH(Species!U$2,'Round  (2)'!$B$2:$AM$2,0),0),0)+IFERROR(VLOOKUP($B93,'Round  (3)'!$B$2:$AM$102,MATCH(Species!U$2,'Round  (3)'!$B$2:$AM$2,0),0),0)+IFERROR(VLOOKUP($B93,'Round (4)'!$B$2:$AM$102,MATCH(Species!U$2,'Round (4)'!$B$2:$AM$2,0),0),0)+IFERROR(VLOOKUP($B93,'Round  (5)'!$B$2:$AM$102,MATCH(Species!U$2,'Round  (5)'!$B$2:$AM$2,0),0),0)+IFERROR(VLOOKUP($B93,'Round  (6)'!$B$2:$AM$102,MATCH(Species!U$2,'Round  (6)'!$B$2:$AM$2,0),0),0)+IFERROR(VLOOKUP($B93,'Round  (7)'!$B$2:$AM$102,MATCH(Species!U$2,'Round  (7)'!$B$2:$AM$2,0),0),0)+IFERROR(VLOOKUP($B93,'Round  (8)'!$B$2:$AM$102,MATCH(Species!U$2,'Round  (8)'!$B$2:$AM$2,0),0),0)+IFERROR(VLOOKUP($B93,'Round  (9)'!$B$2:$AM$102,MATCH(Species!U$2,'Round  (9)'!$B$2:$AM$2,0),0),0)+IFERROR(VLOOKUP($B93,'Round  (10)'!$B$2:$U$102,MATCH(Species!U$2,'Round  (10)'!$B$2:$U$2,0),0),0)+IFERROR(VLOOKUP($B93,'Round  (11)'!$B$2:$AB$102,MATCH(Species!U$2,'Round  (11)'!$B$2:$AB$2,0),0),0)+IFERROR(VLOOKUP($B93,'Round  (12)'!$B$2:$Y$100,MATCH(Species!U$2,'Round  (12)'!$B$2:$Y$2,0),0),0)</f>
        <v>0</v>
      </c>
      <c r="V93" s="480">
        <f>IFERROR(VLOOKUP($B93,'Round 1'!$B$2:$AM$102,MATCH(Species!V$2,'Round 1'!$B$2:$AM$2,0),0),0)+IFERROR(VLOOKUP($B93,'Round  (2)'!$B$2:$AM$102,MATCH(Species!V$2,'Round  (2)'!$B$2:$AM$2,0),0),0)+IFERROR(VLOOKUP($B93,'Round  (3)'!$B$2:$AM$102,MATCH(Species!V$2,'Round  (3)'!$B$2:$AM$2,0),0),0)+IFERROR(VLOOKUP($B93,'Round (4)'!$B$2:$AM$102,MATCH(Species!V$2,'Round (4)'!$B$2:$AM$2,0),0),0)+IFERROR(VLOOKUP($B93,'Round  (5)'!$B$2:$AM$102,MATCH(Species!V$2,'Round  (5)'!$B$2:$AM$2,0),0),0)+IFERROR(VLOOKUP($B93,'Round  (6)'!$B$2:$AM$102,MATCH(Species!V$2,'Round  (6)'!$B$2:$AM$2,0),0),0)+IFERROR(VLOOKUP($B93,'Round  (7)'!$B$2:$AM$102,MATCH(Species!V$2,'Round  (7)'!$B$2:$AM$2,0),0),0)+IFERROR(VLOOKUP($B93,'Round  (8)'!$B$2:$AM$102,MATCH(Species!V$2,'Round  (8)'!$B$2:$AM$2,0),0),0)+IFERROR(VLOOKUP($B93,'Round  (9)'!$B$2:$AM$102,MATCH(Species!V$2,'Round  (9)'!$B$2:$AM$2,0),0),0)+IFERROR(VLOOKUP($B93,'Round  (10)'!$B$2:$U$102,MATCH(Species!V$2,'Round  (10)'!$B$2:$U$2,0),0),0)+IFERROR(VLOOKUP($B93,'Round  (11)'!$B$2:$AB$102,MATCH(Species!V$2,'Round  (11)'!$B$2:$AB$2,0),0),0)+IFERROR(VLOOKUP($B93,'Round  (12)'!$B$2:$Y$100,MATCH(Species!V$2,'Round  (12)'!$B$2:$Y$2,0),0),0)</f>
        <v>0</v>
      </c>
      <c r="W93" s="480">
        <f>IFERROR(VLOOKUP($B93,'Round 1'!$B$2:$AM$102,MATCH(Species!W$2,'Round 1'!$B$2:$AM$2,0),0),0)+IFERROR(VLOOKUP($B93,'Round  (2)'!$B$2:$AM$102,MATCH(Species!W$2,'Round  (2)'!$B$2:$AM$2,0),0),0)+IFERROR(VLOOKUP($B93,'Round  (3)'!$B$2:$AM$102,MATCH(Species!W$2,'Round  (3)'!$B$2:$AM$2,0),0),0)+IFERROR(VLOOKUP($B93,'Round (4)'!$B$2:$AM$102,MATCH(Species!W$2,'Round (4)'!$B$2:$AM$2,0),0),0)+IFERROR(VLOOKUP($B93,'Round  (5)'!$B$2:$AM$102,MATCH(Species!W$2,'Round  (5)'!$B$2:$AM$2,0),0),0)+IFERROR(VLOOKUP($B93,'Round  (6)'!$B$2:$AM$102,MATCH(Species!W$2,'Round  (6)'!$B$2:$AM$2,0),0),0)+IFERROR(VLOOKUP($B93,'Round  (7)'!$B$2:$AM$102,MATCH(Species!W$2,'Round  (7)'!$B$2:$AM$2,0),0),0)+IFERROR(VLOOKUP($B93,'Round  (8)'!$B$2:$AM$102,MATCH(Species!W$2,'Round  (8)'!$B$2:$AM$2,0),0),0)+IFERROR(VLOOKUP($B93,'Round  (9)'!$B$2:$AM$102,MATCH(Species!W$2,'Round  (9)'!$B$2:$AM$2,0),0),0)+IFERROR(VLOOKUP($B93,'Round  (10)'!$B$2:$U$102,MATCH(Species!W$2,'Round  (10)'!$B$2:$U$2,0),0),0)+IFERROR(VLOOKUP($B93,'Round  (11)'!$B$2:$AB$102,MATCH(Species!W$2,'Round  (11)'!$B$2:$AB$2,0),0),0)+IFERROR(VLOOKUP($B93,'Round  (12)'!$B$2:$Y$100,MATCH(Species!W$2,'Round  (12)'!$B$2:$Y$2,0),0),0)</f>
        <v>0</v>
      </c>
      <c r="X93" s="480">
        <f>IFERROR(VLOOKUP($B93,'Round 1'!$B$2:$AM$102,MATCH(Species!X$2,'Round 1'!$B$2:$AM$2,0),0),0)+IFERROR(VLOOKUP($B93,'Round  (2)'!$B$2:$AM$102,MATCH(Species!X$2,'Round  (2)'!$B$2:$AM$2,0),0),0)+IFERROR(VLOOKUP($B93,'Round  (3)'!$B$2:$AM$102,MATCH(Species!X$2,'Round  (3)'!$B$2:$AM$2,0),0),0)+IFERROR(VLOOKUP($B93,'Round (4)'!$B$2:$AM$102,MATCH(Species!X$2,'Round (4)'!$B$2:$AM$2,0),0),0)+IFERROR(VLOOKUP($B93,'Round  (5)'!$B$2:$AM$102,MATCH(Species!X$2,'Round  (5)'!$B$2:$AM$2,0),0),0)+IFERROR(VLOOKUP($B93,'Round  (6)'!$B$2:$AM$102,MATCH(Species!X$2,'Round  (6)'!$B$2:$AM$2,0),0),0)+IFERROR(VLOOKUP($B93,'Round  (7)'!$B$2:$AM$102,MATCH(Species!X$2,'Round  (7)'!$B$2:$AM$2,0),0),0)+IFERROR(VLOOKUP($B93,'Round  (8)'!$B$2:$AM$102,MATCH(Species!X$2,'Round  (8)'!$B$2:$AM$2,0),0),0)+IFERROR(VLOOKUP($B93,'Round  (9)'!$B$2:$AM$102,MATCH(Species!X$2,'Round  (9)'!$B$2:$AM$2,0),0),0)+IFERROR(VLOOKUP($B93,'Round  (10)'!$B$2:$U$102,MATCH(Species!X$2,'Round  (10)'!$B$2:$U$2,0),0),0)+IFERROR(VLOOKUP($B93,'Round  (11)'!$B$2:$AB$102,MATCH(Species!X$2,'Round  (11)'!$B$2:$AB$2,0),0),0)+IFERROR(VLOOKUP($B93,'Round  (12)'!$B$2:$Y$100,MATCH(Species!X$2,'Round  (12)'!$B$2:$Y$2,0),0),0)</f>
        <v>0</v>
      </c>
      <c r="Y93" s="480">
        <f>IFERROR(VLOOKUP($B93,'Round 1'!$B$2:$AM$102,MATCH(Species!Y$2,'Round 1'!$B$2:$AM$2,0),0),0)+IFERROR(VLOOKUP($B93,'Round  (2)'!$B$2:$AM$102,MATCH(Species!Y$2,'Round  (2)'!$B$2:$AM$2,0),0),0)+IFERROR(VLOOKUP($B93,'Round  (3)'!$B$2:$AM$102,MATCH(Species!Y$2,'Round  (3)'!$B$2:$AM$2,0),0),0)+IFERROR(VLOOKUP($B93,'Round (4)'!$B$2:$AM$102,MATCH(Species!Y$2,'Round (4)'!$B$2:$AM$2,0),0),0)+IFERROR(VLOOKUP($B93,'Round  (5)'!$B$2:$AM$102,MATCH(Species!Y$2,'Round  (5)'!$B$2:$AM$2,0),0),0)+IFERROR(VLOOKUP($B93,'Round  (6)'!$B$2:$AM$102,MATCH(Species!Y$2,'Round  (6)'!$B$2:$AM$2,0),0),0)+IFERROR(VLOOKUP($B93,'Round  (7)'!$B$2:$AM$102,MATCH(Species!Y$2,'Round  (7)'!$B$2:$AM$2,0),0),0)+IFERROR(VLOOKUP($B93,'Round  (8)'!$B$2:$AM$102,MATCH(Species!Y$2,'Round  (8)'!$B$2:$AM$2,0),0),0)+IFERROR(VLOOKUP($B93,'Round  (9)'!$B$2:$AM$102,MATCH(Species!Y$2,'Round  (9)'!$B$2:$AM$2,0),0),0)+IFERROR(VLOOKUP($B93,'Round  (10)'!$B$2:$U$102,MATCH(Species!Y$2,'Round  (10)'!$B$2:$U$2,0),0),0)+IFERROR(VLOOKUP($B93,'Round  (11)'!$B$2:$AB$102,MATCH(Species!Y$2,'Round  (11)'!$B$2:$AB$2,0),0),0)+IFERROR(VLOOKUP($B93,'Round  (12)'!$B$2:$Y$100,MATCH(Species!Y$2,'Round  (12)'!$B$2:$Y$2,0),0),0)</f>
        <v>0</v>
      </c>
      <c r="Z93" s="480">
        <f>IFERROR(VLOOKUP($B93,'Round 1'!$B$2:$AM$102,MATCH(Species!Z$2,'Round 1'!$B$2:$AM$2,0),0),0)+IFERROR(VLOOKUP($B93,'Round  (2)'!$B$2:$AM$102,MATCH(Species!Z$2,'Round  (2)'!$B$2:$AM$2,0),0),0)+IFERROR(VLOOKUP($B93,'Round  (3)'!$B$2:$AM$102,MATCH(Species!Z$2,'Round  (3)'!$B$2:$AM$2,0),0),0)+IFERROR(VLOOKUP($B93,'Round (4)'!$B$2:$AM$102,MATCH(Species!Z$2,'Round (4)'!$B$2:$AM$2,0),0),0)+IFERROR(VLOOKUP($B93,'Round  (5)'!$B$2:$AM$102,MATCH(Species!Z$2,'Round  (5)'!$B$2:$AM$2,0),0),0)+IFERROR(VLOOKUP($B93,'Round  (6)'!$B$2:$AM$102,MATCH(Species!Z$2,'Round  (6)'!$B$2:$AM$2,0),0),0)+IFERROR(VLOOKUP($B93,'Round  (7)'!$B$2:$AM$102,MATCH(Species!Z$2,'Round  (7)'!$B$2:$AM$2,0),0),0)+IFERROR(VLOOKUP($B93,'Round  (8)'!$B$2:$AM$102,MATCH(Species!Z$2,'Round  (8)'!$B$2:$AM$2,0),0),0)+IFERROR(VLOOKUP($B93,'Round  (9)'!$B$2:$AM$102,MATCH(Species!Z$2,'Round  (9)'!$B$2:$AM$2,0),0),0)+IFERROR(VLOOKUP($B93,'Round  (10)'!$B$2:$U$102,MATCH(Species!Z$2,'Round  (10)'!$B$2:$U$2,0),0),0)+IFERROR(VLOOKUP($B93,'Round  (11)'!$B$2:$AB$102,MATCH(Species!Z$2,'Round  (11)'!$B$2:$AB$2,0),0),0)+IFERROR(VLOOKUP($B93,'Round  (12)'!$B$2:$Y$100,MATCH(Species!Z$2,'Round  (12)'!$B$2:$Y$2,0),0),0)</f>
        <v>0</v>
      </c>
      <c r="AA93" s="480">
        <f>IFERROR(VLOOKUP($B93,'Round 1'!$B$2:$AM$102,MATCH(Species!AA$2,'Round 1'!$B$2:$AM$2,0),0),0)+IFERROR(VLOOKUP($B93,'Round  (2)'!$B$2:$AM$102,MATCH(Species!AA$2,'Round  (2)'!$B$2:$AM$2,0),0),0)+IFERROR(VLOOKUP($B93,'Round  (3)'!$B$2:$AM$102,MATCH(Species!AA$2,'Round  (3)'!$B$2:$AM$2,0),0),0)+IFERROR(VLOOKUP($B93,'Round (4)'!$B$2:$AM$102,MATCH(Species!AA$2,'Round (4)'!$B$2:$AM$2,0),0),0)+IFERROR(VLOOKUP($B93,'Round  (5)'!$B$2:$AM$102,MATCH(Species!AA$2,'Round  (5)'!$B$2:$AM$2,0),0),0)+IFERROR(VLOOKUP($B93,'Round  (6)'!$B$2:$AM$102,MATCH(Species!AA$2,'Round  (6)'!$B$2:$AM$2,0),0),0)+IFERROR(VLOOKUP($B93,'Round  (7)'!$B$2:$AM$102,MATCH(Species!AA$2,'Round  (7)'!$B$2:$AM$2,0),0),0)+IFERROR(VLOOKUP($B93,'Round  (8)'!$B$2:$AM$102,MATCH(Species!AA$2,'Round  (8)'!$B$2:$AM$2,0),0),0)+IFERROR(VLOOKUP($B93,'Round  (9)'!$B$2:$AM$102,MATCH(Species!AA$2,'Round  (9)'!$B$2:$AM$2,0),0),0)+IFERROR(VLOOKUP($B93,'Round  (10)'!$B$2:$U$102,MATCH(Species!AA$2,'Round  (10)'!$B$2:$U$2,0),0),0)+IFERROR(VLOOKUP($B93,'Round  (11)'!$B$2:$AB$102,MATCH(Species!AA$2,'Round  (11)'!$B$2:$AB$2,0),0),0)+IFERROR(VLOOKUP($B93,'Round  (12)'!$B$2:$Y$100,MATCH(Species!AA$2,'Round  (12)'!$B$2:$Y$2,0),0),0)</f>
        <v>0</v>
      </c>
      <c r="AB93" s="480">
        <f>IFERROR(VLOOKUP($B93,'Round 1'!$B$2:$AM$102,MATCH(Species!AB$2,'Round 1'!$B$2:$AM$2,0),0),0)+IFERROR(VLOOKUP($B93,'Round  (2)'!$B$2:$AM$102,MATCH(Species!AB$2,'Round  (2)'!$B$2:$AM$2,0),0),0)+IFERROR(VLOOKUP($B93,'Round  (3)'!$B$2:$AM$102,MATCH(Species!AB$2,'Round  (3)'!$B$2:$AM$2,0),0),0)+IFERROR(VLOOKUP($B93,'Round (4)'!$B$2:$AM$102,MATCH(Species!AB$2,'Round (4)'!$B$2:$AM$2,0),0),0)+IFERROR(VLOOKUP($B93,'Round  (5)'!$B$2:$AM$102,MATCH(Species!AB$2,'Round  (5)'!$B$2:$AM$2,0),0),0)+IFERROR(VLOOKUP($B93,'Round  (6)'!$B$2:$AM$102,MATCH(Species!AB$2,'Round  (6)'!$B$2:$AM$2,0),0),0)+IFERROR(VLOOKUP($B93,'Round  (7)'!$B$2:$AM$102,MATCH(Species!AB$2,'Round  (7)'!$B$2:$AM$2,0),0),0)+IFERROR(VLOOKUP($B93,'Round  (8)'!$B$2:$AM$102,MATCH(Species!AB$2,'Round  (8)'!$B$2:$AM$2,0),0),0)+IFERROR(VLOOKUP($B93,'Round  (9)'!$B$2:$AM$102,MATCH(Species!AB$2,'Round  (9)'!$B$2:$AM$2,0),0),0)+IFERROR(VLOOKUP($B93,'Round  (10)'!$B$2:$U$102,MATCH(Species!AB$2,'Round  (10)'!$B$2:$U$2,0),0),0)+IFERROR(VLOOKUP($B93,'Round  (11)'!$B$2:$AB$102,MATCH(Species!AB$2,'Round  (11)'!$B$2:$AB$2,0),0),0)+IFERROR(VLOOKUP($B93,'Round  (12)'!$B$2:$Y$100,MATCH(Species!AB$2,'Round  (12)'!$B$2:$Y$2,0),0),0)</f>
        <v>0</v>
      </c>
      <c r="AC93" s="480">
        <f>IFERROR(VLOOKUP($B93,'Round 1'!$B$2:$AM$102,MATCH(Species!AC$2,'Round 1'!$B$2:$AM$2,0),0),0)+IFERROR(VLOOKUP($B93,'Round  (2)'!$B$2:$AM$102,MATCH(Species!AC$2,'Round  (2)'!$B$2:$AM$2,0),0),0)+IFERROR(VLOOKUP($B93,'Round  (3)'!$B$2:$AM$102,MATCH(Species!AC$2,'Round  (3)'!$B$2:$AM$2,0),0),0)+IFERROR(VLOOKUP($B93,'Round (4)'!$B$2:$AM$102,MATCH(Species!AC$2,'Round (4)'!$B$2:$AM$2,0),0),0)+IFERROR(VLOOKUP($B93,'Round  (5)'!$B$2:$AM$102,MATCH(Species!AC$2,'Round  (5)'!$B$2:$AM$2,0),0),0)+IFERROR(VLOOKUP($B93,'Round  (6)'!$B$2:$AM$102,MATCH(Species!AC$2,'Round  (6)'!$B$2:$AM$2,0),0),0)+IFERROR(VLOOKUP($B93,'Round  (7)'!$B$2:$AM$102,MATCH(Species!AC$2,'Round  (7)'!$B$2:$AM$2,0),0),0)+IFERROR(VLOOKUP($B93,'Round  (8)'!$B$2:$AM$102,MATCH(Species!AC$2,'Round  (8)'!$B$2:$AM$2,0),0),0)+IFERROR(VLOOKUP($B93,'Round  (9)'!$B$2:$AM$102,MATCH(Species!AC$2,'Round  (9)'!$B$2:$AM$2,0),0),0)+IFERROR(VLOOKUP($B93,'Round  (10)'!$B$2:$U$102,MATCH(Species!AC$2,'Round  (10)'!$B$2:$U$2,0),0),0)+IFERROR(VLOOKUP($B93,'Round  (11)'!$B$2:$AB$102,MATCH(Species!AC$2,'Round  (11)'!$B$2:$AB$2,0),0),0)+IFERROR(VLOOKUP($B93,'Round  (12)'!$B$2:$Y$100,MATCH(Species!AC$2,'Round  (12)'!$B$2:$Y$2,0),0),0)</f>
        <v>0</v>
      </c>
      <c r="AD93" s="480">
        <f>IFERROR(VLOOKUP($B93,'Round 1'!$B$2:$AM$102,MATCH(Species!AD$2,'Round 1'!$B$2:$AM$2,0),0),0)+IFERROR(VLOOKUP($B93,'Round  (2)'!$B$2:$AM$102,MATCH(Species!AD$2,'Round  (2)'!$B$2:$AM$2,0),0),0)+IFERROR(VLOOKUP($B93,'Round  (3)'!$B$2:$AM$102,MATCH(Species!AD$2,'Round  (3)'!$B$2:$AM$2,0),0),0)+IFERROR(VLOOKUP($B93,'Round (4)'!$B$2:$AM$102,MATCH(Species!AD$2,'Round (4)'!$B$2:$AM$2,0),0),0)+IFERROR(VLOOKUP($B93,'Round  (5)'!$B$2:$AM$102,MATCH(Species!AD$2,'Round  (5)'!$B$2:$AM$2,0),0),0)+IFERROR(VLOOKUP($B93,'Round  (6)'!$B$2:$AM$102,MATCH(Species!AD$2,'Round  (6)'!$B$2:$AM$2,0),0),0)+IFERROR(VLOOKUP($B93,'Round  (7)'!$B$2:$AM$102,MATCH(Species!AD$2,'Round  (7)'!$B$2:$AM$2,0),0),0)+IFERROR(VLOOKUP($B93,'Round  (8)'!$B$2:$AM$102,MATCH(Species!AD$2,'Round  (8)'!$B$2:$AM$2,0),0),0)+IFERROR(VLOOKUP($B93,'Round  (9)'!$B$2:$AM$102,MATCH(Species!AD$2,'Round  (9)'!$B$2:$AM$2,0),0),0)+IFERROR(VLOOKUP($B93,'Round  (10)'!$B$2:$U$102,MATCH(Species!AD$2,'Round  (10)'!$B$2:$U$2,0),0),0)+IFERROR(VLOOKUP($B93,'Round  (11)'!$B$2:$AB$102,MATCH(Species!AD$2,'Round  (11)'!$B$2:$AB$2,0),0),0)+IFERROR(VLOOKUP($B93,'Round  (12)'!$B$2:$Y$100,MATCH(Species!AD$2,'Round  (12)'!$B$2:$Y$2,0),0),0)</f>
        <v>0</v>
      </c>
      <c r="AE93" s="480">
        <f>IFERROR(VLOOKUP($B93,'Round 1'!$B$2:$AM$102,MATCH(Species!AE$2,'Round 1'!$B$2:$AM$2,0),0),0)+IFERROR(VLOOKUP($B93,'Round  (2)'!$B$2:$AM$102,MATCH(Species!AE$2,'Round  (2)'!$B$2:$AM$2,0),0),0)+IFERROR(VLOOKUP($B93,'Round  (3)'!$B$2:$AM$102,MATCH(Species!AE$2,'Round  (3)'!$B$2:$AM$2,0),0),0)+IFERROR(VLOOKUP($B93,'Round (4)'!$B$2:$AM$102,MATCH(Species!AE$2,'Round (4)'!$B$2:$AM$2,0),0),0)+IFERROR(VLOOKUP($B93,'Round  (5)'!$B$2:$AM$102,MATCH(Species!AE$2,'Round  (5)'!$B$2:$AM$2,0),0),0)+IFERROR(VLOOKUP($B93,'Round  (6)'!$B$2:$AM$102,MATCH(Species!AE$2,'Round  (6)'!$B$2:$AM$2,0),0),0)+IFERROR(VLOOKUP($B93,'Round  (7)'!$B$2:$AM$102,MATCH(Species!AE$2,'Round  (7)'!$B$2:$AM$2,0),0),0)+IFERROR(VLOOKUP($B93,'Round  (8)'!$B$2:$AM$102,MATCH(Species!AE$2,'Round  (8)'!$B$2:$AM$2,0),0),0)+IFERROR(VLOOKUP($B93,'Round  (9)'!$B$2:$AM$102,MATCH(Species!AE$2,'Round  (9)'!$B$2:$AM$2,0),0),0)+IFERROR(VLOOKUP($B93,'Round  (10)'!$B$2:$U$102,MATCH(Species!AE$2,'Round  (10)'!$B$2:$U$2,0),0),0)+IFERROR(VLOOKUP($B93,'Round  (11)'!$B$2:$AB$102,MATCH(Species!AE$2,'Round  (11)'!$B$2:$AB$2,0),0),0)+IFERROR(VLOOKUP($B93,'Round  (12)'!$B$2:$Y$100,MATCH(Species!AE$2,'Round  (12)'!$B$2:$Y$2,0),0),0)</f>
        <v>0</v>
      </c>
      <c r="AF93" s="480">
        <f>IFERROR(VLOOKUP($B93,'Round 1'!$B$2:$AM$102,MATCH(Species!AF$2,'Round 1'!$B$2:$AM$2,0),0),0)+IFERROR(VLOOKUP($B93,'Round  (2)'!$B$2:$AM$102,MATCH(Species!AF$2,'Round  (2)'!$B$2:$AM$2,0),0),0)+IFERROR(VLOOKUP($B93,'Round  (3)'!$B$2:$AM$102,MATCH(Species!AF$2,'Round  (3)'!$B$2:$AM$2,0),0),0)+IFERROR(VLOOKUP($B93,'Round (4)'!$B$2:$AM$102,MATCH(Species!AF$2,'Round (4)'!$B$2:$AM$2,0),0),0)+IFERROR(VLOOKUP($B93,'Round  (5)'!$B$2:$AM$102,MATCH(Species!AF$2,'Round  (5)'!$B$2:$AM$2,0),0),0)+IFERROR(VLOOKUP($B93,'Round  (6)'!$B$2:$AM$102,MATCH(Species!AF$2,'Round  (6)'!$B$2:$AM$2,0),0),0)+IFERROR(VLOOKUP($B93,'Round  (7)'!$B$2:$AM$102,MATCH(Species!AF$2,'Round  (7)'!$B$2:$AM$2,0),0),0)+IFERROR(VLOOKUP($B93,'Round  (8)'!$B$2:$AM$102,MATCH(Species!AF$2,'Round  (8)'!$B$2:$AM$2,0),0),0)+IFERROR(VLOOKUP($B93,'Round  (9)'!$B$2:$AM$102,MATCH(Species!AF$2,'Round  (9)'!$B$2:$AM$2,0),0),0)+IFERROR(VLOOKUP($B93,'Round  (10)'!$B$2:$U$102,MATCH(Species!AF$2,'Round  (10)'!$B$2:$U$2,0),0),0)+IFERROR(VLOOKUP($B93,'Round  (11)'!$B$2:$AB$102,MATCH(Species!AF$2,'Round  (11)'!$B$2:$AB$2,0),0),0)+IFERROR(VLOOKUP($B93,'Round  (12)'!$B$2:$Y$100,MATCH(Species!AF$2,'Round  (12)'!$B$2:$Y$2,0),0),0)</f>
        <v>0</v>
      </c>
      <c r="AG93" s="480">
        <f>IFERROR(VLOOKUP($B93,'Round 1'!$B$2:$AM$102,MATCH(Species!AG$2,'Round 1'!$B$2:$AM$2,0),0),0)+IFERROR(VLOOKUP($B93,'Round  (2)'!$B$2:$AM$102,MATCH(Species!AG$2,'Round  (2)'!$B$2:$AM$2,0),0),0)+IFERROR(VLOOKUP($B93,'Round  (3)'!$B$2:$AM$102,MATCH(Species!AG$2,'Round  (3)'!$B$2:$AM$2,0),0),0)+IFERROR(VLOOKUP($B93,'Round (4)'!$B$2:$AM$102,MATCH(Species!AG$2,'Round (4)'!$B$2:$AM$2,0),0),0)+IFERROR(VLOOKUP($B93,'Round  (5)'!$B$2:$AM$102,MATCH(Species!AG$2,'Round  (5)'!$B$2:$AM$2,0),0),0)+IFERROR(VLOOKUP($B93,'Round  (6)'!$B$2:$AM$102,MATCH(Species!AG$2,'Round  (6)'!$B$2:$AM$2,0),0),0)+IFERROR(VLOOKUP($B93,'Round  (7)'!$B$2:$AM$102,MATCH(Species!AG$2,'Round  (7)'!$B$2:$AM$2,0),0),0)+IFERROR(VLOOKUP($B93,'Round  (8)'!$B$2:$AM$102,MATCH(Species!AG$2,'Round  (8)'!$B$2:$AM$2,0),0),0)+IFERROR(VLOOKUP($B93,'Round  (9)'!$B$2:$AM$102,MATCH(Species!AG$2,'Round  (9)'!$B$2:$AM$2,0),0),0)+IFERROR(VLOOKUP($B93,'Round  (10)'!$B$2:$U$102,MATCH(Species!AG$2,'Round  (10)'!$B$2:$U$2,0),0),0)+IFERROR(VLOOKUP($B93,'Round  (11)'!$B$2:$AB$102,MATCH(Species!AG$2,'Round  (11)'!$B$2:$AB$2,0),0),0)+IFERROR(VLOOKUP($B93,'Round  (12)'!$B$2:$Y$100,MATCH(Species!AG$2,'Round  (12)'!$B$2:$Y$2,0),0),0)</f>
        <v>0</v>
      </c>
      <c r="AH93" s="480">
        <f>IFERROR(VLOOKUP($B93,'Round 1'!$B$2:$AM$102,MATCH(Species!AH$2,'Round 1'!$B$2:$AM$2,0),0),0)+IFERROR(VLOOKUP($B93,'Round  (2)'!$B$2:$AM$102,MATCH(Species!AH$2,'Round  (2)'!$B$2:$AM$2,0),0),0)+IFERROR(VLOOKUP($B93,'Round  (3)'!$B$2:$AM$102,MATCH(Species!AH$2,'Round  (3)'!$B$2:$AM$2,0),0),0)+IFERROR(VLOOKUP($B93,'Round (4)'!$B$2:$AM$102,MATCH(Species!AH$2,'Round (4)'!$B$2:$AM$2,0),0),0)+IFERROR(VLOOKUP($B93,'Round  (5)'!$B$2:$AM$102,MATCH(Species!AH$2,'Round  (5)'!$B$2:$AM$2,0),0),0)+IFERROR(VLOOKUP($B93,'Round  (6)'!$B$2:$AM$102,MATCH(Species!AH$2,'Round  (6)'!$B$2:$AM$2,0),0),0)+IFERROR(VLOOKUP($B93,'Round  (7)'!$B$2:$AM$102,MATCH(Species!AH$2,'Round  (7)'!$B$2:$AM$2,0),0),0)+IFERROR(VLOOKUP($B93,'Round  (8)'!$B$2:$AM$102,MATCH(Species!AH$2,'Round  (8)'!$B$2:$AM$2,0),0),0)+IFERROR(VLOOKUP($B93,'Round  (9)'!$B$2:$AM$102,MATCH(Species!AH$2,'Round  (9)'!$B$2:$AM$2,0),0),0)+IFERROR(VLOOKUP($B93,'Round  (10)'!$B$2:$U$102,MATCH(Species!AH$2,'Round  (10)'!$B$2:$U$2,0),0),0)+IFERROR(VLOOKUP($B93,'Round  (11)'!$B$2:$AB$102,MATCH(Species!AH$2,'Round  (11)'!$B$2:$AB$2,0),0),0)+IFERROR(VLOOKUP($B93,'Round  (12)'!$B$2:$Y$100,MATCH(Species!AH$2,'Round  (12)'!$B$2:$Y$2,0),0),0)</f>
        <v>0</v>
      </c>
      <c r="AI93" s="480">
        <f>IFERROR(VLOOKUP($B93,'Round 1'!$B$2:$AM$102,MATCH(Species!AI$2,'Round 1'!$B$2:$AM$2,0),0),0)+IFERROR(VLOOKUP($B93,'Round  (2)'!$B$2:$AM$102,MATCH(Species!AI$2,'Round  (2)'!$B$2:$AM$2,0),0),0)+IFERROR(VLOOKUP($B93,'Round  (3)'!$B$2:$AM$102,MATCH(Species!AI$2,'Round  (3)'!$B$2:$AM$2,0),0),0)+IFERROR(VLOOKUP($B93,'Round (4)'!$B$2:$AM$102,MATCH(Species!AI$2,'Round (4)'!$B$2:$AM$2,0),0),0)+IFERROR(VLOOKUP($B93,'Round  (5)'!$B$2:$AM$102,MATCH(Species!AI$2,'Round  (5)'!$B$2:$AM$2,0),0),0)+IFERROR(VLOOKUP($B93,'Round  (6)'!$B$2:$AM$102,MATCH(Species!AI$2,'Round  (6)'!$B$2:$AM$2,0),0),0)+IFERROR(VLOOKUP($B93,'Round  (7)'!$B$2:$AM$102,MATCH(Species!AI$2,'Round  (7)'!$B$2:$AM$2,0),0),0)+IFERROR(VLOOKUP($B93,'Round  (8)'!$B$2:$AM$102,MATCH(Species!AI$2,'Round  (8)'!$B$2:$AM$2,0),0),0)+IFERROR(VLOOKUP($B93,'Round  (9)'!$B$2:$AM$102,MATCH(Species!AI$2,'Round  (9)'!$B$2:$AM$2,0),0),0)+IFERROR(VLOOKUP($B93,'Round  (10)'!$B$2:$U$102,MATCH(Species!AI$2,'Round  (10)'!$B$2:$U$2,0),0),0)+IFERROR(VLOOKUP($B93,'Round  (11)'!$B$2:$AB$102,MATCH(Species!AI$2,'Round  (11)'!$B$2:$AB$2,0),0),0)+IFERROR(VLOOKUP($B93,'Round  (12)'!$B$2:$Y$100,MATCH(Species!AI$2,'Round  (12)'!$B$2:$Y$2,0),0),0)</f>
        <v>0</v>
      </c>
      <c r="AJ93" s="480">
        <f>IFERROR(VLOOKUP($B93,'Round 1'!$B$2:$AM$102,MATCH(Species!AJ$2,'Round 1'!$B$2:$AM$2,0),0),0)+IFERROR(VLOOKUP($B93,'Round  (2)'!$B$2:$AM$102,MATCH(Species!AJ$2,'Round  (2)'!$B$2:$AM$2,0),0),0)+IFERROR(VLOOKUP($B93,'Round  (3)'!$B$2:$AM$102,MATCH(Species!AJ$2,'Round  (3)'!$B$2:$AM$2,0),0),0)+IFERROR(VLOOKUP($B93,'Round (4)'!$B$2:$AM$102,MATCH(Species!AJ$2,'Round (4)'!$B$2:$AM$2,0),0),0)+IFERROR(VLOOKUP($B93,'Round  (5)'!$B$2:$AM$102,MATCH(Species!AJ$2,'Round  (5)'!$B$2:$AM$2,0),0),0)+IFERROR(VLOOKUP($B93,'Round  (6)'!$B$2:$AM$102,MATCH(Species!AJ$2,'Round  (6)'!$B$2:$AM$2,0),0),0)+IFERROR(VLOOKUP($B93,'Round  (7)'!$B$2:$AM$102,MATCH(Species!AJ$2,'Round  (7)'!$B$2:$AM$2,0),0),0)+IFERROR(VLOOKUP($B93,'Round  (8)'!$B$2:$AM$102,MATCH(Species!AJ$2,'Round  (8)'!$B$2:$AM$2,0),0),0)+IFERROR(VLOOKUP($B93,'Round  (9)'!$B$2:$AM$102,MATCH(Species!AJ$2,'Round  (9)'!$B$2:$AM$2,0),0),0)+IFERROR(VLOOKUP($B93,'Round  (10)'!$B$2:$U$102,MATCH(Species!AJ$2,'Round  (10)'!$B$2:$U$2,0),0),0)+IFERROR(VLOOKUP($B93,'Round  (11)'!$B$2:$AB$102,MATCH(Species!AJ$2,'Round  (11)'!$B$2:$AB$2,0),0),0)+IFERROR(VLOOKUP($B93,'Round  (12)'!$B$2:$Y$100,MATCH(Species!AJ$2,'Round  (12)'!$B$2:$Y$2,0),0),0)</f>
        <v>0</v>
      </c>
    </row>
    <row r="94" spans="1:36" x14ac:dyDescent="0.3">
      <c r="A94" s="186">
        <v>91</v>
      </c>
      <c r="B94" s="326" t="s">
        <v>262</v>
      </c>
      <c r="C94" s="66" t="str">
        <f>IFERROR(VLOOKUP(B94,IND!$B$3:$E$66,4,0),"NM")</f>
        <v>NM</v>
      </c>
      <c r="D94" s="51">
        <f t="shared" si="5"/>
        <v>0</v>
      </c>
      <c r="E94" s="342">
        <f t="shared" si="6"/>
        <v>0</v>
      </c>
      <c r="F94" s="480">
        <f>IFERROR(VLOOKUP($B94,'Round 1'!$B$2:$AM$102,MATCH(Species!F$2,'Round 1'!$B$2:$AM$2,0),0),0)+IFERROR(VLOOKUP($B94,'Round  (2)'!$B$2:$AM$102,MATCH(Species!F$2,'Round  (2)'!$B$2:$AM$2,0),0),0)+IFERROR(VLOOKUP($B94,'Round  (3)'!$B$2:$AM$102,MATCH(Species!F$2,'Round  (3)'!$B$2:$AM$2,0),0),0)+IFERROR(VLOOKUP($B94,'Round (4)'!$B$2:$AM$102,MATCH(Species!F$2,'Round (4)'!$B$2:$AM$2,0),0),0)+IFERROR(VLOOKUP($B94,'Round  (5)'!$B$2:$AM$102,MATCH(Species!F$2,'Round  (5)'!$B$2:$AM$2,0),0),0)+IFERROR(VLOOKUP($B94,'Round  (6)'!$B$2:$AM$102,MATCH(Species!F$2,'Round  (6)'!$B$2:$AM$2,0),0),0)+IFERROR(VLOOKUP($B94,'Round  (7)'!$B$2:$AM$102,MATCH(Species!F$2,'Round  (7)'!$B$2:$AM$2,0),0),0)+IFERROR(VLOOKUP($B94,'Round  (8)'!$B$2:$AM$102,MATCH(Species!F$2,'Round  (8)'!$B$2:$AM$2,0),0),0)+IFERROR(VLOOKUP($B94,'Round  (9)'!$B$2:$AM$102,MATCH(Species!F$2,'Round  (9)'!$B$2:$AM$2,0),0),0)+IFERROR(VLOOKUP($B94,'Round  (10)'!$B$2:$U$102,MATCH(Species!F$2,'Round  (10)'!$B$2:$U$2,0),0),0)+IFERROR(VLOOKUP($B94,'Round  (11)'!$B$2:$AB$102,MATCH(Species!F$2,'Round  (11)'!$B$2:$AB$2,0),0),0)+IFERROR(VLOOKUP($B94,'Round  (12)'!$B$2:$Y$100,MATCH(Species!F$2,'Round  (12)'!$B$2:$Y$2,0),0),0)</f>
        <v>0</v>
      </c>
      <c r="G94" s="480">
        <f>IFERROR(VLOOKUP($B94,'Round 1'!$B$2:$AM$102,MATCH(Species!G$2,'Round 1'!$B$2:$AM$2,0),0),0)+IFERROR(VLOOKUP($B94,'Round  (2)'!$B$2:$AM$102,MATCH(Species!G$2,'Round  (2)'!$B$2:$AM$2,0),0),0)+IFERROR(VLOOKUP($B94,'Round  (3)'!$B$2:$AM$102,MATCH(Species!G$2,'Round  (3)'!$B$2:$AM$2,0),0),0)+IFERROR(VLOOKUP($B94,'Round (4)'!$B$2:$AM$102,MATCH(Species!G$2,'Round (4)'!$B$2:$AM$2,0),0),0)+IFERROR(VLOOKUP($B94,'Round  (5)'!$B$2:$AM$102,MATCH(Species!G$2,'Round  (5)'!$B$2:$AM$2,0),0),0)+IFERROR(VLOOKUP($B94,'Round  (6)'!$B$2:$AM$102,MATCH(Species!G$2,'Round  (6)'!$B$2:$AM$2,0),0),0)+IFERROR(VLOOKUP($B94,'Round  (7)'!$B$2:$AM$102,MATCH(Species!G$2,'Round  (7)'!$B$2:$AM$2,0),0),0)+IFERROR(VLOOKUP($B94,'Round  (8)'!$B$2:$AM$102,MATCH(Species!G$2,'Round  (8)'!$B$2:$AM$2,0),0),0)+IFERROR(VLOOKUP($B94,'Round  (9)'!$B$2:$AM$102,MATCH(Species!G$2,'Round  (9)'!$B$2:$AM$2,0),0),0)+IFERROR(VLOOKUP($B94,'Round  (10)'!$B$2:$U$102,MATCH(Species!G$2,'Round  (10)'!$B$2:$U$2,0),0),0)+IFERROR(VLOOKUP($B94,'Round  (11)'!$B$2:$AB$102,MATCH(Species!G$2,'Round  (11)'!$B$2:$AB$2,0),0),0)+IFERROR(VLOOKUP($B94,'Round  (12)'!$B$2:$Y$100,MATCH(Species!G$2,'Round  (12)'!$B$2:$Y$2,0),0),0)</f>
        <v>0</v>
      </c>
      <c r="H94" s="480">
        <f>IFERROR(VLOOKUP($B94,'Round 1'!$B$2:$AM$102,MATCH(Species!H$2,'Round 1'!$B$2:$AM$2,0),0),0)+IFERROR(VLOOKUP($B94,'Round  (2)'!$B$2:$AM$102,MATCH(Species!H$2,'Round  (2)'!$B$2:$AM$2,0),0),0)+IFERROR(VLOOKUP($B94,'Round  (3)'!$B$2:$AM$102,MATCH(Species!H$2,'Round  (3)'!$B$2:$AM$2,0),0),0)+IFERROR(VLOOKUP($B94,'Round (4)'!$B$2:$AM$102,MATCH(Species!H$2,'Round (4)'!$B$2:$AM$2,0),0),0)+IFERROR(VLOOKUP($B94,'Round  (5)'!$B$2:$AM$102,MATCH(Species!H$2,'Round  (5)'!$B$2:$AM$2,0),0),0)+IFERROR(VLOOKUP($B94,'Round  (6)'!$B$2:$AM$102,MATCH(Species!H$2,'Round  (6)'!$B$2:$AM$2,0),0),0)+IFERROR(VLOOKUP($B94,'Round  (7)'!$B$2:$AM$102,MATCH(Species!H$2,'Round  (7)'!$B$2:$AM$2,0),0),0)+IFERROR(VLOOKUP($B94,'Round  (8)'!$B$2:$AM$102,MATCH(Species!H$2,'Round  (8)'!$B$2:$AM$2,0),0),0)+IFERROR(VLOOKUP($B94,'Round  (9)'!$B$2:$AM$102,MATCH(Species!H$2,'Round  (9)'!$B$2:$AM$2,0),0),0)+IFERROR(VLOOKUP($B94,'Round  (10)'!$B$2:$U$102,MATCH(Species!H$2,'Round  (10)'!$B$2:$U$2,0),0),0)+IFERROR(VLOOKUP($B94,'Round  (11)'!$B$2:$AB$102,MATCH(Species!H$2,'Round  (11)'!$B$2:$AB$2,0),0),0)+IFERROR(VLOOKUP($B94,'Round  (12)'!$B$2:$Y$100,MATCH(Species!H$2,'Round  (12)'!$B$2:$Y$2,0),0),0)</f>
        <v>0</v>
      </c>
      <c r="I94" s="480">
        <f>IFERROR(VLOOKUP($B94,'Round 1'!$B$2:$AM$102,MATCH(Species!I$2,'Round 1'!$B$2:$AM$2,0),0),0)+IFERROR(VLOOKUP($B94,'Round  (2)'!$B$2:$AM$102,MATCH(Species!I$2,'Round  (2)'!$B$2:$AM$2,0),0),0)+IFERROR(VLOOKUP($B94,'Round  (3)'!$B$2:$AM$102,MATCH(Species!I$2,'Round  (3)'!$B$2:$AM$2,0),0),0)+IFERROR(VLOOKUP($B94,'Round (4)'!$B$2:$AM$102,MATCH(Species!I$2,'Round (4)'!$B$2:$AM$2,0),0),0)+IFERROR(VLOOKUP($B94,'Round  (5)'!$B$2:$AM$102,MATCH(Species!I$2,'Round  (5)'!$B$2:$AM$2,0),0),0)+IFERROR(VLOOKUP($B94,'Round  (6)'!$B$2:$AM$102,MATCH(Species!I$2,'Round  (6)'!$B$2:$AM$2,0),0),0)+IFERROR(VLOOKUP($B94,'Round  (7)'!$B$2:$AM$102,MATCH(Species!I$2,'Round  (7)'!$B$2:$AM$2,0),0),0)+IFERROR(VLOOKUP($B94,'Round  (8)'!$B$2:$AM$102,MATCH(Species!I$2,'Round  (8)'!$B$2:$AM$2,0),0),0)+IFERROR(VLOOKUP($B94,'Round  (9)'!$B$2:$AM$102,MATCH(Species!I$2,'Round  (9)'!$B$2:$AM$2,0),0),0)+IFERROR(VLOOKUP($B94,'Round  (10)'!$B$2:$U$102,MATCH(Species!I$2,'Round  (10)'!$B$2:$U$2,0),0),0)+IFERROR(VLOOKUP($B94,'Round  (11)'!$B$2:$AB$102,MATCH(Species!I$2,'Round  (11)'!$B$2:$AB$2,0),0),0)+IFERROR(VLOOKUP($B94,'Round  (12)'!$B$2:$Y$100,MATCH(Species!I$2,'Round  (12)'!$B$2:$Y$2,0),0),0)</f>
        <v>0</v>
      </c>
      <c r="J94" s="480">
        <f>IFERROR(VLOOKUP($B94,'Round 1'!$B$2:$AM$102,MATCH(Species!J$2,'Round 1'!$B$2:$AM$2,0),0),0)+IFERROR(VLOOKUP($B94,'Round  (2)'!$B$2:$AM$102,MATCH(Species!J$2,'Round  (2)'!$B$2:$AM$2,0),0),0)+IFERROR(VLOOKUP($B94,'Round  (3)'!$B$2:$AM$102,MATCH(Species!J$2,'Round  (3)'!$B$2:$AM$2,0),0),0)+IFERROR(VLOOKUP($B94,'Round (4)'!$B$2:$AM$102,MATCH(Species!J$2,'Round (4)'!$B$2:$AM$2,0),0),0)+IFERROR(VLOOKUP($B94,'Round  (5)'!$B$2:$AM$102,MATCH(Species!J$2,'Round  (5)'!$B$2:$AM$2,0),0),0)+IFERROR(VLOOKUP($B94,'Round  (6)'!$B$2:$AM$102,MATCH(Species!J$2,'Round  (6)'!$B$2:$AM$2,0),0),0)+IFERROR(VLOOKUP($B94,'Round  (7)'!$B$2:$AM$102,MATCH(Species!J$2,'Round  (7)'!$B$2:$AM$2,0),0),0)+IFERROR(VLOOKUP($B94,'Round  (8)'!$B$2:$AM$102,MATCH(Species!J$2,'Round  (8)'!$B$2:$AM$2,0),0),0)+IFERROR(VLOOKUP($B94,'Round  (9)'!$B$2:$AM$102,MATCH(Species!J$2,'Round  (9)'!$B$2:$AM$2,0),0),0)+IFERROR(VLOOKUP($B94,'Round  (10)'!$B$2:$U$102,MATCH(Species!J$2,'Round  (10)'!$B$2:$U$2,0),0),0)+IFERROR(VLOOKUP($B94,'Round  (11)'!$B$2:$AB$102,MATCH(Species!J$2,'Round  (11)'!$B$2:$AB$2,0),0),0)+IFERROR(VLOOKUP($B94,'Round  (12)'!$B$2:$Y$100,MATCH(Species!J$2,'Round  (12)'!$B$2:$Y$2,0),0),0)</f>
        <v>0</v>
      </c>
      <c r="K94" s="480">
        <f>IFERROR(VLOOKUP($B94,'Round 1'!$B$2:$AM$102,MATCH(Species!K$2,'Round 1'!$B$2:$AM$2,0),0),0)+IFERROR(VLOOKUP($B94,'Round  (2)'!$B$2:$AM$102,MATCH(Species!K$2,'Round  (2)'!$B$2:$AM$2,0),0),0)+IFERROR(VLOOKUP($B94,'Round  (3)'!$B$2:$AM$102,MATCH(Species!K$2,'Round  (3)'!$B$2:$AM$2,0),0),0)+IFERROR(VLOOKUP($B94,'Round (4)'!$B$2:$AM$102,MATCH(Species!K$2,'Round (4)'!$B$2:$AM$2,0),0),0)+IFERROR(VLOOKUP($B94,'Round  (5)'!$B$2:$AM$102,MATCH(Species!K$2,'Round  (5)'!$B$2:$AM$2,0),0),0)+IFERROR(VLOOKUP($B94,'Round  (6)'!$B$2:$AM$102,MATCH(Species!K$2,'Round  (6)'!$B$2:$AM$2,0),0),0)+IFERROR(VLOOKUP($B94,'Round  (7)'!$B$2:$AM$102,MATCH(Species!K$2,'Round  (7)'!$B$2:$AM$2,0),0),0)+IFERROR(VLOOKUP($B94,'Round  (8)'!$B$2:$AM$102,MATCH(Species!K$2,'Round  (8)'!$B$2:$AM$2,0),0),0)+IFERROR(VLOOKUP($B94,'Round  (9)'!$B$2:$AM$102,MATCH(Species!K$2,'Round  (9)'!$B$2:$AM$2,0),0),0)+IFERROR(VLOOKUP($B94,'Round  (10)'!$B$2:$U$102,MATCH(Species!K$2,'Round  (10)'!$B$2:$U$2,0),0),0)+IFERROR(VLOOKUP($B94,'Round  (11)'!$B$2:$AB$102,MATCH(Species!K$2,'Round  (11)'!$B$2:$AB$2,0),0),0)+IFERROR(VLOOKUP($B94,'Round  (12)'!$B$2:$Y$100,MATCH(Species!K$2,'Round  (12)'!$B$2:$Y$2,0),0),0)</f>
        <v>0</v>
      </c>
      <c r="L94" s="480">
        <f>IFERROR(VLOOKUP($B94,'Round 1'!$B$2:$AM$102,MATCH(Species!L$2,'Round 1'!$B$2:$AM$2,0),0),0)+IFERROR(VLOOKUP($B94,'Round  (2)'!$B$2:$AM$102,MATCH(Species!L$2,'Round  (2)'!$B$2:$AM$2,0),0),0)+IFERROR(VLOOKUP($B94,'Round  (3)'!$B$2:$AM$102,MATCH(Species!L$2,'Round  (3)'!$B$2:$AM$2,0),0),0)+IFERROR(VLOOKUP($B94,'Round (4)'!$B$2:$AM$102,MATCH(Species!L$2,'Round (4)'!$B$2:$AM$2,0),0),0)+IFERROR(VLOOKUP($B94,'Round  (5)'!$B$2:$AM$102,MATCH(Species!L$2,'Round  (5)'!$B$2:$AM$2,0),0),0)+IFERROR(VLOOKUP($B94,'Round  (6)'!$B$2:$AM$102,MATCH(Species!L$2,'Round  (6)'!$B$2:$AM$2,0),0),0)+IFERROR(VLOOKUP($B94,'Round  (7)'!$B$2:$AM$102,MATCH(Species!L$2,'Round  (7)'!$B$2:$AM$2,0),0),0)+IFERROR(VLOOKUP($B94,'Round  (8)'!$B$2:$AM$102,MATCH(Species!L$2,'Round  (8)'!$B$2:$AM$2,0),0),0)+IFERROR(VLOOKUP($B94,'Round  (9)'!$B$2:$AM$102,MATCH(Species!L$2,'Round  (9)'!$B$2:$AM$2,0),0),0)+IFERROR(VLOOKUP($B94,'Round  (10)'!$B$2:$U$102,MATCH(Species!L$2,'Round  (10)'!$B$2:$U$2,0),0),0)+IFERROR(VLOOKUP($B94,'Round  (11)'!$B$2:$AB$102,MATCH(Species!L$2,'Round  (11)'!$B$2:$AB$2,0),0),0)+IFERROR(VLOOKUP($B94,'Round  (12)'!$B$2:$Y$100,MATCH(Species!L$2,'Round  (12)'!$B$2:$Y$2,0),0),0)</f>
        <v>0</v>
      </c>
      <c r="M94" s="480">
        <f>IFERROR(VLOOKUP($B94,'Round 1'!$B$2:$AM$102,MATCH(Species!M$2,'Round 1'!$B$2:$AM$2,0),0),0)+IFERROR(VLOOKUP($B94,'Round  (2)'!$B$2:$AM$102,MATCH(Species!M$2,'Round  (2)'!$B$2:$AM$2,0),0),0)+IFERROR(VLOOKUP($B94,'Round  (3)'!$B$2:$AM$102,MATCH(Species!M$2,'Round  (3)'!$B$2:$AM$2,0),0),0)+IFERROR(VLOOKUP($B94,'Round (4)'!$B$2:$AM$102,MATCH(Species!M$2,'Round (4)'!$B$2:$AM$2,0),0),0)+IFERROR(VLOOKUP($B94,'Round  (5)'!$B$2:$AM$102,MATCH(Species!M$2,'Round  (5)'!$B$2:$AM$2,0),0),0)+IFERROR(VLOOKUP($B94,'Round  (6)'!$B$2:$AM$102,MATCH(Species!M$2,'Round  (6)'!$B$2:$AM$2,0),0),0)+IFERROR(VLOOKUP($B94,'Round  (7)'!$B$2:$AM$102,MATCH(Species!M$2,'Round  (7)'!$B$2:$AM$2,0),0),0)+IFERROR(VLOOKUP($B94,'Round  (8)'!$B$2:$AM$102,MATCH(Species!M$2,'Round  (8)'!$B$2:$AM$2,0),0),0)+IFERROR(VLOOKUP($B94,'Round  (9)'!$B$2:$AM$102,MATCH(Species!M$2,'Round  (9)'!$B$2:$AM$2,0),0),0)+IFERROR(VLOOKUP($B94,'Round  (10)'!$B$2:$U$102,MATCH(Species!M$2,'Round  (10)'!$B$2:$U$2,0),0),0)+IFERROR(VLOOKUP($B94,'Round  (11)'!$B$2:$AB$102,MATCH(Species!M$2,'Round  (11)'!$B$2:$AB$2,0),0),0)+IFERROR(VLOOKUP($B94,'Round  (12)'!$B$2:$Y$100,MATCH(Species!M$2,'Round  (12)'!$B$2:$Y$2,0),0),0)</f>
        <v>0</v>
      </c>
      <c r="N94" s="480">
        <f>IFERROR(VLOOKUP($B94,'Round 1'!$B$2:$AM$102,MATCH(Species!N$2,'Round 1'!$B$2:$AM$2,0),0),0)+IFERROR(VLOOKUP($B94,'Round  (2)'!$B$2:$AM$102,MATCH(Species!N$2,'Round  (2)'!$B$2:$AM$2,0),0),0)+IFERROR(VLOOKUP($B94,'Round  (3)'!$B$2:$AM$102,MATCH(Species!N$2,'Round  (3)'!$B$2:$AM$2,0),0),0)+IFERROR(VLOOKUP($B94,'Round (4)'!$B$2:$AM$102,MATCH(Species!N$2,'Round (4)'!$B$2:$AM$2,0),0),0)+IFERROR(VLOOKUP($B94,'Round  (5)'!$B$2:$AM$102,MATCH(Species!N$2,'Round  (5)'!$B$2:$AM$2,0),0),0)+IFERROR(VLOOKUP($B94,'Round  (6)'!$B$2:$AM$102,MATCH(Species!N$2,'Round  (6)'!$B$2:$AM$2,0),0),0)+IFERROR(VLOOKUP($B94,'Round  (7)'!$B$2:$AM$102,MATCH(Species!N$2,'Round  (7)'!$B$2:$AM$2,0),0),0)+IFERROR(VLOOKUP($B94,'Round  (8)'!$B$2:$AM$102,MATCH(Species!N$2,'Round  (8)'!$B$2:$AM$2,0),0),0)+IFERROR(VLOOKUP($B94,'Round  (9)'!$B$2:$AM$102,MATCH(Species!N$2,'Round  (9)'!$B$2:$AM$2,0),0),0)+IFERROR(VLOOKUP($B94,'Round  (10)'!$B$2:$U$102,MATCH(Species!N$2,'Round  (10)'!$B$2:$U$2,0),0),0)+IFERROR(VLOOKUP($B94,'Round  (11)'!$B$2:$AB$102,MATCH(Species!N$2,'Round  (11)'!$B$2:$AB$2,0),0),0)+IFERROR(VLOOKUP($B94,'Round  (12)'!$B$2:$Y$100,MATCH(Species!N$2,'Round  (12)'!$B$2:$Y$2,0),0),0)</f>
        <v>0</v>
      </c>
      <c r="O94" s="480">
        <f>IFERROR(VLOOKUP($B94,'Round 1'!$B$2:$AM$102,MATCH(Species!O$2,'Round 1'!$B$2:$AM$2,0),0),0)+IFERROR(VLOOKUP($B94,'Round  (2)'!$B$2:$AM$102,MATCH(Species!O$2,'Round  (2)'!$B$2:$AM$2,0),0),0)+IFERROR(VLOOKUP($B94,'Round  (3)'!$B$2:$AM$102,MATCH(Species!O$2,'Round  (3)'!$B$2:$AM$2,0),0),0)+IFERROR(VLOOKUP($B94,'Round (4)'!$B$2:$AM$102,MATCH(Species!O$2,'Round (4)'!$B$2:$AM$2,0),0),0)+IFERROR(VLOOKUP($B94,'Round  (5)'!$B$2:$AM$102,MATCH(Species!O$2,'Round  (5)'!$B$2:$AM$2,0),0),0)+IFERROR(VLOOKUP($B94,'Round  (6)'!$B$2:$AM$102,MATCH(Species!O$2,'Round  (6)'!$B$2:$AM$2,0),0),0)+IFERROR(VLOOKUP($B94,'Round  (7)'!$B$2:$AM$102,MATCH(Species!O$2,'Round  (7)'!$B$2:$AM$2,0),0),0)+IFERROR(VLOOKUP($B94,'Round  (8)'!$B$2:$AM$102,MATCH(Species!O$2,'Round  (8)'!$B$2:$AM$2,0),0),0)+IFERROR(VLOOKUP($B94,'Round  (9)'!$B$2:$AM$102,MATCH(Species!O$2,'Round  (9)'!$B$2:$AM$2,0),0),0)+IFERROR(VLOOKUP($B94,'Round  (10)'!$B$2:$U$102,MATCH(Species!O$2,'Round  (10)'!$B$2:$U$2,0),0),0)+IFERROR(VLOOKUP($B94,'Round  (11)'!$B$2:$AB$102,MATCH(Species!O$2,'Round  (11)'!$B$2:$AB$2,0),0),0)+IFERROR(VLOOKUP($B94,'Round  (12)'!$B$2:$Y$100,MATCH(Species!O$2,'Round  (12)'!$B$2:$Y$2,0),0),0)</f>
        <v>0</v>
      </c>
      <c r="P94" s="480">
        <f>IFERROR(VLOOKUP($B94,'Round 1'!$B$2:$AM$102,MATCH(Species!P$2,'Round 1'!$B$2:$AM$2,0),0),0)+IFERROR(VLOOKUP($B94,'Round  (2)'!$B$2:$AM$102,MATCH(Species!P$2,'Round  (2)'!$B$2:$AM$2,0),0),0)+IFERROR(VLOOKUP($B94,'Round  (3)'!$B$2:$AM$102,MATCH(Species!P$2,'Round  (3)'!$B$2:$AM$2,0),0),0)+IFERROR(VLOOKUP($B94,'Round (4)'!$B$2:$AM$102,MATCH(Species!P$2,'Round (4)'!$B$2:$AM$2,0),0),0)+IFERROR(VLOOKUP($B94,'Round  (5)'!$B$2:$AM$102,MATCH(Species!P$2,'Round  (5)'!$B$2:$AM$2,0),0),0)+IFERROR(VLOOKUP($B94,'Round  (6)'!$B$2:$AM$102,MATCH(Species!P$2,'Round  (6)'!$B$2:$AM$2,0),0),0)+IFERROR(VLOOKUP($B94,'Round  (7)'!$B$2:$AM$102,MATCH(Species!P$2,'Round  (7)'!$B$2:$AM$2,0),0),0)+IFERROR(VLOOKUP($B94,'Round  (8)'!$B$2:$AM$102,MATCH(Species!P$2,'Round  (8)'!$B$2:$AM$2,0),0),0)+IFERROR(VLOOKUP($B94,'Round  (9)'!$B$2:$AM$102,MATCH(Species!P$2,'Round  (9)'!$B$2:$AM$2,0),0),0)+IFERROR(VLOOKUP($B94,'Round  (10)'!$B$2:$U$102,MATCH(Species!P$2,'Round  (10)'!$B$2:$U$2,0),0),0)+IFERROR(VLOOKUP($B94,'Round  (11)'!$B$2:$AB$102,MATCH(Species!P$2,'Round  (11)'!$B$2:$AB$2,0),0),0)+IFERROR(VLOOKUP($B94,'Round  (12)'!$B$2:$Y$100,MATCH(Species!P$2,'Round  (12)'!$B$2:$Y$2,0),0),0)</f>
        <v>0</v>
      </c>
      <c r="Q94" s="480">
        <f>IFERROR(VLOOKUP($B94,'Round 1'!$B$2:$AM$102,MATCH(Species!Q$2,'Round 1'!$B$2:$AM$2,0),0),0)+IFERROR(VLOOKUP($B94,'Round  (2)'!$B$2:$AM$102,MATCH(Species!Q$2,'Round  (2)'!$B$2:$AM$2,0),0),0)+IFERROR(VLOOKUP($B94,'Round  (3)'!$B$2:$AM$102,MATCH(Species!Q$2,'Round  (3)'!$B$2:$AM$2,0),0),0)+IFERROR(VLOOKUP($B94,'Round (4)'!$B$2:$AM$102,MATCH(Species!Q$2,'Round (4)'!$B$2:$AM$2,0),0),0)+IFERROR(VLOOKUP($B94,'Round  (5)'!$B$2:$AM$102,MATCH(Species!Q$2,'Round  (5)'!$B$2:$AM$2,0),0),0)+IFERROR(VLOOKUP($B94,'Round  (6)'!$B$2:$AM$102,MATCH(Species!Q$2,'Round  (6)'!$B$2:$AM$2,0),0),0)+IFERROR(VLOOKUP($B94,'Round  (7)'!$B$2:$AM$102,MATCH(Species!Q$2,'Round  (7)'!$B$2:$AM$2,0),0),0)+IFERROR(VLOOKUP($B94,'Round  (8)'!$B$2:$AM$102,MATCH(Species!Q$2,'Round  (8)'!$B$2:$AM$2,0),0),0)+IFERROR(VLOOKUP($B94,'Round  (9)'!$B$2:$AM$102,MATCH(Species!Q$2,'Round  (9)'!$B$2:$AM$2,0),0),0)+IFERROR(VLOOKUP($B94,'Round  (10)'!$B$2:$U$102,MATCH(Species!Q$2,'Round  (10)'!$B$2:$U$2,0),0),0)+IFERROR(VLOOKUP($B94,'Round  (11)'!$B$2:$AB$102,MATCH(Species!Q$2,'Round  (11)'!$B$2:$AB$2,0),0),0)+IFERROR(VLOOKUP($B94,'Round  (12)'!$B$2:$Y$100,MATCH(Species!Q$2,'Round  (12)'!$B$2:$Y$2,0),0),0)</f>
        <v>0</v>
      </c>
      <c r="R94" s="480">
        <f>IFERROR(VLOOKUP($B94,'Round 1'!$B$2:$AM$102,MATCH(Species!R$2,'Round 1'!$B$2:$AM$2,0),0),0)+IFERROR(VLOOKUP($B94,'Round  (2)'!$B$2:$AM$102,MATCH(Species!R$2,'Round  (2)'!$B$2:$AM$2,0),0),0)+IFERROR(VLOOKUP($B94,'Round  (3)'!$B$2:$AM$102,MATCH(Species!R$2,'Round  (3)'!$B$2:$AM$2,0),0),0)+IFERROR(VLOOKUP($B94,'Round (4)'!$B$2:$AM$102,MATCH(Species!R$2,'Round (4)'!$B$2:$AM$2,0),0),0)+IFERROR(VLOOKUP($B94,'Round  (5)'!$B$2:$AM$102,MATCH(Species!R$2,'Round  (5)'!$B$2:$AM$2,0),0),0)+IFERROR(VLOOKUP($B94,'Round  (6)'!$B$2:$AM$102,MATCH(Species!R$2,'Round  (6)'!$B$2:$AM$2,0),0),0)+IFERROR(VLOOKUP($B94,'Round  (7)'!$B$2:$AM$102,MATCH(Species!R$2,'Round  (7)'!$B$2:$AM$2,0),0),0)+IFERROR(VLOOKUP($B94,'Round  (8)'!$B$2:$AM$102,MATCH(Species!R$2,'Round  (8)'!$B$2:$AM$2,0),0),0)+IFERROR(VLOOKUP($B94,'Round  (9)'!$B$2:$AM$102,MATCH(Species!R$2,'Round  (9)'!$B$2:$AM$2,0),0),0)+IFERROR(VLOOKUP($B94,'Round  (10)'!$B$2:$U$102,MATCH(Species!R$2,'Round  (10)'!$B$2:$U$2,0),0),0)+IFERROR(VLOOKUP($B94,'Round  (11)'!$B$2:$AB$102,MATCH(Species!R$2,'Round  (11)'!$B$2:$AB$2,0),0),0)+IFERROR(VLOOKUP($B94,'Round  (12)'!$B$2:$Y$100,MATCH(Species!R$2,'Round  (12)'!$B$2:$Y$2,0),0),0)</f>
        <v>0</v>
      </c>
      <c r="S94" s="480">
        <f>IFERROR(VLOOKUP($B94,'Round 1'!$B$2:$AM$102,MATCH(Species!S$2,'Round 1'!$B$2:$AM$2,0),0),0)+IFERROR(VLOOKUP($B94,'Round  (2)'!$B$2:$AM$102,MATCH(Species!S$2,'Round  (2)'!$B$2:$AM$2,0),0),0)+IFERROR(VLOOKUP($B94,'Round  (3)'!$B$2:$AM$102,MATCH(Species!S$2,'Round  (3)'!$B$2:$AM$2,0),0),0)+IFERROR(VLOOKUP($B94,'Round (4)'!$B$2:$AM$102,MATCH(Species!S$2,'Round (4)'!$B$2:$AM$2,0),0),0)+IFERROR(VLOOKUP($B94,'Round  (5)'!$B$2:$AM$102,MATCH(Species!S$2,'Round  (5)'!$B$2:$AM$2,0),0),0)+IFERROR(VLOOKUP($B94,'Round  (6)'!$B$2:$AM$102,MATCH(Species!S$2,'Round  (6)'!$B$2:$AM$2,0),0),0)+IFERROR(VLOOKUP($B94,'Round  (7)'!$B$2:$AM$102,MATCH(Species!S$2,'Round  (7)'!$B$2:$AM$2,0),0),0)+IFERROR(VLOOKUP($B94,'Round  (8)'!$B$2:$AM$102,MATCH(Species!S$2,'Round  (8)'!$B$2:$AM$2,0),0),0)+IFERROR(VLOOKUP($B94,'Round  (9)'!$B$2:$AM$102,MATCH(Species!S$2,'Round  (9)'!$B$2:$AM$2,0),0),0)+IFERROR(VLOOKUP($B94,'Round  (10)'!$B$2:$U$102,MATCH(Species!S$2,'Round  (10)'!$B$2:$U$2,0),0),0)+IFERROR(VLOOKUP($B94,'Round  (11)'!$B$2:$AB$102,MATCH(Species!S$2,'Round  (11)'!$B$2:$AB$2,0),0),0)+IFERROR(VLOOKUP($B94,'Round  (12)'!$B$2:$Y$100,MATCH(Species!S$2,'Round  (12)'!$B$2:$Y$2,0),0),0)</f>
        <v>0</v>
      </c>
      <c r="T94" s="480">
        <f>IFERROR(VLOOKUP($B94,'Round 1'!$B$2:$AM$102,MATCH(Species!T$2,'Round 1'!$B$2:$AM$2,0),0),0)+IFERROR(VLOOKUP($B94,'Round  (2)'!$B$2:$AM$102,MATCH(Species!T$2,'Round  (2)'!$B$2:$AM$2,0),0),0)+IFERROR(VLOOKUP($B94,'Round  (3)'!$B$2:$AM$102,MATCH(Species!T$2,'Round  (3)'!$B$2:$AM$2,0),0),0)+IFERROR(VLOOKUP($B94,'Round (4)'!$B$2:$AM$102,MATCH(Species!T$2,'Round (4)'!$B$2:$AM$2,0),0),0)+IFERROR(VLOOKUP($B94,'Round  (5)'!$B$2:$AM$102,MATCH(Species!T$2,'Round  (5)'!$B$2:$AM$2,0),0),0)+IFERROR(VLOOKUP($B94,'Round  (6)'!$B$2:$AM$102,MATCH(Species!T$2,'Round  (6)'!$B$2:$AM$2,0),0),0)+IFERROR(VLOOKUP($B94,'Round  (7)'!$B$2:$AM$102,MATCH(Species!T$2,'Round  (7)'!$B$2:$AM$2,0),0),0)+IFERROR(VLOOKUP($B94,'Round  (8)'!$B$2:$AM$102,MATCH(Species!T$2,'Round  (8)'!$B$2:$AM$2,0),0),0)+IFERROR(VLOOKUP($B94,'Round  (9)'!$B$2:$AM$102,MATCH(Species!T$2,'Round  (9)'!$B$2:$AM$2,0),0),0)+IFERROR(VLOOKUP($B94,'Round  (10)'!$B$2:$U$102,MATCH(Species!T$2,'Round  (10)'!$B$2:$U$2,0),0),0)+IFERROR(VLOOKUP($B94,'Round  (11)'!$B$2:$AB$102,MATCH(Species!T$2,'Round  (11)'!$B$2:$AB$2,0),0),0)+IFERROR(VLOOKUP($B94,'Round  (12)'!$B$2:$Y$100,MATCH(Species!T$2,'Round  (12)'!$B$2:$Y$2,0),0),0)</f>
        <v>0</v>
      </c>
      <c r="U94" s="480">
        <f>IFERROR(VLOOKUP($B94,'Round 1'!$B$2:$AM$102,MATCH(Species!U$2,'Round 1'!$B$2:$AM$2,0),0),0)+IFERROR(VLOOKUP($B94,'Round  (2)'!$B$2:$AM$102,MATCH(Species!U$2,'Round  (2)'!$B$2:$AM$2,0),0),0)+IFERROR(VLOOKUP($B94,'Round  (3)'!$B$2:$AM$102,MATCH(Species!U$2,'Round  (3)'!$B$2:$AM$2,0),0),0)+IFERROR(VLOOKUP($B94,'Round (4)'!$B$2:$AM$102,MATCH(Species!U$2,'Round (4)'!$B$2:$AM$2,0),0),0)+IFERROR(VLOOKUP($B94,'Round  (5)'!$B$2:$AM$102,MATCH(Species!U$2,'Round  (5)'!$B$2:$AM$2,0),0),0)+IFERROR(VLOOKUP($B94,'Round  (6)'!$B$2:$AM$102,MATCH(Species!U$2,'Round  (6)'!$B$2:$AM$2,0),0),0)+IFERROR(VLOOKUP($B94,'Round  (7)'!$B$2:$AM$102,MATCH(Species!U$2,'Round  (7)'!$B$2:$AM$2,0),0),0)+IFERROR(VLOOKUP($B94,'Round  (8)'!$B$2:$AM$102,MATCH(Species!U$2,'Round  (8)'!$B$2:$AM$2,0),0),0)+IFERROR(VLOOKUP($B94,'Round  (9)'!$B$2:$AM$102,MATCH(Species!U$2,'Round  (9)'!$B$2:$AM$2,0),0),0)+IFERROR(VLOOKUP($B94,'Round  (10)'!$B$2:$U$102,MATCH(Species!U$2,'Round  (10)'!$B$2:$U$2,0),0),0)+IFERROR(VLOOKUP($B94,'Round  (11)'!$B$2:$AB$102,MATCH(Species!U$2,'Round  (11)'!$B$2:$AB$2,0),0),0)+IFERROR(VLOOKUP($B94,'Round  (12)'!$B$2:$Y$100,MATCH(Species!U$2,'Round  (12)'!$B$2:$Y$2,0),0),0)</f>
        <v>0</v>
      </c>
      <c r="V94" s="480">
        <f>IFERROR(VLOOKUP($B94,'Round 1'!$B$2:$AM$102,MATCH(Species!V$2,'Round 1'!$B$2:$AM$2,0),0),0)+IFERROR(VLOOKUP($B94,'Round  (2)'!$B$2:$AM$102,MATCH(Species!V$2,'Round  (2)'!$B$2:$AM$2,0),0),0)+IFERROR(VLOOKUP($B94,'Round  (3)'!$B$2:$AM$102,MATCH(Species!V$2,'Round  (3)'!$B$2:$AM$2,0),0),0)+IFERROR(VLOOKUP($B94,'Round (4)'!$B$2:$AM$102,MATCH(Species!V$2,'Round (4)'!$B$2:$AM$2,0),0),0)+IFERROR(VLOOKUP($B94,'Round  (5)'!$B$2:$AM$102,MATCH(Species!V$2,'Round  (5)'!$B$2:$AM$2,0),0),0)+IFERROR(VLOOKUP($B94,'Round  (6)'!$B$2:$AM$102,MATCH(Species!V$2,'Round  (6)'!$B$2:$AM$2,0),0),0)+IFERROR(VLOOKUP($B94,'Round  (7)'!$B$2:$AM$102,MATCH(Species!V$2,'Round  (7)'!$B$2:$AM$2,0),0),0)+IFERROR(VLOOKUP($B94,'Round  (8)'!$B$2:$AM$102,MATCH(Species!V$2,'Round  (8)'!$B$2:$AM$2,0),0),0)+IFERROR(VLOOKUP($B94,'Round  (9)'!$B$2:$AM$102,MATCH(Species!V$2,'Round  (9)'!$B$2:$AM$2,0),0),0)+IFERROR(VLOOKUP($B94,'Round  (10)'!$B$2:$U$102,MATCH(Species!V$2,'Round  (10)'!$B$2:$U$2,0),0),0)+IFERROR(VLOOKUP($B94,'Round  (11)'!$B$2:$AB$102,MATCH(Species!V$2,'Round  (11)'!$B$2:$AB$2,0),0),0)+IFERROR(VLOOKUP($B94,'Round  (12)'!$B$2:$Y$100,MATCH(Species!V$2,'Round  (12)'!$B$2:$Y$2,0),0),0)</f>
        <v>0</v>
      </c>
      <c r="W94" s="480">
        <f>IFERROR(VLOOKUP($B94,'Round 1'!$B$2:$AM$102,MATCH(Species!W$2,'Round 1'!$B$2:$AM$2,0),0),0)+IFERROR(VLOOKUP($B94,'Round  (2)'!$B$2:$AM$102,MATCH(Species!W$2,'Round  (2)'!$B$2:$AM$2,0),0),0)+IFERROR(VLOOKUP($B94,'Round  (3)'!$B$2:$AM$102,MATCH(Species!W$2,'Round  (3)'!$B$2:$AM$2,0),0),0)+IFERROR(VLOOKUP($B94,'Round (4)'!$B$2:$AM$102,MATCH(Species!W$2,'Round (4)'!$B$2:$AM$2,0),0),0)+IFERROR(VLOOKUP($B94,'Round  (5)'!$B$2:$AM$102,MATCH(Species!W$2,'Round  (5)'!$B$2:$AM$2,0),0),0)+IFERROR(VLOOKUP($B94,'Round  (6)'!$B$2:$AM$102,MATCH(Species!W$2,'Round  (6)'!$B$2:$AM$2,0),0),0)+IFERROR(VLOOKUP($B94,'Round  (7)'!$B$2:$AM$102,MATCH(Species!W$2,'Round  (7)'!$B$2:$AM$2,0),0),0)+IFERROR(VLOOKUP($B94,'Round  (8)'!$B$2:$AM$102,MATCH(Species!W$2,'Round  (8)'!$B$2:$AM$2,0),0),0)+IFERROR(VLOOKUP($B94,'Round  (9)'!$B$2:$AM$102,MATCH(Species!W$2,'Round  (9)'!$B$2:$AM$2,0),0),0)+IFERROR(VLOOKUP($B94,'Round  (10)'!$B$2:$U$102,MATCH(Species!W$2,'Round  (10)'!$B$2:$U$2,0),0),0)+IFERROR(VLOOKUP($B94,'Round  (11)'!$B$2:$AB$102,MATCH(Species!W$2,'Round  (11)'!$B$2:$AB$2,0),0),0)+IFERROR(VLOOKUP($B94,'Round  (12)'!$B$2:$Y$100,MATCH(Species!W$2,'Round  (12)'!$B$2:$Y$2,0),0),0)</f>
        <v>0</v>
      </c>
      <c r="X94" s="480">
        <f>IFERROR(VLOOKUP($B94,'Round 1'!$B$2:$AM$102,MATCH(Species!X$2,'Round 1'!$B$2:$AM$2,0),0),0)+IFERROR(VLOOKUP($B94,'Round  (2)'!$B$2:$AM$102,MATCH(Species!X$2,'Round  (2)'!$B$2:$AM$2,0),0),0)+IFERROR(VLOOKUP($B94,'Round  (3)'!$B$2:$AM$102,MATCH(Species!X$2,'Round  (3)'!$B$2:$AM$2,0),0),0)+IFERROR(VLOOKUP($B94,'Round (4)'!$B$2:$AM$102,MATCH(Species!X$2,'Round (4)'!$B$2:$AM$2,0),0),0)+IFERROR(VLOOKUP($B94,'Round  (5)'!$B$2:$AM$102,MATCH(Species!X$2,'Round  (5)'!$B$2:$AM$2,0),0),0)+IFERROR(VLOOKUP($B94,'Round  (6)'!$B$2:$AM$102,MATCH(Species!X$2,'Round  (6)'!$B$2:$AM$2,0),0),0)+IFERROR(VLOOKUP($B94,'Round  (7)'!$B$2:$AM$102,MATCH(Species!X$2,'Round  (7)'!$B$2:$AM$2,0),0),0)+IFERROR(VLOOKUP($B94,'Round  (8)'!$B$2:$AM$102,MATCH(Species!X$2,'Round  (8)'!$B$2:$AM$2,0),0),0)+IFERROR(VLOOKUP($B94,'Round  (9)'!$B$2:$AM$102,MATCH(Species!X$2,'Round  (9)'!$B$2:$AM$2,0),0),0)+IFERROR(VLOOKUP($B94,'Round  (10)'!$B$2:$U$102,MATCH(Species!X$2,'Round  (10)'!$B$2:$U$2,0),0),0)+IFERROR(VLOOKUP($B94,'Round  (11)'!$B$2:$AB$102,MATCH(Species!X$2,'Round  (11)'!$B$2:$AB$2,0),0),0)+IFERROR(VLOOKUP($B94,'Round  (12)'!$B$2:$Y$100,MATCH(Species!X$2,'Round  (12)'!$B$2:$Y$2,0),0),0)</f>
        <v>0</v>
      </c>
      <c r="Y94" s="480">
        <f>IFERROR(VLOOKUP($B94,'Round 1'!$B$2:$AM$102,MATCH(Species!Y$2,'Round 1'!$B$2:$AM$2,0),0),0)+IFERROR(VLOOKUP($B94,'Round  (2)'!$B$2:$AM$102,MATCH(Species!Y$2,'Round  (2)'!$B$2:$AM$2,0),0),0)+IFERROR(VLOOKUP($B94,'Round  (3)'!$B$2:$AM$102,MATCH(Species!Y$2,'Round  (3)'!$B$2:$AM$2,0),0),0)+IFERROR(VLOOKUP($B94,'Round (4)'!$B$2:$AM$102,MATCH(Species!Y$2,'Round (4)'!$B$2:$AM$2,0),0),0)+IFERROR(VLOOKUP($B94,'Round  (5)'!$B$2:$AM$102,MATCH(Species!Y$2,'Round  (5)'!$B$2:$AM$2,0),0),0)+IFERROR(VLOOKUP($B94,'Round  (6)'!$B$2:$AM$102,MATCH(Species!Y$2,'Round  (6)'!$B$2:$AM$2,0),0),0)+IFERROR(VLOOKUP($B94,'Round  (7)'!$B$2:$AM$102,MATCH(Species!Y$2,'Round  (7)'!$B$2:$AM$2,0),0),0)+IFERROR(VLOOKUP($B94,'Round  (8)'!$B$2:$AM$102,MATCH(Species!Y$2,'Round  (8)'!$B$2:$AM$2,0),0),0)+IFERROR(VLOOKUP($B94,'Round  (9)'!$B$2:$AM$102,MATCH(Species!Y$2,'Round  (9)'!$B$2:$AM$2,0),0),0)+IFERROR(VLOOKUP($B94,'Round  (10)'!$B$2:$U$102,MATCH(Species!Y$2,'Round  (10)'!$B$2:$U$2,0),0),0)+IFERROR(VLOOKUP($B94,'Round  (11)'!$B$2:$AB$102,MATCH(Species!Y$2,'Round  (11)'!$B$2:$AB$2,0),0),0)+IFERROR(VLOOKUP($B94,'Round  (12)'!$B$2:$Y$100,MATCH(Species!Y$2,'Round  (12)'!$B$2:$Y$2,0),0),0)</f>
        <v>0</v>
      </c>
      <c r="Z94" s="480">
        <f>IFERROR(VLOOKUP($B94,'Round 1'!$B$2:$AM$102,MATCH(Species!Z$2,'Round 1'!$B$2:$AM$2,0),0),0)+IFERROR(VLOOKUP($B94,'Round  (2)'!$B$2:$AM$102,MATCH(Species!Z$2,'Round  (2)'!$B$2:$AM$2,0),0),0)+IFERROR(VLOOKUP($B94,'Round  (3)'!$B$2:$AM$102,MATCH(Species!Z$2,'Round  (3)'!$B$2:$AM$2,0),0),0)+IFERROR(VLOOKUP($B94,'Round (4)'!$B$2:$AM$102,MATCH(Species!Z$2,'Round (4)'!$B$2:$AM$2,0),0),0)+IFERROR(VLOOKUP($B94,'Round  (5)'!$B$2:$AM$102,MATCH(Species!Z$2,'Round  (5)'!$B$2:$AM$2,0),0),0)+IFERROR(VLOOKUP($B94,'Round  (6)'!$B$2:$AM$102,MATCH(Species!Z$2,'Round  (6)'!$B$2:$AM$2,0),0),0)+IFERROR(VLOOKUP($B94,'Round  (7)'!$B$2:$AM$102,MATCH(Species!Z$2,'Round  (7)'!$B$2:$AM$2,0),0),0)+IFERROR(VLOOKUP($B94,'Round  (8)'!$B$2:$AM$102,MATCH(Species!Z$2,'Round  (8)'!$B$2:$AM$2,0),0),0)+IFERROR(VLOOKUP($B94,'Round  (9)'!$B$2:$AM$102,MATCH(Species!Z$2,'Round  (9)'!$B$2:$AM$2,0),0),0)+IFERROR(VLOOKUP($B94,'Round  (10)'!$B$2:$U$102,MATCH(Species!Z$2,'Round  (10)'!$B$2:$U$2,0),0),0)+IFERROR(VLOOKUP($B94,'Round  (11)'!$B$2:$AB$102,MATCH(Species!Z$2,'Round  (11)'!$B$2:$AB$2,0),0),0)+IFERROR(VLOOKUP($B94,'Round  (12)'!$B$2:$Y$100,MATCH(Species!Z$2,'Round  (12)'!$B$2:$Y$2,0),0),0)</f>
        <v>0</v>
      </c>
      <c r="AA94" s="480">
        <f>IFERROR(VLOOKUP($B94,'Round 1'!$B$2:$AM$102,MATCH(Species!AA$2,'Round 1'!$B$2:$AM$2,0),0),0)+IFERROR(VLOOKUP($B94,'Round  (2)'!$B$2:$AM$102,MATCH(Species!AA$2,'Round  (2)'!$B$2:$AM$2,0),0),0)+IFERROR(VLOOKUP($B94,'Round  (3)'!$B$2:$AM$102,MATCH(Species!AA$2,'Round  (3)'!$B$2:$AM$2,0),0),0)+IFERROR(VLOOKUP($B94,'Round (4)'!$B$2:$AM$102,MATCH(Species!AA$2,'Round (4)'!$B$2:$AM$2,0),0),0)+IFERROR(VLOOKUP($B94,'Round  (5)'!$B$2:$AM$102,MATCH(Species!AA$2,'Round  (5)'!$B$2:$AM$2,0),0),0)+IFERROR(VLOOKUP($B94,'Round  (6)'!$B$2:$AM$102,MATCH(Species!AA$2,'Round  (6)'!$B$2:$AM$2,0),0),0)+IFERROR(VLOOKUP($B94,'Round  (7)'!$B$2:$AM$102,MATCH(Species!AA$2,'Round  (7)'!$B$2:$AM$2,0),0),0)+IFERROR(VLOOKUP($B94,'Round  (8)'!$B$2:$AM$102,MATCH(Species!AA$2,'Round  (8)'!$B$2:$AM$2,0),0),0)+IFERROR(VLOOKUP($B94,'Round  (9)'!$B$2:$AM$102,MATCH(Species!AA$2,'Round  (9)'!$B$2:$AM$2,0),0),0)+IFERROR(VLOOKUP($B94,'Round  (10)'!$B$2:$U$102,MATCH(Species!AA$2,'Round  (10)'!$B$2:$U$2,0),0),0)+IFERROR(VLOOKUP($B94,'Round  (11)'!$B$2:$AB$102,MATCH(Species!AA$2,'Round  (11)'!$B$2:$AB$2,0),0),0)+IFERROR(VLOOKUP($B94,'Round  (12)'!$B$2:$Y$100,MATCH(Species!AA$2,'Round  (12)'!$B$2:$Y$2,0),0),0)</f>
        <v>0</v>
      </c>
      <c r="AB94" s="480">
        <f>IFERROR(VLOOKUP($B94,'Round 1'!$B$2:$AM$102,MATCH(Species!AB$2,'Round 1'!$B$2:$AM$2,0),0),0)+IFERROR(VLOOKUP($B94,'Round  (2)'!$B$2:$AM$102,MATCH(Species!AB$2,'Round  (2)'!$B$2:$AM$2,0),0),0)+IFERROR(VLOOKUP($B94,'Round  (3)'!$B$2:$AM$102,MATCH(Species!AB$2,'Round  (3)'!$B$2:$AM$2,0),0),0)+IFERROR(VLOOKUP($B94,'Round (4)'!$B$2:$AM$102,MATCH(Species!AB$2,'Round (4)'!$B$2:$AM$2,0),0),0)+IFERROR(VLOOKUP($B94,'Round  (5)'!$B$2:$AM$102,MATCH(Species!AB$2,'Round  (5)'!$B$2:$AM$2,0),0),0)+IFERROR(VLOOKUP($B94,'Round  (6)'!$B$2:$AM$102,MATCH(Species!AB$2,'Round  (6)'!$B$2:$AM$2,0),0),0)+IFERROR(VLOOKUP($B94,'Round  (7)'!$B$2:$AM$102,MATCH(Species!AB$2,'Round  (7)'!$B$2:$AM$2,0),0),0)+IFERROR(VLOOKUP($B94,'Round  (8)'!$B$2:$AM$102,MATCH(Species!AB$2,'Round  (8)'!$B$2:$AM$2,0),0),0)+IFERROR(VLOOKUP($B94,'Round  (9)'!$B$2:$AM$102,MATCH(Species!AB$2,'Round  (9)'!$B$2:$AM$2,0),0),0)+IFERROR(VLOOKUP($B94,'Round  (10)'!$B$2:$U$102,MATCH(Species!AB$2,'Round  (10)'!$B$2:$U$2,0),0),0)+IFERROR(VLOOKUP($B94,'Round  (11)'!$B$2:$AB$102,MATCH(Species!AB$2,'Round  (11)'!$B$2:$AB$2,0),0),0)+IFERROR(VLOOKUP($B94,'Round  (12)'!$B$2:$Y$100,MATCH(Species!AB$2,'Round  (12)'!$B$2:$Y$2,0),0),0)</f>
        <v>0</v>
      </c>
      <c r="AC94" s="480">
        <f>IFERROR(VLOOKUP($B94,'Round 1'!$B$2:$AM$102,MATCH(Species!AC$2,'Round 1'!$B$2:$AM$2,0),0),0)+IFERROR(VLOOKUP($B94,'Round  (2)'!$B$2:$AM$102,MATCH(Species!AC$2,'Round  (2)'!$B$2:$AM$2,0),0),0)+IFERROR(VLOOKUP($B94,'Round  (3)'!$B$2:$AM$102,MATCH(Species!AC$2,'Round  (3)'!$B$2:$AM$2,0),0),0)+IFERROR(VLOOKUP($B94,'Round (4)'!$B$2:$AM$102,MATCH(Species!AC$2,'Round (4)'!$B$2:$AM$2,0),0),0)+IFERROR(VLOOKUP($B94,'Round  (5)'!$B$2:$AM$102,MATCH(Species!AC$2,'Round  (5)'!$B$2:$AM$2,0),0),0)+IFERROR(VLOOKUP($B94,'Round  (6)'!$B$2:$AM$102,MATCH(Species!AC$2,'Round  (6)'!$B$2:$AM$2,0),0),0)+IFERROR(VLOOKUP($B94,'Round  (7)'!$B$2:$AM$102,MATCH(Species!AC$2,'Round  (7)'!$B$2:$AM$2,0),0),0)+IFERROR(VLOOKUP($B94,'Round  (8)'!$B$2:$AM$102,MATCH(Species!AC$2,'Round  (8)'!$B$2:$AM$2,0),0),0)+IFERROR(VLOOKUP($B94,'Round  (9)'!$B$2:$AM$102,MATCH(Species!AC$2,'Round  (9)'!$B$2:$AM$2,0),0),0)+IFERROR(VLOOKUP($B94,'Round  (10)'!$B$2:$U$102,MATCH(Species!AC$2,'Round  (10)'!$B$2:$U$2,0),0),0)+IFERROR(VLOOKUP($B94,'Round  (11)'!$B$2:$AB$102,MATCH(Species!AC$2,'Round  (11)'!$B$2:$AB$2,0),0),0)+IFERROR(VLOOKUP($B94,'Round  (12)'!$B$2:$Y$100,MATCH(Species!AC$2,'Round  (12)'!$B$2:$Y$2,0),0),0)</f>
        <v>0</v>
      </c>
      <c r="AD94" s="480">
        <f>IFERROR(VLOOKUP($B94,'Round 1'!$B$2:$AM$102,MATCH(Species!AD$2,'Round 1'!$B$2:$AM$2,0),0),0)+IFERROR(VLOOKUP($B94,'Round  (2)'!$B$2:$AM$102,MATCH(Species!AD$2,'Round  (2)'!$B$2:$AM$2,0),0),0)+IFERROR(VLOOKUP($B94,'Round  (3)'!$B$2:$AM$102,MATCH(Species!AD$2,'Round  (3)'!$B$2:$AM$2,0),0),0)+IFERROR(VLOOKUP($B94,'Round (4)'!$B$2:$AM$102,MATCH(Species!AD$2,'Round (4)'!$B$2:$AM$2,0),0),0)+IFERROR(VLOOKUP($B94,'Round  (5)'!$B$2:$AM$102,MATCH(Species!AD$2,'Round  (5)'!$B$2:$AM$2,0),0),0)+IFERROR(VLOOKUP($B94,'Round  (6)'!$B$2:$AM$102,MATCH(Species!AD$2,'Round  (6)'!$B$2:$AM$2,0),0),0)+IFERROR(VLOOKUP($B94,'Round  (7)'!$B$2:$AM$102,MATCH(Species!AD$2,'Round  (7)'!$B$2:$AM$2,0),0),0)+IFERROR(VLOOKUP($B94,'Round  (8)'!$B$2:$AM$102,MATCH(Species!AD$2,'Round  (8)'!$B$2:$AM$2,0),0),0)+IFERROR(VLOOKUP($B94,'Round  (9)'!$B$2:$AM$102,MATCH(Species!AD$2,'Round  (9)'!$B$2:$AM$2,0),0),0)+IFERROR(VLOOKUP($B94,'Round  (10)'!$B$2:$U$102,MATCH(Species!AD$2,'Round  (10)'!$B$2:$U$2,0),0),0)+IFERROR(VLOOKUP($B94,'Round  (11)'!$B$2:$AB$102,MATCH(Species!AD$2,'Round  (11)'!$B$2:$AB$2,0),0),0)+IFERROR(VLOOKUP($B94,'Round  (12)'!$B$2:$Y$100,MATCH(Species!AD$2,'Round  (12)'!$B$2:$Y$2,0),0),0)</f>
        <v>0</v>
      </c>
      <c r="AE94" s="480">
        <f>IFERROR(VLOOKUP($B94,'Round 1'!$B$2:$AM$102,MATCH(Species!AE$2,'Round 1'!$B$2:$AM$2,0),0),0)+IFERROR(VLOOKUP($B94,'Round  (2)'!$B$2:$AM$102,MATCH(Species!AE$2,'Round  (2)'!$B$2:$AM$2,0),0),0)+IFERROR(VLOOKUP($B94,'Round  (3)'!$B$2:$AM$102,MATCH(Species!AE$2,'Round  (3)'!$B$2:$AM$2,0),0),0)+IFERROR(VLOOKUP($B94,'Round (4)'!$B$2:$AM$102,MATCH(Species!AE$2,'Round (4)'!$B$2:$AM$2,0),0),0)+IFERROR(VLOOKUP($B94,'Round  (5)'!$B$2:$AM$102,MATCH(Species!AE$2,'Round  (5)'!$B$2:$AM$2,0),0),0)+IFERROR(VLOOKUP($B94,'Round  (6)'!$B$2:$AM$102,MATCH(Species!AE$2,'Round  (6)'!$B$2:$AM$2,0),0),0)+IFERROR(VLOOKUP($B94,'Round  (7)'!$B$2:$AM$102,MATCH(Species!AE$2,'Round  (7)'!$B$2:$AM$2,0),0),0)+IFERROR(VLOOKUP($B94,'Round  (8)'!$B$2:$AM$102,MATCH(Species!AE$2,'Round  (8)'!$B$2:$AM$2,0),0),0)+IFERROR(VLOOKUP($B94,'Round  (9)'!$B$2:$AM$102,MATCH(Species!AE$2,'Round  (9)'!$B$2:$AM$2,0),0),0)+IFERROR(VLOOKUP($B94,'Round  (10)'!$B$2:$U$102,MATCH(Species!AE$2,'Round  (10)'!$B$2:$U$2,0),0),0)+IFERROR(VLOOKUP($B94,'Round  (11)'!$B$2:$AB$102,MATCH(Species!AE$2,'Round  (11)'!$B$2:$AB$2,0),0),0)+IFERROR(VLOOKUP($B94,'Round  (12)'!$B$2:$Y$100,MATCH(Species!AE$2,'Round  (12)'!$B$2:$Y$2,0),0),0)</f>
        <v>0</v>
      </c>
      <c r="AF94" s="480">
        <f>IFERROR(VLOOKUP($B94,'Round 1'!$B$2:$AM$102,MATCH(Species!AF$2,'Round 1'!$B$2:$AM$2,0),0),0)+IFERROR(VLOOKUP($B94,'Round  (2)'!$B$2:$AM$102,MATCH(Species!AF$2,'Round  (2)'!$B$2:$AM$2,0),0),0)+IFERROR(VLOOKUP($B94,'Round  (3)'!$B$2:$AM$102,MATCH(Species!AF$2,'Round  (3)'!$B$2:$AM$2,0),0),0)+IFERROR(VLOOKUP($B94,'Round (4)'!$B$2:$AM$102,MATCH(Species!AF$2,'Round (4)'!$B$2:$AM$2,0),0),0)+IFERROR(VLOOKUP($B94,'Round  (5)'!$B$2:$AM$102,MATCH(Species!AF$2,'Round  (5)'!$B$2:$AM$2,0),0),0)+IFERROR(VLOOKUP($B94,'Round  (6)'!$B$2:$AM$102,MATCH(Species!AF$2,'Round  (6)'!$B$2:$AM$2,0),0),0)+IFERROR(VLOOKUP($B94,'Round  (7)'!$B$2:$AM$102,MATCH(Species!AF$2,'Round  (7)'!$B$2:$AM$2,0),0),0)+IFERROR(VLOOKUP($B94,'Round  (8)'!$B$2:$AM$102,MATCH(Species!AF$2,'Round  (8)'!$B$2:$AM$2,0),0),0)+IFERROR(VLOOKUP($B94,'Round  (9)'!$B$2:$AM$102,MATCH(Species!AF$2,'Round  (9)'!$B$2:$AM$2,0),0),0)+IFERROR(VLOOKUP($B94,'Round  (10)'!$B$2:$U$102,MATCH(Species!AF$2,'Round  (10)'!$B$2:$U$2,0),0),0)+IFERROR(VLOOKUP($B94,'Round  (11)'!$B$2:$AB$102,MATCH(Species!AF$2,'Round  (11)'!$B$2:$AB$2,0),0),0)+IFERROR(VLOOKUP($B94,'Round  (12)'!$B$2:$Y$100,MATCH(Species!AF$2,'Round  (12)'!$B$2:$Y$2,0),0),0)</f>
        <v>0</v>
      </c>
      <c r="AG94" s="480">
        <f>IFERROR(VLOOKUP($B94,'Round 1'!$B$2:$AM$102,MATCH(Species!AG$2,'Round 1'!$B$2:$AM$2,0),0),0)+IFERROR(VLOOKUP($B94,'Round  (2)'!$B$2:$AM$102,MATCH(Species!AG$2,'Round  (2)'!$B$2:$AM$2,0),0),0)+IFERROR(VLOOKUP($B94,'Round  (3)'!$B$2:$AM$102,MATCH(Species!AG$2,'Round  (3)'!$B$2:$AM$2,0),0),0)+IFERROR(VLOOKUP($B94,'Round (4)'!$B$2:$AM$102,MATCH(Species!AG$2,'Round (4)'!$B$2:$AM$2,0),0),0)+IFERROR(VLOOKUP($B94,'Round  (5)'!$B$2:$AM$102,MATCH(Species!AG$2,'Round  (5)'!$B$2:$AM$2,0),0),0)+IFERROR(VLOOKUP($B94,'Round  (6)'!$B$2:$AM$102,MATCH(Species!AG$2,'Round  (6)'!$B$2:$AM$2,0),0),0)+IFERROR(VLOOKUP($B94,'Round  (7)'!$B$2:$AM$102,MATCH(Species!AG$2,'Round  (7)'!$B$2:$AM$2,0),0),0)+IFERROR(VLOOKUP($B94,'Round  (8)'!$B$2:$AM$102,MATCH(Species!AG$2,'Round  (8)'!$B$2:$AM$2,0),0),0)+IFERROR(VLOOKUP($B94,'Round  (9)'!$B$2:$AM$102,MATCH(Species!AG$2,'Round  (9)'!$B$2:$AM$2,0),0),0)+IFERROR(VLOOKUP($B94,'Round  (10)'!$B$2:$U$102,MATCH(Species!AG$2,'Round  (10)'!$B$2:$U$2,0),0),0)+IFERROR(VLOOKUP($B94,'Round  (11)'!$B$2:$AB$102,MATCH(Species!AG$2,'Round  (11)'!$B$2:$AB$2,0),0),0)+IFERROR(VLOOKUP($B94,'Round  (12)'!$B$2:$Y$100,MATCH(Species!AG$2,'Round  (12)'!$B$2:$Y$2,0),0),0)</f>
        <v>0</v>
      </c>
      <c r="AH94" s="480">
        <f>IFERROR(VLOOKUP($B94,'Round 1'!$B$2:$AM$102,MATCH(Species!AH$2,'Round 1'!$B$2:$AM$2,0),0),0)+IFERROR(VLOOKUP($B94,'Round  (2)'!$B$2:$AM$102,MATCH(Species!AH$2,'Round  (2)'!$B$2:$AM$2,0),0),0)+IFERROR(VLOOKUP($B94,'Round  (3)'!$B$2:$AM$102,MATCH(Species!AH$2,'Round  (3)'!$B$2:$AM$2,0),0),0)+IFERROR(VLOOKUP($B94,'Round (4)'!$B$2:$AM$102,MATCH(Species!AH$2,'Round (4)'!$B$2:$AM$2,0),0),0)+IFERROR(VLOOKUP($B94,'Round  (5)'!$B$2:$AM$102,MATCH(Species!AH$2,'Round  (5)'!$B$2:$AM$2,0),0),0)+IFERROR(VLOOKUP($B94,'Round  (6)'!$B$2:$AM$102,MATCH(Species!AH$2,'Round  (6)'!$B$2:$AM$2,0),0),0)+IFERROR(VLOOKUP($B94,'Round  (7)'!$B$2:$AM$102,MATCH(Species!AH$2,'Round  (7)'!$B$2:$AM$2,0),0),0)+IFERROR(VLOOKUP($B94,'Round  (8)'!$B$2:$AM$102,MATCH(Species!AH$2,'Round  (8)'!$B$2:$AM$2,0),0),0)+IFERROR(VLOOKUP($B94,'Round  (9)'!$B$2:$AM$102,MATCH(Species!AH$2,'Round  (9)'!$B$2:$AM$2,0),0),0)+IFERROR(VLOOKUP($B94,'Round  (10)'!$B$2:$U$102,MATCH(Species!AH$2,'Round  (10)'!$B$2:$U$2,0),0),0)+IFERROR(VLOOKUP($B94,'Round  (11)'!$B$2:$AB$102,MATCH(Species!AH$2,'Round  (11)'!$B$2:$AB$2,0),0),0)+IFERROR(VLOOKUP($B94,'Round  (12)'!$B$2:$Y$100,MATCH(Species!AH$2,'Round  (12)'!$B$2:$Y$2,0),0),0)</f>
        <v>0</v>
      </c>
      <c r="AI94" s="480">
        <f>IFERROR(VLOOKUP($B94,'Round 1'!$B$2:$AM$102,MATCH(Species!AI$2,'Round 1'!$B$2:$AM$2,0),0),0)+IFERROR(VLOOKUP($B94,'Round  (2)'!$B$2:$AM$102,MATCH(Species!AI$2,'Round  (2)'!$B$2:$AM$2,0),0),0)+IFERROR(VLOOKUP($B94,'Round  (3)'!$B$2:$AM$102,MATCH(Species!AI$2,'Round  (3)'!$B$2:$AM$2,0),0),0)+IFERROR(VLOOKUP($B94,'Round (4)'!$B$2:$AM$102,MATCH(Species!AI$2,'Round (4)'!$B$2:$AM$2,0),0),0)+IFERROR(VLOOKUP($B94,'Round  (5)'!$B$2:$AM$102,MATCH(Species!AI$2,'Round  (5)'!$B$2:$AM$2,0),0),0)+IFERROR(VLOOKUP($B94,'Round  (6)'!$B$2:$AM$102,MATCH(Species!AI$2,'Round  (6)'!$B$2:$AM$2,0),0),0)+IFERROR(VLOOKUP($B94,'Round  (7)'!$B$2:$AM$102,MATCH(Species!AI$2,'Round  (7)'!$B$2:$AM$2,0),0),0)+IFERROR(VLOOKUP($B94,'Round  (8)'!$B$2:$AM$102,MATCH(Species!AI$2,'Round  (8)'!$B$2:$AM$2,0),0),0)+IFERROR(VLOOKUP($B94,'Round  (9)'!$B$2:$AM$102,MATCH(Species!AI$2,'Round  (9)'!$B$2:$AM$2,0),0),0)+IFERROR(VLOOKUP($B94,'Round  (10)'!$B$2:$U$102,MATCH(Species!AI$2,'Round  (10)'!$B$2:$U$2,0),0),0)+IFERROR(VLOOKUP($B94,'Round  (11)'!$B$2:$AB$102,MATCH(Species!AI$2,'Round  (11)'!$B$2:$AB$2,0),0),0)+IFERROR(VLOOKUP($B94,'Round  (12)'!$B$2:$Y$100,MATCH(Species!AI$2,'Round  (12)'!$B$2:$Y$2,0),0),0)</f>
        <v>0</v>
      </c>
      <c r="AJ94" s="480">
        <f>IFERROR(VLOOKUP($B94,'Round 1'!$B$2:$AM$102,MATCH(Species!AJ$2,'Round 1'!$B$2:$AM$2,0),0),0)+IFERROR(VLOOKUP($B94,'Round  (2)'!$B$2:$AM$102,MATCH(Species!AJ$2,'Round  (2)'!$B$2:$AM$2,0),0),0)+IFERROR(VLOOKUP($B94,'Round  (3)'!$B$2:$AM$102,MATCH(Species!AJ$2,'Round  (3)'!$B$2:$AM$2,0),0),0)+IFERROR(VLOOKUP($B94,'Round (4)'!$B$2:$AM$102,MATCH(Species!AJ$2,'Round (4)'!$B$2:$AM$2,0),0),0)+IFERROR(VLOOKUP($B94,'Round  (5)'!$B$2:$AM$102,MATCH(Species!AJ$2,'Round  (5)'!$B$2:$AM$2,0),0),0)+IFERROR(VLOOKUP($B94,'Round  (6)'!$B$2:$AM$102,MATCH(Species!AJ$2,'Round  (6)'!$B$2:$AM$2,0),0),0)+IFERROR(VLOOKUP($B94,'Round  (7)'!$B$2:$AM$102,MATCH(Species!AJ$2,'Round  (7)'!$B$2:$AM$2,0),0),0)+IFERROR(VLOOKUP($B94,'Round  (8)'!$B$2:$AM$102,MATCH(Species!AJ$2,'Round  (8)'!$B$2:$AM$2,0),0),0)+IFERROR(VLOOKUP($B94,'Round  (9)'!$B$2:$AM$102,MATCH(Species!AJ$2,'Round  (9)'!$B$2:$AM$2,0),0),0)+IFERROR(VLOOKUP($B94,'Round  (10)'!$B$2:$U$102,MATCH(Species!AJ$2,'Round  (10)'!$B$2:$U$2,0),0),0)+IFERROR(VLOOKUP($B94,'Round  (11)'!$B$2:$AB$102,MATCH(Species!AJ$2,'Round  (11)'!$B$2:$AB$2,0),0),0)+IFERROR(VLOOKUP($B94,'Round  (12)'!$B$2:$Y$100,MATCH(Species!AJ$2,'Round  (12)'!$B$2:$Y$2,0),0),0)</f>
        <v>0</v>
      </c>
    </row>
    <row r="95" spans="1:36" x14ac:dyDescent="0.3">
      <c r="A95" s="186">
        <v>92</v>
      </c>
      <c r="B95" s="326" t="s">
        <v>264</v>
      </c>
      <c r="C95" s="66" t="str">
        <f>IFERROR(VLOOKUP(B95,IND!$B$3:$E$66,4,0),"NM")</f>
        <v>NM</v>
      </c>
      <c r="D95" s="51">
        <f t="shared" si="5"/>
        <v>0</v>
      </c>
      <c r="E95" s="342">
        <f t="shared" si="6"/>
        <v>0</v>
      </c>
      <c r="F95" s="480">
        <f>IFERROR(VLOOKUP($B95,'Round 1'!$B$2:$AM$102,MATCH(Species!F$2,'Round 1'!$B$2:$AM$2,0),0),0)+IFERROR(VLOOKUP($B95,'Round  (2)'!$B$2:$AM$102,MATCH(Species!F$2,'Round  (2)'!$B$2:$AM$2,0),0),0)+IFERROR(VLOOKUP($B95,'Round  (3)'!$B$2:$AM$102,MATCH(Species!F$2,'Round  (3)'!$B$2:$AM$2,0),0),0)+IFERROR(VLOOKUP($B95,'Round (4)'!$B$2:$AM$102,MATCH(Species!F$2,'Round (4)'!$B$2:$AM$2,0),0),0)+IFERROR(VLOOKUP($B95,'Round  (5)'!$B$2:$AM$102,MATCH(Species!F$2,'Round  (5)'!$B$2:$AM$2,0),0),0)+IFERROR(VLOOKUP($B95,'Round  (6)'!$B$2:$AM$102,MATCH(Species!F$2,'Round  (6)'!$B$2:$AM$2,0),0),0)+IFERROR(VLOOKUP($B95,'Round  (7)'!$B$2:$AM$102,MATCH(Species!F$2,'Round  (7)'!$B$2:$AM$2,0),0),0)+IFERROR(VLOOKUP($B95,'Round  (8)'!$B$2:$AM$102,MATCH(Species!F$2,'Round  (8)'!$B$2:$AM$2,0),0),0)+IFERROR(VLOOKUP($B95,'Round  (9)'!$B$2:$AM$102,MATCH(Species!F$2,'Round  (9)'!$B$2:$AM$2,0),0),0)+IFERROR(VLOOKUP($B95,'Round  (10)'!$B$2:$U$102,MATCH(Species!F$2,'Round  (10)'!$B$2:$U$2,0),0),0)+IFERROR(VLOOKUP($B95,'Round  (11)'!$B$2:$AB$102,MATCH(Species!F$2,'Round  (11)'!$B$2:$AB$2,0),0),0)+IFERROR(VLOOKUP($B95,'Round  (12)'!$B$2:$Y$100,MATCH(Species!F$2,'Round  (12)'!$B$2:$Y$2,0),0),0)</f>
        <v>0</v>
      </c>
      <c r="G95" s="480">
        <f>IFERROR(VLOOKUP($B95,'Round 1'!$B$2:$AM$102,MATCH(Species!G$2,'Round 1'!$B$2:$AM$2,0),0),0)+IFERROR(VLOOKUP($B95,'Round  (2)'!$B$2:$AM$102,MATCH(Species!G$2,'Round  (2)'!$B$2:$AM$2,0),0),0)+IFERROR(VLOOKUP($B95,'Round  (3)'!$B$2:$AM$102,MATCH(Species!G$2,'Round  (3)'!$B$2:$AM$2,0),0),0)+IFERROR(VLOOKUP($B95,'Round (4)'!$B$2:$AM$102,MATCH(Species!G$2,'Round (4)'!$B$2:$AM$2,0),0),0)+IFERROR(VLOOKUP($B95,'Round  (5)'!$B$2:$AM$102,MATCH(Species!G$2,'Round  (5)'!$B$2:$AM$2,0),0),0)+IFERROR(VLOOKUP($B95,'Round  (6)'!$B$2:$AM$102,MATCH(Species!G$2,'Round  (6)'!$B$2:$AM$2,0),0),0)+IFERROR(VLOOKUP($B95,'Round  (7)'!$B$2:$AM$102,MATCH(Species!G$2,'Round  (7)'!$B$2:$AM$2,0),0),0)+IFERROR(VLOOKUP($B95,'Round  (8)'!$B$2:$AM$102,MATCH(Species!G$2,'Round  (8)'!$B$2:$AM$2,0),0),0)+IFERROR(VLOOKUP($B95,'Round  (9)'!$B$2:$AM$102,MATCH(Species!G$2,'Round  (9)'!$B$2:$AM$2,0),0),0)+IFERROR(VLOOKUP($B95,'Round  (10)'!$B$2:$U$102,MATCH(Species!G$2,'Round  (10)'!$B$2:$U$2,0),0),0)+IFERROR(VLOOKUP($B95,'Round  (11)'!$B$2:$AB$102,MATCH(Species!G$2,'Round  (11)'!$B$2:$AB$2,0),0),0)+IFERROR(VLOOKUP($B95,'Round  (12)'!$B$2:$Y$100,MATCH(Species!G$2,'Round  (12)'!$B$2:$Y$2,0),0),0)</f>
        <v>0</v>
      </c>
      <c r="H95" s="480">
        <f>IFERROR(VLOOKUP($B95,'Round 1'!$B$2:$AM$102,MATCH(Species!H$2,'Round 1'!$B$2:$AM$2,0),0),0)+IFERROR(VLOOKUP($B95,'Round  (2)'!$B$2:$AM$102,MATCH(Species!H$2,'Round  (2)'!$B$2:$AM$2,0),0),0)+IFERROR(VLOOKUP($B95,'Round  (3)'!$B$2:$AM$102,MATCH(Species!H$2,'Round  (3)'!$B$2:$AM$2,0),0),0)+IFERROR(VLOOKUP($B95,'Round (4)'!$B$2:$AM$102,MATCH(Species!H$2,'Round (4)'!$B$2:$AM$2,0),0),0)+IFERROR(VLOOKUP($B95,'Round  (5)'!$B$2:$AM$102,MATCH(Species!H$2,'Round  (5)'!$B$2:$AM$2,0),0),0)+IFERROR(VLOOKUP($B95,'Round  (6)'!$B$2:$AM$102,MATCH(Species!H$2,'Round  (6)'!$B$2:$AM$2,0),0),0)+IFERROR(VLOOKUP($B95,'Round  (7)'!$B$2:$AM$102,MATCH(Species!H$2,'Round  (7)'!$B$2:$AM$2,0),0),0)+IFERROR(VLOOKUP($B95,'Round  (8)'!$B$2:$AM$102,MATCH(Species!H$2,'Round  (8)'!$B$2:$AM$2,0),0),0)+IFERROR(VLOOKUP($B95,'Round  (9)'!$B$2:$AM$102,MATCH(Species!H$2,'Round  (9)'!$B$2:$AM$2,0),0),0)+IFERROR(VLOOKUP($B95,'Round  (10)'!$B$2:$U$102,MATCH(Species!H$2,'Round  (10)'!$B$2:$U$2,0),0),0)+IFERROR(VLOOKUP($B95,'Round  (11)'!$B$2:$AB$102,MATCH(Species!H$2,'Round  (11)'!$B$2:$AB$2,0),0),0)+IFERROR(VLOOKUP($B95,'Round  (12)'!$B$2:$Y$100,MATCH(Species!H$2,'Round  (12)'!$B$2:$Y$2,0),0),0)</f>
        <v>0</v>
      </c>
      <c r="I95" s="480">
        <f>IFERROR(VLOOKUP($B95,'Round 1'!$B$2:$AM$102,MATCH(Species!I$2,'Round 1'!$B$2:$AM$2,0),0),0)+IFERROR(VLOOKUP($B95,'Round  (2)'!$B$2:$AM$102,MATCH(Species!I$2,'Round  (2)'!$B$2:$AM$2,0),0),0)+IFERROR(VLOOKUP($B95,'Round  (3)'!$B$2:$AM$102,MATCH(Species!I$2,'Round  (3)'!$B$2:$AM$2,0),0),0)+IFERROR(VLOOKUP($B95,'Round (4)'!$B$2:$AM$102,MATCH(Species!I$2,'Round (4)'!$B$2:$AM$2,0),0),0)+IFERROR(VLOOKUP($B95,'Round  (5)'!$B$2:$AM$102,MATCH(Species!I$2,'Round  (5)'!$B$2:$AM$2,0),0),0)+IFERROR(VLOOKUP($B95,'Round  (6)'!$B$2:$AM$102,MATCH(Species!I$2,'Round  (6)'!$B$2:$AM$2,0),0),0)+IFERROR(VLOOKUP($B95,'Round  (7)'!$B$2:$AM$102,MATCH(Species!I$2,'Round  (7)'!$B$2:$AM$2,0),0),0)+IFERROR(VLOOKUP($B95,'Round  (8)'!$B$2:$AM$102,MATCH(Species!I$2,'Round  (8)'!$B$2:$AM$2,0),0),0)+IFERROR(VLOOKUP($B95,'Round  (9)'!$B$2:$AM$102,MATCH(Species!I$2,'Round  (9)'!$B$2:$AM$2,0),0),0)+IFERROR(VLOOKUP($B95,'Round  (10)'!$B$2:$U$102,MATCH(Species!I$2,'Round  (10)'!$B$2:$U$2,0),0),0)+IFERROR(VLOOKUP($B95,'Round  (11)'!$B$2:$AB$102,MATCH(Species!I$2,'Round  (11)'!$B$2:$AB$2,0),0),0)+IFERROR(VLOOKUP($B95,'Round  (12)'!$B$2:$Y$100,MATCH(Species!I$2,'Round  (12)'!$B$2:$Y$2,0),0),0)</f>
        <v>0</v>
      </c>
      <c r="J95" s="480">
        <f>IFERROR(VLOOKUP($B95,'Round 1'!$B$2:$AM$102,MATCH(Species!J$2,'Round 1'!$B$2:$AM$2,0),0),0)+IFERROR(VLOOKUP($B95,'Round  (2)'!$B$2:$AM$102,MATCH(Species!J$2,'Round  (2)'!$B$2:$AM$2,0),0),0)+IFERROR(VLOOKUP($B95,'Round  (3)'!$B$2:$AM$102,MATCH(Species!J$2,'Round  (3)'!$B$2:$AM$2,0),0),0)+IFERROR(VLOOKUP($B95,'Round (4)'!$B$2:$AM$102,MATCH(Species!J$2,'Round (4)'!$B$2:$AM$2,0),0),0)+IFERROR(VLOOKUP($B95,'Round  (5)'!$B$2:$AM$102,MATCH(Species!J$2,'Round  (5)'!$B$2:$AM$2,0),0),0)+IFERROR(VLOOKUP($B95,'Round  (6)'!$B$2:$AM$102,MATCH(Species!J$2,'Round  (6)'!$B$2:$AM$2,0),0),0)+IFERROR(VLOOKUP($B95,'Round  (7)'!$B$2:$AM$102,MATCH(Species!J$2,'Round  (7)'!$B$2:$AM$2,0),0),0)+IFERROR(VLOOKUP($B95,'Round  (8)'!$B$2:$AM$102,MATCH(Species!J$2,'Round  (8)'!$B$2:$AM$2,0),0),0)+IFERROR(VLOOKUP($B95,'Round  (9)'!$B$2:$AM$102,MATCH(Species!J$2,'Round  (9)'!$B$2:$AM$2,0),0),0)+IFERROR(VLOOKUP($B95,'Round  (10)'!$B$2:$U$102,MATCH(Species!J$2,'Round  (10)'!$B$2:$U$2,0),0),0)+IFERROR(VLOOKUP($B95,'Round  (11)'!$B$2:$AB$102,MATCH(Species!J$2,'Round  (11)'!$B$2:$AB$2,0),0),0)+IFERROR(VLOOKUP($B95,'Round  (12)'!$B$2:$Y$100,MATCH(Species!J$2,'Round  (12)'!$B$2:$Y$2,0),0),0)</f>
        <v>0</v>
      </c>
      <c r="K95" s="480">
        <f>IFERROR(VLOOKUP($B95,'Round 1'!$B$2:$AM$102,MATCH(Species!K$2,'Round 1'!$B$2:$AM$2,0),0),0)+IFERROR(VLOOKUP($B95,'Round  (2)'!$B$2:$AM$102,MATCH(Species!K$2,'Round  (2)'!$B$2:$AM$2,0),0),0)+IFERROR(VLOOKUP($B95,'Round  (3)'!$B$2:$AM$102,MATCH(Species!K$2,'Round  (3)'!$B$2:$AM$2,0),0),0)+IFERROR(VLOOKUP($B95,'Round (4)'!$B$2:$AM$102,MATCH(Species!K$2,'Round (4)'!$B$2:$AM$2,0),0),0)+IFERROR(VLOOKUP($B95,'Round  (5)'!$B$2:$AM$102,MATCH(Species!K$2,'Round  (5)'!$B$2:$AM$2,0),0),0)+IFERROR(VLOOKUP($B95,'Round  (6)'!$B$2:$AM$102,MATCH(Species!K$2,'Round  (6)'!$B$2:$AM$2,0),0),0)+IFERROR(VLOOKUP($B95,'Round  (7)'!$B$2:$AM$102,MATCH(Species!K$2,'Round  (7)'!$B$2:$AM$2,0),0),0)+IFERROR(VLOOKUP($B95,'Round  (8)'!$B$2:$AM$102,MATCH(Species!K$2,'Round  (8)'!$B$2:$AM$2,0),0),0)+IFERROR(VLOOKUP($B95,'Round  (9)'!$B$2:$AM$102,MATCH(Species!K$2,'Round  (9)'!$B$2:$AM$2,0),0),0)+IFERROR(VLOOKUP($B95,'Round  (10)'!$B$2:$U$102,MATCH(Species!K$2,'Round  (10)'!$B$2:$U$2,0),0),0)+IFERROR(VLOOKUP($B95,'Round  (11)'!$B$2:$AB$102,MATCH(Species!K$2,'Round  (11)'!$B$2:$AB$2,0),0),0)+IFERROR(VLOOKUP($B95,'Round  (12)'!$B$2:$Y$100,MATCH(Species!K$2,'Round  (12)'!$B$2:$Y$2,0),0),0)</f>
        <v>0</v>
      </c>
      <c r="L95" s="480">
        <f>IFERROR(VLOOKUP($B95,'Round 1'!$B$2:$AM$102,MATCH(Species!L$2,'Round 1'!$B$2:$AM$2,0),0),0)+IFERROR(VLOOKUP($B95,'Round  (2)'!$B$2:$AM$102,MATCH(Species!L$2,'Round  (2)'!$B$2:$AM$2,0),0),0)+IFERROR(VLOOKUP($B95,'Round  (3)'!$B$2:$AM$102,MATCH(Species!L$2,'Round  (3)'!$B$2:$AM$2,0),0),0)+IFERROR(VLOOKUP($B95,'Round (4)'!$B$2:$AM$102,MATCH(Species!L$2,'Round (4)'!$B$2:$AM$2,0),0),0)+IFERROR(VLOOKUP($B95,'Round  (5)'!$B$2:$AM$102,MATCH(Species!L$2,'Round  (5)'!$B$2:$AM$2,0),0),0)+IFERROR(VLOOKUP($B95,'Round  (6)'!$B$2:$AM$102,MATCH(Species!L$2,'Round  (6)'!$B$2:$AM$2,0),0),0)+IFERROR(VLOOKUP($B95,'Round  (7)'!$B$2:$AM$102,MATCH(Species!L$2,'Round  (7)'!$B$2:$AM$2,0),0),0)+IFERROR(VLOOKUP($B95,'Round  (8)'!$B$2:$AM$102,MATCH(Species!L$2,'Round  (8)'!$B$2:$AM$2,0),0),0)+IFERROR(VLOOKUP($B95,'Round  (9)'!$B$2:$AM$102,MATCH(Species!L$2,'Round  (9)'!$B$2:$AM$2,0),0),0)+IFERROR(VLOOKUP($B95,'Round  (10)'!$B$2:$U$102,MATCH(Species!L$2,'Round  (10)'!$B$2:$U$2,0),0),0)+IFERROR(VLOOKUP($B95,'Round  (11)'!$B$2:$AB$102,MATCH(Species!L$2,'Round  (11)'!$B$2:$AB$2,0),0),0)+IFERROR(VLOOKUP($B95,'Round  (12)'!$B$2:$Y$100,MATCH(Species!L$2,'Round  (12)'!$B$2:$Y$2,0),0),0)</f>
        <v>0</v>
      </c>
      <c r="M95" s="480">
        <f>IFERROR(VLOOKUP($B95,'Round 1'!$B$2:$AM$102,MATCH(Species!M$2,'Round 1'!$B$2:$AM$2,0),0),0)+IFERROR(VLOOKUP($B95,'Round  (2)'!$B$2:$AM$102,MATCH(Species!M$2,'Round  (2)'!$B$2:$AM$2,0),0),0)+IFERROR(VLOOKUP($B95,'Round  (3)'!$B$2:$AM$102,MATCH(Species!M$2,'Round  (3)'!$B$2:$AM$2,0),0),0)+IFERROR(VLOOKUP($B95,'Round (4)'!$B$2:$AM$102,MATCH(Species!M$2,'Round (4)'!$B$2:$AM$2,0),0),0)+IFERROR(VLOOKUP($B95,'Round  (5)'!$B$2:$AM$102,MATCH(Species!M$2,'Round  (5)'!$B$2:$AM$2,0),0),0)+IFERROR(VLOOKUP($B95,'Round  (6)'!$B$2:$AM$102,MATCH(Species!M$2,'Round  (6)'!$B$2:$AM$2,0),0),0)+IFERROR(VLOOKUP($B95,'Round  (7)'!$B$2:$AM$102,MATCH(Species!M$2,'Round  (7)'!$B$2:$AM$2,0),0),0)+IFERROR(VLOOKUP($B95,'Round  (8)'!$B$2:$AM$102,MATCH(Species!M$2,'Round  (8)'!$B$2:$AM$2,0),0),0)+IFERROR(VLOOKUP($B95,'Round  (9)'!$B$2:$AM$102,MATCH(Species!M$2,'Round  (9)'!$B$2:$AM$2,0),0),0)+IFERROR(VLOOKUP($B95,'Round  (10)'!$B$2:$U$102,MATCH(Species!M$2,'Round  (10)'!$B$2:$U$2,0),0),0)+IFERROR(VLOOKUP($B95,'Round  (11)'!$B$2:$AB$102,MATCH(Species!M$2,'Round  (11)'!$B$2:$AB$2,0),0),0)+IFERROR(VLOOKUP($B95,'Round  (12)'!$B$2:$Y$100,MATCH(Species!M$2,'Round  (12)'!$B$2:$Y$2,0),0),0)</f>
        <v>0</v>
      </c>
      <c r="N95" s="480">
        <f>IFERROR(VLOOKUP($B95,'Round 1'!$B$2:$AM$102,MATCH(Species!N$2,'Round 1'!$B$2:$AM$2,0),0),0)+IFERROR(VLOOKUP($B95,'Round  (2)'!$B$2:$AM$102,MATCH(Species!N$2,'Round  (2)'!$B$2:$AM$2,0),0),0)+IFERROR(VLOOKUP($B95,'Round  (3)'!$B$2:$AM$102,MATCH(Species!N$2,'Round  (3)'!$B$2:$AM$2,0),0),0)+IFERROR(VLOOKUP($B95,'Round (4)'!$B$2:$AM$102,MATCH(Species!N$2,'Round (4)'!$B$2:$AM$2,0),0),0)+IFERROR(VLOOKUP($B95,'Round  (5)'!$B$2:$AM$102,MATCH(Species!N$2,'Round  (5)'!$B$2:$AM$2,0),0),0)+IFERROR(VLOOKUP($B95,'Round  (6)'!$B$2:$AM$102,MATCH(Species!N$2,'Round  (6)'!$B$2:$AM$2,0),0),0)+IFERROR(VLOOKUP($B95,'Round  (7)'!$B$2:$AM$102,MATCH(Species!N$2,'Round  (7)'!$B$2:$AM$2,0),0),0)+IFERROR(VLOOKUP($B95,'Round  (8)'!$B$2:$AM$102,MATCH(Species!N$2,'Round  (8)'!$B$2:$AM$2,0),0),0)+IFERROR(VLOOKUP($B95,'Round  (9)'!$B$2:$AM$102,MATCH(Species!N$2,'Round  (9)'!$B$2:$AM$2,0),0),0)+IFERROR(VLOOKUP($B95,'Round  (10)'!$B$2:$U$102,MATCH(Species!N$2,'Round  (10)'!$B$2:$U$2,0),0),0)+IFERROR(VLOOKUP($B95,'Round  (11)'!$B$2:$AB$102,MATCH(Species!N$2,'Round  (11)'!$B$2:$AB$2,0),0),0)+IFERROR(VLOOKUP($B95,'Round  (12)'!$B$2:$Y$100,MATCH(Species!N$2,'Round  (12)'!$B$2:$Y$2,0),0),0)</f>
        <v>0</v>
      </c>
      <c r="O95" s="480">
        <f>IFERROR(VLOOKUP($B95,'Round 1'!$B$2:$AM$102,MATCH(Species!O$2,'Round 1'!$B$2:$AM$2,0),0),0)+IFERROR(VLOOKUP($B95,'Round  (2)'!$B$2:$AM$102,MATCH(Species!O$2,'Round  (2)'!$B$2:$AM$2,0),0),0)+IFERROR(VLOOKUP($B95,'Round  (3)'!$B$2:$AM$102,MATCH(Species!O$2,'Round  (3)'!$B$2:$AM$2,0),0),0)+IFERROR(VLOOKUP($B95,'Round (4)'!$B$2:$AM$102,MATCH(Species!O$2,'Round (4)'!$B$2:$AM$2,0),0),0)+IFERROR(VLOOKUP($B95,'Round  (5)'!$B$2:$AM$102,MATCH(Species!O$2,'Round  (5)'!$B$2:$AM$2,0),0),0)+IFERROR(VLOOKUP($B95,'Round  (6)'!$B$2:$AM$102,MATCH(Species!O$2,'Round  (6)'!$B$2:$AM$2,0),0),0)+IFERROR(VLOOKUP($B95,'Round  (7)'!$B$2:$AM$102,MATCH(Species!O$2,'Round  (7)'!$B$2:$AM$2,0),0),0)+IFERROR(VLOOKUP($B95,'Round  (8)'!$B$2:$AM$102,MATCH(Species!O$2,'Round  (8)'!$B$2:$AM$2,0),0),0)+IFERROR(VLOOKUP($B95,'Round  (9)'!$B$2:$AM$102,MATCH(Species!O$2,'Round  (9)'!$B$2:$AM$2,0),0),0)+IFERROR(VLOOKUP($B95,'Round  (10)'!$B$2:$U$102,MATCH(Species!O$2,'Round  (10)'!$B$2:$U$2,0),0),0)+IFERROR(VLOOKUP($B95,'Round  (11)'!$B$2:$AB$102,MATCH(Species!O$2,'Round  (11)'!$B$2:$AB$2,0),0),0)+IFERROR(VLOOKUP($B95,'Round  (12)'!$B$2:$Y$100,MATCH(Species!O$2,'Round  (12)'!$B$2:$Y$2,0),0),0)</f>
        <v>0</v>
      </c>
      <c r="P95" s="480">
        <f>IFERROR(VLOOKUP($B95,'Round 1'!$B$2:$AM$102,MATCH(Species!P$2,'Round 1'!$B$2:$AM$2,0),0),0)+IFERROR(VLOOKUP($B95,'Round  (2)'!$B$2:$AM$102,MATCH(Species!P$2,'Round  (2)'!$B$2:$AM$2,0),0),0)+IFERROR(VLOOKUP($B95,'Round  (3)'!$B$2:$AM$102,MATCH(Species!P$2,'Round  (3)'!$B$2:$AM$2,0),0),0)+IFERROR(VLOOKUP($B95,'Round (4)'!$B$2:$AM$102,MATCH(Species!P$2,'Round (4)'!$B$2:$AM$2,0),0),0)+IFERROR(VLOOKUP($B95,'Round  (5)'!$B$2:$AM$102,MATCH(Species!P$2,'Round  (5)'!$B$2:$AM$2,0),0),0)+IFERROR(VLOOKUP($B95,'Round  (6)'!$B$2:$AM$102,MATCH(Species!P$2,'Round  (6)'!$B$2:$AM$2,0),0),0)+IFERROR(VLOOKUP($B95,'Round  (7)'!$B$2:$AM$102,MATCH(Species!P$2,'Round  (7)'!$B$2:$AM$2,0),0),0)+IFERROR(VLOOKUP($B95,'Round  (8)'!$B$2:$AM$102,MATCH(Species!P$2,'Round  (8)'!$B$2:$AM$2,0),0),0)+IFERROR(VLOOKUP($B95,'Round  (9)'!$B$2:$AM$102,MATCH(Species!P$2,'Round  (9)'!$B$2:$AM$2,0),0),0)+IFERROR(VLOOKUP($B95,'Round  (10)'!$B$2:$U$102,MATCH(Species!P$2,'Round  (10)'!$B$2:$U$2,0),0),0)+IFERROR(VLOOKUP($B95,'Round  (11)'!$B$2:$AB$102,MATCH(Species!P$2,'Round  (11)'!$B$2:$AB$2,0),0),0)+IFERROR(VLOOKUP($B95,'Round  (12)'!$B$2:$Y$100,MATCH(Species!P$2,'Round  (12)'!$B$2:$Y$2,0),0),0)</f>
        <v>0</v>
      </c>
      <c r="Q95" s="480">
        <f>IFERROR(VLOOKUP($B95,'Round 1'!$B$2:$AM$102,MATCH(Species!Q$2,'Round 1'!$B$2:$AM$2,0),0),0)+IFERROR(VLOOKUP($B95,'Round  (2)'!$B$2:$AM$102,MATCH(Species!Q$2,'Round  (2)'!$B$2:$AM$2,0),0),0)+IFERROR(VLOOKUP($B95,'Round  (3)'!$B$2:$AM$102,MATCH(Species!Q$2,'Round  (3)'!$B$2:$AM$2,0),0),0)+IFERROR(VLOOKUP($B95,'Round (4)'!$B$2:$AM$102,MATCH(Species!Q$2,'Round (4)'!$B$2:$AM$2,0),0),0)+IFERROR(VLOOKUP($B95,'Round  (5)'!$B$2:$AM$102,MATCH(Species!Q$2,'Round  (5)'!$B$2:$AM$2,0),0),0)+IFERROR(VLOOKUP($B95,'Round  (6)'!$B$2:$AM$102,MATCH(Species!Q$2,'Round  (6)'!$B$2:$AM$2,0),0),0)+IFERROR(VLOOKUP($B95,'Round  (7)'!$B$2:$AM$102,MATCH(Species!Q$2,'Round  (7)'!$B$2:$AM$2,0),0),0)+IFERROR(VLOOKUP($B95,'Round  (8)'!$B$2:$AM$102,MATCH(Species!Q$2,'Round  (8)'!$B$2:$AM$2,0),0),0)+IFERROR(VLOOKUP($B95,'Round  (9)'!$B$2:$AM$102,MATCH(Species!Q$2,'Round  (9)'!$B$2:$AM$2,0),0),0)+IFERROR(VLOOKUP($B95,'Round  (10)'!$B$2:$U$102,MATCH(Species!Q$2,'Round  (10)'!$B$2:$U$2,0),0),0)+IFERROR(VLOOKUP($B95,'Round  (11)'!$B$2:$AB$102,MATCH(Species!Q$2,'Round  (11)'!$B$2:$AB$2,0),0),0)+IFERROR(VLOOKUP($B95,'Round  (12)'!$B$2:$Y$100,MATCH(Species!Q$2,'Round  (12)'!$B$2:$Y$2,0),0),0)</f>
        <v>0</v>
      </c>
      <c r="R95" s="480">
        <f>IFERROR(VLOOKUP($B95,'Round 1'!$B$2:$AM$102,MATCH(Species!R$2,'Round 1'!$B$2:$AM$2,0),0),0)+IFERROR(VLOOKUP($B95,'Round  (2)'!$B$2:$AM$102,MATCH(Species!R$2,'Round  (2)'!$B$2:$AM$2,0),0),0)+IFERROR(VLOOKUP($B95,'Round  (3)'!$B$2:$AM$102,MATCH(Species!R$2,'Round  (3)'!$B$2:$AM$2,0),0),0)+IFERROR(VLOOKUP($B95,'Round (4)'!$B$2:$AM$102,MATCH(Species!R$2,'Round (4)'!$B$2:$AM$2,0),0),0)+IFERROR(VLOOKUP($B95,'Round  (5)'!$B$2:$AM$102,MATCH(Species!R$2,'Round  (5)'!$B$2:$AM$2,0),0),0)+IFERROR(VLOOKUP($B95,'Round  (6)'!$B$2:$AM$102,MATCH(Species!R$2,'Round  (6)'!$B$2:$AM$2,0),0),0)+IFERROR(VLOOKUP($B95,'Round  (7)'!$B$2:$AM$102,MATCH(Species!R$2,'Round  (7)'!$B$2:$AM$2,0),0),0)+IFERROR(VLOOKUP($B95,'Round  (8)'!$B$2:$AM$102,MATCH(Species!R$2,'Round  (8)'!$B$2:$AM$2,0),0),0)+IFERROR(VLOOKUP($B95,'Round  (9)'!$B$2:$AM$102,MATCH(Species!R$2,'Round  (9)'!$B$2:$AM$2,0),0),0)+IFERROR(VLOOKUP($B95,'Round  (10)'!$B$2:$U$102,MATCH(Species!R$2,'Round  (10)'!$B$2:$U$2,0),0),0)+IFERROR(VLOOKUP($B95,'Round  (11)'!$B$2:$AB$102,MATCH(Species!R$2,'Round  (11)'!$B$2:$AB$2,0),0),0)+IFERROR(VLOOKUP($B95,'Round  (12)'!$B$2:$Y$100,MATCH(Species!R$2,'Round  (12)'!$B$2:$Y$2,0),0),0)</f>
        <v>0</v>
      </c>
      <c r="S95" s="480">
        <f>IFERROR(VLOOKUP($B95,'Round 1'!$B$2:$AM$102,MATCH(Species!S$2,'Round 1'!$B$2:$AM$2,0),0),0)+IFERROR(VLOOKUP($B95,'Round  (2)'!$B$2:$AM$102,MATCH(Species!S$2,'Round  (2)'!$B$2:$AM$2,0),0),0)+IFERROR(VLOOKUP($B95,'Round  (3)'!$B$2:$AM$102,MATCH(Species!S$2,'Round  (3)'!$B$2:$AM$2,0),0),0)+IFERROR(VLOOKUP($B95,'Round (4)'!$B$2:$AM$102,MATCH(Species!S$2,'Round (4)'!$B$2:$AM$2,0),0),0)+IFERROR(VLOOKUP($B95,'Round  (5)'!$B$2:$AM$102,MATCH(Species!S$2,'Round  (5)'!$B$2:$AM$2,0),0),0)+IFERROR(VLOOKUP($B95,'Round  (6)'!$B$2:$AM$102,MATCH(Species!S$2,'Round  (6)'!$B$2:$AM$2,0),0),0)+IFERROR(VLOOKUP($B95,'Round  (7)'!$B$2:$AM$102,MATCH(Species!S$2,'Round  (7)'!$B$2:$AM$2,0),0),0)+IFERROR(VLOOKUP($B95,'Round  (8)'!$B$2:$AM$102,MATCH(Species!S$2,'Round  (8)'!$B$2:$AM$2,0),0),0)+IFERROR(VLOOKUP($B95,'Round  (9)'!$B$2:$AM$102,MATCH(Species!S$2,'Round  (9)'!$B$2:$AM$2,0),0),0)+IFERROR(VLOOKUP($B95,'Round  (10)'!$B$2:$U$102,MATCH(Species!S$2,'Round  (10)'!$B$2:$U$2,0),0),0)+IFERROR(VLOOKUP($B95,'Round  (11)'!$B$2:$AB$102,MATCH(Species!S$2,'Round  (11)'!$B$2:$AB$2,0),0),0)+IFERROR(VLOOKUP($B95,'Round  (12)'!$B$2:$Y$100,MATCH(Species!S$2,'Round  (12)'!$B$2:$Y$2,0),0),0)</f>
        <v>0</v>
      </c>
      <c r="T95" s="480">
        <f>IFERROR(VLOOKUP($B95,'Round 1'!$B$2:$AM$102,MATCH(Species!T$2,'Round 1'!$B$2:$AM$2,0),0),0)+IFERROR(VLOOKUP($B95,'Round  (2)'!$B$2:$AM$102,MATCH(Species!T$2,'Round  (2)'!$B$2:$AM$2,0),0),0)+IFERROR(VLOOKUP($B95,'Round  (3)'!$B$2:$AM$102,MATCH(Species!T$2,'Round  (3)'!$B$2:$AM$2,0),0),0)+IFERROR(VLOOKUP($B95,'Round (4)'!$B$2:$AM$102,MATCH(Species!T$2,'Round (4)'!$B$2:$AM$2,0),0),0)+IFERROR(VLOOKUP($B95,'Round  (5)'!$B$2:$AM$102,MATCH(Species!T$2,'Round  (5)'!$B$2:$AM$2,0),0),0)+IFERROR(VLOOKUP($B95,'Round  (6)'!$B$2:$AM$102,MATCH(Species!T$2,'Round  (6)'!$B$2:$AM$2,0),0),0)+IFERROR(VLOOKUP($B95,'Round  (7)'!$B$2:$AM$102,MATCH(Species!T$2,'Round  (7)'!$B$2:$AM$2,0),0),0)+IFERROR(VLOOKUP($B95,'Round  (8)'!$B$2:$AM$102,MATCH(Species!T$2,'Round  (8)'!$B$2:$AM$2,0),0),0)+IFERROR(VLOOKUP($B95,'Round  (9)'!$B$2:$AM$102,MATCH(Species!T$2,'Round  (9)'!$B$2:$AM$2,0),0),0)+IFERROR(VLOOKUP($B95,'Round  (10)'!$B$2:$U$102,MATCH(Species!T$2,'Round  (10)'!$B$2:$U$2,0),0),0)+IFERROR(VLOOKUP($B95,'Round  (11)'!$B$2:$AB$102,MATCH(Species!T$2,'Round  (11)'!$B$2:$AB$2,0),0),0)+IFERROR(VLOOKUP($B95,'Round  (12)'!$B$2:$Y$100,MATCH(Species!T$2,'Round  (12)'!$B$2:$Y$2,0),0),0)</f>
        <v>0</v>
      </c>
      <c r="U95" s="480">
        <f>IFERROR(VLOOKUP($B95,'Round 1'!$B$2:$AM$102,MATCH(Species!U$2,'Round 1'!$B$2:$AM$2,0),0),0)+IFERROR(VLOOKUP($B95,'Round  (2)'!$B$2:$AM$102,MATCH(Species!U$2,'Round  (2)'!$B$2:$AM$2,0),0),0)+IFERROR(VLOOKUP($B95,'Round  (3)'!$B$2:$AM$102,MATCH(Species!U$2,'Round  (3)'!$B$2:$AM$2,0),0),0)+IFERROR(VLOOKUP($B95,'Round (4)'!$B$2:$AM$102,MATCH(Species!U$2,'Round (4)'!$B$2:$AM$2,0),0),0)+IFERROR(VLOOKUP($B95,'Round  (5)'!$B$2:$AM$102,MATCH(Species!U$2,'Round  (5)'!$B$2:$AM$2,0),0),0)+IFERROR(VLOOKUP($B95,'Round  (6)'!$B$2:$AM$102,MATCH(Species!U$2,'Round  (6)'!$B$2:$AM$2,0),0),0)+IFERROR(VLOOKUP($B95,'Round  (7)'!$B$2:$AM$102,MATCH(Species!U$2,'Round  (7)'!$B$2:$AM$2,0),0),0)+IFERROR(VLOOKUP($B95,'Round  (8)'!$B$2:$AM$102,MATCH(Species!U$2,'Round  (8)'!$B$2:$AM$2,0),0),0)+IFERROR(VLOOKUP($B95,'Round  (9)'!$B$2:$AM$102,MATCH(Species!U$2,'Round  (9)'!$B$2:$AM$2,0),0),0)+IFERROR(VLOOKUP($B95,'Round  (10)'!$B$2:$U$102,MATCH(Species!U$2,'Round  (10)'!$B$2:$U$2,0),0),0)+IFERROR(VLOOKUP($B95,'Round  (11)'!$B$2:$AB$102,MATCH(Species!U$2,'Round  (11)'!$B$2:$AB$2,0),0),0)+IFERROR(VLOOKUP($B95,'Round  (12)'!$B$2:$Y$100,MATCH(Species!U$2,'Round  (12)'!$B$2:$Y$2,0),0),0)</f>
        <v>0</v>
      </c>
      <c r="V95" s="480">
        <f>IFERROR(VLOOKUP($B95,'Round 1'!$B$2:$AM$102,MATCH(Species!V$2,'Round 1'!$B$2:$AM$2,0),0),0)+IFERROR(VLOOKUP($B95,'Round  (2)'!$B$2:$AM$102,MATCH(Species!V$2,'Round  (2)'!$B$2:$AM$2,0),0),0)+IFERROR(VLOOKUP($B95,'Round  (3)'!$B$2:$AM$102,MATCH(Species!V$2,'Round  (3)'!$B$2:$AM$2,0),0),0)+IFERROR(VLOOKUP($B95,'Round (4)'!$B$2:$AM$102,MATCH(Species!V$2,'Round (4)'!$B$2:$AM$2,0),0),0)+IFERROR(VLOOKUP($B95,'Round  (5)'!$B$2:$AM$102,MATCH(Species!V$2,'Round  (5)'!$B$2:$AM$2,0),0),0)+IFERROR(VLOOKUP($B95,'Round  (6)'!$B$2:$AM$102,MATCH(Species!V$2,'Round  (6)'!$B$2:$AM$2,0),0),0)+IFERROR(VLOOKUP($B95,'Round  (7)'!$B$2:$AM$102,MATCH(Species!V$2,'Round  (7)'!$B$2:$AM$2,0),0),0)+IFERROR(VLOOKUP($B95,'Round  (8)'!$B$2:$AM$102,MATCH(Species!V$2,'Round  (8)'!$B$2:$AM$2,0),0),0)+IFERROR(VLOOKUP($B95,'Round  (9)'!$B$2:$AM$102,MATCH(Species!V$2,'Round  (9)'!$B$2:$AM$2,0),0),0)+IFERROR(VLOOKUP($B95,'Round  (10)'!$B$2:$U$102,MATCH(Species!V$2,'Round  (10)'!$B$2:$U$2,0),0),0)+IFERROR(VLOOKUP($B95,'Round  (11)'!$B$2:$AB$102,MATCH(Species!V$2,'Round  (11)'!$B$2:$AB$2,0),0),0)+IFERROR(VLOOKUP($B95,'Round  (12)'!$B$2:$Y$100,MATCH(Species!V$2,'Round  (12)'!$B$2:$Y$2,0),0),0)</f>
        <v>0</v>
      </c>
      <c r="W95" s="480">
        <f>IFERROR(VLOOKUP($B95,'Round 1'!$B$2:$AM$102,MATCH(Species!W$2,'Round 1'!$B$2:$AM$2,0),0),0)+IFERROR(VLOOKUP($B95,'Round  (2)'!$B$2:$AM$102,MATCH(Species!W$2,'Round  (2)'!$B$2:$AM$2,0),0),0)+IFERROR(VLOOKUP($B95,'Round  (3)'!$B$2:$AM$102,MATCH(Species!W$2,'Round  (3)'!$B$2:$AM$2,0),0),0)+IFERROR(VLOOKUP($B95,'Round (4)'!$B$2:$AM$102,MATCH(Species!W$2,'Round (4)'!$B$2:$AM$2,0),0),0)+IFERROR(VLOOKUP($B95,'Round  (5)'!$B$2:$AM$102,MATCH(Species!W$2,'Round  (5)'!$B$2:$AM$2,0),0),0)+IFERROR(VLOOKUP($B95,'Round  (6)'!$B$2:$AM$102,MATCH(Species!W$2,'Round  (6)'!$B$2:$AM$2,0),0),0)+IFERROR(VLOOKUP($B95,'Round  (7)'!$B$2:$AM$102,MATCH(Species!W$2,'Round  (7)'!$B$2:$AM$2,0),0),0)+IFERROR(VLOOKUP($B95,'Round  (8)'!$B$2:$AM$102,MATCH(Species!W$2,'Round  (8)'!$B$2:$AM$2,0),0),0)+IFERROR(VLOOKUP($B95,'Round  (9)'!$B$2:$AM$102,MATCH(Species!W$2,'Round  (9)'!$B$2:$AM$2,0),0),0)+IFERROR(VLOOKUP($B95,'Round  (10)'!$B$2:$U$102,MATCH(Species!W$2,'Round  (10)'!$B$2:$U$2,0),0),0)+IFERROR(VLOOKUP($B95,'Round  (11)'!$B$2:$AB$102,MATCH(Species!W$2,'Round  (11)'!$B$2:$AB$2,0),0),0)+IFERROR(VLOOKUP($B95,'Round  (12)'!$B$2:$Y$100,MATCH(Species!W$2,'Round  (12)'!$B$2:$Y$2,0),0),0)</f>
        <v>0</v>
      </c>
      <c r="X95" s="480">
        <f>IFERROR(VLOOKUP($B95,'Round 1'!$B$2:$AM$102,MATCH(Species!X$2,'Round 1'!$B$2:$AM$2,0),0),0)+IFERROR(VLOOKUP($B95,'Round  (2)'!$B$2:$AM$102,MATCH(Species!X$2,'Round  (2)'!$B$2:$AM$2,0),0),0)+IFERROR(VLOOKUP($B95,'Round  (3)'!$B$2:$AM$102,MATCH(Species!X$2,'Round  (3)'!$B$2:$AM$2,0),0),0)+IFERROR(VLOOKUP($B95,'Round (4)'!$B$2:$AM$102,MATCH(Species!X$2,'Round (4)'!$B$2:$AM$2,0),0),0)+IFERROR(VLOOKUP($B95,'Round  (5)'!$B$2:$AM$102,MATCH(Species!X$2,'Round  (5)'!$B$2:$AM$2,0),0),0)+IFERROR(VLOOKUP($B95,'Round  (6)'!$B$2:$AM$102,MATCH(Species!X$2,'Round  (6)'!$B$2:$AM$2,0),0),0)+IFERROR(VLOOKUP($B95,'Round  (7)'!$B$2:$AM$102,MATCH(Species!X$2,'Round  (7)'!$B$2:$AM$2,0),0),0)+IFERROR(VLOOKUP($B95,'Round  (8)'!$B$2:$AM$102,MATCH(Species!X$2,'Round  (8)'!$B$2:$AM$2,0),0),0)+IFERROR(VLOOKUP($B95,'Round  (9)'!$B$2:$AM$102,MATCH(Species!X$2,'Round  (9)'!$B$2:$AM$2,0),0),0)+IFERROR(VLOOKUP($B95,'Round  (10)'!$B$2:$U$102,MATCH(Species!X$2,'Round  (10)'!$B$2:$U$2,0),0),0)+IFERROR(VLOOKUP($B95,'Round  (11)'!$B$2:$AB$102,MATCH(Species!X$2,'Round  (11)'!$B$2:$AB$2,0),0),0)+IFERROR(VLOOKUP($B95,'Round  (12)'!$B$2:$Y$100,MATCH(Species!X$2,'Round  (12)'!$B$2:$Y$2,0),0),0)</f>
        <v>0</v>
      </c>
      <c r="Y95" s="480">
        <f>IFERROR(VLOOKUP($B95,'Round 1'!$B$2:$AM$102,MATCH(Species!Y$2,'Round 1'!$B$2:$AM$2,0),0),0)+IFERROR(VLOOKUP($B95,'Round  (2)'!$B$2:$AM$102,MATCH(Species!Y$2,'Round  (2)'!$B$2:$AM$2,0),0),0)+IFERROR(VLOOKUP($B95,'Round  (3)'!$B$2:$AM$102,MATCH(Species!Y$2,'Round  (3)'!$B$2:$AM$2,0),0),0)+IFERROR(VLOOKUP($B95,'Round (4)'!$B$2:$AM$102,MATCH(Species!Y$2,'Round (4)'!$B$2:$AM$2,0),0),0)+IFERROR(VLOOKUP($B95,'Round  (5)'!$B$2:$AM$102,MATCH(Species!Y$2,'Round  (5)'!$B$2:$AM$2,0),0),0)+IFERROR(VLOOKUP($B95,'Round  (6)'!$B$2:$AM$102,MATCH(Species!Y$2,'Round  (6)'!$B$2:$AM$2,0),0),0)+IFERROR(VLOOKUP($B95,'Round  (7)'!$B$2:$AM$102,MATCH(Species!Y$2,'Round  (7)'!$B$2:$AM$2,0),0),0)+IFERROR(VLOOKUP($B95,'Round  (8)'!$B$2:$AM$102,MATCH(Species!Y$2,'Round  (8)'!$B$2:$AM$2,0),0),0)+IFERROR(VLOOKUP($B95,'Round  (9)'!$B$2:$AM$102,MATCH(Species!Y$2,'Round  (9)'!$B$2:$AM$2,0),0),0)+IFERROR(VLOOKUP($B95,'Round  (10)'!$B$2:$U$102,MATCH(Species!Y$2,'Round  (10)'!$B$2:$U$2,0),0),0)+IFERROR(VLOOKUP($B95,'Round  (11)'!$B$2:$AB$102,MATCH(Species!Y$2,'Round  (11)'!$B$2:$AB$2,0),0),0)+IFERROR(VLOOKUP($B95,'Round  (12)'!$B$2:$Y$100,MATCH(Species!Y$2,'Round  (12)'!$B$2:$Y$2,0),0),0)</f>
        <v>0</v>
      </c>
      <c r="Z95" s="480">
        <f>IFERROR(VLOOKUP($B95,'Round 1'!$B$2:$AM$102,MATCH(Species!Z$2,'Round 1'!$B$2:$AM$2,0),0),0)+IFERROR(VLOOKUP($B95,'Round  (2)'!$B$2:$AM$102,MATCH(Species!Z$2,'Round  (2)'!$B$2:$AM$2,0),0),0)+IFERROR(VLOOKUP($B95,'Round  (3)'!$B$2:$AM$102,MATCH(Species!Z$2,'Round  (3)'!$B$2:$AM$2,0),0),0)+IFERROR(VLOOKUP($B95,'Round (4)'!$B$2:$AM$102,MATCH(Species!Z$2,'Round (4)'!$B$2:$AM$2,0),0),0)+IFERROR(VLOOKUP($B95,'Round  (5)'!$B$2:$AM$102,MATCH(Species!Z$2,'Round  (5)'!$B$2:$AM$2,0),0),0)+IFERROR(VLOOKUP($B95,'Round  (6)'!$B$2:$AM$102,MATCH(Species!Z$2,'Round  (6)'!$B$2:$AM$2,0),0),0)+IFERROR(VLOOKUP($B95,'Round  (7)'!$B$2:$AM$102,MATCH(Species!Z$2,'Round  (7)'!$B$2:$AM$2,0),0),0)+IFERROR(VLOOKUP($B95,'Round  (8)'!$B$2:$AM$102,MATCH(Species!Z$2,'Round  (8)'!$B$2:$AM$2,0),0),0)+IFERROR(VLOOKUP($B95,'Round  (9)'!$B$2:$AM$102,MATCH(Species!Z$2,'Round  (9)'!$B$2:$AM$2,0),0),0)+IFERROR(VLOOKUP($B95,'Round  (10)'!$B$2:$U$102,MATCH(Species!Z$2,'Round  (10)'!$B$2:$U$2,0),0),0)+IFERROR(VLOOKUP($B95,'Round  (11)'!$B$2:$AB$102,MATCH(Species!Z$2,'Round  (11)'!$B$2:$AB$2,0),0),0)+IFERROR(VLOOKUP($B95,'Round  (12)'!$B$2:$Y$100,MATCH(Species!Z$2,'Round  (12)'!$B$2:$Y$2,0),0),0)</f>
        <v>0</v>
      </c>
      <c r="AA95" s="480">
        <f>IFERROR(VLOOKUP($B95,'Round 1'!$B$2:$AM$102,MATCH(Species!AA$2,'Round 1'!$B$2:$AM$2,0),0),0)+IFERROR(VLOOKUP($B95,'Round  (2)'!$B$2:$AM$102,MATCH(Species!AA$2,'Round  (2)'!$B$2:$AM$2,0),0),0)+IFERROR(VLOOKUP($B95,'Round  (3)'!$B$2:$AM$102,MATCH(Species!AA$2,'Round  (3)'!$B$2:$AM$2,0),0),0)+IFERROR(VLOOKUP($B95,'Round (4)'!$B$2:$AM$102,MATCH(Species!AA$2,'Round (4)'!$B$2:$AM$2,0),0),0)+IFERROR(VLOOKUP($B95,'Round  (5)'!$B$2:$AM$102,MATCH(Species!AA$2,'Round  (5)'!$B$2:$AM$2,0),0),0)+IFERROR(VLOOKUP($B95,'Round  (6)'!$B$2:$AM$102,MATCH(Species!AA$2,'Round  (6)'!$B$2:$AM$2,0),0),0)+IFERROR(VLOOKUP($B95,'Round  (7)'!$B$2:$AM$102,MATCH(Species!AA$2,'Round  (7)'!$B$2:$AM$2,0),0),0)+IFERROR(VLOOKUP($B95,'Round  (8)'!$B$2:$AM$102,MATCH(Species!AA$2,'Round  (8)'!$B$2:$AM$2,0),0),0)+IFERROR(VLOOKUP($B95,'Round  (9)'!$B$2:$AM$102,MATCH(Species!AA$2,'Round  (9)'!$B$2:$AM$2,0),0),0)+IFERROR(VLOOKUP($B95,'Round  (10)'!$B$2:$U$102,MATCH(Species!AA$2,'Round  (10)'!$B$2:$U$2,0),0),0)+IFERROR(VLOOKUP($B95,'Round  (11)'!$B$2:$AB$102,MATCH(Species!AA$2,'Round  (11)'!$B$2:$AB$2,0),0),0)+IFERROR(VLOOKUP($B95,'Round  (12)'!$B$2:$Y$100,MATCH(Species!AA$2,'Round  (12)'!$B$2:$Y$2,0),0),0)</f>
        <v>0</v>
      </c>
      <c r="AB95" s="480">
        <f>IFERROR(VLOOKUP($B95,'Round 1'!$B$2:$AM$102,MATCH(Species!AB$2,'Round 1'!$B$2:$AM$2,0),0),0)+IFERROR(VLOOKUP($B95,'Round  (2)'!$B$2:$AM$102,MATCH(Species!AB$2,'Round  (2)'!$B$2:$AM$2,0),0),0)+IFERROR(VLOOKUP($B95,'Round  (3)'!$B$2:$AM$102,MATCH(Species!AB$2,'Round  (3)'!$B$2:$AM$2,0),0),0)+IFERROR(VLOOKUP($B95,'Round (4)'!$B$2:$AM$102,MATCH(Species!AB$2,'Round (4)'!$B$2:$AM$2,0),0),0)+IFERROR(VLOOKUP($B95,'Round  (5)'!$B$2:$AM$102,MATCH(Species!AB$2,'Round  (5)'!$B$2:$AM$2,0),0),0)+IFERROR(VLOOKUP($B95,'Round  (6)'!$B$2:$AM$102,MATCH(Species!AB$2,'Round  (6)'!$B$2:$AM$2,0),0),0)+IFERROR(VLOOKUP($B95,'Round  (7)'!$B$2:$AM$102,MATCH(Species!AB$2,'Round  (7)'!$B$2:$AM$2,0),0),0)+IFERROR(VLOOKUP($B95,'Round  (8)'!$B$2:$AM$102,MATCH(Species!AB$2,'Round  (8)'!$B$2:$AM$2,0),0),0)+IFERROR(VLOOKUP($B95,'Round  (9)'!$B$2:$AM$102,MATCH(Species!AB$2,'Round  (9)'!$B$2:$AM$2,0),0),0)+IFERROR(VLOOKUP($B95,'Round  (10)'!$B$2:$U$102,MATCH(Species!AB$2,'Round  (10)'!$B$2:$U$2,0),0),0)+IFERROR(VLOOKUP($B95,'Round  (11)'!$B$2:$AB$102,MATCH(Species!AB$2,'Round  (11)'!$B$2:$AB$2,0),0),0)+IFERROR(VLOOKUP($B95,'Round  (12)'!$B$2:$Y$100,MATCH(Species!AB$2,'Round  (12)'!$B$2:$Y$2,0),0),0)</f>
        <v>0</v>
      </c>
      <c r="AC95" s="480">
        <f>IFERROR(VLOOKUP($B95,'Round 1'!$B$2:$AM$102,MATCH(Species!AC$2,'Round 1'!$B$2:$AM$2,0),0),0)+IFERROR(VLOOKUP($B95,'Round  (2)'!$B$2:$AM$102,MATCH(Species!AC$2,'Round  (2)'!$B$2:$AM$2,0),0),0)+IFERROR(VLOOKUP($B95,'Round  (3)'!$B$2:$AM$102,MATCH(Species!AC$2,'Round  (3)'!$B$2:$AM$2,0),0),0)+IFERROR(VLOOKUP($B95,'Round (4)'!$B$2:$AM$102,MATCH(Species!AC$2,'Round (4)'!$B$2:$AM$2,0),0),0)+IFERROR(VLOOKUP($B95,'Round  (5)'!$B$2:$AM$102,MATCH(Species!AC$2,'Round  (5)'!$B$2:$AM$2,0),0),0)+IFERROR(VLOOKUP($B95,'Round  (6)'!$B$2:$AM$102,MATCH(Species!AC$2,'Round  (6)'!$B$2:$AM$2,0),0),0)+IFERROR(VLOOKUP($B95,'Round  (7)'!$B$2:$AM$102,MATCH(Species!AC$2,'Round  (7)'!$B$2:$AM$2,0),0),0)+IFERROR(VLOOKUP($B95,'Round  (8)'!$B$2:$AM$102,MATCH(Species!AC$2,'Round  (8)'!$B$2:$AM$2,0),0),0)+IFERROR(VLOOKUP($B95,'Round  (9)'!$B$2:$AM$102,MATCH(Species!AC$2,'Round  (9)'!$B$2:$AM$2,0),0),0)+IFERROR(VLOOKUP($B95,'Round  (10)'!$B$2:$U$102,MATCH(Species!AC$2,'Round  (10)'!$B$2:$U$2,0),0),0)+IFERROR(VLOOKUP($B95,'Round  (11)'!$B$2:$AB$102,MATCH(Species!AC$2,'Round  (11)'!$B$2:$AB$2,0),0),0)+IFERROR(VLOOKUP($B95,'Round  (12)'!$B$2:$Y$100,MATCH(Species!AC$2,'Round  (12)'!$B$2:$Y$2,0),0),0)</f>
        <v>0</v>
      </c>
      <c r="AD95" s="480">
        <f>IFERROR(VLOOKUP($B95,'Round 1'!$B$2:$AM$102,MATCH(Species!AD$2,'Round 1'!$B$2:$AM$2,0),0),0)+IFERROR(VLOOKUP($B95,'Round  (2)'!$B$2:$AM$102,MATCH(Species!AD$2,'Round  (2)'!$B$2:$AM$2,0),0),0)+IFERROR(VLOOKUP($B95,'Round  (3)'!$B$2:$AM$102,MATCH(Species!AD$2,'Round  (3)'!$B$2:$AM$2,0),0),0)+IFERROR(VLOOKUP($B95,'Round (4)'!$B$2:$AM$102,MATCH(Species!AD$2,'Round (4)'!$B$2:$AM$2,0),0),0)+IFERROR(VLOOKUP($B95,'Round  (5)'!$B$2:$AM$102,MATCH(Species!AD$2,'Round  (5)'!$B$2:$AM$2,0),0),0)+IFERROR(VLOOKUP($B95,'Round  (6)'!$B$2:$AM$102,MATCH(Species!AD$2,'Round  (6)'!$B$2:$AM$2,0),0),0)+IFERROR(VLOOKUP($B95,'Round  (7)'!$B$2:$AM$102,MATCH(Species!AD$2,'Round  (7)'!$B$2:$AM$2,0),0),0)+IFERROR(VLOOKUP($B95,'Round  (8)'!$B$2:$AM$102,MATCH(Species!AD$2,'Round  (8)'!$B$2:$AM$2,0),0),0)+IFERROR(VLOOKUP($B95,'Round  (9)'!$B$2:$AM$102,MATCH(Species!AD$2,'Round  (9)'!$B$2:$AM$2,0),0),0)+IFERROR(VLOOKUP($B95,'Round  (10)'!$B$2:$U$102,MATCH(Species!AD$2,'Round  (10)'!$B$2:$U$2,0),0),0)+IFERROR(VLOOKUP($B95,'Round  (11)'!$B$2:$AB$102,MATCH(Species!AD$2,'Round  (11)'!$B$2:$AB$2,0),0),0)+IFERROR(VLOOKUP($B95,'Round  (12)'!$B$2:$Y$100,MATCH(Species!AD$2,'Round  (12)'!$B$2:$Y$2,0),0),0)</f>
        <v>0</v>
      </c>
      <c r="AE95" s="480">
        <f>IFERROR(VLOOKUP($B95,'Round 1'!$B$2:$AM$102,MATCH(Species!AE$2,'Round 1'!$B$2:$AM$2,0),0),0)+IFERROR(VLOOKUP($B95,'Round  (2)'!$B$2:$AM$102,MATCH(Species!AE$2,'Round  (2)'!$B$2:$AM$2,0),0),0)+IFERROR(VLOOKUP($B95,'Round  (3)'!$B$2:$AM$102,MATCH(Species!AE$2,'Round  (3)'!$B$2:$AM$2,0),0),0)+IFERROR(VLOOKUP($B95,'Round (4)'!$B$2:$AM$102,MATCH(Species!AE$2,'Round (4)'!$B$2:$AM$2,0),0),0)+IFERROR(VLOOKUP($B95,'Round  (5)'!$B$2:$AM$102,MATCH(Species!AE$2,'Round  (5)'!$B$2:$AM$2,0),0),0)+IFERROR(VLOOKUP($B95,'Round  (6)'!$B$2:$AM$102,MATCH(Species!AE$2,'Round  (6)'!$B$2:$AM$2,0),0),0)+IFERROR(VLOOKUP($B95,'Round  (7)'!$B$2:$AM$102,MATCH(Species!AE$2,'Round  (7)'!$B$2:$AM$2,0),0),0)+IFERROR(VLOOKUP($B95,'Round  (8)'!$B$2:$AM$102,MATCH(Species!AE$2,'Round  (8)'!$B$2:$AM$2,0),0),0)+IFERROR(VLOOKUP($B95,'Round  (9)'!$B$2:$AM$102,MATCH(Species!AE$2,'Round  (9)'!$B$2:$AM$2,0),0),0)+IFERROR(VLOOKUP($B95,'Round  (10)'!$B$2:$U$102,MATCH(Species!AE$2,'Round  (10)'!$B$2:$U$2,0),0),0)+IFERROR(VLOOKUP($B95,'Round  (11)'!$B$2:$AB$102,MATCH(Species!AE$2,'Round  (11)'!$B$2:$AB$2,0),0),0)+IFERROR(VLOOKUP($B95,'Round  (12)'!$B$2:$Y$100,MATCH(Species!AE$2,'Round  (12)'!$B$2:$Y$2,0),0),0)</f>
        <v>0</v>
      </c>
      <c r="AF95" s="480">
        <f>IFERROR(VLOOKUP($B95,'Round 1'!$B$2:$AM$102,MATCH(Species!AF$2,'Round 1'!$B$2:$AM$2,0),0),0)+IFERROR(VLOOKUP($B95,'Round  (2)'!$B$2:$AM$102,MATCH(Species!AF$2,'Round  (2)'!$B$2:$AM$2,0),0),0)+IFERROR(VLOOKUP($B95,'Round  (3)'!$B$2:$AM$102,MATCH(Species!AF$2,'Round  (3)'!$B$2:$AM$2,0),0),0)+IFERROR(VLOOKUP($B95,'Round (4)'!$B$2:$AM$102,MATCH(Species!AF$2,'Round (4)'!$B$2:$AM$2,0),0),0)+IFERROR(VLOOKUP($B95,'Round  (5)'!$B$2:$AM$102,MATCH(Species!AF$2,'Round  (5)'!$B$2:$AM$2,0),0),0)+IFERROR(VLOOKUP($B95,'Round  (6)'!$B$2:$AM$102,MATCH(Species!AF$2,'Round  (6)'!$B$2:$AM$2,0),0),0)+IFERROR(VLOOKUP($B95,'Round  (7)'!$B$2:$AM$102,MATCH(Species!AF$2,'Round  (7)'!$B$2:$AM$2,0),0),0)+IFERROR(VLOOKUP($B95,'Round  (8)'!$B$2:$AM$102,MATCH(Species!AF$2,'Round  (8)'!$B$2:$AM$2,0),0),0)+IFERROR(VLOOKUP($B95,'Round  (9)'!$B$2:$AM$102,MATCH(Species!AF$2,'Round  (9)'!$B$2:$AM$2,0),0),0)+IFERROR(VLOOKUP($B95,'Round  (10)'!$B$2:$U$102,MATCH(Species!AF$2,'Round  (10)'!$B$2:$U$2,0),0),0)+IFERROR(VLOOKUP($B95,'Round  (11)'!$B$2:$AB$102,MATCH(Species!AF$2,'Round  (11)'!$B$2:$AB$2,0),0),0)+IFERROR(VLOOKUP($B95,'Round  (12)'!$B$2:$Y$100,MATCH(Species!AF$2,'Round  (12)'!$B$2:$Y$2,0),0),0)</f>
        <v>0</v>
      </c>
      <c r="AG95" s="480">
        <f>IFERROR(VLOOKUP($B95,'Round 1'!$B$2:$AM$102,MATCH(Species!AG$2,'Round 1'!$B$2:$AM$2,0),0),0)+IFERROR(VLOOKUP($B95,'Round  (2)'!$B$2:$AM$102,MATCH(Species!AG$2,'Round  (2)'!$B$2:$AM$2,0),0),0)+IFERROR(VLOOKUP($B95,'Round  (3)'!$B$2:$AM$102,MATCH(Species!AG$2,'Round  (3)'!$B$2:$AM$2,0),0),0)+IFERROR(VLOOKUP($B95,'Round (4)'!$B$2:$AM$102,MATCH(Species!AG$2,'Round (4)'!$B$2:$AM$2,0),0),0)+IFERROR(VLOOKUP($B95,'Round  (5)'!$B$2:$AM$102,MATCH(Species!AG$2,'Round  (5)'!$B$2:$AM$2,0),0),0)+IFERROR(VLOOKUP($B95,'Round  (6)'!$B$2:$AM$102,MATCH(Species!AG$2,'Round  (6)'!$B$2:$AM$2,0),0),0)+IFERROR(VLOOKUP($B95,'Round  (7)'!$B$2:$AM$102,MATCH(Species!AG$2,'Round  (7)'!$B$2:$AM$2,0),0),0)+IFERROR(VLOOKUP($B95,'Round  (8)'!$B$2:$AM$102,MATCH(Species!AG$2,'Round  (8)'!$B$2:$AM$2,0),0),0)+IFERROR(VLOOKUP($B95,'Round  (9)'!$B$2:$AM$102,MATCH(Species!AG$2,'Round  (9)'!$B$2:$AM$2,0),0),0)+IFERROR(VLOOKUP($B95,'Round  (10)'!$B$2:$U$102,MATCH(Species!AG$2,'Round  (10)'!$B$2:$U$2,0),0),0)+IFERROR(VLOOKUP($B95,'Round  (11)'!$B$2:$AB$102,MATCH(Species!AG$2,'Round  (11)'!$B$2:$AB$2,0),0),0)+IFERROR(VLOOKUP($B95,'Round  (12)'!$B$2:$Y$100,MATCH(Species!AG$2,'Round  (12)'!$B$2:$Y$2,0),0),0)</f>
        <v>0</v>
      </c>
      <c r="AH95" s="480">
        <f>IFERROR(VLOOKUP($B95,'Round 1'!$B$2:$AM$102,MATCH(Species!AH$2,'Round 1'!$B$2:$AM$2,0),0),0)+IFERROR(VLOOKUP($B95,'Round  (2)'!$B$2:$AM$102,MATCH(Species!AH$2,'Round  (2)'!$B$2:$AM$2,0),0),0)+IFERROR(VLOOKUP($B95,'Round  (3)'!$B$2:$AM$102,MATCH(Species!AH$2,'Round  (3)'!$B$2:$AM$2,0),0),0)+IFERROR(VLOOKUP($B95,'Round (4)'!$B$2:$AM$102,MATCH(Species!AH$2,'Round (4)'!$B$2:$AM$2,0),0),0)+IFERROR(VLOOKUP($B95,'Round  (5)'!$B$2:$AM$102,MATCH(Species!AH$2,'Round  (5)'!$B$2:$AM$2,0),0),0)+IFERROR(VLOOKUP($B95,'Round  (6)'!$B$2:$AM$102,MATCH(Species!AH$2,'Round  (6)'!$B$2:$AM$2,0),0),0)+IFERROR(VLOOKUP($B95,'Round  (7)'!$B$2:$AM$102,MATCH(Species!AH$2,'Round  (7)'!$B$2:$AM$2,0),0),0)+IFERROR(VLOOKUP($B95,'Round  (8)'!$B$2:$AM$102,MATCH(Species!AH$2,'Round  (8)'!$B$2:$AM$2,0),0),0)+IFERROR(VLOOKUP($B95,'Round  (9)'!$B$2:$AM$102,MATCH(Species!AH$2,'Round  (9)'!$B$2:$AM$2,0),0),0)+IFERROR(VLOOKUP($B95,'Round  (10)'!$B$2:$U$102,MATCH(Species!AH$2,'Round  (10)'!$B$2:$U$2,0),0),0)+IFERROR(VLOOKUP($B95,'Round  (11)'!$B$2:$AB$102,MATCH(Species!AH$2,'Round  (11)'!$B$2:$AB$2,0),0),0)+IFERROR(VLOOKUP($B95,'Round  (12)'!$B$2:$Y$100,MATCH(Species!AH$2,'Round  (12)'!$B$2:$Y$2,0),0),0)</f>
        <v>0</v>
      </c>
      <c r="AI95" s="480">
        <f>IFERROR(VLOOKUP($B95,'Round 1'!$B$2:$AM$102,MATCH(Species!AI$2,'Round 1'!$B$2:$AM$2,0),0),0)+IFERROR(VLOOKUP($B95,'Round  (2)'!$B$2:$AM$102,MATCH(Species!AI$2,'Round  (2)'!$B$2:$AM$2,0),0),0)+IFERROR(VLOOKUP($B95,'Round  (3)'!$B$2:$AM$102,MATCH(Species!AI$2,'Round  (3)'!$B$2:$AM$2,0),0),0)+IFERROR(VLOOKUP($B95,'Round (4)'!$B$2:$AM$102,MATCH(Species!AI$2,'Round (4)'!$B$2:$AM$2,0),0),0)+IFERROR(VLOOKUP($B95,'Round  (5)'!$B$2:$AM$102,MATCH(Species!AI$2,'Round  (5)'!$B$2:$AM$2,0),0),0)+IFERROR(VLOOKUP($B95,'Round  (6)'!$B$2:$AM$102,MATCH(Species!AI$2,'Round  (6)'!$B$2:$AM$2,0),0),0)+IFERROR(VLOOKUP($B95,'Round  (7)'!$B$2:$AM$102,MATCH(Species!AI$2,'Round  (7)'!$B$2:$AM$2,0),0),0)+IFERROR(VLOOKUP($B95,'Round  (8)'!$B$2:$AM$102,MATCH(Species!AI$2,'Round  (8)'!$B$2:$AM$2,0),0),0)+IFERROR(VLOOKUP($B95,'Round  (9)'!$B$2:$AM$102,MATCH(Species!AI$2,'Round  (9)'!$B$2:$AM$2,0),0),0)+IFERROR(VLOOKUP($B95,'Round  (10)'!$B$2:$U$102,MATCH(Species!AI$2,'Round  (10)'!$B$2:$U$2,0),0),0)+IFERROR(VLOOKUP($B95,'Round  (11)'!$B$2:$AB$102,MATCH(Species!AI$2,'Round  (11)'!$B$2:$AB$2,0),0),0)+IFERROR(VLOOKUP($B95,'Round  (12)'!$B$2:$Y$100,MATCH(Species!AI$2,'Round  (12)'!$B$2:$Y$2,0),0),0)</f>
        <v>0</v>
      </c>
      <c r="AJ95" s="480">
        <f>IFERROR(VLOOKUP($B95,'Round 1'!$B$2:$AM$102,MATCH(Species!AJ$2,'Round 1'!$B$2:$AM$2,0),0),0)+IFERROR(VLOOKUP($B95,'Round  (2)'!$B$2:$AM$102,MATCH(Species!AJ$2,'Round  (2)'!$B$2:$AM$2,0),0),0)+IFERROR(VLOOKUP($B95,'Round  (3)'!$B$2:$AM$102,MATCH(Species!AJ$2,'Round  (3)'!$B$2:$AM$2,0),0),0)+IFERROR(VLOOKUP($B95,'Round (4)'!$B$2:$AM$102,MATCH(Species!AJ$2,'Round (4)'!$B$2:$AM$2,0),0),0)+IFERROR(VLOOKUP($B95,'Round  (5)'!$B$2:$AM$102,MATCH(Species!AJ$2,'Round  (5)'!$B$2:$AM$2,0),0),0)+IFERROR(VLOOKUP($B95,'Round  (6)'!$B$2:$AM$102,MATCH(Species!AJ$2,'Round  (6)'!$B$2:$AM$2,0),0),0)+IFERROR(VLOOKUP($B95,'Round  (7)'!$B$2:$AM$102,MATCH(Species!AJ$2,'Round  (7)'!$B$2:$AM$2,0),0),0)+IFERROR(VLOOKUP($B95,'Round  (8)'!$B$2:$AM$102,MATCH(Species!AJ$2,'Round  (8)'!$B$2:$AM$2,0),0),0)+IFERROR(VLOOKUP($B95,'Round  (9)'!$B$2:$AM$102,MATCH(Species!AJ$2,'Round  (9)'!$B$2:$AM$2,0),0),0)+IFERROR(VLOOKUP($B95,'Round  (10)'!$B$2:$U$102,MATCH(Species!AJ$2,'Round  (10)'!$B$2:$U$2,0),0),0)+IFERROR(VLOOKUP($B95,'Round  (11)'!$B$2:$AB$102,MATCH(Species!AJ$2,'Round  (11)'!$B$2:$AB$2,0),0),0)+IFERROR(VLOOKUP($B95,'Round  (12)'!$B$2:$Y$100,MATCH(Species!AJ$2,'Round  (12)'!$B$2:$Y$2,0),0),0)</f>
        <v>0</v>
      </c>
    </row>
    <row r="96" spans="1:36" x14ac:dyDescent="0.3">
      <c r="A96" s="186">
        <v>93</v>
      </c>
      <c r="B96" s="326" t="s">
        <v>36</v>
      </c>
      <c r="C96" s="66" t="str">
        <f>IFERROR(VLOOKUP(B96,IND!$B$3:$E$66,4,0),"NM")</f>
        <v>M</v>
      </c>
      <c r="D96" s="51">
        <f t="shared" si="5"/>
        <v>2</v>
      </c>
      <c r="E96" s="342">
        <f t="shared" si="6"/>
        <v>2</v>
      </c>
      <c r="F96" s="480">
        <f>IFERROR(VLOOKUP($B96,'Round 1'!$B$2:$AM$102,MATCH(Species!F$2,'Round 1'!$B$2:$AM$2,0),0),0)+IFERROR(VLOOKUP($B96,'Round  (2)'!$B$2:$AM$102,MATCH(Species!F$2,'Round  (2)'!$B$2:$AM$2,0),0),0)+IFERROR(VLOOKUP($B96,'Round  (3)'!$B$2:$AM$102,MATCH(Species!F$2,'Round  (3)'!$B$2:$AM$2,0),0),0)+IFERROR(VLOOKUP($B96,'Round (4)'!$B$2:$AM$102,MATCH(Species!F$2,'Round (4)'!$B$2:$AM$2,0),0),0)+IFERROR(VLOOKUP($B96,'Round  (5)'!$B$2:$AM$102,MATCH(Species!F$2,'Round  (5)'!$B$2:$AM$2,0),0),0)+IFERROR(VLOOKUP($B96,'Round  (6)'!$B$2:$AM$102,MATCH(Species!F$2,'Round  (6)'!$B$2:$AM$2,0),0),0)+IFERROR(VLOOKUP($B96,'Round  (7)'!$B$2:$AM$102,MATCH(Species!F$2,'Round  (7)'!$B$2:$AM$2,0),0),0)+IFERROR(VLOOKUP($B96,'Round  (8)'!$B$2:$AM$102,MATCH(Species!F$2,'Round  (8)'!$B$2:$AM$2,0),0),0)+IFERROR(VLOOKUP($B96,'Round  (9)'!$B$2:$AM$102,MATCH(Species!F$2,'Round  (9)'!$B$2:$AM$2,0),0),0)+IFERROR(VLOOKUP($B96,'Round  (10)'!$B$2:$U$102,MATCH(Species!F$2,'Round  (10)'!$B$2:$U$2,0),0),0)+IFERROR(VLOOKUP($B96,'Round  (11)'!$B$2:$AB$102,MATCH(Species!F$2,'Round  (11)'!$B$2:$AB$2,0),0),0)+IFERROR(VLOOKUP($B96,'Round  (12)'!$B$2:$Y$100,MATCH(Species!F$2,'Round  (12)'!$B$2:$Y$2,0),0),0)</f>
        <v>0</v>
      </c>
      <c r="G96" s="480">
        <f>IFERROR(VLOOKUP($B96,'Round 1'!$B$2:$AM$102,MATCH(Species!G$2,'Round 1'!$B$2:$AM$2,0),0),0)+IFERROR(VLOOKUP($B96,'Round  (2)'!$B$2:$AM$102,MATCH(Species!G$2,'Round  (2)'!$B$2:$AM$2,0),0),0)+IFERROR(VLOOKUP($B96,'Round  (3)'!$B$2:$AM$102,MATCH(Species!G$2,'Round  (3)'!$B$2:$AM$2,0),0),0)+IFERROR(VLOOKUP($B96,'Round (4)'!$B$2:$AM$102,MATCH(Species!G$2,'Round (4)'!$B$2:$AM$2,0),0),0)+IFERROR(VLOOKUP($B96,'Round  (5)'!$B$2:$AM$102,MATCH(Species!G$2,'Round  (5)'!$B$2:$AM$2,0),0),0)+IFERROR(VLOOKUP($B96,'Round  (6)'!$B$2:$AM$102,MATCH(Species!G$2,'Round  (6)'!$B$2:$AM$2,0),0),0)+IFERROR(VLOOKUP($B96,'Round  (7)'!$B$2:$AM$102,MATCH(Species!G$2,'Round  (7)'!$B$2:$AM$2,0),0),0)+IFERROR(VLOOKUP($B96,'Round  (8)'!$B$2:$AM$102,MATCH(Species!G$2,'Round  (8)'!$B$2:$AM$2,0),0),0)+IFERROR(VLOOKUP($B96,'Round  (9)'!$B$2:$AM$102,MATCH(Species!G$2,'Round  (9)'!$B$2:$AM$2,0),0),0)+IFERROR(VLOOKUP($B96,'Round  (10)'!$B$2:$U$102,MATCH(Species!G$2,'Round  (10)'!$B$2:$U$2,0),0),0)+IFERROR(VLOOKUP($B96,'Round  (11)'!$B$2:$AB$102,MATCH(Species!G$2,'Round  (11)'!$B$2:$AB$2,0),0),0)+IFERROR(VLOOKUP($B96,'Round  (12)'!$B$2:$Y$100,MATCH(Species!G$2,'Round  (12)'!$B$2:$Y$2,0),0),0)</f>
        <v>0</v>
      </c>
      <c r="H96" s="480">
        <f>IFERROR(VLOOKUP($B96,'Round 1'!$B$2:$AM$102,MATCH(Species!H$2,'Round 1'!$B$2:$AM$2,0),0),0)+IFERROR(VLOOKUP($B96,'Round  (2)'!$B$2:$AM$102,MATCH(Species!H$2,'Round  (2)'!$B$2:$AM$2,0),0),0)+IFERROR(VLOOKUP($B96,'Round  (3)'!$B$2:$AM$102,MATCH(Species!H$2,'Round  (3)'!$B$2:$AM$2,0),0),0)+IFERROR(VLOOKUP($B96,'Round (4)'!$B$2:$AM$102,MATCH(Species!H$2,'Round (4)'!$B$2:$AM$2,0),0),0)+IFERROR(VLOOKUP($B96,'Round  (5)'!$B$2:$AM$102,MATCH(Species!H$2,'Round  (5)'!$B$2:$AM$2,0),0),0)+IFERROR(VLOOKUP($B96,'Round  (6)'!$B$2:$AM$102,MATCH(Species!H$2,'Round  (6)'!$B$2:$AM$2,0),0),0)+IFERROR(VLOOKUP($B96,'Round  (7)'!$B$2:$AM$102,MATCH(Species!H$2,'Round  (7)'!$B$2:$AM$2,0),0),0)+IFERROR(VLOOKUP($B96,'Round  (8)'!$B$2:$AM$102,MATCH(Species!H$2,'Round  (8)'!$B$2:$AM$2,0),0),0)+IFERROR(VLOOKUP($B96,'Round  (9)'!$B$2:$AM$102,MATCH(Species!H$2,'Round  (9)'!$B$2:$AM$2,0),0),0)+IFERROR(VLOOKUP($B96,'Round  (10)'!$B$2:$U$102,MATCH(Species!H$2,'Round  (10)'!$B$2:$U$2,0),0),0)+IFERROR(VLOOKUP($B96,'Round  (11)'!$B$2:$AB$102,MATCH(Species!H$2,'Round  (11)'!$B$2:$AB$2,0),0),0)+IFERROR(VLOOKUP($B96,'Round  (12)'!$B$2:$Y$100,MATCH(Species!H$2,'Round  (12)'!$B$2:$Y$2,0),0),0)</f>
        <v>0</v>
      </c>
      <c r="I96" s="480">
        <f>IFERROR(VLOOKUP($B96,'Round 1'!$B$2:$AM$102,MATCH(Species!I$2,'Round 1'!$B$2:$AM$2,0),0),0)+IFERROR(VLOOKUP($B96,'Round  (2)'!$B$2:$AM$102,MATCH(Species!I$2,'Round  (2)'!$B$2:$AM$2,0),0),0)+IFERROR(VLOOKUP($B96,'Round  (3)'!$B$2:$AM$102,MATCH(Species!I$2,'Round  (3)'!$B$2:$AM$2,0),0),0)+IFERROR(VLOOKUP($B96,'Round (4)'!$B$2:$AM$102,MATCH(Species!I$2,'Round (4)'!$B$2:$AM$2,0),0),0)+IFERROR(VLOOKUP($B96,'Round  (5)'!$B$2:$AM$102,MATCH(Species!I$2,'Round  (5)'!$B$2:$AM$2,0),0),0)+IFERROR(VLOOKUP($B96,'Round  (6)'!$B$2:$AM$102,MATCH(Species!I$2,'Round  (6)'!$B$2:$AM$2,0),0),0)+IFERROR(VLOOKUP($B96,'Round  (7)'!$B$2:$AM$102,MATCH(Species!I$2,'Round  (7)'!$B$2:$AM$2,0),0),0)+IFERROR(VLOOKUP($B96,'Round  (8)'!$B$2:$AM$102,MATCH(Species!I$2,'Round  (8)'!$B$2:$AM$2,0),0),0)+IFERROR(VLOOKUP($B96,'Round  (9)'!$B$2:$AM$102,MATCH(Species!I$2,'Round  (9)'!$B$2:$AM$2,0),0),0)+IFERROR(VLOOKUP($B96,'Round  (10)'!$B$2:$U$102,MATCH(Species!I$2,'Round  (10)'!$B$2:$U$2,0),0),0)+IFERROR(VLOOKUP($B96,'Round  (11)'!$B$2:$AB$102,MATCH(Species!I$2,'Round  (11)'!$B$2:$AB$2,0),0),0)+IFERROR(VLOOKUP($B96,'Round  (12)'!$B$2:$Y$100,MATCH(Species!I$2,'Round  (12)'!$B$2:$Y$2,0),0),0)</f>
        <v>0</v>
      </c>
      <c r="J96" s="480">
        <f>IFERROR(VLOOKUP($B96,'Round 1'!$B$2:$AM$102,MATCH(Species!J$2,'Round 1'!$B$2:$AM$2,0),0),0)+IFERROR(VLOOKUP($B96,'Round  (2)'!$B$2:$AM$102,MATCH(Species!J$2,'Round  (2)'!$B$2:$AM$2,0),0),0)+IFERROR(VLOOKUP($B96,'Round  (3)'!$B$2:$AM$102,MATCH(Species!J$2,'Round  (3)'!$B$2:$AM$2,0),0),0)+IFERROR(VLOOKUP($B96,'Round (4)'!$B$2:$AM$102,MATCH(Species!J$2,'Round (4)'!$B$2:$AM$2,0),0),0)+IFERROR(VLOOKUP($B96,'Round  (5)'!$B$2:$AM$102,MATCH(Species!J$2,'Round  (5)'!$B$2:$AM$2,0),0),0)+IFERROR(VLOOKUP($B96,'Round  (6)'!$B$2:$AM$102,MATCH(Species!J$2,'Round  (6)'!$B$2:$AM$2,0),0),0)+IFERROR(VLOOKUP($B96,'Round  (7)'!$B$2:$AM$102,MATCH(Species!J$2,'Round  (7)'!$B$2:$AM$2,0),0),0)+IFERROR(VLOOKUP($B96,'Round  (8)'!$B$2:$AM$102,MATCH(Species!J$2,'Round  (8)'!$B$2:$AM$2,0),0),0)+IFERROR(VLOOKUP($B96,'Round  (9)'!$B$2:$AM$102,MATCH(Species!J$2,'Round  (9)'!$B$2:$AM$2,0),0),0)+IFERROR(VLOOKUP($B96,'Round  (10)'!$B$2:$U$102,MATCH(Species!J$2,'Round  (10)'!$B$2:$U$2,0),0),0)+IFERROR(VLOOKUP($B96,'Round  (11)'!$B$2:$AB$102,MATCH(Species!J$2,'Round  (11)'!$B$2:$AB$2,0),0),0)+IFERROR(VLOOKUP($B96,'Round  (12)'!$B$2:$Y$100,MATCH(Species!J$2,'Round  (12)'!$B$2:$Y$2,0),0),0)</f>
        <v>0</v>
      </c>
      <c r="K96" s="480">
        <f>IFERROR(VLOOKUP($B96,'Round 1'!$B$2:$AM$102,MATCH(Species!K$2,'Round 1'!$B$2:$AM$2,0),0),0)+IFERROR(VLOOKUP($B96,'Round  (2)'!$B$2:$AM$102,MATCH(Species!K$2,'Round  (2)'!$B$2:$AM$2,0),0),0)+IFERROR(VLOOKUP($B96,'Round  (3)'!$B$2:$AM$102,MATCH(Species!K$2,'Round  (3)'!$B$2:$AM$2,0),0),0)+IFERROR(VLOOKUP($B96,'Round (4)'!$B$2:$AM$102,MATCH(Species!K$2,'Round (4)'!$B$2:$AM$2,0),0),0)+IFERROR(VLOOKUP($B96,'Round  (5)'!$B$2:$AM$102,MATCH(Species!K$2,'Round  (5)'!$B$2:$AM$2,0),0),0)+IFERROR(VLOOKUP($B96,'Round  (6)'!$B$2:$AM$102,MATCH(Species!K$2,'Round  (6)'!$B$2:$AM$2,0),0),0)+IFERROR(VLOOKUP($B96,'Round  (7)'!$B$2:$AM$102,MATCH(Species!K$2,'Round  (7)'!$B$2:$AM$2,0),0),0)+IFERROR(VLOOKUP($B96,'Round  (8)'!$B$2:$AM$102,MATCH(Species!K$2,'Round  (8)'!$B$2:$AM$2,0),0),0)+IFERROR(VLOOKUP($B96,'Round  (9)'!$B$2:$AM$102,MATCH(Species!K$2,'Round  (9)'!$B$2:$AM$2,0),0),0)+IFERROR(VLOOKUP($B96,'Round  (10)'!$B$2:$U$102,MATCH(Species!K$2,'Round  (10)'!$B$2:$U$2,0),0),0)+IFERROR(VLOOKUP($B96,'Round  (11)'!$B$2:$AB$102,MATCH(Species!K$2,'Round  (11)'!$B$2:$AB$2,0),0),0)+IFERROR(VLOOKUP($B96,'Round  (12)'!$B$2:$Y$100,MATCH(Species!K$2,'Round  (12)'!$B$2:$Y$2,0),0),0)</f>
        <v>0</v>
      </c>
      <c r="L96" s="480">
        <f>IFERROR(VLOOKUP($B96,'Round 1'!$B$2:$AM$102,MATCH(Species!L$2,'Round 1'!$B$2:$AM$2,0),0),0)+IFERROR(VLOOKUP($B96,'Round  (2)'!$B$2:$AM$102,MATCH(Species!L$2,'Round  (2)'!$B$2:$AM$2,0),0),0)+IFERROR(VLOOKUP($B96,'Round  (3)'!$B$2:$AM$102,MATCH(Species!L$2,'Round  (3)'!$B$2:$AM$2,0),0),0)+IFERROR(VLOOKUP($B96,'Round (4)'!$B$2:$AM$102,MATCH(Species!L$2,'Round (4)'!$B$2:$AM$2,0),0),0)+IFERROR(VLOOKUP($B96,'Round  (5)'!$B$2:$AM$102,MATCH(Species!L$2,'Round  (5)'!$B$2:$AM$2,0),0),0)+IFERROR(VLOOKUP($B96,'Round  (6)'!$B$2:$AM$102,MATCH(Species!L$2,'Round  (6)'!$B$2:$AM$2,0),0),0)+IFERROR(VLOOKUP($B96,'Round  (7)'!$B$2:$AM$102,MATCH(Species!L$2,'Round  (7)'!$B$2:$AM$2,0),0),0)+IFERROR(VLOOKUP($B96,'Round  (8)'!$B$2:$AM$102,MATCH(Species!L$2,'Round  (8)'!$B$2:$AM$2,0),0),0)+IFERROR(VLOOKUP($B96,'Round  (9)'!$B$2:$AM$102,MATCH(Species!L$2,'Round  (9)'!$B$2:$AM$2,0),0),0)+IFERROR(VLOOKUP($B96,'Round  (10)'!$B$2:$U$102,MATCH(Species!L$2,'Round  (10)'!$B$2:$U$2,0),0),0)+IFERROR(VLOOKUP($B96,'Round  (11)'!$B$2:$AB$102,MATCH(Species!L$2,'Round  (11)'!$B$2:$AB$2,0),0),0)+IFERROR(VLOOKUP($B96,'Round  (12)'!$B$2:$Y$100,MATCH(Species!L$2,'Round  (12)'!$B$2:$Y$2,0),0),0)</f>
        <v>0</v>
      </c>
      <c r="M96" s="480">
        <f>IFERROR(VLOOKUP($B96,'Round 1'!$B$2:$AM$102,MATCH(Species!M$2,'Round 1'!$B$2:$AM$2,0),0),0)+IFERROR(VLOOKUP($B96,'Round  (2)'!$B$2:$AM$102,MATCH(Species!M$2,'Round  (2)'!$B$2:$AM$2,0),0),0)+IFERROR(VLOOKUP($B96,'Round  (3)'!$B$2:$AM$102,MATCH(Species!M$2,'Round  (3)'!$B$2:$AM$2,0),0),0)+IFERROR(VLOOKUP($B96,'Round (4)'!$B$2:$AM$102,MATCH(Species!M$2,'Round (4)'!$B$2:$AM$2,0),0),0)+IFERROR(VLOOKUP($B96,'Round  (5)'!$B$2:$AM$102,MATCH(Species!M$2,'Round  (5)'!$B$2:$AM$2,0),0),0)+IFERROR(VLOOKUP($B96,'Round  (6)'!$B$2:$AM$102,MATCH(Species!M$2,'Round  (6)'!$B$2:$AM$2,0),0),0)+IFERROR(VLOOKUP($B96,'Round  (7)'!$B$2:$AM$102,MATCH(Species!M$2,'Round  (7)'!$B$2:$AM$2,0),0),0)+IFERROR(VLOOKUP($B96,'Round  (8)'!$B$2:$AM$102,MATCH(Species!M$2,'Round  (8)'!$B$2:$AM$2,0),0),0)+IFERROR(VLOOKUP($B96,'Round  (9)'!$B$2:$AM$102,MATCH(Species!M$2,'Round  (9)'!$B$2:$AM$2,0),0),0)+IFERROR(VLOOKUP($B96,'Round  (10)'!$B$2:$U$102,MATCH(Species!M$2,'Round  (10)'!$B$2:$U$2,0),0),0)+IFERROR(VLOOKUP($B96,'Round  (11)'!$B$2:$AB$102,MATCH(Species!M$2,'Round  (11)'!$B$2:$AB$2,0),0),0)+IFERROR(VLOOKUP($B96,'Round  (12)'!$B$2:$Y$100,MATCH(Species!M$2,'Round  (12)'!$B$2:$Y$2,0),0),0)</f>
        <v>0</v>
      </c>
      <c r="N96" s="480">
        <f>IFERROR(VLOOKUP($B96,'Round 1'!$B$2:$AM$102,MATCH(Species!N$2,'Round 1'!$B$2:$AM$2,0),0),0)+IFERROR(VLOOKUP($B96,'Round  (2)'!$B$2:$AM$102,MATCH(Species!N$2,'Round  (2)'!$B$2:$AM$2,0),0),0)+IFERROR(VLOOKUP($B96,'Round  (3)'!$B$2:$AM$102,MATCH(Species!N$2,'Round  (3)'!$B$2:$AM$2,0),0),0)+IFERROR(VLOOKUP($B96,'Round (4)'!$B$2:$AM$102,MATCH(Species!N$2,'Round (4)'!$B$2:$AM$2,0),0),0)+IFERROR(VLOOKUP($B96,'Round  (5)'!$B$2:$AM$102,MATCH(Species!N$2,'Round  (5)'!$B$2:$AM$2,0),0),0)+IFERROR(VLOOKUP($B96,'Round  (6)'!$B$2:$AM$102,MATCH(Species!N$2,'Round  (6)'!$B$2:$AM$2,0),0),0)+IFERROR(VLOOKUP($B96,'Round  (7)'!$B$2:$AM$102,MATCH(Species!N$2,'Round  (7)'!$B$2:$AM$2,0),0),0)+IFERROR(VLOOKUP($B96,'Round  (8)'!$B$2:$AM$102,MATCH(Species!N$2,'Round  (8)'!$B$2:$AM$2,0),0),0)+IFERROR(VLOOKUP($B96,'Round  (9)'!$B$2:$AM$102,MATCH(Species!N$2,'Round  (9)'!$B$2:$AM$2,0),0),0)+IFERROR(VLOOKUP($B96,'Round  (10)'!$B$2:$U$102,MATCH(Species!N$2,'Round  (10)'!$B$2:$U$2,0),0),0)+IFERROR(VLOOKUP($B96,'Round  (11)'!$B$2:$AB$102,MATCH(Species!N$2,'Round  (11)'!$B$2:$AB$2,0),0),0)+IFERROR(VLOOKUP($B96,'Round  (12)'!$B$2:$Y$100,MATCH(Species!N$2,'Round  (12)'!$B$2:$Y$2,0),0),0)</f>
        <v>1</v>
      </c>
      <c r="O96" s="480">
        <f>IFERROR(VLOOKUP($B96,'Round 1'!$B$2:$AM$102,MATCH(Species!O$2,'Round 1'!$B$2:$AM$2,0),0),0)+IFERROR(VLOOKUP($B96,'Round  (2)'!$B$2:$AM$102,MATCH(Species!O$2,'Round  (2)'!$B$2:$AM$2,0),0),0)+IFERROR(VLOOKUP($B96,'Round  (3)'!$B$2:$AM$102,MATCH(Species!O$2,'Round  (3)'!$B$2:$AM$2,0),0),0)+IFERROR(VLOOKUP($B96,'Round (4)'!$B$2:$AM$102,MATCH(Species!O$2,'Round (4)'!$B$2:$AM$2,0),0),0)+IFERROR(VLOOKUP($B96,'Round  (5)'!$B$2:$AM$102,MATCH(Species!O$2,'Round  (5)'!$B$2:$AM$2,0),0),0)+IFERROR(VLOOKUP($B96,'Round  (6)'!$B$2:$AM$102,MATCH(Species!O$2,'Round  (6)'!$B$2:$AM$2,0),0),0)+IFERROR(VLOOKUP($B96,'Round  (7)'!$B$2:$AM$102,MATCH(Species!O$2,'Round  (7)'!$B$2:$AM$2,0),0),0)+IFERROR(VLOOKUP($B96,'Round  (8)'!$B$2:$AM$102,MATCH(Species!O$2,'Round  (8)'!$B$2:$AM$2,0),0),0)+IFERROR(VLOOKUP($B96,'Round  (9)'!$B$2:$AM$102,MATCH(Species!O$2,'Round  (9)'!$B$2:$AM$2,0),0),0)+IFERROR(VLOOKUP($B96,'Round  (10)'!$B$2:$U$102,MATCH(Species!O$2,'Round  (10)'!$B$2:$U$2,0),0),0)+IFERROR(VLOOKUP($B96,'Round  (11)'!$B$2:$AB$102,MATCH(Species!O$2,'Round  (11)'!$B$2:$AB$2,0),0),0)+IFERROR(VLOOKUP($B96,'Round  (12)'!$B$2:$Y$100,MATCH(Species!O$2,'Round  (12)'!$B$2:$Y$2,0),0),0)</f>
        <v>0</v>
      </c>
      <c r="P96" s="480">
        <f>IFERROR(VLOOKUP($B96,'Round 1'!$B$2:$AM$102,MATCH(Species!P$2,'Round 1'!$B$2:$AM$2,0),0),0)+IFERROR(VLOOKUP($B96,'Round  (2)'!$B$2:$AM$102,MATCH(Species!P$2,'Round  (2)'!$B$2:$AM$2,0),0),0)+IFERROR(VLOOKUP($B96,'Round  (3)'!$B$2:$AM$102,MATCH(Species!P$2,'Round  (3)'!$B$2:$AM$2,0),0),0)+IFERROR(VLOOKUP($B96,'Round (4)'!$B$2:$AM$102,MATCH(Species!P$2,'Round (4)'!$B$2:$AM$2,0),0),0)+IFERROR(VLOOKUP($B96,'Round  (5)'!$B$2:$AM$102,MATCH(Species!P$2,'Round  (5)'!$B$2:$AM$2,0),0),0)+IFERROR(VLOOKUP($B96,'Round  (6)'!$B$2:$AM$102,MATCH(Species!P$2,'Round  (6)'!$B$2:$AM$2,0),0),0)+IFERROR(VLOOKUP($B96,'Round  (7)'!$B$2:$AM$102,MATCH(Species!P$2,'Round  (7)'!$B$2:$AM$2,0),0),0)+IFERROR(VLOOKUP($B96,'Round  (8)'!$B$2:$AM$102,MATCH(Species!P$2,'Round  (8)'!$B$2:$AM$2,0),0),0)+IFERROR(VLOOKUP($B96,'Round  (9)'!$B$2:$AM$102,MATCH(Species!P$2,'Round  (9)'!$B$2:$AM$2,0),0),0)+IFERROR(VLOOKUP($B96,'Round  (10)'!$B$2:$U$102,MATCH(Species!P$2,'Round  (10)'!$B$2:$U$2,0),0),0)+IFERROR(VLOOKUP($B96,'Round  (11)'!$B$2:$AB$102,MATCH(Species!P$2,'Round  (11)'!$B$2:$AB$2,0),0),0)+IFERROR(VLOOKUP($B96,'Round  (12)'!$B$2:$Y$100,MATCH(Species!P$2,'Round  (12)'!$B$2:$Y$2,0),0),0)</f>
        <v>1</v>
      </c>
      <c r="Q96" s="480">
        <f>IFERROR(VLOOKUP($B96,'Round 1'!$B$2:$AM$102,MATCH(Species!Q$2,'Round 1'!$B$2:$AM$2,0),0),0)+IFERROR(VLOOKUP($B96,'Round  (2)'!$B$2:$AM$102,MATCH(Species!Q$2,'Round  (2)'!$B$2:$AM$2,0),0),0)+IFERROR(VLOOKUP($B96,'Round  (3)'!$B$2:$AM$102,MATCH(Species!Q$2,'Round  (3)'!$B$2:$AM$2,0),0),0)+IFERROR(VLOOKUP($B96,'Round (4)'!$B$2:$AM$102,MATCH(Species!Q$2,'Round (4)'!$B$2:$AM$2,0),0),0)+IFERROR(VLOOKUP($B96,'Round  (5)'!$B$2:$AM$102,MATCH(Species!Q$2,'Round  (5)'!$B$2:$AM$2,0),0),0)+IFERROR(VLOOKUP($B96,'Round  (6)'!$B$2:$AM$102,MATCH(Species!Q$2,'Round  (6)'!$B$2:$AM$2,0),0),0)+IFERROR(VLOOKUP($B96,'Round  (7)'!$B$2:$AM$102,MATCH(Species!Q$2,'Round  (7)'!$B$2:$AM$2,0),0),0)+IFERROR(VLOOKUP($B96,'Round  (8)'!$B$2:$AM$102,MATCH(Species!Q$2,'Round  (8)'!$B$2:$AM$2,0),0),0)+IFERROR(VLOOKUP($B96,'Round  (9)'!$B$2:$AM$102,MATCH(Species!Q$2,'Round  (9)'!$B$2:$AM$2,0),0),0)+IFERROR(VLOOKUP($B96,'Round  (10)'!$B$2:$U$102,MATCH(Species!Q$2,'Round  (10)'!$B$2:$U$2,0),0),0)+IFERROR(VLOOKUP($B96,'Round  (11)'!$B$2:$AB$102,MATCH(Species!Q$2,'Round  (11)'!$B$2:$AB$2,0),0),0)+IFERROR(VLOOKUP($B96,'Round  (12)'!$B$2:$Y$100,MATCH(Species!Q$2,'Round  (12)'!$B$2:$Y$2,0),0),0)</f>
        <v>0</v>
      </c>
      <c r="R96" s="480">
        <f>IFERROR(VLOOKUP($B96,'Round 1'!$B$2:$AM$102,MATCH(Species!R$2,'Round 1'!$B$2:$AM$2,0),0),0)+IFERROR(VLOOKUP($B96,'Round  (2)'!$B$2:$AM$102,MATCH(Species!R$2,'Round  (2)'!$B$2:$AM$2,0),0),0)+IFERROR(VLOOKUP($B96,'Round  (3)'!$B$2:$AM$102,MATCH(Species!R$2,'Round  (3)'!$B$2:$AM$2,0),0),0)+IFERROR(VLOOKUP($B96,'Round (4)'!$B$2:$AM$102,MATCH(Species!R$2,'Round (4)'!$B$2:$AM$2,0),0),0)+IFERROR(VLOOKUP($B96,'Round  (5)'!$B$2:$AM$102,MATCH(Species!R$2,'Round  (5)'!$B$2:$AM$2,0),0),0)+IFERROR(VLOOKUP($B96,'Round  (6)'!$B$2:$AM$102,MATCH(Species!R$2,'Round  (6)'!$B$2:$AM$2,0),0),0)+IFERROR(VLOOKUP($B96,'Round  (7)'!$B$2:$AM$102,MATCH(Species!R$2,'Round  (7)'!$B$2:$AM$2,0),0),0)+IFERROR(VLOOKUP($B96,'Round  (8)'!$B$2:$AM$102,MATCH(Species!R$2,'Round  (8)'!$B$2:$AM$2,0),0),0)+IFERROR(VLOOKUP($B96,'Round  (9)'!$B$2:$AM$102,MATCH(Species!R$2,'Round  (9)'!$B$2:$AM$2,0),0),0)+IFERROR(VLOOKUP($B96,'Round  (10)'!$B$2:$U$102,MATCH(Species!R$2,'Round  (10)'!$B$2:$U$2,0),0),0)+IFERROR(VLOOKUP($B96,'Round  (11)'!$B$2:$AB$102,MATCH(Species!R$2,'Round  (11)'!$B$2:$AB$2,0),0),0)+IFERROR(VLOOKUP($B96,'Round  (12)'!$B$2:$Y$100,MATCH(Species!R$2,'Round  (12)'!$B$2:$Y$2,0),0),0)</f>
        <v>0</v>
      </c>
      <c r="S96" s="480">
        <f>IFERROR(VLOOKUP($B96,'Round 1'!$B$2:$AM$102,MATCH(Species!S$2,'Round 1'!$B$2:$AM$2,0),0),0)+IFERROR(VLOOKUP($B96,'Round  (2)'!$B$2:$AM$102,MATCH(Species!S$2,'Round  (2)'!$B$2:$AM$2,0),0),0)+IFERROR(VLOOKUP($B96,'Round  (3)'!$B$2:$AM$102,MATCH(Species!S$2,'Round  (3)'!$B$2:$AM$2,0),0),0)+IFERROR(VLOOKUP($B96,'Round (4)'!$B$2:$AM$102,MATCH(Species!S$2,'Round (4)'!$B$2:$AM$2,0),0),0)+IFERROR(VLOOKUP($B96,'Round  (5)'!$B$2:$AM$102,MATCH(Species!S$2,'Round  (5)'!$B$2:$AM$2,0),0),0)+IFERROR(VLOOKUP($B96,'Round  (6)'!$B$2:$AM$102,MATCH(Species!S$2,'Round  (6)'!$B$2:$AM$2,0),0),0)+IFERROR(VLOOKUP($B96,'Round  (7)'!$B$2:$AM$102,MATCH(Species!S$2,'Round  (7)'!$B$2:$AM$2,0),0),0)+IFERROR(VLOOKUP($B96,'Round  (8)'!$B$2:$AM$102,MATCH(Species!S$2,'Round  (8)'!$B$2:$AM$2,0),0),0)+IFERROR(VLOOKUP($B96,'Round  (9)'!$B$2:$AM$102,MATCH(Species!S$2,'Round  (9)'!$B$2:$AM$2,0),0),0)+IFERROR(VLOOKUP($B96,'Round  (10)'!$B$2:$U$102,MATCH(Species!S$2,'Round  (10)'!$B$2:$U$2,0),0),0)+IFERROR(VLOOKUP($B96,'Round  (11)'!$B$2:$AB$102,MATCH(Species!S$2,'Round  (11)'!$B$2:$AB$2,0),0),0)+IFERROR(VLOOKUP($B96,'Round  (12)'!$B$2:$Y$100,MATCH(Species!S$2,'Round  (12)'!$B$2:$Y$2,0),0),0)</f>
        <v>0</v>
      </c>
      <c r="T96" s="480">
        <f>IFERROR(VLOOKUP($B96,'Round 1'!$B$2:$AM$102,MATCH(Species!T$2,'Round 1'!$B$2:$AM$2,0),0),0)+IFERROR(VLOOKUP($B96,'Round  (2)'!$B$2:$AM$102,MATCH(Species!T$2,'Round  (2)'!$B$2:$AM$2,0),0),0)+IFERROR(VLOOKUP($B96,'Round  (3)'!$B$2:$AM$102,MATCH(Species!T$2,'Round  (3)'!$B$2:$AM$2,0),0),0)+IFERROR(VLOOKUP($B96,'Round (4)'!$B$2:$AM$102,MATCH(Species!T$2,'Round (4)'!$B$2:$AM$2,0),0),0)+IFERROR(VLOOKUP($B96,'Round  (5)'!$B$2:$AM$102,MATCH(Species!T$2,'Round  (5)'!$B$2:$AM$2,0),0),0)+IFERROR(VLOOKUP($B96,'Round  (6)'!$B$2:$AM$102,MATCH(Species!T$2,'Round  (6)'!$B$2:$AM$2,0),0),0)+IFERROR(VLOOKUP($B96,'Round  (7)'!$B$2:$AM$102,MATCH(Species!T$2,'Round  (7)'!$B$2:$AM$2,0),0),0)+IFERROR(VLOOKUP($B96,'Round  (8)'!$B$2:$AM$102,MATCH(Species!T$2,'Round  (8)'!$B$2:$AM$2,0),0),0)+IFERROR(VLOOKUP($B96,'Round  (9)'!$B$2:$AM$102,MATCH(Species!T$2,'Round  (9)'!$B$2:$AM$2,0),0),0)+IFERROR(VLOOKUP($B96,'Round  (10)'!$B$2:$U$102,MATCH(Species!T$2,'Round  (10)'!$B$2:$U$2,0),0),0)+IFERROR(VLOOKUP($B96,'Round  (11)'!$B$2:$AB$102,MATCH(Species!T$2,'Round  (11)'!$B$2:$AB$2,0),0),0)+IFERROR(VLOOKUP($B96,'Round  (12)'!$B$2:$Y$100,MATCH(Species!T$2,'Round  (12)'!$B$2:$Y$2,0),0),0)</f>
        <v>0</v>
      </c>
      <c r="U96" s="480">
        <f>IFERROR(VLOOKUP($B96,'Round 1'!$B$2:$AM$102,MATCH(Species!U$2,'Round 1'!$B$2:$AM$2,0),0),0)+IFERROR(VLOOKUP($B96,'Round  (2)'!$B$2:$AM$102,MATCH(Species!U$2,'Round  (2)'!$B$2:$AM$2,0),0),0)+IFERROR(VLOOKUP($B96,'Round  (3)'!$B$2:$AM$102,MATCH(Species!U$2,'Round  (3)'!$B$2:$AM$2,0),0),0)+IFERROR(VLOOKUP($B96,'Round (4)'!$B$2:$AM$102,MATCH(Species!U$2,'Round (4)'!$B$2:$AM$2,0),0),0)+IFERROR(VLOOKUP($B96,'Round  (5)'!$B$2:$AM$102,MATCH(Species!U$2,'Round  (5)'!$B$2:$AM$2,0),0),0)+IFERROR(VLOOKUP($B96,'Round  (6)'!$B$2:$AM$102,MATCH(Species!U$2,'Round  (6)'!$B$2:$AM$2,0),0),0)+IFERROR(VLOOKUP($B96,'Round  (7)'!$B$2:$AM$102,MATCH(Species!U$2,'Round  (7)'!$B$2:$AM$2,0),0),0)+IFERROR(VLOOKUP($B96,'Round  (8)'!$B$2:$AM$102,MATCH(Species!U$2,'Round  (8)'!$B$2:$AM$2,0),0),0)+IFERROR(VLOOKUP($B96,'Round  (9)'!$B$2:$AM$102,MATCH(Species!U$2,'Round  (9)'!$B$2:$AM$2,0),0),0)+IFERROR(VLOOKUP($B96,'Round  (10)'!$B$2:$U$102,MATCH(Species!U$2,'Round  (10)'!$B$2:$U$2,0),0),0)+IFERROR(VLOOKUP($B96,'Round  (11)'!$B$2:$AB$102,MATCH(Species!U$2,'Round  (11)'!$B$2:$AB$2,0),0),0)+IFERROR(VLOOKUP($B96,'Round  (12)'!$B$2:$Y$100,MATCH(Species!U$2,'Round  (12)'!$B$2:$Y$2,0),0),0)</f>
        <v>0</v>
      </c>
      <c r="V96" s="480">
        <f>IFERROR(VLOOKUP($B96,'Round 1'!$B$2:$AM$102,MATCH(Species!V$2,'Round 1'!$B$2:$AM$2,0),0),0)+IFERROR(VLOOKUP($B96,'Round  (2)'!$B$2:$AM$102,MATCH(Species!V$2,'Round  (2)'!$B$2:$AM$2,0),0),0)+IFERROR(VLOOKUP($B96,'Round  (3)'!$B$2:$AM$102,MATCH(Species!V$2,'Round  (3)'!$B$2:$AM$2,0),0),0)+IFERROR(VLOOKUP($B96,'Round (4)'!$B$2:$AM$102,MATCH(Species!V$2,'Round (4)'!$B$2:$AM$2,0),0),0)+IFERROR(VLOOKUP($B96,'Round  (5)'!$B$2:$AM$102,MATCH(Species!V$2,'Round  (5)'!$B$2:$AM$2,0),0),0)+IFERROR(VLOOKUP($B96,'Round  (6)'!$B$2:$AM$102,MATCH(Species!V$2,'Round  (6)'!$B$2:$AM$2,0),0),0)+IFERROR(VLOOKUP($B96,'Round  (7)'!$B$2:$AM$102,MATCH(Species!V$2,'Round  (7)'!$B$2:$AM$2,0),0),0)+IFERROR(VLOOKUP($B96,'Round  (8)'!$B$2:$AM$102,MATCH(Species!V$2,'Round  (8)'!$B$2:$AM$2,0),0),0)+IFERROR(VLOOKUP($B96,'Round  (9)'!$B$2:$AM$102,MATCH(Species!V$2,'Round  (9)'!$B$2:$AM$2,0),0),0)+IFERROR(VLOOKUP($B96,'Round  (10)'!$B$2:$U$102,MATCH(Species!V$2,'Round  (10)'!$B$2:$U$2,0),0),0)+IFERROR(VLOOKUP($B96,'Round  (11)'!$B$2:$AB$102,MATCH(Species!V$2,'Round  (11)'!$B$2:$AB$2,0),0),0)+IFERROR(VLOOKUP($B96,'Round  (12)'!$B$2:$Y$100,MATCH(Species!V$2,'Round  (12)'!$B$2:$Y$2,0),0),0)</f>
        <v>0</v>
      </c>
      <c r="W96" s="480">
        <f>IFERROR(VLOOKUP($B96,'Round 1'!$B$2:$AM$102,MATCH(Species!W$2,'Round 1'!$B$2:$AM$2,0),0),0)+IFERROR(VLOOKUP($B96,'Round  (2)'!$B$2:$AM$102,MATCH(Species!W$2,'Round  (2)'!$B$2:$AM$2,0),0),0)+IFERROR(VLOOKUP($B96,'Round  (3)'!$B$2:$AM$102,MATCH(Species!W$2,'Round  (3)'!$B$2:$AM$2,0),0),0)+IFERROR(VLOOKUP($B96,'Round (4)'!$B$2:$AM$102,MATCH(Species!W$2,'Round (4)'!$B$2:$AM$2,0),0),0)+IFERROR(VLOOKUP($B96,'Round  (5)'!$B$2:$AM$102,MATCH(Species!W$2,'Round  (5)'!$B$2:$AM$2,0),0),0)+IFERROR(VLOOKUP($B96,'Round  (6)'!$B$2:$AM$102,MATCH(Species!W$2,'Round  (6)'!$B$2:$AM$2,0),0),0)+IFERROR(VLOOKUP($B96,'Round  (7)'!$B$2:$AM$102,MATCH(Species!W$2,'Round  (7)'!$B$2:$AM$2,0),0),0)+IFERROR(VLOOKUP($B96,'Round  (8)'!$B$2:$AM$102,MATCH(Species!W$2,'Round  (8)'!$B$2:$AM$2,0),0),0)+IFERROR(VLOOKUP($B96,'Round  (9)'!$B$2:$AM$102,MATCH(Species!W$2,'Round  (9)'!$B$2:$AM$2,0),0),0)+IFERROR(VLOOKUP($B96,'Round  (10)'!$B$2:$U$102,MATCH(Species!W$2,'Round  (10)'!$B$2:$U$2,0),0),0)+IFERROR(VLOOKUP($B96,'Round  (11)'!$B$2:$AB$102,MATCH(Species!W$2,'Round  (11)'!$B$2:$AB$2,0),0),0)+IFERROR(VLOOKUP($B96,'Round  (12)'!$B$2:$Y$100,MATCH(Species!W$2,'Round  (12)'!$B$2:$Y$2,0),0),0)</f>
        <v>0</v>
      </c>
      <c r="X96" s="480">
        <f>IFERROR(VLOOKUP($B96,'Round 1'!$B$2:$AM$102,MATCH(Species!X$2,'Round 1'!$B$2:$AM$2,0),0),0)+IFERROR(VLOOKUP($B96,'Round  (2)'!$B$2:$AM$102,MATCH(Species!X$2,'Round  (2)'!$B$2:$AM$2,0),0),0)+IFERROR(VLOOKUP($B96,'Round  (3)'!$B$2:$AM$102,MATCH(Species!X$2,'Round  (3)'!$B$2:$AM$2,0),0),0)+IFERROR(VLOOKUP($B96,'Round (4)'!$B$2:$AM$102,MATCH(Species!X$2,'Round (4)'!$B$2:$AM$2,0),0),0)+IFERROR(VLOOKUP($B96,'Round  (5)'!$B$2:$AM$102,MATCH(Species!X$2,'Round  (5)'!$B$2:$AM$2,0),0),0)+IFERROR(VLOOKUP($B96,'Round  (6)'!$B$2:$AM$102,MATCH(Species!X$2,'Round  (6)'!$B$2:$AM$2,0),0),0)+IFERROR(VLOOKUP($B96,'Round  (7)'!$B$2:$AM$102,MATCH(Species!X$2,'Round  (7)'!$B$2:$AM$2,0),0),0)+IFERROR(VLOOKUP($B96,'Round  (8)'!$B$2:$AM$102,MATCH(Species!X$2,'Round  (8)'!$B$2:$AM$2,0),0),0)+IFERROR(VLOOKUP($B96,'Round  (9)'!$B$2:$AM$102,MATCH(Species!X$2,'Round  (9)'!$B$2:$AM$2,0),0),0)+IFERROR(VLOOKUP($B96,'Round  (10)'!$B$2:$U$102,MATCH(Species!X$2,'Round  (10)'!$B$2:$U$2,0),0),0)+IFERROR(VLOOKUP($B96,'Round  (11)'!$B$2:$AB$102,MATCH(Species!X$2,'Round  (11)'!$B$2:$AB$2,0),0),0)+IFERROR(VLOOKUP($B96,'Round  (12)'!$B$2:$Y$100,MATCH(Species!X$2,'Round  (12)'!$B$2:$Y$2,0),0),0)</f>
        <v>0</v>
      </c>
      <c r="Y96" s="480">
        <f>IFERROR(VLOOKUP($B96,'Round 1'!$B$2:$AM$102,MATCH(Species!Y$2,'Round 1'!$B$2:$AM$2,0),0),0)+IFERROR(VLOOKUP($B96,'Round  (2)'!$B$2:$AM$102,MATCH(Species!Y$2,'Round  (2)'!$B$2:$AM$2,0),0),0)+IFERROR(VLOOKUP($B96,'Round  (3)'!$B$2:$AM$102,MATCH(Species!Y$2,'Round  (3)'!$B$2:$AM$2,0),0),0)+IFERROR(VLOOKUP($B96,'Round (4)'!$B$2:$AM$102,MATCH(Species!Y$2,'Round (4)'!$B$2:$AM$2,0),0),0)+IFERROR(VLOOKUP($B96,'Round  (5)'!$B$2:$AM$102,MATCH(Species!Y$2,'Round  (5)'!$B$2:$AM$2,0),0),0)+IFERROR(VLOOKUP($B96,'Round  (6)'!$B$2:$AM$102,MATCH(Species!Y$2,'Round  (6)'!$B$2:$AM$2,0),0),0)+IFERROR(VLOOKUP($B96,'Round  (7)'!$B$2:$AM$102,MATCH(Species!Y$2,'Round  (7)'!$B$2:$AM$2,0),0),0)+IFERROR(VLOOKUP($B96,'Round  (8)'!$B$2:$AM$102,MATCH(Species!Y$2,'Round  (8)'!$B$2:$AM$2,0),0),0)+IFERROR(VLOOKUP($B96,'Round  (9)'!$B$2:$AM$102,MATCH(Species!Y$2,'Round  (9)'!$B$2:$AM$2,0),0),0)+IFERROR(VLOOKUP($B96,'Round  (10)'!$B$2:$U$102,MATCH(Species!Y$2,'Round  (10)'!$B$2:$U$2,0),0),0)+IFERROR(VLOOKUP($B96,'Round  (11)'!$B$2:$AB$102,MATCH(Species!Y$2,'Round  (11)'!$B$2:$AB$2,0),0),0)+IFERROR(VLOOKUP($B96,'Round  (12)'!$B$2:$Y$100,MATCH(Species!Y$2,'Round  (12)'!$B$2:$Y$2,0),0),0)</f>
        <v>0</v>
      </c>
      <c r="Z96" s="480">
        <f>IFERROR(VLOOKUP($B96,'Round 1'!$B$2:$AM$102,MATCH(Species!Z$2,'Round 1'!$B$2:$AM$2,0),0),0)+IFERROR(VLOOKUP($B96,'Round  (2)'!$B$2:$AM$102,MATCH(Species!Z$2,'Round  (2)'!$B$2:$AM$2,0),0),0)+IFERROR(VLOOKUP($B96,'Round  (3)'!$B$2:$AM$102,MATCH(Species!Z$2,'Round  (3)'!$B$2:$AM$2,0),0),0)+IFERROR(VLOOKUP($B96,'Round (4)'!$B$2:$AM$102,MATCH(Species!Z$2,'Round (4)'!$B$2:$AM$2,0),0),0)+IFERROR(VLOOKUP($B96,'Round  (5)'!$B$2:$AM$102,MATCH(Species!Z$2,'Round  (5)'!$B$2:$AM$2,0),0),0)+IFERROR(VLOOKUP($B96,'Round  (6)'!$B$2:$AM$102,MATCH(Species!Z$2,'Round  (6)'!$B$2:$AM$2,0),0),0)+IFERROR(VLOOKUP($B96,'Round  (7)'!$B$2:$AM$102,MATCH(Species!Z$2,'Round  (7)'!$B$2:$AM$2,0),0),0)+IFERROR(VLOOKUP($B96,'Round  (8)'!$B$2:$AM$102,MATCH(Species!Z$2,'Round  (8)'!$B$2:$AM$2,0),0),0)+IFERROR(VLOOKUP($B96,'Round  (9)'!$B$2:$AM$102,MATCH(Species!Z$2,'Round  (9)'!$B$2:$AM$2,0),0),0)+IFERROR(VLOOKUP($B96,'Round  (10)'!$B$2:$U$102,MATCH(Species!Z$2,'Round  (10)'!$B$2:$U$2,0),0),0)+IFERROR(VLOOKUP($B96,'Round  (11)'!$B$2:$AB$102,MATCH(Species!Z$2,'Round  (11)'!$B$2:$AB$2,0),0),0)+IFERROR(VLOOKUP($B96,'Round  (12)'!$B$2:$Y$100,MATCH(Species!Z$2,'Round  (12)'!$B$2:$Y$2,0),0),0)</f>
        <v>0</v>
      </c>
      <c r="AA96" s="480">
        <f>IFERROR(VLOOKUP($B96,'Round 1'!$B$2:$AM$102,MATCH(Species!AA$2,'Round 1'!$B$2:$AM$2,0),0),0)+IFERROR(VLOOKUP($B96,'Round  (2)'!$B$2:$AM$102,MATCH(Species!AA$2,'Round  (2)'!$B$2:$AM$2,0),0),0)+IFERROR(VLOOKUP($B96,'Round  (3)'!$B$2:$AM$102,MATCH(Species!AA$2,'Round  (3)'!$B$2:$AM$2,0),0),0)+IFERROR(VLOOKUP($B96,'Round (4)'!$B$2:$AM$102,MATCH(Species!AA$2,'Round (4)'!$B$2:$AM$2,0),0),0)+IFERROR(VLOOKUP($B96,'Round  (5)'!$B$2:$AM$102,MATCH(Species!AA$2,'Round  (5)'!$B$2:$AM$2,0),0),0)+IFERROR(VLOOKUP($B96,'Round  (6)'!$B$2:$AM$102,MATCH(Species!AA$2,'Round  (6)'!$B$2:$AM$2,0),0),0)+IFERROR(VLOOKUP($B96,'Round  (7)'!$B$2:$AM$102,MATCH(Species!AA$2,'Round  (7)'!$B$2:$AM$2,0),0),0)+IFERROR(VLOOKUP($B96,'Round  (8)'!$B$2:$AM$102,MATCH(Species!AA$2,'Round  (8)'!$B$2:$AM$2,0),0),0)+IFERROR(VLOOKUP($B96,'Round  (9)'!$B$2:$AM$102,MATCH(Species!AA$2,'Round  (9)'!$B$2:$AM$2,0),0),0)+IFERROR(VLOOKUP($B96,'Round  (10)'!$B$2:$U$102,MATCH(Species!AA$2,'Round  (10)'!$B$2:$U$2,0),0),0)+IFERROR(VLOOKUP($B96,'Round  (11)'!$B$2:$AB$102,MATCH(Species!AA$2,'Round  (11)'!$B$2:$AB$2,0),0),0)+IFERROR(VLOOKUP($B96,'Round  (12)'!$B$2:$Y$100,MATCH(Species!AA$2,'Round  (12)'!$B$2:$Y$2,0),0),0)</f>
        <v>0</v>
      </c>
      <c r="AB96" s="480">
        <f>IFERROR(VLOOKUP($B96,'Round 1'!$B$2:$AM$102,MATCH(Species!AB$2,'Round 1'!$B$2:$AM$2,0),0),0)+IFERROR(VLOOKUP($B96,'Round  (2)'!$B$2:$AM$102,MATCH(Species!AB$2,'Round  (2)'!$B$2:$AM$2,0),0),0)+IFERROR(VLOOKUP($B96,'Round  (3)'!$B$2:$AM$102,MATCH(Species!AB$2,'Round  (3)'!$B$2:$AM$2,0),0),0)+IFERROR(VLOOKUP($B96,'Round (4)'!$B$2:$AM$102,MATCH(Species!AB$2,'Round (4)'!$B$2:$AM$2,0),0),0)+IFERROR(VLOOKUP($B96,'Round  (5)'!$B$2:$AM$102,MATCH(Species!AB$2,'Round  (5)'!$B$2:$AM$2,0),0),0)+IFERROR(VLOOKUP($B96,'Round  (6)'!$B$2:$AM$102,MATCH(Species!AB$2,'Round  (6)'!$B$2:$AM$2,0),0),0)+IFERROR(VLOOKUP($B96,'Round  (7)'!$B$2:$AM$102,MATCH(Species!AB$2,'Round  (7)'!$B$2:$AM$2,0),0),0)+IFERROR(VLOOKUP($B96,'Round  (8)'!$B$2:$AM$102,MATCH(Species!AB$2,'Round  (8)'!$B$2:$AM$2,0),0),0)+IFERROR(VLOOKUP($B96,'Round  (9)'!$B$2:$AM$102,MATCH(Species!AB$2,'Round  (9)'!$B$2:$AM$2,0),0),0)+IFERROR(VLOOKUP($B96,'Round  (10)'!$B$2:$U$102,MATCH(Species!AB$2,'Round  (10)'!$B$2:$U$2,0),0),0)+IFERROR(VLOOKUP($B96,'Round  (11)'!$B$2:$AB$102,MATCH(Species!AB$2,'Round  (11)'!$B$2:$AB$2,0),0),0)+IFERROR(VLOOKUP($B96,'Round  (12)'!$B$2:$Y$100,MATCH(Species!AB$2,'Round  (12)'!$B$2:$Y$2,0),0),0)</f>
        <v>0</v>
      </c>
      <c r="AC96" s="480">
        <f>IFERROR(VLOOKUP($B96,'Round 1'!$B$2:$AM$102,MATCH(Species!AC$2,'Round 1'!$B$2:$AM$2,0),0),0)+IFERROR(VLOOKUP($B96,'Round  (2)'!$B$2:$AM$102,MATCH(Species!AC$2,'Round  (2)'!$B$2:$AM$2,0),0),0)+IFERROR(VLOOKUP($B96,'Round  (3)'!$B$2:$AM$102,MATCH(Species!AC$2,'Round  (3)'!$B$2:$AM$2,0),0),0)+IFERROR(VLOOKUP($B96,'Round (4)'!$B$2:$AM$102,MATCH(Species!AC$2,'Round (4)'!$B$2:$AM$2,0),0),0)+IFERROR(VLOOKUP($B96,'Round  (5)'!$B$2:$AM$102,MATCH(Species!AC$2,'Round  (5)'!$B$2:$AM$2,0),0),0)+IFERROR(VLOOKUP($B96,'Round  (6)'!$B$2:$AM$102,MATCH(Species!AC$2,'Round  (6)'!$B$2:$AM$2,0),0),0)+IFERROR(VLOOKUP($B96,'Round  (7)'!$B$2:$AM$102,MATCH(Species!AC$2,'Round  (7)'!$B$2:$AM$2,0),0),0)+IFERROR(VLOOKUP($B96,'Round  (8)'!$B$2:$AM$102,MATCH(Species!AC$2,'Round  (8)'!$B$2:$AM$2,0),0),0)+IFERROR(VLOOKUP($B96,'Round  (9)'!$B$2:$AM$102,MATCH(Species!AC$2,'Round  (9)'!$B$2:$AM$2,0),0),0)+IFERROR(VLOOKUP($B96,'Round  (10)'!$B$2:$U$102,MATCH(Species!AC$2,'Round  (10)'!$B$2:$U$2,0),0),0)+IFERROR(VLOOKUP($B96,'Round  (11)'!$B$2:$AB$102,MATCH(Species!AC$2,'Round  (11)'!$B$2:$AB$2,0),0),0)+IFERROR(VLOOKUP($B96,'Round  (12)'!$B$2:$Y$100,MATCH(Species!AC$2,'Round  (12)'!$B$2:$Y$2,0),0),0)</f>
        <v>0</v>
      </c>
      <c r="AD96" s="480">
        <f>IFERROR(VLOOKUP($B96,'Round 1'!$B$2:$AM$102,MATCH(Species!AD$2,'Round 1'!$B$2:$AM$2,0),0),0)+IFERROR(VLOOKUP($B96,'Round  (2)'!$B$2:$AM$102,MATCH(Species!AD$2,'Round  (2)'!$B$2:$AM$2,0),0),0)+IFERROR(VLOOKUP($B96,'Round  (3)'!$B$2:$AM$102,MATCH(Species!AD$2,'Round  (3)'!$B$2:$AM$2,0),0),0)+IFERROR(VLOOKUP($B96,'Round (4)'!$B$2:$AM$102,MATCH(Species!AD$2,'Round (4)'!$B$2:$AM$2,0),0),0)+IFERROR(VLOOKUP($B96,'Round  (5)'!$B$2:$AM$102,MATCH(Species!AD$2,'Round  (5)'!$B$2:$AM$2,0),0),0)+IFERROR(VLOOKUP($B96,'Round  (6)'!$B$2:$AM$102,MATCH(Species!AD$2,'Round  (6)'!$B$2:$AM$2,0),0),0)+IFERROR(VLOOKUP($B96,'Round  (7)'!$B$2:$AM$102,MATCH(Species!AD$2,'Round  (7)'!$B$2:$AM$2,0),0),0)+IFERROR(VLOOKUP($B96,'Round  (8)'!$B$2:$AM$102,MATCH(Species!AD$2,'Round  (8)'!$B$2:$AM$2,0),0),0)+IFERROR(VLOOKUP($B96,'Round  (9)'!$B$2:$AM$102,MATCH(Species!AD$2,'Round  (9)'!$B$2:$AM$2,0),0),0)+IFERROR(VLOOKUP($B96,'Round  (10)'!$B$2:$U$102,MATCH(Species!AD$2,'Round  (10)'!$B$2:$U$2,0),0),0)+IFERROR(VLOOKUP($B96,'Round  (11)'!$B$2:$AB$102,MATCH(Species!AD$2,'Round  (11)'!$B$2:$AB$2,0),0),0)+IFERROR(VLOOKUP($B96,'Round  (12)'!$B$2:$Y$100,MATCH(Species!AD$2,'Round  (12)'!$B$2:$Y$2,0),0),0)</f>
        <v>0</v>
      </c>
      <c r="AE96" s="480">
        <f>IFERROR(VLOOKUP($B96,'Round 1'!$B$2:$AM$102,MATCH(Species!AE$2,'Round 1'!$B$2:$AM$2,0),0),0)+IFERROR(VLOOKUP($B96,'Round  (2)'!$B$2:$AM$102,MATCH(Species!AE$2,'Round  (2)'!$B$2:$AM$2,0),0),0)+IFERROR(VLOOKUP($B96,'Round  (3)'!$B$2:$AM$102,MATCH(Species!AE$2,'Round  (3)'!$B$2:$AM$2,0),0),0)+IFERROR(VLOOKUP($B96,'Round (4)'!$B$2:$AM$102,MATCH(Species!AE$2,'Round (4)'!$B$2:$AM$2,0),0),0)+IFERROR(VLOOKUP($B96,'Round  (5)'!$B$2:$AM$102,MATCH(Species!AE$2,'Round  (5)'!$B$2:$AM$2,0),0),0)+IFERROR(VLOOKUP($B96,'Round  (6)'!$B$2:$AM$102,MATCH(Species!AE$2,'Round  (6)'!$B$2:$AM$2,0),0),0)+IFERROR(VLOOKUP($B96,'Round  (7)'!$B$2:$AM$102,MATCH(Species!AE$2,'Round  (7)'!$B$2:$AM$2,0),0),0)+IFERROR(VLOOKUP($B96,'Round  (8)'!$B$2:$AM$102,MATCH(Species!AE$2,'Round  (8)'!$B$2:$AM$2,0),0),0)+IFERROR(VLOOKUP($B96,'Round  (9)'!$B$2:$AM$102,MATCH(Species!AE$2,'Round  (9)'!$B$2:$AM$2,0),0),0)+IFERROR(VLOOKUP($B96,'Round  (10)'!$B$2:$U$102,MATCH(Species!AE$2,'Round  (10)'!$B$2:$U$2,0),0),0)+IFERROR(VLOOKUP($B96,'Round  (11)'!$B$2:$AB$102,MATCH(Species!AE$2,'Round  (11)'!$B$2:$AB$2,0),0),0)+IFERROR(VLOOKUP($B96,'Round  (12)'!$B$2:$Y$100,MATCH(Species!AE$2,'Round  (12)'!$B$2:$Y$2,0),0),0)</f>
        <v>0</v>
      </c>
      <c r="AF96" s="480">
        <f>IFERROR(VLOOKUP($B96,'Round 1'!$B$2:$AM$102,MATCH(Species!AF$2,'Round 1'!$B$2:$AM$2,0),0),0)+IFERROR(VLOOKUP($B96,'Round  (2)'!$B$2:$AM$102,MATCH(Species!AF$2,'Round  (2)'!$B$2:$AM$2,0),0),0)+IFERROR(VLOOKUP($B96,'Round  (3)'!$B$2:$AM$102,MATCH(Species!AF$2,'Round  (3)'!$B$2:$AM$2,0),0),0)+IFERROR(VLOOKUP($B96,'Round (4)'!$B$2:$AM$102,MATCH(Species!AF$2,'Round (4)'!$B$2:$AM$2,0),0),0)+IFERROR(VLOOKUP($B96,'Round  (5)'!$B$2:$AM$102,MATCH(Species!AF$2,'Round  (5)'!$B$2:$AM$2,0),0),0)+IFERROR(VLOOKUP($B96,'Round  (6)'!$B$2:$AM$102,MATCH(Species!AF$2,'Round  (6)'!$B$2:$AM$2,0),0),0)+IFERROR(VLOOKUP($B96,'Round  (7)'!$B$2:$AM$102,MATCH(Species!AF$2,'Round  (7)'!$B$2:$AM$2,0),0),0)+IFERROR(VLOOKUP($B96,'Round  (8)'!$B$2:$AM$102,MATCH(Species!AF$2,'Round  (8)'!$B$2:$AM$2,0),0),0)+IFERROR(VLOOKUP($B96,'Round  (9)'!$B$2:$AM$102,MATCH(Species!AF$2,'Round  (9)'!$B$2:$AM$2,0),0),0)+IFERROR(VLOOKUP($B96,'Round  (10)'!$B$2:$U$102,MATCH(Species!AF$2,'Round  (10)'!$B$2:$U$2,0),0),0)+IFERROR(VLOOKUP($B96,'Round  (11)'!$B$2:$AB$102,MATCH(Species!AF$2,'Round  (11)'!$B$2:$AB$2,0),0),0)+IFERROR(VLOOKUP($B96,'Round  (12)'!$B$2:$Y$100,MATCH(Species!AF$2,'Round  (12)'!$B$2:$Y$2,0),0),0)</f>
        <v>0</v>
      </c>
      <c r="AG96" s="480">
        <f>IFERROR(VLOOKUP($B96,'Round 1'!$B$2:$AM$102,MATCH(Species!AG$2,'Round 1'!$B$2:$AM$2,0),0),0)+IFERROR(VLOOKUP($B96,'Round  (2)'!$B$2:$AM$102,MATCH(Species!AG$2,'Round  (2)'!$B$2:$AM$2,0),0),0)+IFERROR(VLOOKUP($B96,'Round  (3)'!$B$2:$AM$102,MATCH(Species!AG$2,'Round  (3)'!$B$2:$AM$2,0),0),0)+IFERROR(VLOOKUP($B96,'Round (4)'!$B$2:$AM$102,MATCH(Species!AG$2,'Round (4)'!$B$2:$AM$2,0),0),0)+IFERROR(VLOOKUP($B96,'Round  (5)'!$B$2:$AM$102,MATCH(Species!AG$2,'Round  (5)'!$B$2:$AM$2,0),0),0)+IFERROR(VLOOKUP($B96,'Round  (6)'!$B$2:$AM$102,MATCH(Species!AG$2,'Round  (6)'!$B$2:$AM$2,0),0),0)+IFERROR(VLOOKUP($B96,'Round  (7)'!$B$2:$AM$102,MATCH(Species!AG$2,'Round  (7)'!$B$2:$AM$2,0),0),0)+IFERROR(VLOOKUP($B96,'Round  (8)'!$B$2:$AM$102,MATCH(Species!AG$2,'Round  (8)'!$B$2:$AM$2,0),0),0)+IFERROR(VLOOKUP($B96,'Round  (9)'!$B$2:$AM$102,MATCH(Species!AG$2,'Round  (9)'!$B$2:$AM$2,0),0),0)+IFERROR(VLOOKUP($B96,'Round  (10)'!$B$2:$U$102,MATCH(Species!AG$2,'Round  (10)'!$B$2:$U$2,0),0),0)+IFERROR(VLOOKUP($B96,'Round  (11)'!$B$2:$AB$102,MATCH(Species!AG$2,'Round  (11)'!$B$2:$AB$2,0),0),0)+IFERROR(VLOOKUP($B96,'Round  (12)'!$B$2:$Y$100,MATCH(Species!AG$2,'Round  (12)'!$B$2:$Y$2,0),0),0)</f>
        <v>0</v>
      </c>
      <c r="AH96" s="480">
        <f>IFERROR(VLOOKUP($B96,'Round 1'!$B$2:$AM$102,MATCH(Species!AH$2,'Round 1'!$B$2:$AM$2,0),0),0)+IFERROR(VLOOKUP($B96,'Round  (2)'!$B$2:$AM$102,MATCH(Species!AH$2,'Round  (2)'!$B$2:$AM$2,0),0),0)+IFERROR(VLOOKUP($B96,'Round  (3)'!$B$2:$AM$102,MATCH(Species!AH$2,'Round  (3)'!$B$2:$AM$2,0),0),0)+IFERROR(VLOOKUP($B96,'Round (4)'!$B$2:$AM$102,MATCH(Species!AH$2,'Round (4)'!$B$2:$AM$2,0),0),0)+IFERROR(VLOOKUP($B96,'Round  (5)'!$B$2:$AM$102,MATCH(Species!AH$2,'Round  (5)'!$B$2:$AM$2,0),0),0)+IFERROR(VLOOKUP($B96,'Round  (6)'!$B$2:$AM$102,MATCH(Species!AH$2,'Round  (6)'!$B$2:$AM$2,0),0),0)+IFERROR(VLOOKUP($B96,'Round  (7)'!$B$2:$AM$102,MATCH(Species!AH$2,'Round  (7)'!$B$2:$AM$2,0),0),0)+IFERROR(VLOOKUP($B96,'Round  (8)'!$B$2:$AM$102,MATCH(Species!AH$2,'Round  (8)'!$B$2:$AM$2,0),0),0)+IFERROR(VLOOKUP($B96,'Round  (9)'!$B$2:$AM$102,MATCH(Species!AH$2,'Round  (9)'!$B$2:$AM$2,0),0),0)+IFERROR(VLOOKUP($B96,'Round  (10)'!$B$2:$U$102,MATCH(Species!AH$2,'Round  (10)'!$B$2:$U$2,0),0),0)+IFERROR(VLOOKUP($B96,'Round  (11)'!$B$2:$AB$102,MATCH(Species!AH$2,'Round  (11)'!$B$2:$AB$2,0),0),0)+IFERROR(VLOOKUP($B96,'Round  (12)'!$B$2:$Y$100,MATCH(Species!AH$2,'Round  (12)'!$B$2:$Y$2,0),0),0)</f>
        <v>0</v>
      </c>
      <c r="AI96" s="480">
        <f>IFERROR(VLOOKUP($B96,'Round 1'!$B$2:$AM$102,MATCH(Species!AI$2,'Round 1'!$B$2:$AM$2,0),0),0)+IFERROR(VLOOKUP($B96,'Round  (2)'!$B$2:$AM$102,MATCH(Species!AI$2,'Round  (2)'!$B$2:$AM$2,0),0),0)+IFERROR(VLOOKUP($B96,'Round  (3)'!$B$2:$AM$102,MATCH(Species!AI$2,'Round  (3)'!$B$2:$AM$2,0),0),0)+IFERROR(VLOOKUP($B96,'Round (4)'!$B$2:$AM$102,MATCH(Species!AI$2,'Round (4)'!$B$2:$AM$2,0),0),0)+IFERROR(VLOOKUP($B96,'Round  (5)'!$B$2:$AM$102,MATCH(Species!AI$2,'Round  (5)'!$B$2:$AM$2,0),0),0)+IFERROR(VLOOKUP($B96,'Round  (6)'!$B$2:$AM$102,MATCH(Species!AI$2,'Round  (6)'!$B$2:$AM$2,0),0),0)+IFERROR(VLOOKUP($B96,'Round  (7)'!$B$2:$AM$102,MATCH(Species!AI$2,'Round  (7)'!$B$2:$AM$2,0),0),0)+IFERROR(VLOOKUP($B96,'Round  (8)'!$B$2:$AM$102,MATCH(Species!AI$2,'Round  (8)'!$B$2:$AM$2,0),0),0)+IFERROR(VLOOKUP($B96,'Round  (9)'!$B$2:$AM$102,MATCH(Species!AI$2,'Round  (9)'!$B$2:$AM$2,0),0),0)+IFERROR(VLOOKUP($B96,'Round  (10)'!$B$2:$U$102,MATCH(Species!AI$2,'Round  (10)'!$B$2:$U$2,0),0),0)+IFERROR(VLOOKUP($B96,'Round  (11)'!$B$2:$AB$102,MATCH(Species!AI$2,'Round  (11)'!$B$2:$AB$2,0),0),0)+IFERROR(VLOOKUP($B96,'Round  (12)'!$B$2:$Y$100,MATCH(Species!AI$2,'Round  (12)'!$B$2:$Y$2,0),0),0)</f>
        <v>0</v>
      </c>
      <c r="AJ96" s="480">
        <f>IFERROR(VLOOKUP($B96,'Round 1'!$B$2:$AM$102,MATCH(Species!AJ$2,'Round 1'!$B$2:$AM$2,0),0),0)+IFERROR(VLOOKUP($B96,'Round  (2)'!$B$2:$AM$102,MATCH(Species!AJ$2,'Round  (2)'!$B$2:$AM$2,0),0),0)+IFERROR(VLOOKUP($B96,'Round  (3)'!$B$2:$AM$102,MATCH(Species!AJ$2,'Round  (3)'!$B$2:$AM$2,0),0),0)+IFERROR(VLOOKUP($B96,'Round (4)'!$B$2:$AM$102,MATCH(Species!AJ$2,'Round (4)'!$B$2:$AM$2,0),0),0)+IFERROR(VLOOKUP($B96,'Round  (5)'!$B$2:$AM$102,MATCH(Species!AJ$2,'Round  (5)'!$B$2:$AM$2,0),0),0)+IFERROR(VLOOKUP($B96,'Round  (6)'!$B$2:$AM$102,MATCH(Species!AJ$2,'Round  (6)'!$B$2:$AM$2,0),0),0)+IFERROR(VLOOKUP($B96,'Round  (7)'!$B$2:$AM$102,MATCH(Species!AJ$2,'Round  (7)'!$B$2:$AM$2,0),0),0)+IFERROR(VLOOKUP($B96,'Round  (8)'!$B$2:$AM$102,MATCH(Species!AJ$2,'Round  (8)'!$B$2:$AM$2,0),0),0)+IFERROR(VLOOKUP($B96,'Round  (9)'!$B$2:$AM$102,MATCH(Species!AJ$2,'Round  (9)'!$B$2:$AM$2,0),0),0)+IFERROR(VLOOKUP($B96,'Round  (10)'!$B$2:$U$102,MATCH(Species!AJ$2,'Round  (10)'!$B$2:$U$2,0),0),0)+IFERROR(VLOOKUP($B96,'Round  (11)'!$B$2:$AB$102,MATCH(Species!AJ$2,'Round  (11)'!$B$2:$AB$2,0),0),0)+IFERROR(VLOOKUP($B96,'Round  (12)'!$B$2:$Y$100,MATCH(Species!AJ$2,'Round  (12)'!$B$2:$Y$2,0),0),0)</f>
        <v>0</v>
      </c>
    </row>
    <row r="97" spans="1:37" x14ac:dyDescent="0.3">
      <c r="A97" s="186">
        <v>94</v>
      </c>
      <c r="B97" s="326" t="s">
        <v>322</v>
      </c>
      <c r="C97" s="66" t="str">
        <f>IFERROR(VLOOKUP(B97,IND!$B$3:$E$66,4,0),"NM")</f>
        <v>NM</v>
      </c>
      <c r="D97" s="51">
        <f t="shared" si="5"/>
        <v>0</v>
      </c>
      <c r="E97" s="342">
        <f t="shared" si="6"/>
        <v>0</v>
      </c>
      <c r="F97" s="480">
        <f>IFERROR(VLOOKUP($B97,'Round 1'!$B$2:$AM$102,MATCH(Species!F$2,'Round 1'!$B$2:$AM$2,0),0),0)+IFERROR(VLOOKUP($B97,'Round  (2)'!$B$2:$AM$102,MATCH(Species!F$2,'Round  (2)'!$B$2:$AM$2,0),0),0)+IFERROR(VLOOKUP($B97,'Round  (3)'!$B$2:$AM$102,MATCH(Species!F$2,'Round  (3)'!$B$2:$AM$2,0),0),0)+IFERROR(VLOOKUP($B97,'Round (4)'!$B$2:$AM$102,MATCH(Species!F$2,'Round (4)'!$B$2:$AM$2,0),0),0)+IFERROR(VLOOKUP($B97,'Round  (5)'!$B$2:$AM$102,MATCH(Species!F$2,'Round  (5)'!$B$2:$AM$2,0),0),0)+IFERROR(VLOOKUP($B97,'Round  (6)'!$B$2:$AM$102,MATCH(Species!F$2,'Round  (6)'!$B$2:$AM$2,0),0),0)+IFERROR(VLOOKUP($B97,'Round  (7)'!$B$2:$AM$102,MATCH(Species!F$2,'Round  (7)'!$B$2:$AM$2,0),0),0)+IFERROR(VLOOKUP($B97,'Round  (8)'!$B$2:$AM$102,MATCH(Species!F$2,'Round  (8)'!$B$2:$AM$2,0),0),0)+IFERROR(VLOOKUP($B97,'Round  (9)'!$B$2:$AM$102,MATCH(Species!F$2,'Round  (9)'!$B$2:$AM$2,0),0),0)+IFERROR(VLOOKUP($B97,'Round  (10)'!$B$2:$U$102,MATCH(Species!F$2,'Round  (10)'!$B$2:$U$2,0),0),0)+IFERROR(VLOOKUP($B97,'Round  (11)'!$B$2:$AB$102,MATCH(Species!F$2,'Round  (11)'!$B$2:$AB$2,0),0),0)+IFERROR(VLOOKUP($B97,'Round  (12)'!$B$2:$Y$100,MATCH(Species!F$2,'Round  (12)'!$B$2:$Y$2,0),0),0)</f>
        <v>0</v>
      </c>
      <c r="G97" s="480">
        <f>IFERROR(VLOOKUP($B97,'Round 1'!$B$2:$AM$102,MATCH(Species!G$2,'Round 1'!$B$2:$AM$2,0),0),0)+IFERROR(VLOOKUP($B97,'Round  (2)'!$B$2:$AM$102,MATCH(Species!G$2,'Round  (2)'!$B$2:$AM$2,0),0),0)+IFERROR(VLOOKUP($B97,'Round  (3)'!$B$2:$AM$102,MATCH(Species!G$2,'Round  (3)'!$B$2:$AM$2,0),0),0)+IFERROR(VLOOKUP($B97,'Round (4)'!$B$2:$AM$102,MATCH(Species!G$2,'Round (4)'!$B$2:$AM$2,0),0),0)+IFERROR(VLOOKUP($B97,'Round  (5)'!$B$2:$AM$102,MATCH(Species!G$2,'Round  (5)'!$B$2:$AM$2,0),0),0)+IFERROR(VLOOKUP($B97,'Round  (6)'!$B$2:$AM$102,MATCH(Species!G$2,'Round  (6)'!$B$2:$AM$2,0),0),0)+IFERROR(VLOOKUP($B97,'Round  (7)'!$B$2:$AM$102,MATCH(Species!G$2,'Round  (7)'!$B$2:$AM$2,0),0),0)+IFERROR(VLOOKUP($B97,'Round  (8)'!$B$2:$AM$102,MATCH(Species!G$2,'Round  (8)'!$B$2:$AM$2,0),0),0)+IFERROR(VLOOKUP($B97,'Round  (9)'!$B$2:$AM$102,MATCH(Species!G$2,'Round  (9)'!$B$2:$AM$2,0),0),0)+IFERROR(VLOOKUP($B97,'Round  (10)'!$B$2:$U$102,MATCH(Species!G$2,'Round  (10)'!$B$2:$U$2,0),0),0)+IFERROR(VLOOKUP($B97,'Round  (11)'!$B$2:$AB$102,MATCH(Species!G$2,'Round  (11)'!$B$2:$AB$2,0),0),0)+IFERROR(VLOOKUP($B97,'Round  (12)'!$B$2:$Y$100,MATCH(Species!G$2,'Round  (12)'!$B$2:$Y$2,0),0),0)</f>
        <v>0</v>
      </c>
      <c r="H97" s="480">
        <f>IFERROR(VLOOKUP($B97,'Round 1'!$B$2:$AM$102,MATCH(Species!H$2,'Round 1'!$B$2:$AM$2,0),0),0)+IFERROR(VLOOKUP($B97,'Round  (2)'!$B$2:$AM$102,MATCH(Species!H$2,'Round  (2)'!$B$2:$AM$2,0),0),0)+IFERROR(VLOOKUP($B97,'Round  (3)'!$B$2:$AM$102,MATCH(Species!H$2,'Round  (3)'!$B$2:$AM$2,0),0),0)+IFERROR(VLOOKUP($B97,'Round (4)'!$B$2:$AM$102,MATCH(Species!H$2,'Round (4)'!$B$2:$AM$2,0),0),0)+IFERROR(VLOOKUP($B97,'Round  (5)'!$B$2:$AM$102,MATCH(Species!H$2,'Round  (5)'!$B$2:$AM$2,0),0),0)+IFERROR(VLOOKUP($B97,'Round  (6)'!$B$2:$AM$102,MATCH(Species!H$2,'Round  (6)'!$B$2:$AM$2,0),0),0)+IFERROR(VLOOKUP($B97,'Round  (7)'!$B$2:$AM$102,MATCH(Species!H$2,'Round  (7)'!$B$2:$AM$2,0),0),0)+IFERROR(VLOOKUP($B97,'Round  (8)'!$B$2:$AM$102,MATCH(Species!H$2,'Round  (8)'!$B$2:$AM$2,0),0),0)+IFERROR(VLOOKUP($B97,'Round  (9)'!$B$2:$AM$102,MATCH(Species!H$2,'Round  (9)'!$B$2:$AM$2,0),0),0)+IFERROR(VLOOKUP($B97,'Round  (10)'!$B$2:$U$102,MATCH(Species!H$2,'Round  (10)'!$B$2:$U$2,0),0),0)+IFERROR(VLOOKUP($B97,'Round  (11)'!$B$2:$AB$102,MATCH(Species!H$2,'Round  (11)'!$B$2:$AB$2,0),0),0)+IFERROR(VLOOKUP($B97,'Round  (12)'!$B$2:$Y$100,MATCH(Species!H$2,'Round  (12)'!$B$2:$Y$2,0),0),0)</f>
        <v>0</v>
      </c>
      <c r="I97" s="480">
        <f>IFERROR(VLOOKUP($B97,'Round 1'!$B$2:$AM$102,MATCH(Species!I$2,'Round 1'!$B$2:$AM$2,0),0),0)+IFERROR(VLOOKUP($B97,'Round  (2)'!$B$2:$AM$102,MATCH(Species!I$2,'Round  (2)'!$B$2:$AM$2,0),0),0)+IFERROR(VLOOKUP($B97,'Round  (3)'!$B$2:$AM$102,MATCH(Species!I$2,'Round  (3)'!$B$2:$AM$2,0),0),0)+IFERROR(VLOOKUP($B97,'Round (4)'!$B$2:$AM$102,MATCH(Species!I$2,'Round (4)'!$B$2:$AM$2,0),0),0)+IFERROR(VLOOKUP($B97,'Round  (5)'!$B$2:$AM$102,MATCH(Species!I$2,'Round  (5)'!$B$2:$AM$2,0),0),0)+IFERROR(VLOOKUP($B97,'Round  (6)'!$B$2:$AM$102,MATCH(Species!I$2,'Round  (6)'!$B$2:$AM$2,0),0),0)+IFERROR(VLOOKUP($B97,'Round  (7)'!$B$2:$AM$102,MATCH(Species!I$2,'Round  (7)'!$B$2:$AM$2,0),0),0)+IFERROR(VLOOKUP($B97,'Round  (8)'!$B$2:$AM$102,MATCH(Species!I$2,'Round  (8)'!$B$2:$AM$2,0),0),0)+IFERROR(VLOOKUP($B97,'Round  (9)'!$B$2:$AM$102,MATCH(Species!I$2,'Round  (9)'!$B$2:$AM$2,0),0),0)+IFERROR(VLOOKUP($B97,'Round  (10)'!$B$2:$U$102,MATCH(Species!I$2,'Round  (10)'!$B$2:$U$2,0),0),0)+IFERROR(VLOOKUP($B97,'Round  (11)'!$B$2:$AB$102,MATCH(Species!I$2,'Round  (11)'!$B$2:$AB$2,0),0),0)+IFERROR(VLOOKUP($B97,'Round  (12)'!$B$2:$Y$100,MATCH(Species!I$2,'Round  (12)'!$B$2:$Y$2,0),0),0)</f>
        <v>0</v>
      </c>
      <c r="J97" s="480">
        <f>IFERROR(VLOOKUP($B97,'Round 1'!$B$2:$AM$102,MATCH(Species!J$2,'Round 1'!$B$2:$AM$2,0),0),0)+IFERROR(VLOOKUP($B97,'Round  (2)'!$B$2:$AM$102,MATCH(Species!J$2,'Round  (2)'!$B$2:$AM$2,0),0),0)+IFERROR(VLOOKUP($B97,'Round  (3)'!$B$2:$AM$102,MATCH(Species!J$2,'Round  (3)'!$B$2:$AM$2,0),0),0)+IFERROR(VLOOKUP($B97,'Round (4)'!$B$2:$AM$102,MATCH(Species!J$2,'Round (4)'!$B$2:$AM$2,0),0),0)+IFERROR(VLOOKUP($B97,'Round  (5)'!$B$2:$AM$102,MATCH(Species!J$2,'Round  (5)'!$B$2:$AM$2,0),0),0)+IFERROR(VLOOKUP($B97,'Round  (6)'!$B$2:$AM$102,MATCH(Species!J$2,'Round  (6)'!$B$2:$AM$2,0),0),0)+IFERROR(VLOOKUP($B97,'Round  (7)'!$B$2:$AM$102,MATCH(Species!J$2,'Round  (7)'!$B$2:$AM$2,0),0),0)+IFERROR(VLOOKUP($B97,'Round  (8)'!$B$2:$AM$102,MATCH(Species!J$2,'Round  (8)'!$B$2:$AM$2,0),0),0)+IFERROR(VLOOKUP($B97,'Round  (9)'!$B$2:$AM$102,MATCH(Species!J$2,'Round  (9)'!$B$2:$AM$2,0),0),0)+IFERROR(VLOOKUP($B97,'Round  (10)'!$B$2:$U$102,MATCH(Species!J$2,'Round  (10)'!$B$2:$U$2,0),0),0)+IFERROR(VLOOKUP($B97,'Round  (11)'!$B$2:$AB$102,MATCH(Species!J$2,'Round  (11)'!$B$2:$AB$2,0),0),0)+IFERROR(VLOOKUP($B97,'Round  (12)'!$B$2:$Y$100,MATCH(Species!J$2,'Round  (12)'!$B$2:$Y$2,0),0),0)</f>
        <v>0</v>
      </c>
      <c r="K97" s="480">
        <f>IFERROR(VLOOKUP($B97,'Round 1'!$B$2:$AM$102,MATCH(Species!K$2,'Round 1'!$B$2:$AM$2,0),0),0)+IFERROR(VLOOKUP($B97,'Round  (2)'!$B$2:$AM$102,MATCH(Species!K$2,'Round  (2)'!$B$2:$AM$2,0),0),0)+IFERROR(VLOOKUP($B97,'Round  (3)'!$B$2:$AM$102,MATCH(Species!K$2,'Round  (3)'!$B$2:$AM$2,0),0),0)+IFERROR(VLOOKUP($B97,'Round (4)'!$B$2:$AM$102,MATCH(Species!K$2,'Round (4)'!$B$2:$AM$2,0),0),0)+IFERROR(VLOOKUP($B97,'Round  (5)'!$B$2:$AM$102,MATCH(Species!K$2,'Round  (5)'!$B$2:$AM$2,0),0),0)+IFERROR(VLOOKUP($B97,'Round  (6)'!$B$2:$AM$102,MATCH(Species!K$2,'Round  (6)'!$B$2:$AM$2,0),0),0)+IFERROR(VLOOKUP($B97,'Round  (7)'!$B$2:$AM$102,MATCH(Species!K$2,'Round  (7)'!$B$2:$AM$2,0),0),0)+IFERROR(VLOOKUP($B97,'Round  (8)'!$B$2:$AM$102,MATCH(Species!K$2,'Round  (8)'!$B$2:$AM$2,0),0),0)+IFERROR(VLOOKUP($B97,'Round  (9)'!$B$2:$AM$102,MATCH(Species!K$2,'Round  (9)'!$B$2:$AM$2,0),0),0)+IFERROR(VLOOKUP($B97,'Round  (10)'!$B$2:$U$102,MATCH(Species!K$2,'Round  (10)'!$B$2:$U$2,0),0),0)+IFERROR(VLOOKUP($B97,'Round  (11)'!$B$2:$AB$102,MATCH(Species!K$2,'Round  (11)'!$B$2:$AB$2,0),0),0)+IFERROR(VLOOKUP($B97,'Round  (12)'!$B$2:$Y$100,MATCH(Species!K$2,'Round  (12)'!$B$2:$Y$2,0),0),0)</f>
        <v>0</v>
      </c>
      <c r="L97" s="480">
        <f>IFERROR(VLOOKUP($B97,'Round 1'!$B$2:$AM$102,MATCH(Species!L$2,'Round 1'!$B$2:$AM$2,0),0),0)+IFERROR(VLOOKUP($B97,'Round  (2)'!$B$2:$AM$102,MATCH(Species!L$2,'Round  (2)'!$B$2:$AM$2,0),0),0)+IFERROR(VLOOKUP($B97,'Round  (3)'!$B$2:$AM$102,MATCH(Species!L$2,'Round  (3)'!$B$2:$AM$2,0),0),0)+IFERROR(VLOOKUP($B97,'Round (4)'!$B$2:$AM$102,MATCH(Species!L$2,'Round (4)'!$B$2:$AM$2,0),0),0)+IFERROR(VLOOKUP($B97,'Round  (5)'!$B$2:$AM$102,MATCH(Species!L$2,'Round  (5)'!$B$2:$AM$2,0),0),0)+IFERROR(VLOOKUP($B97,'Round  (6)'!$B$2:$AM$102,MATCH(Species!L$2,'Round  (6)'!$B$2:$AM$2,0),0),0)+IFERROR(VLOOKUP($B97,'Round  (7)'!$B$2:$AM$102,MATCH(Species!L$2,'Round  (7)'!$B$2:$AM$2,0),0),0)+IFERROR(VLOOKUP($B97,'Round  (8)'!$B$2:$AM$102,MATCH(Species!L$2,'Round  (8)'!$B$2:$AM$2,0),0),0)+IFERROR(VLOOKUP($B97,'Round  (9)'!$B$2:$AM$102,MATCH(Species!L$2,'Round  (9)'!$B$2:$AM$2,0),0),0)+IFERROR(VLOOKUP($B97,'Round  (10)'!$B$2:$U$102,MATCH(Species!L$2,'Round  (10)'!$B$2:$U$2,0),0),0)+IFERROR(VLOOKUP($B97,'Round  (11)'!$B$2:$AB$102,MATCH(Species!L$2,'Round  (11)'!$B$2:$AB$2,0),0),0)+IFERROR(VLOOKUP($B97,'Round  (12)'!$B$2:$Y$100,MATCH(Species!L$2,'Round  (12)'!$B$2:$Y$2,0),0),0)</f>
        <v>0</v>
      </c>
      <c r="M97" s="480">
        <f>IFERROR(VLOOKUP($B97,'Round 1'!$B$2:$AM$102,MATCH(Species!M$2,'Round 1'!$B$2:$AM$2,0),0),0)+IFERROR(VLOOKUP($B97,'Round  (2)'!$B$2:$AM$102,MATCH(Species!M$2,'Round  (2)'!$B$2:$AM$2,0),0),0)+IFERROR(VLOOKUP($B97,'Round  (3)'!$B$2:$AM$102,MATCH(Species!M$2,'Round  (3)'!$B$2:$AM$2,0),0),0)+IFERROR(VLOOKUP($B97,'Round (4)'!$B$2:$AM$102,MATCH(Species!M$2,'Round (4)'!$B$2:$AM$2,0),0),0)+IFERROR(VLOOKUP($B97,'Round  (5)'!$B$2:$AM$102,MATCH(Species!M$2,'Round  (5)'!$B$2:$AM$2,0),0),0)+IFERROR(VLOOKUP($B97,'Round  (6)'!$B$2:$AM$102,MATCH(Species!M$2,'Round  (6)'!$B$2:$AM$2,0),0),0)+IFERROR(VLOOKUP($B97,'Round  (7)'!$B$2:$AM$102,MATCH(Species!M$2,'Round  (7)'!$B$2:$AM$2,0),0),0)+IFERROR(VLOOKUP($B97,'Round  (8)'!$B$2:$AM$102,MATCH(Species!M$2,'Round  (8)'!$B$2:$AM$2,0),0),0)+IFERROR(VLOOKUP($B97,'Round  (9)'!$B$2:$AM$102,MATCH(Species!M$2,'Round  (9)'!$B$2:$AM$2,0),0),0)+IFERROR(VLOOKUP($B97,'Round  (10)'!$B$2:$U$102,MATCH(Species!M$2,'Round  (10)'!$B$2:$U$2,0),0),0)+IFERROR(VLOOKUP($B97,'Round  (11)'!$B$2:$AB$102,MATCH(Species!M$2,'Round  (11)'!$B$2:$AB$2,0),0),0)+IFERROR(VLOOKUP($B97,'Round  (12)'!$B$2:$Y$100,MATCH(Species!M$2,'Round  (12)'!$B$2:$Y$2,0),0),0)</f>
        <v>0</v>
      </c>
      <c r="N97" s="480">
        <f>IFERROR(VLOOKUP($B97,'Round 1'!$B$2:$AM$102,MATCH(Species!N$2,'Round 1'!$B$2:$AM$2,0),0),0)+IFERROR(VLOOKUP($B97,'Round  (2)'!$B$2:$AM$102,MATCH(Species!N$2,'Round  (2)'!$B$2:$AM$2,0),0),0)+IFERROR(VLOOKUP($B97,'Round  (3)'!$B$2:$AM$102,MATCH(Species!N$2,'Round  (3)'!$B$2:$AM$2,0),0),0)+IFERROR(VLOOKUP($B97,'Round (4)'!$B$2:$AM$102,MATCH(Species!N$2,'Round (4)'!$B$2:$AM$2,0),0),0)+IFERROR(VLOOKUP($B97,'Round  (5)'!$B$2:$AM$102,MATCH(Species!N$2,'Round  (5)'!$B$2:$AM$2,0),0),0)+IFERROR(VLOOKUP($B97,'Round  (6)'!$B$2:$AM$102,MATCH(Species!N$2,'Round  (6)'!$B$2:$AM$2,0),0),0)+IFERROR(VLOOKUP($B97,'Round  (7)'!$B$2:$AM$102,MATCH(Species!N$2,'Round  (7)'!$B$2:$AM$2,0),0),0)+IFERROR(VLOOKUP($B97,'Round  (8)'!$B$2:$AM$102,MATCH(Species!N$2,'Round  (8)'!$B$2:$AM$2,0),0),0)+IFERROR(VLOOKUP($B97,'Round  (9)'!$B$2:$AM$102,MATCH(Species!N$2,'Round  (9)'!$B$2:$AM$2,0),0),0)+IFERROR(VLOOKUP($B97,'Round  (10)'!$B$2:$U$102,MATCH(Species!N$2,'Round  (10)'!$B$2:$U$2,0),0),0)+IFERROR(VLOOKUP($B97,'Round  (11)'!$B$2:$AB$102,MATCH(Species!N$2,'Round  (11)'!$B$2:$AB$2,0),0),0)+IFERROR(VLOOKUP($B97,'Round  (12)'!$B$2:$Y$100,MATCH(Species!N$2,'Round  (12)'!$B$2:$Y$2,0),0),0)</f>
        <v>0</v>
      </c>
      <c r="O97" s="480">
        <f>IFERROR(VLOOKUP($B97,'Round 1'!$B$2:$AM$102,MATCH(Species!O$2,'Round 1'!$B$2:$AM$2,0),0),0)+IFERROR(VLOOKUP($B97,'Round  (2)'!$B$2:$AM$102,MATCH(Species!O$2,'Round  (2)'!$B$2:$AM$2,0),0),0)+IFERROR(VLOOKUP($B97,'Round  (3)'!$B$2:$AM$102,MATCH(Species!O$2,'Round  (3)'!$B$2:$AM$2,0),0),0)+IFERROR(VLOOKUP($B97,'Round (4)'!$B$2:$AM$102,MATCH(Species!O$2,'Round (4)'!$B$2:$AM$2,0),0),0)+IFERROR(VLOOKUP($B97,'Round  (5)'!$B$2:$AM$102,MATCH(Species!O$2,'Round  (5)'!$B$2:$AM$2,0),0),0)+IFERROR(VLOOKUP($B97,'Round  (6)'!$B$2:$AM$102,MATCH(Species!O$2,'Round  (6)'!$B$2:$AM$2,0),0),0)+IFERROR(VLOOKUP($B97,'Round  (7)'!$B$2:$AM$102,MATCH(Species!O$2,'Round  (7)'!$B$2:$AM$2,0),0),0)+IFERROR(VLOOKUP($B97,'Round  (8)'!$B$2:$AM$102,MATCH(Species!O$2,'Round  (8)'!$B$2:$AM$2,0),0),0)+IFERROR(VLOOKUP($B97,'Round  (9)'!$B$2:$AM$102,MATCH(Species!O$2,'Round  (9)'!$B$2:$AM$2,0),0),0)+IFERROR(VLOOKUP($B97,'Round  (10)'!$B$2:$U$102,MATCH(Species!O$2,'Round  (10)'!$B$2:$U$2,0),0),0)+IFERROR(VLOOKUP($B97,'Round  (11)'!$B$2:$AB$102,MATCH(Species!O$2,'Round  (11)'!$B$2:$AB$2,0),0),0)+IFERROR(VLOOKUP($B97,'Round  (12)'!$B$2:$Y$100,MATCH(Species!O$2,'Round  (12)'!$B$2:$Y$2,0),0),0)</f>
        <v>0</v>
      </c>
      <c r="P97" s="480">
        <f>IFERROR(VLOOKUP($B97,'Round 1'!$B$2:$AM$102,MATCH(Species!P$2,'Round 1'!$B$2:$AM$2,0),0),0)+IFERROR(VLOOKUP($B97,'Round  (2)'!$B$2:$AM$102,MATCH(Species!P$2,'Round  (2)'!$B$2:$AM$2,0),0),0)+IFERROR(VLOOKUP($B97,'Round  (3)'!$B$2:$AM$102,MATCH(Species!P$2,'Round  (3)'!$B$2:$AM$2,0),0),0)+IFERROR(VLOOKUP($B97,'Round (4)'!$B$2:$AM$102,MATCH(Species!P$2,'Round (4)'!$B$2:$AM$2,0),0),0)+IFERROR(VLOOKUP($B97,'Round  (5)'!$B$2:$AM$102,MATCH(Species!P$2,'Round  (5)'!$B$2:$AM$2,0),0),0)+IFERROR(VLOOKUP($B97,'Round  (6)'!$B$2:$AM$102,MATCH(Species!P$2,'Round  (6)'!$B$2:$AM$2,0),0),0)+IFERROR(VLOOKUP($B97,'Round  (7)'!$B$2:$AM$102,MATCH(Species!P$2,'Round  (7)'!$B$2:$AM$2,0),0),0)+IFERROR(VLOOKUP($B97,'Round  (8)'!$B$2:$AM$102,MATCH(Species!P$2,'Round  (8)'!$B$2:$AM$2,0),0),0)+IFERROR(VLOOKUP($B97,'Round  (9)'!$B$2:$AM$102,MATCH(Species!P$2,'Round  (9)'!$B$2:$AM$2,0),0),0)+IFERROR(VLOOKUP($B97,'Round  (10)'!$B$2:$U$102,MATCH(Species!P$2,'Round  (10)'!$B$2:$U$2,0),0),0)+IFERROR(VLOOKUP($B97,'Round  (11)'!$B$2:$AB$102,MATCH(Species!P$2,'Round  (11)'!$B$2:$AB$2,0),0),0)+IFERROR(VLOOKUP($B97,'Round  (12)'!$B$2:$Y$100,MATCH(Species!P$2,'Round  (12)'!$B$2:$Y$2,0),0),0)</f>
        <v>0</v>
      </c>
      <c r="Q97" s="480">
        <f>IFERROR(VLOOKUP($B97,'Round 1'!$B$2:$AM$102,MATCH(Species!Q$2,'Round 1'!$B$2:$AM$2,0),0),0)+IFERROR(VLOOKUP($B97,'Round  (2)'!$B$2:$AM$102,MATCH(Species!Q$2,'Round  (2)'!$B$2:$AM$2,0),0),0)+IFERROR(VLOOKUP($B97,'Round  (3)'!$B$2:$AM$102,MATCH(Species!Q$2,'Round  (3)'!$B$2:$AM$2,0),0),0)+IFERROR(VLOOKUP($B97,'Round (4)'!$B$2:$AM$102,MATCH(Species!Q$2,'Round (4)'!$B$2:$AM$2,0),0),0)+IFERROR(VLOOKUP($B97,'Round  (5)'!$B$2:$AM$102,MATCH(Species!Q$2,'Round  (5)'!$B$2:$AM$2,0),0),0)+IFERROR(VLOOKUP($B97,'Round  (6)'!$B$2:$AM$102,MATCH(Species!Q$2,'Round  (6)'!$B$2:$AM$2,0),0),0)+IFERROR(VLOOKUP($B97,'Round  (7)'!$B$2:$AM$102,MATCH(Species!Q$2,'Round  (7)'!$B$2:$AM$2,0),0),0)+IFERROR(VLOOKUP($B97,'Round  (8)'!$B$2:$AM$102,MATCH(Species!Q$2,'Round  (8)'!$B$2:$AM$2,0),0),0)+IFERROR(VLOOKUP($B97,'Round  (9)'!$B$2:$AM$102,MATCH(Species!Q$2,'Round  (9)'!$B$2:$AM$2,0),0),0)+IFERROR(VLOOKUP($B97,'Round  (10)'!$B$2:$U$102,MATCH(Species!Q$2,'Round  (10)'!$B$2:$U$2,0),0),0)+IFERROR(VLOOKUP($B97,'Round  (11)'!$B$2:$AB$102,MATCH(Species!Q$2,'Round  (11)'!$B$2:$AB$2,0),0),0)+IFERROR(VLOOKUP($B97,'Round  (12)'!$B$2:$Y$100,MATCH(Species!Q$2,'Round  (12)'!$B$2:$Y$2,0),0),0)</f>
        <v>0</v>
      </c>
      <c r="R97" s="480">
        <f>IFERROR(VLOOKUP($B97,'Round 1'!$B$2:$AM$102,MATCH(Species!R$2,'Round 1'!$B$2:$AM$2,0),0),0)+IFERROR(VLOOKUP($B97,'Round  (2)'!$B$2:$AM$102,MATCH(Species!R$2,'Round  (2)'!$B$2:$AM$2,0),0),0)+IFERROR(VLOOKUP($B97,'Round  (3)'!$B$2:$AM$102,MATCH(Species!R$2,'Round  (3)'!$B$2:$AM$2,0),0),0)+IFERROR(VLOOKUP($B97,'Round (4)'!$B$2:$AM$102,MATCH(Species!R$2,'Round (4)'!$B$2:$AM$2,0),0),0)+IFERROR(VLOOKUP($B97,'Round  (5)'!$B$2:$AM$102,MATCH(Species!R$2,'Round  (5)'!$B$2:$AM$2,0),0),0)+IFERROR(VLOOKUP($B97,'Round  (6)'!$B$2:$AM$102,MATCH(Species!R$2,'Round  (6)'!$B$2:$AM$2,0),0),0)+IFERROR(VLOOKUP($B97,'Round  (7)'!$B$2:$AM$102,MATCH(Species!R$2,'Round  (7)'!$B$2:$AM$2,0),0),0)+IFERROR(VLOOKUP($B97,'Round  (8)'!$B$2:$AM$102,MATCH(Species!R$2,'Round  (8)'!$B$2:$AM$2,0),0),0)+IFERROR(VLOOKUP($B97,'Round  (9)'!$B$2:$AM$102,MATCH(Species!R$2,'Round  (9)'!$B$2:$AM$2,0),0),0)+IFERROR(VLOOKUP($B97,'Round  (10)'!$B$2:$U$102,MATCH(Species!R$2,'Round  (10)'!$B$2:$U$2,0),0),0)+IFERROR(VLOOKUP($B97,'Round  (11)'!$B$2:$AB$102,MATCH(Species!R$2,'Round  (11)'!$B$2:$AB$2,0),0),0)+IFERROR(VLOOKUP($B97,'Round  (12)'!$B$2:$Y$100,MATCH(Species!R$2,'Round  (12)'!$B$2:$Y$2,0),0),0)</f>
        <v>0</v>
      </c>
      <c r="S97" s="480">
        <f>IFERROR(VLOOKUP($B97,'Round 1'!$B$2:$AM$102,MATCH(Species!S$2,'Round 1'!$B$2:$AM$2,0),0),0)+IFERROR(VLOOKUP($B97,'Round  (2)'!$B$2:$AM$102,MATCH(Species!S$2,'Round  (2)'!$B$2:$AM$2,0),0),0)+IFERROR(VLOOKUP($B97,'Round  (3)'!$B$2:$AM$102,MATCH(Species!S$2,'Round  (3)'!$B$2:$AM$2,0),0),0)+IFERROR(VLOOKUP($B97,'Round (4)'!$B$2:$AM$102,MATCH(Species!S$2,'Round (4)'!$B$2:$AM$2,0),0),0)+IFERROR(VLOOKUP($B97,'Round  (5)'!$B$2:$AM$102,MATCH(Species!S$2,'Round  (5)'!$B$2:$AM$2,0),0),0)+IFERROR(VLOOKUP($B97,'Round  (6)'!$B$2:$AM$102,MATCH(Species!S$2,'Round  (6)'!$B$2:$AM$2,0),0),0)+IFERROR(VLOOKUP($B97,'Round  (7)'!$B$2:$AM$102,MATCH(Species!S$2,'Round  (7)'!$B$2:$AM$2,0),0),0)+IFERROR(VLOOKUP($B97,'Round  (8)'!$B$2:$AM$102,MATCH(Species!S$2,'Round  (8)'!$B$2:$AM$2,0),0),0)+IFERROR(VLOOKUP($B97,'Round  (9)'!$B$2:$AM$102,MATCH(Species!S$2,'Round  (9)'!$B$2:$AM$2,0),0),0)+IFERROR(VLOOKUP($B97,'Round  (10)'!$B$2:$U$102,MATCH(Species!S$2,'Round  (10)'!$B$2:$U$2,0),0),0)+IFERROR(VLOOKUP($B97,'Round  (11)'!$B$2:$AB$102,MATCH(Species!S$2,'Round  (11)'!$B$2:$AB$2,0),0),0)+IFERROR(VLOOKUP($B97,'Round  (12)'!$B$2:$Y$100,MATCH(Species!S$2,'Round  (12)'!$B$2:$Y$2,0),0),0)</f>
        <v>0</v>
      </c>
      <c r="T97" s="480">
        <f>IFERROR(VLOOKUP($B97,'Round 1'!$B$2:$AM$102,MATCH(Species!T$2,'Round 1'!$B$2:$AM$2,0),0),0)+IFERROR(VLOOKUP($B97,'Round  (2)'!$B$2:$AM$102,MATCH(Species!T$2,'Round  (2)'!$B$2:$AM$2,0),0),0)+IFERROR(VLOOKUP($B97,'Round  (3)'!$B$2:$AM$102,MATCH(Species!T$2,'Round  (3)'!$B$2:$AM$2,0),0),0)+IFERROR(VLOOKUP($B97,'Round (4)'!$B$2:$AM$102,MATCH(Species!T$2,'Round (4)'!$B$2:$AM$2,0),0),0)+IFERROR(VLOOKUP($B97,'Round  (5)'!$B$2:$AM$102,MATCH(Species!T$2,'Round  (5)'!$B$2:$AM$2,0),0),0)+IFERROR(VLOOKUP($B97,'Round  (6)'!$B$2:$AM$102,MATCH(Species!T$2,'Round  (6)'!$B$2:$AM$2,0),0),0)+IFERROR(VLOOKUP($B97,'Round  (7)'!$B$2:$AM$102,MATCH(Species!T$2,'Round  (7)'!$B$2:$AM$2,0),0),0)+IFERROR(VLOOKUP($B97,'Round  (8)'!$B$2:$AM$102,MATCH(Species!T$2,'Round  (8)'!$B$2:$AM$2,0),0),0)+IFERROR(VLOOKUP($B97,'Round  (9)'!$B$2:$AM$102,MATCH(Species!T$2,'Round  (9)'!$B$2:$AM$2,0),0),0)+IFERROR(VLOOKUP($B97,'Round  (10)'!$B$2:$U$102,MATCH(Species!T$2,'Round  (10)'!$B$2:$U$2,0),0),0)+IFERROR(VLOOKUP($B97,'Round  (11)'!$B$2:$AB$102,MATCH(Species!T$2,'Round  (11)'!$B$2:$AB$2,0),0),0)+IFERROR(VLOOKUP($B97,'Round  (12)'!$B$2:$Y$100,MATCH(Species!T$2,'Round  (12)'!$B$2:$Y$2,0),0),0)</f>
        <v>0</v>
      </c>
      <c r="U97" s="480">
        <f>IFERROR(VLOOKUP($B97,'Round 1'!$B$2:$AM$102,MATCH(Species!U$2,'Round 1'!$B$2:$AM$2,0),0),0)+IFERROR(VLOOKUP($B97,'Round  (2)'!$B$2:$AM$102,MATCH(Species!U$2,'Round  (2)'!$B$2:$AM$2,0),0),0)+IFERROR(VLOOKUP($B97,'Round  (3)'!$B$2:$AM$102,MATCH(Species!U$2,'Round  (3)'!$B$2:$AM$2,0),0),0)+IFERROR(VLOOKUP($B97,'Round (4)'!$B$2:$AM$102,MATCH(Species!U$2,'Round (4)'!$B$2:$AM$2,0),0),0)+IFERROR(VLOOKUP($B97,'Round  (5)'!$B$2:$AM$102,MATCH(Species!U$2,'Round  (5)'!$B$2:$AM$2,0),0),0)+IFERROR(VLOOKUP($B97,'Round  (6)'!$B$2:$AM$102,MATCH(Species!U$2,'Round  (6)'!$B$2:$AM$2,0),0),0)+IFERROR(VLOOKUP($B97,'Round  (7)'!$B$2:$AM$102,MATCH(Species!U$2,'Round  (7)'!$B$2:$AM$2,0),0),0)+IFERROR(VLOOKUP($B97,'Round  (8)'!$B$2:$AM$102,MATCH(Species!U$2,'Round  (8)'!$B$2:$AM$2,0),0),0)+IFERROR(VLOOKUP($B97,'Round  (9)'!$B$2:$AM$102,MATCH(Species!U$2,'Round  (9)'!$B$2:$AM$2,0),0),0)+IFERROR(VLOOKUP($B97,'Round  (10)'!$B$2:$U$102,MATCH(Species!U$2,'Round  (10)'!$B$2:$U$2,0),0),0)+IFERROR(VLOOKUP($B97,'Round  (11)'!$B$2:$AB$102,MATCH(Species!U$2,'Round  (11)'!$B$2:$AB$2,0),0),0)+IFERROR(VLOOKUP($B97,'Round  (12)'!$B$2:$Y$100,MATCH(Species!U$2,'Round  (12)'!$B$2:$Y$2,0),0),0)</f>
        <v>0</v>
      </c>
      <c r="V97" s="480">
        <f>IFERROR(VLOOKUP($B97,'Round 1'!$B$2:$AM$102,MATCH(Species!V$2,'Round 1'!$B$2:$AM$2,0),0),0)+IFERROR(VLOOKUP($B97,'Round  (2)'!$B$2:$AM$102,MATCH(Species!V$2,'Round  (2)'!$B$2:$AM$2,0),0),0)+IFERROR(VLOOKUP($B97,'Round  (3)'!$B$2:$AM$102,MATCH(Species!V$2,'Round  (3)'!$B$2:$AM$2,0),0),0)+IFERROR(VLOOKUP($B97,'Round (4)'!$B$2:$AM$102,MATCH(Species!V$2,'Round (4)'!$B$2:$AM$2,0),0),0)+IFERROR(VLOOKUP($B97,'Round  (5)'!$B$2:$AM$102,MATCH(Species!V$2,'Round  (5)'!$B$2:$AM$2,0),0),0)+IFERROR(VLOOKUP($B97,'Round  (6)'!$B$2:$AM$102,MATCH(Species!V$2,'Round  (6)'!$B$2:$AM$2,0),0),0)+IFERROR(VLOOKUP($B97,'Round  (7)'!$B$2:$AM$102,MATCH(Species!V$2,'Round  (7)'!$B$2:$AM$2,0),0),0)+IFERROR(VLOOKUP($B97,'Round  (8)'!$B$2:$AM$102,MATCH(Species!V$2,'Round  (8)'!$B$2:$AM$2,0),0),0)+IFERROR(VLOOKUP($B97,'Round  (9)'!$B$2:$AM$102,MATCH(Species!V$2,'Round  (9)'!$B$2:$AM$2,0),0),0)+IFERROR(VLOOKUP($B97,'Round  (10)'!$B$2:$U$102,MATCH(Species!V$2,'Round  (10)'!$B$2:$U$2,0),0),0)+IFERROR(VLOOKUP($B97,'Round  (11)'!$B$2:$AB$102,MATCH(Species!V$2,'Round  (11)'!$B$2:$AB$2,0),0),0)+IFERROR(VLOOKUP($B97,'Round  (12)'!$B$2:$Y$100,MATCH(Species!V$2,'Round  (12)'!$B$2:$Y$2,0),0),0)</f>
        <v>0</v>
      </c>
      <c r="W97" s="480">
        <f>IFERROR(VLOOKUP($B97,'Round 1'!$B$2:$AM$102,MATCH(Species!W$2,'Round 1'!$B$2:$AM$2,0),0),0)+IFERROR(VLOOKUP($B97,'Round  (2)'!$B$2:$AM$102,MATCH(Species!W$2,'Round  (2)'!$B$2:$AM$2,0),0),0)+IFERROR(VLOOKUP($B97,'Round  (3)'!$B$2:$AM$102,MATCH(Species!W$2,'Round  (3)'!$B$2:$AM$2,0),0),0)+IFERROR(VLOOKUP($B97,'Round (4)'!$B$2:$AM$102,MATCH(Species!W$2,'Round (4)'!$B$2:$AM$2,0),0),0)+IFERROR(VLOOKUP($B97,'Round  (5)'!$B$2:$AM$102,MATCH(Species!W$2,'Round  (5)'!$B$2:$AM$2,0),0),0)+IFERROR(VLOOKUP($B97,'Round  (6)'!$B$2:$AM$102,MATCH(Species!W$2,'Round  (6)'!$B$2:$AM$2,0),0),0)+IFERROR(VLOOKUP($B97,'Round  (7)'!$B$2:$AM$102,MATCH(Species!W$2,'Round  (7)'!$B$2:$AM$2,0),0),0)+IFERROR(VLOOKUP($B97,'Round  (8)'!$B$2:$AM$102,MATCH(Species!W$2,'Round  (8)'!$B$2:$AM$2,0),0),0)+IFERROR(VLOOKUP($B97,'Round  (9)'!$B$2:$AM$102,MATCH(Species!W$2,'Round  (9)'!$B$2:$AM$2,0),0),0)+IFERROR(VLOOKUP($B97,'Round  (10)'!$B$2:$U$102,MATCH(Species!W$2,'Round  (10)'!$B$2:$U$2,0),0),0)+IFERROR(VLOOKUP($B97,'Round  (11)'!$B$2:$AB$102,MATCH(Species!W$2,'Round  (11)'!$B$2:$AB$2,0),0),0)+IFERROR(VLOOKUP($B97,'Round  (12)'!$B$2:$Y$100,MATCH(Species!W$2,'Round  (12)'!$B$2:$Y$2,0),0),0)</f>
        <v>0</v>
      </c>
      <c r="X97" s="480">
        <f>IFERROR(VLOOKUP($B97,'Round 1'!$B$2:$AM$102,MATCH(Species!X$2,'Round 1'!$B$2:$AM$2,0),0),0)+IFERROR(VLOOKUP($B97,'Round  (2)'!$B$2:$AM$102,MATCH(Species!X$2,'Round  (2)'!$B$2:$AM$2,0),0),0)+IFERROR(VLOOKUP($B97,'Round  (3)'!$B$2:$AM$102,MATCH(Species!X$2,'Round  (3)'!$B$2:$AM$2,0),0),0)+IFERROR(VLOOKUP($B97,'Round (4)'!$B$2:$AM$102,MATCH(Species!X$2,'Round (4)'!$B$2:$AM$2,0),0),0)+IFERROR(VLOOKUP($B97,'Round  (5)'!$B$2:$AM$102,MATCH(Species!X$2,'Round  (5)'!$B$2:$AM$2,0),0),0)+IFERROR(VLOOKUP($B97,'Round  (6)'!$B$2:$AM$102,MATCH(Species!X$2,'Round  (6)'!$B$2:$AM$2,0),0),0)+IFERROR(VLOOKUP($B97,'Round  (7)'!$B$2:$AM$102,MATCH(Species!X$2,'Round  (7)'!$B$2:$AM$2,0),0),0)+IFERROR(VLOOKUP($B97,'Round  (8)'!$B$2:$AM$102,MATCH(Species!X$2,'Round  (8)'!$B$2:$AM$2,0),0),0)+IFERROR(VLOOKUP($B97,'Round  (9)'!$B$2:$AM$102,MATCH(Species!X$2,'Round  (9)'!$B$2:$AM$2,0),0),0)+IFERROR(VLOOKUP($B97,'Round  (10)'!$B$2:$U$102,MATCH(Species!X$2,'Round  (10)'!$B$2:$U$2,0),0),0)+IFERROR(VLOOKUP($B97,'Round  (11)'!$B$2:$AB$102,MATCH(Species!X$2,'Round  (11)'!$B$2:$AB$2,0),0),0)+IFERROR(VLOOKUP($B97,'Round  (12)'!$B$2:$Y$100,MATCH(Species!X$2,'Round  (12)'!$B$2:$Y$2,0),0),0)</f>
        <v>0</v>
      </c>
      <c r="Y97" s="480">
        <f>IFERROR(VLOOKUP($B97,'Round 1'!$B$2:$AM$102,MATCH(Species!Y$2,'Round 1'!$B$2:$AM$2,0),0),0)+IFERROR(VLOOKUP($B97,'Round  (2)'!$B$2:$AM$102,MATCH(Species!Y$2,'Round  (2)'!$B$2:$AM$2,0),0),0)+IFERROR(VLOOKUP($B97,'Round  (3)'!$B$2:$AM$102,MATCH(Species!Y$2,'Round  (3)'!$B$2:$AM$2,0),0),0)+IFERROR(VLOOKUP($B97,'Round (4)'!$B$2:$AM$102,MATCH(Species!Y$2,'Round (4)'!$B$2:$AM$2,0),0),0)+IFERROR(VLOOKUP($B97,'Round  (5)'!$B$2:$AM$102,MATCH(Species!Y$2,'Round  (5)'!$B$2:$AM$2,0),0),0)+IFERROR(VLOOKUP($B97,'Round  (6)'!$B$2:$AM$102,MATCH(Species!Y$2,'Round  (6)'!$B$2:$AM$2,0),0),0)+IFERROR(VLOOKUP($B97,'Round  (7)'!$B$2:$AM$102,MATCH(Species!Y$2,'Round  (7)'!$B$2:$AM$2,0),0),0)+IFERROR(VLOOKUP($B97,'Round  (8)'!$B$2:$AM$102,MATCH(Species!Y$2,'Round  (8)'!$B$2:$AM$2,0),0),0)+IFERROR(VLOOKUP($B97,'Round  (9)'!$B$2:$AM$102,MATCH(Species!Y$2,'Round  (9)'!$B$2:$AM$2,0),0),0)+IFERROR(VLOOKUP($B97,'Round  (10)'!$B$2:$U$102,MATCH(Species!Y$2,'Round  (10)'!$B$2:$U$2,0),0),0)+IFERROR(VLOOKUP($B97,'Round  (11)'!$B$2:$AB$102,MATCH(Species!Y$2,'Round  (11)'!$B$2:$AB$2,0),0),0)+IFERROR(VLOOKUP($B97,'Round  (12)'!$B$2:$Y$100,MATCH(Species!Y$2,'Round  (12)'!$B$2:$Y$2,0),0),0)</f>
        <v>0</v>
      </c>
      <c r="Z97" s="480">
        <f>IFERROR(VLOOKUP($B97,'Round 1'!$B$2:$AM$102,MATCH(Species!Z$2,'Round 1'!$B$2:$AM$2,0),0),0)+IFERROR(VLOOKUP($B97,'Round  (2)'!$B$2:$AM$102,MATCH(Species!Z$2,'Round  (2)'!$B$2:$AM$2,0),0),0)+IFERROR(VLOOKUP($B97,'Round  (3)'!$B$2:$AM$102,MATCH(Species!Z$2,'Round  (3)'!$B$2:$AM$2,0),0),0)+IFERROR(VLOOKUP($B97,'Round (4)'!$B$2:$AM$102,MATCH(Species!Z$2,'Round (4)'!$B$2:$AM$2,0),0),0)+IFERROR(VLOOKUP($B97,'Round  (5)'!$B$2:$AM$102,MATCH(Species!Z$2,'Round  (5)'!$B$2:$AM$2,0),0),0)+IFERROR(VLOOKUP($B97,'Round  (6)'!$B$2:$AM$102,MATCH(Species!Z$2,'Round  (6)'!$B$2:$AM$2,0),0),0)+IFERROR(VLOOKUP($B97,'Round  (7)'!$B$2:$AM$102,MATCH(Species!Z$2,'Round  (7)'!$B$2:$AM$2,0),0),0)+IFERROR(VLOOKUP($B97,'Round  (8)'!$B$2:$AM$102,MATCH(Species!Z$2,'Round  (8)'!$B$2:$AM$2,0),0),0)+IFERROR(VLOOKUP($B97,'Round  (9)'!$B$2:$AM$102,MATCH(Species!Z$2,'Round  (9)'!$B$2:$AM$2,0),0),0)+IFERROR(VLOOKUP($B97,'Round  (10)'!$B$2:$U$102,MATCH(Species!Z$2,'Round  (10)'!$B$2:$U$2,0),0),0)+IFERROR(VLOOKUP($B97,'Round  (11)'!$B$2:$AB$102,MATCH(Species!Z$2,'Round  (11)'!$B$2:$AB$2,0),0),0)+IFERROR(VLOOKUP($B97,'Round  (12)'!$B$2:$Y$100,MATCH(Species!Z$2,'Round  (12)'!$B$2:$Y$2,0),0),0)</f>
        <v>0</v>
      </c>
      <c r="AA97" s="480">
        <f>IFERROR(VLOOKUP($B97,'Round 1'!$B$2:$AM$102,MATCH(Species!AA$2,'Round 1'!$B$2:$AM$2,0),0),0)+IFERROR(VLOOKUP($B97,'Round  (2)'!$B$2:$AM$102,MATCH(Species!AA$2,'Round  (2)'!$B$2:$AM$2,0),0),0)+IFERROR(VLOOKUP($B97,'Round  (3)'!$B$2:$AM$102,MATCH(Species!AA$2,'Round  (3)'!$B$2:$AM$2,0),0),0)+IFERROR(VLOOKUP($B97,'Round (4)'!$B$2:$AM$102,MATCH(Species!AA$2,'Round (4)'!$B$2:$AM$2,0),0),0)+IFERROR(VLOOKUP($B97,'Round  (5)'!$B$2:$AM$102,MATCH(Species!AA$2,'Round  (5)'!$B$2:$AM$2,0),0),0)+IFERROR(VLOOKUP($B97,'Round  (6)'!$B$2:$AM$102,MATCH(Species!AA$2,'Round  (6)'!$B$2:$AM$2,0),0),0)+IFERROR(VLOOKUP($B97,'Round  (7)'!$B$2:$AM$102,MATCH(Species!AA$2,'Round  (7)'!$B$2:$AM$2,0),0),0)+IFERROR(VLOOKUP($B97,'Round  (8)'!$B$2:$AM$102,MATCH(Species!AA$2,'Round  (8)'!$B$2:$AM$2,0),0),0)+IFERROR(VLOOKUP($B97,'Round  (9)'!$B$2:$AM$102,MATCH(Species!AA$2,'Round  (9)'!$B$2:$AM$2,0),0),0)+IFERROR(VLOOKUP($B97,'Round  (10)'!$B$2:$U$102,MATCH(Species!AA$2,'Round  (10)'!$B$2:$U$2,0),0),0)+IFERROR(VLOOKUP($B97,'Round  (11)'!$B$2:$AB$102,MATCH(Species!AA$2,'Round  (11)'!$B$2:$AB$2,0),0),0)+IFERROR(VLOOKUP($B97,'Round  (12)'!$B$2:$Y$100,MATCH(Species!AA$2,'Round  (12)'!$B$2:$Y$2,0),0),0)</f>
        <v>0</v>
      </c>
      <c r="AB97" s="480">
        <f>IFERROR(VLOOKUP($B97,'Round 1'!$B$2:$AM$102,MATCH(Species!AB$2,'Round 1'!$B$2:$AM$2,0),0),0)+IFERROR(VLOOKUP($B97,'Round  (2)'!$B$2:$AM$102,MATCH(Species!AB$2,'Round  (2)'!$B$2:$AM$2,0),0),0)+IFERROR(VLOOKUP($B97,'Round  (3)'!$B$2:$AM$102,MATCH(Species!AB$2,'Round  (3)'!$B$2:$AM$2,0),0),0)+IFERROR(VLOOKUP($B97,'Round (4)'!$B$2:$AM$102,MATCH(Species!AB$2,'Round (4)'!$B$2:$AM$2,0),0),0)+IFERROR(VLOOKUP($B97,'Round  (5)'!$B$2:$AM$102,MATCH(Species!AB$2,'Round  (5)'!$B$2:$AM$2,0),0),0)+IFERROR(VLOOKUP($B97,'Round  (6)'!$B$2:$AM$102,MATCH(Species!AB$2,'Round  (6)'!$B$2:$AM$2,0),0),0)+IFERROR(VLOOKUP($B97,'Round  (7)'!$B$2:$AM$102,MATCH(Species!AB$2,'Round  (7)'!$B$2:$AM$2,0),0),0)+IFERROR(VLOOKUP($B97,'Round  (8)'!$B$2:$AM$102,MATCH(Species!AB$2,'Round  (8)'!$B$2:$AM$2,0),0),0)+IFERROR(VLOOKUP($B97,'Round  (9)'!$B$2:$AM$102,MATCH(Species!AB$2,'Round  (9)'!$B$2:$AM$2,0),0),0)+IFERROR(VLOOKUP($B97,'Round  (10)'!$B$2:$U$102,MATCH(Species!AB$2,'Round  (10)'!$B$2:$U$2,0),0),0)+IFERROR(VLOOKUP($B97,'Round  (11)'!$B$2:$AB$102,MATCH(Species!AB$2,'Round  (11)'!$B$2:$AB$2,0),0),0)+IFERROR(VLOOKUP($B97,'Round  (12)'!$B$2:$Y$100,MATCH(Species!AB$2,'Round  (12)'!$B$2:$Y$2,0),0),0)</f>
        <v>0</v>
      </c>
      <c r="AC97" s="480">
        <f>IFERROR(VLOOKUP($B97,'Round 1'!$B$2:$AM$102,MATCH(Species!AC$2,'Round 1'!$B$2:$AM$2,0),0),0)+IFERROR(VLOOKUP($B97,'Round  (2)'!$B$2:$AM$102,MATCH(Species!AC$2,'Round  (2)'!$B$2:$AM$2,0),0),0)+IFERROR(VLOOKUP($B97,'Round  (3)'!$B$2:$AM$102,MATCH(Species!AC$2,'Round  (3)'!$B$2:$AM$2,0),0),0)+IFERROR(VLOOKUP($B97,'Round (4)'!$B$2:$AM$102,MATCH(Species!AC$2,'Round (4)'!$B$2:$AM$2,0),0),0)+IFERROR(VLOOKUP($B97,'Round  (5)'!$B$2:$AM$102,MATCH(Species!AC$2,'Round  (5)'!$B$2:$AM$2,0),0),0)+IFERROR(VLOOKUP($B97,'Round  (6)'!$B$2:$AM$102,MATCH(Species!AC$2,'Round  (6)'!$B$2:$AM$2,0),0),0)+IFERROR(VLOOKUP($B97,'Round  (7)'!$B$2:$AM$102,MATCH(Species!AC$2,'Round  (7)'!$B$2:$AM$2,0),0),0)+IFERROR(VLOOKUP($B97,'Round  (8)'!$B$2:$AM$102,MATCH(Species!AC$2,'Round  (8)'!$B$2:$AM$2,0),0),0)+IFERROR(VLOOKUP($B97,'Round  (9)'!$B$2:$AM$102,MATCH(Species!AC$2,'Round  (9)'!$B$2:$AM$2,0),0),0)+IFERROR(VLOOKUP($B97,'Round  (10)'!$B$2:$U$102,MATCH(Species!AC$2,'Round  (10)'!$B$2:$U$2,0),0),0)+IFERROR(VLOOKUP($B97,'Round  (11)'!$B$2:$AB$102,MATCH(Species!AC$2,'Round  (11)'!$B$2:$AB$2,0),0),0)+IFERROR(VLOOKUP($B97,'Round  (12)'!$B$2:$Y$100,MATCH(Species!AC$2,'Round  (12)'!$B$2:$Y$2,0),0),0)</f>
        <v>0</v>
      </c>
      <c r="AD97" s="480">
        <f>IFERROR(VLOOKUP($B97,'Round 1'!$B$2:$AM$102,MATCH(Species!AD$2,'Round 1'!$B$2:$AM$2,0),0),0)+IFERROR(VLOOKUP($B97,'Round  (2)'!$B$2:$AM$102,MATCH(Species!AD$2,'Round  (2)'!$B$2:$AM$2,0),0),0)+IFERROR(VLOOKUP($B97,'Round  (3)'!$B$2:$AM$102,MATCH(Species!AD$2,'Round  (3)'!$B$2:$AM$2,0),0),0)+IFERROR(VLOOKUP($B97,'Round (4)'!$B$2:$AM$102,MATCH(Species!AD$2,'Round (4)'!$B$2:$AM$2,0),0),0)+IFERROR(VLOOKUP($B97,'Round  (5)'!$B$2:$AM$102,MATCH(Species!AD$2,'Round  (5)'!$B$2:$AM$2,0),0),0)+IFERROR(VLOOKUP($B97,'Round  (6)'!$B$2:$AM$102,MATCH(Species!AD$2,'Round  (6)'!$B$2:$AM$2,0),0),0)+IFERROR(VLOOKUP($B97,'Round  (7)'!$B$2:$AM$102,MATCH(Species!AD$2,'Round  (7)'!$B$2:$AM$2,0),0),0)+IFERROR(VLOOKUP($B97,'Round  (8)'!$B$2:$AM$102,MATCH(Species!AD$2,'Round  (8)'!$B$2:$AM$2,0),0),0)+IFERROR(VLOOKUP($B97,'Round  (9)'!$B$2:$AM$102,MATCH(Species!AD$2,'Round  (9)'!$B$2:$AM$2,0),0),0)+IFERROR(VLOOKUP($B97,'Round  (10)'!$B$2:$U$102,MATCH(Species!AD$2,'Round  (10)'!$B$2:$U$2,0),0),0)+IFERROR(VLOOKUP($B97,'Round  (11)'!$B$2:$AB$102,MATCH(Species!AD$2,'Round  (11)'!$B$2:$AB$2,0),0),0)+IFERROR(VLOOKUP($B97,'Round  (12)'!$B$2:$Y$100,MATCH(Species!AD$2,'Round  (12)'!$B$2:$Y$2,0),0),0)</f>
        <v>0</v>
      </c>
      <c r="AE97" s="480">
        <f>IFERROR(VLOOKUP($B97,'Round 1'!$B$2:$AM$102,MATCH(Species!AE$2,'Round 1'!$B$2:$AM$2,0),0),0)+IFERROR(VLOOKUP($B97,'Round  (2)'!$B$2:$AM$102,MATCH(Species!AE$2,'Round  (2)'!$B$2:$AM$2,0),0),0)+IFERROR(VLOOKUP($B97,'Round  (3)'!$B$2:$AM$102,MATCH(Species!AE$2,'Round  (3)'!$B$2:$AM$2,0),0),0)+IFERROR(VLOOKUP($B97,'Round (4)'!$B$2:$AM$102,MATCH(Species!AE$2,'Round (4)'!$B$2:$AM$2,0),0),0)+IFERROR(VLOOKUP($B97,'Round  (5)'!$B$2:$AM$102,MATCH(Species!AE$2,'Round  (5)'!$B$2:$AM$2,0),0),0)+IFERROR(VLOOKUP($B97,'Round  (6)'!$B$2:$AM$102,MATCH(Species!AE$2,'Round  (6)'!$B$2:$AM$2,0),0),0)+IFERROR(VLOOKUP($B97,'Round  (7)'!$B$2:$AM$102,MATCH(Species!AE$2,'Round  (7)'!$B$2:$AM$2,0),0),0)+IFERROR(VLOOKUP($B97,'Round  (8)'!$B$2:$AM$102,MATCH(Species!AE$2,'Round  (8)'!$B$2:$AM$2,0),0),0)+IFERROR(VLOOKUP($B97,'Round  (9)'!$B$2:$AM$102,MATCH(Species!AE$2,'Round  (9)'!$B$2:$AM$2,0),0),0)+IFERROR(VLOOKUP($B97,'Round  (10)'!$B$2:$U$102,MATCH(Species!AE$2,'Round  (10)'!$B$2:$U$2,0),0),0)+IFERROR(VLOOKUP($B97,'Round  (11)'!$B$2:$AB$102,MATCH(Species!AE$2,'Round  (11)'!$B$2:$AB$2,0),0),0)+IFERROR(VLOOKUP($B97,'Round  (12)'!$B$2:$Y$100,MATCH(Species!AE$2,'Round  (12)'!$B$2:$Y$2,0),0),0)</f>
        <v>0</v>
      </c>
      <c r="AF97" s="480">
        <f>IFERROR(VLOOKUP($B97,'Round 1'!$B$2:$AM$102,MATCH(Species!AF$2,'Round 1'!$B$2:$AM$2,0),0),0)+IFERROR(VLOOKUP($B97,'Round  (2)'!$B$2:$AM$102,MATCH(Species!AF$2,'Round  (2)'!$B$2:$AM$2,0),0),0)+IFERROR(VLOOKUP($B97,'Round  (3)'!$B$2:$AM$102,MATCH(Species!AF$2,'Round  (3)'!$B$2:$AM$2,0),0),0)+IFERROR(VLOOKUP($B97,'Round (4)'!$B$2:$AM$102,MATCH(Species!AF$2,'Round (4)'!$B$2:$AM$2,0),0),0)+IFERROR(VLOOKUP($B97,'Round  (5)'!$B$2:$AM$102,MATCH(Species!AF$2,'Round  (5)'!$B$2:$AM$2,0),0),0)+IFERROR(VLOOKUP($B97,'Round  (6)'!$B$2:$AM$102,MATCH(Species!AF$2,'Round  (6)'!$B$2:$AM$2,0),0),0)+IFERROR(VLOOKUP($B97,'Round  (7)'!$B$2:$AM$102,MATCH(Species!AF$2,'Round  (7)'!$B$2:$AM$2,0),0),0)+IFERROR(VLOOKUP($B97,'Round  (8)'!$B$2:$AM$102,MATCH(Species!AF$2,'Round  (8)'!$B$2:$AM$2,0),0),0)+IFERROR(VLOOKUP($B97,'Round  (9)'!$B$2:$AM$102,MATCH(Species!AF$2,'Round  (9)'!$B$2:$AM$2,0),0),0)+IFERROR(VLOOKUP($B97,'Round  (10)'!$B$2:$U$102,MATCH(Species!AF$2,'Round  (10)'!$B$2:$U$2,0),0),0)+IFERROR(VLOOKUP($B97,'Round  (11)'!$B$2:$AB$102,MATCH(Species!AF$2,'Round  (11)'!$B$2:$AB$2,0),0),0)+IFERROR(VLOOKUP($B97,'Round  (12)'!$B$2:$Y$100,MATCH(Species!AF$2,'Round  (12)'!$B$2:$Y$2,0),0),0)</f>
        <v>0</v>
      </c>
      <c r="AG97" s="480">
        <f>IFERROR(VLOOKUP($B97,'Round 1'!$B$2:$AM$102,MATCH(Species!AG$2,'Round 1'!$B$2:$AM$2,0),0),0)+IFERROR(VLOOKUP($B97,'Round  (2)'!$B$2:$AM$102,MATCH(Species!AG$2,'Round  (2)'!$B$2:$AM$2,0),0),0)+IFERROR(VLOOKUP($B97,'Round  (3)'!$B$2:$AM$102,MATCH(Species!AG$2,'Round  (3)'!$B$2:$AM$2,0),0),0)+IFERROR(VLOOKUP($B97,'Round (4)'!$B$2:$AM$102,MATCH(Species!AG$2,'Round (4)'!$B$2:$AM$2,0),0),0)+IFERROR(VLOOKUP($B97,'Round  (5)'!$B$2:$AM$102,MATCH(Species!AG$2,'Round  (5)'!$B$2:$AM$2,0),0),0)+IFERROR(VLOOKUP($B97,'Round  (6)'!$B$2:$AM$102,MATCH(Species!AG$2,'Round  (6)'!$B$2:$AM$2,0),0),0)+IFERROR(VLOOKUP($B97,'Round  (7)'!$B$2:$AM$102,MATCH(Species!AG$2,'Round  (7)'!$B$2:$AM$2,0),0),0)+IFERROR(VLOOKUP($B97,'Round  (8)'!$B$2:$AM$102,MATCH(Species!AG$2,'Round  (8)'!$B$2:$AM$2,0),0),0)+IFERROR(VLOOKUP($B97,'Round  (9)'!$B$2:$AM$102,MATCH(Species!AG$2,'Round  (9)'!$B$2:$AM$2,0),0),0)+IFERROR(VLOOKUP($B97,'Round  (10)'!$B$2:$U$102,MATCH(Species!AG$2,'Round  (10)'!$B$2:$U$2,0),0),0)+IFERROR(VLOOKUP($B97,'Round  (11)'!$B$2:$AB$102,MATCH(Species!AG$2,'Round  (11)'!$B$2:$AB$2,0),0),0)+IFERROR(VLOOKUP($B97,'Round  (12)'!$B$2:$Y$100,MATCH(Species!AG$2,'Round  (12)'!$B$2:$Y$2,0),0),0)</f>
        <v>0</v>
      </c>
      <c r="AH97" s="480">
        <f>IFERROR(VLOOKUP($B97,'Round 1'!$B$2:$AM$102,MATCH(Species!AH$2,'Round 1'!$B$2:$AM$2,0),0),0)+IFERROR(VLOOKUP($B97,'Round  (2)'!$B$2:$AM$102,MATCH(Species!AH$2,'Round  (2)'!$B$2:$AM$2,0),0),0)+IFERROR(VLOOKUP($B97,'Round  (3)'!$B$2:$AM$102,MATCH(Species!AH$2,'Round  (3)'!$B$2:$AM$2,0),0),0)+IFERROR(VLOOKUP($B97,'Round (4)'!$B$2:$AM$102,MATCH(Species!AH$2,'Round (4)'!$B$2:$AM$2,0),0),0)+IFERROR(VLOOKUP($B97,'Round  (5)'!$B$2:$AM$102,MATCH(Species!AH$2,'Round  (5)'!$B$2:$AM$2,0),0),0)+IFERROR(VLOOKUP($B97,'Round  (6)'!$B$2:$AM$102,MATCH(Species!AH$2,'Round  (6)'!$B$2:$AM$2,0),0),0)+IFERROR(VLOOKUP($B97,'Round  (7)'!$B$2:$AM$102,MATCH(Species!AH$2,'Round  (7)'!$B$2:$AM$2,0),0),0)+IFERROR(VLOOKUP($B97,'Round  (8)'!$B$2:$AM$102,MATCH(Species!AH$2,'Round  (8)'!$B$2:$AM$2,0),0),0)+IFERROR(VLOOKUP($B97,'Round  (9)'!$B$2:$AM$102,MATCH(Species!AH$2,'Round  (9)'!$B$2:$AM$2,0),0),0)+IFERROR(VLOOKUP($B97,'Round  (10)'!$B$2:$U$102,MATCH(Species!AH$2,'Round  (10)'!$B$2:$U$2,0),0),0)+IFERROR(VLOOKUP($B97,'Round  (11)'!$B$2:$AB$102,MATCH(Species!AH$2,'Round  (11)'!$B$2:$AB$2,0),0),0)+IFERROR(VLOOKUP($B97,'Round  (12)'!$B$2:$Y$100,MATCH(Species!AH$2,'Round  (12)'!$B$2:$Y$2,0),0),0)</f>
        <v>0</v>
      </c>
      <c r="AI97" s="480">
        <f>IFERROR(VLOOKUP($B97,'Round 1'!$B$2:$AM$102,MATCH(Species!AI$2,'Round 1'!$B$2:$AM$2,0),0),0)+IFERROR(VLOOKUP($B97,'Round  (2)'!$B$2:$AM$102,MATCH(Species!AI$2,'Round  (2)'!$B$2:$AM$2,0),0),0)+IFERROR(VLOOKUP($B97,'Round  (3)'!$B$2:$AM$102,MATCH(Species!AI$2,'Round  (3)'!$B$2:$AM$2,0),0),0)+IFERROR(VLOOKUP($B97,'Round (4)'!$B$2:$AM$102,MATCH(Species!AI$2,'Round (4)'!$B$2:$AM$2,0),0),0)+IFERROR(VLOOKUP($B97,'Round  (5)'!$B$2:$AM$102,MATCH(Species!AI$2,'Round  (5)'!$B$2:$AM$2,0),0),0)+IFERROR(VLOOKUP($B97,'Round  (6)'!$B$2:$AM$102,MATCH(Species!AI$2,'Round  (6)'!$B$2:$AM$2,0),0),0)+IFERROR(VLOOKUP($B97,'Round  (7)'!$B$2:$AM$102,MATCH(Species!AI$2,'Round  (7)'!$B$2:$AM$2,0),0),0)+IFERROR(VLOOKUP($B97,'Round  (8)'!$B$2:$AM$102,MATCH(Species!AI$2,'Round  (8)'!$B$2:$AM$2,0),0),0)+IFERROR(VLOOKUP($B97,'Round  (9)'!$B$2:$AM$102,MATCH(Species!AI$2,'Round  (9)'!$B$2:$AM$2,0),0),0)+IFERROR(VLOOKUP($B97,'Round  (10)'!$B$2:$U$102,MATCH(Species!AI$2,'Round  (10)'!$B$2:$U$2,0),0),0)+IFERROR(VLOOKUP($B97,'Round  (11)'!$B$2:$AB$102,MATCH(Species!AI$2,'Round  (11)'!$B$2:$AB$2,0),0),0)+IFERROR(VLOOKUP($B97,'Round  (12)'!$B$2:$Y$100,MATCH(Species!AI$2,'Round  (12)'!$B$2:$Y$2,0),0),0)</f>
        <v>0</v>
      </c>
      <c r="AJ97" s="480">
        <f>IFERROR(VLOOKUP($B97,'Round 1'!$B$2:$AM$102,MATCH(Species!AJ$2,'Round 1'!$B$2:$AM$2,0),0),0)+IFERROR(VLOOKUP($B97,'Round  (2)'!$B$2:$AM$102,MATCH(Species!AJ$2,'Round  (2)'!$B$2:$AM$2,0),0),0)+IFERROR(VLOOKUP($B97,'Round  (3)'!$B$2:$AM$102,MATCH(Species!AJ$2,'Round  (3)'!$B$2:$AM$2,0),0),0)+IFERROR(VLOOKUP($B97,'Round (4)'!$B$2:$AM$102,MATCH(Species!AJ$2,'Round (4)'!$B$2:$AM$2,0),0),0)+IFERROR(VLOOKUP($B97,'Round  (5)'!$B$2:$AM$102,MATCH(Species!AJ$2,'Round  (5)'!$B$2:$AM$2,0),0),0)+IFERROR(VLOOKUP($B97,'Round  (6)'!$B$2:$AM$102,MATCH(Species!AJ$2,'Round  (6)'!$B$2:$AM$2,0),0),0)+IFERROR(VLOOKUP($B97,'Round  (7)'!$B$2:$AM$102,MATCH(Species!AJ$2,'Round  (7)'!$B$2:$AM$2,0),0),0)+IFERROR(VLOOKUP($B97,'Round  (8)'!$B$2:$AM$102,MATCH(Species!AJ$2,'Round  (8)'!$B$2:$AM$2,0),0),0)+IFERROR(VLOOKUP($B97,'Round  (9)'!$B$2:$AM$102,MATCH(Species!AJ$2,'Round  (9)'!$B$2:$AM$2,0),0),0)+IFERROR(VLOOKUP($B97,'Round  (10)'!$B$2:$U$102,MATCH(Species!AJ$2,'Round  (10)'!$B$2:$U$2,0),0),0)+IFERROR(VLOOKUP($B97,'Round  (11)'!$B$2:$AB$102,MATCH(Species!AJ$2,'Round  (11)'!$B$2:$AB$2,0),0),0)+IFERROR(VLOOKUP($B97,'Round  (12)'!$B$2:$Y$100,MATCH(Species!AJ$2,'Round  (12)'!$B$2:$Y$2,0),0),0)</f>
        <v>0</v>
      </c>
    </row>
    <row r="98" spans="1:37" x14ac:dyDescent="0.3">
      <c r="A98" s="186">
        <v>95</v>
      </c>
      <c r="B98" s="326" t="s">
        <v>769</v>
      </c>
      <c r="C98" s="66" t="str">
        <f>IFERROR(VLOOKUP(B98,IND!$B$3:$E$66,4,0),"NM")</f>
        <v>NM</v>
      </c>
      <c r="D98" s="51">
        <f t="shared" si="5"/>
        <v>1</v>
      </c>
      <c r="E98" s="342">
        <f t="shared" si="6"/>
        <v>1</v>
      </c>
      <c r="F98" s="480">
        <f>IFERROR(VLOOKUP($B98,'Round 1'!$B$2:$AM$102,MATCH(Species!F$2,'Round 1'!$B$2:$AM$2,0),0),0)+IFERROR(VLOOKUP($B98,'Round  (2)'!$B$2:$AM$102,MATCH(Species!F$2,'Round  (2)'!$B$2:$AM$2,0),0),0)+IFERROR(VLOOKUP($B98,'Round  (3)'!$B$2:$AM$102,MATCH(Species!F$2,'Round  (3)'!$B$2:$AM$2,0),0),0)+IFERROR(VLOOKUP($B98,'Round (4)'!$B$2:$AM$102,MATCH(Species!F$2,'Round (4)'!$B$2:$AM$2,0),0),0)+IFERROR(VLOOKUP($B98,'Round  (5)'!$B$2:$AM$102,MATCH(Species!F$2,'Round  (5)'!$B$2:$AM$2,0),0),0)+IFERROR(VLOOKUP($B98,'Round  (6)'!$B$2:$AM$102,MATCH(Species!F$2,'Round  (6)'!$B$2:$AM$2,0),0),0)+IFERROR(VLOOKUP($B98,'Round  (7)'!$B$2:$AM$102,MATCH(Species!F$2,'Round  (7)'!$B$2:$AM$2,0),0),0)+IFERROR(VLOOKUP($B98,'Round  (8)'!$B$2:$AM$102,MATCH(Species!F$2,'Round  (8)'!$B$2:$AM$2,0),0),0)+IFERROR(VLOOKUP($B98,'Round  (9)'!$B$2:$AM$102,MATCH(Species!F$2,'Round  (9)'!$B$2:$AM$2,0),0),0)+IFERROR(VLOOKUP($B98,'Round  (10)'!$B$2:$U$102,MATCH(Species!F$2,'Round  (10)'!$B$2:$U$2,0),0),0)+IFERROR(VLOOKUP($B98,'Round  (11)'!$B$2:$AB$102,MATCH(Species!F$2,'Round  (11)'!$B$2:$AB$2,0),0),0)+IFERROR(VLOOKUP($B98,'Round  (12)'!$B$2:$Y$100,MATCH(Species!F$2,'Round  (12)'!$B$2:$Y$2,0),0),0)</f>
        <v>1</v>
      </c>
      <c r="G98" s="480">
        <f>IFERROR(VLOOKUP($B98,'Round 1'!$B$2:$AM$102,MATCH(Species!G$2,'Round 1'!$B$2:$AM$2,0),0),0)+IFERROR(VLOOKUP($B98,'Round  (2)'!$B$2:$AM$102,MATCH(Species!G$2,'Round  (2)'!$B$2:$AM$2,0),0),0)+IFERROR(VLOOKUP($B98,'Round  (3)'!$B$2:$AM$102,MATCH(Species!G$2,'Round  (3)'!$B$2:$AM$2,0),0),0)+IFERROR(VLOOKUP($B98,'Round (4)'!$B$2:$AM$102,MATCH(Species!G$2,'Round (4)'!$B$2:$AM$2,0),0),0)+IFERROR(VLOOKUP($B98,'Round  (5)'!$B$2:$AM$102,MATCH(Species!G$2,'Round  (5)'!$B$2:$AM$2,0),0),0)+IFERROR(VLOOKUP($B98,'Round  (6)'!$B$2:$AM$102,MATCH(Species!G$2,'Round  (6)'!$B$2:$AM$2,0),0),0)+IFERROR(VLOOKUP($B98,'Round  (7)'!$B$2:$AM$102,MATCH(Species!G$2,'Round  (7)'!$B$2:$AM$2,0),0),0)+IFERROR(VLOOKUP($B98,'Round  (8)'!$B$2:$AM$102,MATCH(Species!G$2,'Round  (8)'!$B$2:$AM$2,0),0),0)+IFERROR(VLOOKUP($B98,'Round  (9)'!$B$2:$AM$102,MATCH(Species!G$2,'Round  (9)'!$B$2:$AM$2,0),0),0)+IFERROR(VLOOKUP($B98,'Round  (10)'!$B$2:$U$102,MATCH(Species!G$2,'Round  (10)'!$B$2:$U$2,0),0),0)+IFERROR(VLOOKUP($B98,'Round  (11)'!$B$2:$AB$102,MATCH(Species!G$2,'Round  (11)'!$B$2:$AB$2,0),0),0)+IFERROR(VLOOKUP($B98,'Round  (12)'!$B$2:$Y$100,MATCH(Species!G$2,'Round  (12)'!$B$2:$Y$2,0),0),0)</f>
        <v>0</v>
      </c>
      <c r="H98" s="480">
        <f>IFERROR(VLOOKUP($B98,'Round 1'!$B$2:$AM$102,MATCH(Species!H$2,'Round 1'!$B$2:$AM$2,0),0),0)+IFERROR(VLOOKUP($B98,'Round  (2)'!$B$2:$AM$102,MATCH(Species!H$2,'Round  (2)'!$B$2:$AM$2,0),0),0)+IFERROR(VLOOKUP($B98,'Round  (3)'!$B$2:$AM$102,MATCH(Species!H$2,'Round  (3)'!$B$2:$AM$2,0),0),0)+IFERROR(VLOOKUP($B98,'Round (4)'!$B$2:$AM$102,MATCH(Species!H$2,'Round (4)'!$B$2:$AM$2,0),0),0)+IFERROR(VLOOKUP($B98,'Round  (5)'!$B$2:$AM$102,MATCH(Species!H$2,'Round  (5)'!$B$2:$AM$2,0),0),0)+IFERROR(VLOOKUP($B98,'Round  (6)'!$B$2:$AM$102,MATCH(Species!H$2,'Round  (6)'!$B$2:$AM$2,0),0),0)+IFERROR(VLOOKUP($B98,'Round  (7)'!$B$2:$AM$102,MATCH(Species!H$2,'Round  (7)'!$B$2:$AM$2,0),0),0)+IFERROR(VLOOKUP($B98,'Round  (8)'!$B$2:$AM$102,MATCH(Species!H$2,'Round  (8)'!$B$2:$AM$2,0),0),0)+IFERROR(VLOOKUP($B98,'Round  (9)'!$B$2:$AM$102,MATCH(Species!H$2,'Round  (9)'!$B$2:$AM$2,0),0),0)+IFERROR(VLOOKUP($B98,'Round  (10)'!$B$2:$U$102,MATCH(Species!H$2,'Round  (10)'!$B$2:$U$2,0),0),0)+IFERROR(VLOOKUP($B98,'Round  (11)'!$B$2:$AB$102,MATCH(Species!H$2,'Round  (11)'!$B$2:$AB$2,0),0),0)+IFERROR(VLOOKUP($B98,'Round  (12)'!$B$2:$Y$100,MATCH(Species!H$2,'Round  (12)'!$B$2:$Y$2,0),0),0)</f>
        <v>0</v>
      </c>
      <c r="I98" s="480">
        <f>IFERROR(VLOOKUP($B98,'Round 1'!$B$2:$AM$102,MATCH(Species!I$2,'Round 1'!$B$2:$AM$2,0),0),0)+IFERROR(VLOOKUP($B98,'Round  (2)'!$B$2:$AM$102,MATCH(Species!I$2,'Round  (2)'!$B$2:$AM$2,0),0),0)+IFERROR(VLOOKUP($B98,'Round  (3)'!$B$2:$AM$102,MATCH(Species!I$2,'Round  (3)'!$B$2:$AM$2,0),0),0)+IFERROR(VLOOKUP($B98,'Round (4)'!$B$2:$AM$102,MATCH(Species!I$2,'Round (4)'!$B$2:$AM$2,0),0),0)+IFERROR(VLOOKUP($B98,'Round  (5)'!$B$2:$AM$102,MATCH(Species!I$2,'Round  (5)'!$B$2:$AM$2,0),0),0)+IFERROR(VLOOKUP($B98,'Round  (6)'!$B$2:$AM$102,MATCH(Species!I$2,'Round  (6)'!$B$2:$AM$2,0),0),0)+IFERROR(VLOOKUP($B98,'Round  (7)'!$B$2:$AM$102,MATCH(Species!I$2,'Round  (7)'!$B$2:$AM$2,0),0),0)+IFERROR(VLOOKUP($B98,'Round  (8)'!$B$2:$AM$102,MATCH(Species!I$2,'Round  (8)'!$B$2:$AM$2,0),0),0)+IFERROR(VLOOKUP($B98,'Round  (9)'!$B$2:$AM$102,MATCH(Species!I$2,'Round  (9)'!$B$2:$AM$2,0),0),0)+IFERROR(VLOOKUP($B98,'Round  (10)'!$B$2:$U$102,MATCH(Species!I$2,'Round  (10)'!$B$2:$U$2,0),0),0)+IFERROR(VLOOKUP($B98,'Round  (11)'!$B$2:$AB$102,MATCH(Species!I$2,'Round  (11)'!$B$2:$AB$2,0),0),0)+IFERROR(VLOOKUP($B98,'Round  (12)'!$B$2:$Y$100,MATCH(Species!I$2,'Round  (12)'!$B$2:$Y$2,0),0),0)</f>
        <v>0</v>
      </c>
      <c r="J98" s="480">
        <f>IFERROR(VLOOKUP($B98,'Round 1'!$B$2:$AM$102,MATCH(Species!J$2,'Round 1'!$B$2:$AM$2,0),0),0)+IFERROR(VLOOKUP($B98,'Round  (2)'!$B$2:$AM$102,MATCH(Species!J$2,'Round  (2)'!$B$2:$AM$2,0),0),0)+IFERROR(VLOOKUP($B98,'Round  (3)'!$B$2:$AM$102,MATCH(Species!J$2,'Round  (3)'!$B$2:$AM$2,0),0),0)+IFERROR(VLOOKUP($B98,'Round (4)'!$B$2:$AM$102,MATCH(Species!J$2,'Round (4)'!$B$2:$AM$2,0),0),0)+IFERROR(VLOOKUP($B98,'Round  (5)'!$B$2:$AM$102,MATCH(Species!J$2,'Round  (5)'!$B$2:$AM$2,0),0),0)+IFERROR(VLOOKUP($B98,'Round  (6)'!$B$2:$AM$102,MATCH(Species!J$2,'Round  (6)'!$B$2:$AM$2,0),0),0)+IFERROR(VLOOKUP($B98,'Round  (7)'!$B$2:$AM$102,MATCH(Species!J$2,'Round  (7)'!$B$2:$AM$2,0),0),0)+IFERROR(VLOOKUP($B98,'Round  (8)'!$B$2:$AM$102,MATCH(Species!J$2,'Round  (8)'!$B$2:$AM$2,0),0),0)+IFERROR(VLOOKUP($B98,'Round  (9)'!$B$2:$AM$102,MATCH(Species!J$2,'Round  (9)'!$B$2:$AM$2,0),0),0)+IFERROR(VLOOKUP($B98,'Round  (10)'!$B$2:$U$102,MATCH(Species!J$2,'Round  (10)'!$B$2:$U$2,0),0),0)+IFERROR(VLOOKUP($B98,'Round  (11)'!$B$2:$AB$102,MATCH(Species!J$2,'Round  (11)'!$B$2:$AB$2,0),0),0)+IFERROR(VLOOKUP($B98,'Round  (12)'!$B$2:$Y$100,MATCH(Species!J$2,'Round  (12)'!$B$2:$Y$2,0),0),0)</f>
        <v>0</v>
      </c>
      <c r="K98" s="480">
        <f>IFERROR(VLOOKUP($B98,'Round 1'!$B$2:$AM$102,MATCH(Species!K$2,'Round 1'!$B$2:$AM$2,0),0),0)+IFERROR(VLOOKUP($B98,'Round  (2)'!$B$2:$AM$102,MATCH(Species!K$2,'Round  (2)'!$B$2:$AM$2,0),0),0)+IFERROR(VLOOKUP($B98,'Round  (3)'!$B$2:$AM$102,MATCH(Species!K$2,'Round  (3)'!$B$2:$AM$2,0),0),0)+IFERROR(VLOOKUP($B98,'Round (4)'!$B$2:$AM$102,MATCH(Species!K$2,'Round (4)'!$B$2:$AM$2,0),0),0)+IFERROR(VLOOKUP($B98,'Round  (5)'!$B$2:$AM$102,MATCH(Species!K$2,'Round  (5)'!$B$2:$AM$2,0),0),0)+IFERROR(VLOOKUP($B98,'Round  (6)'!$B$2:$AM$102,MATCH(Species!K$2,'Round  (6)'!$B$2:$AM$2,0),0),0)+IFERROR(VLOOKUP($B98,'Round  (7)'!$B$2:$AM$102,MATCH(Species!K$2,'Round  (7)'!$B$2:$AM$2,0),0),0)+IFERROR(VLOOKUP($B98,'Round  (8)'!$B$2:$AM$102,MATCH(Species!K$2,'Round  (8)'!$B$2:$AM$2,0),0),0)+IFERROR(VLOOKUP($B98,'Round  (9)'!$B$2:$AM$102,MATCH(Species!K$2,'Round  (9)'!$B$2:$AM$2,0),0),0)+IFERROR(VLOOKUP($B98,'Round  (10)'!$B$2:$U$102,MATCH(Species!K$2,'Round  (10)'!$B$2:$U$2,0),0),0)+IFERROR(VLOOKUP($B98,'Round  (11)'!$B$2:$AB$102,MATCH(Species!K$2,'Round  (11)'!$B$2:$AB$2,0),0),0)+IFERROR(VLOOKUP($B98,'Round  (12)'!$B$2:$Y$100,MATCH(Species!K$2,'Round  (12)'!$B$2:$Y$2,0),0),0)</f>
        <v>0</v>
      </c>
      <c r="L98" s="480">
        <f>IFERROR(VLOOKUP($B98,'Round 1'!$B$2:$AM$102,MATCH(Species!L$2,'Round 1'!$B$2:$AM$2,0),0),0)+IFERROR(VLOOKUP($B98,'Round  (2)'!$B$2:$AM$102,MATCH(Species!L$2,'Round  (2)'!$B$2:$AM$2,0),0),0)+IFERROR(VLOOKUP($B98,'Round  (3)'!$B$2:$AM$102,MATCH(Species!L$2,'Round  (3)'!$B$2:$AM$2,0),0),0)+IFERROR(VLOOKUP($B98,'Round (4)'!$B$2:$AM$102,MATCH(Species!L$2,'Round (4)'!$B$2:$AM$2,0),0),0)+IFERROR(VLOOKUP($B98,'Round  (5)'!$B$2:$AM$102,MATCH(Species!L$2,'Round  (5)'!$B$2:$AM$2,0),0),0)+IFERROR(VLOOKUP($B98,'Round  (6)'!$B$2:$AM$102,MATCH(Species!L$2,'Round  (6)'!$B$2:$AM$2,0),0),0)+IFERROR(VLOOKUP($B98,'Round  (7)'!$B$2:$AM$102,MATCH(Species!L$2,'Round  (7)'!$B$2:$AM$2,0),0),0)+IFERROR(VLOOKUP($B98,'Round  (8)'!$B$2:$AM$102,MATCH(Species!L$2,'Round  (8)'!$B$2:$AM$2,0),0),0)+IFERROR(VLOOKUP($B98,'Round  (9)'!$B$2:$AM$102,MATCH(Species!L$2,'Round  (9)'!$B$2:$AM$2,0),0),0)+IFERROR(VLOOKUP($B98,'Round  (10)'!$B$2:$U$102,MATCH(Species!L$2,'Round  (10)'!$B$2:$U$2,0),0),0)+IFERROR(VLOOKUP($B98,'Round  (11)'!$B$2:$AB$102,MATCH(Species!L$2,'Round  (11)'!$B$2:$AB$2,0),0),0)+IFERROR(VLOOKUP($B98,'Round  (12)'!$B$2:$Y$100,MATCH(Species!L$2,'Round  (12)'!$B$2:$Y$2,0),0),0)</f>
        <v>0</v>
      </c>
      <c r="M98" s="480">
        <f>IFERROR(VLOOKUP($B98,'Round 1'!$B$2:$AM$102,MATCH(Species!M$2,'Round 1'!$B$2:$AM$2,0),0),0)+IFERROR(VLOOKUP($B98,'Round  (2)'!$B$2:$AM$102,MATCH(Species!M$2,'Round  (2)'!$B$2:$AM$2,0),0),0)+IFERROR(VLOOKUP($B98,'Round  (3)'!$B$2:$AM$102,MATCH(Species!M$2,'Round  (3)'!$B$2:$AM$2,0),0),0)+IFERROR(VLOOKUP($B98,'Round (4)'!$B$2:$AM$102,MATCH(Species!M$2,'Round (4)'!$B$2:$AM$2,0),0),0)+IFERROR(VLOOKUP($B98,'Round  (5)'!$B$2:$AM$102,MATCH(Species!M$2,'Round  (5)'!$B$2:$AM$2,0),0),0)+IFERROR(VLOOKUP($B98,'Round  (6)'!$B$2:$AM$102,MATCH(Species!M$2,'Round  (6)'!$B$2:$AM$2,0),0),0)+IFERROR(VLOOKUP($B98,'Round  (7)'!$B$2:$AM$102,MATCH(Species!M$2,'Round  (7)'!$B$2:$AM$2,0),0),0)+IFERROR(VLOOKUP($B98,'Round  (8)'!$B$2:$AM$102,MATCH(Species!M$2,'Round  (8)'!$B$2:$AM$2,0),0),0)+IFERROR(VLOOKUP($B98,'Round  (9)'!$B$2:$AM$102,MATCH(Species!M$2,'Round  (9)'!$B$2:$AM$2,0),0),0)+IFERROR(VLOOKUP($B98,'Round  (10)'!$B$2:$U$102,MATCH(Species!M$2,'Round  (10)'!$B$2:$U$2,0),0),0)+IFERROR(VLOOKUP($B98,'Round  (11)'!$B$2:$AB$102,MATCH(Species!M$2,'Round  (11)'!$B$2:$AB$2,0),0),0)+IFERROR(VLOOKUP($B98,'Round  (12)'!$B$2:$Y$100,MATCH(Species!M$2,'Round  (12)'!$B$2:$Y$2,0),0),0)</f>
        <v>0</v>
      </c>
      <c r="N98" s="480">
        <f>IFERROR(VLOOKUP($B98,'Round 1'!$B$2:$AM$102,MATCH(Species!N$2,'Round 1'!$B$2:$AM$2,0),0),0)+IFERROR(VLOOKUP($B98,'Round  (2)'!$B$2:$AM$102,MATCH(Species!N$2,'Round  (2)'!$B$2:$AM$2,0),0),0)+IFERROR(VLOOKUP($B98,'Round  (3)'!$B$2:$AM$102,MATCH(Species!N$2,'Round  (3)'!$B$2:$AM$2,0),0),0)+IFERROR(VLOOKUP($B98,'Round (4)'!$B$2:$AM$102,MATCH(Species!N$2,'Round (4)'!$B$2:$AM$2,0),0),0)+IFERROR(VLOOKUP($B98,'Round  (5)'!$B$2:$AM$102,MATCH(Species!N$2,'Round  (5)'!$B$2:$AM$2,0),0),0)+IFERROR(VLOOKUP($B98,'Round  (6)'!$B$2:$AM$102,MATCH(Species!N$2,'Round  (6)'!$B$2:$AM$2,0),0),0)+IFERROR(VLOOKUP($B98,'Round  (7)'!$B$2:$AM$102,MATCH(Species!N$2,'Round  (7)'!$B$2:$AM$2,0),0),0)+IFERROR(VLOOKUP($B98,'Round  (8)'!$B$2:$AM$102,MATCH(Species!N$2,'Round  (8)'!$B$2:$AM$2,0),0),0)+IFERROR(VLOOKUP($B98,'Round  (9)'!$B$2:$AM$102,MATCH(Species!N$2,'Round  (9)'!$B$2:$AM$2,0),0),0)+IFERROR(VLOOKUP($B98,'Round  (10)'!$B$2:$U$102,MATCH(Species!N$2,'Round  (10)'!$B$2:$U$2,0),0),0)+IFERROR(VLOOKUP($B98,'Round  (11)'!$B$2:$AB$102,MATCH(Species!N$2,'Round  (11)'!$B$2:$AB$2,0),0),0)+IFERROR(VLOOKUP($B98,'Round  (12)'!$B$2:$Y$100,MATCH(Species!N$2,'Round  (12)'!$B$2:$Y$2,0),0),0)</f>
        <v>0</v>
      </c>
      <c r="O98" s="480">
        <f>IFERROR(VLOOKUP($B98,'Round 1'!$B$2:$AM$102,MATCH(Species!O$2,'Round 1'!$B$2:$AM$2,0),0),0)+IFERROR(VLOOKUP($B98,'Round  (2)'!$B$2:$AM$102,MATCH(Species!O$2,'Round  (2)'!$B$2:$AM$2,0),0),0)+IFERROR(VLOOKUP($B98,'Round  (3)'!$B$2:$AM$102,MATCH(Species!O$2,'Round  (3)'!$B$2:$AM$2,0),0),0)+IFERROR(VLOOKUP($B98,'Round (4)'!$B$2:$AM$102,MATCH(Species!O$2,'Round (4)'!$B$2:$AM$2,0),0),0)+IFERROR(VLOOKUP($B98,'Round  (5)'!$B$2:$AM$102,MATCH(Species!O$2,'Round  (5)'!$B$2:$AM$2,0),0),0)+IFERROR(VLOOKUP($B98,'Round  (6)'!$B$2:$AM$102,MATCH(Species!O$2,'Round  (6)'!$B$2:$AM$2,0),0),0)+IFERROR(VLOOKUP($B98,'Round  (7)'!$B$2:$AM$102,MATCH(Species!O$2,'Round  (7)'!$B$2:$AM$2,0),0),0)+IFERROR(VLOOKUP($B98,'Round  (8)'!$B$2:$AM$102,MATCH(Species!O$2,'Round  (8)'!$B$2:$AM$2,0),0),0)+IFERROR(VLOOKUP($B98,'Round  (9)'!$B$2:$AM$102,MATCH(Species!O$2,'Round  (9)'!$B$2:$AM$2,0),0),0)+IFERROR(VLOOKUP($B98,'Round  (10)'!$B$2:$U$102,MATCH(Species!O$2,'Round  (10)'!$B$2:$U$2,0),0),0)+IFERROR(VLOOKUP($B98,'Round  (11)'!$B$2:$AB$102,MATCH(Species!O$2,'Round  (11)'!$B$2:$AB$2,0),0),0)+IFERROR(VLOOKUP($B98,'Round  (12)'!$B$2:$Y$100,MATCH(Species!O$2,'Round  (12)'!$B$2:$Y$2,0),0),0)</f>
        <v>0</v>
      </c>
      <c r="P98" s="480">
        <f>IFERROR(VLOOKUP($B98,'Round 1'!$B$2:$AM$102,MATCH(Species!P$2,'Round 1'!$B$2:$AM$2,0),0),0)+IFERROR(VLOOKUP($B98,'Round  (2)'!$B$2:$AM$102,MATCH(Species!P$2,'Round  (2)'!$B$2:$AM$2,0),0),0)+IFERROR(VLOOKUP($B98,'Round  (3)'!$B$2:$AM$102,MATCH(Species!P$2,'Round  (3)'!$B$2:$AM$2,0),0),0)+IFERROR(VLOOKUP($B98,'Round (4)'!$B$2:$AM$102,MATCH(Species!P$2,'Round (4)'!$B$2:$AM$2,0),0),0)+IFERROR(VLOOKUP($B98,'Round  (5)'!$B$2:$AM$102,MATCH(Species!P$2,'Round  (5)'!$B$2:$AM$2,0),0),0)+IFERROR(VLOOKUP($B98,'Round  (6)'!$B$2:$AM$102,MATCH(Species!P$2,'Round  (6)'!$B$2:$AM$2,0),0),0)+IFERROR(VLOOKUP($B98,'Round  (7)'!$B$2:$AM$102,MATCH(Species!P$2,'Round  (7)'!$B$2:$AM$2,0),0),0)+IFERROR(VLOOKUP($B98,'Round  (8)'!$B$2:$AM$102,MATCH(Species!P$2,'Round  (8)'!$B$2:$AM$2,0),0),0)+IFERROR(VLOOKUP($B98,'Round  (9)'!$B$2:$AM$102,MATCH(Species!P$2,'Round  (9)'!$B$2:$AM$2,0),0),0)+IFERROR(VLOOKUP($B98,'Round  (10)'!$B$2:$U$102,MATCH(Species!P$2,'Round  (10)'!$B$2:$U$2,0),0),0)+IFERROR(VLOOKUP($B98,'Round  (11)'!$B$2:$AB$102,MATCH(Species!P$2,'Round  (11)'!$B$2:$AB$2,0),0),0)+IFERROR(VLOOKUP($B98,'Round  (12)'!$B$2:$Y$100,MATCH(Species!P$2,'Round  (12)'!$B$2:$Y$2,0),0),0)</f>
        <v>0</v>
      </c>
      <c r="Q98" s="480">
        <f>IFERROR(VLOOKUP($B98,'Round 1'!$B$2:$AM$102,MATCH(Species!Q$2,'Round 1'!$B$2:$AM$2,0),0),0)+IFERROR(VLOOKUP($B98,'Round  (2)'!$B$2:$AM$102,MATCH(Species!Q$2,'Round  (2)'!$B$2:$AM$2,0),0),0)+IFERROR(VLOOKUP($B98,'Round  (3)'!$B$2:$AM$102,MATCH(Species!Q$2,'Round  (3)'!$B$2:$AM$2,0),0),0)+IFERROR(VLOOKUP($B98,'Round (4)'!$B$2:$AM$102,MATCH(Species!Q$2,'Round (4)'!$B$2:$AM$2,0),0),0)+IFERROR(VLOOKUP($B98,'Round  (5)'!$B$2:$AM$102,MATCH(Species!Q$2,'Round  (5)'!$B$2:$AM$2,0),0),0)+IFERROR(VLOOKUP($B98,'Round  (6)'!$B$2:$AM$102,MATCH(Species!Q$2,'Round  (6)'!$B$2:$AM$2,0),0),0)+IFERROR(VLOOKUP($B98,'Round  (7)'!$B$2:$AM$102,MATCH(Species!Q$2,'Round  (7)'!$B$2:$AM$2,0),0),0)+IFERROR(VLOOKUP($B98,'Round  (8)'!$B$2:$AM$102,MATCH(Species!Q$2,'Round  (8)'!$B$2:$AM$2,0),0),0)+IFERROR(VLOOKUP($B98,'Round  (9)'!$B$2:$AM$102,MATCH(Species!Q$2,'Round  (9)'!$B$2:$AM$2,0),0),0)+IFERROR(VLOOKUP($B98,'Round  (10)'!$B$2:$U$102,MATCH(Species!Q$2,'Round  (10)'!$B$2:$U$2,0),0),0)+IFERROR(VLOOKUP($B98,'Round  (11)'!$B$2:$AB$102,MATCH(Species!Q$2,'Round  (11)'!$B$2:$AB$2,0),0),0)+IFERROR(VLOOKUP($B98,'Round  (12)'!$B$2:$Y$100,MATCH(Species!Q$2,'Round  (12)'!$B$2:$Y$2,0),0),0)</f>
        <v>0</v>
      </c>
      <c r="R98" s="480">
        <f>IFERROR(VLOOKUP($B98,'Round 1'!$B$2:$AM$102,MATCH(Species!R$2,'Round 1'!$B$2:$AM$2,0),0),0)+IFERROR(VLOOKUP($B98,'Round  (2)'!$B$2:$AM$102,MATCH(Species!R$2,'Round  (2)'!$B$2:$AM$2,0),0),0)+IFERROR(VLOOKUP($B98,'Round  (3)'!$B$2:$AM$102,MATCH(Species!R$2,'Round  (3)'!$B$2:$AM$2,0),0),0)+IFERROR(VLOOKUP($B98,'Round (4)'!$B$2:$AM$102,MATCH(Species!R$2,'Round (4)'!$B$2:$AM$2,0),0),0)+IFERROR(VLOOKUP($B98,'Round  (5)'!$B$2:$AM$102,MATCH(Species!R$2,'Round  (5)'!$B$2:$AM$2,0),0),0)+IFERROR(VLOOKUP($B98,'Round  (6)'!$B$2:$AM$102,MATCH(Species!R$2,'Round  (6)'!$B$2:$AM$2,0),0),0)+IFERROR(VLOOKUP($B98,'Round  (7)'!$B$2:$AM$102,MATCH(Species!R$2,'Round  (7)'!$B$2:$AM$2,0),0),0)+IFERROR(VLOOKUP($B98,'Round  (8)'!$B$2:$AM$102,MATCH(Species!R$2,'Round  (8)'!$B$2:$AM$2,0),0),0)+IFERROR(VLOOKUP($B98,'Round  (9)'!$B$2:$AM$102,MATCH(Species!R$2,'Round  (9)'!$B$2:$AM$2,0),0),0)+IFERROR(VLOOKUP($B98,'Round  (10)'!$B$2:$U$102,MATCH(Species!R$2,'Round  (10)'!$B$2:$U$2,0),0),0)+IFERROR(VLOOKUP($B98,'Round  (11)'!$B$2:$AB$102,MATCH(Species!R$2,'Round  (11)'!$B$2:$AB$2,0),0),0)+IFERROR(VLOOKUP($B98,'Round  (12)'!$B$2:$Y$100,MATCH(Species!R$2,'Round  (12)'!$B$2:$Y$2,0),0),0)</f>
        <v>0</v>
      </c>
      <c r="S98" s="480">
        <f>IFERROR(VLOOKUP($B98,'Round 1'!$B$2:$AM$102,MATCH(Species!S$2,'Round 1'!$B$2:$AM$2,0),0),0)+IFERROR(VLOOKUP($B98,'Round  (2)'!$B$2:$AM$102,MATCH(Species!S$2,'Round  (2)'!$B$2:$AM$2,0),0),0)+IFERROR(VLOOKUP($B98,'Round  (3)'!$B$2:$AM$102,MATCH(Species!S$2,'Round  (3)'!$B$2:$AM$2,0),0),0)+IFERROR(VLOOKUP($B98,'Round (4)'!$B$2:$AM$102,MATCH(Species!S$2,'Round (4)'!$B$2:$AM$2,0),0),0)+IFERROR(VLOOKUP($B98,'Round  (5)'!$B$2:$AM$102,MATCH(Species!S$2,'Round  (5)'!$B$2:$AM$2,0),0),0)+IFERROR(VLOOKUP($B98,'Round  (6)'!$B$2:$AM$102,MATCH(Species!S$2,'Round  (6)'!$B$2:$AM$2,0),0),0)+IFERROR(VLOOKUP($B98,'Round  (7)'!$B$2:$AM$102,MATCH(Species!S$2,'Round  (7)'!$B$2:$AM$2,0),0),0)+IFERROR(VLOOKUP($B98,'Round  (8)'!$B$2:$AM$102,MATCH(Species!S$2,'Round  (8)'!$B$2:$AM$2,0),0),0)+IFERROR(VLOOKUP($B98,'Round  (9)'!$B$2:$AM$102,MATCH(Species!S$2,'Round  (9)'!$B$2:$AM$2,0),0),0)+IFERROR(VLOOKUP($B98,'Round  (10)'!$B$2:$U$102,MATCH(Species!S$2,'Round  (10)'!$B$2:$U$2,0),0),0)+IFERROR(VLOOKUP($B98,'Round  (11)'!$B$2:$AB$102,MATCH(Species!S$2,'Round  (11)'!$B$2:$AB$2,0),0),0)+IFERROR(VLOOKUP($B98,'Round  (12)'!$B$2:$Y$100,MATCH(Species!S$2,'Round  (12)'!$B$2:$Y$2,0),0),0)</f>
        <v>0</v>
      </c>
      <c r="T98" s="480">
        <f>IFERROR(VLOOKUP($B98,'Round 1'!$B$2:$AM$102,MATCH(Species!T$2,'Round 1'!$B$2:$AM$2,0),0),0)+IFERROR(VLOOKUP($B98,'Round  (2)'!$B$2:$AM$102,MATCH(Species!T$2,'Round  (2)'!$B$2:$AM$2,0),0),0)+IFERROR(VLOOKUP($B98,'Round  (3)'!$B$2:$AM$102,MATCH(Species!T$2,'Round  (3)'!$B$2:$AM$2,0),0),0)+IFERROR(VLOOKUP($B98,'Round (4)'!$B$2:$AM$102,MATCH(Species!T$2,'Round (4)'!$B$2:$AM$2,0),0),0)+IFERROR(VLOOKUP($B98,'Round  (5)'!$B$2:$AM$102,MATCH(Species!T$2,'Round  (5)'!$B$2:$AM$2,0),0),0)+IFERROR(VLOOKUP($B98,'Round  (6)'!$B$2:$AM$102,MATCH(Species!T$2,'Round  (6)'!$B$2:$AM$2,0),0),0)+IFERROR(VLOOKUP($B98,'Round  (7)'!$B$2:$AM$102,MATCH(Species!T$2,'Round  (7)'!$B$2:$AM$2,0),0),0)+IFERROR(VLOOKUP($B98,'Round  (8)'!$B$2:$AM$102,MATCH(Species!T$2,'Round  (8)'!$B$2:$AM$2,0),0),0)+IFERROR(VLOOKUP($B98,'Round  (9)'!$B$2:$AM$102,MATCH(Species!T$2,'Round  (9)'!$B$2:$AM$2,0),0),0)+IFERROR(VLOOKUP($B98,'Round  (10)'!$B$2:$U$102,MATCH(Species!T$2,'Round  (10)'!$B$2:$U$2,0),0),0)+IFERROR(VLOOKUP($B98,'Round  (11)'!$B$2:$AB$102,MATCH(Species!T$2,'Round  (11)'!$B$2:$AB$2,0),0),0)+IFERROR(VLOOKUP($B98,'Round  (12)'!$B$2:$Y$100,MATCH(Species!T$2,'Round  (12)'!$B$2:$Y$2,0),0),0)</f>
        <v>0</v>
      </c>
      <c r="U98" s="480">
        <f>IFERROR(VLOOKUP($B98,'Round 1'!$B$2:$AM$102,MATCH(Species!U$2,'Round 1'!$B$2:$AM$2,0),0),0)+IFERROR(VLOOKUP($B98,'Round  (2)'!$B$2:$AM$102,MATCH(Species!U$2,'Round  (2)'!$B$2:$AM$2,0),0),0)+IFERROR(VLOOKUP($B98,'Round  (3)'!$B$2:$AM$102,MATCH(Species!U$2,'Round  (3)'!$B$2:$AM$2,0),0),0)+IFERROR(VLOOKUP($B98,'Round (4)'!$B$2:$AM$102,MATCH(Species!U$2,'Round (4)'!$B$2:$AM$2,0),0),0)+IFERROR(VLOOKUP($B98,'Round  (5)'!$B$2:$AM$102,MATCH(Species!U$2,'Round  (5)'!$B$2:$AM$2,0),0),0)+IFERROR(VLOOKUP($B98,'Round  (6)'!$B$2:$AM$102,MATCH(Species!U$2,'Round  (6)'!$B$2:$AM$2,0),0),0)+IFERROR(VLOOKUP($B98,'Round  (7)'!$B$2:$AM$102,MATCH(Species!U$2,'Round  (7)'!$B$2:$AM$2,0),0),0)+IFERROR(VLOOKUP($B98,'Round  (8)'!$B$2:$AM$102,MATCH(Species!U$2,'Round  (8)'!$B$2:$AM$2,0),0),0)+IFERROR(VLOOKUP($B98,'Round  (9)'!$B$2:$AM$102,MATCH(Species!U$2,'Round  (9)'!$B$2:$AM$2,0),0),0)+IFERROR(VLOOKUP($B98,'Round  (10)'!$B$2:$U$102,MATCH(Species!U$2,'Round  (10)'!$B$2:$U$2,0),0),0)+IFERROR(VLOOKUP($B98,'Round  (11)'!$B$2:$AB$102,MATCH(Species!U$2,'Round  (11)'!$B$2:$AB$2,0),0),0)+IFERROR(VLOOKUP($B98,'Round  (12)'!$B$2:$Y$100,MATCH(Species!U$2,'Round  (12)'!$B$2:$Y$2,0),0),0)</f>
        <v>0</v>
      </c>
      <c r="V98" s="480">
        <f>IFERROR(VLOOKUP($B98,'Round 1'!$B$2:$AM$102,MATCH(Species!V$2,'Round 1'!$B$2:$AM$2,0),0),0)+IFERROR(VLOOKUP($B98,'Round  (2)'!$B$2:$AM$102,MATCH(Species!V$2,'Round  (2)'!$B$2:$AM$2,0),0),0)+IFERROR(VLOOKUP($B98,'Round  (3)'!$B$2:$AM$102,MATCH(Species!V$2,'Round  (3)'!$B$2:$AM$2,0),0),0)+IFERROR(VLOOKUP($B98,'Round (4)'!$B$2:$AM$102,MATCH(Species!V$2,'Round (4)'!$B$2:$AM$2,0),0),0)+IFERROR(VLOOKUP($B98,'Round  (5)'!$B$2:$AM$102,MATCH(Species!V$2,'Round  (5)'!$B$2:$AM$2,0),0),0)+IFERROR(VLOOKUP($B98,'Round  (6)'!$B$2:$AM$102,MATCH(Species!V$2,'Round  (6)'!$B$2:$AM$2,0),0),0)+IFERROR(VLOOKUP($B98,'Round  (7)'!$B$2:$AM$102,MATCH(Species!V$2,'Round  (7)'!$B$2:$AM$2,0),0),0)+IFERROR(VLOOKUP($B98,'Round  (8)'!$B$2:$AM$102,MATCH(Species!V$2,'Round  (8)'!$B$2:$AM$2,0),0),0)+IFERROR(VLOOKUP($B98,'Round  (9)'!$B$2:$AM$102,MATCH(Species!V$2,'Round  (9)'!$B$2:$AM$2,0),0),0)+IFERROR(VLOOKUP($B98,'Round  (10)'!$B$2:$U$102,MATCH(Species!V$2,'Round  (10)'!$B$2:$U$2,0),0),0)+IFERROR(VLOOKUP($B98,'Round  (11)'!$B$2:$AB$102,MATCH(Species!V$2,'Round  (11)'!$B$2:$AB$2,0),0),0)+IFERROR(VLOOKUP($B98,'Round  (12)'!$B$2:$Y$100,MATCH(Species!V$2,'Round  (12)'!$B$2:$Y$2,0),0),0)</f>
        <v>0</v>
      </c>
      <c r="W98" s="480">
        <f>IFERROR(VLOOKUP($B98,'Round 1'!$B$2:$AM$102,MATCH(Species!W$2,'Round 1'!$B$2:$AM$2,0),0),0)+IFERROR(VLOOKUP($B98,'Round  (2)'!$B$2:$AM$102,MATCH(Species!W$2,'Round  (2)'!$B$2:$AM$2,0),0),0)+IFERROR(VLOOKUP($B98,'Round  (3)'!$B$2:$AM$102,MATCH(Species!W$2,'Round  (3)'!$B$2:$AM$2,0),0),0)+IFERROR(VLOOKUP($B98,'Round (4)'!$B$2:$AM$102,MATCH(Species!W$2,'Round (4)'!$B$2:$AM$2,0),0),0)+IFERROR(VLOOKUP($B98,'Round  (5)'!$B$2:$AM$102,MATCH(Species!W$2,'Round  (5)'!$B$2:$AM$2,0),0),0)+IFERROR(VLOOKUP($B98,'Round  (6)'!$B$2:$AM$102,MATCH(Species!W$2,'Round  (6)'!$B$2:$AM$2,0),0),0)+IFERROR(VLOOKUP($B98,'Round  (7)'!$B$2:$AM$102,MATCH(Species!W$2,'Round  (7)'!$B$2:$AM$2,0),0),0)+IFERROR(VLOOKUP($B98,'Round  (8)'!$B$2:$AM$102,MATCH(Species!W$2,'Round  (8)'!$B$2:$AM$2,0),0),0)+IFERROR(VLOOKUP($B98,'Round  (9)'!$B$2:$AM$102,MATCH(Species!W$2,'Round  (9)'!$B$2:$AM$2,0),0),0)+IFERROR(VLOOKUP($B98,'Round  (10)'!$B$2:$U$102,MATCH(Species!W$2,'Round  (10)'!$B$2:$U$2,0),0),0)+IFERROR(VLOOKUP($B98,'Round  (11)'!$B$2:$AB$102,MATCH(Species!W$2,'Round  (11)'!$B$2:$AB$2,0),0),0)+IFERROR(VLOOKUP($B98,'Round  (12)'!$B$2:$Y$100,MATCH(Species!W$2,'Round  (12)'!$B$2:$Y$2,0),0),0)</f>
        <v>0</v>
      </c>
      <c r="X98" s="480">
        <f>IFERROR(VLOOKUP($B98,'Round 1'!$B$2:$AM$102,MATCH(Species!X$2,'Round 1'!$B$2:$AM$2,0),0),0)+IFERROR(VLOOKUP($B98,'Round  (2)'!$B$2:$AM$102,MATCH(Species!X$2,'Round  (2)'!$B$2:$AM$2,0),0),0)+IFERROR(VLOOKUP($B98,'Round  (3)'!$B$2:$AM$102,MATCH(Species!X$2,'Round  (3)'!$B$2:$AM$2,0),0),0)+IFERROR(VLOOKUP($B98,'Round (4)'!$B$2:$AM$102,MATCH(Species!X$2,'Round (4)'!$B$2:$AM$2,0),0),0)+IFERROR(VLOOKUP($B98,'Round  (5)'!$B$2:$AM$102,MATCH(Species!X$2,'Round  (5)'!$B$2:$AM$2,0),0),0)+IFERROR(VLOOKUP($B98,'Round  (6)'!$B$2:$AM$102,MATCH(Species!X$2,'Round  (6)'!$B$2:$AM$2,0),0),0)+IFERROR(VLOOKUP($B98,'Round  (7)'!$B$2:$AM$102,MATCH(Species!X$2,'Round  (7)'!$B$2:$AM$2,0),0),0)+IFERROR(VLOOKUP($B98,'Round  (8)'!$B$2:$AM$102,MATCH(Species!X$2,'Round  (8)'!$B$2:$AM$2,0),0),0)+IFERROR(VLOOKUP($B98,'Round  (9)'!$B$2:$AM$102,MATCH(Species!X$2,'Round  (9)'!$B$2:$AM$2,0),0),0)+IFERROR(VLOOKUP($B98,'Round  (10)'!$B$2:$U$102,MATCH(Species!X$2,'Round  (10)'!$B$2:$U$2,0),0),0)+IFERROR(VLOOKUP($B98,'Round  (11)'!$B$2:$AB$102,MATCH(Species!X$2,'Round  (11)'!$B$2:$AB$2,0),0),0)+IFERROR(VLOOKUP($B98,'Round  (12)'!$B$2:$Y$100,MATCH(Species!X$2,'Round  (12)'!$B$2:$Y$2,0),0),0)</f>
        <v>0</v>
      </c>
      <c r="Y98" s="480">
        <f>IFERROR(VLOOKUP($B98,'Round 1'!$B$2:$AM$102,MATCH(Species!Y$2,'Round 1'!$B$2:$AM$2,0),0),0)+IFERROR(VLOOKUP($B98,'Round  (2)'!$B$2:$AM$102,MATCH(Species!Y$2,'Round  (2)'!$B$2:$AM$2,0),0),0)+IFERROR(VLOOKUP($B98,'Round  (3)'!$B$2:$AM$102,MATCH(Species!Y$2,'Round  (3)'!$B$2:$AM$2,0),0),0)+IFERROR(VLOOKUP($B98,'Round (4)'!$B$2:$AM$102,MATCH(Species!Y$2,'Round (4)'!$B$2:$AM$2,0),0),0)+IFERROR(VLOOKUP($B98,'Round  (5)'!$B$2:$AM$102,MATCH(Species!Y$2,'Round  (5)'!$B$2:$AM$2,0),0),0)+IFERROR(VLOOKUP($B98,'Round  (6)'!$B$2:$AM$102,MATCH(Species!Y$2,'Round  (6)'!$B$2:$AM$2,0),0),0)+IFERROR(VLOOKUP($B98,'Round  (7)'!$B$2:$AM$102,MATCH(Species!Y$2,'Round  (7)'!$B$2:$AM$2,0),0),0)+IFERROR(VLOOKUP($B98,'Round  (8)'!$B$2:$AM$102,MATCH(Species!Y$2,'Round  (8)'!$B$2:$AM$2,0),0),0)+IFERROR(VLOOKUP($B98,'Round  (9)'!$B$2:$AM$102,MATCH(Species!Y$2,'Round  (9)'!$B$2:$AM$2,0),0),0)+IFERROR(VLOOKUP($B98,'Round  (10)'!$B$2:$U$102,MATCH(Species!Y$2,'Round  (10)'!$B$2:$U$2,0),0),0)+IFERROR(VLOOKUP($B98,'Round  (11)'!$B$2:$AB$102,MATCH(Species!Y$2,'Round  (11)'!$B$2:$AB$2,0),0),0)+IFERROR(VLOOKUP($B98,'Round  (12)'!$B$2:$Y$100,MATCH(Species!Y$2,'Round  (12)'!$B$2:$Y$2,0),0),0)</f>
        <v>0</v>
      </c>
      <c r="Z98" s="480">
        <f>IFERROR(VLOOKUP($B98,'Round 1'!$B$2:$AM$102,MATCH(Species!Z$2,'Round 1'!$B$2:$AM$2,0),0),0)+IFERROR(VLOOKUP($B98,'Round  (2)'!$B$2:$AM$102,MATCH(Species!Z$2,'Round  (2)'!$B$2:$AM$2,0),0),0)+IFERROR(VLOOKUP($B98,'Round  (3)'!$B$2:$AM$102,MATCH(Species!Z$2,'Round  (3)'!$B$2:$AM$2,0),0),0)+IFERROR(VLOOKUP($B98,'Round (4)'!$B$2:$AM$102,MATCH(Species!Z$2,'Round (4)'!$B$2:$AM$2,0),0),0)+IFERROR(VLOOKUP($B98,'Round  (5)'!$B$2:$AM$102,MATCH(Species!Z$2,'Round  (5)'!$B$2:$AM$2,0),0),0)+IFERROR(VLOOKUP($B98,'Round  (6)'!$B$2:$AM$102,MATCH(Species!Z$2,'Round  (6)'!$B$2:$AM$2,0),0),0)+IFERROR(VLOOKUP($B98,'Round  (7)'!$B$2:$AM$102,MATCH(Species!Z$2,'Round  (7)'!$B$2:$AM$2,0),0),0)+IFERROR(VLOOKUP($B98,'Round  (8)'!$B$2:$AM$102,MATCH(Species!Z$2,'Round  (8)'!$B$2:$AM$2,0),0),0)+IFERROR(VLOOKUP($B98,'Round  (9)'!$B$2:$AM$102,MATCH(Species!Z$2,'Round  (9)'!$B$2:$AM$2,0),0),0)+IFERROR(VLOOKUP($B98,'Round  (10)'!$B$2:$U$102,MATCH(Species!Z$2,'Round  (10)'!$B$2:$U$2,0),0),0)+IFERROR(VLOOKUP($B98,'Round  (11)'!$B$2:$AB$102,MATCH(Species!Z$2,'Round  (11)'!$B$2:$AB$2,0),0),0)+IFERROR(VLOOKUP($B98,'Round  (12)'!$B$2:$Y$100,MATCH(Species!Z$2,'Round  (12)'!$B$2:$Y$2,0),0),0)</f>
        <v>0</v>
      </c>
      <c r="AA98" s="480">
        <f>IFERROR(VLOOKUP($B98,'Round 1'!$B$2:$AM$102,MATCH(Species!AA$2,'Round 1'!$B$2:$AM$2,0),0),0)+IFERROR(VLOOKUP($B98,'Round  (2)'!$B$2:$AM$102,MATCH(Species!AA$2,'Round  (2)'!$B$2:$AM$2,0),0),0)+IFERROR(VLOOKUP($B98,'Round  (3)'!$B$2:$AM$102,MATCH(Species!AA$2,'Round  (3)'!$B$2:$AM$2,0),0),0)+IFERROR(VLOOKUP($B98,'Round (4)'!$B$2:$AM$102,MATCH(Species!AA$2,'Round (4)'!$B$2:$AM$2,0),0),0)+IFERROR(VLOOKUP($B98,'Round  (5)'!$B$2:$AM$102,MATCH(Species!AA$2,'Round  (5)'!$B$2:$AM$2,0),0),0)+IFERROR(VLOOKUP($B98,'Round  (6)'!$B$2:$AM$102,MATCH(Species!AA$2,'Round  (6)'!$B$2:$AM$2,0),0),0)+IFERROR(VLOOKUP($B98,'Round  (7)'!$B$2:$AM$102,MATCH(Species!AA$2,'Round  (7)'!$B$2:$AM$2,0),0),0)+IFERROR(VLOOKUP($B98,'Round  (8)'!$B$2:$AM$102,MATCH(Species!AA$2,'Round  (8)'!$B$2:$AM$2,0),0),0)+IFERROR(VLOOKUP($B98,'Round  (9)'!$B$2:$AM$102,MATCH(Species!AA$2,'Round  (9)'!$B$2:$AM$2,0),0),0)+IFERROR(VLOOKUP($B98,'Round  (10)'!$B$2:$U$102,MATCH(Species!AA$2,'Round  (10)'!$B$2:$U$2,0),0),0)+IFERROR(VLOOKUP($B98,'Round  (11)'!$B$2:$AB$102,MATCH(Species!AA$2,'Round  (11)'!$B$2:$AB$2,0),0),0)+IFERROR(VLOOKUP($B98,'Round  (12)'!$B$2:$Y$100,MATCH(Species!AA$2,'Round  (12)'!$B$2:$Y$2,0),0),0)</f>
        <v>0</v>
      </c>
      <c r="AB98" s="480">
        <f>IFERROR(VLOOKUP($B98,'Round 1'!$B$2:$AM$102,MATCH(Species!AB$2,'Round 1'!$B$2:$AM$2,0),0),0)+IFERROR(VLOOKUP($B98,'Round  (2)'!$B$2:$AM$102,MATCH(Species!AB$2,'Round  (2)'!$B$2:$AM$2,0),0),0)+IFERROR(VLOOKUP($B98,'Round  (3)'!$B$2:$AM$102,MATCH(Species!AB$2,'Round  (3)'!$B$2:$AM$2,0),0),0)+IFERROR(VLOOKUP($B98,'Round (4)'!$B$2:$AM$102,MATCH(Species!AB$2,'Round (4)'!$B$2:$AM$2,0),0),0)+IFERROR(VLOOKUP($B98,'Round  (5)'!$B$2:$AM$102,MATCH(Species!AB$2,'Round  (5)'!$B$2:$AM$2,0),0),0)+IFERROR(VLOOKUP($B98,'Round  (6)'!$B$2:$AM$102,MATCH(Species!AB$2,'Round  (6)'!$B$2:$AM$2,0),0),0)+IFERROR(VLOOKUP($B98,'Round  (7)'!$B$2:$AM$102,MATCH(Species!AB$2,'Round  (7)'!$B$2:$AM$2,0),0),0)+IFERROR(VLOOKUP($B98,'Round  (8)'!$B$2:$AM$102,MATCH(Species!AB$2,'Round  (8)'!$B$2:$AM$2,0),0),0)+IFERROR(VLOOKUP($B98,'Round  (9)'!$B$2:$AM$102,MATCH(Species!AB$2,'Round  (9)'!$B$2:$AM$2,0),0),0)+IFERROR(VLOOKUP($B98,'Round  (10)'!$B$2:$U$102,MATCH(Species!AB$2,'Round  (10)'!$B$2:$U$2,0),0),0)+IFERROR(VLOOKUP($B98,'Round  (11)'!$B$2:$AB$102,MATCH(Species!AB$2,'Round  (11)'!$B$2:$AB$2,0),0),0)+IFERROR(VLOOKUP($B98,'Round  (12)'!$B$2:$Y$100,MATCH(Species!AB$2,'Round  (12)'!$B$2:$Y$2,0),0),0)</f>
        <v>0</v>
      </c>
      <c r="AC98" s="480">
        <f>IFERROR(VLOOKUP($B98,'Round 1'!$B$2:$AM$102,MATCH(Species!AC$2,'Round 1'!$B$2:$AM$2,0),0),0)+IFERROR(VLOOKUP($B98,'Round  (2)'!$B$2:$AM$102,MATCH(Species!AC$2,'Round  (2)'!$B$2:$AM$2,0),0),0)+IFERROR(VLOOKUP($B98,'Round  (3)'!$B$2:$AM$102,MATCH(Species!AC$2,'Round  (3)'!$B$2:$AM$2,0),0),0)+IFERROR(VLOOKUP($B98,'Round (4)'!$B$2:$AM$102,MATCH(Species!AC$2,'Round (4)'!$B$2:$AM$2,0),0),0)+IFERROR(VLOOKUP($B98,'Round  (5)'!$B$2:$AM$102,MATCH(Species!AC$2,'Round  (5)'!$B$2:$AM$2,0),0),0)+IFERROR(VLOOKUP($B98,'Round  (6)'!$B$2:$AM$102,MATCH(Species!AC$2,'Round  (6)'!$B$2:$AM$2,0),0),0)+IFERROR(VLOOKUP($B98,'Round  (7)'!$B$2:$AM$102,MATCH(Species!AC$2,'Round  (7)'!$B$2:$AM$2,0),0),0)+IFERROR(VLOOKUP($B98,'Round  (8)'!$B$2:$AM$102,MATCH(Species!AC$2,'Round  (8)'!$B$2:$AM$2,0),0),0)+IFERROR(VLOOKUP($B98,'Round  (9)'!$B$2:$AM$102,MATCH(Species!AC$2,'Round  (9)'!$B$2:$AM$2,0),0),0)+IFERROR(VLOOKUP($B98,'Round  (10)'!$B$2:$U$102,MATCH(Species!AC$2,'Round  (10)'!$B$2:$U$2,0),0),0)+IFERROR(VLOOKUP($B98,'Round  (11)'!$B$2:$AB$102,MATCH(Species!AC$2,'Round  (11)'!$B$2:$AB$2,0),0),0)+IFERROR(VLOOKUP($B98,'Round  (12)'!$B$2:$Y$100,MATCH(Species!AC$2,'Round  (12)'!$B$2:$Y$2,0),0),0)</f>
        <v>0</v>
      </c>
      <c r="AD98" s="480">
        <f>IFERROR(VLOOKUP($B98,'Round 1'!$B$2:$AM$102,MATCH(Species!AD$2,'Round 1'!$B$2:$AM$2,0),0),0)+IFERROR(VLOOKUP($B98,'Round  (2)'!$B$2:$AM$102,MATCH(Species!AD$2,'Round  (2)'!$B$2:$AM$2,0),0),0)+IFERROR(VLOOKUP($B98,'Round  (3)'!$B$2:$AM$102,MATCH(Species!AD$2,'Round  (3)'!$B$2:$AM$2,0),0),0)+IFERROR(VLOOKUP($B98,'Round (4)'!$B$2:$AM$102,MATCH(Species!AD$2,'Round (4)'!$B$2:$AM$2,0),0),0)+IFERROR(VLOOKUP($B98,'Round  (5)'!$B$2:$AM$102,MATCH(Species!AD$2,'Round  (5)'!$B$2:$AM$2,0),0),0)+IFERROR(VLOOKUP($B98,'Round  (6)'!$B$2:$AM$102,MATCH(Species!AD$2,'Round  (6)'!$B$2:$AM$2,0),0),0)+IFERROR(VLOOKUP($B98,'Round  (7)'!$B$2:$AM$102,MATCH(Species!AD$2,'Round  (7)'!$B$2:$AM$2,0),0),0)+IFERROR(VLOOKUP($B98,'Round  (8)'!$B$2:$AM$102,MATCH(Species!AD$2,'Round  (8)'!$B$2:$AM$2,0),0),0)+IFERROR(VLOOKUP($B98,'Round  (9)'!$B$2:$AM$102,MATCH(Species!AD$2,'Round  (9)'!$B$2:$AM$2,0),0),0)+IFERROR(VLOOKUP($B98,'Round  (10)'!$B$2:$U$102,MATCH(Species!AD$2,'Round  (10)'!$B$2:$U$2,0),0),0)+IFERROR(VLOOKUP($B98,'Round  (11)'!$B$2:$AB$102,MATCH(Species!AD$2,'Round  (11)'!$B$2:$AB$2,0),0),0)+IFERROR(VLOOKUP($B98,'Round  (12)'!$B$2:$Y$100,MATCH(Species!AD$2,'Round  (12)'!$B$2:$Y$2,0),0),0)</f>
        <v>0</v>
      </c>
      <c r="AE98" s="480">
        <f>IFERROR(VLOOKUP($B98,'Round 1'!$B$2:$AM$102,MATCH(Species!AE$2,'Round 1'!$B$2:$AM$2,0),0),0)+IFERROR(VLOOKUP($B98,'Round  (2)'!$B$2:$AM$102,MATCH(Species!AE$2,'Round  (2)'!$B$2:$AM$2,0),0),0)+IFERROR(VLOOKUP($B98,'Round  (3)'!$B$2:$AM$102,MATCH(Species!AE$2,'Round  (3)'!$B$2:$AM$2,0),0),0)+IFERROR(VLOOKUP($B98,'Round (4)'!$B$2:$AM$102,MATCH(Species!AE$2,'Round (4)'!$B$2:$AM$2,0),0),0)+IFERROR(VLOOKUP($B98,'Round  (5)'!$B$2:$AM$102,MATCH(Species!AE$2,'Round  (5)'!$B$2:$AM$2,0),0),0)+IFERROR(VLOOKUP($B98,'Round  (6)'!$B$2:$AM$102,MATCH(Species!AE$2,'Round  (6)'!$B$2:$AM$2,0),0),0)+IFERROR(VLOOKUP($B98,'Round  (7)'!$B$2:$AM$102,MATCH(Species!AE$2,'Round  (7)'!$B$2:$AM$2,0),0),0)+IFERROR(VLOOKUP($B98,'Round  (8)'!$B$2:$AM$102,MATCH(Species!AE$2,'Round  (8)'!$B$2:$AM$2,0),0),0)+IFERROR(VLOOKUP($B98,'Round  (9)'!$B$2:$AM$102,MATCH(Species!AE$2,'Round  (9)'!$B$2:$AM$2,0),0),0)+IFERROR(VLOOKUP($B98,'Round  (10)'!$B$2:$U$102,MATCH(Species!AE$2,'Round  (10)'!$B$2:$U$2,0),0),0)+IFERROR(VLOOKUP($B98,'Round  (11)'!$B$2:$AB$102,MATCH(Species!AE$2,'Round  (11)'!$B$2:$AB$2,0),0),0)+IFERROR(VLOOKUP($B98,'Round  (12)'!$B$2:$Y$100,MATCH(Species!AE$2,'Round  (12)'!$B$2:$Y$2,0),0),0)</f>
        <v>0</v>
      </c>
      <c r="AF98" s="480">
        <f>IFERROR(VLOOKUP($B98,'Round 1'!$B$2:$AM$102,MATCH(Species!AF$2,'Round 1'!$B$2:$AM$2,0),0),0)+IFERROR(VLOOKUP($B98,'Round  (2)'!$B$2:$AM$102,MATCH(Species!AF$2,'Round  (2)'!$B$2:$AM$2,0),0),0)+IFERROR(VLOOKUP($B98,'Round  (3)'!$B$2:$AM$102,MATCH(Species!AF$2,'Round  (3)'!$B$2:$AM$2,0),0),0)+IFERROR(VLOOKUP($B98,'Round (4)'!$B$2:$AM$102,MATCH(Species!AF$2,'Round (4)'!$B$2:$AM$2,0),0),0)+IFERROR(VLOOKUP($B98,'Round  (5)'!$B$2:$AM$102,MATCH(Species!AF$2,'Round  (5)'!$B$2:$AM$2,0),0),0)+IFERROR(VLOOKUP($B98,'Round  (6)'!$B$2:$AM$102,MATCH(Species!AF$2,'Round  (6)'!$B$2:$AM$2,0),0),0)+IFERROR(VLOOKUP($B98,'Round  (7)'!$B$2:$AM$102,MATCH(Species!AF$2,'Round  (7)'!$B$2:$AM$2,0),0),0)+IFERROR(VLOOKUP($B98,'Round  (8)'!$B$2:$AM$102,MATCH(Species!AF$2,'Round  (8)'!$B$2:$AM$2,0),0),0)+IFERROR(VLOOKUP($B98,'Round  (9)'!$B$2:$AM$102,MATCH(Species!AF$2,'Round  (9)'!$B$2:$AM$2,0),0),0)+IFERROR(VLOOKUP($B98,'Round  (10)'!$B$2:$U$102,MATCH(Species!AF$2,'Round  (10)'!$B$2:$U$2,0),0),0)+IFERROR(VLOOKUP($B98,'Round  (11)'!$B$2:$AB$102,MATCH(Species!AF$2,'Round  (11)'!$B$2:$AB$2,0),0),0)+IFERROR(VLOOKUP($B98,'Round  (12)'!$B$2:$Y$100,MATCH(Species!AF$2,'Round  (12)'!$B$2:$Y$2,0),0),0)</f>
        <v>0</v>
      </c>
      <c r="AG98" s="480">
        <f>IFERROR(VLOOKUP($B98,'Round 1'!$B$2:$AM$102,MATCH(Species!AG$2,'Round 1'!$B$2:$AM$2,0),0),0)+IFERROR(VLOOKUP($B98,'Round  (2)'!$B$2:$AM$102,MATCH(Species!AG$2,'Round  (2)'!$B$2:$AM$2,0),0),0)+IFERROR(VLOOKUP($B98,'Round  (3)'!$B$2:$AM$102,MATCH(Species!AG$2,'Round  (3)'!$B$2:$AM$2,0),0),0)+IFERROR(VLOOKUP($B98,'Round (4)'!$B$2:$AM$102,MATCH(Species!AG$2,'Round (4)'!$B$2:$AM$2,0),0),0)+IFERROR(VLOOKUP($B98,'Round  (5)'!$B$2:$AM$102,MATCH(Species!AG$2,'Round  (5)'!$B$2:$AM$2,0),0),0)+IFERROR(VLOOKUP($B98,'Round  (6)'!$B$2:$AM$102,MATCH(Species!AG$2,'Round  (6)'!$B$2:$AM$2,0),0),0)+IFERROR(VLOOKUP($B98,'Round  (7)'!$B$2:$AM$102,MATCH(Species!AG$2,'Round  (7)'!$B$2:$AM$2,0),0),0)+IFERROR(VLOOKUP($B98,'Round  (8)'!$B$2:$AM$102,MATCH(Species!AG$2,'Round  (8)'!$B$2:$AM$2,0),0),0)+IFERROR(VLOOKUP($B98,'Round  (9)'!$B$2:$AM$102,MATCH(Species!AG$2,'Round  (9)'!$B$2:$AM$2,0),0),0)+IFERROR(VLOOKUP($B98,'Round  (10)'!$B$2:$U$102,MATCH(Species!AG$2,'Round  (10)'!$B$2:$U$2,0),0),0)+IFERROR(VLOOKUP($B98,'Round  (11)'!$B$2:$AB$102,MATCH(Species!AG$2,'Round  (11)'!$B$2:$AB$2,0),0),0)+IFERROR(VLOOKUP($B98,'Round  (12)'!$B$2:$Y$100,MATCH(Species!AG$2,'Round  (12)'!$B$2:$Y$2,0),0),0)</f>
        <v>0</v>
      </c>
      <c r="AH98" s="480">
        <f>IFERROR(VLOOKUP($B98,'Round 1'!$B$2:$AM$102,MATCH(Species!AH$2,'Round 1'!$B$2:$AM$2,0),0),0)+IFERROR(VLOOKUP($B98,'Round  (2)'!$B$2:$AM$102,MATCH(Species!AH$2,'Round  (2)'!$B$2:$AM$2,0),0),0)+IFERROR(VLOOKUP($B98,'Round  (3)'!$B$2:$AM$102,MATCH(Species!AH$2,'Round  (3)'!$B$2:$AM$2,0),0),0)+IFERROR(VLOOKUP($B98,'Round (4)'!$B$2:$AM$102,MATCH(Species!AH$2,'Round (4)'!$B$2:$AM$2,0),0),0)+IFERROR(VLOOKUP($B98,'Round  (5)'!$B$2:$AM$102,MATCH(Species!AH$2,'Round  (5)'!$B$2:$AM$2,0),0),0)+IFERROR(VLOOKUP($B98,'Round  (6)'!$B$2:$AM$102,MATCH(Species!AH$2,'Round  (6)'!$B$2:$AM$2,0),0),0)+IFERROR(VLOOKUP($B98,'Round  (7)'!$B$2:$AM$102,MATCH(Species!AH$2,'Round  (7)'!$B$2:$AM$2,0),0),0)+IFERROR(VLOOKUP($B98,'Round  (8)'!$B$2:$AM$102,MATCH(Species!AH$2,'Round  (8)'!$B$2:$AM$2,0),0),0)+IFERROR(VLOOKUP($B98,'Round  (9)'!$B$2:$AM$102,MATCH(Species!AH$2,'Round  (9)'!$B$2:$AM$2,0),0),0)+IFERROR(VLOOKUP($B98,'Round  (10)'!$B$2:$U$102,MATCH(Species!AH$2,'Round  (10)'!$B$2:$U$2,0),0),0)+IFERROR(VLOOKUP($B98,'Round  (11)'!$B$2:$AB$102,MATCH(Species!AH$2,'Round  (11)'!$B$2:$AB$2,0),0),0)+IFERROR(VLOOKUP($B98,'Round  (12)'!$B$2:$Y$100,MATCH(Species!AH$2,'Round  (12)'!$B$2:$Y$2,0),0),0)</f>
        <v>0</v>
      </c>
      <c r="AI98" s="480">
        <f>IFERROR(VLOOKUP($B98,'Round 1'!$B$2:$AM$102,MATCH(Species!AI$2,'Round 1'!$B$2:$AM$2,0),0),0)+IFERROR(VLOOKUP($B98,'Round  (2)'!$B$2:$AM$102,MATCH(Species!AI$2,'Round  (2)'!$B$2:$AM$2,0),0),0)+IFERROR(VLOOKUP($B98,'Round  (3)'!$B$2:$AM$102,MATCH(Species!AI$2,'Round  (3)'!$B$2:$AM$2,0),0),0)+IFERROR(VLOOKUP($B98,'Round (4)'!$B$2:$AM$102,MATCH(Species!AI$2,'Round (4)'!$B$2:$AM$2,0),0),0)+IFERROR(VLOOKUP($B98,'Round  (5)'!$B$2:$AM$102,MATCH(Species!AI$2,'Round  (5)'!$B$2:$AM$2,0),0),0)+IFERROR(VLOOKUP($B98,'Round  (6)'!$B$2:$AM$102,MATCH(Species!AI$2,'Round  (6)'!$B$2:$AM$2,0),0),0)+IFERROR(VLOOKUP($B98,'Round  (7)'!$B$2:$AM$102,MATCH(Species!AI$2,'Round  (7)'!$B$2:$AM$2,0),0),0)+IFERROR(VLOOKUP($B98,'Round  (8)'!$B$2:$AM$102,MATCH(Species!AI$2,'Round  (8)'!$B$2:$AM$2,0),0),0)+IFERROR(VLOOKUP($B98,'Round  (9)'!$B$2:$AM$102,MATCH(Species!AI$2,'Round  (9)'!$B$2:$AM$2,0),0),0)+IFERROR(VLOOKUP($B98,'Round  (10)'!$B$2:$U$102,MATCH(Species!AI$2,'Round  (10)'!$B$2:$U$2,0),0),0)+IFERROR(VLOOKUP($B98,'Round  (11)'!$B$2:$AB$102,MATCH(Species!AI$2,'Round  (11)'!$B$2:$AB$2,0),0),0)+IFERROR(VLOOKUP($B98,'Round  (12)'!$B$2:$Y$100,MATCH(Species!AI$2,'Round  (12)'!$B$2:$Y$2,0),0),0)</f>
        <v>0</v>
      </c>
      <c r="AJ98" s="480">
        <f>IFERROR(VLOOKUP($B98,'Round 1'!$B$2:$AM$102,MATCH(Species!AJ$2,'Round 1'!$B$2:$AM$2,0),0),0)+IFERROR(VLOOKUP($B98,'Round  (2)'!$B$2:$AM$102,MATCH(Species!AJ$2,'Round  (2)'!$B$2:$AM$2,0),0),0)+IFERROR(VLOOKUP($B98,'Round  (3)'!$B$2:$AM$102,MATCH(Species!AJ$2,'Round  (3)'!$B$2:$AM$2,0),0),0)+IFERROR(VLOOKUP($B98,'Round (4)'!$B$2:$AM$102,MATCH(Species!AJ$2,'Round (4)'!$B$2:$AM$2,0),0),0)+IFERROR(VLOOKUP($B98,'Round  (5)'!$B$2:$AM$102,MATCH(Species!AJ$2,'Round  (5)'!$B$2:$AM$2,0),0),0)+IFERROR(VLOOKUP($B98,'Round  (6)'!$B$2:$AM$102,MATCH(Species!AJ$2,'Round  (6)'!$B$2:$AM$2,0),0),0)+IFERROR(VLOOKUP($B98,'Round  (7)'!$B$2:$AM$102,MATCH(Species!AJ$2,'Round  (7)'!$B$2:$AM$2,0),0),0)+IFERROR(VLOOKUP($B98,'Round  (8)'!$B$2:$AM$102,MATCH(Species!AJ$2,'Round  (8)'!$B$2:$AM$2,0),0),0)+IFERROR(VLOOKUP($B98,'Round  (9)'!$B$2:$AM$102,MATCH(Species!AJ$2,'Round  (9)'!$B$2:$AM$2,0),0),0)+IFERROR(VLOOKUP($B98,'Round  (10)'!$B$2:$U$102,MATCH(Species!AJ$2,'Round  (10)'!$B$2:$U$2,0),0),0)+IFERROR(VLOOKUP($B98,'Round  (11)'!$B$2:$AB$102,MATCH(Species!AJ$2,'Round  (11)'!$B$2:$AB$2,0),0),0)+IFERROR(VLOOKUP($B98,'Round  (12)'!$B$2:$Y$100,MATCH(Species!AJ$2,'Round  (12)'!$B$2:$Y$2,0),0),0)</f>
        <v>0</v>
      </c>
    </row>
    <row r="99" spans="1:37" x14ac:dyDescent="0.3">
      <c r="A99" s="186">
        <v>96</v>
      </c>
      <c r="B99" s="326" t="s">
        <v>770</v>
      </c>
      <c r="C99" s="66" t="str">
        <f>IFERROR(VLOOKUP(B99,IND!$B$3:$E$66,4,0),"NM")</f>
        <v>NM</v>
      </c>
      <c r="D99" s="51">
        <f t="shared" si="5"/>
        <v>0</v>
      </c>
      <c r="E99" s="342">
        <f t="shared" si="6"/>
        <v>0</v>
      </c>
      <c r="F99" s="480">
        <f>IFERROR(VLOOKUP($B99,'Round 1'!$B$2:$AM$102,MATCH(Species!F$2,'Round 1'!$B$2:$AM$2,0),0),0)+IFERROR(VLOOKUP($B99,'Round  (2)'!$B$2:$AM$102,MATCH(Species!F$2,'Round  (2)'!$B$2:$AM$2,0),0),0)+IFERROR(VLOOKUP($B99,'Round  (3)'!$B$2:$AM$102,MATCH(Species!F$2,'Round  (3)'!$B$2:$AM$2,0),0),0)+IFERROR(VLOOKUP($B99,'Round (4)'!$B$2:$AM$102,MATCH(Species!F$2,'Round (4)'!$B$2:$AM$2,0),0),0)+IFERROR(VLOOKUP($B99,'Round  (5)'!$B$2:$AM$102,MATCH(Species!F$2,'Round  (5)'!$B$2:$AM$2,0),0),0)+IFERROR(VLOOKUP($B99,'Round  (6)'!$B$2:$AM$102,MATCH(Species!F$2,'Round  (6)'!$B$2:$AM$2,0),0),0)+IFERROR(VLOOKUP($B99,'Round  (7)'!$B$2:$AM$102,MATCH(Species!F$2,'Round  (7)'!$B$2:$AM$2,0),0),0)+IFERROR(VLOOKUP($B99,'Round  (8)'!$B$2:$AM$102,MATCH(Species!F$2,'Round  (8)'!$B$2:$AM$2,0),0),0)+IFERROR(VLOOKUP($B99,'Round  (9)'!$B$2:$AM$102,MATCH(Species!F$2,'Round  (9)'!$B$2:$AM$2,0),0),0)+IFERROR(VLOOKUP($B99,'Round  (10)'!$B$2:$U$102,MATCH(Species!F$2,'Round  (10)'!$B$2:$U$2,0),0),0)+IFERROR(VLOOKUP($B99,'Round  (11)'!$B$2:$AB$102,MATCH(Species!F$2,'Round  (11)'!$B$2:$AB$2,0),0),0)+IFERROR(VLOOKUP($B99,'Round  (12)'!$B$2:$Y$100,MATCH(Species!F$2,'Round  (12)'!$B$2:$Y$2,0),0),0)</f>
        <v>0</v>
      </c>
      <c r="G99" s="480">
        <f>IFERROR(VLOOKUP($B99,'Round 1'!$B$2:$AM$102,MATCH(Species!G$2,'Round 1'!$B$2:$AM$2,0),0),0)+IFERROR(VLOOKUP($B99,'Round  (2)'!$B$2:$AM$102,MATCH(Species!G$2,'Round  (2)'!$B$2:$AM$2,0),0),0)+IFERROR(VLOOKUP($B99,'Round  (3)'!$B$2:$AM$102,MATCH(Species!G$2,'Round  (3)'!$B$2:$AM$2,0),0),0)+IFERROR(VLOOKUP($B99,'Round (4)'!$B$2:$AM$102,MATCH(Species!G$2,'Round (4)'!$B$2:$AM$2,0),0),0)+IFERROR(VLOOKUP($B99,'Round  (5)'!$B$2:$AM$102,MATCH(Species!G$2,'Round  (5)'!$B$2:$AM$2,0),0),0)+IFERROR(VLOOKUP($B99,'Round  (6)'!$B$2:$AM$102,MATCH(Species!G$2,'Round  (6)'!$B$2:$AM$2,0),0),0)+IFERROR(VLOOKUP($B99,'Round  (7)'!$B$2:$AM$102,MATCH(Species!G$2,'Round  (7)'!$B$2:$AM$2,0),0),0)+IFERROR(VLOOKUP($B99,'Round  (8)'!$B$2:$AM$102,MATCH(Species!G$2,'Round  (8)'!$B$2:$AM$2,0),0),0)+IFERROR(VLOOKUP($B99,'Round  (9)'!$B$2:$AM$102,MATCH(Species!G$2,'Round  (9)'!$B$2:$AM$2,0),0),0)+IFERROR(VLOOKUP($B99,'Round  (10)'!$B$2:$U$102,MATCH(Species!G$2,'Round  (10)'!$B$2:$U$2,0),0),0)+IFERROR(VLOOKUP($B99,'Round  (11)'!$B$2:$AB$102,MATCH(Species!G$2,'Round  (11)'!$B$2:$AB$2,0),0),0)+IFERROR(VLOOKUP($B99,'Round  (12)'!$B$2:$Y$100,MATCH(Species!G$2,'Round  (12)'!$B$2:$Y$2,0),0),0)</f>
        <v>0</v>
      </c>
      <c r="H99" s="480">
        <f>IFERROR(VLOOKUP($B99,'Round 1'!$B$2:$AM$102,MATCH(Species!H$2,'Round 1'!$B$2:$AM$2,0),0),0)+IFERROR(VLOOKUP($B99,'Round  (2)'!$B$2:$AM$102,MATCH(Species!H$2,'Round  (2)'!$B$2:$AM$2,0),0),0)+IFERROR(VLOOKUP($B99,'Round  (3)'!$B$2:$AM$102,MATCH(Species!H$2,'Round  (3)'!$B$2:$AM$2,0),0),0)+IFERROR(VLOOKUP($B99,'Round (4)'!$B$2:$AM$102,MATCH(Species!H$2,'Round (4)'!$B$2:$AM$2,0),0),0)+IFERROR(VLOOKUP($B99,'Round  (5)'!$B$2:$AM$102,MATCH(Species!H$2,'Round  (5)'!$B$2:$AM$2,0),0),0)+IFERROR(VLOOKUP($B99,'Round  (6)'!$B$2:$AM$102,MATCH(Species!H$2,'Round  (6)'!$B$2:$AM$2,0),0),0)+IFERROR(VLOOKUP($B99,'Round  (7)'!$B$2:$AM$102,MATCH(Species!H$2,'Round  (7)'!$B$2:$AM$2,0),0),0)+IFERROR(VLOOKUP($B99,'Round  (8)'!$B$2:$AM$102,MATCH(Species!H$2,'Round  (8)'!$B$2:$AM$2,0),0),0)+IFERROR(VLOOKUP($B99,'Round  (9)'!$B$2:$AM$102,MATCH(Species!H$2,'Round  (9)'!$B$2:$AM$2,0),0),0)+IFERROR(VLOOKUP($B99,'Round  (10)'!$B$2:$U$102,MATCH(Species!H$2,'Round  (10)'!$B$2:$U$2,0),0),0)+IFERROR(VLOOKUP($B99,'Round  (11)'!$B$2:$AB$102,MATCH(Species!H$2,'Round  (11)'!$B$2:$AB$2,0),0),0)+IFERROR(VLOOKUP($B99,'Round  (12)'!$B$2:$Y$100,MATCH(Species!H$2,'Round  (12)'!$B$2:$Y$2,0),0),0)</f>
        <v>0</v>
      </c>
      <c r="I99" s="480">
        <f>IFERROR(VLOOKUP($B99,'Round 1'!$B$2:$AM$102,MATCH(Species!I$2,'Round 1'!$B$2:$AM$2,0),0),0)+IFERROR(VLOOKUP($B99,'Round  (2)'!$B$2:$AM$102,MATCH(Species!I$2,'Round  (2)'!$B$2:$AM$2,0),0),0)+IFERROR(VLOOKUP($B99,'Round  (3)'!$B$2:$AM$102,MATCH(Species!I$2,'Round  (3)'!$B$2:$AM$2,0),0),0)+IFERROR(VLOOKUP($B99,'Round (4)'!$B$2:$AM$102,MATCH(Species!I$2,'Round (4)'!$B$2:$AM$2,0),0),0)+IFERROR(VLOOKUP($B99,'Round  (5)'!$B$2:$AM$102,MATCH(Species!I$2,'Round  (5)'!$B$2:$AM$2,0),0),0)+IFERROR(VLOOKUP($B99,'Round  (6)'!$B$2:$AM$102,MATCH(Species!I$2,'Round  (6)'!$B$2:$AM$2,0),0),0)+IFERROR(VLOOKUP($B99,'Round  (7)'!$B$2:$AM$102,MATCH(Species!I$2,'Round  (7)'!$B$2:$AM$2,0),0),0)+IFERROR(VLOOKUP($B99,'Round  (8)'!$B$2:$AM$102,MATCH(Species!I$2,'Round  (8)'!$B$2:$AM$2,0),0),0)+IFERROR(VLOOKUP($B99,'Round  (9)'!$B$2:$AM$102,MATCH(Species!I$2,'Round  (9)'!$B$2:$AM$2,0),0),0)+IFERROR(VLOOKUP($B99,'Round  (10)'!$B$2:$U$102,MATCH(Species!I$2,'Round  (10)'!$B$2:$U$2,0),0),0)+IFERROR(VLOOKUP($B99,'Round  (11)'!$B$2:$AB$102,MATCH(Species!I$2,'Round  (11)'!$B$2:$AB$2,0),0),0)+IFERROR(VLOOKUP($B99,'Round  (12)'!$B$2:$Y$100,MATCH(Species!I$2,'Round  (12)'!$B$2:$Y$2,0),0),0)</f>
        <v>0</v>
      </c>
      <c r="J99" s="480">
        <f>IFERROR(VLOOKUP($B99,'Round 1'!$B$2:$AM$102,MATCH(Species!J$2,'Round 1'!$B$2:$AM$2,0),0),0)+IFERROR(VLOOKUP($B99,'Round  (2)'!$B$2:$AM$102,MATCH(Species!J$2,'Round  (2)'!$B$2:$AM$2,0),0),0)+IFERROR(VLOOKUP($B99,'Round  (3)'!$B$2:$AM$102,MATCH(Species!J$2,'Round  (3)'!$B$2:$AM$2,0),0),0)+IFERROR(VLOOKUP($B99,'Round (4)'!$B$2:$AM$102,MATCH(Species!J$2,'Round (4)'!$B$2:$AM$2,0),0),0)+IFERROR(VLOOKUP($B99,'Round  (5)'!$B$2:$AM$102,MATCH(Species!J$2,'Round  (5)'!$B$2:$AM$2,0),0),0)+IFERROR(VLOOKUP($B99,'Round  (6)'!$B$2:$AM$102,MATCH(Species!J$2,'Round  (6)'!$B$2:$AM$2,0),0),0)+IFERROR(VLOOKUP($B99,'Round  (7)'!$B$2:$AM$102,MATCH(Species!J$2,'Round  (7)'!$B$2:$AM$2,0),0),0)+IFERROR(VLOOKUP($B99,'Round  (8)'!$B$2:$AM$102,MATCH(Species!J$2,'Round  (8)'!$B$2:$AM$2,0),0),0)+IFERROR(VLOOKUP($B99,'Round  (9)'!$B$2:$AM$102,MATCH(Species!J$2,'Round  (9)'!$B$2:$AM$2,0),0),0)+IFERROR(VLOOKUP($B99,'Round  (10)'!$B$2:$U$102,MATCH(Species!J$2,'Round  (10)'!$B$2:$U$2,0),0),0)+IFERROR(VLOOKUP($B99,'Round  (11)'!$B$2:$AB$102,MATCH(Species!J$2,'Round  (11)'!$B$2:$AB$2,0),0),0)+IFERROR(VLOOKUP($B99,'Round  (12)'!$B$2:$Y$100,MATCH(Species!J$2,'Round  (12)'!$B$2:$Y$2,0),0),0)</f>
        <v>0</v>
      </c>
      <c r="K99" s="480">
        <f>IFERROR(VLOOKUP($B99,'Round 1'!$B$2:$AM$102,MATCH(Species!K$2,'Round 1'!$B$2:$AM$2,0),0),0)+IFERROR(VLOOKUP($B99,'Round  (2)'!$B$2:$AM$102,MATCH(Species!K$2,'Round  (2)'!$B$2:$AM$2,0),0),0)+IFERROR(VLOOKUP($B99,'Round  (3)'!$B$2:$AM$102,MATCH(Species!K$2,'Round  (3)'!$B$2:$AM$2,0),0),0)+IFERROR(VLOOKUP($B99,'Round (4)'!$B$2:$AM$102,MATCH(Species!K$2,'Round (4)'!$B$2:$AM$2,0),0),0)+IFERROR(VLOOKUP($B99,'Round  (5)'!$B$2:$AM$102,MATCH(Species!K$2,'Round  (5)'!$B$2:$AM$2,0),0),0)+IFERROR(VLOOKUP($B99,'Round  (6)'!$B$2:$AM$102,MATCH(Species!K$2,'Round  (6)'!$B$2:$AM$2,0),0),0)+IFERROR(VLOOKUP($B99,'Round  (7)'!$B$2:$AM$102,MATCH(Species!K$2,'Round  (7)'!$B$2:$AM$2,0),0),0)+IFERROR(VLOOKUP($B99,'Round  (8)'!$B$2:$AM$102,MATCH(Species!K$2,'Round  (8)'!$B$2:$AM$2,0),0),0)+IFERROR(VLOOKUP($B99,'Round  (9)'!$B$2:$AM$102,MATCH(Species!K$2,'Round  (9)'!$B$2:$AM$2,0),0),0)+IFERROR(VLOOKUP($B99,'Round  (10)'!$B$2:$U$102,MATCH(Species!K$2,'Round  (10)'!$B$2:$U$2,0),0),0)+IFERROR(VLOOKUP($B99,'Round  (11)'!$B$2:$AB$102,MATCH(Species!K$2,'Round  (11)'!$B$2:$AB$2,0),0),0)+IFERROR(VLOOKUP($B99,'Round  (12)'!$B$2:$Y$100,MATCH(Species!K$2,'Round  (12)'!$B$2:$Y$2,0),0),0)</f>
        <v>0</v>
      </c>
      <c r="L99" s="480">
        <f>IFERROR(VLOOKUP($B99,'Round 1'!$B$2:$AM$102,MATCH(Species!L$2,'Round 1'!$B$2:$AM$2,0),0),0)+IFERROR(VLOOKUP($B99,'Round  (2)'!$B$2:$AM$102,MATCH(Species!L$2,'Round  (2)'!$B$2:$AM$2,0),0),0)+IFERROR(VLOOKUP($B99,'Round  (3)'!$B$2:$AM$102,MATCH(Species!L$2,'Round  (3)'!$B$2:$AM$2,0),0),0)+IFERROR(VLOOKUP($B99,'Round (4)'!$B$2:$AM$102,MATCH(Species!L$2,'Round (4)'!$B$2:$AM$2,0),0),0)+IFERROR(VLOOKUP($B99,'Round  (5)'!$B$2:$AM$102,MATCH(Species!L$2,'Round  (5)'!$B$2:$AM$2,0),0),0)+IFERROR(VLOOKUP($B99,'Round  (6)'!$B$2:$AM$102,MATCH(Species!L$2,'Round  (6)'!$B$2:$AM$2,0),0),0)+IFERROR(VLOOKUP($B99,'Round  (7)'!$B$2:$AM$102,MATCH(Species!L$2,'Round  (7)'!$B$2:$AM$2,0),0),0)+IFERROR(VLOOKUP($B99,'Round  (8)'!$B$2:$AM$102,MATCH(Species!L$2,'Round  (8)'!$B$2:$AM$2,0),0),0)+IFERROR(VLOOKUP($B99,'Round  (9)'!$B$2:$AM$102,MATCH(Species!L$2,'Round  (9)'!$B$2:$AM$2,0),0),0)+IFERROR(VLOOKUP($B99,'Round  (10)'!$B$2:$U$102,MATCH(Species!L$2,'Round  (10)'!$B$2:$U$2,0),0),0)+IFERROR(VLOOKUP($B99,'Round  (11)'!$B$2:$AB$102,MATCH(Species!L$2,'Round  (11)'!$B$2:$AB$2,0),0),0)+IFERROR(VLOOKUP($B99,'Round  (12)'!$B$2:$Y$100,MATCH(Species!L$2,'Round  (12)'!$B$2:$Y$2,0),0),0)</f>
        <v>0</v>
      </c>
      <c r="M99" s="480">
        <f>IFERROR(VLOOKUP($B99,'Round 1'!$B$2:$AM$102,MATCH(Species!M$2,'Round 1'!$B$2:$AM$2,0),0),0)+IFERROR(VLOOKUP($B99,'Round  (2)'!$B$2:$AM$102,MATCH(Species!M$2,'Round  (2)'!$B$2:$AM$2,0),0),0)+IFERROR(VLOOKUP($B99,'Round  (3)'!$B$2:$AM$102,MATCH(Species!M$2,'Round  (3)'!$B$2:$AM$2,0),0),0)+IFERROR(VLOOKUP($B99,'Round (4)'!$B$2:$AM$102,MATCH(Species!M$2,'Round (4)'!$B$2:$AM$2,0),0),0)+IFERROR(VLOOKUP($B99,'Round  (5)'!$B$2:$AM$102,MATCH(Species!M$2,'Round  (5)'!$B$2:$AM$2,0),0),0)+IFERROR(VLOOKUP($B99,'Round  (6)'!$B$2:$AM$102,MATCH(Species!M$2,'Round  (6)'!$B$2:$AM$2,0),0),0)+IFERROR(VLOOKUP($B99,'Round  (7)'!$B$2:$AM$102,MATCH(Species!M$2,'Round  (7)'!$B$2:$AM$2,0),0),0)+IFERROR(VLOOKUP($B99,'Round  (8)'!$B$2:$AM$102,MATCH(Species!M$2,'Round  (8)'!$B$2:$AM$2,0),0),0)+IFERROR(VLOOKUP($B99,'Round  (9)'!$B$2:$AM$102,MATCH(Species!M$2,'Round  (9)'!$B$2:$AM$2,0),0),0)+IFERROR(VLOOKUP($B99,'Round  (10)'!$B$2:$U$102,MATCH(Species!M$2,'Round  (10)'!$B$2:$U$2,0),0),0)+IFERROR(VLOOKUP($B99,'Round  (11)'!$B$2:$AB$102,MATCH(Species!M$2,'Round  (11)'!$B$2:$AB$2,0),0),0)+IFERROR(VLOOKUP($B99,'Round  (12)'!$B$2:$Y$100,MATCH(Species!M$2,'Round  (12)'!$B$2:$Y$2,0),0),0)</f>
        <v>0</v>
      </c>
      <c r="N99" s="480">
        <f>IFERROR(VLOOKUP($B99,'Round 1'!$B$2:$AM$102,MATCH(Species!N$2,'Round 1'!$B$2:$AM$2,0),0),0)+IFERROR(VLOOKUP($B99,'Round  (2)'!$B$2:$AM$102,MATCH(Species!N$2,'Round  (2)'!$B$2:$AM$2,0),0),0)+IFERROR(VLOOKUP($B99,'Round  (3)'!$B$2:$AM$102,MATCH(Species!N$2,'Round  (3)'!$B$2:$AM$2,0),0),0)+IFERROR(VLOOKUP($B99,'Round (4)'!$B$2:$AM$102,MATCH(Species!N$2,'Round (4)'!$B$2:$AM$2,0),0),0)+IFERROR(VLOOKUP($B99,'Round  (5)'!$B$2:$AM$102,MATCH(Species!N$2,'Round  (5)'!$B$2:$AM$2,0),0),0)+IFERROR(VLOOKUP($B99,'Round  (6)'!$B$2:$AM$102,MATCH(Species!N$2,'Round  (6)'!$B$2:$AM$2,0),0),0)+IFERROR(VLOOKUP($B99,'Round  (7)'!$B$2:$AM$102,MATCH(Species!N$2,'Round  (7)'!$B$2:$AM$2,0),0),0)+IFERROR(VLOOKUP($B99,'Round  (8)'!$B$2:$AM$102,MATCH(Species!N$2,'Round  (8)'!$B$2:$AM$2,0),0),0)+IFERROR(VLOOKUP($B99,'Round  (9)'!$B$2:$AM$102,MATCH(Species!N$2,'Round  (9)'!$B$2:$AM$2,0),0),0)+IFERROR(VLOOKUP($B99,'Round  (10)'!$B$2:$U$102,MATCH(Species!N$2,'Round  (10)'!$B$2:$U$2,0),0),0)+IFERROR(VLOOKUP($B99,'Round  (11)'!$B$2:$AB$102,MATCH(Species!N$2,'Round  (11)'!$B$2:$AB$2,0),0),0)+IFERROR(VLOOKUP($B99,'Round  (12)'!$B$2:$Y$100,MATCH(Species!N$2,'Round  (12)'!$B$2:$Y$2,0),0),0)</f>
        <v>0</v>
      </c>
      <c r="O99" s="480">
        <f>IFERROR(VLOOKUP($B99,'Round 1'!$B$2:$AM$102,MATCH(Species!O$2,'Round 1'!$B$2:$AM$2,0),0),0)+IFERROR(VLOOKUP($B99,'Round  (2)'!$B$2:$AM$102,MATCH(Species!O$2,'Round  (2)'!$B$2:$AM$2,0),0),0)+IFERROR(VLOOKUP($B99,'Round  (3)'!$B$2:$AM$102,MATCH(Species!O$2,'Round  (3)'!$B$2:$AM$2,0),0),0)+IFERROR(VLOOKUP($B99,'Round (4)'!$B$2:$AM$102,MATCH(Species!O$2,'Round (4)'!$B$2:$AM$2,0),0),0)+IFERROR(VLOOKUP($B99,'Round  (5)'!$B$2:$AM$102,MATCH(Species!O$2,'Round  (5)'!$B$2:$AM$2,0),0),0)+IFERROR(VLOOKUP($B99,'Round  (6)'!$B$2:$AM$102,MATCH(Species!O$2,'Round  (6)'!$B$2:$AM$2,0),0),0)+IFERROR(VLOOKUP($B99,'Round  (7)'!$B$2:$AM$102,MATCH(Species!O$2,'Round  (7)'!$B$2:$AM$2,0),0),0)+IFERROR(VLOOKUP($B99,'Round  (8)'!$B$2:$AM$102,MATCH(Species!O$2,'Round  (8)'!$B$2:$AM$2,0),0),0)+IFERROR(VLOOKUP($B99,'Round  (9)'!$B$2:$AM$102,MATCH(Species!O$2,'Round  (9)'!$B$2:$AM$2,0),0),0)+IFERROR(VLOOKUP($B99,'Round  (10)'!$B$2:$U$102,MATCH(Species!O$2,'Round  (10)'!$B$2:$U$2,0),0),0)+IFERROR(VLOOKUP($B99,'Round  (11)'!$B$2:$AB$102,MATCH(Species!O$2,'Round  (11)'!$B$2:$AB$2,0),0),0)+IFERROR(VLOOKUP($B99,'Round  (12)'!$B$2:$Y$100,MATCH(Species!O$2,'Round  (12)'!$B$2:$Y$2,0),0),0)</f>
        <v>0</v>
      </c>
      <c r="P99" s="480">
        <f>IFERROR(VLOOKUP($B99,'Round 1'!$B$2:$AM$102,MATCH(Species!P$2,'Round 1'!$B$2:$AM$2,0),0),0)+IFERROR(VLOOKUP($B99,'Round  (2)'!$B$2:$AM$102,MATCH(Species!P$2,'Round  (2)'!$B$2:$AM$2,0),0),0)+IFERROR(VLOOKUP($B99,'Round  (3)'!$B$2:$AM$102,MATCH(Species!P$2,'Round  (3)'!$B$2:$AM$2,0),0),0)+IFERROR(VLOOKUP($B99,'Round (4)'!$B$2:$AM$102,MATCH(Species!P$2,'Round (4)'!$B$2:$AM$2,0),0),0)+IFERROR(VLOOKUP($B99,'Round  (5)'!$B$2:$AM$102,MATCH(Species!P$2,'Round  (5)'!$B$2:$AM$2,0),0),0)+IFERROR(VLOOKUP($B99,'Round  (6)'!$B$2:$AM$102,MATCH(Species!P$2,'Round  (6)'!$B$2:$AM$2,0),0),0)+IFERROR(VLOOKUP($B99,'Round  (7)'!$B$2:$AM$102,MATCH(Species!P$2,'Round  (7)'!$B$2:$AM$2,0),0),0)+IFERROR(VLOOKUP($B99,'Round  (8)'!$B$2:$AM$102,MATCH(Species!P$2,'Round  (8)'!$B$2:$AM$2,0),0),0)+IFERROR(VLOOKUP($B99,'Round  (9)'!$B$2:$AM$102,MATCH(Species!P$2,'Round  (9)'!$B$2:$AM$2,0),0),0)+IFERROR(VLOOKUP($B99,'Round  (10)'!$B$2:$U$102,MATCH(Species!P$2,'Round  (10)'!$B$2:$U$2,0),0),0)+IFERROR(VLOOKUP($B99,'Round  (11)'!$B$2:$AB$102,MATCH(Species!P$2,'Round  (11)'!$B$2:$AB$2,0),0),0)+IFERROR(VLOOKUP($B99,'Round  (12)'!$B$2:$Y$100,MATCH(Species!P$2,'Round  (12)'!$B$2:$Y$2,0),0),0)</f>
        <v>0</v>
      </c>
      <c r="Q99" s="480">
        <f>IFERROR(VLOOKUP($B99,'Round 1'!$B$2:$AM$102,MATCH(Species!Q$2,'Round 1'!$B$2:$AM$2,0),0),0)+IFERROR(VLOOKUP($B99,'Round  (2)'!$B$2:$AM$102,MATCH(Species!Q$2,'Round  (2)'!$B$2:$AM$2,0),0),0)+IFERROR(VLOOKUP($B99,'Round  (3)'!$B$2:$AM$102,MATCH(Species!Q$2,'Round  (3)'!$B$2:$AM$2,0),0),0)+IFERROR(VLOOKUP($B99,'Round (4)'!$B$2:$AM$102,MATCH(Species!Q$2,'Round (4)'!$B$2:$AM$2,0),0),0)+IFERROR(VLOOKUP($B99,'Round  (5)'!$B$2:$AM$102,MATCH(Species!Q$2,'Round  (5)'!$B$2:$AM$2,0),0),0)+IFERROR(VLOOKUP($B99,'Round  (6)'!$B$2:$AM$102,MATCH(Species!Q$2,'Round  (6)'!$B$2:$AM$2,0),0),0)+IFERROR(VLOOKUP($B99,'Round  (7)'!$B$2:$AM$102,MATCH(Species!Q$2,'Round  (7)'!$B$2:$AM$2,0),0),0)+IFERROR(VLOOKUP($B99,'Round  (8)'!$B$2:$AM$102,MATCH(Species!Q$2,'Round  (8)'!$B$2:$AM$2,0),0),0)+IFERROR(VLOOKUP($B99,'Round  (9)'!$B$2:$AM$102,MATCH(Species!Q$2,'Round  (9)'!$B$2:$AM$2,0),0),0)+IFERROR(VLOOKUP($B99,'Round  (10)'!$B$2:$U$102,MATCH(Species!Q$2,'Round  (10)'!$B$2:$U$2,0),0),0)+IFERROR(VLOOKUP($B99,'Round  (11)'!$B$2:$AB$102,MATCH(Species!Q$2,'Round  (11)'!$B$2:$AB$2,0),0),0)+IFERROR(VLOOKUP($B99,'Round  (12)'!$B$2:$Y$100,MATCH(Species!Q$2,'Round  (12)'!$B$2:$Y$2,0),0),0)</f>
        <v>0</v>
      </c>
      <c r="R99" s="480">
        <f>IFERROR(VLOOKUP($B99,'Round 1'!$B$2:$AM$102,MATCH(Species!R$2,'Round 1'!$B$2:$AM$2,0),0),0)+IFERROR(VLOOKUP($B99,'Round  (2)'!$B$2:$AM$102,MATCH(Species!R$2,'Round  (2)'!$B$2:$AM$2,0),0),0)+IFERROR(VLOOKUP($B99,'Round  (3)'!$B$2:$AM$102,MATCH(Species!R$2,'Round  (3)'!$B$2:$AM$2,0),0),0)+IFERROR(VLOOKUP($B99,'Round (4)'!$B$2:$AM$102,MATCH(Species!R$2,'Round (4)'!$B$2:$AM$2,0),0),0)+IFERROR(VLOOKUP($B99,'Round  (5)'!$B$2:$AM$102,MATCH(Species!R$2,'Round  (5)'!$B$2:$AM$2,0),0),0)+IFERROR(VLOOKUP($B99,'Round  (6)'!$B$2:$AM$102,MATCH(Species!R$2,'Round  (6)'!$B$2:$AM$2,0),0),0)+IFERROR(VLOOKUP($B99,'Round  (7)'!$B$2:$AM$102,MATCH(Species!R$2,'Round  (7)'!$B$2:$AM$2,0),0),0)+IFERROR(VLOOKUP($B99,'Round  (8)'!$B$2:$AM$102,MATCH(Species!R$2,'Round  (8)'!$B$2:$AM$2,0),0),0)+IFERROR(VLOOKUP($B99,'Round  (9)'!$B$2:$AM$102,MATCH(Species!R$2,'Round  (9)'!$B$2:$AM$2,0),0),0)+IFERROR(VLOOKUP($B99,'Round  (10)'!$B$2:$U$102,MATCH(Species!R$2,'Round  (10)'!$B$2:$U$2,0),0),0)+IFERROR(VLOOKUP($B99,'Round  (11)'!$B$2:$AB$102,MATCH(Species!R$2,'Round  (11)'!$B$2:$AB$2,0),0),0)+IFERROR(VLOOKUP($B99,'Round  (12)'!$B$2:$Y$100,MATCH(Species!R$2,'Round  (12)'!$B$2:$Y$2,0),0),0)</f>
        <v>0</v>
      </c>
      <c r="S99" s="480">
        <f>IFERROR(VLOOKUP($B99,'Round 1'!$B$2:$AM$102,MATCH(Species!S$2,'Round 1'!$B$2:$AM$2,0),0),0)+IFERROR(VLOOKUP($B99,'Round  (2)'!$B$2:$AM$102,MATCH(Species!S$2,'Round  (2)'!$B$2:$AM$2,0),0),0)+IFERROR(VLOOKUP($B99,'Round  (3)'!$B$2:$AM$102,MATCH(Species!S$2,'Round  (3)'!$B$2:$AM$2,0),0),0)+IFERROR(VLOOKUP($B99,'Round (4)'!$B$2:$AM$102,MATCH(Species!S$2,'Round (4)'!$B$2:$AM$2,0),0),0)+IFERROR(VLOOKUP($B99,'Round  (5)'!$B$2:$AM$102,MATCH(Species!S$2,'Round  (5)'!$B$2:$AM$2,0),0),0)+IFERROR(VLOOKUP($B99,'Round  (6)'!$B$2:$AM$102,MATCH(Species!S$2,'Round  (6)'!$B$2:$AM$2,0),0),0)+IFERROR(VLOOKUP($B99,'Round  (7)'!$B$2:$AM$102,MATCH(Species!S$2,'Round  (7)'!$B$2:$AM$2,0),0),0)+IFERROR(VLOOKUP($B99,'Round  (8)'!$B$2:$AM$102,MATCH(Species!S$2,'Round  (8)'!$B$2:$AM$2,0),0),0)+IFERROR(VLOOKUP($B99,'Round  (9)'!$B$2:$AM$102,MATCH(Species!S$2,'Round  (9)'!$B$2:$AM$2,0),0),0)+IFERROR(VLOOKUP($B99,'Round  (10)'!$B$2:$U$102,MATCH(Species!S$2,'Round  (10)'!$B$2:$U$2,0),0),0)+IFERROR(VLOOKUP($B99,'Round  (11)'!$B$2:$AB$102,MATCH(Species!S$2,'Round  (11)'!$B$2:$AB$2,0),0),0)+IFERROR(VLOOKUP($B99,'Round  (12)'!$B$2:$Y$100,MATCH(Species!S$2,'Round  (12)'!$B$2:$Y$2,0),0),0)</f>
        <v>0</v>
      </c>
      <c r="T99" s="480">
        <f>IFERROR(VLOOKUP($B99,'Round 1'!$B$2:$AM$102,MATCH(Species!T$2,'Round 1'!$B$2:$AM$2,0),0),0)+IFERROR(VLOOKUP($B99,'Round  (2)'!$B$2:$AM$102,MATCH(Species!T$2,'Round  (2)'!$B$2:$AM$2,0),0),0)+IFERROR(VLOOKUP($B99,'Round  (3)'!$B$2:$AM$102,MATCH(Species!T$2,'Round  (3)'!$B$2:$AM$2,0),0),0)+IFERROR(VLOOKUP($B99,'Round (4)'!$B$2:$AM$102,MATCH(Species!T$2,'Round (4)'!$B$2:$AM$2,0),0),0)+IFERROR(VLOOKUP($B99,'Round  (5)'!$B$2:$AM$102,MATCH(Species!T$2,'Round  (5)'!$B$2:$AM$2,0),0),0)+IFERROR(VLOOKUP($B99,'Round  (6)'!$B$2:$AM$102,MATCH(Species!T$2,'Round  (6)'!$B$2:$AM$2,0),0),0)+IFERROR(VLOOKUP($B99,'Round  (7)'!$B$2:$AM$102,MATCH(Species!T$2,'Round  (7)'!$B$2:$AM$2,0),0),0)+IFERROR(VLOOKUP($B99,'Round  (8)'!$B$2:$AM$102,MATCH(Species!T$2,'Round  (8)'!$B$2:$AM$2,0),0),0)+IFERROR(VLOOKUP($B99,'Round  (9)'!$B$2:$AM$102,MATCH(Species!T$2,'Round  (9)'!$B$2:$AM$2,0),0),0)+IFERROR(VLOOKUP($B99,'Round  (10)'!$B$2:$U$102,MATCH(Species!T$2,'Round  (10)'!$B$2:$U$2,0),0),0)+IFERROR(VLOOKUP($B99,'Round  (11)'!$B$2:$AB$102,MATCH(Species!T$2,'Round  (11)'!$B$2:$AB$2,0),0),0)+IFERROR(VLOOKUP($B99,'Round  (12)'!$B$2:$Y$100,MATCH(Species!T$2,'Round  (12)'!$B$2:$Y$2,0),0),0)</f>
        <v>0</v>
      </c>
      <c r="U99" s="480">
        <f>IFERROR(VLOOKUP($B99,'Round 1'!$B$2:$AM$102,MATCH(Species!U$2,'Round 1'!$B$2:$AM$2,0),0),0)+IFERROR(VLOOKUP($B99,'Round  (2)'!$B$2:$AM$102,MATCH(Species!U$2,'Round  (2)'!$B$2:$AM$2,0),0),0)+IFERROR(VLOOKUP($B99,'Round  (3)'!$B$2:$AM$102,MATCH(Species!U$2,'Round  (3)'!$B$2:$AM$2,0),0),0)+IFERROR(VLOOKUP($B99,'Round (4)'!$B$2:$AM$102,MATCH(Species!U$2,'Round (4)'!$B$2:$AM$2,0),0),0)+IFERROR(VLOOKUP($B99,'Round  (5)'!$B$2:$AM$102,MATCH(Species!U$2,'Round  (5)'!$B$2:$AM$2,0),0),0)+IFERROR(VLOOKUP($B99,'Round  (6)'!$B$2:$AM$102,MATCH(Species!U$2,'Round  (6)'!$B$2:$AM$2,0),0),0)+IFERROR(VLOOKUP($B99,'Round  (7)'!$B$2:$AM$102,MATCH(Species!U$2,'Round  (7)'!$B$2:$AM$2,0),0),0)+IFERROR(VLOOKUP($B99,'Round  (8)'!$B$2:$AM$102,MATCH(Species!U$2,'Round  (8)'!$B$2:$AM$2,0),0),0)+IFERROR(VLOOKUP($B99,'Round  (9)'!$B$2:$AM$102,MATCH(Species!U$2,'Round  (9)'!$B$2:$AM$2,0),0),0)+IFERROR(VLOOKUP($B99,'Round  (10)'!$B$2:$U$102,MATCH(Species!U$2,'Round  (10)'!$B$2:$U$2,0),0),0)+IFERROR(VLOOKUP($B99,'Round  (11)'!$B$2:$AB$102,MATCH(Species!U$2,'Round  (11)'!$B$2:$AB$2,0),0),0)+IFERROR(VLOOKUP($B99,'Round  (12)'!$B$2:$Y$100,MATCH(Species!U$2,'Round  (12)'!$B$2:$Y$2,0),0),0)</f>
        <v>0</v>
      </c>
      <c r="V99" s="480">
        <f>IFERROR(VLOOKUP($B99,'Round 1'!$B$2:$AM$102,MATCH(Species!V$2,'Round 1'!$B$2:$AM$2,0),0),0)+IFERROR(VLOOKUP($B99,'Round  (2)'!$B$2:$AM$102,MATCH(Species!V$2,'Round  (2)'!$B$2:$AM$2,0),0),0)+IFERROR(VLOOKUP($B99,'Round  (3)'!$B$2:$AM$102,MATCH(Species!V$2,'Round  (3)'!$B$2:$AM$2,0),0),0)+IFERROR(VLOOKUP($B99,'Round (4)'!$B$2:$AM$102,MATCH(Species!V$2,'Round (4)'!$B$2:$AM$2,0),0),0)+IFERROR(VLOOKUP($B99,'Round  (5)'!$B$2:$AM$102,MATCH(Species!V$2,'Round  (5)'!$B$2:$AM$2,0),0),0)+IFERROR(VLOOKUP($B99,'Round  (6)'!$B$2:$AM$102,MATCH(Species!V$2,'Round  (6)'!$B$2:$AM$2,0),0),0)+IFERROR(VLOOKUP($B99,'Round  (7)'!$B$2:$AM$102,MATCH(Species!V$2,'Round  (7)'!$B$2:$AM$2,0),0),0)+IFERROR(VLOOKUP($B99,'Round  (8)'!$B$2:$AM$102,MATCH(Species!V$2,'Round  (8)'!$B$2:$AM$2,0),0),0)+IFERROR(VLOOKUP($B99,'Round  (9)'!$B$2:$AM$102,MATCH(Species!V$2,'Round  (9)'!$B$2:$AM$2,0),0),0)+IFERROR(VLOOKUP($B99,'Round  (10)'!$B$2:$U$102,MATCH(Species!V$2,'Round  (10)'!$B$2:$U$2,0),0),0)+IFERROR(VLOOKUP($B99,'Round  (11)'!$B$2:$AB$102,MATCH(Species!V$2,'Round  (11)'!$B$2:$AB$2,0),0),0)+IFERROR(VLOOKUP($B99,'Round  (12)'!$B$2:$Y$100,MATCH(Species!V$2,'Round  (12)'!$B$2:$Y$2,0),0),0)</f>
        <v>0</v>
      </c>
      <c r="W99" s="480">
        <f>IFERROR(VLOOKUP($B99,'Round 1'!$B$2:$AM$102,MATCH(Species!W$2,'Round 1'!$B$2:$AM$2,0),0),0)+IFERROR(VLOOKUP($B99,'Round  (2)'!$B$2:$AM$102,MATCH(Species!W$2,'Round  (2)'!$B$2:$AM$2,0),0),0)+IFERROR(VLOOKUP($B99,'Round  (3)'!$B$2:$AM$102,MATCH(Species!W$2,'Round  (3)'!$B$2:$AM$2,0),0),0)+IFERROR(VLOOKUP($B99,'Round (4)'!$B$2:$AM$102,MATCH(Species!W$2,'Round (4)'!$B$2:$AM$2,0),0),0)+IFERROR(VLOOKUP($B99,'Round  (5)'!$B$2:$AM$102,MATCH(Species!W$2,'Round  (5)'!$B$2:$AM$2,0),0),0)+IFERROR(VLOOKUP($B99,'Round  (6)'!$B$2:$AM$102,MATCH(Species!W$2,'Round  (6)'!$B$2:$AM$2,0),0),0)+IFERROR(VLOOKUP($B99,'Round  (7)'!$B$2:$AM$102,MATCH(Species!W$2,'Round  (7)'!$B$2:$AM$2,0),0),0)+IFERROR(VLOOKUP($B99,'Round  (8)'!$B$2:$AM$102,MATCH(Species!W$2,'Round  (8)'!$B$2:$AM$2,0),0),0)+IFERROR(VLOOKUP($B99,'Round  (9)'!$B$2:$AM$102,MATCH(Species!W$2,'Round  (9)'!$B$2:$AM$2,0),0),0)+IFERROR(VLOOKUP($B99,'Round  (10)'!$B$2:$U$102,MATCH(Species!W$2,'Round  (10)'!$B$2:$U$2,0),0),0)+IFERROR(VLOOKUP($B99,'Round  (11)'!$B$2:$AB$102,MATCH(Species!W$2,'Round  (11)'!$B$2:$AB$2,0),0),0)+IFERROR(VLOOKUP($B99,'Round  (12)'!$B$2:$Y$100,MATCH(Species!W$2,'Round  (12)'!$B$2:$Y$2,0),0),0)</f>
        <v>0</v>
      </c>
      <c r="X99" s="480">
        <f>IFERROR(VLOOKUP($B99,'Round 1'!$B$2:$AM$102,MATCH(Species!X$2,'Round 1'!$B$2:$AM$2,0),0),0)+IFERROR(VLOOKUP($B99,'Round  (2)'!$B$2:$AM$102,MATCH(Species!X$2,'Round  (2)'!$B$2:$AM$2,0),0),0)+IFERROR(VLOOKUP($B99,'Round  (3)'!$B$2:$AM$102,MATCH(Species!X$2,'Round  (3)'!$B$2:$AM$2,0),0),0)+IFERROR(VLOOKUP($B99,'Round (4)'!$B$2:$AM$102,MATCH(Species!X$2,'Round (4)'!$B$2:$AM$2,0),0),0)+IFERROR(VLOOKUP($B99,'Round  (5)'!$B$2:$AM$102,MATCH(Species!X$2,'Round  (5)'!$B$2:$AM$2,0),0),0)+IFERROR(VLOOKUP($B99,'Round  (6)'!$B$2:$AM$102,MATCH(Species!X$2,'Round  (6)'!$B$2:$AM$2,0),0),0)+IFERROR(VLOOKUP($B99,'Round  (7)'!$B$2:$AM$102,MATCH(Species!X$2,'Round  (7)'!$B$2:$AM$2,0),0),0)+IFERROR(VLOOKUP($B99,'Round  (8)'!$B$2:$AM$102,MATCH(Species!X$2,'Round  (8)'!$B$2:$AM$2,0),0),0)+IFERROR(VLOOKUP($B99,'Round  (9)'!$B$2:$AM$102,MATCH(Species!X$2,'Round  (9)'!$B$2:$AM$2,0),0),0)+IFERROR(VLOOKUP($B99,'Round  (10)'!$B$2:$U$102,MATCH(Species!X$2,'Round  (10)'!$B$2:$U$2,0),0),0)+IFERROR(VLOOKUP($B99,'Round  (11)'!$B$2:$AB$102,MATCH(Species!X$2,'Round  (11)'!$B$2:$AB$2,0),0),0)+IFERROR(VLOOKUP($B99,'Round  (12)'!$B$2:$Y$100,MATCH(Species!X$2,'Round  (12)'!$B$2:$Y$2,0),0),0)</f>
        <v>0</v>
      </c>
      <c r="Y99" s="480">
        <f>IFERROR(VLOOKUP($B99,'Round 1'!$B$2:$AM$102,MATCH(Species!Y$2,'Round 1'!$B$2:$AM$2,0),0),0)+IFERROR(VLOOKUP($B99,'Round  (2)'!$B$2:$AM$102,MATCH(Species!Y$2,'Round  (2)'!$B$2:$AM$2,0),0),0)+IFERROR(VLOOKUP($B99,'Round  (3)'!$B$2:$AM$102,MATCH(Species!Y$2,'Round  (3)'!$B$2:$AM$2,0),0),0)+IFERROR(VLOOKUP($B99,'Round (4)'!$B$2:$AM$102,MATCH(Species!Y$2,'Round (4)'!$B$2:$AM$2,0),0),0)+IFERROR(VLOOKUP($B99,'Round  (5)'!$B$2:$AM$102,MATCH(Species!Y$2,'Round  (5)'!$B$2:$AM$2,0),0),0)+IFERROR(VLOOKUP($B99,'Round  (6)'!$B$2:$AM$102,MATCH(Species!Y$2,'Round  (6)'!$B$2:$AM$2,0),0),0)+IFERROR(VLOOKUP($B99,'Round  (7)'!$B$2:$AM$102,MATCH(Species!Y$2,'Round  (7)'!$B$2:$AM$2,0),0),0)+IFERROR(VLOOKUP($B99,'Round  (8)'!$B$2:$AM$102,MATCH(Species!Y$2,'Round  (8)'!$B$2:$AM$2,0),0),0)+IFERROR(VLOOKUP($B99,'Round  (9)'!$B$2:$AM$102,MATCH(Species!Y$2,'Round  (9)'!$B$2:$AM$2,0),0),0)+IFERROR(VLOOKUP($B99,'Round  (10)'!$B$2:$U$102,MATCH(Species!Y$2,'Round  (10)'!$B$2:$U$2,0),0),0)+IFERROR(VLOOKUP($B99,'Round  (11)'!$B$2:$AB$102,MATCH(Species!Y$2,'Round  (11)'!$B$2:$AB$2,0),0),0)+IFERROR(VLOOKUP($B99,'Round  (12)'!$B$2:$Y$100,MATCH(Species!Y$2,'Round  (12)'!$B$2:$Y$2,0),0),0)</f>
        <v>0</v>
      </c>
      <c r="Z99" s="480">
        <f>IFERROR(VLOOKUP($B99,'Round 1'!$B$2:$AM$102,MATCH(Species!Z$2,'Round 1'!$B$2:$AM$2,0),0),0)+IFERROR(VLOOKUP($B99,'Round  (2)'!$B$2:$AM$102,MATCH(Species!Z$2,'Round  (2)'!$B$2:$AM$2,0),0),0)+IFERROR(VLOOKUP($B99,'Round  (3)'!$B$2:$AM$102,MATCH(Species!Z$2,'Round  (3)'!$B$2:$AM$2,0),0),0)+IFERROR(VLOOKUP($B99,'Round (4)'!$B$2:$AM$102,MATCH(Species!Z$2,'Round (4)'!$B$2:$AM$2,0),0),0)+IFERROR(VLOOKUP($B99,'Round  (5)'!$B$2:$AM$102,MATCH(Species!Z$2,'Round  (5)'!$B$2:$AM$2,0),0),0)+IFERROR(VLOOKUP($B99,'Round  (6)'!$B$2:$AM$102,MATCH(Species!Z$2,'Round  (6)'!$B$2:$AM$2,0),0),0)+IFERROR(VLOOKUP($B99,'Round  (7)'!$B$2:$AM$102,MATCH(Species!Z$2,'Round  (7)'!$B$2:$AM$2,0),0),0)+IFERROR(VLOOKUP($B99,'Round  (8)'!$B$2:$AM$102,MATCH(Species!Z$2,'Round  (8)'!$B$2:$AM$2,0),0),0)+IFERROR(VLOOKUP($B99,'Round  (9)'!$B$2:$AM$102,MATCH(Species!Z$2,'Round  (9)'!$B$2:$AM$2,0),0),0)+IFERROR(VLOOKUP($B99,'Round  (10)'!$B$2:$U$102,MATCH(Species!Z$2,'Round  (10)'!$B$2:$U$2,0),0),0)+IFERROR(VLOOKUP($B99,'Round  (11)'!$B$2:$AB$102,MATCH(Species!Z$2,'Round  (11)'!$B$2:$AB$2,0),0),0)+IFERROR(VLOOKUP($B99,'Round  (12)'!$B$2:$Y$100,MATCH(Species!Z$2,'Round  (12)'!$B$2:$Y$2,0),0),0)</f>
        <v>0</v>
      </c>
      <c r="AA99" s="480">
        <f>IFERROR(VLOOKUP($B99,'Round 1'!$B$2:$AM$102,MATCH(Species!AA$2,'Round 1'!$B$2:$AM$2,0),0),0)+IFERROR(VLOOKUP($B99,'Round  (2)'!$B$2:$AM$102,MATCH(Species!AA$2,'Round  (2)'!$B$2:$AM$2,0),0),0)+IFERROR(VLOOKUP($B99,'Round  (3)'!$B$2:$AM$102,MATCH(Species!AA$2,'Round  (3)'!$B$2:$AM$2,0),0),0)+IFERROR(VLOOKUP($B99,'Round (4)'!$B$2:$AM$102,MATCH(Species!AA$2,'Round (4)'!$B$2:$AM$2,0),0),0)+IFERROR(VLOOKUP($B99,'Round  (5)'!$B$2:$AM$102,MATCH(Species!AA$2,'Round  (5)'!$B$2:$AM$2,0),0),0)+IFERROR(VLOOKUP($B99,'Round  (6)'!$B$2:$AM$102,MATCH(Species!AA$2,'Round  (6)'!$B$2:$AM$2,0),0),0)+IFERROR(VLOOKUP($B99,'Round  (7)'!$B$2:$AM$102,MATCH(Species!AA$2,'Round  (7)'!$B$2:$AM$2,0),0),0)+IFERROR(VLOOKUP($B99,'Round  (8)'!$B$2:$AM$102,MATCH(Species!AA$2,'Round  (8)'!$B$2:$AM$2,0),0),0)+IFERROR(VLOOKUP($B99,'Round  (9)'!$B$2:$AM$102,MATCH(Species!AA$2,'Round  (9)'!$B$2:$AM$2,0),0),0)+IFERROR(VLOOKUP($B99,'Round  (10)'!$B$2:$U$102,MATCH(Species!AA$2,'Round  (10)'!$B$2:$U$2,0),0),0)+IFERROR(VLOOKUP($B99,'Round  (11)'!$B$2:$AB$102,MATCH(Species!AA$2,'Round  (11)'!$B$2:$AB$2,0),0),0)+IFERROR(VLOOKUP($B99,'Round  (12)'!$B$2:$Y$100,MATCH(Species!AA$2,'Round  (12)'!$B$2:$Y$2,0),0),0)</f>
        <v>0</v>
      </c>
      <c r="AB99" s="480">
        <f>IFERROR(VLOOKUP($B99,'Round 1'!$B$2:$AM$102,MATCH(Species!AB$2,'Round 1'!$B$2:$AM$2,0),0),0)+IFERROR(VLOOKUP($B99,'Round  (2)'!$B$2:$AM$102,MATCH(Species!AB$2,'Round  (2)'!$B$2:$AM$2,0),0),0)+IFERROR(VLOOKUP($B99,'Round  (3)'!$B$2:$AM$102,MATCH(Species!AB$2,'Round  (3)'!$B$2:$AM$2,0),0),0)+IFERROR(VLOOKUP($B99,'Round (4)'!$B$2:$AM$102,MATCH(Species!AB$2,'Round (4)'!$B$2:$AM$2,0),0),0)+IFERROR(VLOOKUP($B99,'Round  (5)'!$B$2:$AM$102,MATCH(Species!AB$2,'Round  (5)'!$B$2:$AM$2,0),0),0)+IFERROR(VLOOKUP($B99,'Round  (6)'!$B$2:$AM$102,MATCH(Species!AB$2,'Round  (6)'!$B$2:$AM$2,0),0),0)+IFERROR(VLOOKUP($B99,'Round  (7)'!$B$2:$AM$102,MATCH(Species!AB$2,'Round  (7)'!$B$2:$AM$2,0),0),0)+IFERROR(VLOOKUP($B99,'Round  (8)'!$B$2:$AM$102,MATCH(Species!AB$2,'Round  (8)'!$B$2:$AM$2,0),0),0)+IFERROR(VLOOKUP($B99,'Round  (9)'!$B$2:$AM$102,MATCH(Species!AB$2,'Round  (9)'!$B$2:$AM$2,0),0),0)+IFERROR(VLOOKUP($B99,'Round  (10)'!$B$2:$U$102,MATCH(Species!AB$2,'Round  (10)'!$B$2:$U$2,0),0),0)+IFERROR(VLOOKUP($B99,'Round  (11)'!$B$2:$AB$102,MATCH(Species!AB$2,'Round  (11)'!$B$2:$AB$2,0),0),0)+IFERROR(VLOOKUP($B99,'Round  (12)'!$B$2:$Y$100,MATCH(Species!AB$2,'Round  (12)'!$B$2:$Y$2,0),0),0)</f>
        <v>0</v>
      </c>
      <c r="AC99" s="480">
        <f>IFERROR(VLOOKUP($B99,'Round 1'!$B$2:$AM$102,MATCH(Species!AC$2,'Round 1'!$B$2:$AM$2,0),0),0)+IFERROR(VLOOKUP($B99,'Round  (2)'!$B$2:$AM$102,MATCH(Species!AC$2,'Round  (2)'!$B$2:$AM$2,0),0),0)+IFERROR(VLOOKUP($B99,'Round  (3)'!$B$2:$AM$102,MATCH(Species!AC$2,'Round  (3)'!$B$2:$AM$2,0),0),0)+IFERROR(VLOOKUP($B99,'Round (4)'!$B$2:$AM$102,MATCH(Species!AC$2,'Round (4)'!$B$2:$AM$2,0),0),0)+IFERROR(VLOOKUP($B99,'Round  (5)'!$B$2:$AM$102,MATCH(Species!AC$2,'Round  (5)'!$B$2:$AM$2,0),0),0)+IFERROR(VLOOKUP($B99,'Round  (6)'!$B$2:$AM$102,MATCH(Species!AC$2,'Round  (6)'!$B$2:$AM$2,0),0),0)+IFERROR(VLOOKUP($B99,'Round  (7)'!$B$2:$AM$102,MATCH(Species!AC$2,'Round  (7)'!$B$2:$AM$2,0),0),0)+IFERROR(VLOOKUP($B99,'Round  (8)'!$B$2:$AM$102,MATCH(Species!AC$2,'Round  (8)'!$B$2:$AM$2,0),0),0)+IFERROR(VLOOKUP($B99,'Round  (9)'!$B$2:$AM$102,MATCH(Species!AC$2,'Round  (9)'!$B$2:$AM$2,0),0),0)+IFERROR(VLOOKUP($B99,'Round  (10)'!$B$2:$U$102,MATCH(Species!AC$2,'Round  (10)'!$B$2:$U$2,0),0),0)+IFERROR(VLOOKUP($B99,'Round  (11)'!$B$2:$AB$102,MATCH(Species!AC$2,'Round  (11)'!$B$2:$AB$2,0),0),0)+IFERROR(VLOOKUP($B99,'Round  (12)'!$B$2:$Y$100,MATCH(Species!AC$2,'Round  (12)'!$B$2:$Y$2,0),0),0)</f>
        <v>0</v>
      </c>
      <c r="AD99" s="480">
        <f>IFERROR(VLOOKUP($B99,'Round 1'!$B$2:$AM$102,MATCH(Species!AD$2,'Round 1'!$B$2:$AM$2,0),0),0)+IFERROR(VLOOKUP($B99,'Round  (2)'!$B$2:$AM$102,MATCH(Species!AD$2,'Round  (2)'!$B$2:$AM$2,0),0),0)+IFERROR(VLOOKUP($B99,'Round  (3)'!$B$2:$AM$102,MATCH(Species!AD$2,'Round  (3)'!$B$2:$AM$2,0),0),0)+IFERROR(VLOOKUP($B99,'Round (4)'!$B$2:$AM$102,MATCH(Species!AD$2,'Round (4)'!$B$2:$AM$2,0),0),0)+IFERROR(VLOOKUP($B99,'Round  (5)'!$B$2:$AM$102,MATCH(Species!AD$2,'Round  (5)'!$B$2:$AM$2,0),0),0)+IFERROR(VLOOKUP($B99,'Round  (6)'!$B$2:$AM$102,MATCH(Species!AD$2,'Round  (6)'!$B$2:$AM$2,0),0),0)+IFERROR(VLOOKUP($B99,'Round  (7)'!$B$2:$AM$102,MATCH(Species!AD$2,'Round  (7)'!$B$2:$AM$2,0),0),0)+IFERROR(VLOOKUP($B99,'Round  (8)'!$B$2:$AM$102,MATCH(Species!AD$2,'Round  (8)'!$B$2:$AM$2,0),0),0)+IFERROR(VLOOKUP($B99,'Round  (9)'!$B$2:$AM$102,MATCH(Species!AD$2,'Round  (9)'!$B$2:$AM$2,0),0),0)+IFERROR(VLOOKUP($B99,'Round  (10)'!$B$2:$U$102,MATCH(Species!AD$2,'Round  (10)'!$B$2:$U$2,0),0),0)+IFERROR(VLOOKUP($B99,'Round  (11)'!$B$2:$AB$102,MATCH(Species!AD$2,'Round  (11)'!$B$2:$AB$2,0),0),0)+IFERROR(VLOOKUP($B99,'Round  (12)'!$B$2:$Y$100,MATCH(Species!AD$2,'Round  (12)'!$B$2:$Y$2,0),0),0)</f>
        <v>0</v>
      </c>
      <c r="AE99" s="480">
        <f>IFERROR(VLOOKUP($B99,'Round 1'!$B$2:$AM$102,MATCH(Species!AE$2,'Round 1'!$B$2:$AM$2,0),0),0)+IFERROR(VLOOKUP($B99,'Round  (2)'!$B$2:$AM$102,MATCH(Species!AE$2,'Round  (2)'!$B$2:$AM$2,0),0),0)+IFERROR(VLOOKUP($B99,'Round  (3)'!$B$2:$AM$102,MATCH(Species!AE$2,'Round  (3)'!$B$2:$AM$2,0),0),0)+IFERROR(VLOOKUP($B99,'Round (4)'!$B$2:$AM$102,MATCH(Species!AE$2,'Round (4)'!$B$2:$AM$2,0),0),0)+IFERROR(VLOOKUP($B99,'Round  (5)'!$B$2:$AM$102,MATCH(Species!AE$2,'Round  (5)'!$B$2:$AM$2,0),0),0)+IFERROR(VLOOKUP($B99,'Round  (6)'!$B$2:$AM$102,MATCH(Species!AE$2,'Round  (6)'!$B$2:$AM$2,0),0),0)+IFERROR(VLOOKUP($B99,'Round  (7)'!$B$2:$AM$102,MATCH(Species!AE$2,'Round  (7)'!$B$2:$AM$2,0),0),0)+IFERROR(VLOOKUP($B99,'Round  (8)'!$B$2:$AM$102,MATCH(Species!AE$2,'Round  (8)'!$B$2:$AM$2,0),0),0)+IFERROR(VLOOKUP($B99,'Round  (9)'!$B$2:$AM$102,MATCH(Species!AE$2,'Round  (9)'!$B$2:$AM$2,0),0),0)+IFERROR(VLOOKUP($B99,'Round  (10)'!$B$2:$U$102,MATCH(Species!AE$2,'Round  (10)'!$B$2:$U$2,0),0),0)+IFERROR(VLOOKUP($B99,'Round  (11)'!$B$2:$AB$102,MATCH(Species!AE$2,'Round  (11)'!$B$2:$AB$2,0),0),0)+IFERROR(VLOOKUP($B99,'Round  (12)'!$B$2:$Y$100,MATCH(Species!AE$2,'Round  (12)'!$B$2:$Y$2,0),0),0)</f>
        <v>0</v>
      </c>
      <c r="AF99" s="480">
        <f>IFERROR(VLOOKUP($B99,'Round 1'!$B$2:$AM$102,MATCH(Species!AF$2,'Round 1'!$B$2:$AM$2,0),0),0)+IFERROR(VLOOKUP($B99,'Round  (2)'!$B$2:$AM$102,MATCH(Species!AF$2,'Round  (2)'!$B$2:$AM$2,0),0),0)+IFERROR(VLOOKUP($B99,'Round  (3)'!$B$2:$AM$102,MATCH(Species!AF$2,'Round  (3)'!$B$2:$AM$2,0),0),0)+IFERROR(VLOOKUP($B99,'Round (4)'!$B$2:$AM$102,MATCH(Species!AF$2,'Round (4)'!$B$2:$AM$2,0),0),0)+IFERROR(VLOOKUP($B99,'Round  (5)'!$B$2:$AM$102,MATCH(Species!AF$2,'Round  (5)'!$B$2:$AM$2,0),0),0)+IFERROR(VLOOKUP($B99,'Round  (6)'!$B$2:$AM$102,MATCH(Species!AF$2,'Round  (6)'!$B$2:$AM$2,0),0),0)+IFERROR(VLOOKUP($B99,'Round  (7)'!$B$2:$AM$102,MATCH(Species!AF$2,'Round  (7)'!$B$2:$AM$2,0),0),0)+IFERROR(VLOOKUP($B99,'Round  (8)'!$B$2:$AM$102,MATCH(Species!AF$2,'Round  (8)'!$B$2:$AM$2,0),0),0)+IFERROR(VLOOKUP($B99,'Round  (9)'!$B$2:$AM$102,MATCH(Species!AF$2,'Round  (9)'!$B$2:$AM$2,0),0),0)+IFERROR(VLOOKUP($B99,'Round  (10)'!$B$2:$U$102,MATCH(Species!AF$2,'Round  (10)'!$B$2:$U$2,0),0),0)+IFERROR(VLOOKUP($B99,'Round  (11)'!$B$2:$AB$102,MATCH(Species!AF$2,'Round  (11)'!$B$2:$AB$2,0),0),0)+IFERROR(VLOOKUP($B99,'Round  (12)'!$B$2:$Y$100,MATCH(Species!AF$2,'Round  (12)'!$B$2:$Y$2,0),0),0)</f>
        <v>0</v>
      </c>
      <c r="AG99" s="480">
        <f>IFERROR(VLOOKUP($B99,'Round 1'!$B$2:$AM$102,MATCH(Species!AG$2,'Round 1'!$B$2:$AM$2,0),0),0)+IFERROR(VLOOKUP($B99,'Round  (2)'!$B$2:$AM$102,MATCH(Species!AG$2,'Round  (2)'!$B$2:$AM$2,0),0),0)+IFERROR(VLOOKUP($B99,'Round  (3)'!$B$2:$AM$102,MATCH(Species!AG$2,'Round  (3)'!$B$2:$AM$2,0),0),0)+IFERROR(VLOOKUP($B99,'Round (4)'!$B$2:$AM$102,MATCH(Species!AG$2,'Round (4)'!$B$2:$AM$2,0),0),0)+IFERROR(VLOOKUP($B99,'Round  (5)'!$B$2:$AM$102,MATCH(Species!AG$2,'Round  (5)'!$B$2:$AM$2,0),0),0)+IFERROR(VLOOKUP($B99,'Round  (6)'!$B$2:$AM$102,MATCH(Species!AG$2,'Round  (6)'!$B$2:$AM$2,0),0),0)+IFERROR(VLOOKUP($B99,'Round  (7)'!$B$2:$AM$102,MATCH(Species!AG$2,'Round  (7)'!$B$2:$AM$2,0),0),0)+IFERROR(VLOOKUP($B99,'Round  (8)'!$B$2:$AM$102,MATCH(Species!AG$2,'Round  (8)'!$B$2:$AM$2,0),0),0)+IFERROR(VLOOKUP($B99,'Round  (9)'!$B$2:$AM$102,MATCH(Species!AG$2,'Round  (9)'!$B$2:$AM$2,0),0),0)+IFERROR(VLOOKUP($B99,'Round  (10)'!$B$2:$U$102,MATCH(Species!AG$2,'Round  (10)'!$B$2:$U$2,0),0),0)+IFERROR(VLOOKUP($B99,'Round  (11)'!$B$2:$AB$102,MATCH(Species!AG$2,'Round  (11)'!$B$2:$AB$2,0),0),0)+IFERROR(VLOOKUP($B99,'Round  (12)'!$B$2:$Y$100,MATCH(Species!AG$2,'Round  (12)'!$B$2:$Y$2,0),0),0)</f>
        <v>0</v>
      </c>
      <c r="AH99" s="480">
        <f>IFERROR(VLOOKUP($B99,'Round 1'!$B$2:$AM$102,MATCH(Species!AH$2,'Round 1'!$B$2:$AM$2,0),0),0)+IFERROR(VLOOKUP($B99,'Round  (2)'!$B$2:$AM$102,MATCH(Species!AH$2,'Round  (2)'!$B$2:$AM$2,0),0),0)+IFERROR(VLOOKUP($B99,'Round  (3)'!$B$2:$AM$102,MATCH(Species!AH$2,'Round  (3)'!$B$2:$AM$2,0),0),0)+IFERROR(VLOOKUP($B99,'Round (4)'!$B$2:$AM$102,MATCH(Species!AH$2,'Round (4)'!$B$2:$AM$2,0),0),0)+IFERROR(VLOOKUP($B99,'Round  (5)'!$B$2:$AM$102,MATCH(Species!AH$2,'Round  (5)'!$B$2:$AM$2,0),0),0)+IFERROR(VLOOKUP($B99,'Round  (6)'!$B$2:$AM$102,MATCH(Species!AH$2,'Round  (6)'!$B$2:$AM$2,0),0),0)+IFERROR(VLOOKUP($B99,'Round  (7)'!$B$2:$AM$102,MATCH(Species!AH$2,'Round  (7)'!$B$2:$AM$2,0),0),0)+IFERROR(VLOOKUP($B99,'Round  (8)'!$B$2:$AM$102,MATCH(Species!AH$2,'Round  (8)'!$B$2:$AM$2,0),0),0)+IFERROR(VLOOKUP($B99,'Round  (9)'!$B$2:$AM$102,MATCH(Species!AH$2,'Round  (9)'!$B$2:$AM$2,0),0),0)+IFERROR(VLOOKUP($B99,'Round  (10)'!$B$2:$U$102,MATCH(Species!AH$2,'Round  (10)'!$B$2:$U$2,0),0),0)+IFERROR(VLOOKUP($B99,'Round  (11)'!$B$2:$AB$102,MATCH(Species!AH$2,'Round  (11)'!$B$2:$AB$2,0),0),0)+IFERROR(VLOOKUP($B99,'Round  (12)'!$B$2:$Y$100,MATCH(Species!AH$2,'Round  (12)'!$B$2:$Y$2,0),0),0)</f>
        <v>0</v>
      </c>
      <c r="AI99" s="480">
        <f>IFERROR(VLOOKUP($B99,'Round 1'!$B$2:$AM$102,MATCH(Species!AI$2,'Round 1'!$B$2:$AM$2,0),0),0)+IFERROR(VLOOKUP($B99,'Round  (2)'!$B$2:$AM$102,MATCH(Species!AI$2,'Round  (2)'!$B$2:$AM$2,0),0),0)+IFERROR(VLOOKUP($B99,'Round  (3)'!$B$2:$AM$102,MATCH(Species!AI$2,'Round  (3)'!$B$2:$AM$2,0),0),0)+IFERROR(VLOOKUP($B99,'Round (4)'!$B$2:$AM$102,MATCH(Species!AI$2,'Round (4)'!$B$2:$AM$2,0),0),0)+IFERROR(VLOOKUP($B99,'Round  (5)'!$B$2:$AM$102,MATCH(Species!AI$2,'Round  (5)'!$B$2:$AM$2,0),0),0)+IFERROR(VLOOKUP($B99,'Round  (6)'!$B$2:$AM$102,MATCH(Species!AI$2,'Round  (6)'!$B$2:$AM$2,0),0),0)+IFERROR(VLOOKUP($B99,'Round  (7)'!$B$2:$AM$102,MATCH(Species!AI$2,'Round  (7)'!$B$2:$AM$2,0),0),0)+IFERROR(VLOOKUP($B99,'Round  (8)'!$B$2:$AM$102,MATCH(Species!AI$2,'Round  (8)'!$B$2:$AM$2,0),0),0)+IFERROR(VLOOKUP($B99,'Round  (9)'!$B$2:$AM$102,MATCH(Species!AI$2,'Round  (9)'!$B$2:$AM$2,0),0),0)+IFERROR(VLOOKUP($B99,'Round  (10)'!$B$2:$U$102,MATCH(Species!AI$2,'Round  (10)'!$B$2:$U$2,0),0),0)+IFERROR(VLOOKUP($B99,'Round  (11)'!$B$2:$AB$102,MATCH(Species!AI$2,'Round  (11)'!$B$2:$AB$2,0),0),0)+IFERROR(VLOOKUP($B99,'Round  (12)'!$B$2:$Y$100,MATCH(Species!AI$2,'Round  (12)'!$B$2:$Y$2,0),0),0)</f>
        <v>0</v>
      </c>
      <c r="AJ99" s="480">
        <f>IFERROR(VLOOKUP($B99,'Round 1'!$B$2:$AM$102,MATCH(Species!AJ$2,'Round 1'!$B$2:$AM$2,0),0),0)+IFERROR(VLOOKUP($B99,'Round  (2)'!$B$2:$AM$102,MATCH(Species!AJ$2,'Round  (2)'!$B$2:$AM$2,0),0),0)+IFERROR(VLOOKUP($B99,'Round  (3)'!$B$2:$AM$102,MATCH(Species!AJ$2,'Round  (3)'!$B$2:$AM$2,0),0),0)+IFERROR(VLOOKUP($B99,'Round (4)'!$B$2:$AM$102,MATCH(Species!AJ$2,'Round (4)'!$B$2:$AM$2,0),0),0)+IFERROR(VLOOKUP($B99,'Round  (5)'!$B$2:$AM$102,MATCH(Species!AJ$2,'Round  (5)'!$B$2:$AM$2,0),0),0)+IFERROR(VLOOKUP($B99,'Round  (6)'!$B$2:$AM$102,MATCH(Species!AJ$2,'Round  (6)'!$B$2:$AM$2,0),0),0)+IFERROR(VLOOKUP($B99,'Round  (7)'!$B$2:$AM$102,MATCH(Species!AJ$2,'Round  (7)'!$B$2:$AM$2,0),0),0)+IFERROR(VLOOKUP($B99,'Round  (8)'!$B$2:$AM$102,MATCH(Species!AJ$2,'Round  (8)'!$B$2:$AM$2,0),0),0)+IFERROR(VLOOKUP($B99,'Round  (9)'!$B$2:$AM$102,MATCH(Species!AJ$2,'Round  (9)'!$B$2:$AM$2,0),0),0)+IFERROR(VLOOKUP($B99,'Round  (10)'!$B$2:$U$102,MATCH(Species!AJ$2,'Round  (10)'!$B$2:$U$2,0),0),0)+IFERROR(VLOOKUP($B99,'Round  (11)'!$B$2:$AB$102,MATCH(Species!AJ$2,'Round  (11)'!$B$2:$AB$2,0),0),0)+IFERROR(VLOOKUP($B99,'Round  (12)'!$B$2:$Y$100,MATCH(Species!AJ$2,'Round  (12)'!$B$2:$Y$2,0),0),0)</f>
        <v>0</v>
      </c>
    </row>
    <row r="100" spans="1:37" x14ac:dyDescent="0.3">
      <c r="A100" s="186">
        <v>97</v>
      </c>
      <c r="B100" s="326" t="s">
        <v>835</v>
      </c>
      <c r="C100" s="66" t="str">
        <f>IFERROR(VLOOKUP(B100,IND!$B$3:$E$66,4,0),"NM")</f>
        <v>NM</v>
      </c>
      <c r="D100" s="51">
        <f t="shared" si="5"/>
        <v>2</v>
      </c>
      <c r="E100" s="342">
        <f t="shared" ref="E100:E101" si="7">SUM(F100:AL100)</f>
        <v>21</v>
      </c>
      <c r="F100" s="480">
        <f>IFERROR(VLOOKUP($B100,'Round 1'!$B$2:$AM$102,MATCH(Species!F$2,'Round 1'!$B$2:$AM$2,0),0),0)+IFERROR(VLOOKUP($B100,'Round  (2)'!$B$2:$AM$102,MATCH(Species!F$2,'Round  (2)'!$B$2:$AM$2,0),0),0)+IFERROR(VLOOKUP($B100,'Round  (3)'!$B$2:$AM$102,MATCH(Species!F$2,'Round  (3)'!$B$2:$AM$2,0),0),0)+IFERROR(VLOOKUP($B100,'Round (4)'!$B$2:$AM$102,MATCH(Species!F$2,'Round (4)'!$B$2:$AM$2,0),0),0)+IFERROR(VLOOKUP($B100,'Round  (5)'!$B$2:$AM$102,MATCH(Species!F$2,'Round  (5)'!$B$2:$AM$2,0),0),0)+IFERROR(VLOOKUP($B100,'Round  (6)'!$B$2:$AM$102,MATCH(Species!F$2,'Round  (6)'!$B$2:$AM$2,0),0),0)+IFERROR(VLOOKUP($B100,'Round  (7)'!$B$2:$AM$102,MATCH(Species!F$2,'Round  (7)'!$B$2:$AM$2,0),0),0)+IFERROR(VLOOKUP($B100,'Round  (8)'!$B$2:$AM$102,MATCH(Species!F$2,'Round  (8)'!$B$2:$AM$2,0),0),0)+IFERROR(VLOOKUP($B100,'Round  (9)'!$B$2:$AM$102,MATCH(Species!F$2,'Round  (9)'!$B$2:$AM$2,0),0),0)+IFERROR(VLOOKUP($B100,'Round  (10)'!$B$2:$U$102,MATCH(Species!F$2,'Round  (10)'!$B$2:$U$2,0),0),0)+IFERROR(VLOOKUP($B100,'Round  (11)'!$B$2:$AB$102,MATCH(Species!F$2,'Round  (11)'!$B$2:$AB$2,0),0),0)+IFERROR(VLOOKUP($B100,'Round  (12)'!$B$2:$Y$100,MATCH(Species!F$2,'Round  (12)'!$B$2:$Y$2,0),0),0)</f>
        <v>19</v>
      </c>
      <c r="G100" s="480">
        <f>IFERROR(VLOOKUP($B100,'Round 1'!$B$2:$AM$102,MATCH(Species!G$2,'Round 1'!$B$2:$AM$2,0),0),0)+IFERROR(VLOOKUP($B100,'Round  (2)'!$B$2:$AM$102,MATCH(Species!G$2,'Round  (2)'!$B$2:$AM$2,0),0),0)+IFERROR(VLOOKUP($B100,'Round  (3)'!$B$2:$AM$102,MATCH(Species!G$2,'Round  (3)'!$B$2:$AM$2,0),0),0)+IFERROR(VLOOKUP($B100,'Round (4)'!$B$2:$AM$102,MATCH(Species!G$2,'Round (4)'!$B$2:$AM$2,0),0),0)+IFERROR(VLOOKUP($B100,'Round  (5)'!$B$2:$AM$102,MATCH(Species!G$2,'Round  (5)'!$B$2:$AM$2,0),0),0)+IFERROR(VLOOKUP($B100,'Round  (6)'!$B$2:$AM$102,MATCH(Species!G$2,'Round  (6)'!$B$2:$AM$2,0),0),0)+IFERROR(VLOOKUP($B100,'Round  (7)'!$B$2:$AM$102,MATCH(Species!G$2,'Round  (7)'!$B$2:$AM$2,0),0),0)+IFERROR(VLOOKUP($B100,'Round  (8)'!$B$2:$AM$102,MATCH(Species!G$2,'Round  (8)'!$B$2:$AM$2,0),0),0)+IFERROR(VLOOKUP($B100,'Round  (9)'!$B$2:$AM$102,MATCH(Species!G$2,'Round  (9)'!$B$2:$AM$2,0),0),0)+IFERROR(VLOOKUP($B100,'Round  (10)'!$B$2:$U$102,MATCH(Species!G$2,'Round  (10)'!$B$2:$U$2,0),0),0)+IFERROR(VLOOKUP($B100,'Round  (11)'!$B$2:$AB$102,MATCH(Species!G$2,'Round  (11)'!$B$2:$AB$2,0),0),0)+IFERROR(VLOOKUP($B100,'Round  (12)'!$B$2:$Y$100,MATCH(Species!G$2,'Round  (12)'!$B$2:$Y$2,0),0),0)</f>
        <v>0</v>
      </c>
      <c r="H100" s="480">
        <f>IFERROR(VLOOKUP($B100,'Round 1'!$B$2:$AM$102,MATCH(Species!H$2,'Round 1'!$B$2:$AM$2,0),0),0)+IFERROR(VLOOKUP($B100,'Round  (2)'!$B$2:$AM$102,MATCH(Species!H$2,'Round  (2)'!$B$2:$AM$2,0),0),0)+IFERROR(VLOOKUP($B100,'Round  (3)'!$B$2:$AM$102,MATCH(Species!H$2,'Round  (3)'!$B$2:$AM$2,0),0),0)+IFERROR(VLOOKUP($B100,'Round (4)'!$B$2:$AM$102,MATCH(Species!H$2,'Round (4)'!$B$2:$AM$2,0),0),0)+IFERROR(VLOOKUP($B100,'Round  (5)'!$B$2:$AM$102,MATCH(Species!H$2,'Round  (5)'!$B$2:$AM$2,0),0),0)+IFERROR(VLOOKUP($B100,'Round  (6)'!$B$2:$AM$102,MATCH(Species!H$2,'Round  (6)'!$B$2:$AM$2,0),0),0)+IFERROR(VLOOKUP($B100,'Round  (7)'!$B$2:$AM$102,MATCH(Species!H$2,'Round  (7)'!$B$2:$AM$2,0),0),0)+IFERROR(VLOOKUP($B100,'Round  (8)'!$B$2:$AM$102,MATCH(Species!H$2,'Round  (8)'!$B$2:$AM$2,0),0),0)+IFERROR(VLOOKUP($B100,'Round  (9)'!$B$2:$AM$102,MATCH(Species!H$2,'Round  (9)'!$B$2:$AM$2,0),0),0)+IFERROR(VLOOKUP($B100,'Round  (10)'!$B$2:$U$102,MATCH(Species!H$2,'Round  (10)'!$B$2:$U$2,0),0),0)+IFERROR(VLOOKUP($B100,'Round  (11)'!$B$2:$AB$102,MATCH(Species!H$2,'Round  (11)'!$B$2:$AB$2,0),0),0)+IFERROR(VLOOKUP($B100,'Round  (12)'!$B$2:$Y$100,MATCH(Species!H$2,'Round  (12)'!$B$2:$Y$2,0),0),0)</f>
        <v>0</v>
      </c>
      <c r="I100" s="480">
        <f>IFERROR(VLOOKUP($B100,'Round 1'!$B$2:$AM$102,MATCH(Species!I$2,'Round 1'!$B$2:$AM$2,0),0),0)+IFERROR(VLOOKUP($B100,'Round  (2)'!$B$2:$AM$102,MATCH(Species!I$2,'Round  (2)'!$B$2:$AM$2,0),0),0)+IFERROR(VLOOKUP($B100,'Round  (3)'!$B$2:$AM$102,MATCH(Species!I$2,'Round  (3)'!$B$2:$AM$2,0),0),0)+IFERROR(VLOOKUP($B100,'Round (4)'!$B$2:$AM$102,MATCH(Species!I$2,'Round (4)'!$B$2:$AM$2,0),0),0)+IFERROR(VLOOKUP($B100,'Round  (5)'!$B$2:$AM$102,MATCH(Species!I$2,'Round  (5)'!$B$2:$AM$2,0),0),0)+IFERROR(VLOOKUP($B100,'Round  (6)'!$B$2:$AM$102,MATCH(Species!I$2,'Round  (6)'!$B$2:$AM$2,0),0),0)+IFERROR(VLOOKUP($B100,'Round  (7)'!$B$2:$AM$102,MATCH(Species!I$2,'Round  (7)'!$B$2:$AM$2,0),0),0)+IFERROR(VLOOKUP($B100,'Round  (8)'!$B$2:$AM$102,MATCH(Species!I$2,'Round  (8)'!$B$2:$AM$2,0),0),0)+IFERROR(VLOOKUP($B100,'Round  (9)'!$B$2:$AM$102,MATCH(Species!I$2,'Round  (9)'!$B$2:$AM$2,0),0),0)+IFERROR(VLOOKUP($B100,'Round  (10)'!$B$2:$U$102,MATCH(Species!I$2,'Round  (10)'!$B$2:$U$2,0),0),0)+IFERROR(VLOOKUP($B100,'Round  (11)'!$B$2:$AB$102,MATCH(Species!I$2,'Round  (11)'!$B$2:$AB$2,0),0),0)+IFERROR(VLOOKUP($B100,'Round  (12)'!$B$2:$Y$100,MATCH(Species!I$2,'Round  (12)'!$B$2:$Y$2,0),0),0)</f>
        <v>0</v>
      </c>
      <c r="J100" s="480">
        <f>IFERROR(VLOOKUP($B100,'Round 1'!$B$2:$AM$102,MATCH(Species!J$2,'Round 1'!$B$2:$AM$2,0),0),0)+IFERROR(VLOOKUP($B100,'Round  (2)'!$B$2:$AM$102,MATCH(Species!J$2,'Round  (2)'!$B$2:$AM$2,0),0),0)+IFERROR(VLOOKUP($B100,'Round  (3)'!$B$2:$AM$102,MATCH(Species!J$2,'Round  (3)'!$B$2:$AM$2,0),0),0)+IFERROR(VLOOKUP($B100,'Round (4)'!$B$2:$AM$102,MATCH(Species!J$2,'Round (4)'!$B$2:$AM$2,0),0),0)+IFERROR(VLOOKUP($B100,'Round  (5)'!$B$2:$AM$102,MATCH(Species!J$2,'Round  (5)'!$B$2:$AM$2,0),0),0)+IFERROR(VLOOKUP($B100,'Round  (6)'!$B$2:$AM$102,MATCH(Species!J$2,'Round  (6)'!$B$2:$AM$2,0),0),0)+IFERROR(VLOOKUP($B100,'Round  (7)'!$B$2:$AM$102,MATCH(Species!J$2,'Round  (7)'!$B$2:$AM$2,0),0),0)+IFERROR(VLOOKUP($B100,'Round  (8)'!$B$2:$AM$102,MATCH(Species!J$2,'Round  (8)'!$B$2:$AM$2,0),0),0)+IFERROR(VLOOKUP($B100,'Round  (9)'!$B$2:$AM$102,MATCH(Species!J$2,'Round  (9)'!$B$2:$AM$2,0),0),0)+IFERROR(VLOOKUP($B100,'Round  (10)'!$B$2:$U$102,MATCH(Species!J$2,'Round  (10)'!$B$2:$U$2,0),0),0)+IFERROR(VLOOKUP($B100,'Round  (11)'!$B$2:$AB$102,MATCH(Species!J$2,'Round  (11)'!$B$2:$AB$2,0),0),0)+IFERROR(VLOOKUP($B100,'Round  (12)'!$B$2:$Y$100,MATCH(Species!J$2,'Round  (12)'!$B$2:$Y$2,0),0),0)</f>
        <v>0</v>
      </c>
      <c r="K100" s="480">
        <f>IFERROR(VLOOKUP($B100,'Round 1'!$B$2:$AM$102,MATCH(Species!K$2,'Round 1'!$B$2:$AM$2,0),0),0)+IFERROR(VLOOKUP($B100,'Round  (2)'!$B$2:$AM$102,MATCH(Species!K$2,'Round  (2)'!$B$2:$AM$2,0),0),0)+IFERROR(VLOOKUP($B100,'Round  (3)'!$B$2:$AM$102,MATCH(Species!K$2,'Round  (3)'!$B$2:$AM$2,0),0),0)+IFERROR(VLOOKUP($B100,'Round (4)'!$B$2:$AM$102,MATCH(Species!K$2,'Round (4)'!$B$2:$AM$2,0),0),0)+IFERROR(VLOOKUP($B100,'Round  (5)'!$B$2:$AM$102,MATCH(Species!K$2,'Round  (5)'!$B$2:$AM$2,0),0),0)+IFERROR(VLOOKUP($B100,'Round  (6)'!$B$2:$AM$102,MATCH(Species!K$2,'Round  (6)'!$B$2:$AM$2,0),0),0)+IFERROR(VLOOKUP($B100,'Round  (7)'!$B$2:$AM$102,MATCH(Species!K$2,'Round  (7)'!$B$2:$AM$2,0),0),0)+IFERROR(VLOOKUP($B100,'Round  (8)'!$B$2:$AM$102,MATCH(Species!K$2,'Round  (8)'!$B$2:$AM$2,0),0),0)+IFERROR(VLOOKUP($B100,'Round  (9)'!$B$2:$AM$102,MATCH(Species!K$2,'Round  (9)'!$B$2:$AM$2,0),0),0)+IFERROR(VLOOKUP($B100,'Round  (10)'!$B$2:$U$102,MATCH(Species!K$2,'Round  (10)'!$B$2:$U$2,0),0),0)+IFERROR(VLOOKUP($B100,'Round  (11)'!$B$2:$AB$102,MATCH(Species!K$2,'Round  (11)'!$B$2:$AB$2,0),0),0)+IFERROR(VLOOKUP($B100,'Round  (12)'!$B$2:$Y$100,MATCH(Species!K$2,'Round  (12)'!$B$2:$Y$2,0),0),0)</f>
        <v>0</v>
      </c>
      <c r="L100" s="480">
        <f>IFERROR(VLOOKUP($B100,'Round 1'!$B$2:$AM$102,MATCH(Species!L$2,'Round 1'!$B$2:$AM$2,0),0),0)+IFERROR(VLOOKUP($B100,'Round  (2)'!$B$2:$AM$102,MATCH(Species!L$2,'Round  (2)'!$B$2:$AM$2,0),0),0)+IFERROR(VLOOKUP($B100,'Round  (3)'!$B$2:$AM$102,MATCH(Species!L$2,'Round  (3)'!$B$2:$AM$2,0),0),0)+IFERROR(VLOOKUP($B100,'Round (4)'!$B$2:$AM$102,MATCH(Species!L$2,'Round (4)'!$B$2:$AM$2,0),0),0)+IFERROR(VLOOKUP($B100,'Round  (5)'!$B$2:$AM$102,MATCH(Species!L$2,'Round  (5)'!$B$2:$AM$2,0),0),0)+IFERROR(VLOOKUP($B100,'Round  (6)'!$B$2:$AM$102,MATCH(Species!L$2,'Round  (6)'!$B$2:$AM$2,0),0),0)+IFERROR(VLOOKUP($B100,'Round  (7)'!$B$2:$AM$102,MATCH(Species!L$2,'Round  (7)'!$B$2:$AM$2,0),0),0)+IFERROR(VLOOKUP($B100,'Round  (8)'!$B$2:$AM$102,MATCH(Species!L$2,'Round  (8)'!$B$2:$AM$2,0),0),0)+IFERROR(VLOOKUP($B100,'Round  (9)'!$B$2:$AM$102,MATCH(Species!L$2,'Round  (9)'!$B$2:$AM$2,0),0),0)+IFERROR(VLOOKUP($B100,'Round  (10)'!$B$2:$U$102,MATCH(Species!L$2,'Round  (10)'!$B$2:$U$2,0),0),0)+IFERROR(VLOOKUP($B100,'Round  (11)'!$B$2:$AB$102,MATCH(Species!L$2,'Round  (11)'!$B$2:$AB$2,0),0),0)+IFERROR(VLOOKUP($B100,'Round  (12)'!$B$2:$Y$100,MATCH(Species!L$2,'Round  (12)'!$B$2:$Y$2,0),0),0)</f>
        <v>2</v>
      </c>
      <c r="M100" s="480">
        <f>IFERROR(VLOOKUP($B100,'Round 1'!$B$2:$AM$102,MATCH(Species!M$2,'Round 1'!$B$2:$AM$2,0),0),0)+IFERROR(VLOOKUP($B100,'Round  (2)'!$B$2:$AM$102,MATCH(Species!M$2,'Round  (2)'!$B$2:$AM$2,0),0),0)+IFERROR(VLOOKUP($B100,'Round  (3)'!$B$2:$AM$102,MATCH(Species!M$2,'Round  (3)'!$B$2:$AM$2,0),0),0)+IFERROR(VLOOKUP($B100,'Round (4)'!$B$2:$AM$102,MATCH(Species!M$2,'Round (4)'!$B$2:$AM$2,0),0),0)+IFERROR(VLOOKUP($B100,'Round  (5)'!$B$2:$AM$102,MATCH(Species!M$2,'Round  (5)'!$B$2:$AM$2,0),0),0)+IFERROR(VLOOKUP($B100,'Round  (6)'!$B$2:$AM$102,MATCH(Species!M$2,'Round  (6)'!$B$2:$AM$2,0),0),0)+IFERROR(VLOOKUP($B100,'Round  (7)'!$B$2:$AM$102,MATCH(Species!M$2,'Round  (7)'!$B$2:$AM$2,0),0),0)+IFERROR(VLOOKUP($B100,'Round  (8)'!$B$2:$AM$102,MATCH(Species!M$2,'Round  (8)'!$B$2:$AM$2,0),0),0)+IFERROR(VLOOKUP($B100,'Round  (9)'!$B$2:$AM$102,MATCH(Species!M$2,'Round  (9)'!$B$2:$AM$2,0),0),0)+IFERROR(VLOOKUP($B100,'Round  (10)'!$B$2:$U$102,MATCH(Species!M$2,'Round  (10)'!$B$2:$U$2,0),0),0)+IFERROR(VLOOKUP($B100,'Round  (11)'!$B$2:$AB$102,MATCH(Species!M$2,'Round  (11)'!$B$2:$AB$2,0),0),0)+IFERROR(VLOOKUP($B100,'Round  (12)'!$B$2:$Y$100,MATCH(Species!M$2,'Round  (12)'!$B$2:$Y$2,0),0),0)</f>
        <v>0</v>
      </c>
      <c r="N100" s="480">
        <f>IFERROR(VLOOKUP($B100,'Round 1'!$B$2:$AM$102,MATCH(Species!N$2,'Round 1'!$B$2:$AM$2,0),0),0)+IFERROR(VLOOKUP($B100,'Round  (2)'!$B$2:$AM$102,MATCH(Species!N$2,'Round  (2)'!$B$2:$AM$2,0),0),0)+IFERROR(VLOOKUP($B100,'Round  (3)'!$B$2:$AM$102,MATCH(Species!N$2,'Round  (3)'!$B$2:$AM$2,0),0),0)+IFERROR(VLOOKUP($B100,'Round (4)'!$B$2:$AM$102,MATCH(Species!N$2,'Round (4)'!$B$2:$AM$2,0),0),0)+IFERROR(VLOOKUP($B100,'Round  (5)'!$B$2:$AM$102,MATCH(Species!N$2,'Round  (5)'!$B$2:$AM$2,0),0),0)+IFERROR(VLOOKUP($B100,'Round  (6)'!$B$2:$AM$102,MATCH(Species!N$2,'Round  (6)'!$B$2:$AM$2,0),0),0)+IFERROR(VLOOKUP($B100,'Round  (7)'!$B$2:$AM$102,MATCH(Species!N$2,'Round  (7)'!$B$2:$AM$2,0),0),0)+IFERROR(VLOOKUP($B100,'Round  (8)'!$B$2:$AM$102,MATCH(Species!N$2,'Round  (8)'!$B$2:$AM$2,0),0),0)+IFERROR(VLOOKUP($B100,'Round  (9)'!$B$2:$AM$102,MATCH(Species!N$2,'Round  (9)'!$B$2:$AM$2,0),0),0)+IFERROR(VLOOKUP($B100,'Round  (10)'!$B$2:$U$102,MATCH(Species!N$2,'Round  (10)'!$B$2:$U$2,0),0),0)+IFERROR(VLOOKUP($B100,'Round  (11)'!$B$2:$AB$102,MATCH(Species!N$2,'Round  (11)'!$B$2:$AB$2,0),0),0)+IFERROR(VLOOKUP($B100,'Round  (12)'!$B$2:$Y$100,MATCH(Species!N$2,'Round  (12)'!$B$2:$Y$2,0),0),0)</f>
        <v>0</v>
      </c>
      <c r="O100" s="480">
        <f>IFERROR(VLOOKUP($B100,'Round 1'!$B$2:$AM$102,MATCH(Species!O$2,'Round 1'!$B$2:$AM$2,0),0),0)+IFERROR(VLOOKUP($B100,'Round  (2)'!$B$2:$AM$102,MATCH(Species!O$2,'Round  (2)'!$B$2:$AM$2,0),0),0)+IFERROR(VLOOKUP($B100,'Round  (3)'!$B$2:$AM$102,MATCH(Species!O$2,'Round  (3)'!$B$2:$AM$2,0),0),0)+IFERROR(VLOOKUP($B100,'Round (4)'!$B$2:$AM$102,MATCH(Species!O$2,'Round (4)'!$B$2:$AM$2,0),0),0)+IFERROR(VLOOKUP($B100,'Round  (5)'!$B$2:$AM$102,MATCH(Species!O$2,'Round  (5)'!$B$2:$AM$2,0),0),0)+IFERROR(VLOOKUP($B100,'Round  (6)'!$B$2:$AM$102,MATCH(Species!O$2,'Round  (6)'!$B$2:$AM$2,0),0),0)+IFERROR(VLOOKUP($B100,'Round  (7)'!$B$2:$AM$102,MATCH(Species!O$2,'Round  (7)'!$B$2:$AM$2,0),0),0)+IFERROR(VLOOKUP($B100,'Round  (8)'!$B$2:$AM$102,MATCH(Species!O$2,'Round  (8)'!$B$2:$AM$2,0),0),0)+IFERROR(VLOOKUP($B100,'Round  (9)'!$B$2:$AM$102,MATCH(Species!O$2,'Round  (9)'!$B$2:$AM$2,0),0),0)+IFERROR(VLOOKUP($B100,'Round  (10)'!$B$2:$U$102,MATCH(Species!O$2,'Round  (10)'!$B$2:$U$2,0),0),0)+IFERROR(VLOOKUP($B100,'Round  (11)'!$B$2:$AB$102,MATCH(Species!O$2,'Round  (11)'!$B$2:$AB$2,0),0),0)+IFERROR(VLOOKUP($B100,'Round  (12)'!$B$2:$Y$100,MATCH(Species!O$2,'Round  (12)'!$B$2:$Y$2,0),0),0)</f>
        <v>0</v>
      </c>
      <c r="P100" s="480">
        <f>IFERROR(VLOOKUP($B100,'Round 1'!$B$2:$AM$102,MATCH(Species!P$2,'Round 1'!$B$2:$AM$2,0),0),0)+IFERROR(VLOOKUP($B100,'Round  (2)'!$B$2:$AM$102,MATCH(Species!P$2,'Round  (2)'!$B$2:$AM$2,0),0),0)+IFERROR(VLOOKUP($B100,'Round  (3)'!$B$2:$AM$102,MATCH(Species!P$2,'Round  (3)'!$B$2:$AM$2,0),0),0)+IFERROR(VLOOKUP($B100,'Round (4)'!$B$2:$AM$102,MATCH(Species!P$2,'Round (4)'!$B$2:$AM$2,0),0),0)+IFERROR(VLOOKUP($B100,'Round  (5)'!$B$2:$AM$102,MATCH(Species!P$2,'Round  (5)'!$B$2:$AM$2,0),0),0)+IFERROR(VLOOKUP($B100,'Round  (6)'!$B$2:$AM$102,MATCH(Species!P$2,'Round  (6)'!$B$2:$AM$2,0),0),0)+IFERROR(VLOOKUP($B100,'Round  (7)'!$B$2:$AM$102,MATCH(Species!P$2,'Round  (7)'!$B$2:$AM$2,0),0),0)+IFERROR(VLOOKUP($B100,'Round  (8)'!$B$2:$AM$102,MATCH(Species!P$2,'Round  (8)'!$B$2:$AM$2,0),0),0)+IFERROR(VLOOKUP($B100,'Round  (9)'!$B$2:$AM$102,MATCH(Species!P$2,'Round  (9)'!$B$2:$AM$2,0),0),0)+IFERROR(VLOOKUP($B100,'Round  (10)'!$B$2:$U$102,MATCH(Species!P$2,'Round  (10)'!$B$2:$U$2,0),0),0)+IFERROR(VLOOKUP($B100,'Round  (11)'!$B$2:$AB$102,MATCH(Species!P$2,'Round  (11)'!$B$2:$AB$2,0),0),0)+IFERROR(VLOOKUP($B100,'Round  (12)'!$B$2:$Y$100,MATCH(Species!P$2,'Round  (12)'!$B$2:$Y$2,0),0),0)</f>
        <v>0</v>
      </c>
      <c r="Q100" s="480">
        <f>IFERROR(VLOOKUP($B100,'Round 1'!$B$2:$AM$102,MATCH(Species!Q$2,'Round 1'!$B$2:$AM$2,0),0),0)+IFERROR(VLOOKUP($B100,'Round  (2)'!$B$2:$AM$102,MATCH(Species!Q$2,'Round  (2)'!$B$2:$AM$2,0),0),0)+IFERROR(VLOOKUP($B100,'Round  (3)'!$B$2:$AM$102,MATCH(Species!Q$2,'Round  (3)'!$B$2:$AM$2,0),0),0)+IFERROR(VLOOKUP($B100,'Round (4)'!$B$2:$AM$102,MATCH(Species!Q$2,'Round (4)'!$B$2:$AM$2,0),0),0)+IFERROR(VLOOKUP($B100,'Round  (5)'!$B$2:$AM$102,MATCH(Species!Q$2,'Round  (5)'!$B$2:$AM$2,0),0),0)+IFERROR(VLOOKUP($B100,'Round  (6)'!$B$2:$AM$102,MATCH(Species!Q$2,'Round  (6)'!$B$2:$AM$2,0),0),0)+IFERROR(VLOOKUP($B100,'Round  (7)'!$B$2:$AM$102,MATCH(Species!Q$2,'Round  (7)'!$B$2:$AM$2,0),0),0)+IFERROR(VLOOKUP($B100,'Round  (8)'!$B$2:$AM$102,MATCH(Species!Q$2,'Round  (8)'!$B$2:$AM$2,0),0),0)+IFERROR(VLOOKUP($B100,'Round  (9)'!$B$2:$AM$102,MATCH(Species!Q$2,'Round  (9)'!$B$2:$AM$2,0),0),0)+IFERROR(VLOOKUP($B100,'Round  (10)'!$B$2:$U$102,MATCH(Species!Q$2,'Round  (10)'!$B$2:$U$2,0),0),0)+IFERROR(VLOOKUP($B100,'Round  (11)'!$B$2:$AB$102,MATCH(Species!Q$2,'Round  (11)'!$B$2:$AB$2,0),0),0)+IFERROR(VLOOKUP($B100,'Round  (12)'!$B$2:$Y$100,MATCH(Species!Q$2,'Round  (12)'!$B$2:$Y$2,0),0),0)</f>
        <v>0</v>
      </c>
      <c r="R100" s="480">
        <f>IFERROR(VLOOKUP($B100,'Round 1'!$B$2:$AM$102,MATCH(Species!R$2,'Round 1'!$B$2:$AM$2,0),0),0)+IFERROR(VLOOKUP($B100,'Round  (2)'!$B$2:$AM$102,MATCH(Species!R$2,'Round  (2)'!$B$2:$AM$2,0),0),0)+IFERROR(VLOOKUP($B100,'Round  (3)'!$B$2:$AM$102,MATCH(Species!R$2,'Round  (3)'!$B$2:$AM$2,0),0),0)+IFERROR(VLOOKUP($B100,'Round (4)'!$B$2:$AM$102,MATCH(Species!R$2,'Round (4)'!$B$2:$AM$2,0),0),0)+IFERROR(VLOOKUP($B100,'Round  (5)'!$B$2:$AM$102,MATCH(Species!R$2,'Round  (5)'!$B$2:$AM$2,0),0),0)+IFERROR(VLOOKUP($B100,'Round  (6)'!$B$2:$AM$102,MATCH(Species!R$2,'Round  (6)'!$B$2:$AM$2,0),0),0)+IFERROR(VLOOKUP($B100,'Round  (7)'!$B$2:$AM$102,MATCH(Species!R$2,'Round  (7)'!$B$2:$AM$2,0),0),0)+IFERROR(VLOOKUP($B100,'Round  (8)'!$B$2:$AM$102,MATCH(Species!R$2,'Round  (8)'!$B$2:$AM$2,0),0),0)+IFERROR(VLOOKUP($B100,'Round  (9)'!$B$2:$AM$102,MATCH(Species!R$2,'Round  (9)'!$B$2:$AM$2,0),0),0)+IFERROR(VLOOKUP($B100,'Round  (10)'!$B$2:$U$102,MATCH(Species!R$2,'Round  (10)'!$B$2:$U$2,0),0),0)+IFERROR(VLOOKUP($B100,'Round  (11)'!$B$2:$AB$102,MATCH(Species!R$2,'Round  (11)'!$B$2:$AB$2,0),0),0)+IFERROR(VLOOKUP($B100,'Round  (12)'!$B$2:$Y$100,MATCH(Species!R$2,'Round  (12)'!$B$2:$Y$2,0),0),0)</f>
        <v>0</v>
      </c>
      <c r="S100" s="480">
        <f>IFERROR(VLOOKUP($B100,'Round 1'!$B$2:$AM$102,MATCH(Species!S$2,'Round 1'!$B$2:$AM$2,0),0),0)+IFERROR(VLOOKUP($B100,'Round  (2)'!$B$2:$AM$102,MATCH(Species!S$2,'Round  (2)'!$B$2:$AM$2,0),0),0)+IFERROR(VLOOKUP($B100,'Round  (3)'!$B$2:$AM$102,MATCH(Species!S$2,'Round  (3)'!$B$2:$AM$2,0),0),0)+IFERROR(VLOOKUP($B100,'Round (4)'!$B$2:$AM$102,MATCH(Species!S$2,'Round (4)'!$B$2:$AM$2,0),0),0)+IFERROR(VLOOKUP($B100,'Round  (5)'!$B$2:$AM$102,MATCH(Species!S$2,'Round  (5)'!$B$2:$AM$2,0),0),0)+IFERROR(VLOOKUP($B100,'Round  (6)'!$B$2:$AM$102,MATCH(Species!S$2,'Round  (6)'!$B$2:$AM$2,0),0),0)+IFERROR(VLOOKUP($B100,'Round  (7)'!$B$2:$AM$102,MATCH(Species!S$2,'Round  (7)'!$B$2:$AM$2,0),0),0)+IFERROR(VLOOKUP($B100,'Round  (8)'!$B$2:$AM$102,MATCH(Species!S$2,'Round  (8)'!$B$2:$AM$2,0),0),0)+IFERROR(VLOOKUP($B100,'Round  (9)'!$B$2:$AM$102,MATCH(Species!S$2,'Round  (9)'!$B$2:$AM$2,0),0),0)+IFERROR(VLOOKUP($B100,'Round  (10)'!$B$2:$U$102,MATCH(Species!S$2,'Round  (10)'!$B$2:$U$2,0),0),0)+IFERROR(VLOOKUP($B100,'Round  (11)'!$B$2:$AB$102,MATCH(Species!S$2,'Round  (11)'!$B$2:$AB$2,0),0),0)+IFERROR(VLOOKUP($B100,'Round  (12)'!$B$2:$Y$100,MATCH(Species!S$2,'Round  (12)'!$B$2:$Y$2,0),0),0)</f>
        <v>0</v>
      </c>
      <c r="T100" s="480">
        <f>IFERROR(VLOOKUP($B100,'Round 1'!$B$2:$AM$102,MATCH(Species!T$2,'Round 1'!$B$2:$AM$2,0),0),0)+IFERROR(VLOOKUP($B100,'Round  (2)'!$B$2:$AM$102,MATCH(Species!T$2,'Round  (2)'!$B$2:$AM$2,0),0),0)+IFERROR(VLOOKUP($B100,'Round  (3)'!$B$2:$AM$102,MATCH(Species!T$2,'Round  (3)'!$B$2:$AM$2,0),0),0)+IFERROR(VLOOKUP($B100,'Round (4)'!$B$2:$AM$102,MATCH(Species!T$2,'Round (4)'!$B$2:$AM$2,0),0),0)+IFERROR(VLOOKUP($B100,'Round  (5)'!$B$2:$AM$102,MATCH(Species!T$2,'Round  (5)'!$B$2:$AM$2,0),0),0)+IFERROR(VLOOKUP($B100,'Round  (6)'!$B$2:$AM$102,MATCH(Species!T$2,'Round  (6)'!$B$2:$AM$2,0),0),0)+IFERROR(VLOOKUP($B100,'Round  (7)'!$B$2:$AM$102,MATCH(Species!T$2,'Round  (7)'!$B$2:$AM$2,0),0),0)+IFERROR(VLOOKUP($B100,'Round  (8)'!$B$2:$AM$102,MATCH(Species!T$2,'Round  (8)'!$B$2:$AM$2,0),0),0)+IFERROR(VLOOKUP($B100,'Round  (9)'!$B$2:$AM$102,MATCH(Species!T$2,'Round  (9)'!$B$2:$AM$2,0),0),0)+IFERROR(VLOOKUP($B100,'Round  (10)'!$B$2:$U$102,MATCH(Species!T$2,'Round  (10)'!$B$2:$U$2,0),0),0)+IFERROR(VLOOKUP($B100,'Round  (11)'!$B$2:$AB$102,MATCH(Species!T$2,'Round  (11)'!$B$2:$AB$2,0),0),0)+IFERROR(VLOOKUP($B100,'Round  (12)'!$B$2:$Y$100,MATCH(Species!T$2,'Round  (12)'!$B$2:$Y$2,0),0),0)</f>
        <v>0</v>
      </c>
      <c r="U100" s="480">
        <f>IFERROR(VLOOKUP($B100,'Round 1'!$B$2:$AM$102,MATCH(Species!U$2,'Round 1'!$B$2:$AM$2,0),0),0)+IFERROR(VLOOKUP($B100,'Round  (2)'!$B$2:$AM$102,MATCH(Species!U$2,'Round  (2)'!$B$2:$AM$2,0),0),0)+IFERROR(VLOOKUP($B100,'Round  (3)'!$B$2:$AM$102,MATCH(Species!U$2,'Round  (3)'!$B$2:$AM$2,0),0),0)+IFERROR(VLOOKUP($B100,'Round (4)'!$B$2:$AM$102,MATCH(Species!U$2,'Round (4)'!$B$2:$AM$2,0),0),0)+IFERROR(VLOOKUP($B100,'Round  (5)'!$B$2:$AM$102,MATCH(Species!U$2,'Round  (5)'!$B$2:$AM$2,0),0),0)+IFERROR(VLOOKUP($B100,'Round  (6)'!$B$2:$AM$102,MATCH(Species!U$2,'Round  (6)'!$B$2:$AM$2,0),0),0)+IFERROR(VLOOKUP($B100,'Round  (7)'!$B$2:$AM$102,MATCH(Species!U$2,'Round  (7)'!$B$2:$AM$2,0),0),0)+IFERROR(VLOOKUP($B100,'Round  (8)'!$B$2:$AM$102,MATCH(Species!U$2,'Round  (8)'!$B$2:$AM$2,0),0),0)+IFERROR(VLOOKUP($B100,'Round  (9)'!$B$2:$AM$102,MATCH(Species!U$2,'Round  (9)'!$B$2:$AM$2,0),0),0)+IFERROR(VLOOKUP($B100,'Round  (10)'!$B$2:$U$102,MATCH(Species!U$2,'Round  (10)'!$B$2:$U$2,0),0),0)+IFERROR(VLOOKUP($B100,'Round  (11)'!$B$2:$AB$102,MATCH(Species!U$2,'Round  (11)'!$B$2:$AB$2,0),0),0)+IFERROR(VLOOKUP($B100,'Round  (12)'!$B$2:$Y$100,MATCH(Species!U$2,'Round  (12)'!$B$2:$Y$2,0),0),0)</f>
        <v>0</v>
      </c>
      <c r="V100" s="480">
        <f>IFERROR(VLOOKUP($B100,'Round 1'!$B$2:$AM$102,MATCH(Species!V$2,'Round 1'!$B$2:$AM$2,0),0),0)+IFERROR(VLOOKUP($B100,'Round  (2)'!$B$2:$AM$102,MATCH(Species!V$2,'Round  (2)'!$B$2:$AM$2,0),0),0)+IFERROR(VLOOKUP($B100,'Round  (3)'!$B$2:$AM$102,MATCH(Species!V$2,'Round  (3)'!$B$2:$AM$2,0),0),0)+IFERROR(VLOOKUP($B100,'Round (4)'!$B$2:$AM$102,MATCH(Species!V$2,'Round (4)'!$B$2:$AM$2,0),0),0)+IFERROR(VLOOKUP($B100,'Round  (5)'!$B$2:$AM$102,MATCH(Species!V$2,'Round  (5)'!$B$2:$AM$2,0),0),0)+IFERROR(VLOOKUP($B100,'Round  (6)'!$B$2:$AM$102,MATCH(Species!V$2,'Round  (6)'!$B$2:$AM$2,0),0),0)+IFERROR(VLOOKUP($B100,'Round  (7)'!$B$2:$AM$102,MATCH(Species!V$2,'Round  (7)'!$B$2:$AM$2,0),0),0)+IFERROR(VLOOKUP($B100,'Round  (8)'!$B$2:$AM$102,MATCH(Species!V$2,'Round  (8)'!$B$2:$AM$2,0),0),0)+IFERROR(VLOOKUP($B100,'Round  (9)'!$B$2:$AM$102,MATCH(Species!V$2,'Round  (9)'!$B$2:$AM$2,0),0),0)+IFERROR(VLOOKUP($B100,'Round  (10)'!$B$2:$U$102,MATCH(Species!V$2,'Round  (10)'!$B$2:$U$2,0),0),0)+IFERROR(VLOOKUP($B100,'Round  (11)'!$B$2:$AB$102,MATCH(Species!V$2,'Round  (11)'!$B$2:$AB$2,0),0),0)+IFERROR(VLOOKUP($B100,'Round  (12)'!$B$2:$Y$100,MATCH(Species!V$2,'Round  (12)'!$B$2:$Y$2,0),0),0)</f>
        <v>0</v>
      </c>
      <c r="W100" s="480">
        <f>IFERROR(VLOOKUP($B100,'Round 1'!$B$2:$AM$102,MATCH(Species!W$2,'Round 1'!$B$2:$AM$2,0),0),0)+IFERROR(VLOOKUP($B100,'Round  (2)'!$B$2:$AM$102,MATCH(Species!W$2,'Round  (2)'!$B$2:$AM$2,0),0),0)+IFERROR(VLOOKUP($B100,'Round  (3)'!$B$2:$AM$102,MATCH(Species!W$2,'Round  (3)'!$B$2:$AM$2,0),0),0)+IFERROR(VLOOKUP($B100,'Round (4)'!$B$2:$AM$102,MATCH(Species!W$2,'Round (4)'!$B$2:$AM$2,0),0),0)+IFERROR(VLOOKUP($B100,'Round  (5)'!$B$2:$AM$102,MATCH(Species!W$2,'Round  (5)'!$B$2:$AM$2,0),0),0)+IFERROR(VLOOKUP($B100,'Round  (6)'!$B$2:$AM$102,MATCH(Species!W$2,'Round  (6)'!$B$2:$AM$2,0),0),0)+IFERROR(VLOOKUP($B100,'Round  (7)'!$B$2:$AM$102,MATCH(Species!W$2,'Round  (7)'!$B$2:$AM$2,0),0),0)+IFERROR(VLOOKUP($B100,'Round  (8)'!$B$2:$AM$102,MATCH(Species!W$2,'Round  (8)'!$B$2:$AM$2,0),0),0)+IFERROR(VLOOKUP($B100,'Round  (9)'!$B$2:$AM$102,MATCH(Species!W$2,'Round  (9)'!$B$2:$AM$2,0),0),0)+IFERROR(VLOOKUP($B100,'Round  (10)'!$B$2:$U$102,MATCH(Species!W$2,'Round  (10)'!$B$2:$U$2,0),0),0)+IFERROR(VLOOKUP($B100,'Round  (11)'!$B$2:$AB$102,MATCH(Species!W$2,'Round  (11)'!$B$2:$AB$2,0),0),0)+IFERROR(VLOOKUP($B100,'Round  (12)'!$B$2:$Y$100,MATCH(Species!W$2,'Round  (12)'!$B$2:$Y$2,0),0),0)</f>
        <v>0</v>
      </c>
      <c r="X100" s="480">
        <f>IFERROR(VLOOKUP($B100,'Round 1'!$B$2:$AM$102,MATCH(Species!X$2,'Round 1'!$B$2:$AM$2,0),0),0)+IFERROR(VLOOKUP($B100,'Round  (2)'!$B$2:$AM$102,MATCH(Species!X$2,'Round  (2)'!$B$2:$AM$2,0),0),0)+IFERROR(VLOOKUP($B100,'Round  (3)'!$B$2:$AM$102,MATCH(Species!X$2,'Round  (3)'!$B$2:$AM$2,0),0),0)+IFERROR(VLOOKUP($B100,'Round (4)'!$B$2:$AM$102,MATCH(Species!X$2,'Round (4)'!$B$2:$AM$2,0),0),0)+IFERROR(VLOOKUP($B100,'Round  (5)'!$B$2:$AM$102,MATCH(Species!X$2,'Round  (5)'!$B$2:$AM$2,0),0),0)+IFERROR(VLOOKUP($B100,'Round  (6)'!$B$2:$AM$102,MATCH(Species!X$2,'Round  (6)'!$B$2:$AM$2,0),0),0)+IFERROR(VLOOKUP($B100,'Round  (7)'!$B$2:$AM$102,MATCH(Species!X$2,'Round  (7)'!$B$2:$AM$2,0),0),0)+IFERROR(VLOOKUP($B100,'Round  (8)'!$B$2:$AM$102,MATCH(Species!X$2,'Round  (8)'!$B$2:$AM$2,0),0),0)+IFERROR(VLOOKUP($B100,'Round  (9)'!$B$2:$AM$102,MATCH(Species!X$2,'Round  (9)'!$B$2:$AM$2,0),0),0)+IFERROR(VLOOKUP($B100,'Round  (10)'!$B$2:$U$102,MATCH(Species!X$2,'Round  (10)'!$B$2:$U$2,0),0),0)+IFERROR(VLOOKUP($B100,'Round  (11)'!$B$2:$AB$102,MATCH(Species!X$2,'Round  (11)'!$B$2:$AB$2,0),0),0)+IFERROR(VLOOKUP($B100,'Round  (12)'!$B$2:$Y$100,MATCH(Species!X$2,'Round  (12)'!$B$2:$Y$2,0),0),0)</f>
        <v>0</v>
      </c>
      <c r="Y100" s="480">
        <f>IFERROR(VLOOKUP($B100,'Round 1'!$B$2:$AM$102,MATCH(Species!Y$2,'Round 1'!$B$2:$AM$2,0),0),0)+IFERROR(VLOOKUP($B100,'Round  (2)'!$B$2:$AM$102,MATCH(Species!Y$2,'Round  (2)'!$B$2:$AM$2,0),0),0)+IFERROR(VLOOKUP($B100,'Round  (3)'!$B$2:$AM$102,MATCH(Species!Y$2,'Round  (3)'!$B$2:$AM$2,0),0),0)+IFERROR(VLOOKUP($B100,'Round (4)'!$B$2:$AM$102,MATCH(Species!Y$2,'Round (4)'!$B$2:$AM$2,0),0),0)+IFERROR(VLOOKUP($B100,'Round  (5)'!$B$2:$AM$102,MATCH(Species!Y$2,'Round  (5)'!$B$2:$AM$2,0),0),0)+IFERROR(VLOOKUP($B100,'Round  (6)'!$B$2:$AM$102,MATCH(Species!Y$2,'Round  (6)'!$B$2:$AM$2,0),0),0)+IFERROR(VLOOKUP($B100,'Round  (7)'!$B$2:$AM$102,MATCH(Species!Y$2,'Round  (7)'!$B$2:$AM$2,0),0),0)+IFERROR(VLOOKUP($B100,'Round  (8)'!$B$2:$AM$102,MATCH(Species!Y$2,'Round  (8)'!$B$2:$AM$2,0),0),0)+IFERROR(VLOOKUP($B100,'Round  (9)'!$B$2:$AM$102,MATCH(Species!Y$2,'Round  (9)'!$B$2:$AM$2,0),0),0)+IFERROR(VLOOKUP($B100,'Round  (10)'!$B$2:$U$102,MATCH(Species!Y$2,'Round  (10)'!$B$2:$U$2,0),0),0)+IFERROR(VLOOKUP($B100,'Round  (11)'!$B$2:$AB$102,MATCH(Species!Y$2,'Round  (11)'!$B$2:$AB$2,0),0),0)+IFERROR(VLOOKUP($B100,'Round  (12)'!$B$2:$Y$100,MATCH(Species!Y$2,'Round  (12)'!$B$2:$Y$2,0),0),0)</f>
        <v>0</v>
      </c>
      <c r="Z100" s="480">
        <f>IFERROR(VLOOKUP($B100,'Round 1'!$B$2:$AM$102,MATCH(Species!Z$2,'Round 1'!$B$2:$AM$2,0),0),0)+IFERROR(VLOOKUP($B100,'Round  (2)'!$B$2:$AM$102,MATCH(Species!Z$2,'Round  (2)'!$B$2:$AM$2,0),0),0)+IFERROR(VLOOKUP($B100,'Round  (3)'!$B$2:$AM$102,MATCH(Species!Z$2,'Round  (3)'!$B$2:$AM$2,0),0),0)+IFERROR(VLOOKUP($B100,'Round (4)'!$B$2:$AM$102,MATCH(Species!Z$2,'Round (4)'!$B$2:$AM$2,0),0),0)+IFERROR(VLOOKUP($B100,'Round  (5)'!$B$2:$AM$102,MATCH(Species!Z$2,'Round  (5)'!$B$2:$AM$2,0),0),0)+IFERROR(VLOOKUP($B100,'Round  (6)'!$B$2:$AM$102,MATCH(Species!Z$2,'Round  (6)'!$B$2:$AM$2,0),0),0)+IFERROR(VLOOKUP($B100,'Round  (7)'!$B$2:$AM$102,MATCH(Species!Z$2,'Round  (7)'!$B$2:$AM$2,0),0),0)+IFERROR(VLOOKUP($B100,'Round  (8)'!$B$2:$AM$102,MATCH(Species!Z$2,'Round  (8)'!$B$2:$AM$2,0),0),0)+IFERROR(VLOOKUP($B100,'Round  (9)'!$B$2:$AM$102,MATCH(Species!Z$2,'Round  (9)'!$B$2:$AM$2,0),0),0)+IFERROR(VLOOKUP($B100,'Round  (10)'!$B$2:$U$102,MATCH(Species!Z$2,'Round  (10)'!$B$2:$U$2,0),0),0)+IFERROR(VLOOKUP($B100,'Round  (11)'!$B$2:$AB$102,MATCH(Species!Z$2,'Round  (11)'!$B$2:$AB$2,0),0),0)+IFERROR(VLOOKUP($B100,'Round  (12)'!$B$2:$Y$100,MATCH(Species!Z$2,'Round  (12)'!$B$2:$Y$2,0),0),0)</f>
        <v>0</v>
      </c>
      <c r="AA100" s="480">
        <f>IFERROR(VLOOKUP($B100,'Round 1'!$B$2:$AM$102,MATCH(Species!AA$2,'Round 1'!$B$2:$AM$2,0),0),0)+IFERROR(VLOOKUP($B100,'Round  (2)'!$B$2:$AM$102,MATCH(Species!AA$2,'Round  (2)'!$B$2:$AM$2,0),0),0)+IFERROR(VLOOKUP($B100,'Round  (3)'!$B$2:$AM$102,MATCH(Species!AA$2,'Round  (3)'!$B$2:$AM$2,0),0),0)+IFERROR(VLOOKUP($B100,'Round (4)'!$B$2:$AM$102,MATCH(Species!AA$2,'Round (4)'!$B$2:$AM$2,0),0),0)+IFERROR(VLOOKUP($B100,'Round  (5)'!$B$2:$AM$102,MATCH(Species!AA$2,'Round  (5)'!$B$2:$AM$2,0),0),0)+IFERROR(VLOOKUP($B100,'Round  (6)'!$B$2:$AM$102,MATCH(Species!AA$2,'Round  (6)'!$B$2:$AM$2,0),0),0)+IFERROR(VLOOKUP($B100,'Round  (7)'!$B$2:$AM$102,MATCH(Species!AA$2,'Round  (7)'!$B$2:$AM$2,0),0),0)+IFERROR(VLOOKUP($B100,'Round  (8)'!$B$2:$AM$102,MATCH(Species!AA$2,'Round  (8)'!$B$2:$AM$2,0),0),0)+IFERROR(VLOOKUP($B100,'Round  (9)'!$B$2:$AM$102,MATCH(Species!AA$2,'Round  (9)'!$B$2:$AM$2,0),0),0)+IFERROR(VLOOKUP($B100,'Round  (10)'!$B$2:$U$102,MATCH(Species!AA$2,'Round  (10)'!$B$2:$U$2,0),0),0)+IFERROR(VLOOKUP($B100,'Round  (11)'!$B$2:$AB$102,MATCH(Species!AA$2,'Round  (11)'!$B$2:$AB$2,0),0),0)+IFERROR(VLOOKUP($B100,'Round  (12)'!$B$2:$Y$100,MATCH(Species!AA$2,'Round  (12)'!$B$2:$Y$2,0),0),0)</f>
        <v>0</v>
      </c>
      <c r="AB100" s="480">
        <f>IFERROR(VLOOKUP($B100,'Round 1'!$B$2:$AM$102,MATCH(Species!AB$2,'Round 1'!$B$2:$AM$2,0),0),0)+IFERROR(VLOOKUP($B100,'Round  (2)'!$B$2:$AM$102,MATCH(Species!AB$2,'Round  (2)'!$B$2:$AM$2,0),0),0)+IFERROR(VLOOKUP($B100,'Round  (3)'!$B$2:$AM$102,MATCH(Species!AB$2,'Round  (3)'!$B$2:$AM$2,0),0),0)+IFERROR(VLOOKUP($B100,'Round (4)'!$B$2:$AM$102,MATCH(Species!AB$2,'Round (4)'!$B$2:$AM$2,0),0),0)+IFERROR(VLOOKUP($B100,'Round  (5)'!$B$2:$AM$102,MATCH(Species!AB$2,'Round  (5)'!$B$2:$AM$2,0),0),0)+IFERROR(VLOOKUP($B100,'Round  (6)'!$B$2:$AM$102,MATCH(Species!AB$2,'Round  (6)'!$B$2:$AM$2,0),0),0)+IFERROR(VLOOKUP($B100,'Round  (7)'!$B$2:$AM$102,MATCH(Species!AB$2,'Round  (7)'!$B$2:$AM$2,0),0),0)+IFERROR(VLOOKUP($B100,'Round  (8)'!$B$2:$AM$102,MATCH(Species!AB$2,'Round  (8)'!$B$2:$AM$2,0),0),0)+IFERROR(VLOOKUP($B100,'Round  (9)'!$B$2:$AM$102,MATCH(Species!AB$2,'Round  (9)'!$B$2:$AM$2,0),0),0)+IFERROR(VLOOKUP($B100,'Round  (10)'!$B$2:$U$102,MATCH(Species!AB$2,'Round  (10)'!$B$2:$U$2,0),0),0)+IFERROR(VLOOKUP($B100,'Round  (11)'!$B$2:$AB$102,MATCH(Species!AB$2,'Round  (11)'!$B$2:$AB$2,0),0),0)+IFERROR(VLOOKUP($B100,'Round  (12)'!$B$2:$Y$100,MATCH(Species!AB$2,'Round  (12)'!$B$2:$Y$2,0),0),0)</f>
        <v>0</v>
      </c>
      <c r="AC100" s="480">
        <f>IFERROR(VLOOKUP($B100,'Round 1'!$B$2:$AM$102,MATCH(Species!AC$2,'Round 1'!$B$2:$AM$2,0),0),0)+IFERROR(VLOOKUP($B100,'Round  (2)'!$B$2:$AM$102,MATCH(Species!AC$2,'Round  (2)'!$B$2:$AM$2,0),0),0)+IFERROR(VLOOKUP($B100,'Round  (3)'!$B$2:$AM$102,MATCH(Species!AC$2,'Round  (3)'!$B$2:$AM$2,0),0),0)+IFERROR(VLOOKUP($B100,'Round (4)'!$B$2:$AM$102,MATCH(Species!AC$2,'Round (4)'!$B$2:$AM$2,0),0),0)+IFERROR(VLOOKUP($B100,'Round  (5)'!$B$2:$AM$102,MATCH(Species!AC$2,'Round  (5)'!$B$2:$AM$2,0),0),0)+IFERROR(VLOOKUP($B100,'Round  (6)'!$B$2:$AM$102,MATCH(Species!AC$2,'Round  (6)'!$B$2:$AM$2,0),0),0)+IFERROR(VLOOKUP($B100,'Round  (7)'!$B$2:$AM$102,MATCH(Species!AC$2,'Round  (7)'!$B$2:$AM$2,0),0),0)+IFERROR(VLOOKUP($B100,'Round  (8)'!$B$2:$AM$102,MATCH(Species!AC$2,'Round  (8)'!$B$2:$AM$2,0),0),0)+IFERROR(VLOOKUP($B100,'Round  (9)'!$B$2:$AM$102,MATCH(Species!AC$2,'Round  (9)'!$B$2:$AM$2,0),0),0)+IFERROR(VLOOKUP($B100,'Round  (10)'!$B$2:$U$102,MATCH(Species!AC$2,'Round  (10)'!$B$2:$U$2,0),0),0)+IFERROR(VLOOKUP($B100,'Round  (11)'!$B$2:$AB$102,MATCH(Species!AC$2,'Round  (11)'!$B$2:$AB$2,0),0),0)+IFERROR(VLOOKUP($B100,'Round  (12)'!$B$2:$Y$100,MATCH(Species!AC$2,'Round  (12)'!$B$2:$Y$2,0),0),0)</f>
        <v>0</v>
      </c>
      <c r="AD100" s="480">
        <f>IFERROR(VLOOKUP($B100,'Round 1'!$B$2:$AM$102,MATCH(Species!AD$2,'Round 1'!$B$2:$AM$2,0),0),0)+IFERROR(VLOOKUP($B100,'Round  (2)'!$B$2:$AM$102,MATCH(Species!AD$2,'Round  (2)'!$B$2:$AM$2,0),0),0)+IFERROR(VLOOKUP($B100,'Round  (3)'!$B$2:$AM$102,MATCH(Species!AD$2,'Round  (3)'!$B$2:$AM$2,0),0),0)+IFERROR(VLOOKUP($B100,'Round (4)'!$B$2:$AM$102,MATCH(Species!AD$2,'Round (4)'!$B$2:$AM$2,0),0),0)+IFERROR(VLOOKUP($B100,'Round  (5)'!$B$2:$AM$102,MATCH(Species!AD$2,'Round  (5)'!$B$2:$AM$2,0),0),0)+IFERROR(VLOOKUP($B100,'Round  (6)'!$B$2:$AM$102,MATCH(Species!AD$2,'Round  (6)'!$B$2:$AM$2,0),0),0)+IFERROR(VLOOKUP($B100,'Round  (7)'!$B$2:$AM$102,MATCH(Species!AD$2,'Round  (7)'!$B$2:$AM$2,0),0),0)+IFERROR(VLOOKUP($B100,'Round  (8)'!$B$2:$AM$102,MATCH(Species!AD$2,'Round  (8)'!$B$2:$AM$2,0),0),0)+IFERROR(VLOOKUP($B100,'Round  (9)'!$B$2:$AM$102,MATCH(Species!AD$2,'Round  (9)'!$B$2:$AM$2,0),0),0)+IFERROR(VLOOKUP($B100,'Round  (10)'!$B$2:$U$102,MATCH(Species!AD$2,'Round  (10)'!$B$2:$U$2,0),0),0)+IFERROR(VLOOKUP($B100,'Round  (11)'!$B$2:$AB$102,MATCH(Species!AD$2,'Round  (11)'!$B$2:$AB$2,0),0),0)+IFERROR(VLOOKUP($B100,'Round  (12)'!$B$2:$Y$100,MATCH(Species!AD$2,'Round  (12)'!$B$2:$Y$2,0),0),0)</f>
        <v>0</v>
      </c>
      <c r="AE100" s="480">
        <f>IFERROR(VLOOKUP($B100,'Round 1'!$B$2:$AM$102,MATCH(Species!AE$2,'Round 1'!$B$2:$AM$2,0),0),0)+IFERROR(VLOOKUP($B100,'Round  (2)'!$B$2:$AM$102,MATCH(Species!AE$2,'Round  (2)'!$B$2:$AM$2,0),0),0)+IFERROR(VLOOKUP($B100,'Round  (3)'!$B$2:$AM$102,MATCH(Species!AE$2,'Round  (3)'!$B$2:$AM$2,0),0),0)+IFERROR(VLOOKUP($B100,'Round (4)'!$B$2:$AM$102,MATCH(Species!AE$2,'Round (4)'!$B$2:$AM$2,0),0),0)+IFERROR(VLOOKUP($B100,'Round  (5)'!$B$2:$AM$102,MATCH(Species!AE$2,'Round  (5)'!$B$2:$AM$2,0),0),0)+IFERROR(VLOOKUP($B100,'Round  (6)'!$B$2:$AM$102,MATCH(Species!AE$2,'Round  (6)'!$B$2:$AM$2,0),0),0)+IFERROR(VLOOKUP($B100,'Round  (7)'!$B$2:$AM$102,MATCH(Species!AE$2,'Round  (7)'!$B$2:$AM$2,0),0),0)+IFERROR(VLOOKUP($B100,'Round  (8)'!$B$2:$AM$102,MATCH(Species!AE$2,'Round  (8)'!$B$2:$AM$2,0),0),0)+IFERROR(VLOOKUP($B100,'Round  (9)'!$B$2:$AM$102,MATCH(Species!AE$2,'Round  (9)'!$B$2:$AM$2,0),0),0)+IFERROR(VLOOKUP($B100,'Round  (10)'!$B$2:$U$102,MATCH(Species!AE$2,'Round  (10)'!$B$2:$U$2,0),0),0)+IFERROR(VLOOKUP($B100,'Round  (11)'!$B$2:$AB$102,MATCH(Species!AE$2,'Round  (11)'!$B$2:$AB$2,0),0),0)+IFERROR(VLOOKUP($B100,'Round  (12)'!$B$2:$Y$100,MATCH(Species!AE$2,'Round  (12)'!$B$2:$Y$2,0),0),0)</f>
        <v>0</v>
      </c>
      <c r="AF100" s="480">
        <f>IFERROR(VLOOKUP($B100,'Round 1'!$B$2:$AM$102,MATCH(Species!AF$2,'Round 1'!$B$2:$AM$2,0),0),0)+IFERROR(VLOOKUP($B100,'Round  (2)'!$B$2:$AM$102,MATCH(Species!AF$2,'Round  (2)'!$B$2:$AM$2,0),0),0)+IFERROR(VLOOKUP($B100,'Round  (3)'!$B$2:$AM$102,MATCH(Species!AF$2,'Round  (3)'!$B$2:$AM$2,0),0),0)+IFERROR(VLOOKUP($B100,'Round (4)'!$B$2:$AM$102,MATCH(Species!AF$2,'Round (4)'!$B$2:$AM$2,0),0),0)+IFERROR(VLOOKUP($B100,'Round  (5)'!$B$2:$AM$102,MATCH(Species!AF$2,'Round  (5)'!$B$2:$AM$2,0),0),0)+IFERROR(VLOOKUP($B100,'Round  (6)'!$B$2:$AM$102,MATCH(Species!AF$2,'Round  (6)'!$B$2:$AM$2,0),0),0)+IFERROR(VLOOKUP($B100,'Round  (7)'!$B$2:$AM$102,MATCH(Species!AF$2,'Round  (7)'!$B$2:$AM$2,0),0),0)+IFERROR(VLOOKUP($B100,'Round  (8)'!$B$2:$AM$102,MATCH(Species!AF$2,'Round  (8)'!$B$2:$AM$2,0),0),0)+IFERROR(VLOOKUP($B100,'Round  (9)'!$B$2:$AM$102,MATCH(Species!AF$2,'Round  (9)'!$B$2:$AM$2,0),0),0)+IFERROR(VLOOKUP($B100,'Round  (10)'!$B$2:$U$102,MATCH(Species!AF$2,'Round  (10)'!$B$2:$U$2,0),0),0)+IFERROR(VLOOKUP($B100,'Round  (11)'!$B$2:$AB$102,MATCH(Species!AF$2,'Round  (11)'!$B$2:$AB$2,0),0),0)+IFERROR(VLOOKUP($B100,'Round  (12)'!$B$2:$Y$100,MATCH(Species!AF$2,'Round  (12)'!$B$2:$Y$2,0),0),0)</f>
        <v>0</v>
      </c>
      <c r="AG100" s="480">
        <f>IFERROR(VLOOKUP($B100,'Round 1'!$B$2:$AM$102,MATCH(Species!AG$2,'Round 1'!$B$2:$AM$2,0),0),0)+IFERROR(VLOOKUP($B100,'Round  (2)'!$B$2:$AM$102,MATCH(Species!AG$2,'Round  (2)'!$B$2:$AM$2,0),0),0)+IFERROR(VLOOKUP($B100,'Round  (3)'!$B$2:$AM$102,MATCH(Species!AG$2,'Round  (3)'!$B$2:$AM$2,0),0),0)+IFERROR(VLOOKUP($B100,'Round (4)'!$B$2:$AM$102,MATCH(Species!AG$2,'Round (4)'!$B$2:$AM$2,0),0),0)+IFERROR(VLOOKUP($B100,'Round  (5)'!$B$2:$AM$102,MATCH(Species!AG$2,'Round  (5)'!$B$2:$AM$2,0),0),0)+IFERROR(VLOOKUP($B100,'Round  (6)'!$B$2:$AM$102,MATCH(Species!AG$2,'Round  (6)'!$B$2:$AM$2,0),0),0)+IFERROR(VLOOKUP($B100,'Round  (7)'!$B$2:$AM$102,MATCH(Species!AG$2,'Round  (7)'!$B$2:$AM$2,0),0),0)+IFERROR(VLOOKUP($B100,'Round  (8)'!$B$2:$AM$102,MATCH(Species!AG$2,'Round  (8)'!$B$2:$AM$2,0),0),0)+IFERROR(VLOOKUP($B100,'Round  (9)'!$B$2:$AM$102,MATCH(Species!AG$2,'Round  (9)'!$B$2:$AM$2,0),0),0)+IFERROR(VLOOKUP($B100,'Round  (10)'!$B$2:$U$102,MATCH(Species!AG$2,'Round  (10)'!$B$2:$U$2,0),0),0)+IFERROR(VLOOKUP($B100,'Round  (11)'!$B$2:$AB$102,MATCH(Species!AG$2,'Round  (11)'!$B$2:$AB$2,0),0),0)+IFERROR(VLOOKUP($B100,'Round  (12)'!$B$2:$Y$100,MATCH(Species!AG$2,'Round  (12)'!$B$2:$Y$2,0),0),0)</f>
        <v>0</v>
      </c>
      <c r="AH100" s="480">
        <f>IFERROR(VLOOKUP($B100,'Round 1'!$B$2:$AM$102,MATCH(Species!AH$2,'Round 1'!$B$2:$AM$2,0),0),0)+IFERROR(VLOOKUP($B100,'Round  (2)'!$B$2:$AM$102,MATCH(Species!AH$2,'Round  (2)'!$B$2:$AM$2,0),0),0)+IFERROR(VLOOKUP($B100,'Round  (3)'!$B$2:$AM$102,MATCH(Species!AH$2,'Round  (3)'!$B$2:$AM$2,0),0),0)+IFERROR(VLOOKUP($B100,'Round (4)'!$B$2:$AM$102,MATCH(Species!AH$2,'Round (4)'!$B$2:$AM$2,0),0),0)+IFERROR(VLOOKUP($B100,'Round  (5)'!$B$2:$AM$102,MATCH(Species!AH$2,'Round  (5)'!$B$2:$AM$2,0),0),0)+IFERROR(VLOOKUP($B100,'Round  (6)'!$B$2:$AM$102,MATCH(Species!AH$2,'Round  (6)'!$B$2:$AM$2,0),0),0)+IFERROR(VLOOKUP($B100,'Round  (7)'!$B$2:$AM$102,MATCH(Species!AH$2,'Round  (7)'!$B$2:$AM$2,0),0),0)+IFERROR(VLOOKUP($B100,'Round  (8)'!$B$2:$AM$102,MATCH(Species!AH$2,'Round  (8)'!$B$2:$AM$2,0),0),0)+IFERROR(VLOOKUP($B100,'Round  (9)'!$B$2:$AM$102,MATCH(Species!AH$2,'Round  (9)'!$B$2:$AM$2,0),0),0)+IFERROR(VLOOKUP($B100,'Round  (10)'!$B$2:$U$102,MATCH(Species!AH$2,'Round  (10)'!$B$2:$U$2,0),0),0)+IFERROR(VLOOKUP($B100,'Round  (11)'!$B$2:$AB$102,MATCH(Species!AH$2,'Round  (11)'!$B$2:$AB$2,0),0),0)+IFERROR(VLOOKUP($B100,'Round  (12)'!$B$2:$Y$100,MATCH(Species!AH$2,'Round  (12)'!$B$2:$Y$2,0),0),0)</f>
        <v>0</v>
      </c>
      <c r="AI100" s="480">
        <f>IFERROR(VLOOKUP($B100,'Round 1'!$B$2:$AM$102,MATCH(Species!AI$2,'Round 1'!$B$2:$AM$2,0),0),0)+IFERROR(VLOOKUP($B100,'Round  (2)'!$B$2:$AM$102,MATCH(Species!AI$2,'Round  (2)'!$B$2:$AM$2,0),0),0)+IFERROR(VLOOKUP($B100,'Round  (3)'!$B$2:$AM$102,MATCH(Species!AI$2,'Round  (3)'!$B$2:$AM$2,0),0),0)+IFERROR(VLOOKUP($B100,'Round (4)'!$B$2:$AM$102,MATCH(Species!AI$2,'Round (4)'!$B$2:$AM$2,0),0),0)+IFERROR(VLOOKUP($B100,'Round  (5)'!$B$2:$AM$102,MATCH(Species!AI$2,'Round  (5)'!$B$2:$AM$2,0),0),0)+IFERROR(VLOOKUP($B100,'Round  (6)'!$B$2:$AM$102,MATCH(Species!AI$2,'Round  (6)'!$B$2:$AM$2,0),0),0)+IFERROR(VLOOKUP($B100,'Round  (7)'!$B$2:$AM$102,MATCH(Species!AI$2,'Round  (7)'!$B$2:$AM$2,0),0),0)+IFERROR(VLOOKUP($B100,'Round  (8)'!$B$2:$AM$102,MATCH(Species!AI$2,'Round  (8)'!$B$2:$AM$2,0),0),0)+IFERROR(VLOOKUP($B100,'Round  (9)'!$B$2:$AM$102,MATCH(Species!AI$2,'Round  (9)'!$B$2:$AM$2,0),0),0)+IFERROR(VLOOKUP($B100,'Round  (10)'!$B$2:$U$102,MATCH(Species!AI$2,'Round  (10)'!$B$2:$U$2,0),0),0)+IFERROR(VLOOKUP($B100,'Round  (11)'!$B$2:$AB$102,MATCH(Species!AI$2,'Round  (11)'!$B$2:$AB$2,0),0),0)+IFERROR(VLOOKUP($B100,'Round  (12)'!$B$2:$Y$100,MATCH(Species!AI$2,'Round  (12)'!$B$2:$Y$2,0),0),0)</f>
        <v>0</v>
      </c>
      <c r="AJ100" s="480">
        <f>IFERROR(VLOOKUP($B100,'Round 1'!$B$2:$AM$102,MATCH(Species!AJ$2,'Round 1'!$B$2:$AM$2,0),0),0)+IFERROR(VLOOKUP($B100,'Round  (2)'!$B$2:$AM$102,MATCH(Species!AJ$2,'Round  (2)'!$B$2:$AM$2,0),0),0)+IFERROR(VLOOKUP($B100,'Round  (3)'!$B$2:$AM$102,MATCH(Species!AJ$2,'Round  (3)'!$B$2:$AM$2,0),0),0)+IFERROR(VLOOKUP($B100,'Round (4)'!$B$2:$AM$102,MATCH(Species!AJ$2,'Round (4)'!$B$2:$AM$2,0),0),0)+IFERROR(VLOOKUP($B100,'Round  (5)'!$B$2:$AM$102,MATCH(Species!AJ$2,'Round  (5)'!$B$2:$AM$2,0),0),0)+IFERROR(VLOOKUP($B100,'Round  (6)'!$B$2:$AM$102,MATCH(Species!AJ$2,'Round  (6)'!$B$2:$AM$2,0),0),0)+IFERROR(VLOOKUP($B100,'Round  (7)'!$B$2:$AM$102,MATCH(Species!AJ$2,'Round  (7)'!$B$2:$AM$2,0),0),0)+IFERROR(VLOOKUP($B100,'Round  (8)'!$B$2:$AM$102,MATCH(Species!AJ$2,'Round  (8)'!$B$2:$AM$2,0),0),0)+IFERROR(VLOOKUP($B100,'Round  (9)'!$B$2:$AM$102,MATCH(Species!AJ$2,'Round  (9)'!$B$2:$AM$2,0),0),0)+IFERROR(VLOOKUP($B100,'Round  (10)'!$B$2:$U$102,MATCH(Species!AJ$2,'Round  (10)'!$B$2:$U$2,0),0),0)+IFERROR(VLOOKUP($B100,'Round  (11)'!$B$2:$AB$102,MATCH(Species!AJ$2,'Round  (11)'!$B$2:$AB$2,0),0),0)+IFERROR(VLOOKUP($B100,'Round  (12)'!$B$2:$Y$100,MATCH(Species!AJ$2,'Round  (12)'!$B$2:$Y$2,0),0),0)</f>
        <v>0</v>
      </c>
    </row>
    <row r="101" spans="1:37" x14ac:dyDescent="0.3">
      <c r="A101" s="186">
        <v>98</v>
      </c>
      <c r="B101" s="326" t="s">
        <v>836</v>
      </c>
      <c r="C101" s="66" t="str">
        <f>IFERROR(VLOOKUP(B101,IND!$B$3:$E$66,4,0),"NM")</f>
        <v>NM</v>
      </c>
      <c r="D101" s="51">
        <f t="shared" si="5"/>
        <v>0</v>
      </c>
      <c r="E101" s="342">
        <f t="shared" si="7"/>
        <v>0</v>
      </c>
      <c r="F101" s="480">
        <f>IFERROR(VLOOKUP($B101,'Round 1'!$B$2:$AM$102,MATCH(Species!F$2,'Round 1'!$B$2:$AM$2,0),0),0)+IFERROR(VLOOKUP($B101,'Round  (2)'!$B$2:$AM$102,MATCH(Species!F$2,'Round  (2)'!$B$2:$AM$2,0),0),0)+IFERROR(VLOOKUP($B101,'Round  (3)'!$B$2:$AM$102,MATCH(Species!F$2,'Round  (3)'!$B$2:$AM$2,0),0),0)+IFERROR(VLOOKUP($B101,'Round (4)'!$B$2:$AM$102,MATCH(Species!F$2,'Round (4)'!$B$2:$AM$2,0),0),0)+IFERROR(VLOOKUP($B101,'Round  (5)'!$B$2:$AM$102,MATCH(Species!F$2,'Round  (5)'!$B$2:$AM$2,0),0),0)+IFERROR(VLOOKUP($B101,'Round  (6)'!$B$2:$AM$102,MATCH(Species!F$2,'Round  (6)'!$B$2:$AM$2,0),0),0)+IFERROR(VLOOKUP($B101,'Round  (7)'!$B$2:$AM$102,MATCH(Species!F$2,'Round  (7)'!$B$2:$AM$2,0),0),0)+IFERROR(VLOOKUP($B101,'Round  (8)'!$B$2:$AM$102,MATCH(Species!F$2,'Round  (8)'!$B$2:$AM$2,0),0),0)+IFERROR(VLOOKUP($B101,'Round  (9)'!$B$2:$AM$102,MATCH(Species!F$2,'Round  (9)'!$B$2:$AM$2,0),0),0)+IFERROR(VLOOKUP($B101,'Round  (10)'!$B$2:$U$102,MATCH(Species!F$2,'Round  (10)'!$B$2:$U$2,0),0),0)+IFERROR(VLOOKUP($B101,'Round  (11)'!$B$2:$AB$102,MATCH(Species!F$2,'Round  (11)'!$B$2:$AB$2,0),0),0)+IFERROR(VLOOKUP($B101,'Round  (12)'!$B$2:$Y$100,MATCH(Species!F$2,'Round  (12)'!$B$2:$Y$2,0),0),0)</f>
        <v>0</v>
      </c>
      <c r="G101" s="480">
        <f>IFERROR(VLOOKUP($B101,'Round 1'!$B$2:$AM$102,MATCH(Species!G$2,'Round 1'!$B$2:$AM$2,0),0),0)+IFERROR(VLOOKUP($B101,'Round  (2)'!$B$2:$AM$102,MATCH(Species!G$2,'Round  (2)'!$B$2:$AM$2,0),0),0)+IFERROR(VLOOKUP($B101,'Round  (3)'!$B$2:$AM$102,MATCH(Species!G$2,'Round  (3)'!$B$2:$AM$2,0),0),0)+IFERROR(VLOOKUP($B101,'Round (4)'!$B$2:$AM$102,MATCH(Species!G$2,'Round (4)'!$B$2:$AM$2,0),0),0)+IFERROR(VLOOKUP($B101,'Round  (5)'!$B$2:$AM$102,MATCH(Species!G$2,'Round  (5)'!$B$2:$AM$2,0),0),0)+IFERROR(VLOOKUP($B101,'Round  (6)'!$B$2:$AM$102,MATCH(Species!G$2,'Round  (6)'!$B$2:$AM$2,0),0),0)+IFERROR(VLOOKUP($B101,'Round  (7)'!$B$2:$AM$102,MATCH(Species!G$2,'Round  (7)'!$B$2:$AM$2,0),0),0)+IFERROR(VLOOKUP($B101,'Round  (8)'!$B$2:$AM$102,MATCH(Species!G$2,'Round  (8)'!$B$2:$AM$2,0),0),0)+IFERROR(VLOOKUP($B101,'Round  (9)'!$B$2:$AM$102,MATCH(Species!G$2,'Round  (9)'!$B$2:$AM$2,0),0),0)+IFERROR(VLOOKUP($B101,'Round  (10)'!$B$2:$U$102,MATCH(Species!G$2,'Round  (10)'!$B$2:$U$2,0),0),0)+IFERROR(VLOOKUP($B101,'Round  (11)'!$B$2:$AB$102,MATCH(Species!G$2,'Round  (11)'!$B$2:$AB$2,0),0),0)+IFERROR(VLOOKUP($B101,'Round  (12)'!$B$2:$Y$100,MATCH(Species!G$2,'Round  (12)'!$B$2:$Y$2,0),0),0)</f>
        <v>0</v>
      </c>
      <c r="H101" s="480">
        <f>IFERROR(VLOOKUP($B101,'Round 1'!$B$2:$AM$102,MATCH(Species!H$2,'Round 1'!$B$2:$AM$2,0),0),0)+IFERROR(VLOOKUP($B101,'Round  (2)'!$B$2:$AM$102,MATCH(Species!H$2,'Round  (2)'!$B$2:$AM$2,0),0),0)+IFERROR(VLOOKUP($B101,'Round  (3)'!$B$2:$AM$102,MATCH(Species!H$2,'Round  (3)'!$B$2:$AM$2,0),0),0)+IFERROR(VLOOKUP($B101,'Round (4)'!$B$2:$AM$102,MATCH(Species!H$2,'Round (4)'!$B$2:$AM$2,0),0),0)+IFERROR(VLOOKUP($B101,'Round  (5)'!$B$2:$AM$102,MATCH(Species!H$2,'Round  (5)'!$B$2:$AM$2,0),0),0)+IFERROR(VLOOKUP($B101,'Round  (6)'!$B$2:$AM$102,MATCH(Species!H$2,'Round  (6)'!$B$2:$AM$2,0),0),0)+IFERROR(VLOOKUP($B101,'Round  (7)'!$B$2:$AM$102,MATCH(Species!H$2,'Round  (7)'!$B$2:$AM$2,0),0),0)+IFERROR(VLOOKUP($B101,'Round  (8)'!$B$2:$AM$102,MATCH(Species!H$2,'Round  (8)'!$B$2:$AM$2,0),0),0)+IFERROR(VLOOKUP($B101,'Round  (9)'!$B$2:$AM$102,MATCH(Species!H$2,'Round  (9)'!$B$2:$AM$2,0),0),0)+IFERROR(VLOOKUP($B101,'Round  (10)'!$B$2:$U$102,MATCH(Species!H$2,'Round  (10)'!$B$2:$U$2,0),0),0)+IFERROR(VLOOKUP($B101,'Round  (11)'!$B$2:$AB$102,MATCH(Species!H$2,'Round  (11)'!$B$2:$AB$2,0),0),0)+IFERROR(VLOOKUP($B101,'Round  (12)'!$B$2:$Y$100,MATCH(Species!H$2,'Round  (12)'!$B$2:$Y$2,0),0),0)</f>
        <v>0</v>
      </c>
      <c r="I101" s="480">
        <f>IFERROR(VLOOKUP($B101,'Round 1'!$B$2:$AM$102,MATCH(Species!I$2,'Round 1'!$B$2:$AM$2,0),0),0)+IFERROR(VLOOKUP($B101,'Round  (2)'!$B$2:$AM$102,MATCH(Species!I$2,'Round  (2)'!$B$2:$AM$2,0),0),0)+IFERROR(VLOOKUP($B101,'Round  (3)'!$B$2:$AM$102,MATCH(Species!I$2,'Round  (3)'!$B$2:$AM$2,0),0),0)+IFERROR(VLOOKUP($B101,'Round (4)'!$B$2:$AM$102,MATCH(Species!I$2,'Round (4)'!$B$2:$AM$2,0),0),0)+IFERROR(VLOOKUP($B101,'Round  (5)'!$B$2:$AM$102,MATCH(Species!I$2,'Round  (5)'!$B$2:$AM$2,0),0),0)+IFERROR(VLOOKUP($B101,'Round  (6)'!$B$2:$AM$102,MATCH(Species!I$2,'Round  (6)'!$B$2:$AM$2,0),0),0)+IFERROR(VLOOKUP($B101,'Round  (7)'!$B$2:$AM$102,MATCH(Species!I$2,'Round  (7)'!$B$2:$AM$2,0),0),0)+IFERROR(VLOOKUP($B101,'Round  (8)'!$B$2:$AM$102,MATCH(Species!I$2,'Round  (8)'!$B$2:$AM$2,0),0),0)+IFERROR(VLOOKUP($B101,'Round  (9)'!$B$2:$AM$102,MATCH(Species!I$2,'Round  (9)'!$B$2:$AM$2,0),0),0)+IFERROR(VLOOKUP($B101,'Round  (10)'!$B$2:$U$102,MATCH(Species!I$2,'Round  (10)'!$B$2:$U$2,0),0),0)+IFERROR(VLOOKUP($B101,'Round  (11)'!$B$2:$AB$102,MATCH(Species!I$2,'Round  (11)'!$B$2:$AB$2,0),0),0)+IFERROR(VLOOKUP($B101,'Round  (12)'!$B$2:$Y$100,MATCH(Species!I$2,'Round  (12)'!$B$2:$Y$2,0),0),0)</f>
        <v>0</v>
      </c>
      <c r="J101" s="480">
        <f>IFERROR(VLOOKUP($B101,'Round 1'!$B$2:$AM$102,MATCH(Species!J$2,'Round 1'!$B$2:$AM$2,0),0),0)+IFERROR(VLOOKUP($B101,'Round  (2)'!$B$2:$AM$102,MATCH(Species!J$2,'Round  (2)'!$B$2:$AM$2,0),0),0)+IFERROR(VLOOKUP($B101,'Round  (3)'!$B$2:$AM$102,MATCH(Species!J$2,'Round  (3)'!$B$2:$AM$2,0),0),0)+IFERROR(VLOOKUP($B101,'Round (4)'!$B$2:$AM$102,MATCH(Species!J$2,'Round (4)'!$B$2:$AM$2,0),0),0)+IFERROR(VLOOKUP($B101,'Round  (5)'!$B$2:$AM$102,MATCH(Species!J$2,'Round  (5)'!$B$2:$AM$2,0),0),0)+IFERROR(VLOOKUP($B101,'Round  (6)'!$B$2:$AM$102,MATCH(Species!J$2,'Round  (6)'!$B$2:$AM$2,0),0),0)+IFERROR(VLOOKUP($B101,'Round  (7)'!$B$2:$AM$102,MATCH(Species!J$2,'Round  (7)'!$B$2:$AM$2,0),0),0)+IFERROR(VLOOKUP($B101,'Round  (8)'!$B$2:$AM$102,MATCH(Species!J$2,'Round  (8)'!$B$2:$AM$2,0),0),0)+IFERROR(VLOOKUP($B101,'Round  (9)'!$B$2:$AM$102,MATCH(Species!J$2,'Round  (9)'!$B$2:$AM$2,0),0),0)+IFERROR(VLOOKUP($B101,'Round  (10)'!$B$2:$U$102,MATCH(Species!J$2,'Round  (10)'!$B$2:$U$2,0),0),0)+IFERROR(VLOOKUP($B101,'Round  (11)'!$B$2:$AB$102,MATCH(Species!J$2,'Round  (11)'!$B$2:$AB$2,0),0),0)+IFERROR(VLOOKUP($B101,'Round  (12)'!$B$2:$Y$100,MATCH(Species!J$2,'Round  (12)'!$B$2:$Y$2,0),0),0)</f>
        <v>0</v>
      </c>
      <c r="K101" s="480">
        <f>IFERROR(VLOOKUP($B101,'Round 1'!$B$2:$AM$102,MATCH(Species!K$2,'Round 1'!$B$2:$AM$2,0),0),0)+IFERROR(VLOOKUP($B101,'Round  (2)'!$B$2:$AM$102,MATCH(Species!K$2,'Round  (2)'!$B$2:$AM$2,0),0),0)+IFERROR(VLOOKUP($B101,'Round  (3)'!$B$2:$AM$102,MATCH(Species!K$2,'Round  (3)'!$B$2:$AM$2,0),0),0)+IFERROR(VLOOKUP($B101,'Round (4)'!$B$2:$AM$102,MATCH(Species!K$2,'Round (4)'!$B$2:$AM$2,0),0),0)+IFERROR(VLOOKUP($B101,'Round  (5)'!$B$2:$AM$102,MATCH(Species!K$2,'Round  (5)'!$B$2:$AM$2,0),0),0)+IFERROR(VLOOKUP($B101,'Round  (6)'!$B$2:$AM$102,MATCH(Species!K$2,'Round  (6)'!$B$2:$AM$2,0),0),0)+IFERROR(VLOOKUP($B101,'Round  (7)'!$B$2:$AM$102,MATCH(Species!K$2,'Round  (7)'!$B$2:$AM$2,0),0),0)+IFERROR(VLOOKUP($B101,'Round  (8)'!$B$2:$AM$102,MATCH(Species!K$2,'Round  (8)'!$B$2:$AM$2,0),0),0)+IFERROR(VLOOKUP($B101,'Round  (9)'!$B$2:$AM$102,MATCH(Species!K$2,'Round  (9)'!$B$2:$AM$2,0),0),0)+IFERROR(VLOOKUP($B101,'Round  (10)'!$B$2:$U$102,MATCH(Species!K$2,'Round  (10)'!$B$2:$U$2,0),0),0)+IFERROR(VLOOKUP($B101,'Round  (11)'!$B$2:$AB$102,MATCH(Species!K$2,'Round  (11)'!$B$2:$AB$2,0),0),0)+IFERROR(VLOOKUP($B101,'Round  (12)'!$B$2:$Y$100,MATCH(Species!K$2,'Round  (12)'!$B$2:$Y$2,0),0),0)</f>
        <v>0</v>
      </c>
      <c r="L101" s="480">
        <f>IFERROR(VLOOKUP($B101,'Round 1'!$B$2:$AM$102,MATCH(Species!L$2,'Round 1'!$B$2:$AM$2,0),0),0)+IFERROR(VLOOKUP($B101,'Round  (2)'!$B$2:$AM$102,MATCH(Species!L$2,'Round  (2)'!$B$2:$AM$2,0),0),0)+IFERROR(VLOOKUP($B101,'Round  (3)'!$B$2:$AM$102,MATCH(Species!L$2,'Round  (3)'!$B$2:$AM$2,0),0),0)+IFERROR(VLOOKUP($B101,'Round (4)'!$B$2:$AM$102,MATCH(Species!L$2,'Round (4)'!$B$2:$AM$2,0),0),0)+IFERROR(VLOOKUP($B101,'Round  (5)'!$B$2:$AM$102,MATCH(Species!L$2,'Round  (5)'!$B$2:$AM$2,0),0),0)+IFERROR(VLOOKUP($B101,'Round  (6)'!$B$2:$AM$102,MATCH(Species!L$2,'Round  (6)'!$B$2:$AM$2,0),0),0)+IFERROR(VLOOKUP($B101,'Round  (7)'!$B$2:$AM$102,MATCH(Species!L$2,'Round  (7)'!$B$2:$AM$2,0),0),0)+IFERROR(VLOOKUP($B101,'Round  (8)'!$B$2:$AM$102,MATCH(Species!L$2,'Round  (8)'!$B$2:$AM$2,0),0),0)+IFERROR(VLOOKUP($B101,'Round  (9)'!$B$2:$AM$102,MATCH(Species!L$2,'Round  (9)'!$B$2:$AM$2,0),0),0)+IFERROR(VLOOKUP($B101,'Round  (10)'!$B$2:$U$102,MATCH(Species!L$2,'Round  (10)'!$B$2:$U$2,0),0),0)+IFERROR(VLOOKUP($B101,'Round  (11)'!$B$2:$AB$102,MATCH(Species!L$2,'Round  (11)'!$B$2:$AB$2,0),0),0)+IFERROR(VLOOKUP($B101,'Round  (12)'!$B$2:$Y$100,MATCH(Species!L$2,'Round  (12)'!$B$2:$Y$2,0),0),0)</f>
        <v>0</v>
      </c>
      <c r="M101" s="480">
        <f>IFERROR(VLOOKUP($B101,'Round 1'!$B$2:$AM$102,MATCH(Species!M$2,'Round 1'!$B$2:$AM$2,0),0),0)+IFERROR(VLOOKUP($B101,'Round  (2)'!$B$2:$AM$102,MATCH(Species!M$2,'Round  (2)'!$B$2:$AM$2,0),0),0)+IFERROR(VLOOKUP($B101,'Round  (3)'!$B$2:$AM$102,MATCH(Species!M$2,'Round  (3)'!$B$2:$AM$2,0),0),0)+IFERROR(VLOOKUP($B101,'Round (4)'!$B$2:$AM$102,MATCH(Species!M$2,'Round (4)'!$B$2:$AM$2,0),0),0)+IFERROR(VLOOKUP($B101,'Round  (5)'!$B$2:$AM$102,MATCH(Species!M$2,'Round  (5)'!$B$2:$AM$2,0),0),0)+IFERROR(VLOOKUP($B101,'Round  (6)'!$B$2:$AM$102,MATCH(Species!M$2,'Round  (6)'!$B$2:$AM$2,0),0),0)+IFERROR(VLOOKUP($B101,'Round  (7)'!$B$2:$AM$102,MATCH(Species!M$2,'Round  (7)'!$B$2:$AM$2,0),0),0)+IFERROR(VLOOKUP($B101,'Round  (8)'!$B$2:$AM$102,MATCH(Species!M$2,'Round  (8)'!$B$2:$AM$2,0),0),0)+IFERROR(VLOOKUP($B101,'Round  (9)'!$B$2:$AM$102,MATCH(Species!M$2,'Round  (9)'!$B$2:$AM$2,0),0),0)+IFERROR(VLOOKUP($B101,'Round  (10)'!$B$2:$U$102,MATCH(Species!M$2,'Round  (10)'!$B$2:$U$2,0),0),0)+IFERROR(VLOOKUP($B101,'Round  (11)'!$B$2:$AB$102,MATCH(Species!M$2,'Round  (11)'!$B$2:$AB$2,0),0),0)+IFERROR(VLOOKUP($B101,'Round  (12)'!$B$2:$Y$100,MATCH(Species!M$2,'Round  (12)'!$B$2:$Y$2,0),0),0)</f>
        <v>0</v>
      </c>
      <c r="N101" s="480">
        <f>IFERROR(VLOOKUP($B101,'Round 1'!$B$2:$AM$102,MATCH(Species!N$2,'Round 1'!$B$2:$AM$2,0),0),0)+IFERROR(VLOOKUP($B101,'Round  (2)'!$B$2:$AM$102,MATCH(Species!N$2,'Round  (2)'!$B$2:$AM$2,0),0),0)+IFERROR(VLOOKUP($B101,'Round  (3)'!$B$2:$AM$102,MATCH(Species!N$2,'Round  (3)'!$B$2:$AM$2,0),0),0)+IFERROR(VLOOKUP($B101,'Round (4)'!$B$2:$AM$102,MATCH(Species!N$2,'Round (4)'!$B$2:$AM$2,0),0),0)+IFERROR(VLOOKUP($B101,'Round  (5)'!$B$2:$AM$102,MATCH(Species!N$2,'Round  (5)'!$B$2:$AM$2,0),0),0)+IFERROR(VLOOKUP($B101,'Round  (6)'!$B$2:$AM$102,MATCH(Species!N$2,'Round  (6)'!$B$2:$AM$2,0),0),0)+IFERROR(VLOOKUP($B101,'Round  (7)'!$B$2:$AM$102,MATCH(Species!N$2,'Round  (7)'!$B$2:$AM$2,0),0),0)+IFERROR(VLOOKUP($B101,'Round  (8)'!$B$2:$AM$102,MATCH(Species!N$2,'Round  (8)'!$B$2:$AM$2,0),0),0)+IFERROR(VLOOKUP($B101,'Round  (9)'!$B$2:$AM$102,MATCH(Species!N$2,'Round  (9)'!$B$2:$AM$2,0),0),0)+IFERROR(VLOOKUP($B101,'Round  (10)'!$B$2:$U$102,MATCH(Species!N$2,'Round  (10)'!$B$2:$U$2,0),0),0)+IFERROR(VLOOKUP($B101,'Round  (11)'!$B$2:$AB$102,MATCH(Species!N$2,'Round  (11)'!$B$2:$AB$2,0),0),0)+IFERROR(VLOOKUP($B101,'Round  (12)'!$B$2:$Y$100,MATCH(Species!N$2,'Round  (12)'!$B$2:$Y$2,0),0),0)</f>
        <v>0</v>
      </c>
      <c r="O101" s="480">
        <f>IFERROR(VLOOKUP($B101,'Round 1'!$B$2:$AM$102,MATCH(Species!O$2,'Round 1'!$B$2:$AM$2,0),0),0)+IFERROR(VLOOKUP($B101,'Round  (2)'!$B$2:$AM$102,MATCH(Species!O$2,'Round  (2)'!$B$2:$AM$2,0),0),0)+IFERROR(VLOOKUP($B101,'Round  (3)'!$B$2:$AM$102,MATCH(Species!O$2,'Round  (3)'!$B$2:$AM$2,0),0),0)+IFERROR(VLOOKUP($B101,'Round (4)'!$B$2:$AM$102,MATCH(Species!O$2,'Round (4)'!$B$2:$AM$2,0),0),0)+IFERROR(VLOOKUP($B101,'Round  (5)'!$B$2:$AM$102,MATCH(Species!O$2,'Round  (5)'!$B$2:$AM$2,0),0),0)+IFERROR(VLOOKUP($B101,'Round  (6)'!$B$2:$AM$102,MATCH(Species!O$2,'Round  (6)'!$B$2:$AM$2,0),0),0)+IFERROR(VLOOKUP($B101,'Round  (7)'!$B$2:$AM$102,MATCH(Species!O$2,'Round  (7)'!$B$2:$AM$2,0),0),0)+IFERROR(VLOOKUP($B101,'Round  (8)'!$B$2:$AM$102,MATCH(Species!O$2,'Round  (8)'!$B$2:$AM$2,0),0),0)+IFERROR(VLOOKUP($B101,'Round  (9)'!$B$2:$AM$102,MATCH(Species!O$2,'Round  (9)'!$B$2:$AM$2,0),0),0)+IFERROR(VLOOKUP($B101,'Round  (10)'!$B$2:$U$102,MATCH(Species!O$2,'Round  (10)'!$B$2:$U$2,0),0),0)+IFERROR(VLOOKUP($B101,'Round  (11)'!$B$2:$AB$102,MATCH(Species!O$2,'Round  (11)'!$B$2:$AB$2,0),0),0)+IFERROR(VLOOKUP($B101,'Round  (12)'!$B$2:$Y$100,MATCH(Species!O$2,'Round  (12)'!$B$2:$Y$2,0),0),0)</f>
        <v>0</v>
      </c>
      <c r="P101" s="480">
        <f>IFERROR(VLOOKUP($B101,'Round 1'!$B$2:$AM$102,MATCH(Species!P$2,'Round 1'!$B$2:$AM$2,0),0),0)+IFERROR(VLOOKUP($B101,'Round  (2)'!$B$2:$AM$102,MATCH(Species!P$2,'Round  (2)'!$B$2:$AM$2,0),0),0)+IFERROR(VLOOKUP($B101,'Round  (3)'!$B$2:$AM$102,MATCH(Species!P$2,'Round  (3)'!$B$2:$AM$2,0),0),0)+IFERROR(VLOOKUP($B101,'Round (4)'!$B$2:$AM$102,MATCH(Species!P$2,'Round (4)'!$B$2:$AM$2,0),0),0)+IFERROR(VLOOKUP($B101,'Round  (5)'!$B$2:$AM$102,MATCH(Species!P$2,'Round  (5)'!$B$2:$AM$2,0),0),0)+IFERROR(VLOOKUP($B101,'Round  (6)'!$B$2:$AM$102,MATCH(Species!P$2,'Round  (6)'!$B$2:$AM$2,0),0),0)+IFERROR(VLOOKUP($B101,'Round  (7)'!$B$2:$AM$102,MATCH(Species!P$2,'Round  (7)'!$B$2:$AM$2,0),0),0)+IFERROR(VLOOKUP($B101,'Round  (8)'!$B$2:$AM$102,MATCH(Species!P$2,'Round  (8)'!$B$2:$AM$2,0),0),0)+IFERROR(VLOOKUP($B101,'Round  (9)'!$B$2:$AM$102,MATCH(Species!P$2,'Round  (9)'!$B$2:$AM$2,0),0),0)+IFERROR(VLOOKUP($B101,'Round  (10)'!$B$2:$U$102,MATCH(Species!P$2,'Round  (10)'!$B$2:$U$2,0),0),0)+IFERROR(VLOOKUP($B101,'Round  (11)'!$B$2:$AB$102,MATCH(Species!P$2,'Round  (11)'!$B$2:$AB$2,0),0),0)+IFERROR(VLOOKUP($B101,'Round  (12)'!$B$2:$Y$100,MATCH(Species!P$2,'Round  (12)'!$B$2:$Y$2,0),0),0)</f>
        <v>0</v>
      </c>
      <c r="Q101" s="480">
        <f>IFERROR(VLOOKUP($B101,'Round 1'!$B$2:$AM$102,MATCH(Species!Q$2,'Round 1'!$B$2:$AM$2,0),0),0)+IFERROR(VLOOKUP($B101,'Round  (2)'!$B$2:$AM$102,MATCH(Species!Q$2,'Round  (2)'!$B$2:$AM$2,0),0),0)+IFERROR(VLOOKUP($B101,'Round  (3)'!$B$2:$AM$102,MATCH(Species!Q$2,'Round  (3)'!$B$2:$AM$2,0),0),0)+IFERROR(VLOOKUP($B101,'Round (4)'!$B$2:$AM$102,MATCH(Species!Q$2,'Round (4)'!$B$2:$AM$2,0),0),0)+IFERROR(VLOOKUP($B101,'Round  (5)'!$B$2:$AM$102,MATCH(Species!Q$2,'Round  (5)'!$B$2:$AM$2,0),0),0)+IFERROR(VLOOKUP($B101,'Round  (6)'!$B$2:$AM$102,MATCH(Species!Q$2,'Round  (6)'!$B$2:$AM$2,0),0),0)+IFERROR(VLOOKUP($B101,'Round  (7)'!$B$2:$AM$102,MATCH(Species!Q$2,'Round  (7)'!$B$2:$AM$2,0),0),0)+IFERROR(VLOOKUP($B101,'Round  (8)'!$B$2:$AM$102,MATCH(Species!Q$2,'Round  (8)'!$B$2:$AM$2,0),0),0)+IFERROR(VLOOKUP($B101,'Round  (9)'!$B$2:$AM$102,MATCH(Species!Q$2,'Round  (9)'!$B$2:$AM$2,0),0),0)+IFERROR(VLOOKUP($B101,'Round  (10)'!$B$2:$U$102,MATCH(Species!Q$2,'Round  (10)'!$B$2:$U$2,0),0),0)+IFERROR(VLOOKUP($B101,'Round  (11)'!$B$2:$AB$102,MATCH(Species!Q$2,'Round  (11)'!$B$2:$AB$2,0),0),0)+IFERROR(VLOOKUP($B101,'Round  (12)'!$B$2:$Y$100,MATCH(Species!Q$2,'Round  (12)'!$B$2:$Y$2,0),0),0)</f>
        <v>0</v>
      </c>
      <c r="R101" s="480">
        <f>IFERROR(VLOOKUP($B101,'Round 1'!$B$2:$AM$102,MATCH(Species!R$2,'Round 1'!$B$2:$AM$2,0),0),0)+IFERROR(VLOOKUP($B101,'Round  (2)'!$B$2:$AM$102,MATCH(Species!R$2,'Round  (2)'!$B$2:$AM$2,0),0),0)+IFERROR(VLOOKUP($B101,'Round  (3)'!$B$2:$AM$102,MATCH(Species!R$2,'Round  (3)'!$B$2:$AM$2,0),0),0)+IFERROR(VLOOKUP($B101,'Round (4)'!$B$2:$AM$102,MATCH(Species!R$2,'Round (4)'!$B$2:$AM$2,0),0),0)+IFERROR(VLOOKUP($B101,'Round  (5)'!$B$2:$AM$102,MATCH(Species!R$2,'Round  (5)'!$B$2:$AM$2,0),0),0)+IFERROR(VLOOKUP($B101,'Round  (6)'!$B$2:$AM$102,MATCH(Species!R$2,'Round  (6)'!$B$2:$AM$2,0),0),0)+IFERROR(VLOOKUP($B101,'Round  (7)'!$B$2:$AM$102,MATCH(Species!R$2,'Round  (7)'!$B$2:$AM$2,0),0),0)+IFERROR(VLOOKUP($B101,'Round  (8)'!$B$2:$AM$102,MATCH(Species!R$2,'Round  (8)'!$B$2:$AM$2,0),0),0)+IFERROR(VLOOKUP($B101,'Round  (9)'!$B$2:$AM$102,MATCH(Species!R$2,'Round  (9)'!$B$2:$AM$2,0),0),0)+IFERROR(VLOOKUP($B101,'Round  (10)'!$B$2:$U$102,MATCH(Species!R$2,'Round  (10)'!$B$2:$U$2,0),0),0)+IFERROR(VLOOKUP($B101,'Round  (11)'!$B$2:$AB$102,MATCH(Species!R$2,'Round  (11)'!$B$2:$AB$2,0),0),0)+IFERROR(VLOOKUP($B101,'Round  (12)'!$B$2:$Y$100,MATCH(Species!R$2,'Round  (12)'!$B$2:$Y$2,0),0),0)</f>
        <v>0</v>
      </c>
      <c r="S101" s="480">
        <f>IFERROR(VLOOKUP($B101,'Round 1'!$B$2:$AM$102,MATCH(Species!S$2,'Round 1'!$B$2:$AM$2,0),0),0)+IFERROR(VLOOKUP($B101,'Round  (2)'!$B$2:$AM$102,MATCH(Species!S$2,'Round  (2)'!$B$2:$AM$2,0),0),0)+IFERROR(VLOOKUP($B101,'Round  (3)'!$B$2:$AM$102,MATCH(Species!S$2,'Round  (3)'!$B$2:$AM$2,0),0),0)+IFERROR(VLOOKUP($B101,'Round (4)'!$B$2:$AM$102,MATCH(Species!S$2,'Round (4)'!$B$2:$AM$2,0),0),0)+IFERROR(VLOOKUP($B101,'Round  (5)'!$B$2:$AM$102,MATCH(Species!S$2,'Round  (5)'!$B$2:$AM$2,0),0),0)+IFERROR(VLOOKUP($B101,'Round  (6)'!$B$2:$AM$102,MATCH(Species!S$2,'Round  (6)'!$B$2:$AM$2,0),0),0)+IFERROR(VLOOKUP($B101,'Round  (7)'!$B$2:$AM$102,MATCH(Species!S$2,'Round  (7)'!$B$2:$AM$2,0),0),0)+IFERROR(VLOOKUP($B101,'Round  (8)'!$B$2:$AM$102,MATCH(Species!S$2,'Round  (8)'!$B$2:$AM$2,0),0),0)+IFERROR(VLOOKUP($B101,'Round  (9)'!$B$2:$AM$102,MATCH(Species!S$2,'Round  (9)'!$B$2:$AM$2,0),0),0)+IFERROR(VLOOKUP($B101,'Round  (10)'!$B$2:$U$102,MATCH(Species!S$2,'Round  (10)'!$B$2:$U$2,0),0),0)+IFERROR(VLOOKUP($B101,'Round  (11)'!$B$2:$AB$102,MATCH(Species!S$2,'Round  (11)'!$B$2:$AB$2,0),0),0)+IFERROR(VLOOKUP($B101,'Round  (12)'!$B$2:$Y$100,MATCH(Species!S$2,'Round  (12)'!$B$2:$Y$2,0),0),0)</f>
        <v>0</v>
      </c>
      <c r="T101" s="480">
        <f>IFERROR(VLOOKUP($B101,'Round 1'!$B$2:$AM$102,MATCH(Species!T$2,'Round 1'!$B$2:$AM$2,0),0),0)+IFERROR(VLOOKUP($B101,'Round  (2)'!$B$2:$AM$102,MATCH(Species!T$2,'Round  (2)'!$B$2:$AM$2,0),0),0)+IFERROR(VLOOKUP($B101,'Round  (3)'!$B$2:$AM$102,MATCH(Species!T$2,'Round  (3)'!$B$2:$AM$2,0),0),0)+IFERROR(VLOOKUP($B101,'Round (4)'!$B$2:$AM$102,MATCH(Species!T$2,'Round (4)'!$B$2:$AM$2,0),0),0)+IFERROR(VLOOKUP($B101,'Round  (5)'!$B$2:$AM$102,MATCH(Species!T$2,'Round  (5)'!$B$2:$AM$2,0),0),0)+IFERROR(VLOOKUP($B101,'Round  (6)'!$B$2:$AM$102,MATCH(Species!T$2,'Round  (6)'!$B$2:$AM$2,0),0),0)+IFERROR(VLOOKUP($B101,'Round  (7)'!$B$2:$AM$102,MATCH(Species!T$2,'Round  (7)'!$B$2:$AM$2,0),0),0)+IFERROR(VLOOKUP($B101,'Round  (8)'!$B$2:$AM$102,MATCH(Species!T$2,'Round  (8)'!$B$2:$AM$2,0),0),0)+IFERROR(VLOOKUP($B101,'Round  (9)'!$B$2:$AM$102,MATCH(Species!T$2,'Round  (9)'!$B$2:$AM$2,0),0),0)+IFERROR(VLOOKUP($B101,'Round  (10)'!$B$2:$U$102,MATCH(Species!T$2,'Round  (10)'!$B$2:$U$2,0),0),0)+IFERROR(VLOOKUP($B101,'Round  (11)'!$B$2:$AB$102,MATCH(Species!T$2,'Round  (11)'!$B$2:$AB$2,0),0),0)+IFERROR(VLOOKUP($B101,'Round  (12)'!$B$2:$Y$100,MATCH(Species!T$2,'Round  (12)'!$B$2:$Y$2,0),0),0)</f>
        <v>0</v>
      </c>
      <c r="U101" s="480">
        <f>IFERROR(VLOOKUP($B101,'Round 1'!$B$2:$AM$102,MATCH(Species!U$2,'Round 1'!$B$2:$AM$2,0),0),0)+IFERROR(VLOOKUP($B101,'Round  (2)'!$B$2:$AM$102,MATCH(Species!U$2,'Round  (2)'!$B$2:$AM$2,0),0),0)+IFERROR(VLOOKUP($B101,'Round  (3)'!$B$2:$AM$102,MATCH(Species!U$2,'Round  (3)'!$B$2:$AM$2,0),0),0)+IFERROR(VLOOKUP($B101,'Round (4)'!$B$2:$AM$102,MATCH(Species!U$2,'Round (4)'!$B$2:$AM$2,0),0),0)+IFERROR(VLOOKUP($B101,'Round  (5)'!$B$2:$AM$102,MATCH(Species!U$2,'Round  (5)'!$B$2:$AM$2,0),0),0)+IFERROR(VLOOKUP($B101,'Round  (6)'!$B$2:$AM$102,MATCH(Species!U$2,'Round  (6)'!$B$2:$AM$2,0),0),0)+IFERROR(VLOOKUP($B101,'Round  (7)'!$B$2:$AM$102,MATCH(Species!U$2,'Round  (7)'!$B$2:$AM$2,0),0),0)+IFERROR(VLOOKUP($B101,'Round  (8)'!$B$2:$AM$102,MATCH(Species!U$2,'Round  (8)'!$B$2:$AM$2,0),0),0)+IFERROR(VLOOKUP($B101,'Round  (9)'!$B$2:$AM$102,MATCH(Species!U$2,'Round  (9)'!$B$2:$AM$2,0),0),0)+IFERROR(VLOOKUP($B101,'Round  (10)'!$B$2:$U$102,MATCH(Species!U$2,'Round  (10)'!$B$2:$U$2,0),0),0)+IFERROR(VLOOKUP($B101,'Round  (11)'!$B$2:$AB$102,MATCH(Species!U$2,'Round  (11)'!$B$2:$AB$2,0),0),0)+IFERROR(VLOOKUP($B101,'Round  (12)'!$B$2:$Y$100,MATCH(Species!U$2,'Round  (12)'!$B$2:$Y$2,0),0),0)</f>
        <v>0</v>
      </c>
      <c r="V101" s="480">
        <f>IFERROR(VLOOKUP($B101,'Round 1'!$B$2:$AM$102,MATCH(Species!V$2,'Round 1'!$B$2:$AM$2,0),0),0)+IFERROR(VLOOKUP($B101,'Round  (2)'!$B$2:$AM$102,MATCH(Species!V$2,'Round  (2)'!$B$2:$AM$2,0),0),0)+IFERROR(VLOOKUP($B101,'Round  (3)'!$B$2:$AM$102,MATCH(Species!V$2,'Round  (3)'!$B$2:$AM$2,0),0),0)+IFERROR(VLOOKUP($B101,'Round (4)'!$B$2:$AM$102,MATCH(Species!V$2,'Round (4)'!$B$2:$AM$2,0),0),0)+IFERROR(VLOOKUP($B101,'Round  (5)'!$B$2:$AM$102,MATCH(Species!V$2,'Round  (5)'!$B$2:$AM$2,0),0),0)+IFERROR(VLOOKUP($B101,'Round  (6)'!$B$2:$AM$102,MATCH(Species!V$2,'Round  (6)'!$B$2:$AM$2,0),0),0)+IFERROR(VLOOKUP($B101,'Round  (7)'!$B$2:$AM$102,MATCH(Species!V$2,'Round  (7)'!$B$2:$AM$2,0),0),0)+IFERROR(VLOOKUP($B101,'Round  (8)'!$B$2:$AM$102,MATCH(Species!V$2,'Round  (8)'!$B$2:$AM$2,0),0),0)+IFERROR(VLOOKUP($B101,'Round  (9)'!$B$2:$AM$102,MATCH(Species!V$2,'Round  (9)'!$B$2:$AM$2,0),0),0)+IFERROR(VLOOKUP($B101,'Round  (10)'!$B$2:$U$102,MATCH(Species!V$2,'Round  (10)'!$B$2:$U$2,0),0),0)+IFERROR(VLOOKUP($B101,'Round  (11)'!$B$2:$AB$102,MATCH(Species!V$2,'Round  (11)'!$B$2:$AB$2,0),0),0)+IFERROR(VLOOKUP($B101,'Round  (12)'!$B$2:$Y$100,MATCH(Species!V$2,'Round  (12)'!$B$2:$Y$2,0),0),0)</f>
        <v>0</v>
      </c>
      <c r="W101" s="480">
        <f>IFERROR(VLOOKUP($B101,'Round 1'!$B$2:$AM$102,MATCH(Species!W$2,'Round 1'!$B$2:$AM$2,0),0),0)+IFERROR(VLOOKUP($B101,'Round  (2)'!$B$2:$AM$102,MATCH(Species!W$2,'Round  (2)'!$B$2:$AM$2,0),0),0)+IFERROR(VLOOKUP($B101,'Round  (3)'!$B$2:$AM$102,MATCH(Species!W$2,'Round  (3)'!$B$2:$AM$2,0),0),0)+IFERROR(VLOOKUP($B101,'Round (4)'!$B$2:$AM$102,MATCH(Species!W$2,'Round (4)'!$B$2:$AM$2,0),0),0)+IFERROR(VLOOKUP($B101,'Round  (5)'!$B$2:$AM$102,MATCH(Species!W$2,'Round  (5)'!$B$2:$AM$2,0),0),0)+IFERROR(VLOOKUP($B101,'Round  (6)'!$B$2:$AM$102,MATCH(Species!W$2,'Round  (6)'!$B$2:$AM$2,0),0),0)+IFERROR(VLOOKUP($B101,'Round  (7)'!$B$2:$AM$102,MATCH(Species!W$2,'Round  (7)'!$B$2:$AM$2,0),0),0)+IFERROR(VLOOKUP($B101,'Round  (8)'!$B$2:$AM$102,MATCH(Species!W$2,'Round  (8)'!$B$2:$AM$2,0),0),0)+IFERROR(VLOOKUP($B101,'Round  (9)'!$B$2:$AM$102,MATCH(Species!W$2,'Round  (9)'!$B$2:$AM$2,0),0),0)+IFERROR(VLOOKUP($B101,'Round  (10)'!$B$2:$U$102,MATCH(Species!W$2,'Round  (10)'!$B$2:$U$2,0),0),0)+IFERROR(VLOOKUP($B101,'Round  (11)'!$B$2:$AB$102,MATCH(Species!W$2,'Round  (11)'!$B$2:$AB$2,0),0),0)+IFERROR(VLOOKUP($B101,'Round  (12)'!$B$2:$Y$100,MATCH(Species!W$2,'Round  (12)'!$B$2:$Y$2,0),0),0)</f>
        <v>0</v>
      </c>
      <c r="X101" s="480">
        <f>IFERROR(VLOOKUP($B101,'Round 1'!$B$2:$AM$102,MATCH(Species!X$2,'Round 1'!$B$2:$AM$2,0),0),0)+IFERROR(VLOOKUP($B101,'Round  (2)'!$B$2:$AM$102,MATCH(Species!X$2,'Round  (2)'!$B$2:$AM$2,0),0),0)+IFERROR(VLOOKUP($B101,'Round  (3)'!$B$2:$AM$102,MATCH(Species!X$2,'Round  (3)'!$B$2:$AM$2,0),0),0)+IFERROR(VLOOKUP($B101,'Round (4)'!$B$2:$AM$102,MATCH(Species!X$2,'Round (4)'!$B$2:$AM$2,0),0),0)+IFERROR(VLOOKUP($B101,'Round  (5)'!$B$2:$AM$102,MATCH(Species!X$2,'Round  (5)'!$B$2:$AM$2,0),0),0)+IFERROR(VLOOKUP($B101,'Round  (6)'!$B$2:$AM$102,MATCH(Species!X$2,'Round  (6)'!$B$2:$AM$2,0),0),0)+IFERROR(VLOOKUP($B101,'Round  (7)'!$B$2:$AM$102,MATCH(Species!X$2,'Round  (7)'!$B$2:$AM$2,0),0),0)+IFERROR(VLOOKUP($B101,'Round  (8)'!$B$2:$AM$102,MATCH(Species!X$2,'Round  (8)'!$B$2:$AM$2,0),0),0)+IFERROR(VLOOKUP($B101,'Round  (9)'!$B$2:$AM$102,MATCH(Species!X$2,'Round  (9)'!$B$2:$AM$2,0),0),0)+IFERROR(VLOOKUP($B101,'Round  (10)'!$B$2:$U$102,MATCH(Species!X$2,'Round  (10)'!$B$2:$U$2,0),0),0)+IFERROR(VLOOKUP($B101,'Round  (11)'!$B$2:$AB$102,MATCH(Species!X$2,'Round  (11)'!$B$2:$AB$2,0),0),0)+IFERROR(VLOOKUP($B101,'Round  (12)'!$B$2:$Y$100,MATCH(Species!X$2,'Round  (12)'!$B$2:$Y$2,0),0),0)</f>
        <v>0</v>
      </c>
      <c r="Y101" s="480">
        <f>IFERROR(VLOOKUP($B101,'Round 1'!$B$2:$AM$102,MATCH(Species!Y$2,'Round 1'!$B$2:$AM$2,0),0),0)+IFERROR(VLOOKUP($B101,'Round  (2)'!$B$2:$AM$102,MATCH(Species!Y$2,'Round  (2)'!$B$2:$AM$2,0),0),0)+IFERROR(VLOOKUP($B101,'Round  (3)'!$B$2:$AM$102,MATCH(Species!Y$2,'Round  (3)'!$B$2:$AM$2,0),0),0)+IFERROR(VLOOKUP($B101,'Round (4)'!$B$2:$AM$102,MATCH(Species!Y$2,'Round (4)'!$B$2:$AM$2,0),0),0)+IFERROR(VLOOKUP($B101,'Round  (5)'!$B$2:$AM$102,MATCH(Species!Y$2,'Round  (5)'!$B$2:$AM$2,0),0),0)+IFERROR(VLOOKUP($B101,'Round  (6)'!$B$2:$AM$102,MATCH(Species!Y$2,'Round  (6)'!$B$2:$AM$2,0),0),0)+IFERROR(VLOOKUP($B101,'Round  (7)'!$B$2:$AM$102,MATCH(Species!Y$2,'Round  (7)'!$B$2:$AM$2,0),0),0)+IFERROR(VLOOKUP($B101,'Round  (8)'!$B$2:$AM$102,MATCH(Species!Y$2,'Round  (8)'!$B$2:$AM$2,0),0),0)+IFERROR(VLOOKUP($B101,'Round  (9)'!$B$2:$AM$102,MATCH(Species!Y$2,'Round  (9)'!$B$2:$AM$2,0),0),0)+IFERROR(VLOOKUP($B101,'Round  (10)'!$B$2:$U$102,MATCH(Species!Y$2,'Round  (10)'!$B$2:$U$2,0),0),0)+IFERROR(VLOOKUP($B101,'Round  (11)'!$B$2:$AB$102,MATCH(Species!Y$2,'Round  (11)'!$B$2:$AB$2,0),0),0)+IFERROR(VLOOKUP($B101,'Round  (12)'!$B$2:$Y$100,MATCH(Species!Y$2,'Round  (12)'!$B$2:$Y$2,0),0),0)</f>
        <v>0</v>
      </c>
      <c r="Z101" s="480">
        <f>IFERROR(VLOOKUP($B101,'Round 1'!$B$2:$AM$102,MATCH(Species!Z$2,'Round 1'!$B$2:$AM$2,0),0),0)+IFERROR(VLOOKUP($B101,'Round  (2)'!$B$2:$AM$102,MATCH(Species!Z$2,'Round  (2)'!$B$2:$AM$2,0),0),0)+IFERROR(VLOOKUP($B101,'Round  (3)'!$B$2:$AM$102,MATCH(Species!Z$2,'Round  (3)'!$B$2:$AM$2,0),0),0)+IFERROR(VLOOKUP($B101,'Round (4)'!$B$2:$AM$102,MATCH(Species!Z$2,'Round (4)'!$B$2:$AM$2,0),0),0)+IFERROR(VLOOKUP($B101,'Round  (5)'!$B$2:$AM$102,MATCH(Species!Z$2,'Round  (5)'!$B$2:$AM$2,0),0),0)+IFERROR(VLOOKUP($B101,'Round  (6)'!$B$2:$AM$102,MATCH(Species!Z$2,'Round  (6)'!$B$2:$AM$2,0),0),0)+IFERROR(VLOOKUP($B101,'Round  (7)'!$B$2:$AM$102,MATCH(Species!Z$2,'Round  (7)'!$B$2:$AM$2,0),0),0)+IFERROR(VLOOKUP($B101,'Round  (8)'!$B$2:$AM$102,MATCH(Species!Z$2,'Round  (8)'!$B$2:$AM$2,0),0),0)+IFERROR(VLOOKUP($B101,'Round  (9)'!$B$2:$AM$102,MATCH(Species!Z$2,'Round  (9)'!$B$2:$AM$2,0),0),0)+IFERROR(VLOOKUP($B101,'Round  (10)'!$B$2:$U$102,MATCH(Species!Z$2,'Round  (10)'!$B$2:$U$2,0),0),0)+IFERROR(VLOOKUP($B101,'Round  (11)'!$B$2:$AB$102,MATCH(Species!Z$2,'Round  (11)'!$B$2:$AB$2,0),0),0)+IFERROR(VLOOKUP($B101,'Round  (12)'!$B$2:$Y$100,MATCH(Species!Z$2,'Round  (12)'!$B$2:$Y$2,0),0),0)</f>
        <v>0</v>
      </c>
      <c r="AA101" s="480">
        <f>IFERROR(VLOOKUP($B101,'Round 1'!$B$2:$AM$102,MATCH(Species!AA$2,'Round 1'!$B$2:$AM$2,0),0),0)+IFERROR(VLOOKUP($B101,'Round  (2)'!$B$2:$AM$102,MATCH(Species!AA$2,'Round  (2)'!$B$2:$AM$2,0),0),0)+IFERROR(VLOOKUP($B101,'Round  (3)'!$B$2:$AM$102,MATCH(Species!AA$2,'Round  (3)'!$B$2:$AM$2,0),0),0)+IFERROR(VLOOKUP($B101,'Round (4)'!$B$2:$AM$102,MATCH(Species!AA$2,'Round (4)'!$B$2:$AM$2,0),0),0)+IFERROR(VLOOKUP($B101,'Round  (5)'!$B$2:$AM$102,MATCH(Species!AA$2,'Round  (5)'!$B$2:$AM$2,0),0),0)+IFERROR(VLOOKUP($B101,'Round  (6)'!$B$2:$AM$102,MATCH(Species!AA$2,'Round  (6)'!$B$2:$AM$2,0),0),0)+IFERROR(VLOOKUP($B101,'Round  (7)'!$B$2:$AM$102,MATCH(Species!AA$2,'Round  (7)'!$B$2:$AM$2,0),0),0)+IFERROR(VLOOKUP($B101,'Round  (8)'!$B$2:$AM$102,MATCH(Species!AA$2,'Round  (8)'!$B$2:$AM$2,0),0),0)+IFERROR(VLOOKUP($B101,'Round  (9)'!$B$2:$AM$102,MATCH(Species!AA$2,'Round  (9)'!$B$2:$AM$2,0),0),0)+IFERROR(VLOOKUP($B101,'Round  (10)'!$B$2:$U$102,MATCH(Species!AA$2,'Round  (10)'!$B$2:$U$2,0),0),0)+IFERROR(VLOOKUP($B101,'Round  (11)'!$B$2:$AB$102,MATCH(Species!AA$2,'Round  (11)'!$B$2:$AB$2,0),0),0)+IFERROR(VLOOKUP($B101,'Round  (12)'!$B$2:$Y$100,MATCH(Species!AA$2,'Round  (12)'!$B$2:$Y$2,0),0),0)</f>
        <v>0</v>
      </c>
      <c r="AB101" s="480">
        <f>IFERROR(VLOOKUP($B101,'Round 1'!$B$2:$AM$102,MATCH(Species!AB$2,'Round 1'!$B$2:$AM$2,0),0),0)+IFERROR(VLOOKUP($B101,'Round  (2)'!$B$2:$AM$102,MATCH(Species!AB$2,'Round  (2)'!$B$2:$AM$2,0),0),0)+IFERROR(VLOOKUP($B101,'Round  (3)'!$B$2:$AM$102,MATCH(Species!AB$2,'Round  (3)'!$B$2:$AM$2,0),0),0)+IFERROR(VLOOKUP($B101,'Round (4)'!$B$2:$AM$102,MATCH(Species!AB$2,'Round (4)'!$B$2:$AM$2,0),0),0)+IFERROR(VLOOKUP($B101,'Round  (5)'!$B$2:$AM$102,MATCH(Species!AB$2,'Round  (5)'!$B$2:$AM$2,0),0),0)+IFERROR(VLOOKUP($B101,'Round  (6)'!$B$2:$AM$102,MATCH(Species!AB$2,'Round  (6)'!$B$2:$AM$2,0),0),0)+IFERROR(VLOOKUP($B101,'Round  (7)'!$B$2:$AM$102,MATCH(Species!AB$2,'Round  (7)'!$B$2:$AM$2,0),0),0)+IFERROR(VLOOKUP($B101,'Round  (8)'!$B$2:$AM$102,MATCH(Species!AB$2,'Round  (8)'!$B$2:$AM$2,0),0),0)+IFERROR(VLOOKUP($B101,'Round  (9)'!$B$2:$AM$102,MATCH(Species!AB$2,'Round  (9)'!$B$2:$AM$2,0),0),0)+IFERROR(VLOOKUP($B101,'Round  (10)'!$B$2:$U$102,MATCH(Species!AB$2,'Round  (10)'!$B$2:$U$2,0),0),0)+IFERROR(VLOOKUP($B101,'Round  (11)'!$B$2:$AB$102,MATCH(Species!AB$2,'Round  (11)'!$B$2:$AB$2,0),0),0)+IFERROR(VLOOKUP($B101,'Round  (12)'!$B$2:$Y$100,MATCH(Species!AB$2,'Round  (12)'!$B$2:$Y$2,0),0),0)</f>
        <v>0</v>
      </c>
      <c r="AC101" s="480">
        <f>IFERROR(VLOOKUP($B101,'Round 1'!$B$2:$AM$102,MATCH(Species!AC$2,'Round 1'!$B$2:$AM$2,0),0),0)+IFERROR(VLOOKUP($B101,'Round  (2)'!$B$2:$AM$102,MATCH(Species!AC$2,'Round  (2)'!$B$2:$AM$2,0),0),0)+IFERROR(VLOOKUP($B101,'Round  (3)'!$B$2:$AM$102,MATCH(Species!AC$2,'Round  (3)'!$B$2:$AM$2,0),0),0)+IFERROR(VLOOKUP($B101,'Round (4)'!$B$2:$AM$102,MATCH(Species!AC$2,'Round (4)'!$B$2:$AM$2,0),0),0)+IFERROR(VLOOKUP($B101,'Round  (5)'!$B$2:$AM$102,MATCH(Species!AC$2,'Round  (5)'!$B$2:$AM$2,0),0),0)+IFERROR(VLOOKUP($B101,'Round  (6)'!$B$2:$AM$102,MATCH(Species!AC$2,'Round  (6)'!$B$2:$AM$2,0),0),0)+IFERROR(VLOOKUP($B101,'Round  (7)'!$B$2:$AM$102,MATCH(Species!AC$2,'Round  (7)'!$B$2:$AM$2,0),0),0)+IFERROR(VLOOKUP($B101,'Round  (8)'!$B$2:$AM$102,MATCH(Species!AC$2,'Round  (8)'!$B$2:$AM$2,0),0),0)+IFERROR(VLOOKUP($B101,'Round  (9)'!$B$2:$AM$102,MATCH(Species!AC$2,'Round  (9)'!$B$2:$AM$2,0),0),0)+IFERROR(VLOOKUP($B101,'Round  (10)'!$B$2:$U$102,MATCH(Species!AC$2,'Round  (10)'!$B$2:$U$2,0),0),0)+IFERROR(VLOOKUP($B101,'Round  (11)'!$B$2:$AB$102,MATCH(Species!AC$2,'Round  (11)'!$B$2:$AB$2,0),0),0)+IFERROR(VLOOKUP($B101,'Round  (12)'!$B$2:$Y$100,MATCH(Species!AC$2,'Round  (12)'!$B$2:$Y$2,0),0),0)</f>
        <v>0</v>
      </c>
      <c r="AD101" s="480">
        <f>IFERROR(VLOOKUP($B101,'Round 1'!$B$2:$AM$102,MATCH(Species!AD$2,'Round 1'!$B$2:$AM$2,0),0),0)+IFERROR(VLOOKUP($B101,'Round  (2)'!$B$2:$AM$102,MATCH(Species!AD$2,'Round  (2)'!$B$2:$AM$2,0),0),0)+IFERROR(VLOOKUP($B101,'Round  (3)'!$B$2:$AM$102,MATCH(Species!AD$2,'Round  (3)'!$B$2:$AM$2,0),0),0)+IFERROR(VLOOKUP($B101,'Round (4)'!$B$2:$AM$102,MATCH(Species!AD$2,'Round (4)'!$B$2:$AM$2,0),0),0)+IFERROR(VLOOKUP($B101,'Round  (5)'!$B$2:$AM$102,MATCH(Species!AD$2,'Round  (5)'!$B$2:$AM$2,0),0),0)+IFERROR(VLOOKUP($B101,'Round  (6)'!$B$2:$AM$102,MATCH(Species!AD$2,'Round  (6)'!$B$2:$AM$2,0),0),0)+IFERROR(VLOOKUP($B101,'Round  (7)'!$B$2:$AM$102,MATCH(Species!AD$2,'Round  (7)'!$B$2:$AM$2,0),0),0)+IFERROR(VLOOKUP($B101,'Round  (8)'!$B$2:$AM$102,MATCH(Species!AD$2,'Round  (8)'!$B$2:$AM$2,0),0),0)+IFERROR(VLOOKUP($B101,'Round  (9)'!$B$2:$AM$102,MATCH(Species!AD$2,'Round  (9)'!$B$2:$AM$2,0),0),0)+IFERROR(VLOOKUP($B101,'Round  (10)'!$B$2:$U$102,MATCH(Species!AD$2,'Round  (10)'!$B$2:$U$2,0),0),0)+IFERROR(VLOOKUP($B101,'Round  (11)'!$B$2:$AB$102,MATCH(Species!AD$2,'Round  (11)'!$B$2:$AB$2,0),0),0)+IFERROR(VLOOKUP($B101,'Round  (12)'!$B$2:$Y$100,MATCH(Species!AD$2,'Round  (12)'!$B$2:$Y$2,0),0),0)</f>
        <v>0</v>
      </c>
      <c r="AE101" s="480">
        <f>IFERROR(VLOOKUP($B101,'Round 1'!$B$2:$AM$102,MATCH(Species!AE$2,'Round 1'!$B$2:$AM$2,0),0),0)+IFERROR(VLOOKUP($B101,'Round  (2)'!$B$2:$AM$102,MATCH(Species!AE$2,'Round  (2)'!$B$2:$AM$2,0),0),0)+IFERROR(VLOOKUP($B101,'Round  (3)'!$B$2:$AM$102,MATCH(Species!AE$2,'Round  (3)'!$B$2:$AM$2,0),0),0)+IFERROR(VLOOKUP($B101,'Round (4)'!$B$2:$AM$102,MATCH(Species!AE$2,'Round (4)'!$B$2:$AM$2,0),0),0)+IFERROR(VLOOKUP($B101,'Round  (5)'!$B$2:$AM$102,MATCH(Species!AE$2,'Round  (5)'!$B$2:$AM$2,0),0),0)+IFERROR(VLOOKUP($B101,'Round  (6)'!$B$2:$AM$102,MATCH(Species!AE$2,'Round  (6)'!$B$2:$AM$2,0),0),0)+IFERROR(VLOOKUP($B101,'Round  (7)'!$B$2:$AM$102,MATCH(Species!AE$2,'Round  (7)'!$B$2:$AM$2,0),0),0)+IFERROR(VLOOKUP($B101,'Round  (8)'!$B$2:$AM$102,MATCH(Species!AE$2,'Round  (8)'!$B$2:$AM$2,0),0),0)+IFERROR(VLOOKUP($B101,'Round  (9)'!$B$2:$AM$102,MATCH(Species!AE$2,'Round  (9)'!$B$2:$AM$2,0),0),0)+IFERROR(VLOOKUP($B101,'Round  (10)'!$B$2:$U$102,MATCH(Species!AE$2,'Round  (10)'!$B$2:$U$2,0),0),0)+IFERROR(VLOOKUP($B101,'Round  (11)'!$B$2:$AB$102,MATCH(Species!AE$2,'Round  (11)'!$B$2:$AB$2,0),0),0)+IFERROR(VLOOKUP($B101,'Round  (12)'!$B$2:$Y$100,MATCH(Species!AE$2,'Round  (12)'!$B$2:$Y$2,0),0),0)</f>
        <v>0</v>
      </c>
      <c r="AF101" s="480">
        <f>IFERROR(VLOOKUP($B101,'Round 1'!$B$2:$AM$102,MATCH(Species!AF$2,'Round 1'!$B$2:$AM$2,0),0),0)+IFERROR(VLOOKUP($B101,'Round  (2)'!$B$2:$AM$102,MATCH(Species!AF$2,'Round  (2)'!$B$2:$AM$2,0),0),0)+IFERROR(VLOOKUP($B101,'Round  (3)'!$B$2:$AM$102,MATCH(Species!AF$2,'Round  (3)'!$B$2:$AM$2,0),0),0)+IFERROR(VLOOKUP($B101,'Round (4)'!$B$2:$AM$102,MATCH(Species!AF$2,'Round (4)'!$B$2:$AM$2,0),0),0)+IFERROR(VLOOKUP($B101,'Round  (5)'!$B$2:$AM$102,MATCH(Species!AF$2,'Round  (5)'!$B$2:$AM$2,0),0),0)+IFERROR(VLOOKUP($B101,'Round  (6)'!$B$2:$AM$102,MATCH(Species!AF$2,'Round  (6)'!$B$2:$AM$2,0),0),0)+IFERROR(VLOOKUP($B101,'Round  (7)'!$B$2:$AM$102,MATCH(Species!AF$2,'Round  (7)'!$B$2:$AM$2,0),0),0)+IFERROR(VLOOKUP($B101,'Round  (8)'!$B$2:$AM$102,MATCH(Species!AF$2,'Round  (8)'!$B$2:$AM$2,0),0),0)+IFERROR(VLOOKUP($B101,'Round  (9)'!$B$2:$AM$102,MATCH(Species!AF$2,'Round  (9)'!$B$2:$AM$2,0),0),0)+IFERROR(VLOOKUP($B101,'Round  (10)'!$B$2:$U$102,MATCH(Species!AF$2,'Round  (10)'!$B$2:$U$2,0),0),0)+IFERROR(VLOOKUP($B101,'Round  (11)'!$B$2:$AB$102,MATCH(Species!AF$2,'Round  (11)'!$B$2:$AB$2,0),0),0)+IFERROR(VLOOKUP($B101,'Round  (12)'!$B$2:$Y$100,MATCH(Species!AF$2,'Round  (12)'!$B$2:$Y$2,0),0),0)</f>
        <v>0</v>
      </c>
      <c r="AG101" s="480">
        <f>IFERROR(VLOOKUP($B101,'Round 1'!$B$2:$AM$102,MATCH(Species!AG$2,'Round 1'!$B$2:$AM$2,0),0),0)+IFERROR(VLOOKUP($B101,'Round  (2)'!$B$2:$AM$102,MATCH(Species!AG$2,'Round  (2)'!$B$2:$AM$2,0),0),0)+IFERROR(VLOOKUP($B101,'Round  (3)'!$B$2:$AM$102,MATCH(Species!AG$2,'Round  (3)'!$B$2:$AM$2,0),0),0)+IFERROR(VLOOKUP($B101,'Round (4)'!$B$2:$AM$102,MATCH(Species!AG$2,'Round (4)'!$B$2:$AM$2,0),0),0)+IFERROR(VLOOKUP($B101,'Round  (5)'!$B$2:$AM$102,MATCH(Species!AG$2,'Round  (5)'!$B$2:$AM$2,0),0),0)+IFERROR(VLOOKUP($B101,'Round  (6)'!$B$2:$AM$102,MATCH(Species!AG$2,'Round  (6)'!$B$2:$AM$2,0),0),0)+IFERROR(VLOOKUP($B101,'Round  (7)'!$B$2:$AM$102,MATCH(Species!AG$2,'Round  (7)'!$B$2:$AM$2,0),0),0)+IFERROR(VLOOKUP($B101,'Round  (8)'!$B$2:$AM$102,MATCH(Species!AG$2,'Round  (8)'!$B$2:$AM$2,0),0),0)+IFERROR(VLOOKUP($B101,'Round  (9)'!$B$2:$AM$102,MATCH(Species!AG$2,'Round  (9)'!$B$2:$AM$2,0),0),0)+IFERROR(VLOOKUP($B101,'Round  (10)'!$B$2:$U$102,MATCH(Species!AG$2,'Round  (10)'!$B$2:$U$2,0),0),0)+IFERROR(VLOOKUP($B101,'Round  (11)'!$B$2:$AB$102,MATCH(Species!AG$2,'Round  (11)'!$B$2:$AB$2,0),0),0)+IFERROR(VLOOKUP($B101,'Round  (12)'!$B$2:$Y$100,MATCH(Species!AG$2,'Round  (12)'!$B$2:$Y$2,0),0),0)</f>
        <v>0</v>
      </c>
      <c r="AH101" s="480">
        <f>IFERROR(VLOOKUP($B101,'Round 1'!$B$2:$AM$102,MATCH(Species!AH$2,'Round 1'!$B$2:$AM$2,0),0),0)+IFERROR(VLOOKUP($B101,'Round  (2)'!$B$2:$AM$102,MATCH(Species!AH$2,'Round  (2)'!$B$2:$AM$2,0),0),0)+IFERROR(VLOOKUP($B101,'Round  (3)'!$B$2:$AM$102,MATCH(Species!AH$2,'Round  (3)'!$B$2:$AM$2,0),0),0)+IFERROR(VLOOKUP($B101,'Round (4)'!$B$2:$AM$102,MATCH(Species!AH$2,'Round (4)'!$B$2:$AM$2,0),0),0)+IFERROR(VLOOKUP($B101,'Round  (5)'!$B$2:$AM$102,MATCH(Species!AH$2,'Round  (5)'!$B$2:$AM$2,0),0),0)+IFERROR(VLOOKUP($B101,'Round  (6)'!$B$2:$AM$102,MATCH(Species!AH$2,'Round  (6)'!$B$2:$AM$2,0),0),0)+IFERROR(VLOOKUP($B101,'Round  (7)'!$B$2:$AM$102,MATCH(Species!AH$2,'Round  (7)'!$B$2:$AM$2,0),0),0)+IFERROR(VLOOKUP($B101,'Round  (8)'!$B$2:$AM$102,MATCH(Species!AH$2,'Round  (8)'!$B$2:$AM$2,0),0),0)+IFERROR(VLOOKUP($B101,'Round  (9)'!$B$2:$AM$102,MATCH(Species!AH$2,'Round  (9)'!$B$2:$AM$2,0),0),0)+IFERROR(VLOOKUP($B101,'Round  (10)'!$B$2:$U$102,MATCH(Species!AH$2,'Round  (10)'!$B$2:$U$2,0),0),0)+IFERROR(VLOOKUP($B101,'Round  (11)'!$B$2:$AB$102,MATCH(Species!AH$2,'Round  (11)'!$B$2:$AB$2,0),0),0)+IFERROR(VLOOKUP($B101,'Round  (12)'!$B$2:$Y$100,MATCH(Species!AH$2,'Round  (12)'!$B$2:$Y$2,0),0),0)</f>
        <v>0</v>
      </c>
      <c r="AI101" s="480">
        <f>IFERROR(VLOOKUP($B101,'Round 1'!$B$2:$AM$102,MATCH(Species!AI$2,'Round 1'!$B$2:$AM$2,0),0),0)+IFERROR(VLOOKUP($B101,'Round  (2)'!$B$2:$AM$102,MATCH(Species!AI$2,'Round  (2)'!$B$2:$AM$2,0),0),0)+IFERROR(VLOOKUP($B101,'Round  (3)'!$B$2:$AM$102,MATCH(Species!AI$2,'Round  (3)'!$B$2:$AM$2,0),0),0)+IFERROR(VLOOKUP($B101,'Round (4)'!$B$2:$AM$102,MATCH(Species!AI$2,'Round (4)'!$B$2:$AM$2,0),0),0)+IFERROR(VLOOKUP($B101,'Round  (5)'!$B$2:$AM$102,MATCH(Species!AI$2,'Round  (5)'!$B$2:$AM$2,0),0),0)+IFERROR(VLOOKUP($B101,'Round  (6)'!$B$2:$AM$102,MATCH(Species!AI$2,'Round  (6)'!$B$2:$AM$2,0),0),0)+IFERROR(VLOOKUP($B101,'Round  (7)'!$B$2:$AM$102,MATCH(Species!AI$2,'Round  (7)'!$B$2:$AM$2,0),0),0)+IFERROR(VLOOKUP($B101,'Round  (8)'!$B$2:$AM$102,MATCH(Species!AI$2,'Round  (8)'!$B$2:$AM$2,0),0),0)+IFERROR(VLOOKUP($B101,'Round  (9)'!$B$2:$AM$102,MATCH(Species!AI$2,'Round  (9)'!$B$2:$AM$2,0),0),0)+IFERROR(VLOOKUP($B101,'Round  (10)'!$B$2:$U$102,MATCH(Species!AI$2,'Round  (10)'!$B$2:$U$2,0),0),0)+IFERROR(VLOOKUP($B101,'Round  (11)'!$B$2:$AB$102,MATCH(Species!AI$2,'Round  (11)'!$B$2:$AB$2,0),0),0)+IFERROR(VLOOKUP($B101,'Round  (12)'!$B$2:$Y$100,MATCH(Species!AI$2,'Round  (12)'!$B$2:$Y$2,0),0),0)</f>
        <v>0</v>
      </c>
      <c r="AJ101" s="480">
        <f>IFERROR(VLOOKUP($B101,'Round 1'!$B$2:$AM$102,MATCH(Species!AJ$2,'Round 1'!$B$2:$AM$2,0),0),0)+IFERROR(VLOOKUP($B101,'Round  (2)'!$B$2:$AM$102,MATCH(Species!AJ$2,'Round  (2)'!$B$2:$AM$2,0),0),0)+IFERROR(VLOOKUP($B101,'Round  (3)'!$B$2:$AM$102,MATCH(Species!AJ$2,'Round  (3)'!$B$2:$AM$2,0),0),0)+IFERROR(VLOOKUP($B101,'Round (4)'!$B$2:$AM$102,MATCH(Species!AJ$2,'Round (4)'!$B$2:$AM$2,0),0),0)+IFERROR(VLOOKUP($B101,'Round  (5)'!$B$2:$AM$102,MATCH(Species!AJ$2,'Round  (5)'!$B$2:$AM$2,0),0),0)+IFERROR(VLOOKUP($B101,'Round  (6)'!$B$2:$AM$102,MATCH(Species!AJ$2,'Round  (6)'!$B$2:$AM$2,0),0),0)+IFERROR(VLOOKUP($B101,'Round  (7)'!$B$2:$AM$102,MATCH(Species!AJ$2,'Round  (7)'!$B$2:$AM$2,0),0),0)+IFERROR(VLOOKUP($B101,'Round  (8)'!$B$2:$AM$102,MATCH(Species!AJ$2,'Round  (8)'!$B$2:$AM$2,0),0),0)+IFERROR(VLOOKUP($B101,'Round  (9)'!$B$2:$AM$102,MATCH(Species!AJ$2,'Round  (9)'!$B$2:$AM$2,0),0),0)+IFERROR(VLOOKUP($B101,'Round  (10)'!$B$2:$U$102,MATCH(Species!AJ$2,'Round  (10)'!$B$2:$U$2,0),0),0)+IFERROR(VLOOKUP($B101,'Round  (11)'!$B$2:$AB$102,MATCH(Species!AJ$2,'Round  (11)'!$B$2:$AB$2,0),0),0)+IFERROR(VLOOKUP($B101,'Round  (12)'!$B$2:$Y$100,MATCH(Species!AJ$2,'Round  (12)'!$B$2:$Y$2,0),0),0)</f>
        <v>0</v>
      </c>
    </row>
    <row r="102" spans="1:37" x14ac:dyDescent="0.3">
      <c r="F102" s="480">
        <f>SUM(F4:F101)</f>
        <v>1250</v>
      </c>
      <c r="G102" s="480">
        <f>SUM(G4:G101)</f>
        <v>114</v>
      </c>
      <c r="H102" s="480">
        <f>SUM(H4:H101)</f>
        <v>28</v>
      </c>
      <c r="I102" s="480">
        <f>SUM(I4:I101)</f>
        <v>0</v>
      </c>
      <c r="J102" s="480"/>
      <c r="K102" s="480">
        <f t="shared" ref="K102:U102" si="8">SUM(K4:K101)</f>
        <v>28</v>
      </c>
      <c r="L102" s="480">
        <f t="shared" si="8"/>
        <v>550</v>
      </c>
      <c r="M102" s="480">
        <f t="shared" si="8"/>
        <v>36</v>
      </c>
      <c r="N102" s="480">
        <f t="shared" si="8"/>
        <v>447</v>
      </c>
      <c r="O102" s="480">
        <f t="shared" si="8"/>
        <v>44</v>
      </c>
      <c r="P102" s="480">
        <f t="shared" si="8"/>
        <v>8</v>
      </c>
      <c r="Q102" s="480">
        <f t="shared" si="8"/>
        <v>159</v>
      </c>
      <c r="R102" s="480">
        <f t="shared" si="8"/>
        <v>0</v>
      </c>
      <c r="S102" s="480">
        <f t="shared" si="8"/>
        <v>0</v>
      </c>
      <c r="T102" s="480">
        <f t="shared" si="8"/>
        <v>0</v>
      </c>
      <c r="U102" s="480">
        <f t="shared" si="8"/>
        <v>84</v>
      </c>
      <c r="V102" s="480">
        <f t="shared" ref="V102:AJ102" si="9">SUM(V4:V101)</f>
        <v>11</v>
      </c>
      <c r="W102" s="480">
        <f t="shared" si="9"/>
        <v>35</v>
      </c>
      <c r="X102" s="480">
        <f t="shared" si="9"/>
        <v>2</v>
      </c>
      <c r="Y102" s="480">
        <f t="shared" si="9"/>
        <v>0</v>
      </c>
      <c r="Z102" s="480">
        <f t="shared" si="9"/>
        <v>0</v>
      </c>
      <c r="AA102" s="480">
        <f t="shared" si="9"/>
        <v>2</v>
      </c>
      <c r="AB102" s="480">
        <f t="shared" si="9"/>
        <v>0</v>
      </c>
      <c r="AC102" s="480">
        <f t="shared" si="9"/>
        <v>88</v>
      </c>
      <c r="AD102" s="480">
        <f t="shared" si="9"/>
        <v>33</v>
      </c>
      <c r="AE102" s="480">
        <f t="shared" si="9"/>
        <v>5</v>
      </c>
      <c r="AF102" s="480"/>
      <c r="AG102" s="480">
        <f t="shared" si="9"/>
        <v>4</v>
      </c>
      <c r="AH102" s="480">
        <f t="shared" si="9"/>
        <v>0</v>
      </c>
      <c r="AI102" s="480">
        <f t="shared" si="9"/>
        <v>0</v>
      </c>
      <c r="AJ102" s="480">
        <f t="shared" si="9"/>
        <v>2</v>
      </c>
      <c r="AK102" s="32">
        <f>SUM(F102:AJ102)</f>
        <v>2930</v>
      </c>
    </row>
  </sheetData>
  <autoFilter ref="B3:U46" xr:uid="{00000000-0001-0000-0200-000000000000}">
    <sortState xmlns:xlrd2="http://schemas.microsoft.com/office/spreadsheetml/2017/richdata2" ref="B4:U102">
      <sortCondition descending="1" ref="D3:D46"/>
    </sortState>
  </autoFilter>
  <sortState xmlns:xlrd2="http://schemas.microsoft.com/office/spreadsheetml/2017/richdata2" ref="B4:AB46">
    <sortCondition ref="C4:C46"/>
    <sortCondition descending="1" ref="D4:D46"/>
  </sortState>
  <conditionalFormatting sqref="B1:B1048576">
    <cfRule type="duplicateValues" dxfId="60" priority="1"/>
  </conditionalFormatting>
  <pageMargins left="0.70866141732283505" right="0.70866141732283505" top="0.74803149606299202" bottom="0.74803149606299202" header="0.31496062992126" footer="0.31496062992126"/>
  <pageSetup paperSize="9" scale="52" fitToHeight="2" orientation="landscape" horizontalDpi="4294967293"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5">
    <tabColor rgb="FFFFFF00"/>
  </sheetPr>
  <dimension ref="A2:AI221"/>
  <sheetViews>
    <sheetView workbookViewId="0"/>
  </sheetViews>
  <sheetFormatPr defaultRowHeight="14.4" x14ac:dyDescent="0.3"/>
  <cols>
    <col min="1" max="1" width="16.44140625" bestFit="1" customWidth="1"/>
    <col min="2" max="2" width="15.44140625" style="108" bestFit="1" customWidth="1"/>
    <col min="3" max="3" width="4.6640625" bestFit="1" customWidth="1"/>
    <col min="4" max="4" width="8.44140625" style="44" bestFit="1" customWidth="1"/>
    <col min="5" max="5" width="5.5546875" bestFit="1" customWidth="1"/>
    <col min="6" max="6" width="7.5546875" bestFit="1" customWidth="1"/>
    <col min="7" max="7" width="7.44140625" bestFit="1" customWidth="1"/>
    <col min="8" max="8" width="12" bestFit="1" customWidth="1"/>
    <col min="9" max="9" width="4.5546875" bestFit="1" customWidth="1"/>
    <col min="10" max="10" width="4.33203125" bestFit="1" customWidth="1"/>
    <col min="11" max="11" width="12.33203125" bestFit="1" customWidth="1"/>
    <col min="12" max="12" width="9.5546875" bestFit="1" customWidth="1"/>
    <col min="13" max="13" width="10.6640625" bestFit="1" customWidth="1"/>
    <col min="14" max="14" width="6.44140625" bestFit="1" customWidth="1"/>
    <col min="15" max="15" width="5.5546875" bestFit="1" customWidth="1"/>
    <col min="16" max="16" width="3.6640625" bestFit="1" customWidth="1"/>
    <col min="17" max="17" width="11.44140625" bestFit="1" customWidth="1"/>
    <col min="18" max="18" width="6.5546875" bestFit="1" customWidth="1"/>
    <col min="19" max="19" width="11.33203125" bestFit="1" customWidth="1"/>
    <col min="20" max="20" width="8.5546875" bestFit="1" customWidth="1"/>
    <col min="21" max="21" width="4.5546875" bestFit="1" customWidth="1"/>
    <col min="22" max="22" width="7" bestFit="1" customWidth="1"/>
    <col min="23" max="23" width="7.5546875" bestFit="1" customWidth="1"/>
    <col min="24" max="24" width="11.44140625" bestFit="1" customWidth="1"/>
    <col min="25" max="25" width="6.5546875" bestFit="1" customWidth="1"/>
    <col min="26" max="26" width="11.44140625" bestFit="1" customWidth="1"/>
    <col min="27" max="27" width="8.5546875" bestFit="1" customWidth="1"/>
    <col min="28" max="28" width="13.6640625" bestFit="1" customWidth="1"/>
    <col min="29" max="29" width="4.5546875" bestFit="1" customWidth="1"/>
    <col min="30" max="30" width="6.6640625" bestFit="1" customWidth="1"/>
    <col min="31" max="31" width="4.33203125" bestFit="1" customWidth="1"/>
    <col min="32" max="32" width="7.5546875" bestFit="1" customWidth="1"/>
    <col min="33" max="33" width="9.6640625" bestFit="1" customWidth="1"/>
    <col min="34" max="34" width="9.44140625" bestFit="1" customWidth="1"/>
    <col min="35" max="35" width="11.33203125" style="68" bestFit="1" customWidth="1"/>
    <col min="36" max="36" width="7" bestFit="1" customWidth="1"/>
    <col min="37" max="37" width="11.5546875" bestFit="1" customWidth="1"/>
    <col min="38" max="38" width="7" bestFit="1" customWidth="1"/>
    <col min="39" max="39" width="7" customWidth="1"/>
    <col min="40" max="40" width="8" customWidth="1"/>
    <col min="41" max="45" width="7" customWidth="1"/>
    <col min="46" max="46" width="10.44140625" bestFit="1" customWidth="1"/>
    <col min="47" max="47" width="8.6640625" customWidth="1"/>
    <col min="48" max="48" width="4.44140625" customWidth="1"/>
    <col min="49" max="49" width="5.5546875" customWidth="1"/>
    <col min="50" max="50" width="11.6640625" bestFit="1" customWidth="1"/>
    <col min="51" max="51" width="7" customWidth="1"/>
    <col min="52" max="54" width="2" customWidth="1"/>
    <col min="55" max="55" width="7.44140625" customWidth="1"/>
    <col min="56" max="56" width="10" bestFit="1" customWidth="1"/>
    <col min="57" max="57" width="10.44140625" bestFit="1" customWidth="1"/>
    <col min="58" max="58" width="2" customWidth="1"/>
    <col min="59" max="59" width="7.44140625" customWidth="1"/>
    <col min="60" max="60" width="13.44140625" bestFit="1" customWidth="1"/>
    <col min="61" max="61" width="9.44140625" bestFit="1" customWidth="1"/>
    <col min="62" max="69" width="2" customWidth="1"/>
    <col min="70" max="72" width="3" customWidth="1"/>
    <col min="73" max="73" width="12.44140625" bestFit="1" customWidth="1"/>
    <col min="74" max="74" width="10" bestFit="1" customWidth="1"/>
    <col min="75" max="75" width="7.44140625" customWidth="1"/>
    <col min="76" max="76" width="13.33203125" bestFit="1" customWidth="1"/>
    <col min="77" max="77" width="11.44140625" bestFit="1" customWidth="1"/>
  </cols>
  <sheetData>
    <row r="2" spans="1:35" x14ac:dyDescent="0.3">
      <c r="C2" s="17"/>
      <c r="D2" s="102"/>
      <c r="E2" s="17"/>
      <c r="F2" s="17"/>
      <c r="G2" s="17"/>
      <c r="H2" s="17"/>
      <c r="I2" s="17"/>
      <c r="J2" s="17"/>
      <c r="K2" s="17"/>
      <c r="M2" s="17"/>
      <c r="T2" s="17"/>
    </row>
    <row r="3" spans="1:35" x14ac:dyDescent="0.3">
      <c r="A3" s="46" t="s">
        <v>184</v>
      </c>
      <c r="B3" s="109" t="s">
        <v>185</v>
      </c>
      <c r="D3"/>
      <c r="AI3"/>
    </row>
    <row r="4" spans="1:35" x14ac:dyDescent="0.3">
      <c r="A4" s="46" t="s">
        <v>186</v>
      </c>
      <c r="B4" s="108" t="s">
        <v>187</v>
      </c>
      <c r="C4" t="s">
        <v>188</v>
      </c>
      <c r="D4" t="s">
        <v>130</v>
      </c>
      <c r="E4" t="s">
        <v>189</v>
      </c>
      <c r="F4" t="s">
        <v>125</v>
      </c>
      <c r="G4" t="s">
        <v>121</v>
      </c>
      <c r="H4" t="s">
        <v>147</v>
      </c>
      <c r="I4" t="s">
        <v>122</v>
      </c>
      <c r="J4" t="s">
        <v>123</v>
      </c>
      <c r="K4" t="s">
        <v>190</v>
      </c>
      <c r="L4" t="s">
        <v>157</v>
      </c>
      <c r="M4" t="s">
        <v>191</v>
      </c>
      <c r="N4" t="s">
        <v>127</v>
      </c>
      <c r="O4" t="s">
        <v>141</v>
      </c>
      <c r="P4" t="s">
        <v>126</v>
      </c>
      <c r="Q4" t="s">
        <v>160</v>
      </c>
      <c r="R4" t="s">
        <v>136</v>
      </c>
      <c r="S4" t="s">
        <v>138</v>
      </c>
      <c r="T4" t="s">
        <v>146</v>
      </c>
      <c r="U4" t="s">
        <v>143</v>
      </c>
      <c r="V4" t="s">
        <v>192</v>
      </c>
      <c r="W4" t="s">
        <v>193</v>
      </c>
      <c r="AI4"/>
    </row>
    <row r="5" spans="1:35" x14ac:dyDescent="0.3">
      <c r="A5" s="80"/>
      <c r="B5" s="110"/>
      <c r="C5" s="78"/>
      <c r="D5" s="78"/>
      <c r="E5" s="78"/>
      <c r="F5" s="78"/>
      <c r="G5" s="78"/>
      <c r="H5" s="78"/>
      <c r="I5" s="78"/>
      <c r="J5" s="78"/>
      <c r="K5" s="78"/>
      <c r="L5" s="78"/>
      <c r="M5" s="78"/>
      <c r="N5" s="78"/>
      <c r="O5" s="78"/>
      <c r="P5" s="78"/>
      <c r="Q5" s="78"/>
      <c r="R5" s="78"/>
      <c r="S5" s="78"/>
      <c r="T5" s="78"/>
      <c r="U5" s="78"/>
      <c r="V5" s="78"/>
      <c r="W5" s="104"/>
      <c r="AI5"/>
    </row>
    <row r="6" spans="1:35" x14ac:dyDescent="0.3">
      <c r="A6" s="81"/>
      <c r="B6" s="111"/>
      <c r="D6"/>
      <c r="W6" s="105"/>
      <c r="AI6"/>
    </row>
    <row r="7" spans="1:35" x14ac:dyDescent="0.3">
      <c r="A7" s="81"/>
      <c r="B7" s="111"/>
      <c r="D7"/>
      <c r="W7" s="105"/>
      <c r="AI7"/>
    </row>
    <row r="8" spans="1:35" x14ac:dyDescent="0.3">
      <c r="A8" s="81"/>
      <c r="B8" s="111"/>
      <c r="D8"/>
      <c r="W8" s="105"/>
      <c r="AI8"/>
    </row>
    <row r="9" spans="1:35" x14ac:dyDescent="0.3">
      <c r="A9" s="81"/>
      <c r="B9" s="111"/>
      <c r="D9"/>
      <c r="W9" s="105"/>
      <c r="AI9"/>
    </row>
    <row r="10" spans="1:35" x14ac:dyDescent="0.3">
      <c r="A10" s="81"/>
      <c r="B10" s="111"/>
      <c r="D10"/>
      <c r="W10" s="105"/>
      <c r="AI10"/>
    </row>
    <row r="11" spans="1:35" x14ac:dyDescent="0.3">
      <c r="A11" s="81"/>
      <c r="B11" s="111"/>
      <c r="D11"/>
      <c r="W11" s="105"/>
      <c r="AI11"/>
    </row>
    <row r="12" spans="1:35" x14ac:dyDescent="0.3">
      <c r="A12" s="81"/>
      <c r="B12" s="111"/>
      <c r="D12"/>
      <c r="W12" s="105"/>
      <c r="AI12"/>
    </row>
    <row r="13" spans="1:35" x14ac:dyDescent="0.3">
      <c r="A13" s="81"/>
      <c r="B13" s="111"/>
      <c r="D13"/>
      <c r="W13" s="105"/>
      <c r="AI13"/>
    </row>
    <row r="14" spans="1:35" x14ac:dyDescent="0.3">
      <c r="A14" s="81"/>
      <c r="B14" s="111"/>
      <c r="D14"/>
      <c r="W14" s="105"/>
      <c r="AI14"/>
    </row>
    <row r="15" spans="1:35" x14ac:dyDescent="0.3">
      <c r="A15" s="81"/>
      <c r="B15" s="111"/>
      <c r="D15"/>
      <c r="W15" s="105"/>
      <c r="AI15"/>
    </row>
    <row r="16" spans="1:35" x14ac:dyDescent="0.3">
      <c r="A16" s="81"/>
      <c r="B16" s="111"/>
      <c r="D16"/>
      <c r="W16" s="105"/>
      <c r="AI16"/>
    </row>
    <row r="17" spans="1:35" x14ac:dyDescent="0.3">
      <c r="A17" s="81"/>
      <c r="B17" s="111"/>
      <c r="D17"/>
      <c r="W17" s="105"/>
      <c r="AI17"/>
    </row>
    <row r="18" spans="1:35" x14ac:dyDescent="0.3">
      <c r="A18" s="81"/>
      <c r="B18" s="111"/>
      <c r="D18"/>
      <c r="W18" s="105"/>
      <c r="AI18"/>
    </row>
    <row r="19" spans="1:35" x14ac:dyDescent="0.3">
      <c r="A19" s="81"/>
      <c r="B19" s="111"/>
      <c r="D19"/>
      <c r="W19" s="105"/>
      <c r="AI19"/>
    </row>
    <row r="20" spans="1:35" x14ac:dyDescent="0.3">
      <c r="A20" s="81"/>
      <c r="B20" s="111"/>
      <c r="D20"/>
      <c r="W20" s="105"/>
      <c r="AI20"/>
    </row>
    <row r="21" spans="1:35" x14ac:dyDescent="0.3">
      <c r="A21" s="81"/>
      <c r="B21" s="111"/>
      <c r="D21"/>
      <c r="W21" s="105"/>
      <c r="AI21"/>
    </row>
    <row r="22" spans="1:35" x14ac:dyDescent="0.3">
      <c r="A22" s="82"/>
      <c r="B22" s="111"/>
      <c r="D22"/>
      <c r="W22" s="105"/>
      <c r="AI22"/>
    </row>
    <row r="23" spans="1:35" x14ac:dyDescent="0.3">
      <c r="A23" s="80"/>
      <c r="B23" s="111"/>
      <c r="D23"/>
      <c r="W23" s="105"/>
      <c r="AI23"/>
    </row>
    <row r="24" spans="1:35" x14ac:dyDescent="0.3">
      <c r="A24" s="81"/>
      <c r="B24" s="111"/>
      <c r="D24"/>
      <c r="W24" s="105"/>
      <c r="AI24"/>
    </row>
    <row r="25" spans="1:35" x14ac:dyDescent="0.3">
      <c r="A25" s="81"/>
      <c r="B25" s="111"/>
      <c r="D25"/>
      <c r="W25" s="105"/>
      <c r="AI25"/>
    </row>
    <row r="26" spans="1:35" x14ac:dyDescent="0.3">
      <c r="A26" s="81"/>
      <c r="B26" s="111"/>
      <c r="D26"/>
      <c r="W26" s="105"/>
      <c r="AI26"/>
    </row>
    <row r="27" spans="1:35" x14ac:dyDescent="0.3">
      <c r="A27" s="81"/>
      <c r="B27" s="111"/>
      <c r="D27"/>
      <c r="W27" s="105"/>
      <c r="AI27"/>
    </row>
    <row r="28" spans="1:35" x14ac:dyDescent="0.3">
      <c r="A28" s="81"/>
      <c r="B28" s="111"/>
      <c r="D28"/>
      <c r="W28" s="105"/>
      <c r="AI28"/>
    </row>
    <row r="29" spans="1:35" x14ac:dyDescent="0.3">
      <c r="A29" s="81"/>
      <c r="B29" s="111"/>
      <c r="D29"/>
      <c r="W29" s="105"/>
      <c r="AI29"/>
    </row>
    <row r="30" spans="1:35" x14ac:dyDescent="0.3">
      <c r="A30" s="81"/>
      <c r="B30" s="111"/>
      <c r="D30"/>
      <c r="W30" s="105"/>
      <c r="AI30"/>
    </row>
    <row r="31" spans="1:35" x14ac:dyDescent="0.3">
      <c r="A31" s="81"/>
      <c r="B31" s="111"/>
      <c r="D31"/>
      <c r="W31" s="105"/>
      <c r="AI31"/>
    </row>
    <row r="32" spans="1:35" x14ac:dyDescent="0.3">
      <c r="A32" s="81"/>
      <c r="B32" s="111"/>
      <c r="D32"/>
      <c r="W32" s="105"/>
      <c r="AI32"/>
    </row>
    <row r="33" spans="1:35" x14ac:dyDescent="0.3">
      <c r="A33" s="81"/>
      <c r="B33" s="111"/>
      <c r="D33"/>
      <c r="W33" s="105"/>
      <c r="AI33"/>
    </row>
    <row r="34" spans="1:35" x14ac:dyDescent="0.3">
      <c r="A34" s="81"/>
      <c r="B34" s="111"/>
      <c r="D34"/>
      <c r="W34" s="105"/>
      <c r="AI34"/>
    </row>
    <row r="35" spans="1:35" x14ac:dyDescent="0.3">
      <c r="A35" s="81"/>
      <c r="B35" s="111"/>
      <c r="D35"/>
      <c r="W35" s="105"/>
      <c r="AI35"/>
    </row>
    <row r="36" spans="1:35" x14ac:dyDescent="0.3">
      <c r="A36" s="82"/>
      <c r="B36" s="111"/>
      <c r="D36"/>
      <c r="W36" s="105"/>
      <c r="AI36"/>
    </row>
    <row r="37" spans="1:35" x14ac:dyDescent="0.3">
      <c r="A37" s="80"/>
      <c r="B37" s="111"/>
      <c r="D37"/>
      <c r="W37" s="105"/>
      <c r="AI37"/>
    </row>
    <row r="38" spans="1:35" x14ac:dyDescent="0.3">
      <c r="A38" s="82"/>
      <c r="B38" s="111"/>
      <c r="D38"/>
      <c r="W38" s="105"/>
      <c r="AI38"/>
    </row>
    <row r="39" spans="1:35" x14ac:dyDescent="0.3">
      <c r="A39" s="47"/>
      <c r="B39" s="111"/>
      <c r="D39"/>
      <c r="W39" s="105"/>
      <c r="AI39"/>
    </row>
    <row r="40" spans="1:35" x14ac:dyDescent="0.3">
      <c r="A40" s="47"/>
      <c r="B40" s="111"/>
      <c r="D40"/>
      <c r="W40" s="105"/>
      <c r="AI40"/>
    </row>
    <row r="41" spans="1:35" x14ac:dyDescent="0.3">
      <c r="A41" s="47"/>
      <c r="B41" s="111"/>
      <c r="D41"/>
      <c r="W41" s="105"/>
      <c r="AI41"/>
    </row>
    <row r="42" spans="1:35" x14ac:dyDescent="0.3">
      <c r="A42" s="47"/>
      <c r="B42" s="111"/>
      <c r="D42"/>
      <c r="W42" s="105"/>
      <c r="AI42"/>
    </row>
    <row r="43" spans="1:35" x14ac:dyDescent="0.3">
      <c r="A43" s="47"/>
      <c r="B43" s="111"/>
      <c r="D43"/>
      <c r="W43" s="105"/>
      <c r="AI43"/>
    </row>
    <row r="44" spans="1:35" x14ac:dyDescent="0.3">
      <c r="A44" s="47"/>
      <c r="B44" s="111"/>
      <c r="D44"/>
      <c r="W44" s="105"/>
      <c r="AI44"/>
    </row>
    <row r="45" spans="1:35" x14ac:dyDescent="0.3">
      <c r="A45" s="47"/>
      <c r="B45" s="111"/>
      <c r="D45"/>
      <c r="W45" s="105"/>
      <c r="AI45"/>
    </row>
    <row r="46" spans="1:35" x14ac:dyDescent="0.3">
      <c r="A46" s="47"/>
      <c r="B46" s="111"/>
      <c r="D46"/>
      <c r="W46" s="105"/>
      <c r="AI46"/>
    </row>
    <row r="47" spans="1:35" x14ac:dyDescent="0.3">
      <c r="A47" s="47"/>
      <c r="B47" s="111"/>
      <c r="D47"/>
      <c r="W47" s="105"/>
      <c r="AI47"/>
    </row>
    <row r="48" spans="1:35" x14ac:dyDescent="0.3">
      <c r="A48" s="47"/>
      <c r="B48" s="111"/>
      <c r="D48"/>
      <c r="W48" s="105"/>
      <c r="AI48"/>
    </row>
    <row r="49" spans="1:35" x14ac:dyDescent="0.3">
      <c r="A49" s="47"/>
      <c r="B49" s="111"/>
      <c r="D49"/>
      <c r="W49" s="105"/>
      <c r="AI49"/>
    </row>
    <row r="50" spans="1:35" x14ac:dyDescent="0.3">
      <c r="A50" s="47"/>
      <c r="B50" s="111"/>
      <c r="D50"/>
      <c r="W50" s="105"/>
      <c r="AI50"/>
    </row>
    <row r="51" spans="1:35" x14ac:dyDescent="0.3">
      <c r="A51" s="47"/>
      <c r="B51" s="111"/>
      <c r="D51"/>
      <c r="W51" s="105"/>
      <c r="AI51"/>
    </row>
    <row r="52" spans="1:35" x14ac:dyDescent="0.3">
      <c r="A52" s="47"/>
      <c r="B52" s="111"/>
      <c r="D52"/>
      <c r="W52" s="105"/>
      <c r="AI52"/>
    </row>
    <row r="53" spans="1:35" x14ac:dyDescent="0.3">
      <c r="A53" s="47"/>
      <c r="B53" s="111"/>
      <c r="D53"/>
      <c r="W53" s="105"/>
      <c r="AI53"/>
    </row>
    <row r="54" spans="1:35" x14ac:dyDescent="0.3">
      <c r="A54" s="47"/>
      <c r="B54" s="111"/>
      <c r="D54"/>
      <c r="W54" s="105"/>
      <c r="AI54"/>
    </row>
    <row r="55" spans="1:35" x14ac:dyDescent="0.3">
      <c r="A55" s="47"/>
      <c r="B55" s="111"/>
      <c r="D55"/>
      <c r="W55" s="105"/>
      <c r="AI55"/>
    </row>
    <row r="56" spans="1:35" x14ac:dyDescent="0.3">
      <c r="A56" s="47"/>
      <c r="B56" s="111"/>
      <c r="D56"/>
      <c r="W56" s="105"/>
      <c r="AI56"/>
    </row>
    <row r="57" spans="1:35" x14ac:dyDescent="0.3">
      <c r="A57" s="47"/>
      <c r="B57" s="111"/>
      <c r="D57"/>
      <c r="W57" s="105"/>
      <c r="AI57"/>
    </row>
    <row r="58" spans="1:35" x14ac:dyDescent="0.3">
      <c r="A58" s="47"/>
      <c r="B58" s="111"/>
      <c r="D58"/>
      <c r="W58" s="105"/>
      <c r="AI58"/>
    </row>
    <row r="59" spans="1:35" x14ac:dyDescent="0.3">
      <c r="A59" s="47"/>
      <c r="B59" s="111"/>
      <c r="D59"/>
      <c r="W59" s="105"/>
      <c r="AI59"/>
    </row>
    <row r="60" spans="1:35" x14ac:dyDescent="0.3">
      <c r="A60" s="47"/>
      <c r="B60" s="111"/>
      <c r="D60"/>
      <c r="W60" s="105"/>
      <c r="AI60"/>
    </row>
    <row r="61" spans="1:35" x14ac:dyDescent="0.3">
      <c r="A61" s="47"/>
      <c r="B61" s="111"/>
      <c r="D61"/>
      <c r="W61" s="105"/>
      <c r="AI61"/>
    </row>
    <row r="62" spans="1:35" x14ac:dyDescent="0.3">
      <c r="A62" s="47"/>
      <c r="B62" s="111"/>
      <c r="D62"/>
      <c r="W62" s="105"/>
      <c r="AI62"/>
    </row>
    <row r="63" spans="1:35" x14ac:dyDescent="0.3">
      <c r="A63" s="47"/>
      <c r="B63" s="111"/>
      <c r="D63"/>
      <c r="W63" s="105"/>
      <c r="AI63"/>
    </row>
    <row r="64" spans="1:35" x14ac:dyDescent="0.3">
      <c r="A64" s="47"/>
      <c r="B64" s="111"/>
      <c r="D64"/>
      <c r="W64" s="105"/>
      <c r="AI64"/>
    </row>
    <row r="65" spans="1:35" x14ac:dyDescent="0.3">
      <c r="A65" s="47"/>
      <c r="B65" s="111"/>
      <c r="D65"/>
      <c r="W65" s="105"/>
      <c r="AI65"/>
    </row>
    <row r="66" spans="1:35" x14ac:dyDescent="0.3">
      <c r="A66" s="47"/>
      <c r="B66" s="111"/>
      <c r="D66"/>
      <c r="W66" s="105"/>
      <c r="AI66"/>
    </row>
    <row r="67" spans="1:35" x14ac:dyDescent="0.3">
      <c r="A67" s="47"/>
      <c r="B67" s="111"/>
      <c r="D67"/>
      <c r="W67" s="105"/>
      <c r="AI67"/>
    </row>
    <row r="68" spans="1:35" x14ac:dyDescent="0.3">
      <c r="A68" s="47"/>
      <c r="B68" s="111"/>
      <c r="D68"/>
      <c r="W68" s="105"/>
      <c r="AI68"/>
    </row>
    <row r="69" spans="1:35" x14ac:dyDescent="0.3">
      <c r="A69" s="47"/>
      <c r="B69" s="111"/>
      <c r="D69"/>
      <c r="W69" s="105"/>
      <c r="AI69"/>
    </row>
    <row r="70" spans="1:35" x14ac:dyDescent="0.3">
      <c r="A70" s="47"/>
      <c r="B70" s="111"/>
      <c r="D70"/>
      <c r="W70" s="105"/>
      <c r="AI70"/>
    </row>
    <row r="71" spans="1:35" x14ac:dyDescent="0.3">
      <c r="A71" s="47"/>
      <c r="B71" s="111"/>
      <c r="D71"/>
      <c r="W71" s="105"/>
      <c r="AI71"/>
    </row>
    <row r="72" spans="1:35" x14ac:dyDescent="0.3">
      <c r="A72" s="47"/>
      <c r="B72" s="111"/>
      <c r="D72"/>
      <c r="W72" s="105"/>
      <c r="AI72"/>
    </row>
    <row r="73" spans="1:35" x14ac:dyDescent="0.3">
      <c r="A73" s="47"/>
      <c r="B73" s="111"/>
      <c r="D73"/>
      <c r="W73" s="105"/>
      <c r="AI73"/>
    </row>
    <row r="74" spans="1:35" x14ac:dyDescent="0.3">
      <c r="A74" s="47"/>
      <c r="B74" s="111"/>
      <c r="D74"/>
      <c r="W74" s="105"/>
      <c r="AI74"/>
    </row>
    <row r="75" spans="1:35" x14ac:dyDescent="0.3">
      <c r="A75" s="47"/>
      <c r="B75" s="111"/>
      <c r="D75"/>
      <c r="W75" s="105"/>
      <c r="AI75"/>
    </row>
    <row r="76" spans="1:35" x14ac:dyDescent="0.3">
      <c r="A76" s="47"/>
      <c r="B76" s="111"/>
      <c r="D76"/>
      <c r="W76" s="105"/>
      <c r="AI76"/>
    </row>
    <row r="77" spans="1:35" x14ac:dyDescent="0.3">
      <c r="A77" s="47"/>
      <c r="B77" s="111"/>
      <c r="D77"/>
      <c r="W77" s="105"/>
      <c r="AI77"/>
    </row>
    <row r="78" spans="1:35" x14ac:dyDescent="0.3">
      <c r="A78" s="47"/>
      <c r="B78" s="111"/>
      <c r="D78"/>
      <c r="W78" s="105"/>
      <c r="AI78"/>
    </row>
    <row r="79" spans="1:35" x14ac:dyDescent="0.3">
      <c r="A79" s="47"/>
      <c r="B79" s="111"/>
      <c r="D79"/>
      <c r="W79" s="105"/>
      <c r="AI79"/>
    </row>
    <row r="80" spans="1:35" x14ac:dyDescent="0.3">
      <c r="A80" s="47"/>
      <c r="B80" s="111"/>
      <c r="D80"/>
      <c r="W80" s="105"/>
      <c r="AI80"/>
    </row>
    <row r="81" spans="1:35" x14ac:dyDescent="0.3">
      <c r="A81" s="47"/>
      <c r="B81" s="111"/>
      <c r="D81"/>
      <c r="W81" s="105"/>
      <c r="AI81"/>
    </row>
    <row r="82" spans="1:35" x14ac:dyDescent="0.3">
      <c r="A82" s="47"/>
      <c r="B82" s="111"/>
      <c r="D82"/>
      <c r="W82" s="105"/>
      <c r="AI82"/>
    </row>
    <row r="83" spans="1:35" x14ac:dyDescent="0.3">
      <c r="A83" s="47"/>
      <c r="B83" s="111"/>
      <c r="D83"/>
      <c r="W83" s="105"/>
      <c r="AI83"/>
    </row>
    <row r="84" spans="1:35" x14ac:dyDescent="0.3">
      <c r="A84" s="47"/>
      <c r="B84" s="111"/>
      <c r="D84"/>
      <c r="W84" s="105"/>
      <c r="AI84"/>
    </row>
    <row r="85" spans="1:35" x14ac:dyDescent="0.3">
      <c r="A85" s="47"/>
      <c r="B85" s="111"/>
      <c r="D85"/>
      <c r="W85" s="105"/>
      <c r="AI85"/>
    </row>
    <row r="86" spans="1:35" x14ac:dyDescent="0.3">
      <c r="A86" s="47"/>
      <c r="B86" s="111"/>
      <c r="D86"/>
      <c r="W86" s="105"/>
      <c r="AI86"/>
    </row>
    <row r="87" spans="1:35" x14ac:dyDescent="0.3">
      <c r="A87" s="47"/>
      <c r="B87" s="111"/>
      <c r="D87"/>
      <c r="W87" s="105"/>
      <c r="AI87"/>
    </row>
    <row r="88" spans="1:35" x14ac:dyDescent="0.3">
      <c r="A88" s="47"/>
      <c r="B88" s="111"/>
      <c r="D88"/>
      <c r="W88" s="105"/>
      <c r="AI88"/>
    </row>
    <row r="89" spans="1:35" x14ac:dyDescent="0.3">
      <c r="A89" s="47"/>
      <c r="B89" s="111"/>
      <c r="D89"/>
      <c r="W89" s="105"/>
      <c r="AI89"/>
    </row>
    <row r="90" spans="1:35" x14ac:dyDescent="0.3">
      <c r="A90" s="47"/>
      <c r="B90" s="111"/>
      <c r="D90"/>
      <c r="W90" s="105"/>
      <c r="AI90"/>
    </row>
    <row r="91" spans="1:35" x14ac:dyDescent="0.3">
      <c r="A91" s="47"/>
      <c r="B91" s="111"/>
      <c r="D91"/>
      <c r="W91" s="105"/>
      <c r="AI91"/>
    </row>
    <row r="92" spans="1:35" x14ac:dyDescent="0.3">
      <c r="A92" s="47"/>
      <c r="B92" s="111"/>
      <c r="D92"/>
      <c r="W92" s="105"/>
      <c r="AI92"/>
    </row>
    <row r="93" spans="1:35" x14ac:dyDescent="0.3">
      <c r="A93" s="47"/>
      <c r="B93" s="111"/>
      <c r="D93"/>
      <c r="W93" s="105"/>
      <c r="AI93"/>
    </row>
    <row r="94" spans="1:35" x14ac:dyDescent="0.3">
      <c r="A94" s="47"/>
      <c r="B94" s="111"/>
      <c r="D94"/>
      <c r="W94" s="105"/>
      <c r="AI94"/>
    </row>
    <row r="95" spans="1:35" x14ac:dyDescent="0.3">
      <c r="A95" s="47"/>
      <c r="B95" s="111"/>
      <c r="D95"/>
      <c r="W95" s="105"/>
      <c r="AI95"/>
    </row>
    <row r="96" spans="1:35" x14ac:dyDescent="0.3">
      <c r="A96" s="47"/>
      <c r="B96" s="111"/>
      <c r="D96"/>
      <c r="W96" s="105"/>
      <c r="AI96"/>
    </row>
    <row r="97" spans="1:35" x14ac:dyDescent="0.3">
      <c r="A97" s="47"/>
      <c r="B97" s="111"/>
      <c r="D97"/>
      <c r="W97" s="105"/>
      <c r="AI97"/>
    </row>
    <row r="98" spans="1:35" x14ac:dyDescent="0.3">
      <c r="A98" s="47"/>
      <c r="B98" s="111"/>
      <c r="D98"/>
      <c r="W98" s="105"/>
      <c r="AI98"/>
    </row>
    <row r="99" spans="1:35" x14ac:dyDescent="0.3">
      <c r="A99" s="47"/>
      <c r="B99" s="111"/>
      <c r="D99"/>
      <c r="W99" s="105"/>
      <c r="AI99"/>
    </row>
    <row r="100" spans="1:35" x14ac:dyDescent="0.3">
      <c r="A100" s="47"/>
      <c r="B100" s="111"/>
      <c r="D100"/>
      <c r="W100" s="105"/>
      <c r="AI100"/>
    </row>
    <row r="101" spans="1:35" x14ac:dyDescent="0.3">
      <c r="A101" s="47"/>
      <c r="B101" s="111"/>
      <c r="D101"/>
      <c r="W101" s="105"/>
      <c r="AI101"/>
    </row>
    <row r="102" spans="1:35" x14ac:dyDescent="0.3">
      <c r="A102" s="47"/>
      <c r="B102" s="111"/>
      <c r="D102"/>
      <c r="W102" s="105"/>
      <c r="AI102"/>
    </row>
    <row r="103" spans="1:35" x14ac:dyDescent="0.3">
      <c r="A103" s="47"/>
      <c r="B103" s="111"/>
      <c r="D103"/>
      <c r="W103" s="105"/>
      <c r="AI103"/>
    </row>
    <row r="104" spans="1:35" x14ac:dyDescent="0.3">
      <c r="A104" s="47"/>
      <c r="B104" s="111"/>
      <c r="D104"/>
      <c r="W104" s="105"/>
      <c r="AI104"/>
    </row>
    <row r="105" spans="1:35" x14ac:dyDescent="0.3">
      <c r="A105" s="47"/>
      <c r="B105" s="111"/>
      <c r="D105"/>
      <c r="W105" s="105"/>
      <c r="AI105"/>
    </row>
    <row r="106" spans="1:35" x14ac:dyDescent="0.3">
      <c r="A106" s="47"/>
      <c r="B106" s="111"/>
      <c r="D106"/>
      <c r="W106" s="105"/>
      <c r="AI106"/>
    </row>
    <row r="107" spans="1:35" x14ac:dyDescent="0.3">
      <c r="A107" s="47"/>
      <c r="B107" s="111"/>
      <c r="D107"/>
      <c r="W107" s="105"/>
      <c r="AI107"/>
    </row>
    <row r="108" spans="1:35" x14ac:dyDescent="0.3">
      <c r="A108" s="47"/>
      <c r="B108" s="111"/>
      <c r="D108"/>
      <c r="W108" s="105"/>
      <c r="AI108"/>
    </row>
    <row r="109" spans="1:35" x14ac:dyDescent="0.3">
      <c r="A109" s="47"/>
      <c r="B109" s="111"/>
      <c r="D109"/>
      <c r="W109" s="105"/>
      <c r="AI109"/>
    </row>
    <row r="110" spans="1:35" x14ac:dyDescent="0.3">
      <c r="A110" s="47"/>
      <c r="B110" s="111"/>
      <c r="D110"/>
      <c r="W110" s="105"/>
      <c r="AI110"/>
    </row>
    <row r="111" spans="1:35" x14ac:dyDescent="0.3">
      <c r="A111" s="47"/>
      <c r="B111" s="111"/>
      <c r="D111"/>
      <c r="W111" s="105"/>
      <c r="AI111"/>
    </row>
    <row r="112" spans="1:35" x14ac:dyDescent="0.3">
      <c r="A112" s="47"/>
      <c r="B112" s="111"/>
      <c r="D112"/>
      <c r="W112" s="105"/>
      <c r="AI112"/>
    </row>
    <row r="113" spans="1:35" x14ac:dyDescent="0.3">
      <c r="A113" s="47"/>
      <c r="B113" s="111"/>
      <c r="D113"/>
      <c r="W113" s="105"/>
      <c r="AI113"/>
    </row>
    <row r="114" spans="1:35" x14ac:dyDescent="0.3">
      <c r="A114" s="47"/>
      <c r="B114" s="111"/>
      <c r="D114"/>
      <c r="W114" s="105"/>
      <c r="AI114"/>
    </row>
    <row r="115" spans="1:35" x14ac:dyDescent="0.3">
      <c r="A115" s="47"/>
      <c r="B115" s="111"/>
      <c r="D115"/>
      <c r="W115" s="105"/>
      <c r="AI115"/>
    </row>
    <row r="116" spans="1:35" x14ac:dyDescent="0.3">
      <c r="A116" s="47"/>
      <c r="B116" s="111"/>
      <c r="D116"/>
      <c r="W116" s="105"/>
      <c r="AI116"/>
    </row>
    <row r="117" spans="1:35" x14ac:dyDescent="0.3">
      <c r="A117" s="47"/>
      <c r="B117" s="111"/>
      <c r="D117"/>
      <c r="W117" s="105"/>
      <c r="AI117"/>
    </row>
    <row r="118" spans="1:35" x14ac:dyDescent="0.3">
      <c r="A118" s="47"/>
      <c r="B118" s="111"/>
      <c r="D118"/>
      <c r="W118" s="105"/>
      <c r="AI118"/>
    </row>
    <row r="119" spans="1:35" x14ac:dyDescent="0.3">
      <c r="A119" s="47"/>
      <c r="B119" s="111"/>
      <c r="D119"/>
      <c r="W119" s="105"/>
      <c r="AI119"/>
    </row>
    <row r="120" spans="1:35" x14ac:dyDescent="0.3">
      <c r="A120" s="47"/>
      <c r="B120" s="111"/>
      <c r="D120"/>
      <c r="W120" s="105"/>
      <c r="AI120"/>
    </row>
    <row r="121" spans="1:35" x14ac:dyDescent="0.3">
      <c r="A121" s="47"/>
      <c r="B121" s="111"/>
      <c r="D121"/>
      <c r="W121" s="105"/>
      <c r="AI121"/>
    </row>
    <row r="122" spans="1:35" x14ac:dyDescent="0.3">
      <c r="A122" s="47"/>
      <c r="B122" s="111"/>
      <c r="D122"/>
      <c r="W122" s="105"/>
      <c r="AI122"/>
    </row>
    <row r="123" spans="1:35" x14ac:dyDescent="0.3">
      <c r="A123" s="47"/>
      <c r="B123" s="111"/>
      <c r="D123"/>
      <c r="W123" s="105"/>
      <c r="AI123"/>
    </row>
    <row r="124" spans="1:35" x14ac:dyDescent="0.3">
      <c r="A124" s="47"/>
      <c r="B124" s="111"/>
      <c r="D124"/>
      <c r="W124" s="105"/>
      <c r="AI124"/>
    </row>
    <row r="125" spans="1:35" x14ac:dyDescent="0.3">
      <c r="A125" s="47"/>
      <c r="B125" s="111"/>
      <c r="D125"/>
      <c r="W125" s="105"/>
      <c r="AI125"/>
    </row>
    <row r="126" spans="1:35" x14ac:dyDescent="0.3">
      <c r="A126" s="47"/>
      <c r="B126" s="111"/>
      <c r="D126"/>
      <c r="W126" s="105"/>
      <c r="AI126"/>
    </row>
    <row r="127" spans="1:35" x14ac:dyDescent="0.3">
      <c r="A127" s="47"/>
      <c r="B127" s="111"/>
      <c r="D127"/>
      <c r="W127" s="105"/>
      <c r="AI127"/>
    </row>
    <row r="128" spans="1:35" x14ac:dyDescent="0.3">
      <c r="A128" s="47"/>
      <c r="B128" s="111"/>
      <c r="D128"/>
      <c r="W128" s="105"/>
      <c r="AI128"/>
    </row>
    <row r="129" spans="1:35" x14ac:dyDescent="0.3">
      <c r="A129" s="47"/>
      <c r="B129" s="111"/>
      <c r="D129"/>
      <c r="W129" s="105"/>
      <c r="AI129"/>
    </row>
    <row r="130" spans="1:35" x14ac:dyDescent="0.3">
      <c r="A130" s="47"/>
      <c r="B130" s="111"/>
      <c r="D130"/>
      <c r="W130" s="105"/>
      <c r="AI130"/>
    </row>
    <row r="131" spans="1:35" x14ac:dyDescent="0.3">
      <c r="A131" s="47"/>
      <c r="B131" s="111"/>
      <c r="D131"/>
      <c r="W131" s="105"/>
      <c r="AI131"/>
    </row>
    <row r="132" spans="1:35" x14ac:dyDescent="0.3">
      <c r="A132" s="47"/>
      <c r="B132" s="111"/>
      <c r="D132"/>
      <c r="W132" s="105"/>
      <c r="AI132"/>
    </row>
    <row r="133" spans="1:35" x14ac:dyDescent="0.3">
      <c r="A133" s="47"/>
      <c r="B133" s="111"/>
      <c r="D133"/>
      <c r="W133" s="105"/>
      <c r="AI133"/>
    </row>
    <row r="134" spans="1:35" x14ac:dyDescent="0.3">
      <c r="A134" s="47"/>
      <c r="B134" s="111"/>
      <c r="D134"/>
      <c r="W134" s="105"/>
      <c r="AI134"/>
    </row>
    <row r="135" spans="1:35" x14ac:dyDescent="0.3">
      <c r="A135" s="47"/>
      <c r="B135" s="111"/>
      <c r="D135"/>
      <c r="W135" s="105"/>
      <c r="AI135"/>
    </row>
    <row r="136" spans="1:35" x14ac:dyDescent="0.3">
      <c r="A136" s="47"/>
      <c r="B136" s="111"/>
      <c r="D136"/>
      <c r="W136" s="105"/>
      <c r="AI136"/>
    </row>
    <row r="137" spans="1:35" x14ac:dyDescent="0.3">
      <c r="A137" s="47"/>
      <c r="B137" s="111"/>
      <c r="D137"/>
      <c r="W137" s="105"/>
      <c r="AI137"/>
    </row>
    <row r="138" spans="1:35" x14ac:dyDescent="0.3">
      <c r="A138" s="47"/>
      <c r="B138" s="111"/>
      <c r="D138"/>
      <c r="W138" s="105"/>
      <c r="AI138"/>
    </row>
    <row r="139" spans="1:35" x14ac:dyDescent="0.3">
      <c r="A139" s="47"/>
      <c r="B139" s="111"/>
      <c r="D139"/>
      <c r="W139" s="105"/>
      <c r="AI139"/>
    </row>
    <row r="140" spans="1:35" x14ac:dyDescent="0.3">
      <c r="A140" s="47"/>
      <c r="B140" s="111"/>
      <c r="D140"/>
      <c r="W140" s="105"/>
      <c r="AI140"/>
    </row>
    <row r="141" spans="1:35" x14ac:dyDescent="0.3">
      <c r="A141" s="47"/>
      <c r="B141" s="111"/>
      <c r="D141"/>
      <c r="W141" s="105"/>
      <c r="AI141"/>
    </row>
    <row r="142" spans="1:35" x14ac:dyDescent="0.3">
      <c r="A142" s="47"/>
      <c r="B142" s="111"/>
      <c r="D142"/>
      <c r="W142" s="105"/>
      <c r="AI142"/>
    </row>
    <row r="143" spans="1:35" x14ac:dyDescent="0.3">
      <c r="A143" s="47"/>
      <c r="B143" s="111"/>
      <c r="D143"/>
      <c r="W143" s="105"/>
      <c r="AI143"/>
    </row>
    <row r="144" spans="1:35" x14ac:dyDescent="0.3">
      <c r="A144" s="47"/>
      <c r="B144" s="111"/>
      <c r="D144"/>
      <c r="W144" s="105"/>
      <c r="AI144"/>
    </row>
    <row r="145" spans="1:35" x14ac:dyDescent="0.3">
      <c r="A145" s="47"/>
      <c r="B145" s="111"/>
      <c r="D145"/>
      <c r="W145" s="105"/>
      <c r="AI145"/>
    </row>
    <row r="146" spans="1:35" x14ac:dyDescent="0.3">
      <c r="A146" s="47"/>
      <c r="B146" s="111"/>
      <c r="D146"/>
      <c r="W146" s="105"/>
      <c r="AI146"/>
    </row>
    <row r="147" spans="1:35" x14ac:dyDescent="0.3">
      <c r="A147" s="47"/>
      <c r="B147" s="111"/>
      <c r="D147"/>
      <c r="W147" s="105"/>
      <c r="AI147"/>
    </row>
    <row r="148" spans="1:35" x14ac:dyDescent="0.3">
      <c r="A148" s="47"/>
      <c r="B148" s="111"/>
      <c r="D148"/>
      <c r="W148" s="105"/>
      <c r="AI148"/>
    </row>
    <row r="149" spans="1:35" x14ac:dyDescent="0.3">
      <c r="A149" s="47"/>
      <c r="B149" s="111"/>
      <c r="D149"/>
      <c r="W149" s="105"/>
      <c r="AI149"/>
    </row>
    <row r="150" spans="1:35" x14ac:dyDescent="0.3">
      <c r="A150" s="47"/>
      <c r="B150" s="111"/>
      <c r="D150"/>
      <c r="W150" s="105"/>
      <c r="AI150"/>
    </row>
    <row r="151" spans="1:35" x14ac:dyDescent="0.3">
      <c r="A151" s="47"/>
      <c r="B151" s="111"/>
      <c r="D151"/>
      <c r="W151" s="105"/>
      <c r="AI151"/>
    </row>
    <row r="152" spans="1:35" x14ac:dyDescent="0.3">
      <c r="A152" s="47"/>
      <c r="B152" s="111"/>
      <c r="D152"/>
      <c r="W152" s="105"/>
      <c r="AI152"/>
    </row>
    <row r="153" spans="1:35" x14ac:dyDescent="0.3">
      <c r="A153" s="47"/>
      <c r="B153" s="111"/>
      <c r="D153"/>
      <c r="W153" s="105"/>
      <c r="AI153"/>
    </row>
    <row r="154" spans="1:35" x14ac:dyDescent="0.3">
      <c r="A154" s="47"/>
      <c r="B154" s="111"/>
      <c r="D154"/>
      <c r="W154" s="105"/>
      <c r="AI154"/>
    </row>
    <row r="155" spans="1:35" x14ac:dyDescent="0.3">
      <c r="A155" s="47"/>
      <c r="B155" s="111"/>
      <c r="D155"/>
      <c r="W155" s="105"/>
      <c r="AI155"/>
    </row>
    <row r="156" spans="1:35" x14ac:dyDescent="0.3">
      <c r="A156" s="47"/>
      <c r="B156" s="111"/>
      <c r="D156"/>
      <c r="W156" s="105"/>
      <c r="AI156"/>
    </row>
    <row r="157" spans="1:35" x14ac:dyDescent="0.3">
      <c r="A157" s="47"/>
      <c r="B157" s="111"/>
      <c r="D157"/>
      <c r="W157" s="105"/>
      <c r="AI157"/>
    </row>
    <row r="158" spans="1:35" x14ac:dyDescent="0.3">
      <c r="A158" s="47"/>
      <c r="B158" s="111"/>
      <c r="D158"/>
      <c r="W158" s="105"/>
      <c r="AI158"/>
    </row>
    <row r="159" spans="1:35" x14ac:dyDescent="0.3">
      <c r="A159" s="47"/>
      <c r="B159" s="111"/>
      <c r="D159"/>
      <c r="W159" s="105"/>
      <c r="AI159"/>
    </row>
    <row r="160" spans="1:35" x14ac:dyDescent="0.3">
      <c r="A160" s="47"/>
      <c r="B160" s="111"/>
      <c r="D160"/>
      <c r="W160" s="105"/>
      <c r="AI160"/>
    </row>
    <row r="161" spans="1:35" x14ac:dyDescent="0.3">
      <c r="A161" s="47"/>
      <c r="B161" s="111"/>
      <c r="D161"/>
      <c r="W161" s="105"/>
      <c r="AI161"/>
    </row>
    <row r="162" spans="1:35" x14ac:dyDescent="0.3">
      <c r="A162" s="47"/>
      <c r="B162" s="111"/>
      <c r="D162"/>
      <c r="W162" s="105"/>
      <c r="AI162"/>
    </row>
    <row r="163" spans="1:35" x14ac:dyDescent="0.3">
      <c r="A163" s="47"/>
      <c r="B163" s="111"/>
      <c r="D163"/>
      <c r="W163" s="105"/>
      <c r="AI163"/>
    </row>
    <row r="164" spans="1:35" x14ac:dyDescent="0.3">
      <c r="A164" s="47"/>
      <c r="B164" s="111"/>
      <c r="D164"/>
      <c r="W164" s="105"/>
      <c r="AI164"/>
    </row>
    <row r="165" spans="1:35" x14ac:dyDescent="0.3">
      <c r="A165" s="47"/>
      <c r="B165" s="111"/>
      <c r="D165"/>
      <c r="W165" s="105"/>
      <c r="AI165"/>
    </row>
    <row r="166" spans="1:35" x14ac:dyDescent="0.3">
      <c r="A166" s="47"/>
      <c r="B166" s="111"/>
      <c r="D166"/>
      <c r="W166" s="105"/>
      <c r="AI166"/>
    </row>
    <row r="167" spans="1:35" x14ac:dyDescent="0.3">
      <c r="A167" s="47"/>
      <c r="B167" s="111"/>
      <c r="D167"/>
      <c r="W167" s="105"/>
      <c r="AI167"/>
    </row>
    <row r="168" spans="1:35" x14ac:dyDescent="0.3">
      <c r="A168" s="47"/>
      <c r="B168" s="111"/>
      <c r="D168"/>
      <c r="W168" s="105"/>
      <c r="AI168"/>
    </row>
    <row r="169" spans="1:35" x14ac:dyDescent="0.3">
      <c r="A169" s="47"/>
      <c r="B169" s="111"/>
      <c r="D169"/>
      <c r="W169" s="105"/>
      <c r="AI169"/>
    </row>
    <row r="170" spans="1:35" x14ac:dyDescent="0.3">
      <c r="A170" s="47"/>
      <c r="B170" s="111"/>
      <c r="D170"/>
      <c r="W170" s="105"/>
      <c r="AI170"/>
    </row>
    <row r="171" spans="1:35" x14ac:dyDescent="0.3">
      <c r="A171" s="47"/>
      <c r="B171" s="111"/>
      <c r="D171"/>
      <c r="W171" s="105"/>
      <c r="AI171"/>
    </row>
    <row r="172" spans="1:35" x14ac:dyDescent="0.3">
      <c r="A172" s="47"/>
      <c r="B172" s="111"/>
      <c r="D172"/>
      <c r="W172" s="105"/>
      <c r="AI172"/>
    </row>
    <row r="173" spans="1:35" x14ac:dyDescent="0.3">
      <c r="A173" s="47"/>
      <c r="B173" s="111"/>
      <c r="D173"/>
      <c r="W173" s="105"/>
      <c r="AI173"/>
    </row>
    <row r="174" spans="1:35" x14ac:dyDescent="0.3">
      <c r="A174" s="47"/>
      <c r="B174" s="111"/>
      <c r="D174"/>
      <c r="W174" s="105"/>
      <c r="AI174"/>
    </row>
    <row r="175" spans="1:35" x14ac:dyDescent="0.3">
      <c r="A175" s="47"/>
      <c r="B175" s="111"/>
      <c r="D175"/>
      <c r="W175" s="105"/>
      <c r="AI175"/>
    </row>
    <row r="176" spans="1:35" x14ac:dyDescent="0.3">
      <c r="A176" s="47"/>
      <c r="B176" s="111"/>
      <c r="D176"/>
      <c r="W176" s="105"/>
      <c r="AI176"/>
    </row>
    <row r="177" spans="1:35" x14ac:dyDescent="0.3">
      <c r="A177" s="47"/>
      <c r="B177" s="111"/>
      <c r="D177"/>
      <c r="W177" s="105"/>
      <c r="AI177"/>
    </row>
    <row r="178" spans="1:35" x14ac:dyDescent="0.3">
      <c r="A178" s="47"/>
      <c r="B178" s="112"/>
      <c r="C178" s="79"/>
      <c r="D178" s="79"/>
      <c r="E178" s="79"/>
      <c r="F178" s="79"/>
      <c r="G178" s="79"/>
      <c r="H178" s="79"/>
      <c r="I178" s="79"/>
      <c r="J178" s="79"/>
      <c r="K178" s="79"/>
      <c r="L178" s="79"/>
      <c r="M178" s="79"/>
      <c r="N178" s="79"/>
      <c r="O178" s="79"/>
      <c r="P178" s="79"/>
      <c r="Q178" s="79"/>
      <c r="R178" s="79"/>
      <c r="S178" s="79"/>
      <c r="T178" s="79"/>
      <c r="U178" s="79"/>
      <c r="V178" s="79"/>
      <c r="W178" s="89"/>
      <c r="AI178"/>
    </row>
    <row r="179" spans="1:35" x14ac:dyDescent="0.3">
      <c r="D179"/>
      <c r="AI179"/>
    </row>
    <row r="180" spans="1:35" x14ac:dyDescent="0.3">
      <c r="D180"/>
      <c r="AI180"/>
    </row>
    <row r="181" spans="1:35" x14ac:dyDescent="0.3">
      <c r="D181"/>
      <c r="AI181"/>
    </row>
    <row r="182" spans="1:35" x14ac:dyDescent="0.3">
      <c r="D182"/>
      <c r="AI182"/>
    </row>
    <row r="183" spans="1:35" x14ac:dyDescent="0.3">
      <c r="D183"/>
    </row>
    <row r="184" spans="1:35" x14ac:dyDescent="0.3">
      <c r="D184"/>
    </row>
    <row r="185" spans="1:35" x14ac:dyDescent="0.3">
      <c r="D185"/>
    </row>
    <row r="186" spans="1:35" x14ac:dyDescent="0.3">
      <c r="D186"/>
    </row>
    <row r="187" spans="1:35" x14ac:dyDescent="0.3">
      <c r="D187"/>
    </row>
    <row r="188" spans="1:35" x14ac:dyDescent="0.3">
      <c r="D188"/>
    </row>
    <row r="189" spans="1:35" x14ac:dyDescent="0.3">
      <c r="D189"/>
    </row>
    <row r="190" spans="1:35" x14ac:dyDescent="0.3">
      <c r="D190"/>
    </row>
    <row r="191" spans="1:35" x14ac:dyDescent="0.3">
      <c r="D191"/>
    </row>
    <row r="192" spans="1:35" x14ac:dyDescent="0.3">
      <c r="D192"/>
    </row>
    <row r="193" spans="4:4" x14ac:dyDescent="0.3">
      <c r="D193"/>
    </row>
    <row r="194" spans="4:4" x14ac:dyDescent="0.3">
      <c r="D194"/>
    </row>
    <row r="195" spans="4:4" x14ac:dyDescent="0.3">
      <c r="D195"/>
    </row>
    <row r="196" spans="4:4" x14ac:dyDescent="0.3">
      <c r="D196"/>
    </row>
    <row r="197" spans="4:4" x14ac:dyDescent="0.3">
      <c r="D197"/>
    </row>
    <row r="198" spans="4:4" x14ac:dyDescent="0.3">
      <c r="D198"/>
    </row>
    <row r="199" spans="4:4" x14ac:dyDescent="0.3">
      <c r="D199"/>
    </row>
    <row r="200" spans="4:4" x14ac:dyDescent="0.3">
      <c r="D200"/>
    </row>
    <row r="201" spans="4:4" x14ac:dyDescent="0.3">
      <c r="D201"/>
    </row>
    <row r="202" spans="4:4" x14ac:dyDescent="0.3">
      <c r="D202"/>
    </row>
    <row r="203" spans="4:4" x14ac:dyDescent="0.3">
      <c r="D203"/>
    </row>
    <row r="204" spans="4:4" x14ac:dyDescent="0.3">
      <c r="D204"/>
    </row>
    <row r="205" spans="4:4" x14ac:dyDescent="0.3">
      <c r="D205"/>
    </row>
    <row r="206" spans="4:4" x14ac:dyDescent="0.3">
      <c r="D206"/>
    </row>
    <row r="207" spans="4:4" x14ac:dyDescent="0.3">
      <c r="D207"/>
    </row>
    <row r="208" spans="4:4" x14ac:dyDescent="0.3">
      <c r="D208"/>
    </row>
    <row r="209" spans="4:4" x14ac:dyDescent="0.3">
      <c r="D209"/>
    </row>
    <row r="210" spans="4:4" x14ac:dyDescent="0.3">
      <c r="D210"/>
    </row>
    <row r="211" spans="4:4" x14ac:dyDescent="0.3">
      <c r="D211"/>
    </row>
    <row r="212" spans="4:4" x14ac:dyDescent="0.3">
      <c r="D212"/>
    </row>
    <row r="213" spans="4:4" x14ac:dyDescent="0.3">
      <c r="D213"/>
    </row>
    <row r="214" spans="4:4" x14ac:dyDescent="0.3">
      <c r="D214"/>
    </row>
    <row r="215" spans="4:4" x14ac:dyDescent="0.3">
      <c r="D215"/>
    </row>
    <row r="216" spans="4:4" x14ac:dyDescent="0.3">
      <c r="D216"/>
    </row>
    <row r="217" spans="4:4" x14ac:dyDescent="0.3">
      <c r="D217"/>
    </row>
    <row r="218" spans="4:4" x14ac:dyDescent="0.3">
      <c r="D218"/>
    </row>
    <row r="219" spans="4:4" x14ac:dyDescent="0.3">
      <c r="D219"/>
    </row>
    <row r="220" spans="4:4" x14ac:dyDescent="0.3">
      <c r="D220"/>
    </row>
    <row r="221" spans="4:4" x14ac:dyDescent="0.3">
      <c r="D221"/>
    </row>
  </sheetData>
  <dataConsolid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47BF8-107A-40D2-B2AA-DA3710D775D8}">
  <sheetPr codeName="Sheet6"/>
  <dimension ref="B4:AK191"/>
  <sheetViews>
    <sheetView workbookViewId="0"/>
  </sheetViews>
  <sheetFormatPr defaultRowHeight="14.4" x14ac:dyDescent="0.3"/>
  <cols>
    <col min="2" max="2" width="15.33203125" bestFit="1" customWidth="1"/>
    <col min="3" max="3" width="17.5546875" style="108" bestFit="1" customWidth="1"/>
    <col min="4" max="4" width="5.33203125" style="119" bestFit="1" customWidth="1"/>
    <col min="5" max="5" width="5.44140625" bestFit="1" customWidth="1"/>
    <col min="6" max="6" width="7.44140625" bestFit="1" customWidth="1"/>
    <col min="7" max="7" width="4.6640625" bestFit="1" customWidth="1"/>
    <col min="8" max="8" width="7.44140625" bestFit="1" customWidth="1"/>
    <col min="9" max="9" width="4.44140625" bestFit="1" customWidth="1"/>
    <col min="10" max="10" width="10.5546875" bestFit="1" customWidth="1"/>
    <col min="11" max="11" width="9" bestFit="1" customWidth="1"/>
    <col min="12" max="12" width="6.6640625" bestFit="1" customWidth="1"/>
    <col min="13" max="13" width="4.33203125" bestFit="1" customWidth="1"/>
    <col min="14" max="14" width="6.44140625" bestFit="1" customWidth="1"/>
    <col min="15" max="15" width="5.33203125" bestFit="1" customWidth="1"/>
    <col min="16" max="16" width="10.6640625" bestFit="1" customWidth="1"/>
    <col min="17" max="17" width="8.44140625" bestFit="1" customWidth="1"/>
    <col min="18" max="18" width="5" bestFit="1" customWidth="1"/>
    <col min="19" max="19" width="14.5546875" bestFit="1" customWidth="1"/>
    <col min="20" max="20" width="11.5546875" bestFit="1" customWidth="1"/>
    <col min="21" max="21" width="12" bestFit="1" customWidth="1"/>
    <col min="22" max="22" width="12.6640625" bestFit="1" customWidth="1"/>
    <col min="23" max="23" width="8.33203125" bestFit="1" customWidth="1"/>
    <col min="24" max="24" width="13.44140625" bestFit="1" customWidth="1"/>
    <col min="25" max="25" width="11.5546875" bestFit="1" customWidth="1"/>
    <col min="26" max="26" width="5.44140625" bestFit="1" customWidth="1"/>
    <col min="27" max="27" width="13.33203125" bestFit="1" customWidth="1"/>
    <col min="28" max="28" width="9.33203125" bestFit="1" customWidth="1"/>
    <col min="29" max="29" width="7.44140625" bestFit="1" customWidth="1"/>
    <col min="30" max="30" width="15" bestFit="1" customWidth="1"/>
    <col min="31" max="31" width="10.44140625" bestFit="1" customWidth="1"/>
    <col min="32" max="32" width="16.44140625" bestFit="1" customWidth="1"/>
    <col min="33" max="33" width="9.44140625" bestFit="1" customWidth="1"/>
    <col min="34" max="34" width="12.33203125" bestFit="1" customWidth="1"/>
    <col min="35" max="35" width="6.5546875" bestFit="1" customWidth="1"/>
    <col min="36" max="36" width="4.44140625" bestFit="1" customWidth="1"/>
    <col min="37" max="37" width="7.44140625" bestFit="1" customWidth="1"/>
    <col min="38" max="38" width="6.5546875" bestFit="1" customWidth="1"/>
    <col min="39" max="39" width="12.33203125" bestFit="1" customWidth="1"/>
    <col min="40" max="40" width="8.33203125" bestFit="1" customWidth="1"/>
    <col min="41" max="41" width="7" bestFit="1" customWidth="1"/>
    <col min="42" max="42" width="7.5546875" bestFit="1" customWidth="1"/>
    <col min="43" max="44" width="10.5546875" bestFit="1" customWidth="1"/>
  </cols>
  <sheetData>
    <row r="4" spans="2:37" x14ac:dyDescent="0.3">
      <c r="B4" s="46" t="s">
        <v>184</v>
      </c>
      <c r="C4" s="121" t="s">
        <v>185</v>
      </c>
      <c r="D4"/>
    </row>
    <row r="5" spans="2:37" x14ac:dyDescent="0.3">
      <c r="B5" s="46" t="s">
        <v>186</v>
      </c>
      <c r="C5" s="122" t="s">
        <v>187</v>
      </c>
      <c r="D5" t="s">
        <v>188</v>
      </c>
      <c r="E5" t="s">
        <v>194</v>
      </c>
      <c r="F5" t="s">
        <v>195</v>
      </c>
      <c r="G5" t="s">
        <v>122</v>
      </c>
      <c r="H5" t="s">
        <v>136</v>
      </c>
      <c r="I5" t="s">
        <v>123</v>
      </c>
      <c r="J5" t="s">
        <v>157</v>
      </c>
      <c r="K5" t="s">
        <v>130</v>
      </c>
      <c r="L5" t="s">
        <v>127</v>
      </c>
      <c r="M5" t="s">
        <v>126</v>
      </c>
      <c r="N5" t="s">
        <v>141</v>
      </c>
      <c r="O5" t="s">
        <v>129</v>
      </c>
      <c r="P5" t="s">
        <v>196</v>
      </c>
      <c r="Q5" t="s">
        <v>125</v>
      </c>
      <c r="R5" t="s">
        <v>143</v>
      </c>
      <c r="S5" t="s">
        <v>197</v>
      </c>
      <c r="T5" t="s">
        <v>191</v>
      </c>
      <c r="U5" t="s">
        <v>160</v>
      </c>
      <c r="V5" t="s">
        <v>147</v>
      </c>
      <c r="W5" t="s">
        <v>121</v>
      </c>
      <c r="X5" t="s">
        <v>162</v>
      </c>
      <c r="Y5" t="s">
        <v>138</v>
      </c>
      <c r="Z5" t="s">
        <v>164</v>
      </c>
      <c r="AA5" t="s">
        <v>198</v>
      </c>
      <c r="AB5" t="s">
        <v>148</v>
      </c>
      <c r="AC5" t="s">
        <v>165</v>
      </c>
      <c r="AD5" t="s">
        <v>149</v>
      </c>
      <c r="AE5" t="s">
        <v>166</v>
      </c>
      <c r="AF5" t="s">
        <v>199</v>
      </c>
      <c r="AG5" t="s">
        <v>200</v>
      </c>
      <c r="AH5" t="s">
        <v>201</v>
      </c>
      <c r="AI5" t="s">
        <v>167</v>
      </c>
      <c r="AJ5" t="s">
        <v>134</v>
      </c>
      <c r="AK5" t="s">
        <v>168</v>
      </c>
    </row>
    <row r="6" spans="2:37" x14ac:dyDescent="0.3">
      <c r="B6" s="47" t="s">
        <v>202</v>
      </c>
      <c r="C6" s="122"/>
      <c r="D6"/>
    </row>
    <row r="7" spans="2:37" x14ac:dyDescent="0.3">
      <c r="B7" s="47" t="s">
        <v>203</v>
      </c>
      <c r="C7" s="122"/>
      <c r="D7"/>
    </row>
    <row r="8" spans="2:37" x14ac:dyDescent="0.3">
      <c r="B8" s="47" t="s">
        <v>204</v>
      </c>
      <c r="C8" s="122"/>
      <c r="D8"/>
    </row>
    <row r="9" spans="2:37" x14ac:dyDescent="0.3">
      <c r="B9" s="47" t="s">
        <v>205</v>
      </c>
      <c r="C9" s="122">
        <v>0</v>
      </c>
      <c r="D9"/>
      <c r="E9">
        <v>0</v>
      </c>
      <c r="F9">
        <v>0</v>
      </c>
      <c r="G9">
        <v>0</v>
      </c>
      <c r="H9">
        <v>0</v>
      </c>
      <c r="I9">
        <v>0</v>
      </c>
      <c r="J9">
        <v>0</v>
      </c>
      <c r="K9">
        <v>0</v>
      </c>
      <c r="L9">
        <v>0</v>
      </c>
      <c r="M9">
        <v>0</v>
      </c>
      <c r="N9">
        <v>0</v>
      </c>
      <c r="O9">
        <v>0</v>
      </c>
      <c r="P9">
        <v>0</v>
      </c>
      <c r="Q9">
        <v>0</v>
      </c>
      <c r="R9">
        <v>0</v>
      </c>
      <c r="S9">
        <v>0</v>
      </c>
      <c r="U9">
        <v>0</v>
      </c>
      <c r="V9">
        <v>0</v>
      </c>
      <c r="W9">
        <v>0</v>
      </c>
      <c r="X9">
        <v>0</v>
      </c>
      <c r="Y9">
        <v>0</v>
      </c>
      <c r="Z9">
        <v>0</v>
      </c>
      <c r="AA9">
        <v>0</v>
      </c>
      <c r="AB9">
        <v>0</v>
      </c>
      <c r="AC9">
        <v>0</v>
      </c>
      <c r="AD9">
        <v>0</v>
      </c>
      <c r="AE9">
        <v>0</v>
      </c>
      <c r="AF9">
        <v>0</v>
      </c>
      <c r="AG9">
        <v>0</v>
      </c>
      <c r="AH9">
        <v>0</v>
      </c>
      <c r="AI9">
        <v>0</v>
      </c>
      <c r="AJ9">
        <v>0</v>
      </c>
      <c r="AK9">
        <v>0</v>
      </c>
    </row>
    <row r="10" spans="2:37" x14ac:dyDescent="0.3">
      <c r="B10" s="47" t="s">
        <v>206</v>
      </c>
      <c r="C10" s="122">
        <v>0</v>
      </c>
      <c r="D10">
        <v>2960</v>
      </c>
      <c r="E10">
        <v>0</v>
      </c>
      <c r="F10">
        <v>0</v>
      </c>
    </row>
    <row r="11" spans="2:37" x14ac:dyDescent="0.3">
      <c r="B11" s="47" t="s">
        <v>207</v>
      </c>
      <c r="C11" s="122">
        <v>0</v>
      </c>
      <c r="D11">
        <v>2960</v>
      </c>
      <c r="E11">
        <v>0</v>
      </c>
      <c r="F11">
        <v>0</v>
      </c>
      <c r="G11">
        <v>0</v>
      </c>
      <c r="H11">
        <v>0</v>
      </c>
      <c r="I11">
        <v>0</v>
      </c>
      <c r="J11">
        <v>0</v>
      </c>
      <c r="K11">
        <v>0</v>
      </c>
      <c r="L11">
        <v>0</v>
      </c>
      <c r="M11">
        <v>0</v>
      </c>
      <c r="N11">
        <v>0</v>
      </c>
      <c r="O11">
        <v>0</v>
      </c>
      <c r="P11">
        <v>0</v>
      </c>
      <c r="Q11">
        <v>0</v>
      </c>
      <c r="R11">
        <v>0</v>
      </c>
      <c r="S11">
        <v>0</v>
      </c>
      <c r="U11">
        <v>0</v>
      </c>
      <c r="V11">
        <v>0</v>
      </c>
      <c r="W11">
        <v>0</v>
      </c>
      <c r="X11">
        <v>0</v>
      </c>
      <c r="Y11">
        <v>0</v>
      </c>
      <c r="Z11">
        <v>0</v>
      </c>
      <c r="AA11">
        <v>0</v>
      </c>
      <c r="AB11">
        <v>0</v>
      </c>
      <c r="AC11">
        <v>0</v>
      </c>
      <c r="AD11">
        <v>0</v>
      </c>
      <c r="AE11">
        <v>0</v>
      </c>
      <c r="AF11">
        <v>0</v>
      </c>
      <c r="AG11">
        <v>0</v>
      </c>
      <c r="AH11">
        <v>0</v>
      </c>
      <c r="AI11">
        <v>0</v>
      </c>
      <c r="AJ11">
        <v>0</v>
      </c>
      <c r="AK11">
        <v>0</v>
      </c>
    </row>
    <row r="12" spans="2:37" x14ac:dyDescent="0.3">
      <c r="C12"/>
      <c r="D12"/>
    </row>
    <row r="13" spans="2:37" x14ac:dyDescent="0.3">
      <c r="C13"/>
      <c r="D13"/>
    </row>
    <row r="14" spans="2:37" x14ac:dyDescent="0.3">
      <c r="C14"/>
      <c r="D14"/>
    </row>
    <row r="15" spans="2:37" x14ac:dyDescent="0.3">
      <c r="C15"/>
      <c r="D15"/>
    </row>
    <row r="16" spans="2:37" x14ac:dyDescent="0.3">
      <c r="C16"/>
      <c r="D16"/>
    </row>
    <row r="17" spans="3:4" x14ac:dyDescent="0.3">
      <c r="C17"/>
      <c r="D17"/>
    </row>
    <row r="18" spans="3:4" x14ac:dyDescent="0.3">
      <c r="C18"/>
      <c r="D18"/>
    </row>
    <row r="19" spans="3:4" x14ac:dyDescent="0.3">
      <c r="C19"/>
      <c r="D19"/>
    </row>
    <row r="20" spans="3:4" x14ac:dyDescent="0.3">
      <c r="C20"/>
      <c r="D20"/>
    </row>
    <row r="21" spans="3:4" x14ac:dyDescent="0.3">
      <c r="C21"/>
      <c r="D21"/>
    </row>
    <row r="22" spans="3:4" x14ac:dyDescent="0.3">
      <c r="C22"/>
      <c r="D22"/>
    </row>
    <row r="23" spans="3:4" x14ac:dyDescent="0.3">
      <c r="C23"/>
      <c r="D23"/>
    </row>
    <row r="24" spans="3:4" x14ac:dyDescent="0.3">
      <c r="C24"/>
      <c r="D24"/>
    </row>
    <row r="25" spans="3:4" x14ac:dyDescent="0.3">
      <c r="C25"/>
      <c r="D25"/>
    </row>
    <row r="26" spans="3:4" x14ac:dyDescent="0.3">
      <c r="C26"/>
      <c r="D26"/>
    </row>
    <row r="27" spans="3:4" x14ac:dyDescent="0.3">
      <c r="C27"/>
      <c r="D27"/>
    </row>
    <row r="28" spans="3:4" x14ac:dyDescent="0.3">
      <c r="C28"/>
      <c r="D28"/>
    </row>
    <row r="29" spans="3:4" x14ac:dyDescent="0.3">
      <c r="C29"/>
      <c r="D29"/>
    </row>
    <row r="30" spans="3:4" x14ac:dyDescent="0.3">
      <c r="C30"/>
      <c r="D30"/>
    </row>
    <row r="31" spans="3:4" x14ac:dyDescent="0.3">
      <c r="C31"/>
      <c r="D31"/>
    </row>
    <row r="32" spans="3:4" x14ac:dyDescent="0.3">
      <c r="C32"/>
      <c r="D32"/>
    </row>
    <row r="33" spans="3:4" x14ac:dyDescent="0.3">
      <c r="C33"/>
      <c r="D33"/>
    </row>
    <row r="34" spans="3:4" x14ac:dyDescent="0.3">
      <c r="C34"/>
      <c r="D34"/>
    </row>
    <row r="35" spans="3:4" x14ac:dyDescent="0.3">
      <c r="C35"/>
      <c r="D35"/>
    </row>
    <row r="36" spans="3:4" x14ac:dyDescent="0.3">
      <c r="C36"/>
      <c r="D36"/>
    </row>
    <row r="37" spans="3:4" x14ac:dyDescent="0.3">
      <c r="C37"/>
      <c r="D37"/>
    </row>
    <row r="38" spans="3:4" x14ac:dyDescent="0.3">
      <c r="C38"/>
      <c r="D38"/>
    </row>
    <row r="39" spans="3:4" x14ac:dyDescent="0.3">
      <c r="C39"/>
      <c r="D39"/>
    </row>
    <row r="40" spans="3:4" x14ac:dyDescent="0.3">
      <c r="C40"/>
      <c r="D40"/>
    </row>
    <row r="41" spans="3:4" x14ac:dyDescent="0.3">
      <c r="C41"/>
      <c r="D41"/>
    </row>
    <row r="42" spans="3:4" x14ac:dyDescent="0.3">
      <c r="C42"/>
      <c r="D42"/>
    </row>
    <row r="43" spans="3:4" x14ac:dyDescent="0.3">
      <c r="C43"/>
      <c r="D43"/>
    </row>
    <row r="44" spans="3:4" x14ac:dyDescent="0.3">
      <c r="C44"/>
      <c r="D44"/>
    </row>
    <row r="45" spans="3:4" x14ac:dyDescent="0.3">
      <c r="C45"/>
      <c r="D45"/>
    </row>
    <row r="46" spans="3:4" x14ac:dyDescent="0.3">
      <c r="C46"/>
      <c r="D46"/>
    </row>
    <row r="47" spans="3:4" x14ac:dyDescent="0.3">
      <c r="C47"/>
      <c r="D47"/>
    </row>
    <row r="48" spans="3:4" x14ac:dyDescent="0.3">
      <c r="C48"/>
      <c r="D48"/>
    </row>
    <row r="49" spans="3:4" x14ac:dyDescent="0.3">
      <c r="C49"/>
      <c r="D49"/>
    </row>
    <row r="50" spans="3:4" x14ac:dyDescent="0.3">
      <c r="C50"/>
      <c r="D50"/>
    </row>
    <row r="51" spans="3:4" x14ac:dyDescent="0.3">
      <c r="C51"/>
      <c r="D51"/>
    </row>
    <row r="52" spans="3:4" x14ac:dyDescent="0.3">
      <c r="C52"/>
      <c r="D52"/>
    </row>
    <row r="53" spans="3:4" x14ac:dyDescent="0.3">
      <c r="C53"/>
      <c r="D53"/>
    </row>
    <row r="54" spans="3:4" x14ac:dyDescent="0.3">
      <c r="C54"/>
      <c r="D54"/>
    </row>
    <row r="55" spans="3:4" x14ac:dyDescent="0.3">
      <c r="C55"/>
      <c r="D55"/>
    </row>
    <row r="56" spans="3:4" x14ac:dyDescent="0.3">
      <c r="C56"/>
      <c r="D56"/>
    </row>
    <row r="57" spans="3:4" x14ac:dyDescent="0.3">
      <c r="C57"/>
      <c r="D57"/>
    </row>
    <row r="58" spans="3:4" x14ac:dyDescent="0.3">
      <c r="C58"/>
      <c r="D58"/>
    </row>
    <row r="59" spans="3:4" x14ac:dyDescent="0.3">
      <c r="C59"/>
      <c r="D59"/>
    </row>
    <row r="60" spans="3:4" x14ac:dyDescent="0.3">
      <c r="C60"/>
      <c r="D60"/>
    </row>
    <row r="61" spans="3:4" x14ac:dyDescent="0.3">
      <c r="C61"/>
      <c r="D61"/>
    </row>
    <row r="62" spans="3:4" x14ac:dyDescent="0.3">
      <c r="C62"/>
      <c r="D62"/>
    </row>
    <row r="63" spans="3:4" x14ac:dyDescent="0.3">
      <c r="C63"/>
      <c r="D63"/>
    </row>
    <row r="64" spans="3:4" x14ac:dyDescent="0.3">
      <c r="C64"/>
      <c r="D64"/>
    </row>
    <row r="65" spans="3:4" x14ac:dyDescent="0.3">
      <c r="C65"/>
      <c r="D65"/>
    </row>
    <row r="66" spans="3:4" x14ac:dyDescent="0.3">
      <c r="C66"/>
      <c r="D66"/>
    </row>
    <row r="67" spans="3:4" x14ac:dyDescent="0.3">
      <c r="C67"/>
      <c r="D67"/>
    </row>
    <row r="68" spans="3:4" x14ac:dyDescent="0.3">
      <c r="C68"/>
      <c r="D68"/>
    </row>
    <row r="69" spans="3:4" x14ac:dyDescent="0.3">
      <c r="C69"/>
      <c r="D69"/>
    </row>
    <row r="70" spans="3:4" x14ac:dyDescent="0.3">
      <c r="C70"/>
      <c r="D70"/>
    </row>
    <row r="71" spans="3:4" x14ac:dyDescent="0.3">
      <c r="C71"/>
      <c r="D71"/>
    </row>
    <row r="72" spans="3:4" x14ac:dyDescent="0.3">
      <c r="C72"/>
      <c r="D72"/>
    </row>
    <row r="73" spans="3:4" x14ac:dyDescent="0.3">
      <c r="C73"/>
      <c r="D73"/>
    </row>
    <row r="74" spans="3:4" x14ac:dyDescent="0.3">
      <c r="C74"/>
      <c r="D74"/>
    </row>
    <row r="75" spans="3:4" x14ac:dyDescent="0.3">
      <c r="C75"/>
      <c r="D75"/>
    </row>
    <row r="76" spans="3:4" x14ac:dyDescent="0.3">
      <c r="C76"/>
      <c r="D76"/>
    </row>
    <row r="77" spans="3:4" x14ac:dyDescent="0.3">
      <c r="C77"/>
      <c r="D77"/>
    </row>
    <row r="78" spans="3:4" x14ac:dyDescent="0.3">
      <c r="C78"/>
      <c r="D78"/>
    </row>
    <row r="79" spans="3:4" x14ac:dyDescent="0.3">
      <c r="C79"/>
      <c r="D79"/>
    </row>
    <row r="80" spans="3:4" x14ac:dyDescent="0.3">
      <c r="C80"/>
      <c r="D80"/>
    </row>
    <row r="81" spans="3:4" x14ac:dyDescent="0.3">
      <c r="C81"/>
      <c r="D81"/>
    </row>
    <row r="82" spans="3:4" x14ac:dyDescent="0.3">
      <c r="C82"/>
      <c r="D82"/>
    </row>
    <row r="83" spans="3:4" x14ac:dyDescent="0.3">
      <c r="C83"/>
      <c r="D83"/>
    </row>
    <row r="84" spans="3:4" x14ac:dyDescent="0.3">
      <c r="C84"/>
      <c r="D84"/>
    </row>
    <row r="85" spans="3:4" x14ac:dyDescent="0.3">
      <c r="C85"/>
      <c r="D85"/>
    </row>
    <row r="86" spans="3:4" x14ac:dyDescent="0.3">
      <c r="C86"/>
      <c r="D86"/>
    </row>
    <row r="87" spans="3:4" x14ac:dyDescent="0.3">
      <c r="C87"/>
      <c r="D87"/>
    </row>
    <row r="88" spans="3:4" x14ac:dyDescent="0.3">
      <c r="C88"/>
      <c r="D88"/>
    </row>
    <row r="89" spans="3:4" x14ac:dyDescent="0.3">
      <c r="C89"/>
      <c r="D89"/>
    </row>
    <row r="90" spans="3:4" x14ac:dyDescent="0.3">
      <c r="C90"/>
      <c r="D90"/>
    </row>
    <row r="91" spans="3:4" x14ac:dyDescent="0.3">
      <c r="C91"/>
      <c r="D91"/>
    </row>
    <row r="92" spans="3:4" x14ac:dyDescent="0.3">
      <c r="C92"/>
      <c r="D92"/>
    </row>
    <row r="93" spans="3:4" x14ac:dyDescent="0.3">
      <c r="C93"/>
      <c r="D93"/>
    </row>
    <row r="94" spans="3:4" x14ac:dyDescent="0.3">
      <c r="C94"/>
      <c r="D94"/>
    </row>
    <row r="95" spans="3:4" x14ac:dyDescent="0.3">
      <c r="C95"/>
      <c r="D95"/>
    </row>
    <row r="96" spans="3:4" x14ac:dyDescent="0.3">
      <c r="C96"/>
      <c r="D96"/>
    </row>
    <row r="97" spans="3:4" x14ac:dyDescent="0.3">
      <c r="C97"/>
      <c r="D97"/>
    </row>
    <row r="98" spans="3:4" x14ac:dyDescent="0.3">
      <c r="C98"/>
      <c r="D98"/>
    </row>
    <row r="99" spans="3:4" x14ac:dyDescent="0.3">
      <c r="C99"/>
      <c r="D99"/>
    </row>
    <row r="100" spans="3:4" x14ac:dyDescent="0.3">
      <c r="C100"/>
      <c r="D100"/>
    </row>
    <row r="101" spans="3:4" x14ac:dyDescent="0.3">
      <c r="C101"/>
      <c r="D101"/>
    </row>
    <row r="102" spans="3:4" x14ac:dyDescent="0.3">
      <c r="C102"/>
      <c r="D102"/>
    </row>
    <row r="103" spans="3:4" x14ac:dyDescent="0.3">
      <c r="C103"/>
      <c r="D103"/>
    </row>
    <row r="104" spans="3:4" x14ac:dyDescent="0.3">
      <c r="C104"/>
      <c r="D104"/>
    </row>
    <row r="105" spans="3:4" x14ac:dyDescent="0.3">
      <c r="C105"/>
      <c r="D105"/>
    </row>
    <row r="106" spans="3:4" x14ac:dyDescent="0.3">
      <c r="C106"/>
      <c r="D106"/>
    </row>
    <row r="107" spans="3:4" x14ac:dyDescent="0.3">
      <c r="C107"/>
      <c r="D107"/>
    </row>
    <row r="108" spans="3:4" x14ac:dyDescent="0.3">
      <c r="C108"/>
      <c r="D108"/>
    </row>
    <row r="109" spans="3:4" x14ac:dyDescent="0.3">
      <c r="C109"/>
      <c r="D109"/>
    </row>
    <row r="110" spans="3:4" x14ac:dyDescent="0.3">
      <c r="C110"/>
      <c r="D110"/>
    </row>
    <row r="111" spans="3:4" x14ac:dyDescent="0.3">
      <c r="C111"/>
      <c r="D111"/>
    </row>
    <row r="112" spans="3:4" x14ac:dyDescent="0.3">
      <c r="C112"/>
      <c r="D112"/>
    </row>
    <row r="113" spans="3:4" x14ac:dyDescent="0.3">
      <c r="C113"/>
      <c r="D113"/>
    </row>
    <row r="114" spans="3:4" x14ac:dyDescent="0.3">
      <c r="C114"/>
      <c r="D114"/>
    </row>
    <row r="115" spans="3:4" x14ac:dyDescent="0.3">
      <c r="C115"/>
      <c r="D115"/>
    </row>
    <row r="116" spans="3:4" x14ac:dyDescent="0.3">
      <c r="C116"/>
      <c r="D116"/>
    </row>
    <row r="117" spans="3:4" x14ac:dyDescent="0.3">
      <c r="C117"/>
      <c r="D117"/>
    </row>
    <row r="118" spans="3:4" x14ac:dyDescent="0.3">
      <c r="C118"/>
      <c r="D118"/>
    </row>
    <row r="119" spans="3:4" x14ac:dyDescent="0.3">
      <c r="C119"/>
      <c r="D119"/>
    </row>
    <row r="120" spans="3:4" x14ac:dyDescent="0.3">
      <c r="C120"/>
      <c r="D120"/>
    </row>
    <row r="121" spans="3:4" x14ac:dyDescent="0.3">
      <c r="C121"/>
      <c r="D121"/>
    </row>
    <row r="122" spans="3:4" x14ac:dyDescent="0.3">
      <c r="C122"/>
      <c r="D122"/>
    </row>
    <row r="123" spans="3:4" x14ac:dyDescent="0.3">
      <c r="C123"/>
      <c r="D123"/>
    </row>
    <row r="124" spans="3:4" x14ac:dyDescent="0.3">
      <c r="C124"/>
      <c r="D124"/>
    </row>
    <row r="125" spans="3:4" x14ac:dyDescent="0.3">
      <c r="C125"/>
      <c r="D125"/>
    </row>
    <row r="126" spans="3:4" x14ac:dyDescent="0.3">
      <c r="C126"/>
      <c r="D126"/>
    </row>
    <row r="127" spans="3:4" x14ac:dyDescent="0.3">
      <c r="C127"/>
      <c r="D127"/>
    </row>
    <row r="128" spans="3:4" x14ac:dyDescent="0.3">
      <c r="C128"/>
      <c r="D128"/>
    </row>
    <row r="129" spans="3:4" x14ac:dyDescent="0.3">
      <c r="C129"/>
      <c r="D129"/>
    </row>
    <row r="130" spans="3:4" x14ac:dyDescent="0.3">
      <c r="C130"/>
      <c r="D130"/>
    </row>
    <row r="131" spans="3:4" x14ac:dyDescent="0.3">
      <c r="C131"/>
      <c r="D131"/>
    </row>
    <row r="132" spans="3:4" x14ac:dyDescent="0.3">
      <c r="C132"/>
      <c r="D132"/>
    </row>
    <row r="133" spans="3:4" x14ac:dyDescent="0.3">
      <c r="C133"/>
      <c r="D133"/>
    </row>
    <row r="134" spans="3:4" x14ac:dyDescent="0.3">
      <c r="C134"/>
      <c r="D134"/>
    </row>
    <row r="135" spans="3:4" x14ac:dyDescent="0.3">
      <c r="C135"/>
      <c r="D135"/>
    </row>
    <row r="136" spans="3:4" x14ac:dyDescent="0.3">
      <c r="C136"/>
      <c r="D136"/>
    </row>
    <row r="137" spans="3:4" x14ac:dyDescent="0.3">
      <c r="C137"/>
      <c r="D137"/>
    </row>
    <row r="138" spans="3:4" x14ac:dyDescent="0.3">
      <c r="C138"/>
      <c r="D138"/>
    </row>
    <row r="139" spans="3:4" x14ac:dyDescent="0.3">
      <c r="C139"/>
      <c r="D139"/>
    </row>
    <row r="140" spans="3:4" x14ac:dyDescent="0.3">
      <c r="C140"/>
      <c r="D140"/>
    </row>
    <row r="141" spans="3:4" x14ac:dyDescent="0.3">
      <c r="C141"/>
      <c r="D141"/>
    </row>
    <row r="142" spans="3:4" x14ac:dyDescent="0.3">
      <c r="C142"/>
      <c r="D142"/>
    </row>
    <row r="143" spans="3:4" x14ac:dyDescent="0.3">
      <c r="C143"/>
      <c r="D143"/>
    </row>
    <row r="144" spans="3:4" x14ac:dyDescent="0.3">
      <c r="C144"/>
      <c r="D144"/>
    </row>
    <row r="145" spans="3:4" x14ac:dyDescent="0.3">
      <c r="C145"/>
      <c r="D145"/>
    </row>
    <row r="146" spans="3:4" x14ac:dyDescent="0.3">
      <c r="C146"/>
      <c r="D146"/>
    </row>
    <row r="147" spans="3:4" x14ac:dyDescent="0.3">
      <c r="C147"/>
      <c r="D147"/>
    </row>
    <row r="148" spans="3:4" x14ac:dyDescent="0.3">
      <c r="C148"/>
      <c r="D148"/>
    </row>
    <row r="149" spans="3:4" x14ac:dyDescent="0.3">
      <c r="C149"/>
      <c r="D149"/>
    </row>
    <row r="150" spans="3:4" x14ac:dyDescent="0.3">
      <c r="C150"/>
      <c r="D150"/>
    </row>
    <row r="151" spans="3:4" x14ac:dyDescent="0.3">
      <c r="C151"/>
      <c r="D151"/>
    </row>
    <row r="152" spans="3:4" x14ac:dyDescent="0.3">
      <c r="C152"/>
      <c r="D152"/>
    </row>
    <row r="153" spans="3:4" x14ac:dyDescent="0.3">
      <c r="C153"/>
      <c r="D153"/>
    </row>
    <row r="154" spans="3:4" x14ac:dyDescent="0.3">
      <c r="C154"/>
      <c r="D154"/>
    </row>
    <row r="155" spans="3:4" x14ac:dyDescent="0.3">
      <c r="C155"/>
      <c r="D155"/>
    </row>
    <row r="156" spans="3:4" x14ac:dyDescent="0.3">
      <c r="C156"/>
      <c r="D156"/>
    </row>
    <row r="157" spans="3:4" x14ac:dyDescent="0.3">
      <c r="C157"/>
      <c r="D157"/>
    </row>
    <row r="158" spans="3:4" x14ac:dyDescent="0.3">
      <c r="C158"/>
      <c r="D158"/>
    </row>
    <row r="159" spans="3:4" x14ac:dyDescent="0.3">
      <c r="C159"/>
      <c r="D159"/>
    </row>
    <row r="160" spans="3:4" x14ac:dyDescent="0.3">
      <c r="C160"/>
      <c r="D160"/>
    </row>
    <row r="161" spans="3:4" x14ac:dyDescent="0.3">
      <c r="C161"/>
      <c r="D161"/>
    </row>
    <row r="162" spans="3:4" x14ac:dyDescent="0.3">
      <c r="C162"/>
      <c r="D162"/>
    </row>
    <row r="163" spans="3:4" x14ac:dyDescent="0.3">
      <c r="C163"/>
      <c r="D163"/>
    </row>
    <row r="164" spans="3:4" x14ac:dyDescent="0.3">
      <c r="C164"/>
      <c r="D164"/>
    </row>
    <row r="165" spans="3:4" x14ac:dyDescent="0.3">
      <c r="C165"/>
      <c r="D165"/>
    </row>
    <row r="166" spans="3:4" x14ac:dyDescent="0.3">
      <c r="C166"/>
      <c r="D166"/>
    </row>
    <row r="167" spans="3:4" x14ac:dyDescent="0.3">
      <c r="C167"/>
      <c r="D167"/>
    </row>
    <row r="168" spans="3:4" x14ac:dyDescent="0.3">
      <c r="C168"/>
      <c r="D168"/>
    </row>
    <row r="169" spans="3:4" x14ac:dyDescent="0.3">
      <c r="C169"/>
      <c r="D169"/>
    </row>
    <row r="170" spans="3:4" x14ac:dyDescent="0.3">
      <c r="C170"/>
      <c r="D170"/>
    </row>
    <row r="171" spans="3:4" x14ac:dyDescent="0.3">
      <c r="C171"/>
      <c r="D171"/>
    </row>
    <row r="172" spans="3:4" x14ac:dyDescent="0.3">
      <c r="C172"/>
      <c r="D172"/>
    </row>
    <row r="173" spans="3:4" x14ac:dyDescent="0.3">
      <c r="C173"/>
      <c r="D173"/>
    </row>
    <row r="174" spans="3:4" x14ac:dyDescent="0.3">
      <c r="C174"/>
      <c r="D174"/>
    </row>
    <row r="175" spans="3:4" x14ac:dyDescent="0.3">
      <c r="C175"/>
      <c r="D175"/>
    </row>
    <row r="176" spans="3:4" x14ac:dyDescent="0.3">
      <c r="C176"/>
      <c r="D176"/>
    </row>
    <row r="177" spans="3:4" x14ac:dyDescent="0.3">
      <c r="C177"/>
      <c r="D177"/>
    </row>
    <row r="178" spans="3:4" x14ac:dyDescent="0.3">
      <c r="C178"/>
      <c r="D178"/>
    </row>
    <row r="179" spans="3:4" x14ac:dyDescent="0.3">
      <c r="C179"/>
      <c r="D179"/>
    </row>
    <row r="180" spans="3:4" x14ac:dyDescent="0.3">
      <c r="C180"/>
      <c r="D180"/>
    </row>
    <row r="181" spans="3:4" x14ac:dyDescent="0.3">
      <c r="C181"/>
      <c r="D181"/>
    </row>
    <row r="182" spans="3:4" x14ac:dyDescent="0.3">
      <c r="C182"/>
      <c r="D182"/>
    </row>
    <row r="183" spans="3:4" x14ac:dyDescent="0.3">
      <c r="C183"/>
      <c r="D183"/>
    </row>
    <row r="184" spans="3:4" x14ac:dyDescent="0.3">
      <c r="C184"/>
      <c r="D184"/>
    </row>
    <row r="185" spans="3:4" x14ac:dyDescent="0.3">
      <c r="C185"/>
      <c r="D185"/>
    </row>
    <row r="186" spans="3:4" x14ac:dyDescent="0.3">
      <c r="C186"/>
      <c r="D186"/>
    </row>
    <row r="187" spans="3:4" x14ac:dyDescent="0.3">
      <c r="C187"/>
      <c r="D187"/>
    </row>
    <row r="188" spans="3:4" x14ac:dyDescent="0.3">
      <c r="C188"/>
      <c r="D188"/>
    </row>
    <row r="189" spans="3:4" x14ac:dyDescent="0.3">
      <c r="C189"/>
      <c r="D189"/>
    </row>
    <row r="190" spans="3:4" x14ac:dyDescent="0.3">
      <c r="C190"/>
      <c r="D190"/>
    </row>
    <row r="191" spans="3:4" x14ac:dyDescent="0.3">
      <c r="C191"/>
      <c r="D191"/>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00B050"/>
    <pageSetUpPr fitToPage="1"/>
  </sheetPr>
  <dimension ref="A1:AU155"/>
  <sheetViews>
    <sheetView workbookViewId="0"/>
  </sheetViews>
  <sheetFormatPr defaultColWidth="8.6640625" defaultRowHeight="14.4" x14ac:dyDescent="0.3"/>
  <cols>
    <col min="1" max="1" width="4.5546875" style="285" customWidth="1"/>
    <col min="2" max="2" width="18.44140625" style="317" customWidth="1"/>
    <col min="3" max="3" width="5" style="285" bestFit="1" customWidth="1"/>
    <col min="4" max="4" width="10.5546875" style="285" bestFit="1" customWidth="1"/>
    <col min="5" max="5" width="10.5546875" style="285" customWidth="1"/>
    <col min="6" max="7" width="8.6640625" style="285"/>
    <col min="8" max="11" width="8.6640625" style="285" customWidth="1"/>
    <col min="12" max="12" width="9.33203125" style="320" customWidth="1"/>
    <col min="13" max="21" width="4.5546875" style="285" customWidth="1"/>
    <col min="22" max="22" width="4.5546875" style="288" customWidth="1"/>
    <col min="23" max="32" width="4.5546875" style="288" hidden="1" customWidth="1"/>
    <col min="33" max="33" width="4.5546875" style="288" customWidth="1"/>
    <col min="34" max="38" width="4.5546875" style="288" hidden="1" customWidth="1"/>
    <col min="39" max="39" width="5.6640625" style="321" bestFit="1" customWidth="1"/>
    <col min="40" max="41" width="8.6640625" style="285"/>
    <col min="42" max="42" width="255.5546875" style="285" bestFit="1" customWidth="1"/>
    <col min="43" max="16384" width="8.6640625" style="285"/>
  </cols>
  <sheetData>
    <row r="1" spans="1:47" x14ac:dyDescent="0.3">
      <c r="B1" s="317">
        <v>1</v>
      </c>
      <c r="C1" s="285">
        <v>2</v>
      </c>
      <c r="D1" s="285">
        <v>3</v>
      </c>
      <c r="E1" s="317">
        <v>4</v>
      </c>
      <c r="F1" s="285">
        <v>5</v>
      </c>
      <c r="G1" s="285">
        <v>6</v>
      </c>
      <c r="H1" s="317">
        <v>7</v>
      </c>
      <c r="I1" s="285">
        <v>8</v>
      </c>
      <c r="J1" s="285">
        <v>9</v>
      </c>
      <c r="K1" s="317">
        <v>10</v>
      </c>
      <c r="L1" s="285">
        <v>11</v>
      </c>
      <c r="M1" s="285">
        <v>12</v>
      </c>
      <c r="N1" s="317">
        <v>13</v>
      </c>
      <c r="O1" s="285">
        <v>14</v>
      </c>
      <c r="P1" s="285">
        <v>15</v>
      </c>
      <c r="Q1" s="317">
        <v>16</v>
      </c>
      <c r="R1" s="285">
        <v>17</v>
      </c>
      <c r="S1" s="285">
        <v>18</v>
      </c>
      <c r="T1" s="317">
        <v>19</v>
      </c>
      <c r="U1" s="285">
        <v>20</v>
      </c>
      <c r="V1" s="285">
        <v>21</v>
      </c>
      <c r="W1" s="317">
        <v>22</v>
      </c>
      <c r="X1" s="285">
        <v>23</v>
      </c>
      <c r="Y1" s="285">
        <v>24</v>
      </c>
      <c r="Z1" s="317">
        <v>25</v>
      </c>
      <c r="AA1" s="285">
        <v>26</v>
      </c>
      <c r="AB1" s="285">
        <v>27</v>
      </c>
      <c r="AC1" s="317">
        <v>28</v>
      </c>
      <c r="AD1" s="285">
        <v>29</v>
      </c>
      <c r="AE1" s="285">
        <v>30</v>
      </c>
      <c r="AF1" s="317">
        <v>31</v>
      </c>
      <c r="AG1" s="285">
        <v>32</v>
      </c>
      <c r="AH1" s="285">
        <v>33</v>
      </c>
      <c r="AI1" s="317">
        <v>34</v>
      </c>
      <c r="AJ1" s="285">
        <v>35</v>
      </c>
      <c r="AK1" s="285">
        <v>36</v>
      </c>
      <c r="AL1" s="317">
        <v>37</v>
      </c>
      <c r="AM1" s="285">
        <v>38</v>
      </c>
    </row>
    <row r="2" spans="1:47" ht="65.400000000000006" x14ac:dyDescent="0.3">
      <c r="A2" s="277" t="s">
        <v>208</v>
      </c>
      <c r="B2" s="278" t="s">
        <v>209</v>
      </c>
      <c r="C2" s="278" t="s">
        <v>210</v>
      </c>
      <c r="D2" s="279" t="s">
        <v>211</v>
      </c>
      <c r="E2" s="279" t="s">
        <v>188</v>
      </c>
      <c r="F2" s="280" t="s">
        <v>212</v>
      </c>
      <c r="G2" s="278" t="s">
        <v>213</v>
      </c>
      <c r="H2" s="278" t="s">
        <v>213</v>
      </c>
      <c r="I2" s="278"/>
      <c r="J2" s="278"/>
      <c r="K2" s="278"/>
      <c r="L2" s="281" t="s">
        <v>187</v>
      </c>
      <c r="M2" s="282" t="s">
        <v>121</v>
      </c>
      <c r="N2" s="282" t="s">
        <v>122</v>
      </c>
      <c r="O2" s="282" t="s">
        <v>123</v>
      </c>
      <c r="P2" s="282" t="s">
        <v>124</v>
      </c>
      <c r="Q2" s="282" t="s">
        <v>125</v>
      </c>
      <c r="R2" s="282" t="s">
        <v>126</v>
      </c>
      <c r="S2" s="282" t="s">
        <v>127</v>
      </c>
      <c r="T2" s="282" t="s">
        <v>128</v>
      </c>
      <c r="U2" s="282" t="s">
        <v>129</v>
      </c>
      <c r="V2" s="282" t="s">
        <v>130</v>
      </c>
      <c r="W2" s="282" t="s">
        <v>131</v>
      </c>
      <c r="X2" s="282" t="s">
        <v>132</v>
      </c>
      <c r="Y2" s="282" t="s">
        <v>133</v>
      </c>
      <c r="Z2" s="282" t="s">
        <v>134</v>
      </c>
      <c r="AA2" s="282" t="s">
        <v>135</v>
      </c>
      <c r="AB2" s="473" t="s">
        <v>136</v>
      </c>
      <c r="AC2" s="473" t="s">
        <v>137</v>
      </c>
      <c r="AD2" s="473" t="s">
        <v>138</v>
      </c>
      <c r="AE2" s="473" t="s">
        <v>139</v>
      </c>
      <c r="AF2" s="473" t="s">
        <v>140</v>
      </c>
      <c r="AG2" s="473" t="s">
        <v>141</v>
      </c>
      <c r="AH2" s="473" t="s">
        <v>142</v>
      </c>
      <c r="AI2" s="283"/>
      <c r="AJ2" s="283"/>
      <c r="AK2" s="283"/>
      <c r="AL2" s="283"/>
      <c r="AM2" s="284" t="s">
        <v>194</v>
      </c>
      <c r="AP2" s="286"/>
      <c r="AQ2" s="286"/>
      <c r="AR2" s="286"/>
      <c r="AS2" s="286"/>
      <c r="AT2" s="286"/>
      <c r="AU2" s="286"/>
    </row>
    <row r="3" spans="1:47" x14ac:dyDescent="0.3">
      <c r="A3" s="277"/>
      <c r="B3" s="278"/>
      <c r="C3" s="278"/>
      <c r="D3" s="279"/>
      <c r="E3" s="279"/>
      <c r="F3" s="280"/>
      <c r="G3" s="278"/>
      <c r="H3" s="278"/>
      <c r="I3" s="278"/>
      <c r="J3" s="278"/>
      <c r="K3" s="278"/>
      <c r="L3" s="281"/>
      <c r="M3" s="287"/>
      <c r="N3" s="287"/>
      <c r="O3" s="287"/>
      <c r="P3" s="287"/>
      <c r="Q3" s="287"/>
      <c r="R3" s="287"/>
      <c r="S3" s="287"/>
      <c r="T3" s="287"/>
      <c r="U3" s="287"/>
      <c r="AM3" s="284"/>
      <c r="AP3" s="286"/>
      <c r="AQ3" s="286"/>
      <c r="AR3" s="286"/>
      <c r="AS3" s="286"/>
      <c r="AT3" s="286"/>
      <c r="AU3" s="286"/>
    </row>
    <row r="4" spans="1:47" x14ac:dyDescent="0.3">
      <c r="A4" s="289">
        <v>1</v>
      </c>
      <c r="B4" s="326" t="s">
        <v>62</v>
      </c>
      <c r="C4" s="290" t="s">
        <v>214</v>
      </c>
      <c r="D4" s="291">
        <v>1</v>
      </c>
      <c r="E4" s="292">
        <v>115</v>
      </c>
      <c r="F4" s="293">
        <v>30</v>
      </c>
      <c r="G4" s="294" t="s">
        <v>215</v>
      </c>
      <c r="H4" s="339">
        <v>7</v>
      </c>
      <c r="I4" s="339">
        <v>1</v>
      </c>
      <c r="J4" s="339"/>
      <c r="K4" s="339">
        <f>I4+(J4/10)</f>
        <v>1</v>
      </c>
      <c r="L4" s="295">
        <f>CONVERT(H4,"lbm","kg")+CONVERT(K4,"ozm","kg")</f>
        <v>3.2034961131250004</v>
      </c>
      <c r="M4" s="290">
        <v>20</v>
      </c>
      <c r="N4" s="290">
        <v>1</v>
      </c>
      <c r="O4" s="290"/>
      <c r="P4" s="290"/>
      <c r="Q4" s="290"/>
      <c r="R4" s="290"/>
      <c r="S4" s="290"/>
      <c r="T4" s="290"/>
      <c r="U4" s="290"/>
      <c r="V4" s="296"/>
      <c r="W4" s="296"/>
      <c r="X4" s="296"/>
      <c r="Y4" s="297"/>
      <c r="Z4" s="297"/>
      <c r="AA4" s="297"/>
      <c r="AB4" s="297"/>
      <c r="AC4" s="297"/>
      <c r="AD4" s="297"/>
      <c r="AE4" s="297"/>
      <c r="AF4" s="297"/>
      <c r="AG4" s="297">
        <v>1</v>
      </c>
      <c r="AH4" s="297"/>
      <c r="AI4" s="297"/>
      <c r="AJ4" s="297"/>
      <c r="AK4" s="297"/>
      <c r="AL4" s="297"/>
      <c r="AM4" s="298">
        <f t="shared" ref="AM4:AM34" si="0">SUM(M4:AC4)</f>
        <v>21</v>
      </c>
      <c r="AO4" s="285">
        <f>VLOOKUP(B4,IND!B:AB,22,0)</f>
        <v>0</v>
      </c>
      <c r="AP4" s="286"/>
      <c r="AQ4" s="286"/>
      <c r="AR4" s="286"/>
      <c r="AS4" s="286"/>
      <c r="AT4" s="286"/>
      <c r="AU4" s="286"/>
    </row>
    <row r="5" spans="1:47" x14ac:dyDescent="0.3">
      <c r="A5" s="289">
        <v>2</v>
      </c>
      <c r="B5" s="326" t="s">
        <v>159</v>
      </c>
      <c r="C5" s="290" t="s">
        <v>216</v>
      </c>
      <c r="D5" s="291">
        <v>7</v>
      </c>
      <c r="E5" s="292">
        <v>112</v>
      </c>
      <c r="F5" s="293">
        <v>43</v>
      </c>
      <c r="G5" s="294" t="s">
        <v>217</v>
      </c>
      <c r="H5" s="339">
        <v>3</v>
      </c>
      <c r="I5" s="339">
        <v>3</v>
      </c>
      <c r="J5" s="339">
        <v>5</v>
      </c>
      <c r="K5" s="290">
        <f>I5+(J5/10)</f>
        <v>3.5</v>
      </c>
      <c r="L5" s="295">
        <f t="shared" ref="L5:L68" si="1">CONVERT(H5,"lbm","kg")+CONVERT(K5,"ozm","kg")</f>
        <v>1.4600004409375</v>
      </c>
      <c r="M5" s="290">
        <v>9</v>
      </c>
      <c r="N5" s="290"/>
      <c r="O5" s="290"/>
      <c r="P5" s="290"/>
      <c r="Q5" s="290"/>
      <c r="R5" s="290"/>
      <c r="S5" s="290"/>
      <c r="T5" s="290"/>
      <c r="U5" s="290"/>
      <c r="V5" s="296"/>
      <c r="W5" s="296"/>
      <c r="X5" s="296"/>
      <c r="Y5" s="297"/>
      <c r="Z5" s="297"/>
      <c r="AA5" s="297"/>
      <c r="AB5" s="297"/>
      <c r="AC5" s="297"/>
      <c r="AD5" s="297"/>
      <c r="AE5" s="297"/>
      <c r="AF5" s="297"/>
      <c r="AG5" s="297"/>
      <c r="AH5" s="297"/>
      <c r="AI5" s="297"/>
      <c r="AJ5" s="297"/>
      <c r="AK5" s="297"/>
      <c r="AL5" s="297"/>
      <c r="AM5" s="298">
        <f t="shared" si="0"/>
        <v>9</v>
      </c>
      <c r="AO5" s="285">
        <f>VLOOKUP(B5,IND!B:AB,22,0)</f>
        <v>53</v>
      </c>
      <c r="AP5" s="286"/>
      <c r="AQ5" s="286"/>
      <c r="AR5" s="286"/>
      <c r="AS5" s="286"/>
      <c r="AT5" s="286"/>
      <c r="AU5" s="286"/>
    </row>
    <row r="6" spans="1:47" x14ac:dyDescent="0.3">
      <c r="A6" s="289">
        <v>3</v>
      </c>
      <c r="B6" s="326" t="s">
        <v>155</v>
      </c>
      <c r="C6" s="290" t="s">
        <v>214</v>
      </c>
      <c r="D6" s="291">
        <v>8</v>
      </c>
      <c r="E6" s="292">
        <v>112</v>
      </c>
      <c r="F6" s="293">
        <v>29</v>
      </c>
      <c r="G6" s="294" t="s">
        <v>218</v>
      </c>
      <c r="H6" s="339">
        <v>2</v>
      </c>
      <c r="I6" s="339">
        <v>7</v>
      </c>
      <c r="J6" s="339"/>
      <c r="K6" s="290">
        <f t="shared" ref="K6:K68" si="2">I6+(J6/10)</f>
        <v>7</v>
      </c>
      <c r="L6" s="295">
        <f t="shared" si="1"/>
        <v>1.105631401875</v>
      </c>
      <c r="M6" s="290">
        <v>5</v>
      </c>
      <c r="N6" s="290"/>
      <c r="O6" s="290"/>
      <c r="P6" s="290"/>
      <c r="Q6" s="290"/>
      <c r="R6" s="290"/>
      <c r="S6" s="290"/>
      <c r="T6" s="290"/>
      <c r="U6" s="290"/>
      <c r="V6" s="299">
        <v>1</v>
      </c>
      <c r="W6" s="299"/>
      <c r="X6" s="299"/>
      <c r="Y6" s="300"/>
      <c r="Z6" s="300"/>
      <c r="AA6" s="300"/>
      <c r="AB6" s="300"/>
      <c r="AC6" s="300"/>
      <c r="AD6" s="300"/>
      <c r="AE6" s="300"/>
      <c r="AF6" s="300"/>
      <c r="AG6" s="300"/>
      <c r="AH6" s="300"/>
      <c r="AI6" s="300"/>
      <c r="AJ6" s="300"/>
      <c r="AK6" s="300"/>
      <c r="AL6" s="300"/>
      <c r="AM6" s="298">
        <f t="shared" si="0"/>
        <v>6</v>
      </c>
      <c r="AO6" s="285">
        <f>VLOOKUP(B6,IND!B:AB,22,0)</f>
        <v>56</v>
      </c>
      <c r="AP6" s="286"/>
      <c r="AQ6" s="286"/>
      <c r="AR6" s="286"/>
      <c r="AS6" s="286"/>
      <c r="AT6" s="286"/>
      <c r="AU6" s="286"/>
    </row>
    <row r="7" spans="1:47" x14ac:dyDescent="0.3">
      <c r="A7" s="289">
        <v>4</v>
      </c>
      <c r="B7" s="326" t="s">
        <v>101</v>
      </c>
      <c r="C7" s="290" t="s">
        <v>219</v>
      </c>
      <c r="D7" s="301">
        <v>1</v>
      </c>
      <c r="E7" s="292">
        <v>95</v>
      </c>
      <c r="F7" s="302">
        <v>5</v>
      </c>
      <c r="G7" s="303" t="s">
        <v>220</v>
      </c>
      <c r="H7" s="303">
        <v>5</v>
      </c>
      <c r="I7" s="303">
        <v>11</v>
      </c>
      <c r="J7" s="303"/>
      <c r="K7" s="290">
        <f t="shared" si="2"/>
        <v>11</v>
      </c>
      <c r="L7" s="295">
        <f>CONVERT(H7,"lbm","kg")+CONVERT(K7,"ozm","kg")</f>
        <v>2.5798066043750003</v>
      </c>
      <c r="M7" s="304">
        <v>16</v>
      </c>
      <c r="N7" s="304"/>
      <c r="O7" s="304">
        <v>2</v>
      </c>
      <c r="P7" s="304"/>
      <c r="Q7" s="304"/>
      <c r="R7" s="304"/>
      <c r="S7" s="304"/>
      <c r="T7" s="304"/>
      <c r="U7" s="304"/>
      <c r="V7" s="299"/>
      <c r="W7" s="299"/>
      <c r="X7" s="299"/>
      <c r="Y7" s="300"/>
      <c r="Z7" s="300"/>
      <c r="AA7" s="300"/>
      <c r="AB7" s="300"/>
      <c r="AC7" s="300"/>
      <c r="AD7" s="300"/>
      <c r="AE7" s="300"/>
      <c r="AF7" s="300"/>
      <c r="AG7" s="300"/>
      <c r="AH7" s="300"/>
      <c r="AI7" s="300"/>
      <c r="AJ7" s="300"/>
      <c r="AK7" s="300"/>
      <c r="AL7" s="300"/>
      <c r="AM7" s="298">
        <f t="shared" si="0"/>
        <v>18</v>
      </c>
      <c r="AO7" s="285">
        <f>VLOOKUP(B7,IND!B:AB,22,0)</f>
        <v>61</v>
      </c>
      <c r="AP7" s="286"/>
      <c r="AQ7" s="286"/>
      <c r="AR7" s="286"/>
      <c r="AS7" s="286"/>
      <c r="AT7" s="286"/>
      <c r="AU7" s="286"/>
    </row>
    <row r="8" spans="1:47" x14ac:dyDescent="0.3">
      <c r="A8" s="289">
        <v>5</v>
      </c>
      <c r="B8" s="326" t="s">
        <v>48</v>
      </c>
      <c r="C8" s="290" t="s">
        <v>216</v>
      </c>
      <c r="D8" s="291">
        <v>1</v>
      </c>
      <c r="E8" s="292">
        <v>95</v>
      </c>
      <c r="F8" s="293">
        <v>53</v>
      </c>
      <c r="G8" s="294" t="s">
        <v>221</v>
      </c>
      <c r="H8" s="339">
        <v>6</v>
      </c>
      <c r="I8" s="339">
        <v>12</v>
      </c>
      <c r="J8" s="339"/>
      <c r="K8" s="290">
        <f t="shared" si="2"/>
        <v>12</v>
      </c>
      <c r="L8" s="295">
        <f t="shared" si="1"/>
        <v>3.0617484975000004</v>
      </c>
      <c r="M8" s="290">
        <v>22</v>
      </c>
      <c r="N8" s="290"/>
      <c r="O8" s="290"/>
      <c r="P8" s="290"/>
      <c r="Q8" s="290"/>
      <c r="R8" s="290"/>
      <c r="S8" s="290"/>
      <c r="T8" s="290"/>
      <c r="U8" s="290"/>
      <c r="V8" s="299"/>
      <c r="W8" s="299"/>
      <c r="X8" s="299"/>
      <c r="Y8" s="300"/>
      <c r="Z8" s="300"/>
      <c r="AA8" s="300"/>
      <c r="AB8" s="300"/>
      <c r="AC8" s="300"/>
      <c r="AD8" s="300"/>
      <c r="AE8" s="300"/>
      <c r="AF8" s="300"/>
      <c r="AG8" s="300"/>
      <c r="AH8" s="300"/>
      <c r="AI8" s="300"/>
      <c r="AJ8" s="300"/>
      <c r="AK8" s="300"/>
      <c r="AL8" s="300"/>
      <c r="AM8" s="298">
        <f t="shared" si="0"/>
        <v>22</v>
      </c>
      <c r="AO8" s="285">
        <f>VLOOKUP(B8,IND!B:AB,22,0)</f>
        <v>20</v>
      </c>
      <c r="AP8" s="286"/>
      <c r="AQ8" s="286"/>
      <c r="AR8" s="286"/>
      <c r="AS8" s="286"/>
      <c r="AT8" s="286"/>
      <c r="AU8" s="286"/>
    </row>
    <row r="9" spans="1:47" x14ac:dyDescent="0.3">
      <c r="A9" s="289">
        <v>6</v>
      </c>
      <c r="B9" s="326" t="s">
        <v>161</v>
      </c>
      <c r="C9" s="290" t="s">
        <v>214</v>
      </c>
      <c r="D9" s="291">
        <v>2</v>
      </c>
      <c r="E9" s="292">
        <v>70</v>
      </c>
      <c r="F9" s="293">
        <v>32</v>
      </c>
      <c r="G9" s="294" t="s">
        <v>222</v>
      </c>
      <c r="H9" s="339">
        <v>4</v>
      </c>
      <c r="I9" s="339">
        <v>8</v>
      </c>
      <c r="J9" s="339"/>
      <c r="K9" s="290">
        <f t="shared" si="2"/>
        <v>8</v>
      </c>
      <c r="L9" s="295">
        <f t="shared" si="1"/>
        <v>2.0411656650000003</v>
      </c>
      <c r="M9" s="290">
        <v>14</v>
      </c>
      <c r="N9" s="290">
        <v>1</v>
      </c>
      <c r="O9" s="290"/>
      <c r="P9" s="290"/>
      <c r="Q9" s="290"/>
      <c r="R9" s="290"/>
      <c r="S9" s="290"/>
      <c r="T9" s="290"/>
      <c r="U9" s="290"/>
      <c r="V9" s="299"/>
      <c r="W9" s="299"/>
      <c r="X9" s="299"/>
      <c r="Y9" s="300"/>
      <c r="Z9" s="300"/>
      <c r="AA9" s="300"/>
      <c r="AB9" s="300"/>
      <c r="AC9" s="300"/>
      <c r="AD9" s="300"/>
      <c r="AE9" s="300"/>
      <c r="AF9" s="300"/>
      <c r="AG9" s="300"/>
      <c r="AH9" s="300"/>
      <c r="AI9" s="300"/>
      <c r="AJ9" s="300"/>
      <c r="AK9" s="300"/>
      <c r="AL9" s="300"/>
      <c r="AM9" s="298">
        <f t="shared" si="0"/>
        <v>15</v>
      </c>
      <c r="AO9" s="285">
        <f>VLOOKUP(B9,IND!B:AB,22,0)</f>
        <v>82</v>
      </c>
      <c r="AP9" s="286"/>
      <c r="AQ9" s="286"/>
      <c r="AR9" s="286"/>
      <c r="AS9" s="286"/>
      <c r="AT9" s="286"/>
      <c r="AU9" s="286"/>
    </row>
    <row r="10" spans="1:47" x14ac:dyDescent="0.3">
      <c r="A10" s="289">
        <v>7</v>
      </c>
      <c r="B10" s="326" t="s">
        <v>56</v>
      </c>
      <c r="C10" s="290" t="s">
        <v>219</v>
      </c>
      <c r="D10" s="291">
        <v>2</v>
      </c>
      <c r="E10" s="292">
        <v>70</v>
      </c>
      <c r="F10" s="293">
        <v>13</v>
      </c>
      <c r="G10" s="294" t="s">
        <v>223</v>
      </c>
      <c r="H10" s="339">
        <v>5</v>
      </c>
      <c r="I10" s="339">
        <v>7</v>
      </c>
      <c r="J10" s="339">
        <v>5</v>
      </c>
      <c r="K10" s="290">
        <f t="shared" si="2"/>
        <v>7.5</v>
      </c>
      <c r="L10" s="295">
        <f t="shared" si="1"/>
        <v>2.4805832734375004</v>
      </c>
      <c r="M10" s="290">
        <v>18</v>
      </c>
      <c r="N10" s="290"/>
      <c r="O10" s="290"/>
      <c r="P10" s="290"/>
      <c r="Q10" s="290"/>
      <c r="R10" s="290"/>
      <c r="S10" s="290"/>
      <c r="T10" s="290"/>
      <c r="U10" s="290"/>
      <c r="V10" s="299"/>
      <c r="W10" s="299"/>
      <c r="X10" s="299"/>
      <c r="Y10" s="300"/>
      <c r="Z10" s="300"/>
      <c r="AA10" s="300"/>
      <c r="AB10" s="300"/>
      <c r="AC10" s="300"/>
      <c r="AD10" s="300"/>
      <c r="AE10" s="300"/>
      <c r="AF10" s="300"/>
      <c r="AG10" s="300"/>
      <c r="AH10" s="300"/>
      <c r="AI10" s="300"/>
      <c r="AJ10" s="300"/>
      <c r="AK10" s="300"/>
      <c r="AL10" s="300"/>
      <c r="AM10" s="298">
        <f t="shared" si="0"/>
        <v>18</v>
      </c>
      <c r="AO10" s="285">
        <f>VLOOKUP(B10,IND!B:AB,22,0)</f>
        <v>40</v>
      </c>
    </row>
    <row r="11" spans="1:47" x14ac:dyDescent="0.3">
      <c r="A11" s="289">
        <v>8</v>
      </c>
      <c r="B11" s="326" t="s">
        <v>172</v>
      </c>
      <c r="C11" s="290" t="s">
        <v>216</v>
      </c>
      <c r="D11" s="301">
        <v>2</v>
      </c>
      <c r="E11" s="292">
        <v>70</v>
      </c>
      <c r="F11" s="302">
        <v>64</v>
      </c>
      <c r="G11" s="303" t="s">
        <v>224</v>
      </c>
      <c r="H11" s="303">
        <v>5</v>
      </c>
      <c r="I11" s="303">
        <v>8</v>
      </c>
      <c r="J11" s="303">
        <v>5</v>
      </c>
      <c r="K11" s="290">
        <f t="shared" si="2"/>
        <v>8.5</v>
      </c>
      <c r="L11" s="295">
        <f t="shared" si="1"/>
        <v>2.5089327965625001</v>
      </c>
      <c r="M11" s="304">
        <v>17</v>
      </c>
      <c r="N11" s="304"/>
      <c r="O11" s="304">
        <v>1</v>
      </c>
      <c r="P11" s="304"/>
      <c r="Q11" s="304"/>
      <c r="R11" s="304"/>
      <c r="S11" s="304"/>
      <c r="T11" s="304"/>
      <c r="U11" s="304"/>
      <c r="V11" s="299"/>
      <c r="W11" s="299"/>
      <c r="X11" s="299"/>
      <c r="Y11" s="300"/>
      <c r="Z11" s="300"/>
      <c r="AA11" s="300"/>
      <c r="AB11" s="300"/>
      <c r="AC11" s="300"/>
      <c r="AD11" s="300"/>
      <c r="AE11" s="300"/>
      <c r="AF11" s="300"/>
      <c r="AG11" s="300"/>
      <c r="AH11" s="300"/>
      <c r="AI11" s="300"/>
      <c r="AJ11" s="300"/>
      <c r="AK11" s="300"/>
      <c r="AL11" s="300"/>
      <c r="AM11" s="298">
        <f t="shared" si="0"/>
        <v>18</v>
      </c>
      <c r="AO11" s="285">
        <f>VLOOKUP(B11,IND!B:AB,22,0)</f>
        <v>65</v>
      </c>
    </row>
    <row r="12" spans="1:47" x14ac:dyDescent="0.3">
      <c r="A12" s="289">
        <v>9</v>
      </c>
      <c r="B12" s="326" t="s">
        <v>156</v>
      </c>
      <c r="C12" s="290" t="s">
        <v>216</v>
      </c>
      <c r="D12" s="291">
        <v>3</v>
      </c>
      <c r="E12" s="292">
        <v>50</v>
      </c>
      <c r="F12" s="293">
        <v>44</v>
      </c>
      <c r="G12" s="294" t="s">
        <v>225</v>
      </c>
      <c r="H12" s="339">
        <v>5</v>
      </c>
      <c r="I12" s="339">
        <v>2</v>
      </c>
      <c r="J12" s="339"/>
      <c r="K12" s="290">
        <f t="shared" si="2"/>
        <v>2</v>
      </c>
      <c r="L12" s="295">
        <f t="shared" si="1"/>
        <v>2.3246608962500002</v>
      </c>
      <c r="M12" s="290">
        <v>17</v>
      </c>
      <c r="N12" s="290"/>
      <c r="O12" s="290"/>
      <c r="P12" s="290"/>
      <c r="Q12" s="290"/>
      <c r="R12" s="290"/>
      <c r="S12" s="290"/>
      <c r="T12" s="290"/>
      <c r="U12" s="290"/>
      <c r="V12" s="299"/>
      <c r="W12" s="299"/>
      <c r="X12" s="299"/>
      <c r="Y12" s="300"/>
      <c r="Z12" s="300"/>
      <c r="AA12" s="300"/>
      <c r="AB12" s="300"/>
      <c r="AC12" s="300"/>
      <c r="AD12" s="300"/>
      <c r="AE12" s="300"/>
      <c r="AF12" s="300"/>
      <c r="AG12" s="300"/>
      <c r="AH12" s="300"/>
      <c r="AI12" s="300"/>
      <c r="AJ12" s="300"/>
      <c r="AK12" s="300"/>
      <c r="AL12" s="300"/>
      <c r="AM12" s="298">
        <f t="shared" si="0"/>
        <v>17</v>
      </c>
      <c r="AO12" s="285">
        <f>VLOOKUP(B12,IND!B:AB,22,0)</f>
        <v>44</v>
      </c>
    </row>
    <row r="13" spans="1:47" x14ac:dyDescent="0.3">
      <c r="A13" s="289">
        <v>10</v>
      </c>
      <c r="B13" s="326" t="s">
        <v>163</v>
      </c>
      <c r="C13" s="290" t="s">
        <v>214</v>
      </c>
      <c r="D13" s="291">
        <v>3</v>
      </c>
      <c r="E13" s="292">
        <v>50</v>
      </c>
      <c r="F13" s="293">
        <v>27</v>
      </c>
      <c r="G13" s="294" t="s">
        <v>226</v>
      </c>
      <c r="H13" s="339">
        <v>4</v>
      </c>
      <c r="I13" s="339">
        <v>0</v>
      </c>
      <c r="J13" s="339">
        <v>5</v>
      </c>
      <c r="K13" s="290">
        <f t="shared" si="2"/>
        <v>0.5</v>
      </c>
      <c r="L13" s="295">
        <f t="shared" si="1"/>
        <v>1.8285442415625002</v>
      </c>
      <c r="M13" s="290">
        <v>13</v>
      </c>
      <c r="N13" s="290">
        <v>1</v>
      </c>
      <c r="O13" s="290"/>
      <c r="P13" s="290"/>
      <c r="Q13" s="290"/>
      <c r="R13" s="290"/>
      <c r="S13" s="290"/>
      <c r="T13" s="290"/>
      <c r="U13" s="290"/>
      <c r="V13" s="299"/>
      <c r="W13" s="299"/>
      <c r="X13" s="299"/>
      <c r="Y13" s="300"/>
      <c r="Z13" s="300"/>
      <c r="AA13" s="300"/>
      <c r="AB13" s="300"/>
      <c r="AC13" s="300"/>
      <c r="AD13" s="300"/>
      <c r="AE13" s="300"/>
      <c r="AF13" s="300"/>
      <c r="AG13" s="300"/>
      <c r="AH13" s="300"/>
      <c r="AI13" s="300"/>
      <c r="AJ13" s="300"/>
      <c r="AK13" s="300"/>
      <c r="AL13" s="300"/>
      <c r="AM13" s="298">
        <f t="shared" si="0"/>
        <v>14</v>
      </c>
      <c r="AO13" s="285">
        <f>VLOOKUP(B13,IND!B:AB,22,0)</f>
        <v>84</v>
      </c>
    </row>
    <row r="14" spans="1:47" x14ac:dyDescent="0.3">
      <c r="A14" s="289">
        <v>11</v>
      </c>
      <c r="B14" s="326" t="s">
        <v>65</v>
      </c>
      <c r="C14" s="290" t="s">
        <v>219</v>
      </c>
      <c r="D14" s="291">
        <v>3</v>
      </c>
      <c r="E14" s="292">
        <v>50</v>
      </c>
      <c r="F14" s="293">
        <v>6</v>
      </c>
      <c r="G14" s="294" t="s">
        <v>227</v>
      </c>
      <c r="H14" s="339">
        <v>4</v>
      </c>
      <c r="I14" s="339">
        <v>3</v>
      </c>
      <c r="J14" s="339">
        <v>5</v>
      </c>
      <c r="K14" s="290">
        <f t="shared" si="2"/>
        <v>3.5</v>
      </c>
      <c r="L14" s="295">
        <f t="shared" si="1"/>
        <v>1.9135928109375</v>
      </c>
      <c r="M14" s="290">
        <v>13</v>
      </c>
      <c r="N14" s="290"/>
      <c r="O14" s="290"/>
      <c r="P14" s="290"/>
      <c r="Q14" s="290"/>
      <c r="R14" s="290"/>
      <c r="S14" s="290"/>
      <c r="T14" s="290"/>
      <c r="U14" s="290"/>
      <c r="V14" s="299"/>
      <c r="W14" s="305"/>
      <c r="X14" s="299"/>
      <c r="Y14" s="300"/>
      <c r="Z14" s="300"/>
      <c r="AA14" s="300"/>
      <c r="AB14" s="300"/>
      <c r="AC14" s="300"/>
      <c r="AD14" s="300"/>
      <c r="AE14" s="300"/>
      <c r="AF14" s="300"/>
      <c r="AG14" s="300"/>
      <c r="AH14" s="300"/>
      <c r="AI14" s="300"/>
      <c r="AJ14" s="300"/>
      <c r="AK14" s="300"/>
      <c r="AL14" s="300"/>
      <c r="AM14" s="298">
        <f t="shared" si="0"/>
        <v>13</v>
      </c>
      <c r="AO14" s="285">
        <f>VLOOKUP(B14,IND!B:AB,22,0)</f>
        <v>84</v>
      </c>
    </row>
    <row r="15" spans="1:47" x14ac:dyDescent="0.3">
      <c r="A15" s="289">
        <v>12</v>
      </c>
      <c r="B15" s="326" t="s">
        <v>59</v>
      </c>
      <c r="C15" s="290" t="s">
        <v>216</v>
      </c>
      <c r="D15" s="301">
        <v>4</v>
      </c>
      <c r="E15" s="292">
        <v>30</v>
      </c>
      <c r="F15" s="302">
        <v>60</v>
      </c>
      <c r="G15" s="303" t="s">
        <v>228</v>
      </c>
      <c r="H15" s="303">
        <v>5</v>
      </c>
      <c r="I15" s="303"/>
      <c r="J15" s="303"/>
      <c r="K15" s="290">
        <f t="shared" si="2"/>
        <v>0</v>
      </c>
      <c r="L15" s="295">
        <f t="shared" si="1"/>
        <v>2.2679618500000003</v>
      </c>
      <c r="M15" s="304">
        <v>16</v>
      </c>
      <c r="N15" s="304">
        <v>1</v>
      </c>
      <c r="O15" s="304"/>
      <c r="P15" s="304"/>
      <c r="Q15" s="304"/>
      <c r="R15" s="304"/>
      <c r="S15" s="304"/>
      <c r="T15" s="304"/>
      <c r="U15" s="304"/>
      <c r="V15" s="299"/>
      <c r="W15" s="299"/>
      <c r="X15" s="299"/>
      <c r="Y15" s="300"/>
      <c r="Z15" s="300"/>
      <c r="AA15" s="300"/>
      <c r="AB15" s="300"/>
      <c r="AC15" s="300"/>
      <c r="AD15" s="300"/>
      <c r="AE15" s="300"/>
      <c r="AF15" s="300"/>
      <c r="AG15" s="300"/>
      <c r="AH15" s="300"/>
      <c r="AI15" s="300"/>
      <c r="AJ15" s="300"/>
      <c r="AK15" s="300"/>
      <c r="AL15" s="300"/>
      <c r="AM15" s="298">
        <f t="shared" si="0"/>
        <v>17</v>
      </c>
      <c r="AO15" s="285">
        <f>VLOOKUP(B15,IND!B:AB,22,0)</f>
        <v>64</v>
      </c>
    </row>
    <row r="16" spans="1:47" x14ac:dyDescent="0.3">
      <c r="A16" s="289">
        <v>13</v>
      </c>
      <c r="B16" s="326" t="s">
        <v>7</v>
      </c>
      <c r="C16" s="290" t="s">
        <v>219</v>
      </c>
      <c r="D16" s="291">
        <v>4</v>
      </c>
      <c r="E16" s="292">
        <v>30</v>
      </c>
      <c r="F16" s="293">
        <v>18</v>
      </c>
      <c r="G16" s="294" t="s">
        <v>229</v>
      </c>
      <c r="H16" s="339">
        <v>4</v>
      </c>
      <c r="I16" s="339"/>
      <c r="J16" s="339"/>
      <c r="K16" s="290">
        <f t="shared" si="2"/>
        <v>0</v>
      </c>
      <c r="L16" s="295">
        <f t="shared" si="1"/>
        <v>1.8143694800000001</v>
      </c>
      <c r="M16" s="290">
        <v>14</v>
      </c>
      <c r="N16" s="290"/>
      <c r="O16" s="290"/>
      <c r="P16" s="290"/>
      <c r="Q16" s="290"/>
      <c r="R16" s="290"/>
      <c r="S16" s="290"/>
      <c r="T16" s="290"/>
      <c r="U16" s="290"/>
      <c r="V16" s="299"/>
      <c r="W16" s="299"/>
      <c r="X16" s="299"/>
      <c r="Y16" s="300"/>
      <c r="Z16" s="300"/>
      <c r="AA16" s="300"/>
      <c r="AB16" s="300"/>
      <c r="AC16" s="300"/>
      <c r="AD16" s="300"/>
      <c r="AE16" s="300"/>
      <c r="AF16" s="300"/>
      <c r="AG16" s="300"/>
      <c r="AH16" s="300"/>
      <c r="AI16" s="300"/>
      <c r="AJ16" s="300"/>
      <c r="AK16" s="300"/>
      <c r="AL16" s="300"/>
      <c r="AM16" s="298">
        <f t="shared" si="0"/>
        <v>14</v>
      </c>
      <c r="AO16" s="285">
        <f>VLOOKUP(B16,IND!B:AB,22,0)</f>
        <v>52</v>
      </c>
    </row>
    <row r="17" spans="1:41" x14ac:dyDescent="0.3">
      <c r="A17" s="289">
        <v>14</v>
      </c>
      <c r="B17" s="326" t="s">
        <v>178</v>
      </c>
      <c r="C17" s="290" t="s">
        <v>214</v>
      </c>
      <c r="D17" s="291">
        <v>4</v>
      </c>
      <c r="E17" s="292">
        <v>30</v>
      </c>
      <c r="F17" s="293">
        <v>23</v>
      </c>
      <c r="G17" s="294" t="s">
        <v>230</v>
      </c>
      <c r="H17" s="339">
        <v>3</v>
      </c>
      <c r="I17" s="339">
        <v>15</v>
      </c>
      <c r="J17" s="339">
        <v>5</v>
      </c>
      <c r="K17" s="290">
        <f t="shared" si="2"/>
        <v>15.5</v>
      </c>
      <c r="L17" s="295">
        <f t="shared" si="1"/>
        <v>1.8001947184375</v>
      </c>
      <c r="M17" s="290">
        <v>12</v>
      </c>
      <c r="N17" s="290"/>
      <c r="O17" s="290"/>
      <c r="P17" s="290"/>
      <c r="Q17" s="290"/>
      <c r="R17" s="290"/>
      <c r="S17" s="290"/>
      <c r="T17" s="290"/>
      <c r="U17" s="290"/>
      <c r="V17" s="299"/>
      <c r="W17" s="299"/>
      <c r="X17" s="299"/>
      <c r="Y17" s="300"/>
      <c r="Z17" s="300"/>
      <c r="AA17" s="300"/>
      <c r="AB17" s="300"/>
      <c r="AC17" s="300"/>
      <c r="AD17" s="300"/>
      <c r="AE17" s="300"/>
      <c r="AF17" s="300"/>
      <c r="AG17" s="300"/>
      <c r="AH17" s="300"/>
      <c r="AI17" s="300"/>
      <c r="AJ17" s="300"/>
      <c r="AK17" s="300"/>
      <c r="AL17" s="300"/>
      <c r="AM17" s="298">
        <f t="shared" si="0"/>
        <v>12</v>
      </c>
      <c r="AO17" s="285">
        <f>VLOOKUP(B17,IND!B:AB,22,0)</f>
        <v>0</v>
      </c>
    </row>
    <row r="18" spans="1:41" x14ac:dyDescent="0.3">
      <c r="A18" s="289">
        <v>15</v>
      </c>
      <c r="B18" s="326" t="s">
        <v>173</v>
      </c>
      <c r="C18" s="290" t="s">
        <v>219</v>
      </c>
      <c r="D18" s="291">
        <v>5</v>
      </c>
      <c r="E18" s="292">
        <v>25</v>
      </c>
      <c r="F18" s="293">
        <v>10</v>
      </c>
      <c r="G18" s="294" t="s">
        <v>231</v>
      </c>
      <c r="H18" s="339">
        <v>3</v>
      </c>
      <c r="I18" s="339">
        <v>12</v>
      </c>
      <c r="J18" s="339">
        <v>5</v>
      </c>
      <c r="K18" s="290">
        <f t="shared" si="2"/>
        <v>12.5</v>
      </c>
      <c r="L18" s="295">
        <f t="shared" si="1"/>
        <v>1.7151461490625002</v>
      </c>
      <c r="M18" s="290">
        <v>14</v>
      </c>
      <c r="N18" s="290"/>
      <c r="O18" s="290"/>
      <c r="P18" s="290"/>
      <c r="Q18" s="290"/>
      <c r="R18" s="290"/>
      <c r="S18" s="290"/>
      <c r="T18" s="290"/>
      <c r="U18" s="290"/>
      <c r="V18" s="299"/>
      <c r="W18" s="299"/>
      <c r="X18" s="299"/>
      <c r="Y18" s="300"/>
      <c r="Z18" s="300"/>
      <c r="AA18" s="300"/>
      <c r="AB18" s="300"/>
      <c r="AC18" s="300"/>
      <c r="AD18" s="300"/>
      <c r="AE18" s="300"/>
      <c r="AF18" s="300"/>
      <c r="AG18" s="300"/>
      <c r="AH18" s="300"/>
      <c r="AI18" s="300"/>
      <c r="AJ18" s="300"/>
      <c r="AK18" s="300"/>
      <c r="AL18" s="300"/>
      <c r="AM18" s="298">
        <f t="shared" si="0"/>
        <v>14</v>
      </c>
      <c r="AO18" s="285">
        <f>VLOOKUP(B18,IND!B:AB,22,0)</f>
        <v>73</v>
      </c>
    </row>
    <row r="19" spans="1:41" x14ac:dyDescent="0.3">
      <c r="A19" s="289">
        <v>16</v>
      </c>
      <c r="B19" s="326" t="s">
        <v>5</v>
      </c>
      <c r="C19" s="290" t="s">
        <v>214</v>
      </c>
      <c r="D19" s="301">
        <v>5</v>
      </c>
      <c r="E19" s="292">
        <v>25</v>
      </c>
      <c r="F19" s="302">
        <v>22</v>
      </c>
      <c r="G19" s="303" t="s">
        <v>232</v>
      </c>
      <c r="H19" s="303">
        <v>3</v>
      </c>
      <c r="I19" s="303">
        <v>13</v>
      </c>
      <c r="J19" s="303">
        <v>5</v>
      </c>
      <c r="K19" s="290">
        <f t="shared" si="2"/>
        <v>13.5</v>
      </c>
      <c r="L19" s="295">
        <f t="shared" si="1"/>
        <v>1.7434956721875001</v>
      </c>
      <c r="M19" s="304">
        <v>11</v>
      </c>
      <c r="N19" s="304">
        <v>1</v>
      </c>
      <c r="O19" s="304"/>
      <c r="P19" s="304"/>
      <c r="Q19" s="304"/>
      <c r="R19" s="304"/>
      <c r="S19" s="304"/>
      <c r="T19" s="304"/>
      <c r="U19" s="304"/>
      <c r="V19" s="299"/>
      <c r="W19" s="299"/>
      <c r="X19" s="299"/>
      <c r="Y19" s="300"/>
      <c r="Z19" s="300"/>
      <c r="AA19" s="300"/>
      <c r="AB19" s="300"/>
      <c r="AC19" s="300"/>
      <c r="AD19" s="300"/>
      <c r="AE19" s="300"/>
      <c r="AF19" s="300"/>
      <c r="AG19" s="300"/>
      <c r="AH19" s="300"/>
      <c r="AI19" s="300"/>
      <c r="AJ19" s="300"/>
      <c r="AK19" s="300"/>
      <c r="AL19" s="300"/>
      <c r="AM19" s="298">
        <f t="shared" si="0"/>
        <v>12</v>
      </c>
      <c r="AO19" s="285">
        <f>VLOOKUP(B19,IND!B:AB,22,0)</f>
        <v>27</v>
      </c>
    </row>
    <row r="20" spans="1:41" x14ac:dyDescent="0.3">
      <c r="A20" s="289">
        <v>17</v>
      </c>
      <c r="B20" s="326" t="s">
        <v>108</v>
      </c>
      <c r="C20" s="290" t="s">
        <v>216</v>
      </c>
      <c r="D20" s="301">
        <v>5</v>
      </c>
      <c r="E20" s="292">
        <v>25</v>
      </c>
      <c r="F20" s="293">
        <v>63</v>
      </c>
      <c r="G20" s="294" t="s">
        <v>233</v>
      </c>
      <c r="H20" s="339">
        <v>4</v>
      </c>
      <c r="I20" s="339">
        <v>1</v>
      </c>
      <c r="J20" s="339">
        <v>5</v>
      </c>
      <c r="K20" s="290">
        <f t="shared" si="2"/>
        <v>1.5</v>
      </c>
      <c r="L20" s="295">
        <f t="shared" si="1"/>
        <v>1.8568937646875001</v>
      </c>
      <c r="M20" s="290">
        <v>13</v>
      </c>
      <c r="N20" s="290"/>
      <c r="O20" s="290"/>
      <c r="P20" s="290"/>
      <c r="Q20" s="290"/>
      <c r="R20" s="290"/>
      <c r="S20" s="290"/>
      <c r="T20" s="290"/>
      <c r="U20" s="290"/>
      <c r="V20" s="299"/>
      <c r="W20" s="299"/>
      <c r="X20" s="299"/>
      <c r="Y20" s="300"/>
      <c r="Z20" s="300"/>
      <c r="AA20" s="300"/>
      <c r="AB20" s="300"/>
      <c r="AC20" s="300"/>
      <c r="AD20" s="300"/>
      <c r="AE20" s="300"/>
      <c r="AF20" s="300"/>
      <c r="AG20" s="300"/>
      <c r="AH20" s="300"/>
      <c r="AI20" s="300"/>
      <c r="AJ20" s="300"/>
      <c r="AK20" s="300"/>
      <c r="AL20" s="300"/>
      <c r="AM20" s="298">
        <f t="shared" si="0"/>
        <v>13</v>
      </c>
      <c r="AO20" s="285">
        <f>VLOOKUP(B20,IND!B:AB,22,0)</f>
        <v>63</v>
      </c>
    </row>
    <row r="21" spans="1:41" x14ac:dyDescent="0.3">
      <c r="A21" s="289">
        <v>18</v>
      </c>
      <c r="B21" s="326" t="s">
        <v>234</v>
      </c>
      <c r="C21" s="290" t="s">
        <v>219</v>
      </c>
      <c r="D21" s="301">
        <v>21</v>
      </c>
      <c r="E21" s="292"/>
      <c r="F21" s="293">
        <v>7</v>
      </c>
      <c r="G21" s="294"/>
      <c r="H21" s="339"/>
      <c r="I21" s="339"/>
      <c r="J21" s="339"/>
      <c r="K21" s="290">
        <f t="shared" si="2"/>
        <v>0</v>
      </c>
      <c r="L21" s="295">
        <f t="shared" si="1"/>
        <v>0</v>
      </c>
      <c r="M21" s="290"/>
      <c r="N21" s="290"/>
      <c r="O21" s="290"/>
      <c r="P21" s="290"/>
      <c r="Q21" s="290"/>
      <c r="R21" s="290"/>
      <c r="S21" s="290"/>
      <c r="T21" s="290"/>
      <c r="U21" s="290"/>
      <c r="V21" s="299"/>
      <c r="W21" s="299"/>
      <c r="X21" s="299"/>
      <c r="Y21" s="300"/>
      <c r="Z21" s="300"/>
      <c r="AA21" s="300"/>
      <c r="AB21" s="300"/>
      <c r="AC21" s="300"/>
      <c r="AD21" s="300"/>
      <c r="AE21" s="300"/>
      <c r="AF21" s="300"/>
      <c r="AG21" s="300"/>
      <c r="AH21" s="300"/>
      <c r="AI21" s="300"/>
      <c r="AJ21" s="300"/>
      <c r="AK21" s="300"/>
      <c r="AL21" s="300"/>
      <c r="AM21" s="298">
        <f t="shared" si="0"/>
        <v>0</v>
      </c>
      <c r="AO21" s="285">
        <f>VLOOKUP(B21,IND!B:AB,22,0)</f>
        <v>0</v>
      </c>
    </row>
    <row r="22" spans="1:41" x14ac:dyDescent="0.3">
      <c r="A22" s="289">
        <v>19</v>
      </c>
      <c r="B22" s="326" t="s">
        <v>235</v>
      </c>
      <c r="C22" s="290" t="s">
        <v>216</v>
      </c>
      <c r="D22" s="301">
        <v>11</v>
      </c>
      <c r="E22" s="292"/>
      <c r="F22" s="302">
        <v>45</v>
      </c>
      <c r="G22" s="303" t="s">
        <v>236</v>
      </c>
      <c r="H22" s="303">
        <v>1</v>
      </c>
      <c r="I22" s="303"/>
      <c r="J22" s="303"/>
      <c r="K22" s="290">
        <f t="shared" si="2"/>
        <v>0</v>
      </c>
      <c r="L22" s="295">
        <f t="shared" si="1"/>
        <v>0.45359237000000002</v>
      </c>
      <c r="M22" s="304">
        <v>3</v>
      </c>
      <c r="N22" s="304"/>
      <c r="O22" s="304"/>
      <c r="P22" s="304"/>
      <c r="Q22" s="304"/>
      <c r="R22" s="304"/>
      <c r="S22" s="304"/>
      <c r="T22" s="304"/>
      <c r="U22" s="304"/>
      <c r="V22" s="299"/>
      <c r="W22" s="299"/>
      <c r="X22" s="299"/>
      <c r="Y22" s="300"/>
      <c r="Z22" s="300"/>
      <c r="AA22" s="300"/>
      <c r="AB22" s="300"/>
      <c r="AC22" s="300"/>
      <c r="AD22" s="300"/>
      <c r="AE22" s="300"/>
      <c r="AF22" s="300"/>
      <c r="AG22" s="300"/>
      <c r="AH22" s="300"/>
      <c r="AI22" s="300"/>
      <c r="AJ22" s="300"/>
      <c r="AK22" s="300"/>
      <c r="AL22" s="300"/>
      <c r="AM22" s="298">
        <f t="shared" si="0"/>
        <v>3</v>
      </c>
      <c r="AO22" s="285">
        <f>VLOOKUP(B22,IND!B:AB,22,0)</f>
        <v>0</v>
      </c>
    </row>
    <row r="23" spans="1:41" x14ac:dyDescent="0.3">
      <c r="A23" s="289">
        <v>20</v>
      </c>
      <c r="B23" s="327" t="s">
        <v>237</v>
      </c>
      <c r="C23" s="290" t="s">
        <v>219</v>
      </c>
      <c r="D23" s="301">
        <v>21</v>
      </c>
      <c r="E23" s="292"/>
      <c r="F23" s="293">
        <v>2</v>
      </c>
      <c r="G23" s="294"/>
      <c r="H23" s="339"/>
      <c r="I23" s="339"/>
      <c r="J23" s="339"/>
      <c r="K23" s="290">
        <f t="shared" si="2"/>
        <v>0</v>
      </c>
      <c r="L23" s="295">
        <f t="shared" si="1"/>
        <v>0</v>
      </c>
      <c r="M23" s="290"/>
      <c r="N23" s="290"/>
      <c r="O23" s="290"/>
      <c r="P23" s="290"/>
      <c r="Q23" s="290"/>
      <c r="R23" s="290"/>
      <c r="S23" s="290"/>
      <c r="T23" s="290"/>
      <c r="U23" s="290"/>
      <c r="V23" s="299"/>
      <c r="W23" s="299"/>
      <c r="X23" s="299"/>
      <c r="Y23" s="300"/>
      <c r="Z23" s="300"/>
      <c r="AA23" s="300"/>
      <c r="AB23" s="300"/>
      <c r="AC23" s="300"/>
      <c r="AD23" s="300"/>
      <c r="AE23" s="300"/>
      <c r="AF23" s="300"/>
      <c r="AG23" s="300"/>
      <c r="AH23" s="300"/>
      <c r="AI23" s="300"/>
      <c r="AJ23" s="300"/>
      <c r="AK23" s="300"/>
      <c r="AL23" s="300"/>
      <c r="AM23" s="298">
        <f t="shared" si="0"/>
        <v>0</v>
      </c>
      <c r="AO23" s="285">
        <f>VLOOKUP(B23,IND!B:AB,22,0)</f>
        <v>0</v>
      </c>
    </row>
    <row r="24" spans="1:41" x14ac:dyDescent="0.3">
      <c r="A24" s="289">
        <v>21</v>
      </c>
      <c r="B24" s="326" t="s">
        <v>238</v>
      </c>
      <c r="C24" s="290" t="s">
        <v>219</v>
      </c>
      <c r="D24" s="301">
        <v>8</v>
      </c>
      <c r="E24" s="292"/>
      <c r="F24" s="293">
        <v>12</v>
      </c>
      <c r="G24" s="294" t="s">
        <v>239</v>
      </c>
      <c r="H24" s="339">
        <v>2</v>
      </c>
      <c r="I24" s="339">
        <v>9</v>
      </c>
      <c r="J24" s="339"/>
      <c r="K24" s="290">
        <f t="shared" si="2"/>
        <v>9</v>
      </c>
      <c r="L24" s="295">
        <f t="shared" si="1"/>
        <v>1.1623304481250001</v>
      </c>
      <c r="M24" s="290">
        <v>7</v>
      </c>
      <c r="N24" s="290">
        <v>1</v>
      </c>
      <c r="O24" s="290"/>
      <c r="P24" s="290"/>
      <c r="Q24" s="290"/>
      <c r="R24" s="290"/>
      <c r="S24" s="290"/>
      <c r="T24" s="290"/>
      <c r="U24" s="290"/>
      <c r="V24" s="299"/>
      <c r="W24" s="299"/>
      <c r="X24" s="299"/>
      <c r="Y24" s="300"/>
      <c r="Z24" s="300"/>
      <c r="AA24" s="300"/>
      <c r="AB24" s="300"/>
      <c r="AC24" s="300"/>
      <c r="AD24" s="300"/>
      <c r="AE24" s="300"/>
      <c r="AF24" s="300"/>
      <c r="AG24" s="300"/>
      <c r="AH24" s="300"/>
      <c r="AI24" s="300"/>
      <c r="AJ24" s="300"/>
      <c r="AK24" s="300"/>
      <c r="AL24" s="300"/>
      <c r="AM24" s="298">
        <f t="shared" si="0"/>
        <v>8</v>
      </c>
      <c r="AO24" s="285">
        <f>VLOOKUP(B24,IND!B:AB,22,0)</f>
        <v>0</v>
      </c>
    </row>
    <row r="25" spans="1:41" x14ac:dyDescent="0.3">
      <c r="A25" s="289">
        <v>22</v>
      </c>
      <c r="B25" s="326" t="s">
        <v>240</v>
      </c>
      <c r="C25" s="290" t="s">
        <v>216</v>
      </c>
      <c r="D25" s="301">
        <v>9</v>
      </c>
      <c r="E25" s="292"/>
      <c r="F25" s="293">
        <v>51</v>
      </c>
      <c r="G25" s="294" t="s">
        <v>241</v>
      </c>
      <c r="H25" s="339">
        <v>1</v>
      </c>
      <c r="I25" s="339">
        <v>15</v>
      </c>
      <c r="J25" s="339"/>
      <c r="K25" s="290">
        <f t="shared" si="2"/>
        <v>15</v>
      </c>
      <c r="L25" s="295">
        <f t="shared" si="1"/>
        <v>0.87883521687499999</v>
      </c>
      <c r="M25" s="290">
        <v>5</v>
      </c>
      <c r="N25" s="290">
        <v>1</v>
      </c>
      <c r="O25" s="290"/>
      <c r="P25" s="290"/>
      <c r="Q25" s="290"/>
      <c r="R25" s="290"/>
      <c r="S25" s="290"/>
      <c r="T25" s="290"/>
      <c r="U25" s="290"/>
      <c r="V25" s="299"/>
      <c r="W25" s="299"/>
      <c r="X25" s="299"/>
      <c r="Y25" s="300"/>
      <c r="Z25" s="300"/>
      <c r="AA25" s="300"/>
      <c r="AB25" s="300"/>
      <c r="AC25" s="300"/>
      <c r="AD25" s="300"/>
      <c r="AE25" s="300"/>
      <c r="AF25" s="300"/>
      <c r="AG25" s="300"/>
      <c r="AH25" s="300"/>
      <c r="AI25" s="300"/>
      <c r="AJ25" s="300"/>
      <c r="AK25" s="300"/>
      <c r="AL25" s="300"/>
      <c r="AM25" s="298">
        <f t="shared" si="0"/>
        <v>6</v>
      </c>
      <c r="AO25" s="285">
        <f>VLOOKUP(B25,IND!B:AB,22,0)</f>
        <v>0</v>
      </c>
    </row>
    <row r="26" spans="1:41" x14ac:dyDescent="0.3">
      <c r="A26" s="289">
        <v>23</v>
      </c>
      <c r="B26" s="326" t="s">
        <v>8</v>
      </c>
      <c r="C26" s="290" t="s">
        <v>219</v>
      </c>
      <c r="D26" s="301">
        <v>6</v>
      </c>
      <c r="E26" s="292"/>
      <c r="F26" s="302">
        <v>1</v>
      </c>
      <c r="G26" s="303" t="s">
        <v>242</v>
      </c>
      <c r="H26" s="303">
        <v>3</v>
      </c>
      <c r="I26" s="303">
        <v>9</v>
      </c>
      <c r="J26" s="303">
        <v>5</v>
      </c>
      <c r="K26" s="290">
        <f t="shared" si="2"/>
        <v>9.5</v>
      </c>
      <c r="L26" s="295">
        <f t="shared" si="1"/>
        <v>1.6300975796875001</v>
      </c>
      <c r="M26" s="304">
        <v>11</v>
      </c>
      <c r="N26" s="304"/>
      <c r="O26" s="304"/>
      <c r="P26" s="304"/>
      <c r="Q26" s="304"/>
      <c r="R26" s="304"/>
      <c r="S26" s="304"/>
      <c r="T26" s="304"/>
      <c r="U26" s="304"/>
      <c r="V26" s="299"/>
      <c r="W26" s="299"/>
      <c r="X26" s="299"/>
      <c r="Y26" s="300"/>
      <c r="Z26" s="300"/>
      <c r="AA26" s="300"/>
      <c r="AB26" s="300"/>
      <c r="AC26" s="300"/>
      <c r="AD26" s="300"/>
      <c r="AE26" s="300"/>
      <c r="AF26" s="300"/>
      <c r="AG26" s="300"/>
      <c r="AH26" s="300"/>
      <c r="AI26" s="300"/>
      <c r="AJ26" s="300"/>
      <c r="AK26" s="300"/>
      <c r="AL26" s="300"/>
      <c r="AM26" s="298">
        <f t="shared" si="0"/>
        <v>11</v>
      </c>
      <c r="AO26" s="285">
        <f>VLOOKUP(B26,IND!B:AB,22,0)</f>
        <v>48</v>
      </c>
    </row>
    <row r="27" spans="1:41" x14ac:dyDescent="0.3">
      <c r="A27" s="289">
        <v>24</v>
      </c>
      <c r="B27" s="326" t="s">
        <v>77</v>
      </c>
      <c r="C27" s="290" t="s">
        <v>216</v>
      </c>
      <c r="D27" s="301">
        <v>6</v>
      </c>
      <c r="E27" s="292"/>
      <c r="F27" s="293">
        <v>61</v>
      </c>
      <c r="G27" s="294" t="s">
        <v>243</v>
      </c>
      <c r="H27" s="339">
        <v>3</v>
      </c>
      <c r="I27" s="339">
        <v>7</v>
      </c>
      <c r="J27" s="339"/>
      <c r="K27" s="290">
        <f t="shared" si="2"/>
        <v>7</v>
      </c>
      <c r="L27" s="295">
        <f t="shared" si="1"/>
        <v>1.5592237718750002</v>
      </c>
      <c r="M27" s="290">
        <v>12</v>
      </c>
      <c r="N27" s="290"/>
      <c r="O27" s="290"/>
      <c r="P27" s="290"/>
      <c r="Q27" s="290"/>
      <c r="R27" s="290"/>
      <c r="S27" s="290"/>
      <c r="T27" s="290"/>
      <c r="U27" s="290"/>
      <c r="V27" s="299"/>
      <c r="W27" s="299"/>
      <c r="X27" s="299"/>
      <c r="Y27" s="300"/>
      <c r="Z27" s="300"/>
      <c r="AA27" s="300"/>
      <c r="AB27" s="300"/>
      <c r="AC27" s="300"/>
      <c r="AD27" s="300"/>
      <c r="AE27" s="300"/>
      <c r="AF27" s="300"/>
      <c r="AG27" s="300"/>
      <c r="AH27" s="300"/>
      <c r="AI27" s="300"/>
      <c r="AJ27" s="300"/>
      <c r="AK27" s="300"/>
      <c r="AL27" s="300"/>
      <c r="AM27" s="298">
        <f t="shared" si="0"/>
        <v>12</v>
      </c>
      <c r="AO27" s="285">
        <f>VLOOKUP(B27,IND!B:AB,22,0)</f>
        <v>61</v>
      </c>
    </row>
    <row r="28" spans="1:41" x14ac:dyDescent="0.3">
      <c r="A28" s="289">
        <v>25</v>
      </c>
      <c r="B28" s="326" t="s">
        <v>244</v>
      </c>
      <c r="C28" s="290" t="s">
        <v>219</v>
      </c>
      <c r="D28" s="301">
        <v>12</v>
      </c>
      <c r="E28" s="292"/>
      <c r="F28" s="293">
        <v>3</v>
      </c>
      <c r="G28" s="294" t="s">
        <v>245</v>
      </c>
      <c r="H28" s="339">
        <v>1</v>
      </c>
      <c r="I28" s="339">
        <v>7</v>
      </c>
      <c r="J28" s="339"/>
      <c r="K28" s="290">
        <f t="shared" si="2"/>
        <v>7</v>
      </c>
      <c r="L28" s="295">
        <f t="shared" si="1"/>
        <v>0.65203903187500001</v>
      </c>
      <c r="M28" s="290">
        <v>5</v>
      </c>
      <c r="N28" s="290"/>
      <c r="O28" s="290">
        <v>1</v>
      </c>
      <c r="P28" s="290"/>
      <c r="Q28" s="290"/>
      <c r="R28" s="290"/>
      <c r="S28" s="290"/>
      <c r="T28" s="290"/>
      <c r="U28" s="290"/>
      <c r="V28" s="299"/>
      <c r="W28" s="299"/>
      <c r="X28" s="299"/>
      <c r="Y28" s="300"/>
      <c r="Z28" s="300"/>
      <c r="AA28" s="300"/>
      <c r="AB28" s="300"/>
      <c r="AC28" s="300"/>
      <c r="AD28" s="300"/>
      <c r="AE28" s="300"/>
      <c r="AF28" s="300"/>
      <c r="AG28" s="300"/>
      <c r="AH28" s="300"/>
      <c r="AI28" s="300"/>
      <c r="AJ28" s="300"/>
      <c r="AK28" s="300"/>
      <c r="AL28" s="300"/>
      <c r="AM28" s="298">
        <f t="shared" si="0"/>
        <v>6</v>
      </c>
      <c r="AO28" s="285">
        <f>VLOOKUP(B28,IND!B:AB,22,0)</f>
        <v>0</v>
      </c>
    </row>
    <row r="29" spans="1:41" x14ac:dyDescent="0.3">
      <c r="A29" s="289">
        <v>26</v>
      </c>
      <c r="B29" s="326" t="s">
        <v>30</v>
      </c>
      <c r="C29" s="290" t="s">
        <v>214</v>
      </c>
      <c r="D29" s="291">
        <v>14</v>
      </c>
      <c r="E29" s="292"/>
      <c r="F29" s="293">
        <v>40</v>
      </c>
      <c r="G29" s="294" t="s">
        <v>246</v>
      </c>
      <c r="H29" s="339">
        <v>1</v>
      </c>
      <c r="I29" s="339">
        <v>4</v>
      </c>
      <c r="J29" s="339"/>
      <c r="K29" s="290">
        <f t="shared" si="2"/>
        <v>4</v>
      </c>
      <c r="L29" s="295">
        <f t="shared" si="1"/>
        <v>0.56699046250000007</v>
      </c>
      <c r="M29" s="290">
        <v>4</v>
      </c>
      <c r="N29" s="290"/>
      <c r="O29" s="290"/>
      <c r="P29" s="290"/>
      <c r="Q29" s="290"/>
      <c r="R29" s="290"/>
      <c r="S29" s="290"/>
      <c r="T29" s="290"/>
      <c r="U29" s="290"/>
      <c r="V29" s="299"/>
      <c r="W29" s="299"/>
      <c r="X29" s="299"/>
      <c r="Y29" s="300"/>
      <c r="Z29" s="300"/>
      <c r="AA29" s="300"/>
      <c r="AB29" s="300"/>
      <c r="AC29" s="300"/>
      <c r="AD29" s="300"/>
      <c r="AE29" s="300"/>
      <c r="AF29" s="300"/>
      <c r="AG29" s="300"/>
      <c r="AH29" s="300"/>
      <c r="AI29" s="300"/>
      <c r="AJ29" s="300"/>
      <c r="AK29" s="300"/>
      <c r="AL29" s="300"/>
      <c r="AM29" s="298">
        <f t="shared" si="0"/>
        <v>4</v>
      </c>
      <c r="AO29" s="285">
        <f>VLOOKUP(B29,IND!B:AB,22,0)</f>
        <v>51</v>
      </c>
    </row>
    <row r="30" spans="1:41" x14ac:dyDescent="0.3">
      <c r="A30" s="289">
        <v>27</v>
      </c>
      <c r="B30" s="326" t="s">
        <v>179</v>
      </c>
      <c r="C30" s="290" t="s">
        <v>219</v>
      </c>
      <c r="D30" s="301">
        <v>7</v>
      </c>
      <c r="E30" s="306"/>
      <c r="F30" s="302">
        <v>16</v>
      </c>
      <c r="G30" s="303" t="s">
        <v>243</v>
      </c>
      <c r="H30" s="303">
        <v>3</v>
      </c>
      <c r="I30" s="303">
        <v>7</v>
      </c>
      <c r="J30" s="303"/>
      <c r="K30" s="290">
        <f t="shared" si="2"/>
        <v>7</v>
      </c>
      <c r="L30" s="295">
        <f t="shared" si="1"/>
        <v>1.5592237718750002</v>
      </c>
      <c r="M30" s="304">
        <v>12</v>
      </c>
      <c r="N30" s="304"/>
      <c r="O30" s="304"/>
      <c r="P30" s="304"/>
      <c r="Q30" s="304"/>
      <c r="R30" s="304"/>
      <c r="S30" s="304"/>
      <c r="T30" s="304"/>
      <c r="U30" s="304"/>
      <c r="V30" s="299"/>
      <c r="W30" s="299"/>
      <c r="X30" s="299"/>
      <c r="Y30" s="300"/>
      <c r="Z30" s="300"/>
      <c r="AA30" s="300"/>
      <c r="AB30" s="300"/>
      <c r="AC30" s="300"/>
      <c r="AD30" s="300"/>
      <c r="AE30" s="300"/>
      <c r="AF30" s="300"/>
      <c r="AG30" s="300"/>
      <c r="AH30" s="300"/>
      <c r="AI30" s="300"/>
      <c r="AJ30" s="300"/>
      <c r="AK30" s="300"/>
      <c r="AL30" s="300"/>
      <c r="AM30" s="298">
        <f t="shared" si="0"/>
        <v>12</v>
      </c>
      <c r="AO30" s="285">
        <f>VLOOKUP(B30,IND!B:AB,22,0)</f>
        <v>0</v>
      </c>
    </row>
    <row r="31" spans="1:41" x14ac:dyDescent="0.3">
      <c r="A31" s="289">
        <v>28</v>
      </c>
      <c r="B31" s="326" t="s">
        <v>247</v>
      </c>
      <c r="C31" s="290" t="s">
        <v>214</v>
      </c>
      <c r="D31" s="291">
        <v>12</v>
      </c>
      <c r="E31" s="292"/>
      <c r="F31" s="293">
        <v>26</v>
      </c>
      <c r="G31" s="294" t="s">
        <v>248</v>
      </c>
      <c r="H31" s="339">
        <v>1</v>
      </c>
      <c r="I31" s="339">
        <v>10</v>
      </c>
      <c r="J31" s="339">
        <v>5</v>
      </c>
      <c r="K31" s="290">
        <f t="shared" si="2"/>
        <v>10.5</v>
      </c>
      <c r="L31" s="295">
        <f t="shared" si="1"/>
        <v>0.75126236281250003</v>
      </c>
      <c r="M31" s="290">
        <v>6</v>
      </c>
      <c r="N31" s="290"/>
      <c r="O31" s="290"/>
      <c r="P31" s="290"/>
      <c r="Q31" s="290"/>
      <c r="R31" s="290"/>
      <c r="S31" s="290"/>
      <c r="T31" s="290"/>
      <c r="U31" s="290"/>
      <c r="V31" s="299"/>
      <c r="W31" s="299"/>
      <c r="X31" s="299"/>
      <c r="Y31" s="300"/>
      <c r="Z31" s="300"/>
      <c r="AA31" s="300"/>
      <c r="AB31" s="300"/>
      <c r="AC31" s="300"/>
      <c r="AD31" s="300"/>
      <c r="AE31" s="300"/>
      <c r="AF31" s="300"/>
      <c r="AG31" s="300"/>
      <c r="AH31" s="300"/>
      <c r="AI31" s="300"/>
      <c r="AJ31" s="300"/>
      <c r="AK31" s="300"/>
      <c r="AL31" s="300"/>
      <c r="AM31" s="298">
        <f t="shared" si="0"/>
        <v>6</v>
      </c>
      <c r="AO31" s="285">
        <f>VLOOKUP(B31,IND!B:AB,22,0)</f>
        <v>0</v>
      </c>
    </row>
    <row r="32" spans="1:41" x14ac:dyDescent="0.3">
      <c r="A32" s="289">
        <v>29</v>
      </c>
      <c r="B32" s="326" t="s">
        <v>180</v>
      </c>
      <c r="C32" s="290" t="s">
        <v>214</v>
      </c>
      <c r="D32" s="291">
        <v>21</v>
      </c>
      <c r="E32" s="292"/>
      <c r="F32" s="293">
        <v>38</v>
      </c>
      <c r="G32" s="294"/>
      <c r="H32" s="339"/>
      <c r="I32" s="339"/>
      <c r="J32" s="339"/>
      <c r="K32" s="290">
        <f t="shared" si="2"/>
        <v>0</v>
      </c>
      <c r="L32" s="295">
        <f t="shared" si="1"/>
        <v>0</v>
      </c>
      <c r="M32" s="290"/>
      <c r="N32" s="290"/>
      <c r="O32" s="290"/>
      <c r="P32" s="290"/>
      <c r="Q32" s="290"/>
      <c r="R32" s="290"/>
      <c r="S32" s="290"/>
      <c r="T32" s="290"/>
      <c r="U32" s="290"/>
      <c r="V32" s="299"/>
      <c r="W32" s="299"/>
      <c r="X32" s="299"/>
      <c r="Y32" s="300"/>
      <c r="Z32" s="300"/>
      <c r="AA32" s="300"/>
      <c r="AB32" s="300"/>
      <c r="AC32" s="300"/>
      <c r="AD32" s="300"/>
      <c r="AE32" s="300"/>
      <c r="AF32" s="300"/>
      <c r="AG32" s="300"/>
      <c r="AH32" s="300"/>
      <c r="AI32" s="300"/>
      <c r="AJ32" s="300"/>
      <c r="AK32" s="300"/>
      <c r="AL32" s="300"/>
      <c r="AM32" s="298">
        <f t="shared" si="0"/>
        <v>0</v>
      </c>
      <c r="AO32" s="285">
        <f>VLOOKUP(B32,IND!B:AB,22,0)</f>
        <v>0</v>
      </c>
    </row>
    <row r="33" spans="1:41" x14ac:dyDescent="0.3">
      <c r="A33" s="289">
        <v>30</v>
      </c>
      <c r="B33" s="326" t="s">
        <v>16</v>
      </c>
      <c r="C33" s="290" t="s">
        <v>214</v>
      </c>
      <c r="D33" s="291">
        <v>13</v>
      </c>
      <c r="E33" s="292"/>
      <c r="F33" s="293">
        <v>37</v>
      </c>
      <c r="G33" s="294" t="s">
        <v>249</v>
      </c>
      <c r="H33" s="339">
        <v>1</v>
      </c>
      <c r="I33" s="339">
        <v>5</v>
      </c>
      <c r="J33" s="339">
        <v>5</v>
      </c>
      <c r="K33" s="290">
        <f t="shared" si="2"/>
        <v>5.5</v>
      </c>
      <c r="L33" s="295">
        <f t="shared" si="1"/>
        <v>0.60951474718749998</v>
      </c>
      <c r="M33" s="290">
        <v>4</v>
      </c>
      <c r="N33" s="290"/>
      <c r="O33" s="290"/>
      <c r="P33" s="290"/>
      <c r="Q33" s="290"/>
      <c r="R33" s="290"/>
      <c r="S33" s="290"/>
      <c r="T33" s="290"/>
      <c r="U33" s="290"/>
      <c r="V33" s="299"/>
      <c r="W33" s="299"/>
      <c r="X33" s="299"/>
      <c r="Y33" s="300"/>
      <c r="Z33" s="300"/>
      <c r="AA33" s="300"/>
      <c r="AB33" s="300"/>
      <c r="AC33" s="300"/>
      <c r="AD33" s="300"/>
      <c r="AE33" s="300"/>
      <c r="AF33" s="300"/>
      <c r="AG33" s="300"/>
      <c r="AH33" s="300"/>
      <c r="AI33" s="300"/>
      <c r="AJ33" s="300"/>
      <c r="AK33" s="300"/>
      <c r="AL33" s="300"/>
      <c r="AM33" s="298">
        <f t="shared" si="0"/>
        <v>4</v>
      </c>
      <c r="AO33" s="285">
        <f>VLOOKUP(B33,IND!B:AB,22,0)</f>
        <v>84</v>
      </c>
    </row>
    <row r="34" spans="1:41" x14ac:dyDescent="0.3">
      <c r="A34" s="289">
        <v>31</v>
      </c>
      <c r="B34" s="326" t="s">
        <v>117</v>
      </c>
      <c r="C34" s="290" t="s">
        <v>216</v>
      </c>
      <c r="D34" s="301">
        <v>8</v>
      </c>
      <c r="E34" s="306"/>
      <c r="F34" s="302">
        <v>58</v>
      </c>
      <c r="G34" s="303" t="s">
        <v>250</v>
      </c>
      <c r="H34" s="303">
        <v>2</v>
      </c>
      <c r="I34" s="303">
        <v>1</v>
      </c>
      <c r="J34" s="303">
        <v>5</v>
      </c>
      <c r="K34" s="290">
        <f t="shared" si="2"/>
        <v>1.5</v>
      </c>
      <c r="L34" s="295">
        <f t="shared" si="1"/>
        <v>0.94970902468750007</v>
      </c>
      <c r="M34" s="304">
        <v>7</v>
      </c>
      <c r="N34" s="304"/>
      <c r="O34" s="304"/>
      <c r="P34" s="304"/>
      <c r="Q34" s="304"/>
      <c r="R34" s="304"/>
      <c r="S34" s="304"/>
      <c r="T34" s="304"/>
      <c r="U34" s="304"/>
      <c r="V34" s="299"/>
      <c r="W34" s="299"/>
      <c r="X34" s="299"/>
      <c r="Y34" s="300"/>
      <c r="Z34" s="300"/>
      <c r="AA34" s="300"/>
      <c r="AB34" s="300"/>
      <c r="AC34" s="300"/>
      <c r="AD34" s="300"/>
      <c r="AE34" s="300"/>
      <c r="AF34" s="300"/>
      <c r="AG34" s="300"/>
      <c r="AH34" s="300"/>
      <c r="AI34" s="300"/>
      <c r="AJ34" s="300"/>
      <c r="AK34" s="300"/>
      <c r="AL34" s="300"/>
      <c r="AM34" s="298">
        <f t="shared" si="0"/>
        <v>7</v>
      </c>
      <c r="AO34" s="285">
        <f>VLOOKUP(B34,IND!B:AB,22,0)</f>
        <v>84</v>
      </c>
    </row>
    <row r="35" spans="1:41" x14ac:dyDescent="0.3">
      <c r="A35" s="289">
        <v>32</v>
      </c>
      <c r="B35" s="326" t="s">
        <v>73</v>
      </c>
      <c r="C35" s="290" t="s">
        <v>214</v>
      </c>
      <c r="D35" s="291">
        <v>6</v>
      </c>
      <c r="E35" s="292"/>
      <c r="F35" s="293">
        <v>39</v>
      </c>
      <c r="G35" s="294" t="s">
        <v>251</v>
      </c>
      <c r="H35" s="339">
        <v>3</v>
      </c>
      <c r="I35" s="339">
        <v>0</v>
      </c>
      <c r="J35" s="339">
        <v>5</v>
      </c>
      <c r="K35" s="290">
        <f t="shared" si="2"/>
        <v>0.5</v>
      </c>
      <c r="L35" s="295">
        <f t="shared" si="1"/>
        <v>1.3749518715625002</v>
      </c>
      <c r="M35" s="290">
        <v>7</v>
      </c>
      <c r="N35" s="290">
        <v>1</v>
      </c>
      <c r="O35" s="290"/>
      <c r="P35" s="290"/>
      <c r="Q35" s="290">
        <v>1</v>
      </c>
      <c r="R35" s="290"/>
      <c r="S35" s="290"/>
      <c r="T35" s="290"/>
      <c r="U35" s="290"/>
      <c r="V35" s="299"/>
      <c r="W35" s="299"/>
      <c r="X35" s="299"/>
      <c r="Y35" s="300"/>
      <c r="Z35" s="300"/>
      <c r="AA35" s="300"/>
      <c r="AB35" s="300"/>
      <c r="AC35" s="300"/>
      <c r="AD35" s="300"/>
      <c r="AE35" s="300"/>
      <c r="AF35" s="300"/>
      <c r="AG35" s="300"/>
      <c r="AH35" s="300"/>
      <c r="AI35" s="300"/>
      <c r="AJ35" s="300"/>
      <c r="AK35" s="300"/>
      <c r="AL35" s="300"/>
      <c r="AM35" s="298">
        <f t="shared" ref="AM35:AM66" si="3">SUM(M35:AC35)</f>
        <v>9</v>
      </c>
      <c r="AO35" s="285">
        <f>VLOOKUP(B35,IND!B:AB,22,0)</f>
        <v>21</v>
      </c>
    </row>
    <row r="36" spans="1:41" x14ac:dyDescent="0.3">
      <c r="A36" s="289">
        <v>33</v>
      </c>
      <c r="B36" s="326" t="s">
        <v>252</v>
      </c>
      <c r="C36" s="290" t="s">
        <v>219</v>
      </c>
      <c r="D36" s="291">
        <v>14</v>
      </c>
      <c r="E36" s="292"/>
      <c r="F36" s="293">
        <v>4</v>
      </c>
      <c r="G36" s="294" t="s">
        <v>253</v>
      </c>
      <c r="H36" s="339"/>
      <c r="I36" s="339">
        <v>13</v>
      </c>
      <c r="J36" s="339"/>
      <c r="K36" s="290">
        <f t="shared" si="2"/>
        <v>13</v>
      </c>
      <c r="L36" s="295">
        <f t="shared" si="1"/>
        <v>0.36854380062500003</v>
      </c>
      <c r="M36" s="290">
        <v>3</v>
      </c>
      <c r="N36" s="290"/>
      <c r="O36" s="290"/>
      <c r="P36" s="290"/>
      <c r="Q36" s="290"/>
      <c r="R36" s="290"/>
      <c r="S36" s="290"/>
      <c r="T36" s="290"/>
      <c r="U36" s="290"/>
      <c r="V36" s="299"/>
      <c r="W36" s="299"/>
      <c r="X36" s="299"/>
      <c r="Y36" s="300"/>
      <c r="Z36" s="300"/>
      <c r="AA36" s="300"/>
      <c r="AB36" s="300"/>
      <c r="AC36" s="300"/>
      <c r="AD36" s="300"/>
      <c r="AE36" s="300"/>
      <c r="AF36" s="300"/>
      <c r="AG36" s="300"/>
      <c r="AH36" s="300"/>
      <c r="AI36" s="300"/>
      <c r="AJ36" s="300"/>
      <c r="AK36" s="300"/>
      <c r="AL36" s="300"/>
      <c r="AM36" s="298">
        <f t="shared" si="3"/>
        <v>3</v>
      </c>
      <c r="AO36" s="285">
        <f>VLOOKUP(B36,IND!B:AB,22,0)</f>
        <v>0</v>
      </c>
    </row>
    <row r="37" spans="1:41" x14ac:dyDescent="0.3">
      <c r="A37" s="289">
        <v>34</v>
      </c>
      <c r="B37" s="326" t="s">
        <v>33</v>
      </c>
      <c r="C37" s="290" t="s">
        <v>216</v>
      </c>
      <c r="D37" s="291">
        <v>13</v>
      </c>
      <c r="E37" s="292"/>
      <c r="F37" s="293">
        <v>48</v>
      </c>
      <c r="G37" s="294" t="s">
        <v>254</v>
      </c>
      <c r="H37" s="339"/>
      <c r="I37" s="339">
        <v>15</v>
      </c>
      <c r="J37" s="339">
        <v>5</v>
      </c>
      <c r="K37" s="290">
        <f t="shared" si="2"/>
        <v>15.5</v>
      </c>
      <c r="L37" s="295">
        <f t="shared" si="1"/>
        <v>0.4394176084375</v>
      </c>
      <c r="M37" s="290">
        <v>3</v>
      </c>
      <c r="N37" s="290"/>
      <c r="O37" s="290"/>
      <c r="P37" s="290"/>
      <c r="Q37" s="290"/>
      <c r="R37" s="290"/>
      <c r="S37" s="290"/>
      <c r="T37" s="290"/>
      <c r="U37" s="290"/>
      <c r="V37" s="299"/>
      <c r="W37" s="299"/>
      <c r="X37" s="299"/>
      <c r="Y37" s="300"/>
      <c r="Z37" s="300"/>
      <c r="AA37" s="300"/>
      <c r="AB37" s="300"/>
      <c r="AC37" s="300"/>
      <c r="AD37" s="300"/>
      <c r="AE37" s="300"/>
      <c r="AF37" s="300"/>
      <c r="AG37" s="300"/>
      <c r="AH37" s="300"/>
      <c r="AI37" s="300"/>
      <c r="AJ37" s="300"/>
      <c r="AK37" s="300"/>
      <c r="AL37" s="300"/>
      <c r="AM37" s="298">
        <f t="shared" si="3"/>
        <v>3</v>
      </c>
      <c r="AO37" s="285">
        <f>VLOOKUP(B37,IND!B:AB,22,0)</f>
        <v>64</v>
      </c>
    </row>
    <row r="38" spans="1:41" x14ac:dyDescent="0.3">
      <c r="A38" s="289">
        <v>35</v>
      </c>
      <c r="B38" s="326" t="s">
        <v>158</v>
      </c>
      <c r="C38" s="290" t="s">
        <v>214</v>
      </c>
      <c r="D38" s="301">
        <v>10</v>
      </c>
      <c r="E38" s="306"/>
      <c r="F38" s="302">
        <v>31</v>
      </c>
      <c r="G38" s="303" t="s">
        <v>255</v>
      </c>
      <c r="H38" s="303">
        <v>2</v>
      </c>
      <c r="I38" s="303">
        <v>2</v>
      </c>
      <c r="J38" s="303">
        <v>5</v>
      </c>
      <c r="K38" s="290">
        <f t="shared" si="2"/>
        <v>2.5</v>
      </c>
      <c r="L38" s="295">
        <f t="shared" si="1"/>
        <v>0.97805854781250001</v>
      </c>
      <c r="M38" s="304">
        <v>7</v>
      </c>
      <c r="N38" s="304">
        <v>1</v>
      </c>
      <c r="O38" s="304"/>
      <c r="P38" s="304"/>
      <c r="Q38" s="304"/>
      <c r="R38" s="304"/>
      <c r="S38" s="304"/>
      <c r="T38" s="304"/>
      <c r="U38" s="304"/>
      <c r="V38" s="299"/>
      <c r="W38" s="299"/>
      <c r="X38" s="299"/>
      <c r="Y38" s="300"/>
      <c r="Z38" s="300"/>
      <c r="AA38" s="300"/>
      <c r="AB38" s="300"/>
      <c r="AC38" s="300"/>
      <c r="AD38" s="300"/>
      <c r="AE38" s="300"/>
      <c r="AF38" s="300"/>
      <c r="AG38" s="300"/>
      <c r="AH38" s="300"/>
      <c r="AI38" s="300"/>
      <c r="AJ38" s="300"/>
      <c r="AK38" s="300"/>
      <c r="AL38" s="300"/>
      <c r="AM38" s="298">
        <f t="shared" si="3"/>
        <v>8</v>
      </c>
      <c r="AO38" s="285">
        <f>VLOOKUP(B38,IND!B:AB,22,0)</f>
        <v>81</v>
      </c>
    </row>
    <row r="39" spans="1:41" x14ac:dyDescent="0.3">
      <c r="A39" s="289">
        <v>36</v>
      </c>
      <c r="B39" s="326" t="s">
        <v>256</v>
      </c>
      <c r="C39" s="290" t="s">
        <v>216</v>
      </c>
      <c r="D39" s="291">
        <v>21</v>
      </c>
      <c r="E39" s="292"/>
      <c r="F39" s="293">
        <v>57</v>
      </c>
      <c r="G39" s="294"/>
      <c r="H39" s="339"/>
      <c r="I39" s="339"/>
      <c r="J39" s="339"/>
      <c r="K39" s="290">
        <f t="shared" si="2"/>
        <v>0</v>
      </c>
      <c r="L39" s="295">
        <f t="shared" si="1"/>
        <v>0</v>
      </c>
      <c r="M39" s="290"/>
      <c r="N39" s="290"/>
      <c r="O39" s="290"/>
      <c r="P39" s="290"/>
      <c r="Q39" s="290"/>
      <c r="R39" s="290"/>
      <c r="S39" s="290"/>
      <c r="T39" s="290"/>
      <c r="U39" s="290"/>
      <c r="V39" s="299"/>
      <c r="W39" s="299"/>
      <c r="X39" s="299"/>
      <c r="Y39" s="300"/>
      <c r="Z39" s="300"/>
      <c r="AA39" s="300"/>
      <c r="AB39" s="300"/>
      <c r="AC39" s="300"/>
      <c r="AD39" s="300"/>
      <c r="AE39" s="300"/>
      <c r="AF39" s="300"/>
      <c r="AG39" s="300"/>
      <c r="AH39" s="300"/>
      <c r="AI39" s="300"/>
      <c r="AJ39" s="300"/>
      <c r="AK39" s="300"/>
      <c r="AL39" s="300"/>
      <c r="AM39" s="298">
        <f t="shared" si="3"/>
        <v>0</v>
      </c>
      <c r="AO39" s="285" t="e">
        <f>VLOOKUP(B39,IND!B:AB,22,0)</f>
        <v>#N/A</v>
      </c>
    </row>
    <row r="40" spans="1:41" x14ac:dyDescent="0.3">
      <c r="A40" s="289">
        <v>37</v>
      </c>
      <c r="B40" s="326" t="s">
        <v>10</v>
      </c>
      <c r="C40" s="290" t="s">
        <v>214</v>
      </c>
      <c r="D40" s="291">
        <v>7</v>
      </c>
      <c r="E40" s="292"/>
      <c r="F40" s="293">
        <v>33</v>
      </c>
      <c r="G40" s="294" t="s">
        <v>257</v>
      </c>
      <c r="H40" s="339">
        <v>2</v>
      </c>
      <c r="I40" s="339">
        <v>15</v>
      </c>
      <c r="J40" s="339">
        <v>5</v>
      </c>
      <c r="K40" s="290">
        <f t="shared" si="2"/>
        <v>15.5</v>
      </c>
      <c r="L40" s="295">
        <f t="shared" si="1"/>
        <v>1.3466023484375</v>
      </c>
      <c r="M40" s="290">
        <v>10</v>
      </c>
      <c r="N40" s="290"/>
      <c r="O40" s="290"/>
      <c r="P40" s="290"/>
      <c r="Q40" s="290"/>
      <c r="R40" s="290"/>
      <c r="S40" s="290"/>
      <c r="T40" s="290"/>
      <c r="U40" s="290"/>
      <c r="V40" s="299"/>
      <c r="W40" s="299"/>
      <c r="X40" s="299"/>
      <c r="Y40" s="300"/>
      <c r="Z40" s="300"/>
      <c r="AA40" s="300"/>
      <c r="AB40" s="300"/>
      <c r="AC40" s="300"/>
      <c r="AD40" s="300"/>
      <c r="AE40" s="300"/>
      <c r="AF40" s="300"/>
      <c r="AG40" s="300"/>
      <c r="AH40" s="300"/>
      <c r="AI40" s="300"/>
      <c r="AJ40" s="300"/>
      <c r="AK40" s="300"/>
      <c r="AL40" s="300"/>
      <c r="AM40" s="298">
        <f t="shared" si="3"/>
        <v>10</v>
      </c>
      <c r="AO40" s="285">
        <f>VLOOKUP(B40,IND!B:AB,22,0)</f>
        <v>48</v>
      </c>
    </row>
    <row r="41" spans="1:41" x14ac:dyDescent="0.3">
      <c r="A41" s="289">
        <v>38</v>
      </c>
      <c r="B41" s="326" t="s">
        <v>183</v>
      </c>
      <c r="C41" s="290" t="s">
        <v>214</v>
      </c>
      <c r="D41" s="291">
        <v>21</v>
      </c>
      <c r="E41" s="292"/>
      <c r="F41" s="293">
        <v>41</v>
      </c>
      <c r="G41" s="294"/>
      <c r="H41" s="339"/>
      <c r="I41" s="339"/>
      <c r="J41" s="339"/>
      <c r="K41" s="290">
        <f t="shared" si="2"/>
        <v>0</v>
      </c>
      <c r="L41" s="295">
        <f t="shared" si="1"/>
        <v>0</v>
      </c>
      <c r="M41" s="290"/>
      <c r="N41" s="290"/>
      <c r="O41" s="290"/>
      <c r="P41" s="290"/>
      <c r="Q41" s="290"/>
      <c r="R41" s="290"/>
      <c r="S41" s="290"/>
      <c r="T41" s="290"/>
      <c r="U41" s="290"/>
      <c r="V41" s="299"/>
      <c r="W41" s="299"/>
      <c r="X41" s="299"/>
      <c r="Y41" s="300"/>
      <c r="Z41" s="300"/>
      <c r="AA41" s="300"/>
      <c r="AB41" s="300"/>
      <c r="AC41" s="300"/>
      <c r="AD41" s="300"/>
      <c r="AE41" s="300"/>
      <c r="AF41" s="300"/>
      <c r="AG41" s="300"/>
      <c r="AH41" s="300"/>
      <c r="AI41" s="300"/>
      <c r="AJ41" s="300"/>
      <c r="AK41" s="300"/>
      <c r="AL41" s="300"/>
      <c r="AM41" s="298">
        <f t="shared" si="3"/>
        <v>0</v>
      </c>
      <c r="AO41" s="285">
        <f>VLOOKUP(B41,IND!B:AB,22,0)</f>
        <v>0</v>
      </c>
    </row>
    <row r="42" spans="1:41" x14ac:dyDescent="0.3">
      <c r="A42" s="289">
        <v>39</v>
      </c>
      <c r="B42" s="326" t="s">
        <v>12</v>
      </c>
      <c r="C42" s="290" t="s">
        <v>214</v>
      </c>
      <c r="D42" s="301">
        <v>9</v>
      </c>
      <c r="E42" s="306"/>
      <c r="F42" s="302">
        <v>35</v>
      </c>
      <c r="G42" s="303" t="s">
        <v>258</v>
      </c>
      <c r="H42" s="303">
        <v>2</v>
      </c>
      <c r="I42" s="303">
        <v>3</v>
      </c>
      <c r="J42" s="303"/>
      <c r="K42" s="290">
        <f t="shared" si="2"/>
        <v>3</v>
      </c>
      <c r="L42" s="295">
        <f t="shared" si="1"/>
        <v>0.99223330937500009</v>
      </c>
      <c r="M42" s="304">
        <v>8</v>
      </c>
      <c r="N42" s="304"/>
      <c r="O42" s="304"/>
      <c r="P42" s="304"/>
      <c r="Q42" s="304"/>
      <c r="R42" s="304"/>
      <c r="S42" s="304"/>
      <c r="T42" s="304"/>
      <c r="U42" s="304"/>
      <c r="V42" s="299"/>
      <c r="W42" s="299"/>
      <c r="X42" s="299"/>
      <c r="Y42" s="300"/>
      <c r="Z42" s="300"/>
      <c r="AA42" s="300"/>
      <c r="AB42" s="300"/>
      <c r="AC42" s="300"/>
      <c r="AD42" s="300"/>
      <c r="AE42" s="300"/>
      <c r="AF42" s="300"/>
      <c r="AG42" s="300"/>
      <c r="AH42" s="300"/>
      <c r="AI42" s="300"/>
      <c r="AJ42" s="300"/>
      <c r="AK42" s="300"/>
      <c r="AL42" s="300"/>
      <c r="AM42" s="298">
        <f t="shared" si="3"/>
        <v>8</v>
      </c>
      <c r="AO42" s="285">
        <f>VLOOKUP(B42,IND!B:AB,22,0)</f>
        <v>0</v>
      </c>
    </row>
    <row r="43" spans="1:41" x14ac:dyDescent="0.3">
      <c r="A43" s="289">
        <v>40</v>
      </c>
      <c r="B43" s="326" t="s">
        <v>91</v>
      </c>
      <c r="C43" s="290" t="s">
        <v>214</v>
      </c>
      <c r="D43" s="291">
        <v>11</v>
      </c>
      <c r="E43" s="292"/>
      <c r="F43" s="293">
        <v>34</v>
      </c>
      <c r="G43" s="294" t="s">
        <v>259</v>
      </c>
      <c r="H43" s="339">
        <v>2</v>
      </c>
      <c r="I43" s="339">
        <v>1</v>
      </c>
      <c r="J43" s="339"/>
      <c r="K43" s="290">
        <f t="shared" si="2"/>
        <v>1</v>
      </c>
      <c r="L43" s="295">
        <f t="shared" si="1"/>
        <v>0.9355342631250001</v>
      </c>
      <c r="M43" s="290">
        <v>7</v>
      </c>
      <c r="N43" s="290"/>
      <c r="O43" s="290"/>
      <c r="P43" s="290"/>
      <c r="Q43" s="290"/>
      <c r="R43" s="290"/>
      <c r="S43" s="290"/>
      <c r="T43" s="290"/>
      <c r="U43" s="290"/>
      <c r="V43" s="299"/>
      <c r="W43" s="299"/>
      <c r="X43" s="299"/>
      <c r="Y43" s="300"/>
      <c r="Z43" s="300"/>
      <c r="AA43" s="300"/>
      <c r="AB43" s="300"/>
      <c r="AC43" s="300"/>
      <c r="AD43" s="300"/>
      <c r="AE43" s="300"/>
      <c r="AF43" s="300"/>
      <c r="AG43" s="300"/>
      <c r="AH43" s="300"/>
      <c r="AI43" s="300"/>
      <c r="AJ43" s="300"/>
      <c r="AK43" s="300"/>
      <c r="AL43" s="300"/>
      <c r="AM43" s="298">
        <f t="shared" si="3"/>
        <v>7</v>
      </c>
      <c r="AO43" s="285">
        <f>VLOOKUP(B43,IND!B:AB,22,0)</f>
        <v>86</v>
      </c>
    </row>
    <row r="44" spans="1:41" x14ac:dyDescent="0.3">
      <c r="A44" s="289">
        <v>41</v>
      </c>
      <c r="B44" s="326" t="s">
        <v>51</v>
      </c>
      <c r="C44" s="290" t="s">
        <v>219</v>
      </c>
      <c r="D44" s="291">
        <v>9</v>
      </c>
      <c r="E44" s="292"/>
      <c r="F44" s="293">
        <v>21</v>
      </c>
      <c r="G44" s="294" t="s">
        <v>250</v>
      </c>
      <c r="H44" s="339">
        <v>2</v>
      </c>
      <c r="I44" s="339">
        <v>1</v>
      </c>
      <c r="J44" s="339">
        <v>5</v>
      </c>
      <c r="K44" s="290">
        <f t="shared" si="2"/>
        <v>1.5</v>
      </c>
      <c r="L44" s="295">
        <f t="shared" si="1"/>
        <v>0.94970902468750007</v>
      </c>
      <c r="M44" s="290">
        <v>7</v>
      </c>
      <c r="N44" s="290"/>
      <c r="O44" s="290"/>
      <c r="P44" s="290"/>
      <c r="Q44" s="290"/>
      <c r="R44" s="290"/>
      <c r="S44" s="290"/>
      <c r="T44" s="290"/>
      <c r="U44" s="290"/>
      <c r="V44" s="299"/>
      <c r="W44" s="299"/>
      <c r="X44" s="299"/>
      <c r="Y44" s="300"/>
      <c r="Z44" s="300"/>
      <c r="AA44" s="300"/>
      <c r="AB44" s="300"/>
      <c r="AC44" s="300"/>
      <c r="AD44" s="300"/>
      <c r="AE44" s="300"/>
      <c r="AF44" s="300"/>
      <c r="AG44" s="300"/>
      <c r="AH44" s="300"/>
      <c r="AI44" s="300"/>
      <c r="AJ44" s="300"/>
      <c r="AK44" s="300"/>
      <c r="AL44" s="300"/>
      <c r="AM44" s="298">
        <f t="shared" si="3"/>
        <v>7</v>
      </c>
      <c r="AO44" s="285">
        <f>VLOOKUP(B44,IND!B:AB,22,0)</f>
        <v>62</v>
      </c>
    </row>
    <row r="45" spans="1:41" x14ac:dyDescent="0.3">
      <c r="A45" s="289">
        <v>42</v>
      </c>
      <c r="B45" s="326" t="s">
        <v>174</v>
      </c>
      <c r="C45" s="290" t="s">
        <v>214</v>
      </c>
      <c r="D45" s="291">
        <v>15</v>
      </c>
      <c r="E45" s="292"/>
      <c r="F45" s="293">
        <v>36</v>
      </c>
      <c r="G45" s="294" t="s">
        <v>260</v>
      </c>
      <c r="H45" s="339"/>
      <c r="I45" s="339">
        <v>14</v>
      </c>
      <c r="J45" s="339"/>
      <c r="K45" s="290">
        <f t="shared" si="2"/>
        <v>14</v>
      </c>
      <c r="L45" s="295">
        <f t="shared" si="1"/>
        <v>0.39689332375000003</v>
      </c>
      <c r="M45" s="290">
        <v>2</v>
      </c>
      <c r="N45" s="290"/>
      <c r="O45" s="290"/>
      <c r="P45" s="290"/>
      <c r="Q45" s="290"/>
      <c r="R45" s="290"/>
      <c r="S45" s="304"/>
      <c r="T45" s="304"/>
      <c r="U45" s="304"/>
      <c r="V45" s="299"/>
      <c r="W45" s="299"/>
      <c r="X45" s="299"/>
      <c r="Y45" s="300"/>
      <c r="Z45" s="300"/>
      <c r="AA45" s="300"/>
      <c r="AB45" s="300"/>
      <c r="AC45" s="300"/>
      <c r="AD45" s="300"/>
      <c r="AE45" s="300"/>
      <c r="AF45" s="300"/>
      <c r="AG45" s="300"/>
      <c r="AH45" s="300"/>
      <c r="AI45" s="300"/>
      <c r="AJ45" s="300"/>
      <c r="AK45" s="300"/>
      <c r="AL45" s="300"/>
      <c r="AM45" s="298">
        <f t="shared" si="3"/>
        <v>2</v>
      </c>
      <c r="AO45" s="285">
        <f>VLOOKUP(B45,IND!B:AB,22,0)</f>
        <v>75</v>
      </c>
    </row>
    <row r="46" spans="1:41" x14ac:dyDescent="0.3">
      <c r="A46" s="289">
        <v>43</v>
      </c>
      <c r="B46" s="326" t="s">
        <v>169</v>
      </c>
      <c r="C46" s="290" t="s">
        <v>216</v>
      </c>
      <c r="D46" s="291">
        <v>16</v>
      </c>
      <c r="E46" s="292"/>
      <c r="F46" s="293">
        <v>55</v>
      </c>
      <c r="G46" s="294" t="s">
        <v>261</v>
      </c>
      <c r="H46" s="339"/>
      <c r="I46" s="339">
        <v>11</v>
      </c>
      <c r="J46" s="339"/>
      <c r="K46" s="290">
        <f t="shared" si="2"/>
        <v>11</v>
      </c>
      <c r="L46" s="295">
        <f t="shared" si="1"/>
        <v>0.31184475437500003</v>
      </c>
      <c r="M46" s="290">
        <v>2</v>
      </c>
      <c r="N46" s="290">
        <v>1</v>
      </c>
      <c r="O46" s="290"/>
      <c r="P46" s="290"/>
      <c r="Q46" s="290"/>
      <c r="R46" s="290"/>
      <c r="S46" s="290"/>
      <c r="T46" s="290"/>
      <c r="U46" s="290"/>
      <c r="V46" s="299"/>
      <c r="W46" s="299"/>
      <c r="X46" s="299"/>
      <c r="Y46" s="300"/>
      <c r="Z46" s="300"/>
      <c r="AA46" s="300"/>
      <c r="AB46" s="300"/>
      <c r="AC46" s="300"/>
      <c r="AD46" s="300"/>
      <c r="AE46" s="300"/>
      <c r="AF46" s="300"/>
      <c r="AG46" s="300"/>
      <c r="AH46" s="300"/>
      <c r="AI46" s="300"/>
      <c r="AJ46" s="300"/>
      <c r="AK46" s="300"/>
      <c r="AL46" s="300"/>
      <c r="AM46" s="298">
        <f t="shared" si="3"/>
        <v>3</v>
      </c>
      <c r="AO46" s="285">
        <f>VLOOKUP(B46,IND!B:AB,22,0)</f>
        <v>60</v>
      </c>
    </row>
    <row r="47" spans="1:41" x14ac:dyDescent="0.3">
      <c r="A47" s="289">
        <v>44</v>
      </c>
      <c r="B47" s="328" t="s">
        <v>80</v>
      </c>
      <c r="C47" s="290" t="s">
        <v>219</v>
      </c>
      <c r="D47" s="291">
        <v>12</v>
      </c>
      <c r="E47" s="292"/>
      <c r="F47" s="293">
        <v>14</v>
      </c>
      <c r="G47" s="294" t="s">
        <v>249</v>
      </c>
      <c r="H47" s="339">
        <v>1</v>
      </c>
      <c r="I47" s="339">
        <v>5</v>
      </c>
      <c r="J47" s="339">
        <v>5</v>
      </c>
      <c r="K47" s="290">
        <f t="shared" si="2"/>
        <v>5.5</v>
      </c>
      <c r="L47" s="295">
        <f t="shared" si="1"/>
        <v>0.60951474718749998</v>
      </c>
      <c r="M47" s="290">
        <v>5</v>
      </c>
      <c r="N47" s="290"/>
      <c r="O47" s="290"/>
      <c r="P47" s="290"/>
      <c r="Q47" s="290"/>
      <c r="R47" s="290"/>
      <c r="S47" s="290"/>
      <c r="T47" s="290"/>
      <c r="U47" s="290"/>
      <c r="V47" s="299"/>
      <c r="W47" s="299"/>
      <c r="X47" s="299"/>
      <c r="Y47" s="300"/>
      <c r="Z47" s="300"/>
      <c r="AA47" s="300"/>
      <c r="AB47" s="300"/>
      <c r="AC47" s="300"/>
      <c r="AD47" s="300"/>
      <c r="AE47" s="300"/>
      <c r="AF47" s="300"/>
      <c r="AG47" s="300"/>
      <c r="AH47" s="300"/>
      <c r="AI47" s="300"/>
      <c r="AJ47" s="300"/>
      <c r="AK47" s="300"/>
      <c r="AL47" s="300"/>
      <c r="AM47" s="298">
        <f t="shared" si="3"/>
        <v>5</v>
      </c>
      <c r="AO47" s="285">
        <f>VLOOKUP(B47,IND!B:AB,22,0)</f>
        <v>84</v>
      </c>
    </row>
    <row r="48" spans="1:41" x14ac:dyDescent="0.3">
      <c r="A48" s="289">
        <v>45</v>
      </c>
      <c r="B48" s="326" t="s">
        <v>262</v>
      </c>
      <c r="C48" s="290" t="s">
        <v>216</v>
      </c>
      <c r="D48" s="291">
        <v>21</v>
      </c>
      <c r="E48" s="292"/>
      <c r="F48" s="293">
        <v>59</v>
      </c>
      <c r="G48" s="294"/>
      <c r="H48" s="339"/>
      <c r="I48" s="339"/>
      <c r="J48" s="339"/>
      <c r="K48" s="290">
        <f t="shared" si="2"/>
        <v>0</v>
      </c>
      <c r="L48" s="295">
        <f t="shared" si="1"/>
        <v>0</v>
      </c>
      <c r="M48" s="290"/>
      <c r="N48" s="290"/>
      <c r="O48" s="290"/>
      <c r="P48" s="290"/>
      <c r="Q48" s="290"/>
      <c r="R48" s="290"/>
      <c r="S48" s="290"/>
      <c r="T48" s="290"/>
      <c r="U48" s="290"/>
      <c r="V48" s="299"/>
      <c r="W48" s="299"/>
      <c r="X48" s="299"/>
      <c r="Y48" s="300"/>
      <c r="Z48" s="300"/>
      <c r="AA48" s="300"/>
      <c r="AB48" s="300"/>
      <c r="AC48" s="300"/>
      <c r="AD48" s="300"/>
      <c r="AE48" s="300"/>
      <c r="AF48" s="300"/>
      <c r="AG48" s="300"/>
      <c r="AH48" s="300"/>
      <c r="AI48" s="300"/>
      <c r="AJ48" s="300"/>
      <c r="AK48" s="300"/>
      <c r="AL48" s="300"/>
      <c r="AM48" s="298">
        <f t="shared" si="3"/>
        <v>0</v>
      </c>
      <c r="AO48" s="285" t="e">
        <f>VLOOKUP(B48,IND!B:AB,22,0)</f>
        <v>#N/A</v>
      </c>
    </row>
    <row r="49" spans="1:41" x14ac:dyDescent="0.3">
      <c r="A49" s="289">
        <v>46</v>
      </c>
      <c r="B49" s="326" t="s">
        <v>175</v>
      </c>
      <c r="C49" s="290" t="s">
        <v>216</v>
      </c>
      <c r="D49" s="291">
        <v>21</v>
      </c>
      <c r="E49" s="306"/>
      <c r="F49" s="302">
        <v>52</v>
      </c>
      <c r="G49" s="303"/>
      <c r="H49" s="303"/>
      <c r="I49" s="303"/>
      <c r="J49" s="303"/>
      <c r="K49" s="290">
        <f t="shared" si="2"/>
        <v>0</v>
      </c>
      <c r="L49" s="295">
        <f t="shared" si="1"/>
        <v>0</v>
      </c>
      <c r="M49" s="304"/>
      <c r="N49" s="304"/>
      <c r="O49" s="304"/>
      <c r="P49" s="304"/>
      <c r="Q49" s="304"/>
      <c r="R49" s="304"/>
      <c r="S49" s="304"/>
      <c r="T49" s="304"/>
      <c r="U49" s="304"/>
      <c r="V49" s="299"/>
      <c r="W49" s="299"/>
      <c r="X49" s="299"/>
      <c r="Y49" s="300"/>
      <c r="Z49" s="300"/>
      <c r="AA49" s="300"/>
      <c r="AB49" s="300"/>
      <c r="AC49" s="300"/>
      <c r="AD49" s="300"/>
      <c r="AE49" s="300"/>
      <c r="AF49" s="300"/>
      <c r="AG49" s="300"/>
      <c r="AH49" s="300"/>
      <c r="AI49" s="300"/>
      <c r="AJ49" s="300"/>
      <c r="AK49" s="300"/>
      <c r="AL49" s="300"/>
      <c r="AM49" s="298">
        <f t="shared" si="3"/>
        <v>0</v>
      </c>
      <c r="AO49" s="285">
        <f>VLOOKUP(B49,IND!B:AB,22,0)</f>
        <v>72</v>
      </c>
    </row>
    <row r="50" spans="1:41" x14ac:dyDescent="0.3">
      <c r="A50" s="289">
        <v>47</v>
      </c>
      <c r="B50" s="326" t="s">
        <v>170</v>
      </c>
      <c r="C50" s="290" t="s">
        <v>219</v>
      </c>
      <c r="D50" s="291">
        <v>10</v>
      </c>
      <c r="E50" s="292"/>
      <c r="F50" s="293">
        <v>15</v>
      </c>
      <c r="G50" s="294" t="s">
        <v>263</v>
      </c>
      <c r="H50" s="339">
        <v>1</v>
      </c>
      <c r="I50" s="339">
        <v>8</v>
      </c>
      <c r="J50" s="339">
        <v>5</v>
      </c>
      <c r="K50" s="290">
        <f t="shared" si="2"/>
        <v>8.5</v>
      </c>
      <c r="L50" s="295">
        <f t="shared" si="1"/>
        <v>0.69456331656250003</v>
      </c>
      <c r="M50" s="290">
        <v>3</v>
      </c>
      <c r="N50" s="290">
        <v>2</v>
      </c>
      <c r="O50" s="290"/>
      <c r="P50" s="290"/>
      <c r="Q50" s="290"/>
      <c r="R50" s="290"/>
      <c r="S50" s="290"/>
      <c r="T50" s="290"/>
      <c r="U50" s="290"/>
      <c r="V50" s="299"/>
      <c r="W50" s="299"/>
      <c r="X50" s="299"/>
      <c r="Y50" s="300"/>
      <c r="Z50" s="300"/>
      <c r="AA50" s="300"/>
      <c r="AB50" s="300"/>
      <c r="AC50" s="300"/>
      <c r="AD50" s="300"/>
      <c r="AE50" s="300"/>
      <c r="AF50" s="300"/>
      <c r="AG50" s="300"/>
      <c r="AH50" s="300"/>
      <c r="AI50" s="300"/>
      <c r="AJ50" s="300"/>
      <c r="AK50" s="300"/>
      <c r="AL50" s="300"/>
      <c r="AM50" s="298">
        <f t="shared" si="3"/>
        <v>5</v>
      </c>
      <c r="AO50" s="285">
        <f>VLOOKUP(B50,IND!B:AB,22,0)</f>
        <v>58</v>
      </c>
    </row>
    <row r="51" spans="1:41" x14ac:dyDescent="0.3">
      <c r="A51" s="289">
        <v>48</v>
      </c>
      <c r="B51" s="326" t="s">
        <v>264</v>
      </c>
      <c r="C51" s="290" t="s">
        <v>219</v>
      </c>
      <c r="D51" s="291">
        <v>21</v>
      </c>
      <c r="E51" s="292"/>
      <c r="F51" s="293">
        <v>20</v>
      </c>
      <c r="G51" s="294"/>
      <c r="H51" s="339"/>
      <c r="I51" s="339"/>
      <c r="J51" s="339"/>
      <c r="K51" s="290">
        <f t="shared" si="2"/>
        <v>0</v>
      </c>
      <c r="L51" s="295">
        <f t="shared" si="1"/>
        <v>0</v>
      </c>
      <c r="M51" s="290"/>
      <c r="N51" s="290"/>
      <c r="O51" s="290"/>
      <c r="P51" s="290"/>
      <c r="Q51" s="290"/>
      <c r="R51" s="290"/>
      <c r="S51" s="290"/>
      <c r="T51" s="290"/>
      <c r="U51" s="290"/>
      <c r="V51" s="299"/>
      <c r="W51" s="299"/>
      <c r="X51" s="299"/>
      <c r="Y51" s="300"/>
      <c r="Z51" s="300"/>
      <c r="AA51" s="300"/>
      <c r="AB51" s="300"/>
      <c r="AC51" s="300"/>
      <c r="AD51" s="300"/>
      <c r="AE51" s="300"/>
      <c r="AF51" s="300"/>
      <c r="AG51" s="300"/>
      <c r="AH51" s="300"/>
      <c r="AI51" s="300"/>
      <c r="AJ51" s="300"/>
      <c r="AK51" s="300"/>
      <c r="AL51" s="300"/>
      <c r="AM51" s="298">
        <f t="shared" si="3"/>
        <v>0</v>
      </c>
      <c r="AO51" s="285" t="e">
        <f>VLOOKUP(B51,IND!B:AB,22,0)</f>
        <v>#N/A</v>
      </c>
    </row>
    <row r="52" spans="1:41" x14ac:dyDescent="0.3">
      <c r="A52" s="289">
        <v>49</v>
      </c>
      <c r="B52" s="326" t="s">
        <v>176</v>
      </c>
      <c r="C52" s="290" t="s">
        <v>216</v>
      </c>
      <c r="D52" s="291">
        <v>10</v>
      </c>
      <c r="E52" s="292"/>
      <c r="F52" s="293">
        <v>47</v>
      </c>
      <c r="G52" s="294" t="s">
        <v>265</v>
      </c>
      <c r="H52" s="339">
        <v>1</v>
      </c>
      <c r="I52" s="339">
        <v>14</v>
      </c>
      <c r="J52" s="339"/>
      <c r="K52" s="290">
        <f t="shared" si="2"/>
        <v>14</v>
      </c>
      <c r="L52" s="295">
        <f t="shared" si="1"/>
        <v>0.85048569375000005</v>
      </c>
      <c r="M52" s="290">
        <v>8</v>
      </c>
      <c r="N52" s="290"/>
      <c r="O52" s="290"/>
      <c r="P52" s="290"/>
      <c r="Q52" s="290"/>
      <c r="R52" s="290"/>
      <c r="S52" s="290"/>
      <c r="T52" s="290"/>
      <c r="U52" s="290"/>
      <c r="V52" s="299"/>
      <c r="W52" s="299"/>
      <c r="X52" s="299"/>
      <c r="Y52" s="300"/>
      <c r="Z52" s="300"/>
      <c r="AA52" s="300"/>
      <c r="AB52" s="300"/>
      <c r="AC52" s="300"/>
      <c r="AD52" s="300"/>
      <c r="AE52" s="300"/>
      <c r="AF52" s="300"/>
      <c r="AG52" s="300"/>
      <c r="AH52" s="300"/>
      <c r="AI52" s="300"/>
      <c r="AJ52" s="300"/>
      <c r="AK52" s="300"/>
      <c r="AL52" s="300"/>
      <c r="AM52" s="298">
        <f t="shared" si="3"/>
        <v>8</v>
      </c>
      <c r="AO52" s="285">
        <f>VLOOKUP(B52,IND!B:AB,22,0)</f>
        <v>60</v>
      </c>
    </row>
    <row r="53" spans="1:41" x14ac:dyDescent="0.3">
      <c r="A53" s="289">
        <v>50</v>
      </c>
      <c r="B53" s="326" t="s">
        <v>181</v>
      </c>
      <c r="C53" s="290" t="s">
        <v>219</v>
      </c>
      <c r="D53" s="301">
        <v>11</v>
      </c>
      <c r="E53" s="306"/>
      <c r="F53" s="302">
        <v>17</v>
      </c>
      <c r="G53" s="303" t="s">
        <v>245</v>
      </c>
      <c r="H53" s="303">
        <v>1</v>
      </c>
      <c r="I53" s="303">
        <v>7</v>
      </c>
      <c r="J53" s="303"/>
      <c r="K53" s="290">
        <f t="shared" si="2"/>
        <v>7</v>
      </c>
      <c r="L53" s="295">
        <f t="shared" si="1"/>
        <v>0.65203903187500001</v>
      </c>
      <c r="M53" s="304">
        <v>5</v>
      </c>
      <c r="N53" s="304"/>
      <c r="O53" s="304"/>
      <c r="P53" s="304"/>
      <c r="Q53" s="304"/>
      <c r="R53" s="304"/>
      <c r="S53" s="304"/>
      <c r="T53" s="304"/>
      <c r="U53" s="304"/>
      <c r="V53" s="299"/>
      <c r="W53" s="299"/>
      <c r="X53" s="299"/>
      <c r="Y53" s="300"/>
      <c r="Z53" s="300"/>
      <c r="AA53" s="300"/>
      <c r="AB53" s="300"/>
      <c r="AC53" s="300"/>
      <c r="AD53" s="300"/>
      <c r="AE53" s="300"/>
      <c r="AF53" s="300"/>
      <c r="AG53" s="300"/>
      <c r="AH53" s="300"/>
      <c r="AI53" s="300"/>
      <c r="AJ53" s="300"/>
      <c r="AK53" s="300"/>
      <c r="AL53" s="300"/>
      <c r="AM53" s="298">
        <f t="shared" si="3"/>
        <v>5</v>
      </c>
      <c r="AO53" s="285">
        <f>VLOOKUP(B53,IND!B:AB,22,0)</f>
        <v>85</v>
      </c>
    </row>
    <row r="54" spans="1:41" x14ac:dyDescent="0.3">
      <c r="A54" s="289">
        <v>51</v>
      </c>
      <c r="B54" s="326" t="s">
        <v>266</v>
      </c>
      <c r="C54" s="290" t="s">
        <v>219</v>
      </c>
      <c r="D54" s="291">
        <v>16</v>
      </c>
      <c r="E54" s="292"/>
      <c r="F54" s="293">
        <v>9</v>
      </c>
      <c r="G54" s="294" t="s">
        <v>267</v>
      </c>
      <c r="H54" s="339"/>
      <c r="I54" s="339">
        <v>10</v>
      </c>
      <c r="J54" s="339"/>
      <c r="K54" s="290">
        <f t="shared" si="2"/>
        <v>10</v>
      </c>
      <c r="L54" s="295">
        <f t="shared" si="1"/>
        <v>0.28349523125000003</v>
      </c>
      <c r="M54" s="290">
        <v>2</v>
      </c>
      <c r="N54" s="290"/>
      <c r="O54" s="290"/>
      <c r="P54" s="290"/>
      <c r="Q54" s="290"/>
      <c r="R54" s="290"/>
      <c r="S54" s="290"/>
      <c r="T54" s="290"/>
      <c r="U54" s="290"/>
      <c r="V54" s="299"/>
      <c r="W54" s="299"/>
      <c r="X54" s="299"/>
      <c r="Y54" s="300"/>
      <c r="Z54" s="300"/>
      <c r="AA54" s="300"/>
      <c r="AB54" s="300"/>
      <c r="AC54" s="300"/>
      <c r="AD54" s="300"/>
      <c r="AE54" s="300"/>
      <c r="AF54" s="300"/>
      <c r="AG54" s="300"/>
      <c r="AH54" s="300"/>
      <c r="AI54" s="300"/>
      <c r="AJ54" s="300"/>
      <c r="AK54" s="300"/>
      <c r="AL54" s="300"/>
      <c r="AM54" s="298">
        <f t="shared" si="3"/>
        <v>2</v>
      </c>
      <c r="AO54" s="285">
        <f>VLOOKUP(B54,IND!B:AB,22,0)</f>
        <v>0</v>
      </c>
    </row>
    <row r="55" spans="1:41" x14ac:dyDescent="0.3">
      <c r="A55" s="289">
        <v>52</v>
      </c>
      <c r="B55" s="326" t="s">
        <v>154</v>
      </c>
      <c r="C55" s="290" t="s">
        <v>214</v>
      </c>
      <c r="D55" s="291">
        <v>16</v>
      </c>
      <c r="E55" s="292"/>
      <c r="F55" s="293">
        <v>28</v>
      </c>
      <c r="G55" s="294" t="s">
        <v>268</v>
      </c>
      <c r="H55" s="339"/>
      <c r="I55" s="339">
        <v>5</v>
      </c>
      <c r="J55" s="339">
        <v>5</v>
      </c>
      <c r="K55" s="290">
        <f t="shared" si="2"/>
        <v>5.5</v>
      </c>
      <c r="L55" s="295">
        <f t="shared" si="1"/>
        <v>0.15592237718750002</v>
      </c>
      <c r="M55" s="290">
        <v>1</v>
      </c>
      <c r="N55" s="290"/>
      <c r="O55" s="290"/>
      <c r="P55" s="290"/>
      <c r="Q55" s="290"/>
      <c r="R55" s="290"/>
      <c r="S55" s="290"/>
      <c r="T55" s="290"/>
      <c r="U55" s="290"/>
      <c r="V55" s="299"/>
      <c r="W55" s="299"/>
      <c r="X55" s="299"/>
      <c r="Y55" s="300"/>
      <c r="Z55" s="300"/>
      <c r="AA55" s="300"/>
      <c r="AB55" s="300"/>
      <c r="AC55" s="300"/>
      <c r="AD55" s="300"/>
      <c r="AE55" s="300"/>
      <c r="AF55" s="300"/>
      <c r="AG55" s="300"/>
      <c r="AH55" s="300"/>
      <c r="AI55" s="300"/>
      <c r="AJ55" s="300"/>
      <c r="AK55" s="300"/>
      <c r="AL55" s="300"/>
      <c r="AM55" s="298">
        <f t="shared" si="3"/>
        <v>1</v>
      </c>
      <c r="AO55" s="285">
        <f>VLOOKUP(B55,IND!B:AB,22,0)</f>
        <v>63</v>
      </c>
    </row>
    <row r="56" spans="1:41" x14ac:dyDescent="0.3">
      <c r="A56" s="289">
        <v>53</v>
      </c>
      <c r="B56" s="326" t="s">
        <v>182</v>
      </c>
      <c r="C56" s="290" t="s">
        <v>219</v>
      </c>
      <c r="D56" s="291">
        <v>15</v>
      </c>
      <c r="E56" s="292"/>
      <c r="F56" s="293">
        <v>19</v>
      </c>
      <c r="G56" s="294" t="s">
        <v>269</v>
      </c>
      <c r="H56" s="339"/>
      <c r="I56" s="339">
        <v>12</v>
      </c>
      <c r="J56" s="339">
        <v>5</v>
      </c>
      <c r="K56" s="290">
        <f t="shared" si="2"/>
        <v>12.5</v>
      </c>
      <c r="L56" s="295">
        <f t="shared" si="1"/>
        <v>0.3543690390625</v>
      </c>
      <c r="M56" s="290">
        <v>3</v>
      </c>
      <c r="N56" s="290"/>
      <c r="O56" s="290"/>
      <c r="P56" s="290"/>
      <c r="Q56" s="290"/>
      <c r="R56" s="290"/>
      <c r="S56" s="290"/>
      <c r="T56" s="290"/>
      <c r="U56" s="290"/>
      <c r="V56" s="299"/>
      <c r="W56" s="299"/>
      <c r="X56" s="299"/>
      <c r="Y56" s="300"/>
      <c r="Z56" s="300"/>
      <c r="AA56" s="300"/>
      <c r="AB56" s="300"/>
      <c r="AC56" s="300"/>
      <c r="AD56" s="300"/>
      <c r="AE56" s="300"/>
      <c r="AF56" s="300"/>
      <c r="AG56" s="300"/>
      <c r="AH56" s="300"/>
      <c r="AI56" s="300"/>
      <c r="AJ56" s="300"/>
      <c r="AK56" s="300"/>
      <c r="AL56" s="300"/>
      <c r="AM56" s="298">
        <f t="shared" si="3"/>
        <v>3</v>
      </c>
      <c r="AO56" s="285">
        <f>VLOOKUP(B56,IND!B:AB,22,0)</f>
        <v>76</v>
      </c>
    </row>
    <row r="57" spans="1:41" x14ac:dyDescent="0.3">
      <c r="A57" s="289">
        <v>54</v>
      </c>
      <c r="B57" s="326" t="s">
        <v>112</v>
      </c>
      <c r="C57" s="290" t="s">
        <v>216</v>
      </c>
      <c r="D57" s="301">
        <v>11</v>
      </c>
      <c r="E57" s="306"/>
      <c r="F57" s="302">
        <v>46</v>
      </c>
      <c r="G57" s="303" t="s">
        <v>236</v>
      </c>
      <c r="H57" s="303">
        <v>1</v>
      </c>
      <c r="I57" s="303"/>
      <c r="J57" s="303"/>
      <c r="K57" s="290">
        <f t="shared" si="2"/>
        <v>0</v>
      </c>
      <c r="L57" s="295">
        <f t="shared" si="1"/>
        <v>0.45359237000000002</v>
      </c>
      <c r="M57" s="304">
        <v>3</v>
      </c>
      <c r="N57" s="304"/>
      <c r="O57" s="304"/>
      <c r="P57" s="304"/>
      <c r="Q57" s="304"/>
      <c r="R57" s="304"/>
      <c r="S57" s="304"/>
      <c r="T57" s="304"/>
      <c r="U57" s="304"/>
      <c r="V57" s="299"/>
      <c r="W57" s="299"/>
      <c r="X57" s="299"/>
      <c r="Y57" s="300"/>
      <c r="Z57" s="300"/>
      <c r="AA57" s="300"/>
      <c r="AB57" s="300"/>
      <c r="AC57" s="300"/>
      <c r="AD57" s="300"/>
      <c r="AE57" s="300"/>
      <c r="AF57" s="300"/>
      <c r="AG57" s="300"/>
      <c r="AH57" s="300"/>
      <c r="AI57" s="300"/>
      <c r="AJ57" s="300"/>
      <c r="AK57" s="300"/>
      <c r="AL57" s="300"/>
      <c r="AM57" s="298">
        <f t="shared" si="3"/>
        <v>3</v>
      </c>
      <c r="AO57" s="285">
        <f>VLOOKUP(B57,IND!B:AB,22,0)</f>
        <v>0</v>
      </c>
    </row>
    <row r="58" spans="1:41" x14ac:dyDescent="0.3">
      <c r="A58" s="289">
        <v>55</v>
      </c>
      <c r="B58" s="326" t="s">
        <v>171</v>
      </c>
      <c r="C58" s="290" t="s">
        <v>216</v>
      </c>
      <c r="D58" s="291">
        <v>15</v>
      </c>
      <c r="E58" s="292"/>
      <c r="F58" s="293">
        <v>50</v>
      </c>
      <c r="G58" s="294" t="s">
        <v>269</v>
      </c>
      <c r="H58" s="339"/>
      <c r="I58" s="339">
        <v>12</v>
      </c>
      <c r="J58" s="339">
        <v>5</v>
      </c>
      <c r="K58" s="290">
        <f t="shared" si="2"/>
        <v>12.5</v>
      </c>
      <c r="L58" s="295">
        <f t="shared" si="1"/>
        <v>0.3543690390625</v>
      </c>
      <c r="M58" s="290">
        <v>2</v>
      </c>
      <c r="N58" s="290"/>
      <c r="O58" s="290"/>
      <c r="P58" s="290"/>
      <c r="Q58" s="290"/>
      <c r="R58" s="290"/>
      <c r="S58" s="290"/>
      <c r="T58" s="290"/>
      <c r="U58" s="290"/>
      <c r="V58" s="299"/>
      <c r="W58" s="299"/>
      <c r="X58" s="299"/>
      <c r="Y58" s="300"/>
      <c r="Z58" s="300"/>
      <c r="AA58" s="300"/>
      <c r="AB58" s="300"/>
      <c r="AC58" s="300"/>
      <c r="AD58" s="300"/>
      <c r="AE58" s="300"/>
      <c r="AF58" s="300"/>
      <c r="AG58" s="300"/>
      <c r="AH58" s="300"/>
      <c r="AI58" s="300"/>
      <c r="AJ58" s="300"/>
      <c r="AK58" s="300"/>
      <c r="AL58" s="300"/>
      <c r="AM58" s="298">
        <f t="shared" si="3"/>
        <v>2</v>
      </c>
      <c r="AO58" s="285">
        <f>VLOOKUP(B58,IND!B:AB,22,0)</f>
        <v>86</v>
      </c>
    </row>
    <row r="59" spans="1:41" ht="15.75" customHeight="1" x14ac:dyDescent="0.3">
      <c r="A59" s="289">
        <v>56</v>
      </c>
      <c r="B59" s="326" t="s">
        <v>88</v>
      </c>
      <c r="C59" s="290" t="s">
        <v>214</v>
      </c>
      <c r="D59" s="291">
        <v>21</v>
      </c>
      <c r="E59" s="292"/>
      <c r="F59" s="293">
        <v>25</v>
      </c>
      <c r="G59" s="294"/>
      <c r="H59" s="339"/>
      <c r="I59" s="339"/>
      <c r="J59" s="339"/>
      <c r="K59" s="290">
        <f t="shared" si="2"/>
        <v>0</v>
      </c>
      <c r="L59" s="295">
        <f t="shared" si="1"/>
        <v>0</v>
      </c>
      <c r="M59" s="290"/>
      <c r="N59" s="290"/>
      <c r="O59" s="290"/>
      <c r="P59" s="290"/>
      <c r="Q59" s="290"/>
      <c r="R59" s="290"/>
      <c r="S59" s="290"/>
      <c r="T59" s="290"/>
      <c r="U59" s="290"/>
      <c r="V59" s="299"/>
      <c r="W59" s="299"/>
      <c r="X59" s="299"/>
      <c r="Y59" s="300"/>
      <c r="Z59" s="300"/>
      <c r="AA59" s="300"/>
      <c r="AB59" s="300"/>
      <c r="AC59" s="300"/>
      <c r="AD59" s="300"/>
      <c r="AE59" s="300"/>
      <c r="AF59" s="300"/>
      <c r="AG59" s="300"/>
      <c r="AH59" s="300"/>
      <c r="AI59" s="300"/>
      <c r="AJ59" s="300"/>
      <c r="AK59" s="300"/>
      <c r="AL59" s="300"/>
      <c r="AM59" s="298">
        <f t="shared" si="3"/>
        <v>0</v>
      </c>
      <c r="AO59" s="285">
        <f>VLOOKUP(B59,IND!B:AB,22,0)</f>
        <v>0</v>
      </c>
    </row>
    <row r="60" spans="1:41" ht="15.75" customHeight="1" x14ac:dyDescent="0.3">
      <c r="A60" s="289">
        <v>57</v>
      </c>
      <c r="B60" s="326" t="s">
        <v>177</v>
      </c>
      <c r="C60" s="290" t="s">
        <v>216</v>
      </c>
      <c r="D60" s="291">
        <v>14</v>
      </c>
      <c r="E60" s="292"/>
      <c r="F60" s="293">
        <v>49</v>
      </c>
      <c r="G60" s="294" t="s">
        <v>253</v>
      </c>
      <c r="H60" s="339"/>
      <c r="I60" s="339">
        <v>13</v>
      </c>
      <c r="J60" s="339"/>
      <c r="K60" s="290">
        <f t="shared" si="2"/>
        <v>13</v>
      </c>
      <c r="L60" s="295">
        <f t="shared" si="1"/>
        <v>0.36854380062500003</v>
      </c>
      <c r="M60" s="290">
        <v>3</v>
      </c>
      <c r="N60" s="290"/>
      <c r="O60" s="290"/>
      <c r="P60" s="290"/>
      <c r="Q60" s="290"/>
      <c r="R60" s="290"/>
      <c r="S60" s="290"/>
      <c r="T60" s="290"/>
      <c r="U60" s="290"/>
      <c r="V60" s="299"/>
      <c r="W60" s="299"/>
      <c r="X60" s="299"/>
      <c r="Y60" s="300"/>
      <c r="Z60" s="300"/>
      <c r="AA60" s="300"/>
      <c r="AB60" s="300"/>
      <c r="AC60" s="300"/>
      <c r="AD60" s="300"/>
      <c r="AE60" s="300"/>
      <c r="AF60" s="300"/>
      <c r="AG60" s="300"/>
      <c r="AH60" s="300"/>
      <c r="AI60" s="300"/>
      <c r="AJ60" s="300"/>
      <c r="AK60" s="300"/>
      <c r="AL60" s="300"/>
      <c r="AM60" s="298">
        <f t="shared" si="3"/>
        <v>3</v>
      </c>
      <c r="AO60" s="285">
        <f>VLOOKUP(B60,IND!B:AB,22,0)</f>
        <v>55</v>
      </c>
    </row>
    <row r="61" spans="1:41" ht="15.75" customHeight="1" x14ac:dyDescent="0.3">
      <c r="A61" s="289">
        <v>59</v>
      </c>
      <c r="B61" s="304"/>
      <c r="C61" s="290"/>
      <c r="D61" s="301"/>
      <c r="E61" s="306"/>
      <c r="F61" s="302"/>
      <c r="G61" s="303"/>
      <c r="H61" s="303"/>
      <c r="I61" s="303"/>
      <c r="J61" s="303"/>
      <c r="K61" s="290">
        <f t="shared" si="2"/>
        <v>0</v>
      </c>
      <c r="L61" s="295">
        <f t="shared" si="1"/>
        <v>0</v>
      </c>
      <c r="M61" s="304"/>
      <c r="N61" s="304"/>
      <c r="O61" s="304"/>
      <c r="P61" s="304"/>
      <c r="Q61" s="304"/>
      <c r="R61" s="304"/>
      <c r="S61" s="304"/>
      <c r="T61" s="304"/>
      <c r="U61" s="304"/>
      <c r="V61" s="299"/>
      <c r="W61" s="299"/>
      <c r="X61" s="299"/>
      <c r="Y61" s="300"/>
      <c r="Z61" s="300"/>
      <c r="AA61" s="300"/>
      <c r="AB61" s="300"/>
      <c r="AC61" s="300"/>
      <c r="AD61" s="300"/>
      <c r="AE61" s="300"/>
      <c r="AF61" s="300"/>
      <c r="AG61" s="300"/>
      <c r="AH61" s="300"/>
      <c r="AI61" s="300"/>
      <c r="AJ61" s="300"/>
      <c r="AK61" s="300"/>
      <c r="AL61" s="300"/>
      <c r="AM61" s="298">
        <f t="shared" si="3"/>
        <v>0</v>
      </c>
      <c r="AO61" s="285" t="e">
        <f>VLOOKUP(B61,IND!B:AB,22,0)</f>
        <v>#N/A</v>
      </c>
    </row>
    <row r="62" spans="1:41" x14ac:dyDescent="0.3">
      <c r="A62" s="289">
        <v>60</v>
      </c>
      <c r="B62" s="290"/>
      <c r="C62" s="290"/>
      <c r="D62" s="291"/>
      <c r="E62" s="292"/>
      <c r="F62" s="293"/>
      <c r="G62" s="294"/>
      <c r="H62" s="339"/>
      <c r="I62" s="339"/>
      <c r="J62" s="339"/>
      <c r="K62" s="290">
        <f t="shared" si="2"/>
        <v>0</v>
      </c>
      <c r="L62" s="295">
        <f t="shared" si="1"/>
        <v>0</v>
      </c>
      <c r="M62" s="290"/>
      <c r="N62" s="290"/>
      <c r="O62" s="290"/>
      <c r="P62" s="290"/>
      <c r="Q62" s="290"/>
      <c r="R62" s="290"/>
      <c r="S62" s="290"/>
      <c r="T62" s="290"/>
      <c r="U62" s="290"/>
      <c r="V62" s="299"/>
      <c r="W62" s="299"/>
      <c r="X62" s="299"/>
      <c r="Y62" s="300"/>
      <c r="Z62" s="300"/>
      <c r="AA62" s="300"/>
      <c r="AB62" s="300"/>
      <c r="AC62" s="300"/>
      <c r="AD62" s="300"/>
      <c r="AE62" s="300"/>
      <c r="AF62" s="300"/>
      <c r="AG62" s="300"/>
      <c r="AH62" s="300"/>
      <c r="AI62" s="300"/>
      <c r="AJ62" s="300"/>
      <c r="AK62" s="300"/>
      <c r="AL62" s="300"/>
      <c r="AM62" s="298">
        <f t="shared" si="3"/>
        <v>0</v>
      </c>
      <c r="AO62" s="285" t="e">
        <f>VLOOKUP(B62,IND!B:AB,22,0)</f>
        <v>#N/A</v>
      </c>
    </row>
    <row r="63" spans="1:41" x14ac:dyDescent="0.3">
      <c r="A63" s="289">
        <v>61</v>
      </c>
      <c r="B63" s="290"/>
      <c r="C63" s="290"/>
      <c r="D63" s="291"/>
      <c r="E63" s="292"/>
      <c r="F63" s="293"/>
      <c r="G63" s="294"/>
      <c r="H63" s="339"/>
      <c r="I63" s="339"/>
      <c r="J63" s="339"/>
      <c r="K63" s="290">
        <f t="shared" si="2"/>
        <v>0</v>
      </c>
      <c r="L63" s="295">
        <f t="shared" si="1"/>
        <v>0</v>
      </c>
      <c r="M63" s="290"/>
      <c r="N63" s="290"/>
      <c r="O63" s="290"/>
      <c r="P63" s="290"/>
      <c r="Q63" s="290"/>
      <c r="R63" s="290"/>
      <c r="S63" s="290"/>
      <c r="T63" s="290"/>
      <c r="U63" s="290"/>
      <c r="V63" s="299"/>
      <c r="W63" s="299"/>
      <c r="X63" s="299"/>
      <c r="Y63" s="300"/>
      <c r="Z63" s="300"/>
      <c r="AA63" s="300"/>
      <c r="AB63" s="300"/>
      <c r="AC63" s="300"/>
      <c r="AD63" s="300"/>
      <c r="AE63" s="300"/>
      <c r="AF63" s="300"/>
      <c r="AG63" s="300"/>
      <c r="AH63" s="300"/>
      <c r="AI63" s="300"/>
      <c r="AJ63" s="300"/>
      <c r="AK63" s="300"/>
      <c r="AL63" s="300"/>
      <c r="AM63" s="298">
        <f t="shared" si="3"/>
        <v>0</v>
      </c>
      <c r="AO63" s="285" t="e">
        <f>VLOOKUP(B63,IND!B:AB,22,0)</f>
        <v>#N/A</v>
      </c>
    </row>
    <row r="64" spans="1:41" x14ac:dyDescent="0.3">
      <c r="A64" s="289">
        <v>62</v>
      </c>
      <c r="B64" s="290"/>
      <c r="C64" s="290"/>
      <c r="D64" s="291"/>
      <c r="E64" s="292"/>
      <c r="F64" s="293"/>
      <c r="G64" s="294"/>
      <c r="H64" s="339"/>
      <c r="I64" s="339"/>
      <c r="J64" s="339"/>
      <c r="K64" s="290">
        <f t="shared" si="2"/>
        <v>0</v>
      </c>
      <c r="L64" s="295">
        <f t="shared" si="1"/>
        <v>0</v>
      </c>
      <c r="M64" s="290"/>
      <c r="N64" s="290"/>
      <c r="O64" s="290"/>
      <c r="P64" s="290"/>
      <c r="Q64" s="290"/>
      <c r="R64" s="290"/>
      <c r="S64" s="290"/>
      <c r="T64" s="290"/>
      <c r="U64" s="290"/>
      <c r="V64" s="299"/>
      <c r="W64" s="299"/>
      <c r="X64" s="299"/>
      <c r="Y64" s="300"/>
      <c r="Z64" s="300"/>
      <c r="AA64" s="300"/>
      <c r="AB64" s="300"/>
      <c r="AC64" s="300"/>
      <c r="AD64" s="300"/>
      <c r="AE64" s="300"/>
      <c r="AF64" s="300"/>
      <c r="AG64" s="300"/>
      <c r="AH64" s="300"/>
      <c r="AI64" s="300"/>
      <c r="AJ64" s="300"/>
      <c r="AK64" s="300"/>
      <c r="AL64" s="300"/>
      <c r="AM64" s="298">
        <f t="shared" si="3"/>
        <v>0</v>
      </c>
      <c r="AO64" s="285" t="e">
        <f>VLOOKUP(B64,IND!B:AB,22,0)</f>
        <v>#N/A</v>
      </c>
    </row>
    <row r="65" spans="1:41" x14ac:dyDescent="0.3">
      <c r="A65" s="289">
        <v>63</v>
      </c>
      <c r="B65" s="304"/>
      <c r="C65" s="290"/>
      <c r="D65" s="301"/>
      <c r="E65" s="306"/>
      <c r="F65" s="302"/>
      <c r="G65" s="303"/>
      <c r="H65" s="303"/>
      <c r="I65" s="303"/>
      <c r="J65" s="303"/>
      <c r="K65" s="290">
        <f t="shared" si="2"/>
        <v>0</v>
      </c>
      <c r="L65" s="295">
        <f t="shared" si="1"/>
        <v>0</v>
      </c>
      <c r="M65" s="304"/>
      <c r="N65" s="304"/>
      <c r="O65" s="304"/>
      <c r="P65" s="304"/>
      <c r="Q65" s="304"/>
      <c r="R65" s="304"/>
      <c r="S65" s="304"/>
      <c r="T65" s="304"/>
      <c r="U65" s="304"/>
      <c r="V65" s="299"/>
      <c r="W65" s="299"/>
      <c r="X65" s="299"/>
      <c r="Y65" s="300"/>
      <c r="Z65" s="300"/>
      <c r="AA65" s="300"/>
      <c r="AB65" s="300"/>
      <c r="AC65" s="300"/>
      <c r="AD65" s="300"/>
      <c r="AE65" s="300"/>
      <c r="AF65" s="300"/>
      <c r="AG65" s="300"/>
      <c r="AH65" s="300"/>
      <c r="AI65" s="300"/>
      <c r="AJ65" s="300"/>
      <c r="AK65" s="300"/>
      <c r="AL65" s="300"/>
      <c r="AM65" s="298">
        <f t="shared" si="3"/>
        <v>0</v>
      </c>
      <c r="AO65" s="285" t="e">
        <f>VLOOKUP(B65,IND!B:AB,22,0)</f>
        <v>#N/A</v>
      </c>
    </row>
    <row r="66" spans="1:41" x14ac:dyDescent="0.3">
      <c r="A66" s="289">
        <v>64</v>
      </c>
      <c r="B66" s="290"/>
      <c r="C66" s="290"/>
      <c r="D66" s="291"/>
      <c r="E66" s="292"/>
      <c r="F66" s="293"/>
      <c r="G66" s="294"/>
      <c r="H66" s="339"/>
      <c r="I66" s="339"/>
      <c r="J66" s="339"/>
      <c r="K66" s="290">
        <f t="shared" si="2"/>
        <v>0</v>
      </c>
      <c r="L66" s="295">
        <f t="shared" si="1"/>
        <v>0</v>
      </c>
      <c r="M66" s="290"/>
      <c r="N66" s="290"/>
      <c r="O66" s="290"/>
      <c r="P66" s="290"/>
      <c r="Q66" s="290"/>
      <c r="R66" s="290"/>
      <c r="S66" s="290"/>
      <c r="T66" s="290"/>
      <c r="U66" s="290"/>
      <c r="V66" s="299"/>
      <c r="W66" s="299"/>
      <c r="X66" s="299"/>
      <c r="Y66" s="300"/>
      <c r="Z66" s="300"/>
      <c r="AA66" s="300"/>
      <c r="AB66" s="300"/>
      <c r="AC66" s="300"/>
      <c r="AD66" s="300"/>
      <c r="AE66" s="300"/>
      <c r="AF66" s="300"/>
      <c r="AG66" s="300"/>
      <c r="AH66" s="300"/>
      <c r="AI66" s="300"/>
      <c r="AJ66" s="300"/>
      <c r="AK66" s="300"/>
      <c r="AL66" s="300"/>
      <c r="AM66" s="298">
        <f t="shared" si="3"/>
        <v>0</v>
      </c>
      <c r="AO66" s="285" t="e">
        <f>VLOOKUP(B66,IND!B:AB,22,0)</f>
        <v>#N/A</v>
      </c>
    </row>
    <row r="67" spans="1:41" x14ac:dyDescent="0.3">
      <c r="A67" s="289">
        <v>65</v>
      </c>
      <c r="B67" s="290"/>
      <c r="C67" s="290"/>
      <c r="D67" s="291"/>
      <c r="E67" s="292"/>
      <c r="F67" s="293"/>
      <c r="G67" s="294"/>
      <c r="H67" s="339"/>
      <c r="I67" s="339"/>
      <c r="J67" s="339"/>
      <c r="K67" s="290">
        <f t="shared" si="2"/>
        <v>0</v>
      </c>
      <c r="L67" s="295">
        <f t="shared" si="1"/>
        <v>0</v>
      </c>
      <c r="M67" s="290"/>
      <c r="N67" s="290"/>
      <c r="O67" s="290"/>
      <c r="P67" s="290"/>
      <c r="Q67" s="290"/>
      <c r="R67" s="290"/>
      <c r="S67" s="290"/>
      <c r="T67" s="290"/>
      <c r="U67" s="290"/>
      <c r="V67" s="299"/>
      <c r="W67" s="299"/>
      <c r="X67" s="299"/>
      <c r="Y67" s="300"/>
      <c r="Z67" s="300"/>
      <c r="AA67" s="300"/>
      <c r="AB67" s="300"/>
      <c r="AC67" s="300"/>
      <c r="AD67" s="300"/>
      <c r="AE67" s="300"/>
      <c r="AF67" s="300"/>
      <c r="AG67" s="300"/>
      <c r="AH67" s="300"/>
      <c r="AI67" s="300"/>
      <c r="AJ67" s="300"/>
      <c r="AK67" s="300"/>
      <c r="AL67" s="300"/>
      <c r="AM67" s="298">
        <f t="shared" ref="AM67:AM98" si="4">SUM(M67:AC67)</f>
        <v>0</v>
      </c>
      <c r="AO67" s="285" t="e">
        <f>VLOOKUP(B67,IND!B:AB,22,0)</f>
        <v>#N/A</v>
      </c>
    </row>
    <row r="68" spans="1:41" x14ac:dyDescent="0.3">
      <c r="A68" s="289">
        <v>66</v>
      </c>
      <c r="B68" s="290"/>
      <c r="C68" s="290"/>
      <c r="D68" s="291"/>
      <c r="E68" s="292"/>
      <c r="F68" s="293"/>
      <c r="G68" s="294"/>
      <c r="H68" s="339"/>
      <c r="I68" s="339"/>
      <c r="J68" s="339"/>
      <c r="K68" s="290">
        <f t="shared" si="2"/>
        <v>0</v>
      </c>
      <c r="L68" s="295">
        <f t="shared" si="1"/>
        <v>0</v>
      </c>
      <c r="M68" s="290"/>
      <c r="N68" s="290"/>
      <c r="O68" s="290"/>
      <c r="P68" s="290"/>
      <c r="Q68" s="290"/>
      <c r="R68" s="290"/>
      <c r="S68" s="290"/>
      <c r="T68" s="290"/>
      <c r="U68" s="290"/>
      <c r="V68" s="299"/>
      <c r="W68" s="299"/>
      <c r="X68" s="299"/>
      <c r="Y68" s="300"/>
      <c r="Z68" s="300"/>
      <c r="AA68" s="300"/>
      <c r="AB68" s="300"/>
      <c r="AC68" s="300"/>
      <c r="AD68" s="300"/>
      <c r="AE68" s="300"/>
      <c r="AF68" s="300"/>
      <c r="AG68" s="300"/>
      <c r="AH68" s="300"/>
      <c r="AI68" s="300"/>
      <c r="AJ68" s="300"/>
      <c r="AK68" s="300"/>
      <c r="AL68" s="300"/>
      <c r="AM68" s="298">
        <f t="shared" si="4"/>
        <v>0</v>
      </c>
      <c r="AO68" s="285" t="e">
        <f>VLOOKUP(B68,IND!B:AB,22,0)</f>
        <v>#N/A</v>
      </c>
    </row>
    <row r="69" spans="1:41" x14ac:dyDescent="0.3">
      <c r="A69" s="289">
        <v>67</v>
      </c>
      <c r="B69" s="304"/>
      <c r="C69" s="290"/>
      <c r="D69" s="301"/>
      <c r="E69" s="306"/>
      <c r="F69" s="302"/>
      <c r="G69" s="303"/>
      <c r="H69" s="303"/>
      <c r="I69" s="303"/>
      <c r="J69" s="303"/>
      <c r="K69" s="290">
        <f t="shared" ref="K69:K111" si="5">I69+(J69/10)</f>
        <v>0</v>
      </c>
      <c r="L69" s="295">
        <f t="shared" ref="L69:L111" si="6">CONVERT(H69,"lbm","kg")+CONVERT(K69,"ozm","kg")</f>
        <v>0</v>
      </c>
      <c r="M69" s="304"/>
      <c r="N69" s="304"/>
      <c r="O69" s="304"/>
      <c r="P69" s="304"/>
      <c r="Q69" s="304"/>
      <c r="R69" s="304"/>
      <c r="S69" s="304"/>
      <c r="T69" s="304"/>
      <c r="U69" s="304"/>
      <c r="V69" s="299"/>
      <c r="W69" s="299"/>
      <c r="X69" s="299"/>
      <c r="Y69" s="300"/>
      <c r="Z69" s="300"/>
      <c r="AA69" s="300"/>
      <c r="AB69" s="300"/>
      <c r="AC69" s="300"/>
      <c r="AD69" s="300"/>
      <c r="AE69" s="300"/>
      <c r="AF69" s="300"/>
      <c r="AG69" s="300"/>
      <c r="AH69" s="300"/>
      <c r="AI69" s="300"/>
      <c r="AJ69" s="300"/>
      <c r="AK69" s="300"/>
      <c r="AL69" s="300"/>
      <c r="AM69" s="298">
        <f t="shared" si="4"/>
        <v>0</v>
      </c>
      <c r="AO69" s="285" t="e">
        <f>VLOOKUP(B69,IND!B:AB,22,0)</f>
        <v>#N/A</v>
      </c>
    </row>
    <row r="70" spans="1:41" x14ac:dyDescent="0.3">
      <c r="A70" s="289">
        <v>68</v>
      </c>
      <c r="B70" s="290"/>
      <c r="C70" s="290"/>
      <c r="D70" s="291"/>
      <c r="E70" s="292"/>
      <c r="F70" s="293"/>
      <c r="G70" s="294"/>
      <c r="H70" s="339"/>
      <c r="I70" s="339"/>
      <c r="J70" s="339"/>
      <c r="K70" s="290">
        <f t="shared" si="5"/>
        <v>0</v>
      </c>
      <c r="L70" s="295">
        <f t="shared" si="6"/>
        <v>0</v>
      </c>
      <c r="M70" s="290"/>
      <c r="N70" s="290"/>
      <c r="O70" s="290"/>
      <c r="P70" s="290"/>
      <c r="Q70" s="290"/>
      <c r="R70" s="290"/>
      <c r="S70" s="290"/>
      <c r="T70" s="290"/>
      <c r="U70" s="290"/>
      <c r="V70" s="299"/>
      <c r="W70" s="299"/>
      <c r="X70" s="299"/>
      <c r="Y70" s="300"/>
      <c r="Z70" s="300"/>
      <c r="AA70" s="300"/>
      <c r="AB70" s="300"/>
      <c r="AC70" s="300"/>
      <c r="AD70" s="300"/>
      <c r="AE70" s="300"/>
      <c r="AF70" s="300"/>
      <c r="AG70" s="300"/>
      <c r="AH70" s="300"/>
      <c r="AI70" s="300"/>
      <c r="AJ70" s="300"/>
      <c r="AK70" s="300"/>
      <c r="AL70" s="300"/>
      <c r="AM70" s="298">
        <f t="shared" si="4"/>
        <v>0</v>
      </c>
      <c r="AO70" s="285" t="e">
        <f>VLOOKUP(B70,IND!B:AB,22,0)</f>
        <v>#N/A</v>
      </c>
    </row>
    <row r="71" spans="1:41" x14ac:dyDescent="0.3">
      <c r="A71" s="289">
        <v>69</v>
      </c>
      <c r="B71" s="290"/>
      <c r="C71" s="290"/>
      <c r="D71" s="291"/>
      <c r="E71" s="292"/>
      <c r="F71" s="293"/>
      <c r="G71" s="294"/>
      <c r="H71" s="339"/>
      <c r="I71" s="339"/>
      <c r="J71" s="339"/>
      <c r="K71" s="290">
        <f t="shared" si="5"/>
        <v>0</v>
      </c>
      <c r="L71" s="295">
        <f t="shared" si="6"/>
        <v>0</v>
      </c>
      <c r="M71" s="290"/>
      <c r="N71" s="290"/>
      <c r="O71" s="290"/>
      <c r="P71" s="290"/>
      <c r="Q71" s="290"/>
      <c r="R71" s="290"/>
      <c r="S71" s="290"/>
      <c r="T71" s="290"/>
      <c r="U71" s="290"/>
      <c r="V71" s="299"/>
      <c r="W71" s="299"/>
      <c r="X71" s="299"/>
      <c r="Y71" s="300"/>
      <c r="Z71" s="300"/>
      <c r="AA71" s="300"/>
      <c r="AB71" s="300"/>
      <c r="AC71" s="300"/>
      <c r="AD71" s="300"/>
      <c r="AE71" s="300"/>
      <c r="AF71" s="300"/>
      <c r="AG71" s="300"/>
      <c r="AH71" s="300"/>
      <c r="AI71" s="300"/>
      <c r="AJ71" s="300"/>
      <c r="AK71" s="300"/>
      <c r="AL71" s="300"/>
      <c r="AM71" s="298">
        <f t="shared" si="4"/>
        <v>0</v>
      </c>
      <c r="AO71" s="285" t="e">
        <f>VLOOKUP(B71,IND!B:AB,22,0)</f>
        <v>#N/A</v>
      </c>
    </row>
    <row r="72" spans="1:41" x14ac:dyDescent="0.3">
      <c r="A72" s="289">
        <v>70</v>
      </c>
      <c r="B72" s="290"/>
      <c r="C72" s="290"/>
      <c r="D72" s="291"/>
      <c r="E72" s="292"/>
      <c r="F72" s="293"/>
      <c r="G72" s="294"/>
      <c r="H72" s="339"/>
      <c r="I72" s="339"/>
      <c r="J72" s="339"/>
      <c r="K72" s="290">
        <f t="shared" si="5"/>
        <v>0</v>
      </c>
      <c r="L72" s="295">
        <f t="shared" si="6"/>
        <v>0</v>
      </c>
      <c r="M72" s="290"/>
      <c r="N72" s="290"/>
      <c r="O72" s="290"/>
      <c r="P72" s="290"/>
      <c r="Q72" s="290"/>
      <c r="R72" s="290"/>
      <c r="S72" s="290"/>
      <c r="T72" s="290"/>
      <c r="U72" s="290"/>
      <c r="V72" s="299"/>
      <c r="W72" s="299"/>
      <c r="X72" s="299"/>
      <c r="Y72" s="300"/>
      <c r="Z72" s="300"/>
      <c r="AA72" s="300"/>
      <c r="AB72" s="300"/>
      <c r="AC72" s="300"/>
      <c r="AD72" s="300"/>
      <c r="AE72" s="300"/>
      <c r="AF72" s="300"/>
      <c r="AG72" s="300"/>
      <c r="AH72" s="300"/>
      <c r="AI72" s="300"/>
      <c r="AJ72" s="300"/>
      <c r="AK72" s="300"/>
      <c r="AL72" s="300"/>
      <c r="AM72" s="298">
        <f t="shared" si="4"/>
        <v>0</v>
      </c>
      <c r="AO72" s="285" t="e">
        <f>VLOOKUP(B72,IND!B:AB,22,0)</f>
        <v>#N/A</v>
      </c>
    </row>
    <row r="73" spans="1:41" x14ac:dyDescent="0.3">
      <c r="A73" s="289">
        <v>71</v>
      </c>
      <c r="B73" s="304"/>
      <c r="C73" s="290"/>
      <c r="D73" s="291"/>
      <c r="E73" s="306"/>
      <c r="F73" s="302"/>
      <c r="G73" s="303"/>
      <c r="H73" s="303"/>
      <c r="I73" s="303"/>
      <c r="J73" s="303"/>
      <c r="K73" s="290">
        <f t="shared" si="5"/>
        <v>0</v>
      </c>
      <c r="L73" s="295">
        <f t="shared" si="6"/>
        <v>0</v>
      </c>
      <c r="M73" s="304"/>
      <c r="N73" s="304"/>
      <c r="O73" s="304"/>
      <c r="P73" s="304"/>
      <c r="Q73" s="304"/>
      <c r="R73" s="304"/>
      <c r="S73" s="304"/>
      <c r="T73" s="304"/>
      <c r="U73" s="304"/>
      <c r="V73" s="299"/>
      <c r="W73" s="299"/>
      <c r="X73" s="299"/>
      <c r="Y73" s="300"/>
      <c r="Z73" s="300"/>
      <c r="AA73" s="300"/>
      <c r="AB73" s="300"/>
      <c r="AC73" s="300"/>
      <c r="AD73" s="300"/>
      <c r="AE73" s="300"/>
      <c r="AF73" s="300"/>
      <c r="AG73" s="300"/>
      <c r="AH73" s="300"/>
      <c r="AI73" s="300"/>
      <c r="AJ73" s="300"/>
      <c r="AK73" s="300"/>
      <c r="AL73" s="300"/>
      <c r="AM73" s="298">
        <f t="shared" si="4"/>
        <v>0</v>
      </c>
      <c r="AO73" s="285" t="e">
        <f>VLOOKUP(B73,IND!B:AB,22,0)</f>
        <v>#N/A</v>
      </c>
    </row>
    <row r="74" spans="1:41" x14ac:dyDescent="0.3">
      <c r="A74" s="289">
        <v>72</v>
      </c>
      <c r="B74" s="290"/>
      <c r="C74" s="290"/>
      <c r="D74" s="291"/>
      <c r="E74" s="292"/>
      <c r="F74" s="293"/>
      <c r="G74" s="294"/>
      <c r="H74" s="339"/>
      <c r="I74" s="339"/>
      <c r="J74" s="339"/>
      <c r="K74" s="290">
        <f t="shared" si="5"/>
        <v>0</v>
      </c>
      <c r="L74" s="295">
        <f t="shared" si="6"/>
        <v>0</v>
      </c>
      <c r="M74" s="290"/>
      <c r="N74" s="290"/>
      <c r="O74" s="290"/>
      <c r="P74" s="290"/>
      <c r="Q74" s="290"/>
      <c r="R74" s="290"/>
      <c r="S74" s="290"/>
      <c r="T74" s="290"/>
      <c r="U74" s="290"/>
      <c r="V74" s="299"/>
      <c r="W74" s="299"/>
      <c r="X74" s="299"/>
      <c r="Y74" s="300"/>
      <c r="Z74" s="300"/>
      <c r="AA74" s="300"/>
      <c r="AB74" s="300"/>
      <c r="AC74" s="300"/>
      <c r="AD74" s="300"/>
      <c r="AE74" s="300"/>
      <c r="AF74" s="300"/>
      <c r="AG74" s="300"/>
      <c r="AH74" s="300"/>
      <c r="AI74" s="300"/>
      <c r="AJ74" s="300"/>
      <c r="AK74" s="300"/>
      <c r="AL74" s="300"/>
      <c r="AM74" s="298">
        <f t="shared" si="4"/>
        <v>0</v>
      </c>
      <c r="AO74" s="285" t="e">
        <f>VLOOKUP(B74,IND!B:AB,22,0)</f>
        <v>#N/A</v>
      </c>
    </row>
    <row r="75" spans="1:41" x14ac:dyDescent="0.3">
      <c r="A75" s="289">
        <v>73</v>
      </c>
      <c r="B75" s="290"/>
      <c r="C75" s="290"/>
      <c r="D75" s="291"/>
      <c r="E75" s="292"/>
      <c r="F75" s="293"/>
      <c r="G75" s="294"/>
      <c r="H75" s="339"/>
      <c r="I75" s="339"/>
      <c r="J75" s="339"/>
      <c r="K75" s="290">
        <f t="shared" si="5"/>
        <v>0</v>
      </c>
      <c r="L75" s="295">
        <f t="shared" si="6"/>
        <v>0</v>
      </c>
      <c r="M75" s="290"/>
      <c r="N75" s="290"/>
      <c r="O75" s="290"/>
      <c r="P75" s="290"/>
      <c r="Q75" s="290"/>
      <c r="R75" s="290"/>
      <c r="S75" s="290"/>
      <c r="T75" s="290"/>
      <c r="U75" s="290"/>
      <c r="V75" s="299"/>
      <c r="W75" s="299"/>
      <c r="X75" s="299"/>
      <c r="Y75" s="300"/>
      <c r="Z75" s="300"/>
      <c r="AA75" s="300"/>
      <c r="AB75" s="300"/>
      <c r="AC75" s="300"/>
      <c r="AD75" s="300"/>
      <c r="AE75" s="300"/>
      <c r="AF75" s="300"/>
      <c r="AG75" s="300"/>
      <c r="AH75" s="300"/>
      <c r="AI75" s="300"/>
      <c r="AJ75" s="300"/>
      <c r="AK75" s="300"/>
      <c r="AL75" s="300"/>
      <c r="AM75" s="298">
        <f t="shared" si="4"/>
        <v>0</v>
      </c>
      <c r="AO75" s="285" t="e">
        <f>VLOOKUP(B75,IND!B:AB,22,0)</f>
        <v>#N/A</v>
      </c>
    </row>
    <row r="76" spans="1:41" x14ac:dyDescent="0.3">
      <c r="A76" s="289">
        <v>74</v>
      </c>
      <c r="B76" s="290"/>
      <c r="C76" s="290"/>
      <c r="D76" s="291"/>
      <c r="E76" s="292"/>
      <c r="F76" s="293"/>
      <c r="G76" s="294"/>
      <c r="H76" s="339"/>
      <c r="I76" s="339"/>
      <c r="J76" s="339"/>
      <c r="K76" s="290">
        <f t="shared" si="5"/>
        <v>0</v>
      </c>
      <c r="L76" s="295">
        <f t="shared" si="6"/>
        <v>0</v>
      </c>
      <c r="M76" s="290"/>
      <c r="N76" s="290"/>
      <c r="O76" s="290"/>
      <c r="P76" s="290"/>
      <c r="Q76" s="290"/>
      <c r="R76" s="290"/>
      <c r="S76" s="290"/>
      <c r="T76" s="290"/>
      <c r="U76" s="290"/>
      <c r="V76" s="299"/>
      <c r="W76" s="299"/>
      <c r="X76" s="299"/>
      <c r="Y76" s="300"/>
      <c r="Z76" s="300"/>
      <c r="AA76" s="300"/>
      <c r="AB76" s="300"/>
      <c r="AC76" s="300"/>
      <c r="AD76" s="300"/>
      <c r="AE76" s="300"/>
      <c r="AF76" s="300"/>
      <c r="AG76" s="300"/>
      <c r="AH76" s="300"/>
      <c r="AI76" s="300"/>
      <c r="AJ76" s="300"/>
      <c r="AK76" s="300"/>
      <c r="AL76" s="300"/>
      <c r="AM76" s="298">
        <f t="shared" si="4"/>
        <v>0</v>
      </c>
      <c r="AO76" s="285" t="e">
        <f>VLOOKUP(B76,IND!B:AB,22,0)</f>
        <v>#N/A</v>
      </c>
    </row>
    <row r="77" spans="1:41" x14ac:dyDescent="0.3">
      <c r="A77" s="289">
        <v>75</v>
      </c>
      <c r="B77" s="304"/>
      <c r="C77" s="290"/>
      <c r="D77" s="291"/>
      <c r="E77" s="306"/>
      <c r="F77" s="302"/>
      <c r="G77" s="303"/>
      <c r="H77" s="303"/>
      <c r="I77" s="303"/>
      <c r="J77" s="303"/>
      <c r="K77" s="290">
        <f t="shared" si="5"/>
        <v>0</v>
      </c>
      <c r="L77" s="295">
        <f t="shared" si="6"/>
        <v>0</v>
      </c>
      <c r="M77" s="304"/>
      <c r="N77" s="304"/>
      <c r="O77" s="304"/>
      <c r="P77" s="304"/>
      <c r="Q77" s="304"/>
      <c r="R77" s="304"/>
      <c r="S77" s="304"/>
      <c r="T77" s="304"/>
      <c r="U77" s="304"/>
      <c r="V77" s="299"/>
      <c r="W77" s="299"/>
      <c r="X77" s="299"/>
      <c r="Y77" s="300"/>
      <c r="Z77" s="300"/>
      <c r="AA77" s="300"/>
      <c r="AB77" s="300"/>
      <c r="AC77" s="300"/>
      <c r="AD77" s="300"/>
      <c r="AE77" s="300"/>
      <c r="AF77" s="300"/>
      <c r="AG77" s="300"/>
      <c r="AH77" s="300"/>
      <c r="AI77" s="300"/>
      <c r="AJ77" s="300"/>
      <c r="AK77" s="300"/>
      <c r="AL77" s="300"/>
      <c r="AM77" s="298">
        <f t="shared" si="4"/>
        <v>0</v>
      </c>
      <c r="AO77" s="285" t="e">
        <f>VLOOKUP(B77,IND!B:AB,22,0)</f>
        <v>#N/A</v>
      </c>
    </row>
    <row r="78" spans="1:41" x14ac:dyDescent="0.3">
      <c r="A78" s="289">
        <v>76</v>
      </c>
      <c r="B78" s="290"/>
      <c r="C78" s="290"/>
      <c r="D78" s="291"/>
      <c r="E78" s="292"/>
      <c r="F78" s="293"/>
      <c r="G78" s="294"/>
      <c r="H78" s="339"/>
      <c r="I78" s="339"/>
      <c r="J78" s="339"/>
      <c r="K78" s="290">
        <f t="shared" si="5"/>
        <v>0</v>
      </c>
      <c r="L78" s="295">
        <f t="shared" si="6"/>
        <v>0</v>
      </c>
      <c r="M78" s="290"/>
      <c r="N78" s="290"/>
      <c r="O78" s="290"/>
      <c r="P78" s="290"/>
      <c r="Q78" s="290"/>
      <c r="R78" s="290"/>
      <c r="S78" s="290"/>
      <c r="T78" s="290"/>
      <c r="U78" s="290"/>
      <c r="V78" s="299"/>
      <c r="W78" s="299"/>
      <c r="X78" s="299"/>
      <c r="Y78" s="300"/>
      <c r="Z78" s="300"/>
      <c r="AA78" s="300"/>
      <c r="AB78" s="300"/>
      <c r="AC78" s="300"/>
      <c r="AD78" s="300"/>
      <c r="AE78" s="300"/>
      <c r="AF78" s="300"/>
      <c r="AG78" s="300"/>
      <c r="AH78" s="300"/>
      <c r="AI78" s="300"/>
      <c r="AJ78" s="300"/>
      <c r="AK78" s="300"/>
      <c r="AL78" s="300"/>
      <c r="AM78" s="298">
        <f t="shared" si="4"/>
        <v>0</v>
      </c>
      <c r="AO78" s="285" t="e">
        <f>VLOOKUP(B78,IND!B:AB,22,0)</f>
        <v>#N/A</v>
      </c>
    </row>
    <row r="79" spans="1:41" x14ac:dyDescent="0.3">
      <c r="A79" s="289">
        <v>77</v>
      </c>
      <c r="B79" s="290"/>
      <c r="C79" s="290"/>
      <c r="D79" s="291"/>
      <c r="E79" s="292"/>
      <c r="F79" s="293"/>
      <c r="G79" s="294"/>
      <c r="H79" s="339"/>
      <c r="I79" s="339"/>
      <c r="J79" s="339"/>
      <c r="K79" s="290">
        <f t="shared" si="5"/>
        <v>0</v>
      </c>
      <c r="L79" s="295">
        <f t="shared" si="6"/>
        <v>0</v>
      </c>
      <c r="M79" s="290"/>
      <c r="N79" s="290"/>
      <c r="O79" s="290"/>
      <c r="P79" s="290"/>
      <c r="Q79" s="290"/>
      <c r="R79" s="290"/>
      <c r="S79" s="290"/>
      <c r="T79" s="290"/>
      <c r="U79" s="290"/>
      <c r="V79" s="299"/>
      <c r="W79" s="299"/>
      <c r="X79" s="299"/>
      <c r="Y79" s="300"/>
      <c r="Z79" s="300"/>
      <c r="AA79" s="300"/>
      <c r="AB79" s="300"/>
      <c r="AC79" s="300"/>
      <c r="AD79" s="300"/>
      <c r="AE79" s="300"/>
      <c r="AF79" s="300"/>
      <c r="AG79" s="300"/>
      <c r="AH79" s="300"/>
      <c r="AI79" s="300"/>
      <c r="AJ79" s="300"/>
      <c r="AK79" s="300"/>
      <c r="AL79" s="300"/>
      <c r="AM79" s="298">
        <f t="shared" si="4"/>
        <v>0</v>
      </c>
      <c r="AO79" s="285" t="e">
        <f>VLOOKUP(B79,IND!B:AB,22,0)</f>
        <v>#N/A</v>
      </c>
    </row>
    <row r="80" spans="1:41" x14ac:dyDescent="0.3">
      <c r="A80" s="289">
        <v>78</v>
      </c>
      <c r="B80" s="290"/>
      <c r="C80" s="290"/>
      <c r="D80" s="291"/>
      <c r="E80" s="292"/>
      <c r="F80" s="293"/>
      <c r="G80" s="294"/>
      <c r="H80" s="339"/>
      <c r="I80" s="339"/>
      <c r="J80" s="339"/>
      <c r="K80" s="290">
        <f t="shared" si="5"/>
        <v>0</v>
      </c>
      <c r="L80" s="295">
        <f t="shared" si="6"/>
        <v>0</v>
      </c>
      <c r="M80" s="290"/>
      <c r="N80" s="290"/>
      <c r="O80" s="290"/>
      <c r="P80" s="290"/>
      <c r="Q80" s="290"/>
      <c r="R80" s="290"/>
      <c r="S80" s="290"/>
      <c r="T80" s="290"/>
      <c r="U80" s="290"/>
      <c r="V80" s="299"/>
      <c r="W80" s="299"/>
      <c r="X80" s="299"/>
      <c r="Y80" s="300"/>
      <c r="Z80" s="300"/>
      <c r="AA80" s="300"/>
      <c r="AB80" s="300"/>
      <c r="AC80" s="300"/>
      <c r="AD80" s="300"/>
      <c r="AE80" s="300"/>
      <c r="AF80" s="300"/>
      <c r="AG80" s="300"/>
      <c r="AH80" s="300"/>
      <c r="AI80" s="300"/>
      <c r="AJ80" s="300"/>
      <c r="AK80" s="300"/>
      <c r="AL80" s="300"/>
      <c r="AM80" s="298">
        <f t="shared" si="4"/>
        <v>0</v>
      </c>
      <c r="AO80" s="285" t="e">
        <f>VLOOKUP(B80,IND!B:AB,22,0)</f>
        <v>#N/A</v>
      </c>
    </row>
    <row r="81" spans="1:41" x14ac:dyDescent="0.3">
      <c r="A81" s="289">
        <v>79</v>
      </c>
      <c r="B81" s="304"/>
      <c r="C81" s="290"/>
      <c r="D81" s="301"/>
      <c r="E81" s="306"/>
      <c r="F81" s="302"/>
      <c r="G81" s="303"/>
      <c r="H81" s="303"/>
      <c r="I81" s="303"/>
      <c r="J81" s="303"/>
      <c r="K81" s="290">
        <f t="shared" si="5"/>
        <v>0</v>
      </c>
      <c r="L81" s="295">
        <f t="shared" si="6"/>
        <v>0</v>
      </c>
      <c r="M81" s="304"/>
      <c r="N81" s="304"/>
      <c r="O81" s="304"/>
      <c r="P81" s="304"/>
      <c r="Q81" s="304"/>
      <c r="R81" s="304"/>
      <c r="S81" s="304"/>
      <c r="T81" s="304"/>
      <c r="U81" s="304"/>
      <c r="V81" s="299"/>
      <c r="W81" s="299"/>
      <c r="X81" s="299"/>
      <c r="Y81" s="300"/>
      <c r="Z81" s="300"/>
      <c r="AA81" s="300"/>
      <c r="AB81" s="300"/>
      <c r="AC81" s="300"/>
      <c r="AD81" s="300"/>
      <c r="AE81" s="300"/>
      <c r="AF81" s="300"/>
      <c r="AG81" s="300"/>
      <c r="AH81" s="300"/>
      <c r="AI81" s="300"/>
      <c r="AJ81" s="300"/>
      <c r="AK81" s="300"/>
      <c r="AL81" s="300"/>
      <c r="AM81" s="298">
        <f t="shared" si="4"/>
        <v>0</v>
      </c>
      <c r="AO81" s="285" t="e">
        <f>VLOOKUP(B81,IND!B:AB,22,0)</f>
        <v>#N/A</v>
      </c>
    </row>
    <row r="82" spans="1:41" x14ac:dyDescent="0.3">
      <c r="A82" s="289">
        <v>80</v>
      </c>
      <c r="B82" s="290"/>
      <c r="C82" s="290"/>
      <c r="D82" s="291"/>
      <c r="E82" s="292"/>
      <c r="F82" s="293"/>
      <c r="G82" s="294"/>
      <c r="H82" s="339"/>
      <c r="I82" s="339"/>
      <c r="J82" s="339"/>
      <c r="K82" s="290">
        <f t="shared" si="5"/>
        <v>0</v>
      </c>
      <c r="L82" s="295">
        <f t="shared" si="6"/>
        <v>0</v>
      </c>
      <c r="M82" s="290"/>
      <c r="N82" s="290"/>
      <c r="O82" s="290"/>
      <c r="P82" s="290"/>
      <c r="Q82" s="290"/>
      <c r="R82" s="290"/>
      <c r="S82" s="290"/>
      <c r="T82" s="290"/>
      <c r="U82" s="290"/>
      <c r="V82" s="299"/>
      <c r="W82" s="299"/>
      <c r="X82" s="299"/>
      <c r="Y82" s="300"/>
      <c r="Z82" s="300"/>
      <c r="AA82" s="300"/>
      <c r="AB82" s="300"/>
      <c r="AC82" s="300"/>
      <c r="AD82" s="300"/>
      <c r="AE82" s="300"/>
      <c r="AF82" s="300"/>
      <c r="AG82" s="300"/>
      <c r="AH82" s="300"/>
      <c r="AI82" s="300"/>
      <c r="AJ82" s="300"/>
      <c r="AK82" s="300"/>
      <c r="AL82" s="300"/>
      <c r="AM82" s="298">
        <f t="shared" si="4"/>
        <v>0</v>
      </c>
      <c r="AO82" s="285" t="e">
        <f>VLOOKUP(B82,IND!B:AB,22,0)</f>
        <v>#N/A</v>
      </c>
    </row>
    <row r="83" spans="1:41" x14ac:dyDescent="0.3">
      <c r="A83" s="289">
        <v>81</v>
      </c>
      <c r="B83" s="290"/>
      <c r="C83" s="290"/>
      <c r="D83" s="291"/>
      <c r="E83" s="292"/>
      <c r="F83" s="293"/>
      <c r="G83" s="294"/>
      <c r="H83" s="339"/>
      <c r="I83" s="339"/>
      <c r="J83" s="339"/>
      <c r="K83" s="290">
        <f t="shared" si="5"/>
        <v>0</v>
      </c>
      <c r="L83" s="295">
        <f t="shared" si="6"/>
        <v>0</v>
      </c>
      <c r="M83" s="290"/>
      <c r="N83" s="290"/>
      <c r="O83" s="290"/>
      <c r="P83" s="290"/>
      <c r="Q83" s="290"/>
      <c r="R83" s="290"/>
      <c r="S83" s="290"/>
      <c r="T83" s="290"/>
      <c r="U83" s="290"/>
      <c r="V83" s="299"/>
      <c r="W83" s="299"/>
      <c r="X83" s="299"/>
      <c r="Y83" s="300"/>
      <c r="Z83" s="300"/>
      <c r="AA83" s="300"/>
      <c r="AB83" s="300"/>
      <c r="AC83" s="300"/>
      <c r="AD83" s="300"/>
      <c r="AE83" s="300"/>
      <c r="AF83" s="300"/>
      <c r="AG83" s="300"/>
      <c r="AH83" s="300"/>
      <c r="AI83" s="300"/>
      <c r="AJ83" s="300"/>
      <c r="AK83" s="300"/>
      <c r="AL83" s="300"/>
      <c r="AM83" s="298">
        <f t="shared" si="4"/>
        <v>0</v>
      </c>
      <c r="AO83" s="285" t="e">
        <f>VLOOKUP(B83,IND!B:AB,22,0)</f>
        <v>#N/A</v>
      </c>
    </row>
    <row r="84" spans="1:41" x14ac:dyDescent="0.3">
      <c r="A84" s="289">
        <v>82</v>
      </c>
      <c r="B84" s="290"/>
      <c r="C84" s="290"/>
      <c r="D84" s="291"/>
      <c r="E84" s="292"/>
      <c r="F84" s="293"/>
      <c r="G84" s="294"/>
      <c r="H84" s="339"/>
      <c r="I84" s="339"/>
      <c r="J84" s="339"/>
      <c r="K84" s="290">
        <f t="shared" si="5"/>
        <v>0</v>
      </c>
      <c r="L84" s="295">
        <f t="shared" si="6"/>
        <v>0</v>
      </c>
      <c r="M84" s="290"/>
      <c r="N84" s="290"/>
      <c r="O84" s="290"/>
      <c r="P84" s="290"/>
      <c r="Q84" s="290"/>
      <c r="R84" s="290"/>
      <c r="S84" s="290"/>
      <c r="T84" s="290"/>
      <c r="U84" s="290"/>
      <c r="V84" s="299"/>
      <c r="W84" s="299"/>
      <c r="X84" s="299"/>
      <c r="Y84" s="300"/>
      <c r="Z84" s="300"/>
      <c r="AA84" s="300"/>
      <c r="AB84" s="300"/>
      <c r="AC84" s="300"/>
      <c r="AD84" s="300"/>
      <c r="AE84" s="300"/>
      <c r="AF84" s="300"/>
      <c r="AG84" s="300"/>
      <c r="AH84" s="300"/>
      <c r="AI84" s="300"/>
      <c r="AJ84" s="300"/>
      <c r="AK84" s="300"/>
      <c r="AL84" s="300"/>
      <c r="AM84" s="298">
        <f t="shared" si="4"/>
        <v>0</v>
      </c>
      <c r="AO84" s="285" t="e">
        <f>VLOOKUP(B84,IND!B:AB,22,0)</f>
        <v>#N/A</v>
      </c>
    </row>
    <row r="85" spans="1:41" x14ac:dyDescent="0.3">
      <c r="A85" s="289">
        <v>83</v>
      </c>
      <c r="B85" s="304"/>
      <c r="C85" s="290"/>
      <c r="D85" s="301"/>
      <c r="E85" s="306"/>
      <c r="F85" s="302"/>
      <c r="G85" s="303"/>
      <c r="H85" s="303"/>
      <c r="I85" s="303"/>
      <c r="J85" s="303"/>
      <c r="K85" s="290">
        <f t="shared" si="5"/>
        <v>0</v>
      </c>
      <c r="L85" s="295">
        <f t="shared" si="6"/>
        <v>0</v>
      </c>
      <c r="M85" s="304"/>
      <c r="N85" s="304"/>
      <c r="O85" s="304"/>
      <c r="P85" s="304"/>
      <c r="Q85" s="304"/>
      <c r="R85" s="304"/>
      <c r="S85" s="304"/>
      <c r="T85" s="304"/>
      <c r="U85" s="304"/>
      <c r="V85" s="299"/>
      <c r="W85" s="299"/>
      <c r="X85" s="299"/>
      <c r="Y85" s="300"/>
      <c r="Z85" s="300"/>
      <c r="AA85" s="300"/>
      <c r="AB85" s="300"/>
      <c r="AC85" s="300"/>
      <c r="AD85" s="300"/>
      <c r="AE85" s="300"/>
      <c r="AF85" s="300"/>
      <c r="AG85" s="300"/>
      <c r="AH85" s="300"/>
      <c r="AI85" s="300"/>
      <c r="AJ85" s="300"/>
      <c r="AK85" s="300"/>
      <c r="AL85" s="300"/>
      <c r="AM85" s="298">
        <f t="shared" si="4"/>
        <v>0</v>
      </c>
      <c r="AO85" s="285" t="e">
        <f>VLOOKUP(B85,IND!B:AB,22,0)</f>
        <v>#N/A</v>
      </c>
    </row>
    <row r="86" spans="1:41" x14ac:dyDescent="0.3">
      <c r="A86" s="289">
        <v>84</v>
      </c>
      <c r="B86" s="290"/>
      <c r="C86" s="290"/>
      <c r="D86" s="291"/>
      <c r="E86" s="292"/>
      <c r="F86" s="293"/>
      <c r="G86" s="294"/>
      <c r="H86" s="339"/>
      <c r="I86" s="339"/>
      <c r="J86" s="339"/>
      <c r="K86" s="290">
        <f t="shared" si="5"/>
        <v>0</v>
      </c>
      <c r="L86" s="295">
        <f t="shared" si="6"/>
        <v>0</v>
      </c>
      <c r="M86" s="290"/>
      <c r="N86" s="290"/>
      <c r="O86" s="290"/>
      <c r="P86" s="290"/>
      <c r="Q86" s="290"/>
      <c r="R86" s="290"/>
      <c r="S86" s="290"/>
      <c r="T86" s="290"/>
      <c r="U86" s="290"/>
      <c r="V86" s="299"/>
      <c r="W86" s="299"/>
      <c r="X86" s="299"/>
      <c r="Y86" s="300"/>
      <c r="Z86" s="300"/>
      <c r="AA86" s="300"/>
      <c r="AB86" s="300"/>
      <c r="AC86" s="300"/>
      <c r="AD86" s="300"/>
      <c r="AE86" s="300"/>
      <c r="AF86" s="300"/>
      <c r="AG86" s="300"/>
      <c r="AH86" s="300"/>
      <c r="AI86" s="300"/>
      <c r="AJ86" s="300"/>
      <c r="AK86" s="300"/>
      <c r="AL86" s="300"/>
      <c r="AM86" s="298">
        <f t="shared" si="4"/>
        <v>0</v>
      </c>
      <c r="AO86" s="285" t="e">
        <f>VLOOKUP(B86,IND!B:AB,22,0)</f>
        <v>#N/A</v>
      </c>
    </row>
    <row r="87" spans="1:41" x14ac:dyDescent="0.3">
      <c r="A87" s="289">
        <v>85</v>
      </c>
      <c r="B87" s="290"/>
      <c r="C87" s="290"/>
      <c r="D87" s="291"/>
      <c r="E87" s="292"/>
      <c r="F87" s="293"/>
      <c r="G87" s="294"/>
      <c r="H87" s="339"/>
      <c r="I87" s="339"/>
      <c r="J87" s="339"/>
      <c r="K87" s="290">
        <f t="shared" si="5"/>
        <v>0</v>
      </c>
      <c r="L87" s="295">
        <f t="shared" si="6"/>
        <v>0</v>
      </c>
      <c r="M87" s="290"/>
      <c r="N87" s="290"/>
      <c r="O87" s="290"/>
      <c r="P87" s="290"/>
      <c r="Q87" s="290"/>
      <c r="R87" s="290"/>
      <c r="S87" s="290"/>
      <c r="T87" s="290"/>
      <c r="U87" s="290"/>
      <c r="V87" s="299"/>
      <c r="W87" s="299"/>
      <c r="X87" s="299"/>
      <c r="Y87" s="300"/>
      <c r="Z87" s="300"/>
      <c r="AA87" s="300"/>
      <c r="AB87" s="300"/>
      <c r="AC87" s="300"/>
      <c r="AD87" s="300"/>
      <c r="AE87" s="300"/>
      <c r="AF87" s="300"/>
      <c r="AG87" s="300"/>
      <c r="AH87" s="300"/>
      <c r="AI87" s="300"/>
      <c r="AJ87" s="300"/>
      <c r="AK87" s="300"/>
      <c r="AL87" s="300"/>
      <c r="AM87" s="298">
        <f t="shared" si="4"/>
        <v>0</v>
      </c>
      <c r="AO87" s="285" t="e">
        <f>VLOOKUP(B87,IND!B:AB,22,0)</f>
        <v>#N/A</v>
      </c>
    </row>
    <row r="88" spans="1:41" x14ac:dyDescent="0.3">
      <c r="A88" s="289">
        <v>86</v>
      </c>
      <c r="B88" s="290"/>
      <c r="C88" s="290"/>
      <c r="D88" s="291"/>
      <c r="E88" s="292"/>
      <c r="F88" s="293"/>
      <c r="G88" s="294"/>
      <c r="H88" s="339"/>
      <c r="I88" s="339"/>
      <c r="J88" s="339"/>
      <c r="K88" s="290">
        <f t="shared" si="5"/>
        <v>0</v>
      </c>
      <c r="L88" s="295">
        <f t="shared" si="6"/>
        <v>0</v>
      </c>
      <c r="M88" s="290"/>
      <c r="N88" s="290"/>
      <c r="O88" s="290"/>
      <c r="P88" s="290"/>
      <c r="Q88" s="290"/>
      <c r="R88" s="290"/>
      <c r="S88" s="290"/>
      <c r="T88" s="290"/>
      <c r="U88" s="290"/>
      <c r="V88" s="299"/>
      <c r="W88" s="299"/>
      <c r="X88" s="299"/>
      <c r="Y88" s="300"/>
      <c r="Z88" s="300"/>
      <c r="AA88" s="300"/>
      <c r="AB88" s="300"/>
      <c r="AC88" s="300"/>
      <c r="AD88" s="300"/>
      <c r="AE88" s="300"/>
      <c r="AF88" s="300"/>
      <c r="AG88" s="300"/>
      <c r="AH88" s="300"/>
      <c r="AI88" s="300"/>
      <c r="AJ88" s="300"/>
      <c r="AK88" s="300"/>
      <c r="AL88" s="300"/>
      <c r="AM88" s="298">
        <f t="shared" si="4"/>
        <v>0</v>
      </c>
      <c r="AO88" s="285" t="e">
        <f>VLOOKUP(B88,IND!B:AB,22,0)</f>
        <v>#N/A</v>
      </c>
    </row>
    <row r="89" spans="1:41" x14ac:dyDescent="0.3">
      <c r="A89" s="289">
        <v>87</v>
      </c>
      <c r="B89" s="304"/>
      <c r="C89" s="290"/>
      <c r="D89" s="301"/>
      <c r="E89" s="306"/>
      <c r="F89" s="302"/>
      <c r="G89" s="303"/>
      <c r="H89" s="303"/>
      <c r="I89" s="303"/>
      <c r="J89" s="303"/>
      <c r="K89" s="290">
        <f t="shared" si="5"/>
        <v>0</v>
      </c>
      <c r="L89" s="295">
        <f t="shared" si="6"/>
        <v>0</v>
      </c>
      <c r="M89" s="304"/>
      <c r="N89" s="304"/>
      <c r="O89" s="304"/>
      <c r="P89" s="304"/>
      <c r="Q89" s="304"/>
      <c r="R89" s="304"/>
      <c r="S89" s="304"/>
      <c r="T89" s="304"/>
      <c r="U89" s="304"/>
      <c r="V89" s="299"/>
      <c r="W89" s="299"/>
      <c r="X89" s="299"/>
      <c r="Y89" s="300"/>
      <c r="Z89" s="300"/>
      <c r="AA89" s="300"/>
      <c r="AB89" s="300"/>
      <c r="AC89" s="300"/>
      <c r="AD89" s="300"/>
      <c r="AE89" s="300"/>
      <c r="AF89" s="300"/>
      <c r="AG89" s="300"/>
      <c r="AH89" s="300"/>
      <c r="AI89" s="300"/>
      <c r="AJ89" s="300"/>
      <c r="AK89" s="300"/>
      <c r="AL89" s="300"/>
      <c r="AM89" s="298">
        <f t="shared" si="4"/>
        <v>0</v>
      </c>
      <c r="AO89" s="285" t="e">
        <f>VLOOKUP(B89,IND!B:AB,22,0)</f>
        <v>#N/A</v>
      </c>
    </row>
    <row r="90" spans="1:41" x14ac:dyDescent="0.3">
      <c r="A90" s="289">
        <v>88</v>
      </c>
      <c r="B90" s="290"/>
      <c r="C90" s="290"/>
      <c r="D90" s="291"/>
      <c r="E90" s="292"/>
      <c r="F90" s="293"/>
      <c r="G90" s="294"/>
      <c r="H90" s="339"/>
      <c r="I90" s="339"/>
      <c r="J90" s="339"/>
      <c r="K90" s="290">
        <f t="shared" si="5"/>
        <v>0</v>
      </c>
      <c r="L90" s="295">
        <f t="shared" si="6"/>
        <v>0</v>
      </c>
      <c r="M90" s="290"/>
      <c r="N90" s="290"/>
      <c r="O90" s="290"/>
      <c r="P90" s="290"/>
      <c r="Q90" s="290"/>
      <c r="R90" s="290"/>
      <c r="S90" s="290"/>
      <c r="T90" s="290"/>
      <c r="U90" s="290"/>
      <c r="V90" s="299"/>
      <c r="W90" s="299"/>
      <c r="X90" s="299"/>
      <c r="Y90" s="300"/>
      <c r="Z90" s="300"/>
      <c r="AA90" s="300"/>
      <c r="AB90" s="300"/>
      <c r="AC90" s="300"/>
      <c r="AD90" s="300"/>
      <c r="AE90" s="300"/>
      <c r="AF90" s="300"/>
      <c r="AG90" s="300"/>
      <c r="AH90" s="300"/>
      <c r="AI90" s="300"/>
      <c r="AJ90" s="300"/>
      <c r="AK90" s="300"/>
      <c r="AL90" s="300"/>
      <c r="AM90" s="298">
        <f t="shared" si="4"/>
        <v>0</v>
      </c>
      <c r="AO90" s="285" t="e">
        <f>VLOOKUP(B90,IND!B:AB,22,0)</f>
        <v>#N/A</v>
      </c>
    </row>
    <row r="91" spans="1:41" x14ac:dyDescent="0.3">
      <c r="A91" s="289">
        <v>89</v>
      </c>
      <c r="B91" s="290"/>
      <c r="C91" s="290"/>
      <c r="D91" s="291"/>
      <c r="E91" s="292"/>
      <c r="F91" s="293"/>
      <c r="G91" s="294"/>
      <c r="H91" s="339"/>
      <c r="I91" s="339"/>
      <c r="J91" s="339"/>
      <c r="K91" s="290">
        <f t="shared" si="5"/>
        <v>0</v>
      </c>
      <c r="L91" s="295">
        <f t="shared" si="6"/>
        <v>0</v>
      </c>
      <c r="M91" s="290"/>
      <c r="N91" s="290"/>
      <c r="O91" s="290"/>
      <c r="P91" s="290"/>
      <c r="Q91" s="290"/>
      <c r="R91" s="290"/>
      <c r="S91" s="290"/>
      <c r="T91" s="290"/>
      <c r="U91" s="290"/>
      <c r="V91" s="299"/>
      <c r="W91" s="299"/>
      <c r="X91" s="299"/>
      <c r="Y91" s="300"/>
      <c r="Z91" s="300"/>
      <c r="AA91" s="300"/>
      <c r="AB91" s="300"/>
      <c r="AC91" s="300"/>
      <c r="AD91" s="300"/>
      <c r="AE91" s="300"/>
      <c r="AF91" s="300"/>
      <c r="AG91" s="300"/>
      <c r="AH91" s="300"/>
      <c r="AI91" s="300"/>
      <c r="AJ91" s="300"/>
      <c r="AK91" s="300"/>
      <c r="AL91" s="300"/>
      <c r="AM91" s="298">
        <f t="shared" si="4"/>
        <v>0</v>
      </c>
      <c r="AO91" s="285" t="e">
        <f>VLOOKUP(B91,IND!B:AB,22,0)</f>
        <v>#N/A</v>
      </c>
    </row>
    <row r="92" spans="1:41" x14ac:dyDescent="0.3">
      <c r="A92" s="289">
        <v>90</v>
      </c>
      <c r="B92" s="290"/>
      <c r="C92" s="290"/>
      <c r="D92" s="291"/>
      <c r="E92" s="292"/>
      <c r="F92" s="293"/>
      <c r="G92" s="294"/>
      <c r="H92" s="339"/>
      <c r="I92" s="339"/>
      <c r="J92" s="339"/>
      <c r="K92" s="290">
        <f t="shared" si="5"/>
        <v>0</v>
      </c>
      <c r="L92" s="295">
        <f t="shared" si="6"/>
        <v>0</v>
      </c>
      <c r="M92" s="290"/>
      <c r="N92" s="290"/>
      <c r="O92" s="290"/>
      <c r="P92" s="290"/>
      <c r="Q92" s="290"/>
      <c r="R92" s="290"/>
      <c r="S92" s="290"/>
      <c r="T92" s="290"/>
      <c r="U92" s="290"/>
      <c r="V92" s="299"/>
      <c r="W92" s="299"/>
      <c r="X92" s="299"/>
      <c r="Y92" s="300"/>
      <c r="Z92" s="300"/>
      <c r="AA92" s="300"/>
      <c r="AB92" s="300"/>
      <c r="AC92" s="300"/>
      <c r="AD92" s="300"/>
      <c r="AE92" s="300"/>
      <c r="AF92" s="300"/>
      <c r="AG92" s="300"/>
      <c r="AH92" s="300"/>
      <c r="AI92" s="300"/>
      <c r="AJ92" s="300"/>
      <c r="AK92" s="300"/>
      <c r="AL92" s="300"/>
      <c r="AM92" s="298">
        <f t="shared" si="4"/>
        <v>0</v>
      </c>
      <c r="AO92" s="285" t="e">
        <f>VLOOKUP(B92,IND!B:AB,22,0)</f>
        <v>#N/A</v>
      </c>
    </row>
    <row r="93" spans="1:41" x14ac:dyDescent="0.3">
      <c r="A93" s="289">
        <v>91</v>
      </c>
      <c r="B93" s="304"/>
      <c r="C93" s="290"/>
      <c r="D93" s="301"/>
      <c r="E93" s="306"/>
      <c r="F93" s="302"/>
      <c r="G93" s="303"/>
      <c r="H93" s="303"/>
      <c r="I93" s="303"/>
      <c r="J93" s="303"/>
      <c r="K93" s="290">
        <f t="shared" si="5"/>
        <v>0</v>
      </c>
      <c r="L93" s="295">
        <f t="shared" si="6"/>
        <v>0</v>
      </c>
      <c r="M93" s="304"/>
      <c r="N93" s="304"/>
      <c r="O93" s="304"/>
      <c r="P93" s="304"/>
      <c r="Q93" s="304"/>
      <c r="R93" s="304"/>
      <c r="S93" s="304"/>
      <c r="T93" s="304"/>
      <c r="U93" s="304"/>
      <c r="V93" s="299"/>
      <c r="W93" s="299"/>
      <c r="X93" s="299"/>
      <c r="Y93" s="300"/>
      <c r="Z93" s="300"/>
      <c r="AA93" s="300"/>
      <c r="AB93" s="300"/>
      <c r="AC93" s="300"/>
      <c r="AD93" s="300"/>
      <c r="AE93" s="300"/>
      <c r="AF93" s="300"/>
      <c r="AG93" s="300"/>
      <c r="AH93" s="300"/>
      <c r="AI93" s="300"/>
      <c r="AJ93" s="300"/>
      <c r="AK93" s="300"/>
      <c r="AL93" s="300"/>
      <c r="AM93" s="298">
        <f t="shared" si="4"/>
        <v>0</v>
      </c>
      <c r="AO93" s="285" t="e">
        <f>VLOOKUP(B93,IND!B:AB,22,0)</f>
        <v>#N/A</v>
      </c>
    </row>
    <row r="94" spans="1:41" x14ac:dyDescent="0.3">
      <c r="A94" s="289">
        <v>92</v>
      </c>
      <c r="B94" s="304"/>
      <c r="C94" s="290"/>
      <c r="D94" s="301"/>
      <c r="E94" s="306"/>
      <c r="F94" s="302"/>
      <c r="G94" s="303"/>
      <c r="H94" s="303"/>
      <c r="I94" s="303"/>
      <c r="J94" s="303"/>
      <c r="K94" s="290">
        <f t="shared" si="5"/>
        <v>0</v>
      </c>
      <c r="L94" s="295">
        <f t="shared" si="6"/>
        <v>0</v>
      </c>
      <c r="M94" s="304"/>
      <c r="N94" s="304"/>
      <c r="O94" s="304"/>
      <c r="P94" s="304"/>
      <c r="Q94" s="304"/>
      <c r="R94" s="304"/>
      <c r="S94" s="304"/>
      <c r="T94" s="304"/>
      <c r="U94" s="304"/>
      <c r="V94" s="299"/>
      <c r="W94" s="299"/>
      <c r="X94" s="299"/>
      <c r="Y94" s="300"/>
      <c r="Z94" s="300"/>
      <c r="AA94" s="300"/>
      <c r="AB94" s="300"/>
      <c r="AC94" s="300"/>
      <c r="AD94" s="300"/>
      <c r="AE94" s="300"/>
      <c r="AF94" s="300"/>
      <c r="AG94" s="300"/>
      <c r="AH94" s="300"/>
      <c r="AI94" s="300"/>
      <c r="AJ94" s="300"/>
      <c r="AK94" s="300"/>
      <c r="AL94" s="300"/>
      <c r="AM94" s="298">
        <f t="shared" si="4"/>
        <v>0</v>
      </c>
      <c r="AO94" s="285" t="e">
        <f>VLOOKUP(B94,IND!B:AB,22,0)</f>
        <v>#N/A</v>
      </c>
    </row>
    <row r="95" spans="1:41" x14ac:dyDescent="0.3">
      <c r="A95" s="289">
        <v>93</v>
      </c>
      <c r="B95" s="304"/>
      <c r="C95" s="290"/>
      <c r="D95" s="301"/>
      <c r="E95" s="306"/>
      <c r="F95" s="302"/>
      <c r="G95" s="303"/>
      <c r="H95" s="303"/>
      <c r="I95" s="303"/>
      <c r="J95" s="303"/>
      <c r="K95" s="290">
        <f t="shared" si="5"/>
        <v>0</v>
      </c>
      <c r="L95" s="295">
        <f t="shared" si="6"/>
        <v>0</v>
      </c>
      <c r="M95" s="304"/>
      <c r="N95" s="304"/>
      <c r="O95" s="304"/>
      <c r="P95" s="304"/>
      <c r="Q95" s="304"/>
      <c r="R95" s="304"/>
      <c r="S95" s="304"/>
      <c r="T95" s="304"/>
      <c r="U95" s="304"/>
      <c r="V95" s="299"/>
      <c r="W95" s="299"/>
      <c r="X95" s="299"/>
      <c r="Y95" s="300"/>
      <c r="Z95" s="300"/>
      <c r="AA95" s="300"/>
      <c r="AB95" s="300"/>
      <c r="AC95" s="300"/>
      <c r="AD95" s="300"/>
      <c r="AE95" s="300"/>
      <c r="AF95" s="300"/>
      <c r="AG95" s="300"/>
      <c r="AH95" s="300"/>
      <c r="AI95" s="300"/>
      <c r="AJ95" s="300"/>
      <c r="AK95" s="300"/>
      <c r="AL95" s="300"/>
      <c r="AM95" s="298">
        <f t="shared" si="4"/>
        <v>0</v>
      </c>
      <c r="AO95" s="285" t="e">
        <f>VLOOKUP(B95,IND!B:AB,22,0)</f>
        <v>#N/A</v>
      </c>
    </row>
    <row r="96" spans="1:41" x14ac:dyDescent="0.3">
      <c r="A96" s="289">
        <v>94</v>
      </c>
      <c r="B96" s="304"/>
      <c r="C96" s="290"/>
      <c r="D96" s="301"/>
      <c r="E96" s="306"/>
      <c r="F96" s="302"/>
      <c r="G96" s="303"/>
      <c r="H96" s="303"/>
      <c r="I96" s="303"/>
      <c r="J96" s="303"/>
      <c r="K96" s="290">
        <f t="shared" si="5"/>
        <v>0</v>
      </c>
      <c r="L96" s="295">
        <f t="shared" si="6"/>
        <v>0</v>
      </c>
      <c r="M96" s="304"/>
      <c r="N96" s="304"/>
      <c r="O96" s="304"/>
      <c r="P96" s="304"/>
      <c r="Q96" s="304"/>
      <c r="R96" s="304"/>
      <c r="S96" s="304"/>
      <c r="T96" s="304"/>
      <c r="U96" s="304"/>
      <c r="V96" s="299"/>
      <c r="W96" s="299"/>
      <c r="X96" s="299"/>
      <c r="Y96" s="300"/>
      <c r="Z96" s="300"/>
      <c r="AA96" s="300"/>
      <c r="AB96" s="300"/>
      <c r="AC96" s="300"/>
      <c r="AD96" s="300"/>
      <c r="AE96" s="300"/>
      <c r="AF96" s="300"/>
      <c r="AG96" s="300"/>
      <c r="AH96" s="300"/>
      <c r="AI96" s="300"/>
      <c r="AJ96" s="300"/>
      <c r="AK96" s="300"/>
      <c r="AL96" s="300"/>
      <c r="AM96" s="298">
        <f t="shared" si="4"/>
        <v>0</v>
      </c>
      <c r="AO96" s="285" t="e">
        <f>VLOOKUP(B96,IND!B:AB,22,0)</f>
        <v>#N/A</v>
      </c>
    </row>
    <row r="97" spans="1:41" x14ac:dyDescent="0.3">
      <c r="A97" s="289">
        <v>95</v>
      </c>
      <c r="B97" s="304"/>
      <c r="C97" s="290"/>
      <c r="D97" s="301"/>
      <c r="E97" s="306"/>
      <c r="F97" s="302"/>
      <c r="G97" s="303"/>
      <c r="H97" s="303"/>
      <c r="I97" s="303"/>
      <c r="J97" s="303"/>
      <c r="K97" s="290">
        <f t="shared" si="5"/>
        <v>0</v>
      </c>
      <c r="L97" s="295">
        <f t="shared" si="6"/>
        <v>0</v>
      </c>
      <c r="M97" s="304"/>
      <c r="N97" s="304"/>
      <c r="O97" s="304"/>
      <c r="P97" s="304"/>
      <c r="Q97" s="304"/>
      <c r="R97" s="304"/>
      <c r="S97" s="304"/>
      <c r="T97" s="304"/>
      <c r="U97" s="304"/>
      <c r="V97" s="299"/>
      <c r="W97" s="299"/>
      <c r="X97" s="299"/>
      <c r="Y97" s="300"/>
      <c r="Z97" s="300"/>
      <c r="AA97" s="300"/>
      <c r="AB97" s="300"/>
      <c r="AC97" s="300"/>
      <c r="AD97" s="300"/>
      <c r="AE97" s="300"/>
      <c r="AF97" s="300"/>
      <c r="AG97" s="300"/>
      <c r="AH97" s="300"/>
      <c r="AI97" s="300"/>
      <c r="AJ97" s="300"/>
      <c r="AK97" s="300"/>
      <c r="AL97" s="300"/>
      <c r="AM97" s="298">
        <f t="shared" si="4"/>
        <v>0</v>
      </c>
      <c r="AO97" s="285" t="e">
        <f>VLOOKUP(B97,IND!B:AB,22,0)</f>
        <v>#N/A</v>
      </c>
    </row>
    <row r="98" spans="1:41" x14ac:dyDescent="0.3">
      <c r="A98" s="289">
        <v>96</v>
      </c>
      <c r="B98" s="304"/>
      <c r="C98" s="290"/>
      <c r="D98" s="301"/>
      <c r="E98" s="306"/>
      <c r="F98" s="302"/>
      <c r="G98" s="303"/>
      <c r="H98" s="303"/>
      <c r="I98" s="303"/>
      <c r="J98" s="303"/>
      <c r="K98" s="290">
        <f t="shared" si="5"/>
        <v>0</v>
      </c>
      <c r="L98" s="295">
        <f t="shared" si="6"/>
        <v>0</v>
      </c>
      <c r="M98" s="304"/>
      <c r="N98" s="304"/>
      <c r="O98" s="304"/>
      <c r="P98" s="304"/>
      <c r="Q98" s="304"/>
      <c r="R98" s="304"/>
      <c r="S98" s="304"/>
      <c r="T98" s="304"/>
      <c r="U98" s="304"/>
      <c r="V98" s="299"/>
      <c r="W98" s="299"/>
      <c r="X98" s="299"/>
      <c r="Y98" s="300"/>
      <c r="Z98" s="300"/>
      <c r="AA98" s="300"/>
      <c r="AB98" s="300"/>
      <c r="AC98" s="300"/>
      <c r="AD98" s="300"/>
      <c r="AE98" s="300"/>
      <c r="AF98" s="300"/>
      <c r="AG98" s="300"/>
      <c r="AH98" s="300"/>
      <c r="AI98" s="300"/>
      <c r="AJ98" s="300"/>
      <c r="AK98" s="300"/>
      <c r="AL98" s="300"/>
      <c r="AM98" s="298">
        <f t="shared" si="4"/>
        <v>0</v>
      </c>
      <c r="AO98" s="285" t="e">
        <f>VLOOKUP(B98,IND!B:AB,22,0)</f>
        <v>#N/A</v>
      </c>
    </row>
    <row r="99" spans="1:41" x14ac:dyDescent="0.3">
      <c r="A99" s="289">
        <v>97</v>
      </c>
      <c r="B99" s="304"/>
      <c r="C99" s="290"/>
      <c r="D99" s="301"/>
      <c r="E99" s="306"/>
      <c r="F99" s="302"/>
      <c r="G99" s="303"/>
      <c r="H99" s="303"/>
      <c r="I99" s="303"/>
      <c r="J99" s="303"/>
      <c r="K99" s="290">
        <f t="shared" si="5"/>
        <v>0</v>
      </c>
      <c r="L99" s="295">
        <f t="shared" si="6"/>
        <v>0</v>
      </c>
      <c r="M99" s="304"/>
      <c r="N99" s="304"/>
      <c r="O99" s="304"/>
      <c r="P99" s="304"/>
      <c r="Q99" s="304"/>
      <c r="R99" s="304"/>
      <c r="S99" s="304"/>
      <c r="T99" s="304"/>
      <c r="U99" s="304"/>
      <c r="V99" s="299"/>
      <c r="W99" s="299"/>
      <c r="X99" s="299"/>
      <c r="Y99" s="300"/>
      <c r="Z99" s="300"/>
      <c r="AA99" s="300"/>
      <c r="AB99" s="300"/>
      <c r="AC99" s="300"/>
      <c r="AD99" s="300"/>
      <c r="AE99" s="300"/>
      <c r="AF99" s="300"/>
      <c r="AG99" s="300"/>
      <c r="AH99" s="300"/>
      <c r="AI99" s="300"/>
      <c r="AJ99" s="300"/>
      <c r="AK99" s="300"/>
      <c r="AL99" s="300"/>
      <c r="AM99" s="298">
        <f t="shared" ref="AM99:AM111" si="7">SUM(M99:AC99)</f>
        <v>0</v>
      </c>
      <c r="AO99" s="285" t="e">
        <f>VLOOKUP(B99,IND!B:AB,22,0)</f>
        <v>#N/A</v>
      </c>
    </row>
    <row r="100" spans="1:41" x14ac:dyDescent="0.3">
      <c r="A100" s="289">
        <v>98</v>
      </c>
      <c r="B100" s="304"/>
      <c r="C100" s="290"/>
      <c r="D100" s="301"/>
      <c r="E100" s="306"/>
      <c r="F100" s="302"/>
      <c r="G100" s="303"/>
      <c r="H100" s="303"/>
      <c r="I100" s="303"/>
      <c r="J100" s="303"/>
      <c r="K100" s="290">
        <f t="shared" si="5"/>
        <v>0</v>
      </c>
      <c r="L100" s="295">
        <f t="shared" si="6"/>
        <v>0</v>
      </c>
      <c r="M100" s="304"/>
      <c r="N100" s="304"/>
      <c r="O100" s="304"/>
      <c r="P100" s="304"/>
      <c r="Q100" s="304"/>
      <c r="R100" s="304"/>
      <c r="S100" s="304"/>
      <c r="T100" s="304"/>
      <c r="U100" s="304"/>
      <c r="V100" s="299"/>
      <c r="W100" s="299"/>
      <c r="X100" s="299"/>
      <c r="Y100" s="300"/>
      <c r="Z100" s="300"/>
      <c r="AA100" s="300"/>
      <c r="AB100" s="300"/>
      <c r="AC100" s="300"/>
      <c r="AD100" s="300"/>
      <c r="AE100" s="300"/>
      <c r="AF100" s="300"/>
      <c r="AG100" s="300"/>
      <c r="AH100" s="300"/>
      <c r="AI100" s="300"/>
      <c r="AJ100" s="300"/>
      <c r="AK100" s="300"/>
      <c r="AL100" s="300"/>
      <c r="AM100" s="298">
        <f t="shared" si="7"/>
        <v>0</v>
      </c>
      <c r="AO100" s="285" t="e">
        <f>VLOOKUP(B100,IND!B:AB,22,0)</f>
        <v>#N/A</v>
      </c>
    </row>
    <row r="101" spans="1:41" ht="15" customHeight="1" x14ac:dyDescent="0.3">
      <c r="A101" s="289">
        <v>99</v>
      </c>
      <c r="B101" s="304"/>
      <c r="C101" s="290"/>
      <c r="D101" s="301"/>
      <c r="E101" s="306"/>
      <c r="F101" s="302"/>
      <c r="G101" s="303"/>
      <c r="H101" s="303"/>
      <c r="I101" s="303"/>
      <c r="J101" s="303"/>
      <c r="K101" s="290">
        <f t="shared" si="5"/>
        <v>0</v>
      </c>
      <c r="L101" s="295">
        <f t="shared" si="6"/>
        <v>0</v>
      </c>
      <c r="M101" s="304"/>
      <c r="N101" s="304"/>
      <c r="O101" s="304"/>
      <c r="P101" s="304"/>
      <c r="Q101" s="304"/>
      <c r="R101" s="304"/>
      <c r="S101" s="304"/>
      <c r="T101" s="304"/>
      <c r="U101" s="304"/>
      <c r="V101" s="299"/>
      <c r="W101" s="299"/>
      <c r="X101" s="299"/>
      <c r="Y101" s="300"/>
      <c r="Z101" s="300"/>
      <c r="AA101" s="300"/>
      <c r="AB101" s="300"/>
      <c r="AC101" s="300"/>
      <c r="AD101" s="300"/>
      <c r="AE101" s="300"/>
      <c r="AF101" s="300"/>
      <c r="AG101" s="300"/>
      <c r="AH101" s="300"/>
      <c r="AI101" s="300"/>
      <c r="AJ101" s="300"/>
      <c r="AK101" s="300"/>
      <c r="AL101" s="300"/>
      <c r="AM101" s="298">
        <f t="shared" si="7"/>
        <v>0</v>
      </c>
      <c r="AO101" s="285" t="e">
        <f>VLOOKUP(B101,IND!B:AB,22,0)</f>
        <v>#N/A</v>
      </c>
    </row>
    <row r="102" spans="1:41" ht="15" customHeight="1" x14ac:dyDescent="0.3">
      <c r="A102" s="289">
        <v>100</v>
      </c>
      <c r="B102" s="304"/>
      <c r="C102" s="290"/>
      <c r="D102" s="301"/>
      <c r="E102" s="306"/>
      <c r="F102" s="302"/>
      <c r="G102" s="303"/>
      <c r="H102" s="303"/>
      <c r="I102" s="303"/>
      <c r="J102" s="303"/>
      <c r="K102" s="290">
        <f t="shared" si="5"/>
        <v>0</v>
      </c>
      <c r="L102" s="295">
        <f t="shared" si="6"/>
        <v>0</v>
      </c>
      <c r="M102" s="304"/>
      <c r="N102" s="304"/>
      <c r="O102" s="304"/>
      <c r="P102" s="304"/>
      <c r="Q102" s="304"/>
      <c r="R102" s="304"/>
      <c r="S102" s="304"/>
      <c r="T102" s="304"/>
      <c r="U102" s="304"/>
      <c r="V102" s="299"/>
      <c r="W102" s="299"/>
      <c r="X102" s="299"/>
      <c r="Y102" s="300"/>
      <c r="Z102" s="300"/>
      <c r="AA102" s="300"/>
      <c r="AB102" s="300"/>
      <c r="AC102" s="300"/>
      <c r="AD102" s="300"/>
      <c r="AE102" s="300"/>
      <c r="AF102" s="300"/>
      <c r="AG102" s="300"/>
      <c r="AH102" s="300"/>
      <c r="AI102" s="300"/>
      <c r="AJ102" s="300"/>
      <c r="AK102" s="300"/>
      <c r="AL102" s="300"/>
      <c r="AM102" s="298">
        <f t="shared" si="7"/>
        <v>0</v>
      </c>
      <c r="AO102" s="285" t="e">
        <f>VLOOKUP(B102,IND!B:AB,22,0)</f>
        <v>#N/A</v>
      </c>
    </row>
    <row r="103" spans="1:41" ht="15" customHeight="1" x14ac:dyDescent="0.3">
      <c r="A103" s="289">
        <v>101</v>
      </c>
      <c r="B103" s="304"/>
      <c r="C103" s="290"/>
      <c r="D103" s="301"/>
      <c r="E103" s="306"/>
      <c r="F103" s="302"/>
      <c r="G103" s="303"/>
      <c r="H103" s="303"/>
      <c r="I103" s="303"/>
      <c r="J103" s="303"/>
      <c r="K103" s="290">
        <f t="shared" si="5"/>
        <v>0</v>
      </c>
      <c r="L103" s="295">
        <f t="shared" si="6"/>
        <v>0</v>
      </c>
      <c r="M103" s="304"/>
      <c r="N103" s="304"/>
      <c r="O103" s="304"/>
      <c r="P103" s="304"/>
      <c r="Q103" s="304"/>
      <c r="R103" s="304"/>
      <c r="S103" s="304"/>
      <c r="T103" s="304"/>
      <c r="U103" s="304"/>
      <c r="V103" s="299"/>
      <c r="W103" s="299"/>
      <c r="X103" s="299"/>
      <c r="Y103" s="300"/>
      <c r="Z103" s="300"/>
      <c r="AA103" s="300"/>
      <c r="AB103" s="300"/>
      <c r="AC103" s="300"/>
      <c r="AD103" s="300"/>
      <c r="AE103" s="300"/>
      <c r="AF103" s="300"/>
      <c r="AG103" s="300"/>
      <c r="AH103" s="300"/>
      <c r="AI103" s="300"/>
      <c r="AJ103" s="300"/>
      <c r="AK103" s="300"/>
      <c r="AL103" s="300"/>
      <c r="AM103" s="298">
        <f t="shared" si="7"/>
        <v>0</v>
      </c>
      <c r="AO103" s="285" t="e">
        <f>VLOOKUP(B103,IND!B:AB,22,0)</f>
        <v>#N/A</v>
      </c>
    </row>
    <row r="104" spans="1:41" ht="15" customHeight="1" x14ac:dyDescent="0.3">
      <c r="A104" s="289">
        <v>102</v>
      </c>
      <c r="B104" s="304"/>
      <c r="C104" s="290"/>
      <c r="D104" s="301"/>
      <c r="E104" s="306"/>
      <c r="F104" s="302"/>
      <c r="G104" s="303"/>
      <c r="H104" s="303"/>
      <c r="I104" s="303"/>
      <c r="J104" s="303"/>
      <c r="K104" s="290">
        <f t="shared" si="5"/>
        <v>0</v>
      </c>
      <c r="L104" s="295">
        <f t="shared" si="6"/>
        <v>0</v>
      </c>
      <c r="M104" s="304"/>
      <c r="N104" s="304"/>
      <c r="O104" s="304"/>
      <c r="P104" s="304"/>
      <c r="Q104" s="304"/>
      <c r="R104" s="304"/>
      <c r="S104" s="304"/>
      <c r="T104" s="304"/>
      <c r="U104" s="304"/>
      <c r="V104" s="299"/>
      <c r="W104" s="299"/>
      <c r="X104" s="299"/>
      <c r="Y104" s="300"/>
      <c r="Z104" s="300"/>
      <c r="AA104" s="300"/>
      <c r="AB104" s="300"/>
      <c r="AC104" s="300"/>
      <c r="AD104" s="300"/>
      <c r="AE104" s="300"/>
      <c r="AF104" s="300"/>
      <c r="AG104" s="300"/>
      <c r="AH104" s="300"/>
      <c r="AI104" s="300"/>
      <c r="AJ104" s="300"/>
      <c r="AK104" s="300"/>
      <c r="AL104" s="300"/>
      <c r="AM104" s="298">
        <f t="shared" si="7"/>
        <v>0</v>
      </c>
      <c r="AO104" s="285" t="e">
        <f>VLOOKUP(B104,IND!B:AB,22,0)</f>
        <v>#N/A</v>
      </c>
    </row>
    <row r="105" spans="1:41" ht="15" customHeight="1" x14ac:dyDescent="0.3">
      <c r="A105" s="289">
        <v>103</v>
      </c>
      <c r="B105" s="304"/>
      <c r="C105" s="290"/>
      <c r="D105" s="301"/>
      <c r="E105" s="306"/>
      <c r="F105" s="302"/>
      <c r="G105" s="303"/>
      <c r="H105" s="303"/>
      <c r="I105" s="303"/>
      <c r="J105" s="303"/>
      <c r="K105" s="290">
        <f t="shared" si="5"/>
        <v>0</v>
      </c>
      <c r="L105" s="295">
        <f t="shared" si="6"/>
        <v>0</v>
      </c>
      <c r="M105" s="304"/>
      <c r="N105" s="304"/>
      <c r="O105" s="304"/>
      <c r="P105" s="304"/>
      <c r="Q105" s="304"/>
      <c r="R105" s="304"/>
      <c r="S105" s="304"/>
      <c r="T105" s="304"/>
      <c r="U105" s="304"/>
      <c r="V105" s="299"/>
      <c r="W105" s="299"/>
      <c r="X105" s="299"/>
      <c r="Y105" s="300"/>
      <c r="Z105" s="300"/>
      <c r="AA105" s="300"/>
      <c r="AB105" s="300"/>
      <c r="AC105" s="300"/>
      <c r="AD105" s="300"/>
      <c r="AE105" s="300"/>
      <c r="AF105" s="300"/>
      <c r="AG105" s="300"/>
      <c r="AH105" s="300"/>
      <c r="AI105" s="300"/>
      <c r="AJ105" s="300"/>
      <c r="AK105" s="300"/>
      <c r="AL105" s="300"/>
      <c r="AM105" s="298">
        <f t="shared" si="7"/>
        <v>0</v>
      </c>
      <c r="AO105" s="285" t="e">
        <f>VLOOKUP(B105,IND!B:AB,22,0)</f>
        <v>#N/A</v>
      </c>
    </row>
    <row r="106" spans="1:41" ht="15" customHeight="1" x14ac:dyDescent="0.3">
      <c r="A106" s="289">
        <v>104</v>
      </c>
      <c r="B106" s="304"/>
      <c r="C106" s="290"/>
      <c r="D106" s="301"/>
      <c r="E106" s="306"/>
      <c r="F106" s="302"/>
      <c r="G106" s="303"/>
      <c r="H106" s="303"/>
      <c r="I106" s="303"/>
      <c r="J106" s="303"/>
      <c r="K106" s="290">
        <f t="shared" si="5"/>
        <v>0</v>
      </c>
      <c r="L106" s="295">
        <f t="shared" si="6"/>
        <v>0</v>
      </c>
      <c r="M106" s="304"/>
      <c r="N106" s="304"/>
      <c r="O106" s="304"/>
      <c r="P106" s="304"/>
      <c r="Q106" s="304"/>
      <c r="R106" s="304"/>
      <c r="S106" s="304"/>
      <c r="T106" s="304"/>
      <c r="U106" s="304"/>
      <c r="V106" s="299"/>
      <c r="W106" s="299"/>
      <c r="X106" s="299"/>
      <c r="Y106" s="300"/>
      <c r="Z106" s="300"/>
      <c r="AA106" s="300"/>
      <c r="AB106" s="300"/>
      <c r="AC106" s="300"/>
      <c r="AD106" s="300"/>
      <c r="AE106" s="300"/>
      <c r="AF106" s="300"/>
      <c r="AG106" s="300"/>
      <c r="AH106" s="300"/>
      <c r="AI106" s="300"/>
      <c r="AJ106" s="300"/>
      <c r="AK106" s="300"/>
      <c r="AL106" s="300"/>
      <c r="AM106" s="298">
        <f t="shared" si="7"/>
        <v>0</v>
      </c>
      <c r="AO106" s="285" t="e">
        <f>VLOOKUP(B106,IND!B:AB,22,0)</f>
        <v>#N/A</v>
      </c>
    </row>
    <row r="107" spans="1:41" ht="15" customHeight="1" x14ac:dyDescent="0.3">
      <c r="A107" s="289">
        <v>105</v>
      </c>
      <c r="B107" s="304"/>
      <c r="C107" s="290"/>
      <c r="D107" s="301"/>
      <c r="E107" s="301"/>
      <c r="F107" s="302"/>
      <c r="G107" s="303"/>
      <c r="H107" s="303"/>
      <c r="I107" s="303"/>
      <c r="J107" s="303"/>
      <c r="K107" s="290">
        <f t="shared" si="5"/>
        <v>0</v>
      </c>
      <c r="L107" s="295">
        <f t="shared" si="6"/>
        <v>0</v>
      </c>
      <c r="M107" s="304"/>
      <c r="N107" s="304"/>
      <c r="O107" s="304"/>
      <c r="P107" s="304"/>
      <c r="Q107" s="304"/>
      <c r="R107" s="304"/>
      <c r="S107" s="304"/>
      <c r="T107" s="304"/>
      <c r="U107" s="304"/>
      <c r="V107" s="299"/>
      <c r="W107" s="299"/>
      <c r="X107" s="299"/>
      <c r="Y107" s="300"/>
      <c r="Z107" s="300"/>
      <c r="AA107" s="300"/>
      <c r="AB107" s="300"/>
      <c r="AC107" s="300"/>
      <c r="AD107" s="300"/>
      <c r="AE107" s="300"/>
      <c r="AF107" s="300"/>
      <c r="AG107" s="300"/>
      <c r="AH107" s="300"/>
      <c r="AI107" s="300"/>
      <c r="AJ107" s="300"/>
      <c r="AK107" s="300"/>
      <c r="AL107" s="300"/>
      <c r="AM107" s="298">
        <f t="shared" si="7"/>
        <v>0</v>
      </c>
      <c r="AO107" s="285" t="e">
        <f>VLOOKUP(B107,IND!B:AB,22,0)</f>
        <v>#N/A</v>
      </c>
    </row>
    <row r="108" spans="1:41" ht="15" customHeight="1" x14ac:dyDescent="0.3">
      <c r="A108" s="289">
        <v>106</v>
      </c>
      <c r="B108" s="304"/>
      <c r="C108" s="290"/>
      <c r="D108" s="301"/>
      <c r="E108" s="301"/>
      <c r="F108" s="302"/>
      <c r="G108" s="303"/>
      <c r="H108" s="303"/>
      <c r="I108" s="303"/>
      <c r="J108" s="303"/>
      <c r="K108" s="290">
        <f t="shared" si="5"/>
        <v>0</v>
      </c>
      <c r="L108" s="295">
        <f t="shared" si="6"/>
        <v>0</v>
      </c>
      <c r="M108" s="304"/>
      <c r="N108" s="304"/>
      <c r="O108" s="304"/>
      <c r="P108" s="304"/>
      <c r="Q108" s="304"/>
      <c r="R108" s="304"/>
      <c r="S108" s="304"/>
      <c r="T108" s="304"/>
      <c r="U108" s="304"/>
      <c r="V108" s="299"/>
      <c r="W108" s="299"/>
      <c r="X108" s="299"/>
      <c r="Y108" s="300"/>
      <c r="Z108" s="300"/>
      <c r="AA108" s="300"/>
      <c r="AB108" s="300"/>
      <c r="AC108" s="300"/>
      <c r="AD108" s="300"/>
      <c r="AE108" s="300"/>
      <c r="AF108" s="300"/>
      <c r="AG108" s="300"/>
      <c r="AH108" s="300"/>
      <c r="AI108" s="300"/>
      <c r="AJ108" s="300"/>
      <c r="AK108" s="300"/>
      <c r="AL108" s="300"/>
      <c r="AM108" s="298">
        <f t="shared" si="7"/>
        <v>0</v>
      </c>
      <c r="AO108" s="285" t="e">
        <f>VLOOKUP(B108,IND!B:AB,22,0)</f>
        <v>#N/A</v>
      </c>
    </row>
    <row r="109" spans="1:41" ht="15" customHeight="1" x14ac:dyDescent="0.3">
      <c r="A109" s="289">
        <v>107</v>
      </c>
      <c r="B109" s="304"/>
      <c r="C109" s="290"/>
      <c r="D109" s="301"/>
      <c r="E109" s="301"/>
      <c r="F109" s="302"/>
      <c r="G109" s="303"/>
      <c r="H109" s="303"/>
      <c r="I109" s="303"/>
      <c r="J109" s="303"/>
      <c r="K109" s="290">
        <f t="shared" si="5"/>
        <v>0</v>
      </c>
      <c r="L109" s="295">
        <f t="shared" si="6"/>
        <v>0</v>
      </c>
      <c r="M109" s="304"/>
      <c r="N109" s="304"/>
      <c r="O109" s="304"/>
      <c r="P109" s="304"/>
      <c r="Q109" s="304"/>
      <c r="R109" s="304"/>
      <c r="S109" s="304"/>
      <c r="T109" s="304"/>
      <c r="U109" s="304"/>
      <c r="V109" s="299"/>
      <c r="W109" s="299"/>
      <c r="X109" s="299"/>
      <c r="Y109" s="300"/>
      <c r="Z109" s="300"/>
      <c r="AA109" s="300"/>
      <c r="AB109" s="300"/>
      <c r="AC109" s="300"/>
      <c r="AD109" s="300"/>
      <c r="AE109" s="300"/>
      <c r="AF109" s="300"/>
      <c r="AG109" s="300"/>
      <c r="AH109" s="300"/>
      <c r="AI109" s="300"/>
      <c r="AJ109" s="300"/>
      <c r="AK109" s="300"/>
      <c r="AL109" s="300"/>
      <c r="AM109" s="298">
        <f t="shared" si="7"/>
        <v>0</v>
      </c>
      <c r="AO109" s="285" t="e">
        <f>VLOOKUP(B109,IND!B:AB,22,0)</f>
        <v>#N/A</v>
      </c>
    </row>
    <row r="110" spans="1:41" ht="15" customHeight="1" x14ac:dyDescent="0.3">
      <c r="A110" s="289">
        <v>108</v>
      </c>
      <c r="B110" s="304"/>
      <c r="C110" s="290"/>
      <c r="D110" s="301"/>
      <c r="E110" s="301"/>
      <c r="F110" s="302"/>
      <c r="G110" s="303"/>
      <c r="H110" s="303"/>
      <c r="I110" s="303"/>
      <c r="J110" s="303"/>
      <c r="K110" s="290">
        <f t="shared" si="5"/>
        <v>0</v>
      </c>
      <c r="L110" s="295">
        <f t="shared" si="6"/>
        <v>0</v>
      </c>
      <c r="M110" s="304"/>
      <c r="N110" s="304"/>
      <c r="O110" s="304"/>
      <c r="P110" s="304"/>
      <c r="Q110" s="304"/>
      <c r="R110" s="304"/>
      <c r="S110" s="304"/>
      <c r="T110" s="304"/>
      <c r="U110" s="304"/>
      <c r="V110" s="299"/>
      <c r="W110" s="299"/>
      <c r="X110" s="299"/>
      <c r="Y110" s="300"/>
      <c r="Z110" s="300"/>
      <c r="AA110" s="300"/>
      <c r="AB110" s="300"/>
      <c r="AC110" s="300"/>
      <c r="AD110" s="300"/>
      <c r="AE110" s="300"/>
      <c r="AF110" s="300"/>
      <c r="AG110" s="300"/>
      <c r="AH110" s="300"/>
      <c r="AI110" s="300"/>
      <c r="AJ110" s="300"/>
      <c r="AK110" s="300"/>
      <c r="AL110" s="300"/>
      <c r="AM110" s="298">
        <f t="shared" si="7"/>
        <v>0</v>
      </c>
      <c r="AO110" s="285" t="e">
        <f>VLOOKUP(B110,IND!B:AB,22,0)</f>
        <v>#N/A</v>
      </c>
    </row>
    <row r="111" spans="1:41" ht="15" customHeight="1" x14ac:dyDescent="0.3">
      <c r="A111" s="289">
        <v>109</v>
      </c>
      <c r="B111" s="304"/>
      <c r="C111" s="290"/>
      <c r="D111" s="301"/>
      <c r="E111" s="301"/>
      <c r="F111" s="302"/>
      <c r="G111" s="303"/>
      <c r="H111" s="303"/>
      <c r="I111" s="303"/>
      <c r="J111" s="303"/>
      <c r="K111" s="290">
        <f t="shared" si="5"/>
        <v>0</v>
      </c>
      <c r="L111" s="295">
        <f t="shared" si="6"/>
        <v>0</v>
      </c>
      <c r="M111" s="304"/>
      <c r="N111" s="304"/>
      <c r="O111" s="304"/>
      <c r="P111" s="304"/>
      <c r="Q111" s="304"/>
      <c r="R111" s="304"/>
      <c r="S111" s="304"/>
      <c r="T111" s="304"/>
      <c r="U111" s="304"/>
      <c r="V111" s="299"/>
      <c r="W111" s="299"/>
      <c r="X111" s="299"/>
      <c r="Y111" s="300"/>
      <c r="Z111" s="300"/>
      <c r="AA111" s="300"/>
      <c r="AB111" s="300"/>
      <c r="AC111" s="300"/>
      <c r="AD111" s="300"/>
      <c r="AE111" s="300"/>
      <c r="AF111" s="300"/>
      <c r="AG111" s="300"/>
      <c r="AH111" s="300"/>
      <c r="AI111" s="300"/>
      <c r="AJ111" s="300"/>
      <c r="AK111" s="300"/>
      <c r="AL111" s="300"/>
      <c r="AM111" s="298">
        <f t="shared" si="7"/>
        <v>0</v>
      </c>
      <c r="AO111" s="285" t="e">
        <f>VLOOKUP(B111,IND!B:AB,22,0)</f>
        <v>#N/A</v>
      </c>
    </row>
    <row r="112" spans="1:41" x14ac:dyDescent="0.3">
      <c r="A112" s="307"/>
      <c r="B112" s="308"/>
      <c r="C112" s="309"/>
      <c r="D112" s="310"/>
      <c r="E112" s="310"/>
      <c r="F112" s="311"/>
      <c r="L112" s="312"/>
      <c r="M112" s="532"/>
      <c r="N112" s="532"/>
      <c r="O112" s="532"/>
      <c r="P112" s="532"/>
      <c r="Q112" s="532"/>
      <c r="R112" s="532"/>
      <c r="S112" s="532"/>
      <c r="T112" s="532"/>
      <c r="U112" s="532"/>
      <c r="V112" s="309"/>
      <c r="W112" s="309"/>
      <c r="X112" s="533"/>
      <c r="Y112" s="533"/>
      <c r="Z112" s="533"/>
      <c r="AA112" s="533"/>
      <c r="AB112" s="533"/>
      <c r="AC112" s="533"/>
      <c r="AD112" s="313"/>
      <c r="AE112" s="313"/>
      <c r="AF112" s="313"/>
      <c r="AG112" s="313"/>
      <c r="AH112" s="313"/>
      <c r="AI112" s="313"/>
      <c r="AJ112" s="313"/>
      <c r="AK112" s="313"/>
      <c r="AL112" s="313"/>
      <c r="AM112" s="279"/>
      <c r="AO112" s="285" t="e">
        <f>VLOOKUP(B112,IND!B:AB,22,0)</f>
        <v>#N/A</v>
      </c>
    </row>
    <row r="113" spans="1:41" x14ac:dyDescent="0.3">
      <c r="A113" s="307"/>
      <c r="B113" s="310" t="s">
        <v>205</v>
      </c>
      <c r="C113" s="529"/>
      <c r="D113" s="529"/>
      <c r="E113" s="310"/>
      <c r="F113" s="311"/>
      <c r="G113" s="314">
        <f>SUM(L113*2.204)</f>
        <v>130.80679756346123</v>
      </c>
      <c r="H113" s="314" t="e">
        <v>#VALUE!</v>
      </c>
      <c r="I113" s="314"/>
      <c r="J113" s="314"/>
      <c r="K113" s="340"/>
      <c r="L113" s="312">
        <f t="shared" ref="L113:AC113" si="8">SUM(L4:L93)</f>
        <v>59.349726662187493</v>
      </c>
      <c r="M113" s="309">
        <f>SUM(M4:M93)</f>
        <v>411</v>
      </c>
      <c r="N113" s="309">
        <f t="shared" si="8"/>
        <v>12</v>
      </c>
      <c r="O113" s="309">
        <f t="shared" si="8"/>
        <v>4</v>
      </c>
      <c r="P113" s="309">
        <f t="shared" si="8"/>
        <v>0</v>
      </c>
      <c r="Q113" s="309">
        <f t="shared" si="8"/>
        <v>1</v>
      </c>
      <c r="R113" s="309">
        <f t="shared" si="8"/>
        <v>0</v>
      </c>
      <c r="S113" s="309">
        <f t="shared" si="8"/>
        <v>0</v>
      </c>
      <c r="T113" s="309">
        <f t="shared" si="8"/>
        <v>0</v>
      </c>
      <c r="U113" s="309">
        <f t="shared" si="8"/>
        <v>0</v>
      </c>
      <c r="V113" s="313">
        <f t="shared" si="8"/>
        <v>1</v>
      </c>
      <c r="W113" s="313">
        <f t="shared" si="8"/>
        <v>0</v>
      </c>
      <c r="X113" s="313">
        <f t="shared" si="8"/>
        <v>0</v>
      </c>
      <c r="Y113" s="313">
        <f t="shared" si="8"/>
        <v>0</v>
      </c>
      <c r="Z113" s="313">
        <f t="shared" si="8"/>
        <v>0</v>
      </c>
      <c r="AA113" s="313">
        <f t="shared" si="8"/>
        <v>0</v>
      </c>
      <c r="AB113" s="313">
        <f t="shared" si="8"/>
        <v>0</v>
      </c>
      <c r="AC113" s="313">
        <f t="shared" si="8"/>
        <v>0</v>
      </c>
      <c r="AD113" s="313"/>
      <c r="AE113" s="313"/>
      <c r="AF113" s="313"/>
      <c r="AG113" s="313"/>
      <c r="AH113" s="313"/>
      <c r="AI113" s="313"/>
      <c r="AJ113" s="313"/>
      <c r="AK113" s="313"/>
      <c r="AL113" s="313"/>
      <c r="AM113" s="315">
        <f t="shared" ref="AM113" si="9">SUM(AM4:AM93)</f>
        <v>429</v>
      </c>
      <c r="AO113" s="285" t="e">
        <f>VLOOKUP(B113,IND!B:AB,22,0)</f>
        <v>#N/A</v>
      </c>
    </row>
    <row r="114" spans="1:41" x14ac:dyDescent="0.3">
      <c r="A114" s="307"/>
      <c r="B114" s="309"/>
      <c r="C114" s="309"/>
      <c r="D114" s="310"/>
      <c r="E114" s="310"/>
      <c r="F114" s="311"/>
      <c r="G114" s="309"/>
      <c r="H114" s="309"/>
      <c r="I114" s="309"/>
      <c r="J114" s="309"/>
      <c r="K114" s="309"/>
      <c r="L114" s="312"/>
      <c r="M114" s="530"/>
      <c r="N114" s="530"/>
      <c r="O114" s="530"/>
      <c r="P114" s="530"/>
      <c r="Q114" s="530"/>
      <c r="R114" s="530"/>
      <c r="S114" s="530"/>
      <c r="T114" s="530"/>
      <c r="U114" s="530"/>
      <c r="V114" s="309"/>
      <c r="W114" s="309"/>
      <c r="X114" s="531"/>
      <c r="Y114" s="531"/>
      <c r="Z114" s="531"/>
      <c r="AA114" s="531"/>
      <c r="AB114" s="531"/>
      <c r="AC114" s="531"/>
      <c r="AD114" s="313"/>
      <c r="AE114" s="313"/>
      <c r="AF114" s="313"/>
      <c r="AG114" s="313"/>
      <c r="AH114" s="313"/>
      <c r="AI114" s="313"/>
      <c r="AJ114" s="313"/>
      <c r="AK114" s="313"/>
      <c r="AL114" s="313"/>
      <c r="AM114" s="279"/>
      <c r="AO114" s="285" t="e">
        <f>VLOOKUP(B114,IND!B:AB,22,0)</f>
        <v>#N/A</v>
      </c>
    </row>
    <row r="115" spans="1:41" x14ac:dyDescent="0.3">
      <c r="A115" s="307"/>
      <c r="B115" s="309"/>
      <c r="C115" s="309"/>
      <c r="D115" s="310"/>
      <c r="E115" s="310"/>
      <c r="F115" s="311"/>
      <c r="G115" s="309"/>
      <c r="H115" s="309"/>
      <c r="I115" s="309"/>
      <c r="J115" s="309"/>
      <c r="K115" s="309"/>
      <c r="L115" s="312"/>
      <c r="M115" s="309"/>
      <c r="N115" s="309"/>
      <c r="O115" s="309"/>
      <c r="P115" s="309"/>
      <c r="Q115" s="309"/>
      <c r="R115" s="309"/>
      <c r="S115" s="309"/>
      <c r="T115" s="309"/>
      <c r="U115" s="309"/>
      <c r="V115" s="309"/>
      <c r="W115" s="309"/>
      <c r="X115" s="313"/>
      <c r="Y115" s="313"/>
      <c r="Z115" s="313"/>
      <c r="AA115" s="313"/>
      <c r="AB115" s="313"/>
      <c r="AC115" s="313"/>
      <c r="AD115" s="313"/>
      <c r="AE115" s="313"/>
      <c r="AF115" s="313"/>
      <c r="AG115" s="313"/>
      <c r="AH115" s="313"/>
      <c r="AI115" s="313"/>
      <c r="AJ115" s="313"/>
      <c r="AK115" s="313"/>
      <c r="AL115" s="313"/>
      <c r="AM115" s="279"/>
      <c r="AO115" s="285" t="e">
        <f>VLOOKUP(B115,IND!B:AB,22,0)</f>
        <v>#N/A</v>
      </c>
    </row>
    <row r="116" spans="1:41" x14ac:dyDescent="0.3">
      <c r="A116" s="307"/>
      <c r="B116" s="309"/>
      <c r="C116" s="309"/>
      <c r="D116" s="310"/>
      <c r="E116" s="310"/>
      <c r="F116" s="311"/>
      <c r="G116" s="309"/>
      <c r="H116" s="309"/>
      <c r="I116" s="309"/>
      <c r="J116" s="309"/>
      <c r="K116" s="309"/>
      <c r="L116" s="312"/>
      <c r="M116" s="309"/>
      <c r="N116" s="309"/>
      <c r="O116" s="309"/>
      <c r="P116" s="309"/>
      <c r="Q116" s="309"/>
      <c r="R116" s="309"/>
      <c r="S116" s="309"/>
      <c r="T116" s="309"/>
      <c r="U116" s="309"/>
      <c r="V116" s="309"/>
      <c r="W116" s="309"/>
      <c r="X116" s="313"/>
      <c r="Y116" s="313"/>
      <c r="Z116" s="313"/>
      <c r="AA116" s="313"/>
      <c r="AB116" s="313"/>
      <c r="AC116" s="313"/>
      <c r="AD116" s="313"/>
      <c r="AE116" s="313"/>
      <c r="AF116" s="313"/>
      <c r="AG116" s="313"/>
      <c r="AH116" s="313"/>
      <c r="AI116" s="313"/>
      <c r="AJ116" s="313"/>
      <c r="AK116" s="313"/>
      <c r="AL116" s="313"/>
      <c r="AM116" s="279"/>
      <c r="AO116" s="285" t="e">
        <f>VLOOKUP(B116,IND!B:AB,22,0)</f>
        <v>#N/A</v>
      </c>
    </row>
    <row r="117" spans="1:41" x14ac:dyDescent="0.3">
      <c r="A117" s="307"/>
      <c r="B117" s="309"/>
      <c r="C117" s="309"/>
      <c r="D117" s="310"/>
      <c r="E117" s="310"/>
      <c r="F117" s="311"/>
      <c r="G117" s="309"/>
      <c r="H117" s="309"/>
      <c r="I117" s="309"/>
      <c r="J117" s="309"/>
      <c r="K117" s="309"/>
      <c r="L117" s="312"/>
      <c r="M117" s="309"/>
      <c r="N117" s="309"/>
      <c r="O117" s="309"/>
      <c r="P117" s="309"/>
      <c r="Q117" s="309"/>
      <c r="R117" s="309"/>
      <c r="S117" s="309"/>
      <c r="T117" s="309"/>
      <c r="U117" s="309"/>
      <c r="V117" s="309"/>
      <c r="W117" s="309"/>
      <c r="X117" s="313"/>
      <c r="Y117" s="313"/>
      <c r="Z117" s="313"/>
      <c r="AA117" s="313"/>
      <c r="AB117" s="313"/>
      <c r="AC117" s="313"/>
      <c r="AD117" s="313"/>
      <c r="AE117" s="313"/>
      <c r="AF117" s="313"/>
      <c r="AG117" s="313"/>
      <c r="AH117" s="313"/>
      <c r="AI117" s="313"/>
      <c r="AJ117" s="313"/>
      <c r="AK117" s="313"/>
      <c r="AL117" s="313"/>
      <c r="AM117" s="279"/>
      <c r="AO117" s="285" t="e">
        <f>VLOOKUP(B117,IND!B:AB,22,0)</f>
        <v>#N/A</v>
      </c>
    </row>
    <row r="118" spans="1:41" ht="15" customHeight="1" x14ac:dyDescent="0.3">
      <c r="A118" s="307"/>
      <c r="B118" s="528"/>
      <c r="C118" s="528"/>
      <c r="D118" s="528"/>
      <c r="E118" s="528"/>
      <c r="F118" s="286"/>
      <c r="G118" s="286"/>
      <c r="H118" s="286"/>
      <c r="I118" s="286"/>
      <c r="J118" s="286"/>
      <c r="K118" s="286"/>
      <c r="L118" s="312"/>
      <c r="M118" s="309"/>
      <c r="N118" s="309"/>
      <c r="O118" s="309"/>
      <c r="P118" s="309"/>
      <c r="Q118" s="309"/>
      <c r="R118" s="309"/>
      <c r="S118" s="309"/>
      <c r="T118" s="309"/>
      <c r="U118" s="309"/>
      <c r="V118" s="309"/>
      <c r="W118" s="309"/>
      <c r="X118" s="313"/>
      <c r="Y118" s="313"/>
      <c r="Z118" s="313"/>
      <c r="AA118" s="313"/>
      <c r="AB118" s="313"/>
      <c r="AC118" s="313"/>
      <c r="AD118" s="313"/>
      <c r="AE118" s="313"/>
      <c r="AF118" s="313"/>
      <c r="AG118" s="313"/>
      <c r="AH118" s="313"/>
      <c r="AI118" s="313"/>
      <c r="AJ118" s="313"/>
      <c r="AK118" s="313"/>
      <c r="AL118" s="313"/>
      <c r="AM118" s="279"/>
      <c r="AO118" s="285" t="e">
        <f>VLOOKUP(B118,IND!B:AB,22,0)</f>
        <v>#N/A</v>
      </c>
    </row>
    <row r="119" spans="1:41" x14ac:dyDescent="0.3">
      <c r="A119" s="307"/>
      <c r="B119" s="528"/>
      <c r="C119" s="528"/>
      <c r="D119" s="528"/>
      <c r="E119" s="528"/>
      <c r="F119" s="286"/>
      <c r="G119" s="286"/>
      <c r="H119" s="286"/>
      <c r="I119" s="286"/>
      <c r="J119" s="286"/>
      <c r="K119" s="286"/>
      <c r="L119" s="312"/>
      <c r="M119" s="309"/>
      <c r="N119" s="309"/>
      <c r="O119" s="309"/>
      <c r="P119" s="309"/>
      <c r="Q119" s="309"/>
      <c r="R119" s="309"/>
      <c r="S119" s="309"/>
      <c r="T119" s="309"/>
      <c r="U119" s="309"/>
      <c r="V119" s="309"/>
      <c r="W119" s="309"/>
      <c r="X119" s="313"/>
      <c r="Y119" s="313"/>
      <c r="Z119" s="313"/>
      <c r="AA119" s="313"/>
      <c r="AB119" s="313"/>
      <c r="AC119" s="313"/>
      <c r="AD119" s="313"/>
      <c r="AE119" s="313"/>
      <c r="AF119" s="313"/>
      <c r="AG119" s="313"/>
      <c r="AH119" s="313"/>
      <c r="AI119" s="313"/>
      <c r="AJ119" s="313"/>
      <c r="AK119" s="313"/>
      <c r="AL119" s="313"/>
      <c r="AM119" s="279"/>
      <c r="AO119" s="285" t="e">
        <f>VLOOKUP(B119,IND!B:AB,22,0)</f>
        <v>#N/A</v>
      </c>
    </row>
    <row r="120" spans="1:41" x14ac:dyDescent="0.3">
      <c r="A120" s="307"/>
      <c r="B120" s="528"/>
      <c r="C120" s="528"/>
      <c r="D120" s="528"/>
      <c r="E120" s="528"/>
      <c r="F120" s="286"/>
      <c r="G120" s="286"/>
      <c r="H120" s="286"/>
      <c r="I120" s="286"/>
      <c r="J120" s="286"/>
      <c r="K120" s="286"/>
      <c r="L120" s="312"/>
      <c r="M120" s="309"/>
      <c r="N120" s="309"/>
      <c r="O120" s="309"/>
      <c r="P120" s="309"/>
      <c r="Q120" s="309"/>
      <c r="R120" s="309"/>
      <c r="S120" s="309"/>
      <c r="T120" s="309"/>
      <c r="U120" s="309"/>
      <c r="V120" s="309"/>
      <c r="W120" s="309"/>
      <c r="X120" s="313"/>
      <c r="Y120" s="313"/>
      <c r="Z120" s="313"/>
      <c r="AA120" s="313"/>
      <c r="AB120" s="313"/>
      <c r="AC120" s="313"/>
      <c r="AD120" s="313"/>
      <c r="AE120" s="313"/>
      <c r="AF120" s="313"/>
      <c r="AG120" s="313"/>
      <c r="AH120" s="313"/>
      <c r="AI120" s="313"/>
      <c r="AJ120" s="313"/>
      <c r="AK120" s="313"/>
      <c r="AL120" s="313"/>
      <c r="AM120" s="279"/>
      <c r="AO120" s="285" t="e">
        <f>VLOOKUP(B120,IND!B:AB,22,0)</f>
        <v>#N/A</v>
      </c>
    </row>
    <row r="121" spans="1:41" x14ac:dyDescent="0.3">
      <c r="A121" s="307"/>
      <c r="B121" s="316"/>
      <c r="C121" s="286"/>
      <c r="D121" s="286"/>
      <c r="E121" s="286"/>
      <c r="F121" s="286"/>
      <c r="G121" s="286"/>
      <c r="H121" s="286"/>
      <c r="I121" s="286"/>
      <c r="J121" s="286"/>
      <c r="K121" s="286"/>
      <c r="L121" s="312"/>
      <c r="M121" s="309"/>
      <c r="N121" s="309"/>
      <c r="O121" s="309"/>
      <c r="P121" s="309"/>
      <c r="Q121" s="309"/>
      <c r="R121" s="309"/>
      <c r="S121" s="309"/>
      <c r="T121" s="309"/>
      <c r="U121" s="309"/>
      <c r="V121" s="309"/>
      <c r="W121" s="309"/>
      <c r="X121" s="313"/>
      <c r="Y121" s="313"/>
      <c r="Z121" s="313"/>
      <c r="AA121" s="313"/>
      <c r="AB121" s="313"/>
      <c r="AC121" s="313"/>
      <c r="AD121" s="313"/>
      <c r="AE121" s="313"/>
      <c r="AF121" s="313"/>
      <c r="AG121" s="313"/>
      <c r="AH121" s="313"/>
      <c r="AI121" s="313"/>
      <c r="AJ121" s="313"/>
      <c r="AK121" s="313"/>
      <c r="AL121" s="313"/>
      <c r="AM121" s="279"/>
      <c r="AO121" s="285" t="e">
        <f>VLOOKUP(B121,IND!B:AB,22,0)</f>
        <v>#N/A</v>
      </c>
    </row>
    <row r="122" spans="1:41" x14ac:dyDescent="0.3">
      <c r="A122" s="307"/>
      <c r="B122" s="316"/>
      <c r="C122" s="286"/>
      <c r="D122" s="286"/>
      <c r="E122" s="286"/>
      <c r="F122" s="286"/>
      <c r="G122" s="286"/>
      <c r="H122" s="286"/>
      <c r="I122" s="286"/>
      <c r="J122" s="286"/>
      <c r="K122" s="286"/>
      <c r="L122" s="312"/>
      <c r="M122" s="309"/>
      <c r="N122" s="309"/>
      <c r="O122" s="309"/>
      <c r="P122" s="309"/>
      <c r="Q122" s="309"/>
      <c r="R122" s="309"/>
      <c r="S122" s="309"/>
      <c r="T122" s="309"/>
      <c r="U122" s="309"/>
      <c r="V122" s="309"/>
      <c r="W122" s="309"/>
      <c r="X122" s="313"/>
      <c r="Y122" s="313"/>
      <c r="Z122" s="313"/>
      <c r="AA122" s="313"/>
      <c r="AB122" s="313"/>
      <c r="AC122" s="313"/>
      <c r="AD122" s="313"/>
      <c r="AE122" s="313"/>
      <c r="AF122" s="313"/>
      <c r="AG122" s="313"/>
      <c r="AH122" s="313"/>
      <c r="AI122" s="313"/>
      <c r="AJ122" s="313"/>
      <c r="AK122" s="313"/>
      <c r="AL122" s="313"/>
      <c r="AM122" s="279"/>
      <c r="AO122" s="285" t="e">
        <f>VLOOKUP(B122,IND!B:AB,22,0)</f>
        <v>#N/A</v>
      </c>
    </row>
    <row r="123" spans="1:41" x14ac:dyDescent="0.3">
      <c r="AO123" s="285" t="e">
        <f>VLOOKUP(B123,IND!B:AB,22,0)</f>
        <v>#N/A</v>
      </c>
    </row>
    <row r="124" spans="1:41" x14ac:dyDescent="0.3">
      <c r="D124" s="318"/>
      <c r="E124" s="319"/>
      <c r="AO124" s="285" t="e">
        <f>VLOOKUP(B124,IND!B:AB,22,0)</f>
        <v>#N/A</v>
      </c>
    </row>
    <row r="125" spans="1:41" x14ac:dyDescent="0.3">
      <c r="E125" s="319"/>
      <c r="AO125" s="285" t="e">
        <f>VLOOKUP(B125,IND!B:AB,22,0)</f>
        <v>#N/A</v>
      </c>
    </row>
    <row r="126" spans="1:41" x14ac:dyDescent="0.3">
      <c r="D126" s="318"/>
      <c r="E126" s="319"/>
      <c r="AO126" s="285" t="e">
        <f>VLOOKUP(B126,IND!B:AB,22,0)</f>
        <v>#N/A</v>
      </c>
    </row>
    <row r="127" spans="1:41" x14ac:dyDescent="0.3">
      <c r="AO127" s="285" t="e">
        <f>VLOOKUP(B127,IND!B:AB,22,0)</f>
        <v>#N/A</v>
      </c>
    </row>
    <row r="128" spans="1:41" x14ac:dyDescent="0.3">
      <c r="B128" s="322"/>
      <c r="AO128" s="285" t="e">
        <f>VLOOKUP(B128,IND!B:AB,22,0)</f>
        <v>#N/A</v>
      </c>
    </row>
    <row r="129" spans="2:41" x14ac:dyDescent="0.3">
      <c r="B129" s="322"/>
      <c r="AO129" s="285" t="e">
        <f>VLOOKUP(B129,IND!B:AB,22,0)</f>
        <v>#N/A</v>
      </c>
    </row>
    <row r="130" spans="2:41" x14ac:dyDescent="0.3">
      <c r="B130" s="322"/>
      <c r="D130" s="323"/>
      <c r="E130" s="323"/>
      <c r="F130" s="324"/>
      <c r="AO130" s="285" t="e">
        <f>VLOOKUP(B130,IND!B:AB,22,0)</f>
        <v>#N/A</v>
      </c>
    </row>
    <row r="131" spans="2:41" x14ac:dyDescent="0.3">
      <c r="B131" s="322"/>
      <c r="F131" s="324"/>
      <c r="AO131" s="285" t="e">
        <f>VLOOKUP(B131,IND!B:AB,22,0)</f>
        <v>#N/A</v>
      </c>
    </row>
    <row r="132" spans="2:41" x14ac:dyDescent="0.3">
      <c r="B132" s="322"/>
      <c r="F132" s="324"/>
      <c r="AO132" s="285" t="e">
        <f>VLOOKUP(B132,IND!B:AB,22,0)</f>
        <v>#N/A</v>
      </c>
    </row>
    <row r="133" spans="2:41" x14ac:dyDescent="0.3">
      <c r="B133" s="322"/>
      <c r="F133" s="324"/>
      <c r="AO133" s="285" t="e">
        <f>VLOOKUP(B133,IND!B:AB,22,0)</f>
        <v>#N/A</v>
      </c>
    </row>
    <row r="134" spans="2:41" x14ac:dyDescent="0.3">
      <c r="B134" s="322"/>
      <c r="F134" s="324"/>
      <c r="AO134" s="285" t="e">
        <f>VLOOKUP(B134,IND!B:AB,22,0)</f>
        <v>#N/A</v>
      </c>
    </row>
    <row r="135" spans="2:41" x14ac:dyDescent="0.3">
      <c r="B135" s="322"/>
      <c r="AO135" s="285" t="e">
        <f>VLOOKUP(B135,IND!B:AB,22,0)</f>
        <v>#N/A</v>
      </c>
    </row>
    <row r="136" spans="2:41" x14ac:dyDescent="0.3">
      <c r="B136" s="322"/>
    </row>
    <row r="137" spans="2:41" x14ac:dyDescent="0.3">
      <c r="B137" s="322"/>
      <c r="F137" s="324"/>
    </row>
    <row r="138" spans="2:41" x14ac:dyDescent="0.3">
      <c r="B138" s="322"/>
      <c r="F138" s="324"/>
    </row>
    <row r="139" spans="2:41" x14ac:dyDescent="0.3">
      <c r="B139" s="322"/>
      <c r="F139" s="324"/>
    </row>
    <row r="140" spans="2:41" x14ac:dyDescent="0.3">
      <c r="B140" s="322"/>
      <c r="F140" s="324"/>
    </row>
    <row r="141" spans="2:41" x14ac:dyDescent="0.3">
      <c r="B141" s="322"/>
      <c r="F141" s="324"/>
    </row>
    <row r="142" spans="2:41" x14ac:dyDescent="0.3">
      <c r="B142" s="322"/>
    </row>
    <row r="143" spans="2:41" x14ac:dyDescent="0.3">
      <c r="B143" s="322"/>
    </row>
    <row r="144" spans="2:41" x14ac:dyDescent="0.3">
      <c r="B144" s="322"/>
      <c r="F144" s="324"/>
    </row>
    <row r="145" spans="6:6" x14ac:dyDescent="0.3">
      <c r="F145" s="324"/>
    </row>
    <row r="146" spans="6:6" x14ac:dyDescent="0.3">
      <c r="F146" s="324"/>
    </row>
    <row r="147" spans="6:6" x14ac:dyDescent="0.3">
      <c r="F147" s="324"/>
    </row>
    <row r="148" spans="6:6" x14ac:dyDescent="0.3">
      <c r="F148" s="324"/>
    </row>
    <row r="151" spans="6:6" x14ac:dyDescent="0.3">
      <c r="F151" s="324"/>
    </row>
    <row r="152" spans="6:6" x14ac:dyDescent="0.3">
      <c r="F152" s="324"/>
    </row>
    <row r="153" spans="6:6" x14ac:dyDescent="0.3">
      <c r="F153" s="324"/>
    </row>
    <row r="154" spans="6:6" x14ac:dyDescent="0.3">
      <c r="F154" s="324"/>
    </row>
    <row r="155" spans="6:6" x14ac:dyDescent="0.3">
      <c r="F155" s="324"/>
    </row>
  </sheetData>
  <autoFilter ref="B3:E63" xr:uid="{00000000-0001-0000-0400-000000000000}">
    <sortState xmlns:xlrd2="http://schemas.microsoft.com/office/spreadsheetml/2017/richdata2" ref="B4:E111">
      <sortCondition descending="1" ref="E3:E63"/>
    </sortState>
  </autoFilter>
  <sortState xmlns:xlrd2="http://schemas.microsoft.com/office/spreadsheetml/2017/richdata2" ref="B4:AC79">
    <sortCondition ref="C4:C79"/>
    <sortCondition descending="1" ref="L4:L79"/>
  </sortState>
  <mergeCells count="6">
    <mergeCell ref="B118:E120"/>
    <mergeCell ref="C113:D113"/>
    <mergeCell ref="M114:U114"/>
    <mergeCell ref="X114:AC114"/>
    <mergeCell ref="M112:U112"/>
    <mergeCell ref="X112:AC112"/>
  </mergeCells>
  <pageMargins left="0.23622047244094499" right="0.23622047244094499" top="0.74803149606299202" bottom="0.74803149606299202" header="0.31496062992126" footer="0.31496062992126"/>
  <pageSetup paperSize="9" scale="71" fitToHeight="2" orientation="portrait" horizontalDpi="4294967293"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555CA-18D4-4A7E-A300-9CBF8778ABAA}">
  <sheetPr codeName="Sheet7">
    <tabColor rgb="FF00B050"/>
    <pageSetUpPr fitToPage="1"/>
  </sheetPr>
  <dimension ref="A1:AQ157"/>
  <sheetViews>
    <sheetView workbookViewId="0"/>
  </sheetViews>
  <sheetFormatPr defaultColWidth="8.6640625" defaultRowHeight="14.4" x14ac:dyDescent="0.3"/>
  <cols>
    <col min="1" max="1" width="4.5546875" customWidth="1"/>
    <col min="2" max="2" width="14.5546875" bestFit="1" customWidth="1"/>
    <col min="3" max="3" width="12.6640625" hidden="1" customWidth="1"/>
    <col min="4" max="4" width="9.5546875" hidden="1" customWidth="1"/>
    <col min="5" max="5" width="9.33203125" hidden="1" customWidth="1"/>
    <col min="6" max="6" width="5" bestFit="1" customWidth="1"/>
    <col min="7" max="7" width="10.5546875" bestFit="1" customWidth="1"/>
    <col min="8" max="8" width="10.5546875" customWidth="1"/>
    <col min="11" max="11" width="9.33203125" customWidth="1"/>
    <col min="12" max="19" width="4.5546875" customWidth="1"/>
    <col min="20" max="34" width="4.5546875" style="134" customWidth="1"/>
    <col min="35" max="35" width="4.5546875" style="16" customWidth="1"/>
    <col min="38" max="38" width="255.5546875" bestFit="1" customWidth="1"/>
  </cols>
  <sheetData>
    <row r="1" spans="1:43" x14ac:dyDescent="0.3">
      <c r="B1">
        <v>1</v>
      </c>
      <c r="C1">
        <v>2</v>
      </c>
      <c r="D1">
        <v>3</v>
      </c>
      <c r="E1">
        <v>4</v>
      </c>
      <c r="F1">
        <v>5</v>
      </c>
      <c r="G1">
        <v>6</v>
      </c>
      <c r="H1">
        <v>7</v>
      </c>
      <c r="I1">
        <v>8</v>
      </c>
      <c r="J1">
        <v>9</v>
      </c>
      <c r="K1">
        <v>10</v>
      </c>
      <c r="L1">
        <v>11</v>
      </c>
      <c r="M1">
        <v>12</v>
      </c>
      <c r="N1">
        <v>13</v>
      </c>
      <c r="O1">
        <v>14</v>
      </c>
      <c r="P1">
        <v>15</v>
      </c>
      <c r="Q1">
        <v>16</v>
      </c>
      <c r="R1">
        <v>18</v>
      </c>
      <c r="S1">
        <v>19</v>
      </c>
      <c r="T1" s="134">
        <v>20</v>
      </c>
      <c r="U1" s="134">
        <v>22</v>
      </c>
      <c r="V1" s="134">
        <v>24</v>
      </c>
      <c r="W1" s="134">
        <v>25</v>
      </c>
      <c r="X1" s="134">
        <v>26</v>
      </c>
      <c r="Y1" s="134">
        <v>27</v>
      </c>
      <c r="Z1" s="134">
        <v>28</v>
      </c>
      <c r="AA1" s="134">
        <v>29</v>
      </c>
      <c r="AB1" s="134">
        <v>30</v>
      </c>
      <c r="AC1" s="134">
        <v>31</v>
      </c>
      <c r="AD1" s="134">
        <v>32</v>
      </c>
      <c r="AE1" s="134">
        <v>33</v>
      </c>
      <c r="AF1" s="134">
        <v>34</v>
      </c>
      <c r="AG1" s="134">
        <v>35</v>
      </c>
      <c r="AH1" s="134">
        <v>36</v>
      </c>
      <c r="AI1" s="16">
        <v>37</v>
      </c>
      <c r="AJ1">
        <v>38</v>
      </c>
    </row>
    <row r="2" spans="1:43" ht="71.400000000000006" x14ac:dyDescent="0.3">
      <c r="A2" s="1" t="s">
        <v>208</v>
      </c>
      <c r="B2" s="2" t="s">
        <v>209</v>
      </c>
      <c r="C2" s="2" t="s">
        <v>270</v>
      </c>
      <c r="D2" s="2" t="s">
        <v>271</v>
      </c>
      <c r="E2" s="2" t="s">
        <v>272</v>
      </c>
      <c r="F2" s="2" t="s">
        <v>210</v>
      </c>
      <c r="G2" s="3" t="s">
        <v>211</v>
      </c>
      <c r="H2" s="3" t="s">
        <v>188</v>
      </c>
      <c r="I2" s="4" t="s">
        <v>212</v>
      </c>
      <c r="J2" s="2" t="s">
        <v>213</v>
      </c>
      <c r="K2" s="2" t="s">
        <v>187</v>
      </c>
      <c r="L2" s="225" t="s">
        <v>121</v>
      </c>
      <c r="M2" s="225" t="s">
        <v>122</v>
      </c>
      <c r="N2" s="225" t="s">
        <v>123</v>
      </c>
      <c r="O2" s="225" t="s">
        <v>191</v>
      </c>
      <c r="P2" s="225" t="s">
        <v>125</v>
      </c>
      <c r="Q2" s="225" t="s">
        <v>860</v>
      </c>
      <c r="R2" s="225" t="s">
        <v>128</v>
      </c>
      <c r="S2" s="225" t="s">
        <v>129</v>
      </c>
      <c r="T2" s="225" t="s">
        <v>130</v>
      </c>
      <c r="U2" s="225" t="s">
        <v>132</v>
      </c>
      <c r="V2" s="225" t="s">
        <v>134</v>
      </c>
      <c r="W2" s="225" t="s">
        <v>135</v>
      </c>
      <c r="X2" s="474" t="s">
        <v>136</v>
      </c>
      <c r="Y2" s="474" t="s">
        <v>137</v>
      </c>
      <c r="Z2" s="474" t="s">
        <v>138</v>
      </c>
      <c r="AA2" s="474" t="s">
        <v>139</v>
      </c>
      <c r="AB2" s="474" t="s">
        <v>140</v>
      </c>
      <c r="AC2" s="474" t="s">
        <v>141</v>
      </c>
      <c r="AD2" s="474" t="s">
        <v>142</v>
      </c>
      <c r="AE2" s="230"/>
      <c r="AF2" s="230"/>
      <c r="AG2" s="230"/>
      <c r="AH2" s="230"/>
      <c r="AI2" s="329" t="s">
        <v>138</v>
      </c>
      <c r="AL2" s="135"/>
      <c r="AM2" s="135"/>
      <c r="AN2" s="135"/>
      <c r="AO2" s="135"/>
      <c r="AP2" s="135"/>
      <c r="AQ2" s="135"/>
    </row>
    <row r="3" spans="1:43" x14ac:dyDescent="0.3">
      <c r="A3" s="1"/>
      <c r="B3" s="2"/>
      <c r="C3" s="2"/>
      <c r="D3" s="2"/>
      <c r="E3" s="2"/>
      <c r="F3" s="2"/>
      <c r="G3" s="3"/>
      <c r="H3" s="3"/>
      <c r="I3" s="4"/>
      <c r="J3" s="2"/>
      <c r="K3" s="2"/>
      <c r="L3" s="225"/>
      <c r="M3" s="225"/>
      <c r="N3" s="225"/>
      <c r="O3" s="225"/>
      <c r="P3" s="225"/>
      <c r="Q3" s="225"/>
      <c r="R3" s="225"/>
      <c r="S3" s="225"/>
      <c r="T3" s="228"/>
      <c r="U3" s="228"/>
      <c r="V3" s="228"/>
      <c r="W3" s="228"/>
      <c r="X3" s="229"/>
      <c r="Y3" s="229"/>
      <c r="Z3" s="229"/>
      <c r="AA3" s="229"/>
      <c r="AB3" s="229"/>
      <c r="AC3" s="229"/>
      <c r="AD3" s="229"/>
      <c r="AE3" s="230"/>
      <c r="AF3" s="230"/>
      <c r="AG3" s="230"/>
      <c r="AH3" s="230"/>
      <c r="AI3" s="329"/>
      <c r="AL3" s="135"/>
      <c r="AM3" s="135"/>
      <c r="AN3" s="135"/>
      <c r="AO3" s="135"/>
      <c r="AP3" s="135"/>
      <c r="AQ3" s="135"/>
    </row>
    <row r="4" spans="1:43" x14ac:dyDescent="0.3">
      <c r="A4" s="12">
        <v>1</v>
      </c>
      <c r="B4" s="330" t="s">
        <v>48</v>
      </c>
      <c r="C4" s="331"/>
      <c r="D4" s="10"/>
      <c r="E4" s="10"/>
      <c r="F4" s="10" t="s">
        <v>219</v>
      </c>
      <c r="G4" s="11">
        <v>1</v>
      </c>
      <c r="H4" s="101">
        <v>75</v>
      </c>
      <c r="I4" s="136">
        <v>9</v>
      </c>
      <c r="J4" s="137" t="s">
        <v>273</v>
      </c>
      <c r="K4" s="332">
        <f>CONVERT(J4,"ozm","kg")</f>
        <v>3.9405837143750002</v>
      </c>
      <c r="L4" s="10">
        <v>2</v>
      </c>
      <c r="M4" s="10">
        <v>2</v>
      </c>
      <c r="N4" s="10"/>
      <c r="O4" s="10"/>
      <c r="P4" s="10"/>
      <c r="Q4" s="10">
        <v>2</v>
      </c>
      <c r="R4" s="10"/>
      <c r="S4" s="10">
        <v>6</v>
      </c>
      <c r="T4" s="184"/>
      <c r="U4" s="184"/>
      <c r="V4" s="10"/>
      <c r="W4" s="10"/>
      <c r="X4" s="10">
        <v>1</v>
      </c>
      <c r="Y4" s="139"/>
      <c r="Z4" s="139"/>
      <c r="AA4" s="139"/>
      <c r="AB4" s="139"/>
      <c r="AC4" s="139"/>
      <c r="AD4" s="139"/>
      <c r="AE4" s="139"/>
      <c r="AF4" s="139"/>
      <c r="AG4" s="139"/>
      <c r="AH4" s="139"/>
      <c r="AI4" s="333">
        <f t="shared" ref="AI4:AI51" si="0">SUM(L4:AH4)</f>
        <v>13</v>
      </c>
      <c r="AK4" s="285">
        <f>VLOOKUP(B4,IND!B:AB,22,0)</f>
        <v>20</v>
      </c>
      <c r="AL4" s="135"/>
      <c r="AM4" s="135"/>
      <c r="AN4" s="135"/>
      <c r="AO4" s="135"/>
      <c r="AP4" s="135"/>
      <c r="AQ4" s="135"/>
    </row>
    <row r="5" spans="1:43" x14ac:dyDescent="0.3">
      <c r="A5" s="12">
        <v>2</v>
      </c>
      <c r="B5" s="330" t="s">
        <v>77</v>
      </c>
      <c r="C5" s="331"/>
      <c r="D5" s="10"/>
      <c r="E5" s="10"/>
      <c r="F5" s="10" t="s">
        <v>214</v>
      </c>
      <c r="G5" s="11">
        <v>1</v>
      </c>
      <c r="H5" s="101">
        <v>75</v>
      </c>
      <c r="I5" s="136">
        <v>23</v>
      </c>
      <c r="J5" s="137" t="s">
        <v>274</v>
      </c>
      <c r="K5" s="332">
        <f t="shared" ref="K5:K51" si="1">CONVERT(J5,"ozm","kg")</f>
        <v>1.7718451953125001</v>
      </c>
      <c r="L5" s="10">
        <v>1</v>
      </c>
      <c r="M5" s="10">
        <v>1</v>
      </c>
      <c r="N5" s="10"/>
      <c r="O5" s="10"/>
      <c r="P5" s="10"/>
      <c r="Q5" s="10">
        <v>1</v>
      </c>
      <c r="R5" s="10"/>
      <c r="S5" s="10">
        <v>6</v>
      </c>
      <c r="T5" s="184"/>
      <c r="U5" s="184"/>
      <c r="V5" s="10"/>
      <c r="W5" s="10"/>
      <c r="X5" s="10"/>
      <c r="Y5" s="139"/>
      <c r="Z5" s="139"/>
      <c r="AA5" s="139"/>
      <c r="AB5" s="139"/>
      <c r="AC5" s="139"/>
      <c r="AD5" s="139"/>
      <c r="AE5" s="139"/>
      <c r="AF5" s="139"/>
      <c r="AG5" s="139"/>
      <c r="AH5" s="139"/>
      <c r="AI5" s="333">
        <f t="shared" si="0"/>
        <v>9</v>
      </c>
      <c r="AK5" s="285">
        <f>VLOOKUP(B5,IND!B:AB,22,0)</f>
        <v>61</v>
      </c>
      <c r="AL5" s="135"/>
      <c r="AM5" s="135"/>
      <c r="AN5" s="135"/>
      <c r="AO5" s="135"/>
      <c r="AP5" s="135"/>
      <c r="AQ5" s="135"/>
    </row>
    <row r="6" spans="1:43" x14ac:dyDescent="0.3">
      <c r="A6" s="12">
        <v>3</v>
      </c>
      <c r="B6" s="330" t="s">
        <v>56</v>
      </c>
      <c r="C6" s="331"/>
      <c r="D6" s="10"/>
      <c r="E6" s="10"/>
      <c r="F6" s="10" t="s">
        <v>216</v>
      </c>
      <c r="G6" s="11">
        <v>1</v>
      </c>
      <c r="H6" s="101">
        <v>190</v>
      </c>
      <c r="I6" s="136">
        <v>40</v>
      </c>
      <c r="J6" s="137" t="s">
        <v>275</v>
      </c>
      <c r="K6" s="332">
        <f t="shared" si="1"/>
        <v>5.8825260484375006</v>
      </c>
      <c r="L6" s="10">
        <v>2</v>
      </c>
      <c r="M6" s="10">
        <v>2</v>
      </c>
      <c r="N6" s="10"/>
      <c r="O6" s="10"/>
      <c r="P6" s="10">
        <v>3</v>
      </c>
      <c r="Q6" s="10">
        <v>4</v>
      </c>
      <c r="R6" s="10">
        <v>1</v>
      </c>
      <c r="S6" s="10">
        <v>6</v>
      </c>
      <c r="T6" s="334"/>
      <c r="U6" s="334"/>
      <c r="V6" s="13"/>
      <c r="W6" s="13"/>
      <c r="X6" s="13"/>
      <c r="Y6" s="141"/>
      <c r="Z6" s="141"/>
      <c r="AA6" s="141"/>
      <c r="AB6" s="141"/>
      <c r="AC6" s="141"/>
      <c r="AD6" s="141"/>
      <c r="AE6" s="141"/>
      <c r="AF6" s="141"/>
      <c r="AG6" s="141"/>
      <c r="AH6" s="141"/>
      <c r="AI6" s="333">
        <f t="shared" si="0"/>
        <v>18</v>
      </c>
      <c r="AK6" s="285">
        <f>VLOOKUP(B6,IND!B:AB,22,0)</f>
        <v>40</v>
      </c>
      <c r="AL6" s="135"/>
      <c r="AM6" s="135"/>
      <c r="AN6" s="135"/>
      <c r="AO6" s="135"/>
      <c r="AP6" s="135"/>
      <c r="AQ6" s="135"/>
    </row>
    <row r="7" spans="1:43" x14ac:dyDescent="0.3">
      <c r="A7" s="12">
        <v>4</v>
      </c>
      <c r="B7" s="330" t="s">
        <v>158</v>
      </c>
      <c r="C7" s="10"/>
      <c r="D7" s="13"/>
      <c r="E7" s="10"/>
      <c r="F7" s="10" t="s">
        <v>219</v>
      </c>
      <c r="G7" s="14">
        <v>2</v>
      </c>
      <c r="H7" s="101">
        <v>60</v>
      </c>
      <c r="I7" s="142">
        <v>3</v>
      </c>
      <c r="J7" s="143" t="s">
        <v>276</v>
      </c>
      <c r="K7" s="332">
        <f t="shared" si="1"/>
        <v>2.4947580350000003</v>
      </c>
      <c r="L7" s="13"/>
      <c r="M7" s="13">
        <v>2</v>
      </c>
      <c r="N7" s="13"/>
      <c r="O7" s="13"/>
      <c r="P7" s="13"/>
      <c r="Q7" s="13"/>
      <c r="R7" s="13"/>
      <c r="S7" s="13">
        <v>3</v>
      </c>
      <c r="T7" s="334"/>
      <c r="U7" s="334"/>
      <c r="V7" s="13"/>
      <c r="W7" s="13"/>
      <c r="X7" s="13">
        <v>1</v>
      </c>
      <c r="Y7" s="141"/>
      <c r="Z7" s="141"/>
      <c r="AA7" s="141"/>
      <c r="AB7" s="141"/>
      <c r="AC7" s="141"/>
      <c r="AD7" s="141"/>
      <c r="AE7" s="141"/>
      <c r="AF7" s="141"/>
      <c r="AG7" s="141"/>
      <c r="AH7" s="141"/>
      <c r="AI7" s="333">
        <f t="shared" si="0"/>
        <v>6</v>
      </c>
      <c r="AK7" s="285">
        <f>VLOOKUP(B7,IND!B:AB,22,0)</f>
        <v>81</v>
      </c>
      <c r="AL7" s="135"/>
      <c r="AM7" s="135"/>
      <c r="AN7" s="135"/>
      <c r="AO7" s="135"/>
      <c r="AP7" s="135"/>
      <c r="AQ7" s="135"/>
    </row>
    <row r="8" spans="1:43" x14ac:dyDescent="0.3">
      <c r="A8" s="12">
        <v>6</v>
      </c>
      <c r="B8" s="330" t="s">
        <v>7</v>
      </c>
      <c r="C8" s="10"/>
      <c r="D8" s="10"/>
      <c r="E8" s="10"/>
      <c r="F8" s="10" t="s">
        <v>216</v>
      </c>
      <c r="G8" s="11">
        <v>2</v>
      </c>
      <c r="H8" s="101">
        <v>60</v>
      </c>
      <c r="I8" s="136">
        <v>49</v>
      </c>
      <c r="J8" s="137" t="s">
        <v>277</v>
      </c>
      <c r="K8" s="332">
        <f t="shared" si="1"/>
        <v>2.0128161418750001</v>
      </c>
      <c r="L8" s="10">
        <v>1</v>
      </c>
      <c r="M8" s="10"/>
      <c r="N8" s="10"/>
      <c r="O8" s="10"/>
      <c r="P8" s="10">
        <v>1</v>
      </c>
      <c r="Q8" s="10">
        <v>1</v>
      </c>
      <c r="R8" s="10"/>
      <c r="S8" s="10">
        <v>7</v>
      </c>
      <c r="T8" s="334"/>
      <c r="U8" s="334"/>
      <c r="V8" s="13"/>
      <c r="W8" s="13"/>
      <c r="X8" s="13"/>
      <c r="Y8" s="141"/>
      <c r="Z8" s="141"/>
      <c r="AA8" s="141"/>
      <c r="AB8" s="141"/>
      <c r="AC8" s="141"/>
      <c r="AD8" s="141"/>
      <c r="AE8" s="141"/>
      <c r="AF8" s="141"/>
      <c r="AG8" s="141"/>
      <c r="AH8" s="141"/>
      <c r="AI8" s="333">
        <f t="shared" si="0"/>
        <v>10</v>
      </c>
      <c r="AK8" s="285">
        <f>VLOOKUP(B8,IND!B:AB,22,0)</f>
        <v>52</v>
      </c>
      <c r="AL8" s="135"/>
      <c r="AM8" s="135"/>
      <c r="AN8" s="135"/>
      <c r="AO8" s="135"/>
      <c r="AP8" s="135"/>
      <c r="AQ8" s="135"/>
    </row>
    <row r="9" spans="1:43" x14ac:dyDescent="0.3">
      <c r="A9" s="12">
        <v>8</v>
      </c>
      <c r="B9" s="330" t="s">
        <v>156</v>
      </c>
      <c r="C9" s="10"/>
      <c r="D9" s="10"/>
      <c r="E9" s="10"/>
      <c r="F9" s="10" t="s">
        <v>214</v>
      </c>
      <c r="G9" s="11">
        <v>2</v>
      </c>
      <c r="H9" s="101">
        <v>60</v>
      </c>
      <c r="I9" s="136">
        <v>32</v>
      </c>
      <c r="J9" s="137" t="s">
        <v>278</v>
      </c>
      <c r="K9" s="332">
        <f t="shared" si="1"/>
        <v>1.6584471028125001</v>
      </c>
      <c r="L9" s="10">
        <v>2</v>
      </c>
      <c r="M9" s="10"/>
      <c r="N9" s="10"/>
      <c r="O9" s="10"/>
      <c r="P9" s="10">
        <v>2</v>
      </c>
      <c r="Q9" s="10">
        <v>1</v>
      </c>
      <c r="R9" s="10"/>
      <c r="S9" s="10">
        <v>2</v>
      </c>
      <c r="T9" s="334"/>
      <c r="U9" s="334"/>
      <c r="V9" s="13"/>
      <c r="W9" s="13"/>
      <c r="X9" s="13"/>
      <c r="Y9" s="141"/>
      <c r="Z9" s="141"/>
      <c r="AA9" s="141"/>
      <c r="AB9" s="141"/>
      <c r="AC9" s="141"/>
      <c r="AD9" s="141"/>
      <c r="AE9" s="141"/>
      <c r="AF9" s="141"/>
      <c r="AG9" s="141"/>
      <c r="AH9" s="141"/>
      <c r="AI9" s="333">
        <f t="shared" si="0"/>
        <v>7</v>
      </c>
      <c r="AK9" s="285">
        <f>VLOOKUP(B9,IND!B:AB,22,0)</f>
        <v>44</v>
      </c>
      <c r="AL9" s="135"/>
      <c r="AM9" s="135"/>
      <c r="AN9" s="135"/>
      <c r="AO9" s="135"/>
      <c r="AP9" s="135"/>
      <c r="AQ9" s="135"/>
    </row>
    <row r="10" spans="1:43" x14ac:dyDescent="0.3">
      <c r="A10" s="12">
        <v>5</v>
      </c>
      <c r="B10" s="330" t="s">
        <v>16</v>
      </c>
      <c r="C10" s="10"/>
      <c r="D10" s="10"/>
      <c r="E10" s="10"/>
      <c r="F10" s="10" t="s">
        <v>214</v>
      </c>
      <c r="G10" s="11">
        <v>3</v>
      </c>
      <c r="H10" s="101">
        <v>60</v>
      </c>
      <c r="I10" s="136">
        <v>30</v>
      </c>
      <c r="J10" s="137" t="s">
        <v>279</v>
      </c>
      <c r="K10" s="332">
        <f t="shared" si="1"/>
        <v>1.6300975796875001</v>
      </c>
      <c r="L10" s="10">
        <v>2</v>
      </c>
      <c r="M10" s="10"/>
      <c r="N10" s="10"/>
      <c r="O10" s="10"/>
      <c r="P10" s="10"/>
      <c r="Q10" s="10">
        <v>1</v>
      </c>
      <c r="R10" s="10"/>
      <c r="S10" s="10">
        <v>5</v>
      </c>
      <c r="T10" s="334"/>
      <c r="U10" s="334"/>
      <c r="V10" s="13"/>
      <c r="W10" s="13"/>
      <c r="X10" s="13"/>
      <c r="Y10" s="141"/>
      <c r="Z10" s="141"/>
      <c r="AA10" s="141"/>
      <c r="AB10" s="141"/>
      <c r="AC10" s="141"/>
      <c r="AD10" s="141"/>
      <c r="AE10" s="141"/>
      <c r="AF10" s="141"/>
      <c r="AG10" s="141"/>
      <c r="AH10" s="141"/>
      <c r="AI10" s="333">
        <f t="shared" si="0"/>
        <v>8</v>
      </c>
      <c r="AK10" s="285">
        <f>VLOOKUP(B10,IND!B:AB,22,0)</f>
        <v>84</v>
      </c>
    </row>
    <row r="11" spans="1:43" x14ac:dyDescent="0.3">
      <c r="A11" s="12">
        <v>7</v>
      </c>
      <c r="B11" s="330" t="s">
        <v>5</v>
      </c>
      <c r="C11" s="331"/>
      <c r="D11" s="13"/>
      <c r="E11" s="10"/>
      <c r="F11" s="10" t="s">
        <v>219</v>
      </c>
      <c r="G11" s="14">
        <v>3</v>
      </c>
      <c r="H11" s="101">
        <v>40</v>
      </c>
      <c r="I11" s="142">
        <v>16</v>
      </c>
      <c r="J11" s="143" t="s">
        <v>279</v>
      </c>
      <c r="K11" s="332">
        <f t="shared" si="1"/>
        <v>1.6300975796875001</v>
      </c>
      <c r="L11" s="13">
        <v>2</v>
      </c>
      <c r="M11" s="13">
        <v>1</v>
      </c>
      <c r="N11" s="13"/>
      <c r="O11" s="13"/>
      <c r="P11" s="13">
        <v>1</v>
      </c>
      <c r="Q11" s="13">
        <v>1</v>
      </c>
      <c r="R11" s="13"/>
      <c r="S11" s="13">
        <v>3</v>
      </c>
      <c r="T11" s="334"/>
      <c r="U11" s="334"/>
      <c r="V11" s="13"/>
      <c r="W11" s="13"/>
      <c r="X11" s="13"/>
      <c r="Y11" s="141"/>
      <c r="Z11" s="141"/>
      <c r="AA11" s="141"/>
      <c r="AB11" s="141"/>
      <c r="AC11" s="141"/>
      <c r="AD11" s="141"/>
      <c r="AE11" s="141"/>
      <c r="AF11" s="141"/>
      <c r="AG11" s="141"/>
      <c r="AH11" s="141"/>
      <c r="AI11" s="333">
        <f t="shared" si="0"/>
        <v>8</v>
      </c>
      <c r="AK11" s="285">
        <f>VLOOKUP(B11,IND!B:AB,22,0)</f>
        <v>27</v>
      </c>
    </row>
    <row r="12" spans="1:43" x14ac:dyDescent="0.3">
      <c r="A12" s="12">
        <v>9</v>
      </c>
      <c r="B12" s="330" t="s">
        <v>108</v>
      </c>
      <c r="C12" s="10"/>
      <c r="D12" s="10"/>
      <c r="E12" s="10"/>
      <c r="F12" s="10" t="s">
        <v>216</v>
      </c>
      <c r="G12" s="11">
        <v>3</v>
      </c>
      <c r="H12" s="101">
        <v>40</v>
      </c>
      <c r="I12" s="136">
        <v>47</v>
      </c>
      <c r="J12" s="137" t="s">
        <v>280</v>
      </c>
      <c r="K12" s="332">
        <f t="shared" si="1"/>
        <v>1.9702918571875001</v>
      </c>
      <c r="L12" s="10">
        <v>5</v>
      </c>
      <c r="M12" s="10">
        <v>2</v>
      </c>
      <c r="N12" s="10"/>
      <c r="O12" s="10"/>
      <c r="P12" s="10">
        <v>2</v>
      </c>
      <c r="Q12" s="10">
        <v>1</v>
      </c>
      <c r="R12" s="10"/>
      <c r="S12" s="10">
        <v>1</v>
      </c>
      <c r="T12" s="334">
        <v>1</v>
      </c>
      <c r="U12" s="334"/>
      <c r="V12" s="13"/>
      <c r="W12" s="13"/>
      <c r="X12" s="13"/>
      <c r="Y12" s="141"/>
      <c r="Z12" s="141"/>
      <c r="AA12" s="141"/>
      <c r="AB12" s="141"/>
      <c r="AC12" s="141"/>
      <c r="AD12" s="141"/>
      <c r="AE12" s="141"/>
      <c r="AF12" s="141"/>
      <c r="AG12" s="141"/>
      <c r="AH12" s="141"/>
      <c r="AI12" s="333">
        <f t="shared" si="0"/>
        <v>12</v>
      </c>
      <c r="AK12" s="285">
        <f>VLOOKUP(B12,IND!B:AB,22,0)</f>
        <v>63</v>
      </c>
    </row>
    <row r="13" spans="1:43" x14ac:dyDescent="0.3">
      <c r="A13" s="12">
        <v>10</v>
      </c>
      <c r="B13" s="330" t="s">
        <v>171</v>
      </c>
      <c r="C13" s="10"/>
      <c r="D13" s="10"/>
      <c r="E13" s="10"/>
      <c r="F13" s="10" t="s">
        <v>219</v>
      </c>
      <c r="G13" s="11">
        <v>4</v>
      </c>
      <c r="H13" s="101">
        <v>30</v>
      </c>
      <c r="I13" s="136">
        <v>1</v>
      </c>
      <c r="J13" s="137" t="s">
        <v>281</v>
      </c>
      <c r="K13" s="332">
        <f t="shared" si="1"/>
        <v>0.76543712437500011</v>
      </c>
      <c r="L13" s="10">
        <v>2</v>
      </c>
      <c r="M13" s="10"/>
      <c r="N13" s="10"/>
      <c r="O13" s="10"/>
      <c r="P13" s="10"/>
      <c r="Q13" s="10">
        <v>1</v>
      </c>
      <c r="R13" s="10"/>
      <c r="S13" s="10">
        <v>1</v>
      </c>
      <c r="T13" s="334"/>
      <c r="U13" s="334"/>
      <c r="V13" s="13"/>
      <c r="W13" s="13"/>
      <c r="X13" s="13"/>
      <c r="Y13" s="141"/>
      <c r="Z13" s="141"/>
      <c r="AA13" s="141"/>
      <c r="AB13" s="141"/>
      <c r="AC13" s="141"/>
      <c r="AD13" s="141"/>
      <c r="AE13" s="141"/>
      <c r="AF13" s="141"/>
      <c r="AG13" s="141"/>
      <c r="AH13" s="141"/>
      <c r="AI13" s="333">
        <f t="shared" si="0"/>
        <v>4</v>
      </c>
      <c r="AK13" s="285">
        <f>VLOOKUP(B13,IND!B:AB,22,0)</f>
        <v>86</v>
      </c>
    </row>
    <row r="14" spans="1:43" x14ac:dyDescent="0.3">
      <c r="A14" s="12">
        <v>11</v>
      </c>
      <c r="B14" s="330" t="s">
        <v>73</v>
      </c>
      <c r="C14" s="10"/>
      <c r="D14" s="10"/>
      <c r="E14" s="10"/>
      <c r="F14" s="10" t="s">
        <v>214</v>
      </c>
      <c r="G14" s="11">
        <v>4</v>
      </c>
      <c r="H14" s="101">
        <v>30</v>
      </c>
      <c r="I14" s="136">
        <v>22</v>
      </c>
      <c r="J14" s="137" t="s">
        <v>282</v>
      </c>
      <c r="K14" s="332">
        <f t="shared" si="1"/>
        <v>1.5166994871875001</v>
      </c>
      <c r="L14" s="10">
        <v>2</v>
      </c>
      <c r="M14" s="10"/>
      <c r="N14" s="10"/>
      <c r="O14" s="10"/>
      <c r="P14" s="10">
        <v>1</v>
      </c>
      <c r="Q14" s="10">
        <v>2</v>
      </c>
      <c r="R14" s="10"/>
      <c r="S14" s="10">
        <v>4</v>
      </c>
      <c r="T14" s="334"/>
      <c r="U14" s="334"/>
      <c r="V14" s="13"/>
      <c r="W14" s="13"/>
      <c r="X14" s="13"/>
      <c r="Y14" s="141"/>
      <c r="Z14" s="141"/>
      <c r="AA14" s="141"/>
      <c r="AB14" s="141"/>
      <c r="AC14" s="141"/>
      <c r="AD14" s="141"/>
      <c r="AE14" s="141"/>
      <c r="AF14" s="141"/>
      <c r="AG14" s="141"/>
      <c r="AH14" s="141"/>
      <c r="AI14" s="333">
        <f t="shared" si="0"/>
        <v>9</v>
      </c>
      <c r="AK14" s="285">
        <f>VLOOKUP(B14,IND!B:AB,22,0)</f>
        <v>21</v>
      </c>
    </row>
    <row r="15" spans="1:43" x14ac:dyDescent="0.3">
      <c r="A15" s="12">
        <v>12</v>
      </c>
      <c r="B15" s="330" t="s">
        <v>154</v>
      </c>
      <c r="C15" s="10"/>
      <c r="D15" s="13"/>
      <c r="E15" s="10"/>
      <c r="F15" s="10" t="s">
        <v>216</v>
      </c>
      <c r="G15" s="14">
        <v>4</v>
      </c>
      <c r="H15" s="101">
        <v>125</v>
      </c>
      <c r="I15" s="142">
        <v>48</v>
      </c>
      <c r="J15" s="143" t="s">
        <v>283</v>
      </c>
      <c r="K15" s="332">
        <f t="shared" si="1"/>
        <v>1.4458256793750002</v>
      </c>
      <c r="L15" s="13">
        <v>1</v>
      </c>
      <c r="M15" s="13"/>
      <c r="N15" s="13"/>
      <c r="O15" s="13"/>
      <c r="P15" s="13">
        <v>2</v>
      </c>
      <c r="Q15" s="13">
        <v>1</v>
      </c>
      <c r="R15" s="13"/>
      <c r="S15" s="13">
        <v>1</v>
      </c>
      <c r="T15" s="334"/>
      <c r="U15" s="334"/>
      <c r="V15" s="13"/>
      <c r="W15" s="13"/>
      <c r="X15" s="13">
        <v>1</v>
      </c>
      <c r="Y15" s="141"/>
      <c r="Z15" s="141"/>
      <c r="AA15" s="141"/>
      <c r="AB15" s="141"/>
      <c r="AC15" s="141"/>
      <c r="AD15" s="141"/>
      <c r="AE15" s="141"/>
      <c r="AF15" s="141"/>
      <c r="AG15" s="141"/>
      <c r="AH15" s="141"/>
      <c r="AI15" s="333">
        <f t="shared" si="0"/>
        <v>6</v>
      </c>
      <c r="AK15" s="285">
        <f>VLOOKUP(B15,IND!B:AB,22,0)</f>
        <v>63</v>
      </c>
    </row>
    <row r="16" spans="1:43" x14ac:dyDescent="0.3">
      <c r="A16" s="12">
        <v>13</v>
      </c>
      <c r="B16" s="330" t="s">
        <v>10</v>
      </c>
      <c r="C16" s="10"/>
      <c r="D16" s="10"/>
      <c r="E16" s="10"/>
      <c r="F16" s="10" t="s">
        <v>219</v>
      </c>
      <c r="G16" s="11">
        <v>5</v>
      </c>
      <c r="H16" s="101">
        <v>20</v>
      </c>
      <c r="I16" s="136">
        <v>13</v>
      </c>
      <c r="J16" s="137" t="s">
        <v>284</v>
      </c>
      <c r="K16" s="332">
        <f t="shared" si="1"/>
        <v>1.0914566403125001</v>
      </c>
      <c r="L16" s="10"/>
      <c r="M16" s="10">
        <v>1</v>
      </c>
      <c r="N16" s="10"/>
      <c r="O16" s="10"/>
      <c r="P16" s="10"/>
      <c r="Q16" s="10">
        <v>1</v>
      </c>
      <c r="R16" s="10"/>
      <c r="S16" s="10">
        <v>3</v>
      </c>
      <c r="T16" s="334"/>
      <c r="U16" s="334"/>
      <c r="V16" s="13"/>
      <c r="W16" s="13"/>
      <c r="X16" s="13"/>
      <c r="Y16" s="141"/>
      <c r="Z16" s="141"/>
      <c r="AA16" s="141"/>
      <c r="AB16" s="141"/>
      <c r="AC16" s="141"/>
      <c r="AD16" s="141"/>
      <c r="AE16" s="141"/>
      <c r="AF16" s="141"/>
      <c r="AG16" s="141"/>
      <c r="AH16" s="141"/>
      <c r="AI16" s="333">
        <f t="shared" si="0"/>
        <v>5</v>
      </c>
      <c r="AK16" s="285">
        <f>VLOOKUP(B16,IND!B:AB,22,0)</f>
        <v>48</v>
      </c>
    </row>
    <row r="17" spans="1:37" x14ac:dyDescent="0.3">
      <c r="A17" s="12">
        <v>14</v>
      </c>
      <c r="B17" s="330" t="s">
        <v>285</v>
      </c>
      <c r="C17" s="10"/>
      <c r="D17" s="10"/>
      <c r="E17" s="10"/>
      <c r="F17" s="10" t="s">
        <v>214</v>
      </c>
      <c r="G17" s="11">
        <v>5</v>
      </c>
      <c r="H17" s="101">
        <v>20</v>
      </c>
      <c r="I17" s="136">
        <v>33</v>
      </c>
      <c r="J17" s="137" t="s">
        <v>286</v>
      </c>
      <c r="K17" s="332">
        <f t="shared" si="1"/>
        <v>1.07728187875</v>
      </c>
      <c r="L17" s="10">
        <v>2</v>
      </c>
      <c r="M17" s="10"/>
      <c r="N17" s="10"/>
      <c r="O17" s="10"/>
      <c r="P17" s="10">
        <v>1</v>
      </c>
      <c r="Q17" s="10"/>
      <c r="R17" s="10"/>
      <c r="S17" s="10">
        <v>3</v>
      </c>
      <c r="T17" s="334"/>
      <c r="U17" s="334"/>
      <c r="V17" s="13"/>
      <c r="W17" s="13"/>
      <c r="X17" s="13">
        <v>1</v>
      </c>
      <c r="Y17" s="141"/>
      <c r="Z17" s="141"/>
      <c r="AA17" s="141"/>
      <c r="AB17" s="141"/>
      <c r="AC17" s="141"/>
      <c r="AD17" s="141"/>
      <c r="AE17" s="141"/>
      <c r="AF17" s="141"/>
      <c r="AG17" s="141"/>
      <c r="AH17" s="141"/>
      <c r="AI17" s="333">
        <f t="shared" si="0"/>
        <v>7</v>
      </c>
      <c r="AK17" s="285">
        <f>VLOOKUP(B17,IND!B:AB,22,0)</f>
        <v>86</v>
      </c>
    </row>
    <row r="18" spans="1:37" x14ac:dyDescent="0.3">
      <c r="A18" s="12">
        <v>15</v>
      </c>
      <c r="B18" s="330" t="s">
        <v>173</v>
      </c>
      <c r="C18" s="10"/>
      <c r="D18" s="10"/>
      <c r="E18" s="10"/>
      <c r="F18" s="10" t="s">
        <v>216</v>
      </c>
      <c r="G18" s="11">
        <v>5</v>
      </c>
      <c r="H18" s="101">
        <v>20</v>
      </c>
      <c r="I18" s="136">
        <v>37</v>
      </c>
      <c r="J18" s="137" t="s">
        <v>287</v>
      </c>
      <c r="K18" s="332">
        <f t="shared" si="1"/>
        <v>0.9355342631250001</v>
      </c>
      <c r="L18" s="10">
        <v>5</v>
      </c>
      <c r="M18" s="10"/>
      <c r="N18" s="10"/>
      <c r="O18" s="10"/>
      <c r="P18" s="10"/>
      <c r="Q18" s="10"/>
      <c r="R18" s="10"/>
      <c r="S18" s="10">
        <v>2</v>
      </c>
      <c r="T18" s="334"/>
      <c r="U18" s="334"/>
      <c r="V18" s="13"/>
      <c r="W18" s="13"/>
      <c r="X18" s="13"/>
      <c r="Y18" s="141"/>
      <c r="Z18" s="141"/>
      <c r="AA18" s="141"/>
      <c r="AB18" s="141"/>
      <c r="AC18" s="141"/>
      <c r="AD18" s="141"/>
      <c r="AE18" s="141"/>
      <c r="AF18" s="141"/>
      <c r="AG18" s="141"/>
      <c r="AH18" s="141"/>
      <c r="AI18" s="333">
        <f t="shared" si="0"/>
        <v>7</v>
      </c>
      <c r="AK18" s="285">
        <f>VLOOKUP(B18,IND!B:AB,22,0)</f>
        <v>73</v>
      </c>
    </row>
    <row r="19" spans="1:37" x14ac:dyDescent="0.3">
      <c r="A19" s="12">
        <v>16</v>
      </c>
      <c r="B19" s="330" t="s">
        <v>117</v>
      </c>
      <c r="C19" s="10"/>
      <c r="D19" s="13"/>
      <c r="E19" s="10"/>
      <c r="F19" s="10" t="s">
        <v>219</v>
      </c>
      <c r="G19" s="14">
        <v>6</v>
      </c>
      <c r="H19" s="101">
        <v>90</v>
      </c>
      <c r="I19" s="142">
        <v>15</v>
      </c>
      <c r="J19" s="143" t="s">
        <v>288</v>
      </c>
      <c r="K19" s="332">
        <f t="shared" si="1"/>
        <v>1.0347575940625</v>
      </c>
      <c r="L19" s="13">
        <v>2</v>
      </c>
      <c r="M19" s="13"/>
      <c r="N19" s="13"/>
      <c r="O19" s="13"/>
      <c r="P19" s="13"/>
      <c r="Q19" s="13">
        <v>1</v>
      </c>
      <c r="R19" s="13"/>
      <c r="S19" s="13"/>
      <c r="T19" s="334">
        <v>1</v>
      </c>
      <c r="U19" s="334"/>
      <c r="V19" s="13"/>
      <c r="W19" s="13"/>
      <c r="X19" s="13"/>
      <c r="Y19" s="141"/>
      <c r="Z19" s="141"/>
      <c r="AA19" s="141"/>
      <c r="AB19" s="141"/>
      <c r="AC19" s="141"/>
      <c r="AD19" s="141"/>
      <c r="AE19" s="141"/>
      <c r="AF19" s="141"/>
      <c r="AG19" s="141"/>
      <c r="AH19" s="141"/>
      <c r="AI19" s="333">
        <f t="shared" si="0"/>
        <v>4</v>
      </c>
      <c r="AK19" s="285">
        <f>VLOOKUP(B19,IND!B:AB,22,0)</f>
        <v>84</v>
      </c>
    </row>
    <row r="20" spans="1:37" x14ac:dyDescent="0.3">
      <c r="A20" s="12">
        <v>18</v>
      </c>
      <c r="B20" s="330" t="s">
        <v>182</v>
      </c>
      <c r="C20" s="10"/>
      <c r="D20" s="10"/>
      <c r="E20" s="10"/>
      <c r="F20" s="10" t="s">
        <v>216</v>
      </c>
      <c r="G20" s="14">
        <v>6</v>
      </c>
      <c r="H20" s="101"/>
      <c r="I20" s="136">
        <v>38</v>
      </c>
      <c r="J20" s="137" t="s">
        <v>290</v>
      </c>
      <c r="K20" s="332">
        <f t="shared" si="1"/>
        <v>0.89300997843750007</v>
      </c>
      <c r="L20" s="10">
        <v>2</v>
      </c>
      <c r="M20" s="10"/>
      <c r="N20" s="10"/>
      <c r="O20" s="10"/>
      <c r="P20" s="10"/>
      <c r="Q20" s="10"/>
      <c r="R20" s="10"/>
      <c r="S20" s="10">
        <v>6</v>
      </c>
      <c r="T20" s="334"/>
      <c r="U20" s="334"/>
      <c r="V20" s="13"/>
      <c r="W20" s="13"/>
      <c r="X20" s="13"/>
      <c r="Y20" s="141"/>
      <c r="Z20" s="141"/>
      <c r="AA20" s="141"/>
      <c r="AB20" s="141"/>
      <c r="AC20" s="141"/>
      <c r="AD20" s="141"/>
      <c r="AE20" s="141"/>
      <c r="AF20" s="141"/>
      <c r="AG20" s="141"/>
      <c r="AH20" s="141"/>
      <c r="AI20" s="333">
        <f t="shared" si="0"/>
        <v>8</v>
      </c>
      <c r="AK20" s="285">
        <f>VLOOKUP(B20,IND!B:AB,22,0)</f>
        <v>76</v>
      </c>
    </row>
    <row r="21" spans="1:37" x14ac:dyDescent="0.3">
      <c r="A21" s="12">
        <v>20</v>
      </c>
      <c r="B21" s="330" t="s">
        <v>65</v>
      </c>
      <c r="C21" s="10"/>
      <c r="D21" s="10"/>
      <c r="E21" s="10"/>
      <c r="F21" s="10" t="s">
        <v>214</v>
      </c>
      <c r="G21" s="14">
        <v>6</v>
      </c>
      <c r="H21" s="101"/>
      <c r="I21" s="136">
        <v>31</v>
      </c>
      <c r="J21" s="137" t="s">
        <v>291</v>
      </c>
      <c r="K21" s="332">
        <f t="shared" si="1"/>
        <v>0.99223330937500009</v>
      </c>
      <c r="L21" s="10">
        <v>2</v>
      </c>
      <c r="M21" s="10"/>
      <c r="N21" s="10"/>
      <c r="O21" s="10"/>
      <c r="P21" s="10">
        <v>2</v>
      </c>
      <c r="Q21" s="10"/>
      <c r="R21" s="10"/>
      <c r="S21" s="10">
        <v>4</v>
      </c>
      <c r="T21" s="334"/>
      <c r="U21" s="334"/>
      <c r="V21" s="13"/>
      <c r="W21" s="13"/>
      <c r="X21" s="13"/>
      <c r="Y21" s="141"/>
      <c r="Z21" s="141"/>
      <c r="AA21" s="141"/>
      <c r="AB21" s="141"/>
      <c r="AC21" s="141"/>
      <c r="AD21" s="141"/>
      <c r="AE21" s="141"/>
      <c r="AF21" s="141"/>
      <c r="AG21" s="141"/>
      <c r="AH21" s="141"/>
      <c r="AI21" s="333">
        <f t="shared" si="0"/>
        <v>8</v>
      </c>
      <c r="AK21" s="285">
        <f>VLOOKUP(B21,IND!B:AB,22,0)</f>
        <v>84</v>
      </c>
    </row>
    <row r="22" spans="1:37" x14ac:dyDescent="0.3">
      <c r="A22" s="12">
        <v>17</v>
      </c>
      <c r="B22" s="330" t="s">
        <v>4</v>
      </c>
      <c r="C22" s="331"/>
      <c r="D22" s="10"/>
      <c r="E22" s="10"/>
      <c r="F22" s="10" t="s">
        <v>214</v>
      </c>
      <c r="G22" s="14">
        <v>7</v>
      </c>
      <c r="H22" s="101"/>
      <c r="I22" s="136">
        <v>28</v>
      </c>
      <c r="J22" s="137" t="s">
        <v>292</v>
      </c>
      <c r="K22" s="332">
        <f t="shared" si="1"/>
        <v>0.86466045531250013</v>
      </c>
      <c r="L22" s="10">
        <v>4</v>
      </c>
      <c r="M22" s="10"/>
      <c r="N22" s="10"/>
      <c r="O22" s="10"/>
      <c r="P22" s="10"/>
      <c r="Q22" s="10"/>
      <c r="R22" s="10"/>
      <c r="S22" s="10">
        <v>2</v>
      </c>
      <c r="T22" s="334"/>
      <c r="U22" s="334"/>
      <c r="V22" s="13"/>
      <c r="W22" s="13"/>
      <c r="X22" s="13"/>
      <c r="Y22" s="141"/>
      <c r="Z22" s="141"/>
      <c r="AA22" s="141"/>
      <c r="AB22" s="141"/>
      <c r="AC22" s="141"/>
      <c r="AD22" s="141"/>
      <c r="AE22" s="141"/>
      <c r="AF22" s="141"/>
      <c r="AG22" s="141"/>
      <c r="AH22" s="141"/>
      <c r="AI22" s="333">
        <f t="shared" si="0"/>
        <v>6</v>
      </c>
      <c r="AK22" s="285">
        <f>VLOOKUP(B22,IND!B:AB,22,0)</f>
        <v>69</v>
      </c>
    </row>
    <row r="23" spans="1:37" x14ac:dyDescent="0.3">
      <c r="A23" s="12">
        <v>19</v>
      </c>
      <c r="B23" s="335" t="s">
        <v>155</v>
      </c>
      <c r="C23" s="10"/>
      <c r="D23" s="13"/>
      <c r="E23" s="10"/>
      <c r="F23" s="10" t="s">
        <v>219</v>
      </c>
      <c r="G23" s="14">
        <v>7</v>
      </c>
      <c r="H23" s="101"/>
      <c r="I23" s="142">
        <v>11</v>
      </c>
      <c r="J23" s="143" t="s">
        <v>293</v>
      </c>
      <c r="K23" s="332">
        <f t="shared" si="1"/>
        <v>1.0205828324999999</v>
      </c>
      <c r="L23" s="13">
        <v>3</v>
      </c>
      <c r="M23" s="13">
        <v>1</v>
      </c>
      <c r="N23" s="13"/>
      <c r="O23" s="13"/>
      <c r="P23" s="13"/>
      <c r="Q23" s="13"/>
      <c r="R23" s="13"/>
      <c r="S23" s="13">
        <v>1</v>
      </c>
      <c r="T23" s="334"/>
      <c r="U23" s="334"/>
      <c r="V23" s="13"/>
      <c r="W23" s="13"/>
      <c r="X23" s="13">
        <v>1</v>
      </c>
      <c r="Y23" s="141"/>
      <c r="Z23" s="141"/>
      <c r="AA23" s="141"/>
      <c r="AB23" s="141"/>
      <c r="AC23" s="141"/>
      <c r="AD23" s="141"/>
      <c r="AE23" s="141"/>
      <c r="AF23" s="141"/>
      <c r="AG23" s="141"/>
      <c r="AH23" s="141"/>
      <c r="AI23" s="333">
        <f t="shared" si="0"/>
        <v>6</v>
      </c>
      <c r="AK23" s="285">
        <f>VLOOKUP(B23,IND!B:AB,22,0)</f>
        <v>56</v>
      </c>
    </row>
    <row r="24" spans="1:37" x14ac:dyDescent="0.3">
      <c r="A24" s="12">
        <v>21</v>
      </c>
      <c r="B24" s="330" t="s">
        <v>175</v>
      </c>
      <c r="C24" s="10"/>
      <c r="D24" s="10"/>
      <c r="E24" s="10"/>
      <c r="F24" s="10" t="s">
        <v>216</v>
      </c>
      <c r="G24" s="14">
        <v>7</v>
      </c>
      <c r="H24" s="101"/>
      <c r="I24" s="136">
        <v>36</v>
      </c>
      <c r="J24" s="137" t="s">
        <v>294</v>
      </c>
      <c r="K24" s="332">
        <f t="shared" si="1"/>
        <v>0.69456331656250003</v>
      </c>
      <c r="L24" s="10">
        <v>1</v>
      </c>
      <c r="M24" s="10"/>
      <c r="N24" s="10"/>
      <c r="O24" s="10"/>
      <c r="P24" s="10"/>
      <c r="Q24" s="10"/>
      <c r="R24" s="10"/>
      <c r="S24" s="10">
        <v>2</v>
      </c>
      <c r="T24" s="334"/>
      <c r="U24" s="334"/>
      <c r="V24" s="13"/>
      <c r="W24" s="13"/>
      <c r="X24" s="13">
        <v>1</v>
      </c>
      <c r="Y24" s="141"/>
      <c r="Z24" s="141"/>
      <c r="AA24" s="141"/>
      <c r="AB24" s="141"/>
      <c r="AC24" s="141"/>
      <c r="AD24" s="141"/>
      <c r="AE24" s="141"/>
      <c r="AF24" s="141"/>
      <c r="AG24" s="141"/>
      <c r="AH24" s="141"/>
      <c r="AI24" s="333">
        <f t="shared" si="0"/>
        <v>4</v>
      </c>
      <c r="AK24" s="285">
        <f>VLOOKUP(B24,IND!B:AB,22,0)</f>
        <v>72</v>
      </c>
    </row>
    <row r="25" spans="1:37" x14ac:dyDescent="0.3">
      <c r="A25" s="12">
        <v>22</v>
      </c>
      <c r="B25" s="330" t="s">
        <v>59</v>
      </c>
      <c r="C25" s="331"/>
      <c r="D25" s="10"/>
      <c r="E25" s="10"/>
      <c r="F25" s="10" t="s">
        <v>219</v>
      </c>
      <c r="G25" s="14">
        <v>8</v>
      </c>
      <c r="H25" s="101"/>
      <c r="I25" s="136">
        <v>4</v>
      </c>
      <c r="J25" s="137" t="s">
        <v>295</v>
      </c>
      <c r="K25" s="332">
        <f t="shared" si="1"/>
        <v>0.708738078125</v>
      </c>
      <c r="L25" s="10"/>
      <c r="M25" s="10"/>
      <c r="N25" s="10"/>
      <c r="O25" s="10"/>
      <c r="P25" s="10">
        <v>2</v>
      </c>
      <c r="Q25" s="10"/>
      <c r="R25" s="10"/>
      <c r="S25" s="10">
        <v>3</v>
      </c>
      <c r="T25" s="334"/>
      <c r="U25" s="334"/>
      <c r="V25" s="13"/>
      <c r="W25" s="13"/>
      <c r="X25" s="13"/>
      <c r="Y25" s="141"/>
      <c r="Z25" s="141"/>
      <c r="AA25" s="141"/>
      <c r="AB25" s="141"/>
      <c r="AC25" s="141"/>
      <c r="AD25" s="141"/>
      <c r="AE25" s="141"/>
      <c r="AF25" s="141"/>
      <c r="AG25" s="141"/>
      <c r="AH25" s="141"/>
      <c r="AI25" s="333">
        <f t="shared" si="0"/>
        <v>5</v>
      </c>
      <c r="AK25" s="285">
        <f>VLOOKUP(B25,IND!B:AB,22,0)</f>
        <v>64</v>
      </c>
    </row>
    <row r="26" spans="1:37" x14ac:dyDescent="0.3">
      <c r="A26" s="12">
        <v>23</v>
      </c>
      <c r="B26" s="330" t="s">
        <v>169</v>
      </c>
      <c r="C26" s="10"/>
      <c r="D26" s="10"/>
      <c r="E26" s="10"/>
      <c r="F26" s="10" t="s">
        <v>214</v>
      </c>
      <c r="G26" s="14">
        <v>8</v>
      </c>
      <c r="H26" s="101"/>
      <c r="I26" s="136">
        <v>18</v>
      </c>
      <c r="J26" s="137" t="s">
        <v>296</v>
      </c>
      <c r="K26" s="332">
        <f t="shared" si="1"/>
        <v>0.83631093218750008</v>
      </c>
      <c r="L26" s="10">
        <v>3</v>
      </c>
      <c r="M26" s="10">
        <v>1</v>
      </c>
      <c r="N26" s="10"/>
      <c r="O26" s="10"/>
      <c r="P26" s="10">
        <v>1</v>
      </c>
      <c r="Q26" s="10"/>
      <c r="R26" s="10"/>
      <c r="S26" s="10"/>
      <c r="T26" s="334"/>
      <c r="U26" s="334"/>
      <c r="V26" s="13"/>
      <c r="W26" s="13"/>
      <c r="X26" s="13"/>
      <c r="Y26" s="141"/>
      <c r="Z26" s="141"/>
      <c r="AA26" s="141"/>
      <c r="AB26" s="141"/>
      <c r="AC26" s="141"/>
      <c r="AD26" s="141"/>
      <c r="AE26" s="141"/>
      <c r="AF26" s="141"/>
      <c r="AG26" s="141"/>
      <c r="AH26" s="141"/>
      <c r="AI26" s="333">
        <f t="shared" si="0"/>
        <v>5</v>
      </c>
      <c r="AK26" s="285">
        <f>VLOOKUP(B26,IND!B:AB,22,0)</f>
        <v>60</v>
      </c>
    </row>
    <row r="27" spans="1:37" x14ac:dyDescent="0.3">
      <c r="A27" s="12">
        <v>24</v>
      </c>
      <c r="B27" s="330" t="s">
        <v>176</v>
      </c>
      <c r="C27" s="10"/>
      <c r="D27" s="13"/>
      <c r="E27" s="10"/>
      <c r="F27" s="10" t="s">
        <v>216</v>
      </c>
      <c r="G27" s="14">
        <v>8</v>
      </c>
      <c r="H27" s="101"/>
      <c r="I27" s="142">
        <v>42</v>
      </c>
      <c r="J27" s="143" t="s">
        <v>297</v>
      </c>
      <c r="K27" s="332">
        <f t="shared" si="1"/>
        <v>0.51029141624999996</v>
      </c>
      <c r="L27" s="13">
        <v>1</v>
      </c>
      <c r="M27" s="13"/>
      <c r="N27" s="13"/>
      <c r="O27" s="13"/>
      <c r="P27" s="13"/>
      <c r="Q27" s="13"/>
      <c r="R27" s="13"/>
      <c r="S27" s="13"/>
      <c r="T27" s="334"/>
      <c r="U27" s="334"/>
      <c r="V27" s="13"/>
      <c r="W27" s="13"/>
      <c r="X27" s="13">
        <v>1</v>
      </c>
      <c r="Y27" s="141"/>
      <c r="Z27" s="141"/>
      <c r="AA27" s="141"/>
      <c r="AB27" s="141"/>
      <c r="AC27" s="141"/>
      <c r="AD27" s="141"/>
      <c r="AE27" s="141"/>
      <c r="AF27" s="141"/>
      <c r="AG27" s="141"/>
      <c r="AH27" s="141"/>
      <c r="AI27" s="333">
        <f t="shared" si="0"/>
        <v>2</v>
      </c>
      <c r="AK27" s="285">
        <f>VLOOKUP(B27,IND!B:AB,22,0)</f>
        <v>60</v>
      </c>
    </row>
    <row r="28" spans="1:37" x14ac:dyDescent="0.3">
      <c r="A28" s="12">
        <v>25</v>
      </c>
      <c r="B28" s="330" t="s">
        <v>170</v>
      </c>
      <c r="C28" s="10"/>
      <c r="D28" s="10"/>
      <c r="E28" s="10"/>
      <c r="F28" s="10" t="s">
        <v>216</v>
      </c>
      <c r="G28" s="14">
        <v>8</v>
      </c>
      <c r="H28" s="101"/>
      <c r="I28" s="136">
        <v>44</v>
      </c>
      <c r="J28" s="137" t="s">
        <v>297</v>
      </c>
      <c r="K28" s="332">
        <f t="shared" si="1"/>
        <v>0.51029141624999996</v>
      </c>
      <c r="L28" s="10"/>
      <c r="M28" s="10"/>
      <c r="N28" s="10"/>
      <c r="O28" s="10"/>
      <c r="P28" s="10"/>
      <c r="Q28" s="10"/>
      <c r="R28" s="10"/>
      <c r="S28" s="10"/>
      <c r="T28" s="334"/>
      <c r="U28" s="334"/>
      <c r="V28" s="13"/>
      <c r="W28" s="13"/>
      <c r="X28" s="13">
        <v>1</v>
      </c>
      <c r="Y28" s="141"/>
      <c r="Z28" s="141"/>
      <c r="AA28" s="141"/>
      <c r="AB28" s="141"/>
      <c r="AC28" s="141"/>
      <c r="AD28" s="141"/>
      <c r="AE28" s="141"/>
      <c r="AF28" s="141"/>
      <c r="AG28" s="141"/>
      <c r="AH28" s="141"/>
      <c r="AI28" s="333">
        <f t="shared" si="0"/>
        <v>1</v>
      </c>
      <c r="AK28" s="285">
        <f>VLOOKUP(B28,IND!B:AB,22,0)</f>
        <v>58</v>
      </c>
    </row>
    <row r="29" spans="1:37" x14ac:dyDescent="0.3">
      <c r="A29" s="12">
        <v>26</v>
      </c>
      <c r="B29" s="330" t="s">
        <v>80</v>
      </c>
      <c r="C29" s="10"/>
      <c r="D29" s="10"/>
      <c r="E29" s="10"/>
      <c r="F29" s="10" t="s">
        <v>219</v>
      </c>
      <c r="G29" s="14">
        <v>9</v>
      </c>
      <c r="H29" s="101"/>
      <c r="I29" s="136">
        <v>8</v>
      </c>
      <c r="J29" s="137" t="s">
        <v>298</v>
      </c>
      <c r="K29" s="332">
        <f t="shared" si="1"/>
        <v>0.45359237000000002</v>
      </c>
      <c r="L29" s="10">
        <v>1</v>
      </c>
      <c r="M29" s="10"/>
      <c r="N29" s="10"/>
      <c r="O29" s="10"/>
      <c r="P29" s="10">
        <v>1</v>
      </c>
      <c r="Q29" s="10"/>
      <c r="R29" s="10"/>
      <c r="S29" s="10">
        <v>1</v>
      </c>
      <c r="T29" s="334"/>
      <c r="U29" s="334"/>
      <c r="V29" s="13"/>
      <c r="W29" s="13"/>
      <c r="X29" s="13"/>
      <c r="Y29" s="141"/>
      <c r="Z29" s="141"/>
      <c r="AA29" s="141"/>
      <c r="AB29" s="141"/>
      <c r="AC29" s="141"/>
      <c r="AD29" s="141"/>
      <c r="AE29" s="141"/>
      <c r="AF29" s="141"/>
      <c r="AG29" s="141"/>
      <c r="AH29" s="141"/>
      <c r="AI29" s="333">
        <f t="shared" si="0"/>
        <v>3</v>
      </c>
      <c r="AK29" s="285">
        <f>VLOOKUP(B29,IND!B:AB,22,0)</f>
        <v>84</v>
      </c>
    </row>
    <row r="30" spans="1:37" x14ac:dyDescent="0.3">
      <c r="A30" s="12">
        <v>27</v>
      </c>
      <c r="B30" s="330" t="s">
        <v>91</v>
      </c>
      <c r="C30" s="10"/>
      <c r="D30" s="10"/>
      <c r="E30" s="10"/>
      <c r="F30" s="10" t="s">
        <v>214</v>
      </c>
      <c r="G30" s="11">
        <v>9</v>
      </c>
      <c r="H30" s="101"/>
      <c r="I30" s="136">
        <v>29</v>
      </c>
      <c r="J30" s="137" t="s">
        <v>299</v>
      </c>
      <c r="K30" s="332">
        <f t="shared" si="1"/>
        <v>0.73708760125000006</v>
      </c>
      <c r="L30" s="10">
        <v>1</v>
      </c>
      <c r="M30" s="10"/>
      <c r="N30" s="10"/>
      <c r="O30" s="10"/>
      <c r="P30" s="10"/>
      <c r="Q30" s="10"/>
      <c r="R30" s="10"/>
      <c r="S30" s="10">
        <v>4</v>
      </c>
      <c r="T30" s="334"/>
      <c r="U30" s="334"/>
      <c r="V30" s="13"/>
      <c r="W30" s="13"/>
      <c r="X30" s="13"/>
      <c r="Y30" s="141"/>
      <c r="Z30" s="141"/>
      <c r="AA30" s="141"/>
      <c r="AB30" s="141"/>
      <c r="AC30" s="141"/>
      <c r="AD30" s="141"/>
      <c r="AE30" s="141"/>
      <c r="AF30" s="141"/>
      <c r="AG30" s="141"/>
      <c r="AH30" s="141"/>
      <c r="AI30" s="333">
        <f t="shared" si="0"/>
        <v>5</v>
      </c>
      <c r="AK30" s="285">
        <f>VLOOKUP(B30,IND!B:AB,22,0)</f>
        <v>86</v>
      </c>
    </row>
    <row r="31" spans="1:37" x14ac:dyDescent="0.3">
      <c r="A31" s="12">
        <v>29</v>
      </c>
      <c r="B31" s="330" t="s">
        <v>300</v>
      </c>
      <c r="C31" s="331"/>
      <c r="D31" s="13"/>
      <c r="E31" s="10"/>
      <c r="F31" s="10" t="s">
        <v>214</v>
      </c>
      <c r="G31" s="14">
        <v>10</v>
      </c>
      <c r="H31" s="103"/>
      <c r="I31" s="142">
        <v>34</v>
      </c>
      <c r="J31" s="143" t="s">
        <v>299</v>
      </c>
      <c r="K31" s="332">
        <f t="shared" si="1"/>
        <v>0.73708760125000006</v>
      </c>
      <c r="L31" s="13"/>
      <c r="M31" s="13"/>
      <c r="N31" s="13"/>
      <c r="O31" s="13"/>
      <c r="P31" s="13"/>
      <c r="Q31" s="13">
        <v>1</v>
      </c>
      <c r="R31" s="13"/>
      <c r="S31" s="13"/>
      <c r="T31" s="334"/>
      <c r="U31" s="334"/>
      <c r="V31" s="13"/>
      <c r="W31" s="13"/>
      <c r="X31" s="13"/>
      <c r="Y31" s="141"/>
      <c r="Z31" s="141"/>
      <c r="AA31" s="141"/>
      <c r="AB31" s="141"/>
      <c r="AC31" s="141"/>
      <c r="AD31" s="141"/>
      <c r="AE31" s="141"/>
      <c r="AF31" s="141"/>
      <c r="AG31" s="141"/>
      <c r="AH31" s="141"/>
      <c r="AI31" s="333">
        <f t="shared" si="0"/>
        <v>1</v>
      </c>
      <c r="AK31" s="285">
        <f>VLOOKUP(B31,IND!B:AB,22,0)</f>
        <v>81</v>
      </c>
    </row>
    <row r="32" spans="1:37" x14ac:dyDescent="0.3">
      <c r="A32" s="12">
        <v>30</v>
      </c>
      <c r="B32" s="330" t="s">
        <v>177</v>
      </c>
      <c r="C32" s="10"/>
      <c r="D32" s="10"/>
      <c r="E32" s="10"/>
      <c r="F32" s="10" t="s">
        <v>216</v>
      </c>
      <c r="G32" s="11">
        <v>10</v>
      </c>
      <c r="H32" s="101"/>
      <c r="I32" s="136">
        <v>45</v>
      </c>
      <c r="J32" s="137" t="s">
        <v>298</v>
      </c>
      <c r="K32" s="332">
        <f t="shared" si="1"/>
        <v>0.45359237000000002</v>
      </c>
      <c r="L32" s="10">
        <v>2</v>
      </c>
      <c r="M32" s="10"/>
      <c r="N32" s="10"/>
      <c r="O32" s="10"/>
      <c r="P32" s="10"/>
      <c r="Q32" s="10"/>
      <c r="R32" s="10"/>
      <c r="S32" s="10">
        <v>2</v>
      </c>
      <c r="T32" s="334"/>
      <c r="U32" s="334"/>
      <c r="V32" s="13"/>
      <c r="W32" s="13"/>
      <c r="X32" s="13"/>
      <c r="Y32" s="141"/>
      <c r="Z32" s="141"/>
      <c r="AA32" s="141"/>
      <c r="AB32" s="141"/>
      <c r="AC32" s="141"/>
      <c r="AD32" s="141"/>
      <c r="AE32" s="141"/>
      <c r="AF32" s="141"/>
      <c r="AG32" s="141"/>
      <c r="AH32" s="141"/>
      <c r="AI32" s="333">
        <f t="shared" si="0"/>
        <v>4</v>
      </c>
      <c r="AK32" s="285">
        <f>VLOOKUP(B32,IND!B:AB,22,0)</f>
        <v>55</v>
      </c>
    </row>
    <row r="33" spans="1:37" x14ac:dyDescent="0.3">
      <c r="A33" s="12">
        <v>31</v>
      </c>
      <c r="B33" s="330" t="s">
        <v>247</v>
      </c>
      <c r="C33" s="331"/>
      <c r="D33" s="10"/>
      <c r="E33" s="10"/>
      <c r="F33" s="10" t="s">
        <v>219</v>
      </c>
      <c r="G33" s="11">
        <v>10</v>
      </c>
      <c r="H33" s="101"/>
      <c r="I33" s="136">
        <v>10</v>
      </c>
      <c r="J33" s="137" t="s">
        <v>301</v>
      </c>
      <c r="K33" s="332">
        <f t="shared" si="1"/>
        <v>0.26932046968750001</v>
      </c>
      <c r="L33" s="10">
        <v>2</v>
      </c>
      <c r="M33" s="10"/>
      <c r="N33" s="10"/>
      <c r="O33" s="10"/>
      <c r="P33" s="10">
        <v>1</v>
      </c>
      <c r="Q33" s="10"/>
      <c r="R33" s="10"/>
      <c r="S33" s="10"/>
      <c r="T33" s="334"/>
      <c r="U33" s="334"/>
      <c r="V33" s="13"/>
      <c r="W33" s="13"/>
      <c r="X33" s="13"/>
      <c r="Y33" s="141"/>
      <c r="Z33" s="141"/>
      <c r="AA33" s="141"/>
      <c r="AB33" s="141"/>
      <c r="AC33" s="141"/>
      <c r="AD33" s="141"/>
      <c r="AE33" s="141"/>
      <c r="AF33" s="141"/>
      <c r="AG33" s="141"/>
      <c r="AH33" s="141"/>
      <c r="AI33" s="333">
        <f t="shared" si="0"/>
        <v>3</v>
      </c>
      <c r="AK33" s="285">
        <f>VLOOKUP(B33,IND!B:AB,22,0)</f>
        <v>0</v>
      </c>
    </row>
    <row r="34" spans="1:37" x14ac:dyDescent="0.3">
      <c r="A34" s="12">
        <v>28</v>
      </c>
      <c r="B34" s="276" t="s">
        <v>12</v>
      </c>
      <c r="C34" s="10"/>
      <c r="D34" s="10"/>
      <c r="E34" s="10"/>
      <c r="F34" s="10" t="s">
        <v>219</v>
      </c>
      <c r="G34" s="11">
        <v>11</v>
      </c>
      <c r="H34" s="101"/>
      <c r="I34" s="136">
        <v>12</v>
      </c>
      <c r="J34" s="137" t="s">
        <v>302</v>
      </c>
      <c r="K34" s="332">
        <f t="shared" si="1"/>
        <v>0.28349523125000003</v>
      </c>
      <c r="L34" s="10">
        <v>1</v>
      </c>
      <c r="M34" s="10"/>
      <c r="N34" s="10"/>
      <c r="O34" s="10"/>
      <c r="P34" s="10"/>
      <c r="Q34" s="10"/>
      <c r="R34" s="10"/>
      <c r="S34" s="10">
        <v>1</v>
      </c>
      <c r="T34" s="334"/>
      <c r="U34" s="334"/>
      <c r="V34" s="13"/>
      <c r="W34" s="13"/>
      <c r="X34" s="13"/>
      <c r="Y34" s="141"/>
      <c r="Z34" s="141"/>
      <c r="AA34" s="141"/>
      <c r="AB34" s="141"/>
      <c r="AC34" s="141"/>
      <c r="AD34" s="141"/>
      <c r="AE34" s="141"/>
      <c r="AF34" s="141"/>
      <c r="AG34" s="141"/>
      <c r="AH34" s="141"/>
      <c r="AI34" s="333">
        <f t="shared" si="0"/>
        <v>2</v>
      </c>
      <c r="AK34" s="285">
        <f>VLOOKUP(B34,IND!B:AB,22,0)</f>
        <v>0</v>
      </c>
    </row>
    <row r="35" spans="1:37" x14ac:dyDescent="0.3">
      <c r="A35" s="12">
        <v>32</v>
      </c>
      <c r="B35" s="330" t="s">
        <v>101</v>
      </c>
      <c r="C35" s="331"/>
      <c r="D35" s="13"/>
      <c r="E35" s="10"/>
      <c r="F35" s="10" t="s">
        <v>214</v>
      </c>
      <c r="G35" s="14">
        <v>11</v>
      </c>
      <c r="H35" s="103"/>
      <c r="I35" s="142">
        <v>24</v>
      </c>
      <c r="J35" s="143" t="s">
        <v>294</v>
      </c>
      <c r="K35" s="332">
        <f t="shared" si="1"/>
        <v>0.69456331656250003</v>
      </c>
      <c r="L35" s="13">
        <v>3</v>
      </c>
      <c r="M35" s="13"/>
      <c r="N35" s="13"/>
      <c r="O35" s="13"/>
      <c r="P35" s="13"/>
      <c r="Q35" s="13"/>
      <c r="R35" s="13"/>
      <c r="S35" s="13">
        <v>2</v>
      </c>
      <c r="T35" s="334"/>
      <c r="U35" s="334"/>
      <c r="V35" s="13"/>
      <c r="W35" s="13"/>
      <c r="X35" s="13"/>
      <c r="Y35" s="141"/>
      <c r="Z35" s="141"/>
      <c r="AA35" s="141"/>
      <c r="AB35" s="141"/>
      <c r="AC35" s="141"/>
      <c r="AD35" s="141"/>
      <c r="AE35" s="141"/>
      <c r="AF35" s="141"/>
      <c r="AG35" s="141"/>
      <c r="AH35" s="141"/>
      <c r="AI35" s="333">
        <f t="shared" si="0"/>
        <v>5</v>
      </c>
      <c r="AK35" s="285">
        <f>VLOOKUP(B35,IND!B:AB,22,0)</f>
        <v>61</v>
      </c>
    </row>
    <row r="36" spans="1:37" x14ac:dyDescent="0.3">
      <c r="A36" s="12">
        <v>39</v>
      </c>
      <c r="B36" s="330" t="s">
        <v>8</v>
      </c>
      <c r="C36" s="331"/>
      <c r="D36" s="10"/>
      <c r="E36" s="10"/>
      <c r="F36" s="10" t="s">
        <v>216</v>
      </c>
      <c r="G36" s="11">
        <v>11</v>
      </c>
      <c r="H36" s="101"/>
      <c r="I36" s="136">
        <v>35</v>
      </c>
      <c r="J36" s="137" t="s">
        <v>303</v>
      </c>
      <c r="K36" s="332">
        <f t="shared" si="1"/>
        <v>0.42524284687500002</v>
      </c>
      <c r="L36" s="10"/>
      <c r="M36" s="10"/>
      <c r="N36" s="10"/>
      <c r="O36" s="10"/>
      <c r="P36" s="10">
        <v>2</v>
      </c>
      <c r="Q36" s="10"/>
      <c r="R36" s="10"/>
      <c r="S36" s="10">
        <v>1</v>
      </c>
      <c r="T36" s="334"/>
      <c r="U36" s="334"/>
      <c r="V36" s="13"/>
      <c r="W36" s="13"/>
      <c r="X36" s="13"/>
      <c r="Y36" s="141"/>
      <c r="Z36" s="141"/>
      <c r="AA36" s="141"/>
      <c r="AB36" s="141"/>
      <c r="AC36" s="141"/>
      <c r="AD36" s="141"/>
      <c r="AE36" s="141"/>
      <c r="AF36" s="141"/>
      <c r="AG36" s="141"/>
      <c r="AH36" s="141"/>
      <c r="AI36" s="333">
        <f t="shared" si="0"/>
        <v>3</v>
      </c>
      <c r="AK36" s="285">
        <f>VLOOKUP(B36,IND!B:AB,22,0)</f>
        <v>48</v>
      </c>
    </row>
    <row r="37" spans="1:37" x14ac:dyDescent="0.3">
      <c r="A37" s="12">
        <v>33</v>
      </c>
      <c r="B37" s="330" t="s">
        <v>33</v>
      </c>
      <c r="C37" s="10"/>
      <c r="D37" s="10"/>
      <c r="E37" s="10"/>
      <c r="F37" s="10" t="s">
        <v>216</v>
      </c>
      <c r="G37" s="11">
        <v>12</v>
      </c>
      <c r="H37" s="101"/>
      <c r="I37" s="136">
        <v>39</v>
      </c>
      <c r="J37" s="137" t="s">
        <v>304</v>
      </c>
      <c r="K37" s="332">
        <f t="shared" si="1"/>
        <v>0.36854380062500003</v>
      </c>
      <c r="L37" s="10">
        <v>2</v>
      </c>
      <c r="M37" s="10"/>
      <c r="N37" s="10"/>
      <c r="O37" s="10"/>
      <c r="P37" s="10"/>
      <c r="Q37" s="10"/>
      <c r="R37" s="10"/>
      <c r="S37" s="10">
        <v>2</v>
      </c>
      <c r="T37" s="334"/>
      <c r="U37" s="334"/>
      <c r="V37" s="13"/>
      <c r="W37" s="13"/>
      <c r="X37" s="13"/>
      <c r="Y37" s="141"/>
      <c r="Z37" s="141"/>
      <c r="AA37" s="141"/>
      <c r="AB37" s="141"/>
      <c r="AC37" s="141"/>
      <c r="AD37" s="141"/>
      <c r="AE37" s="141"/>
      <c r="AF37" s="141"/>
      <c r="AG37" s="141"/>
      <c r="AH37" s="141"/>
      <c r="AI37" s="333">
        <f t="shared" si="0"/>
        <v>4</v>
      </c>
      <c r="AK37" s="285">
        <f>VLOOKUP(B37,IND!B:AB,22,0)</f>
        <v>64</v>
      </c>
    </row>
    <row r="38" spans="1:37" x14ac:dyDescent="0.3">
      <c r="A38" s="12">
        <v>34</v>
      </c>
      <c r="B38" s="330" t="s">
        <v>30</v>
      </c>
      <c r="C38" s="331"/>
      <c r="D38" s="10"/>
      <c r="E38" s="10"/>
      <c r="F38" s="10" t="s">
        <v>219</v>
      </c>
      <c r="G38" s="11">
        <v>12</v>
      </c>
      <c r="H38" s="101"/>
      <c r="I38" s="136">
        <v>14</v>
      </c>
      <c r="J38" s="137" t="s">
        <v>305</v>
      </c>
      <c r="K38" s="332">
        <f t="shared" si="1"/>
        <v>0.22679618500000001</v>
      </c>
      <c r="L38" s="10">
        <v>1</v>
      </c>
      <c r="M38" s="10"/>
      <c r="N38" s="10"/>
      <c r="O38" s="10"/>
      <c r="P38" s="10"/>
      <c r="Q38" s="10"/>
      <c r="R38" s="10"/>
      <c r="S38" s="10">
        <v>1</v>
      </c>
      <c r="T38" s="334"/>
      <c r="U38" s="334"/>
      <c r="V38" s="13"/>
      <c r="W38" s="13"/>
      <c r="X38" s="13"/>
      <c r="Y38" s="141"/>
      <c r="Z38" s="141"/>
      <c r="AA38" s="141"/>
      <c r="AB38" s="141"/>
      <c r="AC38" s="141"/>
      <c r="AD38" s="141"/>
      <c r="AE38" s="141"/>
      <c r="AF38" s="141"/>
      <c r="AG38" s="141"/>
      <c r="AH38" s="141"/>
      <c r="AI38" s="333">
        <f t="shared" si="0"/>
        <v>2</v>
      </c>
      <c r="AK38" s="285">
        <f>VLOOKUP(B38,IND!B:AB,22,0)</f>
        <v>51</v>
      </c>
    </row>
    <row r="39" spans="1:37" x14ac:dyDescent="0.3">
      <c r="A39" s="12">
        <v>35</v>
      </c>
      <c r="B39" s="330" t="s">
        <v>51</v>
      </c>
      <c r="C39" s="10"/>
      <c r="D39" s="13"/>
      <c r="E39" s="10"/>
      <c r="F39" s="10" t="s">
        <v>214</v>
      </c>
      <c r="G39" s="14">
        <v>12</v>
      </c>
      <c r="H39" s="103"/>
      <c r="I39" s="142">
        <v>19</v>
      </c>
      <c r="J39" s="143" t="s">
        <v>306</v>
      </c>
      <c r="K39" s="332">
        <f t="shared" si="1"/>
        <v>0.56699046250000007</v>
      </c>
      <c r="L39" s="13"/>
      <c r="M39" s="13">
        <v>1</v>
      </c>
      <c r="N39" s="13"/>
      <c r="O39" s="13"/>
      <c r="P39" s="13">
        <v>2</v>
      </c>
      <c r="Q39" s="13"/>
      <c r="R39" s="13"/>
      <c r="S39" s="13">
        <v>1</v>
      </c>
      <c r="T39" s="334"/>
      <c r="U39" s="334"/>
      <c r="V39" s="13"/>
      <c r="W39" s="13"/>
      <c r="X39" s="13"/>
      <c r="Y39" s="141"/>
      <c r="Z39" s="141"/>
      <c r="AA39" s="141"/>
      <c r="AB39" s="141"/>
      <c r="AC39" s="141"/>
      <c r="AD39" s="141"/>
      <c r="AE39" s="141"/>
      <c r="AF39" s="141"/>
      <c r="AG39" s="141"/>
      <c r="AH39" s="141"/>
      <c r="AI39" s="333">
        <f t="shared" si="0"/>
        <v>4</v>
      </c>
      <c r="AK39" s="285">
        <f>VLOOKUP(B39,IND!B:AB,22,0)</f>
        <v>62</v>
      </c>
    </row>
    <row r="40" spans="1:37" x14ac:dyDescent="0.3">
      <c r="A40" s="12">
        <v>36</v>
      </c>
      <c r="B40" s="330" t="s">
        <v>307</v>
      </c>
      <c r="C40" s="331"/>
      <c r="D40" s="10"/>
      <c r="E40" s="10"/>
      <c r="F40" s="10" t="s">
        <v>216</v>
      </c>
      <c r="G40" s="11">
        <v>13</v>
      </c>
      <c r="H40" s="101"/>
      <c r="I40" s="136">
        <v>41</v>
      </c>
      <c r="J40" s="137" t="s">
        <v>308</v>
      </c>
      <c r="K40" s="332">
        <f t="shared" si="1"/>
        <v>0.31184475437500003</v>
      </c>
      <c r="L40" s="10"/>
      <c r="M40" s="10"/>
      <c r="N40" s="10"/>
      <c r="O40" s="10"/>
      <c r="P40" s="10"/>
      <c r="Q40" s="10"/>
      <c r="R40" s="10"/>
      <c r="S40" s="10">
        <v>2</v>
      </c>
      <c r="T40" s="334"/>
      <c r="U40" s="334"/>
      <c r="V40" s="13"/>
      <c r="W40" s="13"/>
      <c r="X40" s="13"/>
      <c r="Y40" s="141"/>
      <c r="Z40" s="141"/>
      <c r="AA40" s="141"/>
      <c r="AB40" s="141"/>
      <c r="AC40" s="141"/>
      <c r="AD40" s="141"/>
      <c r="AE40" s="141"/>
      <c r="AF40" s="141"/>
      <c r="AG40" s="141"/>
      <c r="AH40" s="141"/>
      <c r="AI40" s="333">
        <f t="shared" si="0"/>
        <v>2</v>
      </c>
      <c r="AK40" s="285">
        <f>VLOOKUP(B40,IND!B:AB,22,0)</f>
        <v>0</v>
      </c>
    </row>
    <row r="41" spans="1:37" x14ac:dyDescent="0.3">
      <c r="A41" s="12">
        <v>37</v>
      </c>
      <c r="B41" s="330" t="s">
        <v>159</v>
      </c>
      <c r="C41" s="10"/>
      <c r="D41" s="10"/>
      <c r="E41" s="10"/>
      <c r="F41" s="10" t="s">
        <v>219</v>
      </c>
      <c r="G41" s="11">
        <v>13</v>
      </c>
      <c r="H41" s="101"/>
      <c r="I41" s="136">
        <v>7</v>
      </c>
      <c r="J41" s="137" t="s">
        <v>309</v>
      </c>
      <c r="K41" s="332">
        <f t="shared" si="1"/>
        <v>0.19844666187500001</v>
      </c>
      <c r="L41" s="10">
        <v>1</v>
      </c>
      <c r="M41" s="10"/>
      <c r="N41" s="10"/>
      <c r="O41" s="10"/>
      <c r="P41" s="10"/>
      <c r="Q41" s="10"/>
      <c r="R41" s="10"/>
      <c r="S41" s="10">
        <v>1</v>
      </c>
      <c r="T41" s="334"/>
      <c r="U41" s="334"/>
      <c r="V41" s="13"/>
      <c r="W41" s="13"/>
      <c r="X41" s="13"/>
      <c r="Y41" s="141"/>
      <c r="Z41" s="141"/>
      <c r="AA41" s="141"/>
      <c r="AB41" s="141"/>
      <c r="AC41" s="141"/>
      <c r="AD41" s="141"/>
      <c r="AE41" s="141"/>
      <c r="AF41" s="141"/>
      <c r="AG41" s="141"/>
      <c r="AH41" s="141"/>
      <c r="AI41" s="333">
        <f t="shared" si="0"/>
        <v>2</v>
      </c>
      <c r="AK41" s="285">
        <f>VLOOKUP(B41,IND!B:AB,22,0)</f>
        <v>53</v>
      </c>
    </row>
    <row r="42" spans="1:37" x14ac:dyDescent="0.3">
      <c r="A42" s="12">
        <v>38</v>
      </c>
      <c r="B42" s="330" t="s">
        <v>163</v>
      </c>
      <c r="C42" s="10"/>
      <c r="D42" s="10"/>
      <c r="E42" s="10"/>
      <c r="F42" s="10" t="s">
        <v>214</v>
      </c>
      <c r="G42" s="11">
        <v>13</v>
      </c>
      <c r="H42" s="101"/>
      <c r="I42" s="136">
        <v>20</v>
      </c>
      <c r="J42" s="137" t="s">
        <v>310</v>
      </c>
      <c r="K42" s="332">
        <f t="shared" si="1"/>
        <v>0.29766999281250001</v>
      </c>
      <c r="L42" s="10">
        <v>1</v>
      </c>
      <c r="M42" s="10"/>
      <c r="N42" s="10"/>
      <c r="O42" s="10"/>
      <c r="P42" s="10"/>
      <c r="Q42" s="10"/>
      <c r="R42" s="10"/>
      <c r="S42" s="10">
        <v>1</v>
      </c>
      <c r="T42" s="334"/>
      <c r="U42" s="334"/>
      <c r="V42" s="13"/>
      <c r="W42" s="13"/>
      <c r="X42" s="13"/>
      <c r="Y42" s="141"/>
      <c r="Z42" s="141"/>
      <c r="AA42" s="141"/>
      <c r="AB42" s="141"/>
      <c r="AC42" s="141"/>
      <c r="AD42" s="141"/>
      <c r="AE42" s="141"/>
      <c r="AF42" s="141"/>
      <c r="AG42" s="141"/>
      <c r="AH42" s="141"/>
      <c r="AI42" s="333">
        <f t="shared" si="0"/>
        <v>2</v>
      </c>
      <c r="AK42" s="285">
        <f>VLOOKUP(B42,IND!B:AB,22,0)</f>
        <v>84</v>
      </c>
    </row>
    <row r="43" spans="1:37" x14ac:dyDescent="0.3">
      <c r="A43" s="12">
        <v>40</v>
      </c>
      <c r="B43" s="330" t="s">
        <v>181</v>
      </c>
      <c r="C43" s="10"/>
      <c r="D43" s="13"/>
      <c r="E43" s="10"/>
      <c r="F43" s="10" t="s">
        <v>219</v>
      </c>
      <c r="G43" s="14">
        <v>14</v>
      </c>
      <c r="H43" s="103"/>
      <c r="I43" s="142">
        <v>6</v>
      </c>
      <c r="J43" s="143" t="s">
        <v>311</v>
      </c>
      <c r="K43" s="332">
        <f t="shared" si="1"/>
        <v>0.12757285406249999</v>
      </c>
      <c r="L43" s="13">
        <v>1</v>
      </c>
      <c r="M43" s="13"/>
      <c r="N43" s="13"/>
      <c r="O43" s="13"/>
      <c r="P43" s="13"/>
      <c r="Q43" s="13"/>
      <c r="R43" s="13"/>
      <c r="S43" s="13"/>
      <c r="T43" s="334"/>
      <c r="U43" s="334"/>
      <c r="V43" s="13"/>
      <c r="W43" s="13"/>
      <c r="X43" s="13"/>
      <c r="Y43" s="141"/>
      <c r="Z43" s="141"/>
      <c r="AA43" s="141"/>
      <c r="AB43" s="141"/>
      <c r="AC43" s="141"/>
      <c r="AD43" s="141"/>
      <c r="AE43" s="141"/>
      <c r="AF43" s="141"/>
      <c r="AG43" s="141"/>
      <c r="AH43" s="141"/>
      <c r="AI43" s="333">
        <f t="shared" si="0"/>
        <v>1</v>
      </c>
      <c r="AK43" s="285">
        <f>VLOOKUP(B43,IND!B:AB,22,0)</f>
        <v>85</v>
      </c>
    </row>
    <row r="44" spans="1:37" x14ac:dyDescent="0.3">
      <c r="A44" s="12">
        <v>42</v>
      </c>
      <c r="B44" s="330" t="s">
        <v>174</v>
      </c>
      <c r="C44" s="10"/>
      <c r="D44" s="10"/>
      <c r="E44" s="10"/>
      <c r="F44" s="10" t="s">
        <v>216</v>
      </c>
      <c r="G44" s="11">
        <v>14</v>
      </c>
      <c r="H44" s="101"/>
      <c r="I44" s="136">
        <v>46</v>
      </c>
      <c r="J44" s="137" t="s">
        <v>228</v>
      </c>
      <c r="K44" s="332">
        <f t="shared" si="1"/>
        <v>0.14174761562500002</v>
      </c>
      <c r="L44" s="10"/>
      <c r="M44" s="10"/>
      <c r="N44" s="10"/>
      <c r="O44" s="10"/>
      <c r="P44" s="10"/>
      <c r="Q44" s="10"/>
      <c r="R44" s="10"/>
      <c r="S44" s="10">
        <v>1</v>
      </c>
      <c r="T44" s="334"/>
      <c r="U44" s="334"/>
      <c r="V44" s="13"/>
      <c r="W44" s="13"/>
      <c r="X44" s="13"/>
      <c r="Y44" s="141"/>
      <c r="Z44" s="141"/>
      <c r="AA44" s="141"/>
      <c r="AB44" s="141"/>
      <c r="AC44" s="141"/>
      <c r="AD44" s="141"/>
      <c r="AE44" s="141"/>
      <c r="AF44" s="141"/>
      <c r="AG44" s="141"/>
      <c r="AH44" s="141"/>
      <c r="AI44" s="333">
        <f t="shared" si="0"/>
        <v>1</v>
      </c>
      <c r="AK44" s="285">
        <f>VLOOKUP(B44,IND!B:AB,22,0)</f>
        <v>75</v>
      </c>
    </row>
    <row r="45" spans="1:37" x14ac:dyDescent="0.3">
      <c r="A45" s="12">
        <v>44</v>
      </c>
      <c r="B45" s="330" t="s">
        <v>180</v>
      </c>
      <c r="C45" s="10"/>
      <c r="D45" s="10"/>
      <c r="E45" s="10"/>
      <c r="F45" s="10" t="s">
        <v>214</v>
      </c>
      <c r="G45" s="11">
        <v>14</v>
      </c>
      <c r="H45" s="101"/>
      <c r="I45" s="136">
        <v>27</v>
      </c>
      <c r="J45" s="137" t="s">
        <v>312</v>
      </c>
      <c r="K45" s="332">
        <f t="shared" si="1"/>
        <v>0.25514570812499998</v>
      </c>
      <c r="L45" s="10"/>
      <c r="M45" s="10"/>
      <c r="N45" s="10"/>
      <c r="O45" s="10"/>
      <c r="P45" s="10">
        <v>1</v>
      </c>
      <c r="Q45" s="10"/>
      <c r="R45" s="10"/>
      <c r="S45" s="10">
        <v>1</v>
      </c>
      <c r="T45" s="334"/>
      <c r="U45" s="334"/>
      <c r="V45" s="13"/>
      <c r="W45" s="13"/>
      <c r="X45" s="13"/>
      <c r="Y45" s="141"/>
      <c r="Z45" s="141"/>
      <c r="AA45" s="141"/>
      <c r="AB45" s="141"/>
      <c r="AC45" s="141"/>
      <c r="AD45" s="141"/>
      <c r="AE45" s="141"/>
      <c r="AF45" s="141"/>
      <c r="AG45" s="141"/>
      <c r="AH45" s="141"/>
      <c r="AI45" s="333">
        <f t="shared" si="0"/>
        <v>2</v>
      </c>
      <c r="AK45" s="285">
        <f>VLOOKUP(B45,IND!B:AB,22,0)</f>
        <v>0</v>
      </c>
    </row>
    <row r="46" spans="1:37" x14ac:dyDescent="0.3">
      <c r="A46" s="12">
        <v>41</v>
      </c>
      <c r="B46" s="330" t="s">
        <v>161</v>
      </c>
      <c r="C46" s="331"/>
      <c r="D46" s="10"/>
      <c r="E46" s="10"/>
      <c r="F46" s="10" t="s">
        <v>214</v>
      </c>
      <c r="G46" s="11">
        <v>15</v>
      </c>
      <c r="H46" s="101"/>
      <c r="I46" s="136">
        <v>17</v>
      </c>
      <c r="J46" s="137" t="s">
        <v>305</v>
      </c>
      <c r="K46" s="332">
        <f t="shared" si="1"/>
        <v>0.22679618500000001</v>
      </c>
      <c r="L46" s="10">
        <v>1</v>
      </c>
      <c r="M46" s="10"/>
      <c r="N46" s="10"/>
      <c r="O46" s="10"/>
      <c r="P46" s="10"/>
      <c r="Q46" s="10"/>
      <c r="R46" s="10"/>
      <c r="S46" s="10">
        <v>1</v>
      </c>
      <c r="T46" s="334"/>
      <c r="U46" s="334"/>
      <c r="V46" s="13"/>
      <c r="W46" s="13"/>
      <c r="X46" s="13"/>
      <c r="Y46" s="141"/>
      <c r="Z46" s="141"/>
      <c r="AA46" s="141"/>
      <c r="AB46" s="141"/>
      <c r="AC46" s="141"/>
      <c r="AD46" s="141"/>
      <c r="AE46" s="141"/>
      <c r="AF46" s="141"/>
      <c r="AG46" s="141"/>
      <c r="AH46" s="141"/>
      <c r="AI46" s="333">
        <f t="shared" si="0"/>
        <v>2</v>
      </c>
      <c r="AK46" s="285">
        <f>VLOOKUP(B46,IND!B:AB,22,0)</f>
        <v>82</v>
      </c>
    </row>
    <row r="47" spans="1:37" x14ac:dyDescent="0.3">
      <c r="A47" s="12">
        <v>43</v>
      </c>
      <c r="B47" s="336" t="s">
        <v>313</v>
      </c>
      <c r="C47" s="10"/>
      <c r="D47" s="13"/>
      <c r="E47" s="10"/>
      <c r="F47" s="10" t="s">
        <v>219</v>
      </c>
      <c r="G47" s="11">
        <v>15</v>
      </c>
      <c r="H47" s="103"/>
      <c r="I47" s="142">
        <v>5</v>
      </c>
      <c r="J47" s="143" t="s">
        <v>314</v>
      </c>
      <c r="K47" s="332">
        <f t="shared" si="1"/>
        <v>7.0873807812500009E-2</v>
      </c>
      <c r="L47" s="10"/>
      <c r="M47" s="10"/>
      <c r="N47" s="10"/>
      <c r="O47" s="10"/>
      <c r="P47" s="10"/>
      <c r="Q47" s="10"/>
      <c r="R47" s="10"/>
      <c r="S47" s="10">
        <v>1</v>
      </c>
      <c r="T47" s="334"/>
      <c r="U47" s="334"/>
      <c r="V47" s="13"/>
      <c r="W47" s="13"/>
      <c r="X47" s="13"/>
      <c r="Y47" s="141"/>
      <c r="Z47" s="141"/>
      <c r="AA47" s="141"/>
      <c r="AB47" s="141"/>
      <c r="AC47" s="141"/>
      <c r="AD47" s="141"/>
      <c r="AE47" s="141"/>
      <c r="AF47" s="141"/>
      <c r="AG47" s="141"/>
      <c r="AH47" s="141"/>
      <c r="AI47" s="333">
        <f t="shared" si="0"/>
        <v>1</v>
      </c>
      <c r="AK47" s="285">
        <f>VLOOKUP(B47,IND!B:AB,22,0)</f>
        <v>81</v>
      </c>
    </row>
    <row r="48" spans="1:37" x14ac:dyDescent="0.3">
      <c r="A48" s="12">
        <v>45</v>
      </c>
      <c r="B48" s="330" t="s">
        <v>36</v>
      </c>
      <c r="C48" s="10"/>
      <c r="D48" s="10"/>
      <c r="E48" s="10"/>
      <c r="F48" s="10" t="s">
        <v>315</v>
      </c>
      <c r="G48" s="11">
        <v>20</v>
      </c>
      <c r="H48" s="101"/>
      <c r="I48" s="136">
        <v>2</v>
      </c>
      <c r="J48" s="137" t="s">
        <v>316</v>
      </c>
      <c r="K48" s="332">
        <f t="shared" si="1"/>
        <v>0</v>
      </c>
      <c r="L48" s="10"/>
      <c r="M48" s="10"/>
      <c r="N48" s="10"/>
      <c r="O48" s="10"/>
      <c r="P48" s="10"/>
      <c r="Q48" s="10"/>
      <c r="R48" s="10"/>
      <c r="S48" s="10"/>
      <c r="T48" s="334"/>
      <c r="U48" s="334"/>
      <c r="V48" s="13"/>
      <c r="W48" s="13"/>
      <c r="X48" s="13"/>
      <c r="Y48" s="141"/>
      <c r="Z48" s="141"/>
      <c r="AA48" s="141"/>
      <c r="AB48" s="141"/>
      <c r="AC48" s="141"/>
      <c r="AD48" s="141"/>
      <c r="AE48" s="141"/>
      <c r="AF48" s="141"/>
      <c r="AG48" s="141"/>
      <c r="AH48" s="141"/>
      <c r="AI48" s="333">
        <f t="shared" si="0"/>
        <v>0</v>
      </c>
      <c r="AK48" s="285">
        <f>VLOOKUP(B48,IND!B:AB,22,0)</f>
        <v>0</v>
      </c>
    </row>
    <row r="49" spans="1:37" x14ac:dyDescent="0.3">
      <c r="A49" s="12">
        <v>46</v>
      </c>
      <c r="B49" s="330" t="s">
        <v>83</v>
      </c>
      <c r="C49" s="331"/>
      <c r="D49" s="10"/>
      <c r="E49" s="10"/>
      <c r="F49" s="10" t="s">
        <v>214</v>
      </c>
      <c r="G49" s="11">
        <v>20</v>
      </c>
      <c r="H49" s="101"/>
      <c r="I49" s="136">
        <v>21</v>
      </c>
      <c r="J49" s="137" t="s">
        <v>316</v>
      </c>
      <c r="K49" s="332">
        <f t="shared" si="1"/>
        <v>0</v>
      </c>
      <c r="L49" s="10"/>
      <c r="M49" s="10"/>
      <c r="N49" s="10"/>
      <c r="O49" s="10"/>
      <c r="P49" s="10"/>
      <c r="Q49" s="10"/>
      <c r="R49" s="10"/>
      <c r="S49" s="10"/>
      <c r="T49" s="334"/>
      <c r="U49" s="334"/>
      <c r="V49" s="13"/>
      <c r="W49" s="13"/>
      <c r="X49" s="13"/>
      <c r="Y49" s="141"/>
      <c r="Z49" s="141"/>
      <c r="AA49" s="141"/>
      <c r="AB49" s="141"/>
      <c r="AC49" s="141"/>
      <c r="AD49" s="141"/>
      <c r="AE49" s="141"/>
      <c r="AF49" s="141"/>
      <c r="AG49" s="141"/>
      <c r="AH49" s="141"/>
      <c r="AI49" s="333">
        <f t="shared" si="0"/>
        <v>0</v>
      </c>
      <c r="AK49" s="285">
        <f>VLOOKUP(B49,IND!B:AB,22,0)</f>
        <v>70</v>
      </c>
    </row>
    <row r="50" spans="1:37" x14ac:dyDescent="0.3">
      <c r="A50" s="12">
        <v>47</v>
      </c>
      <c r="B50" s="337" t="s">
        <v>88</v>
      </c>
      <c r="C50" s="10"/>
      <c r="D50" s="10"/>
      <c r="E50" s="10"/>
      <c r="F50" s="10" t="s">
        <v>216</v>
      </c>
      <c r="G50" s="11">
        <v>20</v>
      </c>
      <c r="H50" s="101"/>
      <c r="I50" s="136">
        <v>43</v>
      </c>
      <c r="J50" s="137" t="s">
        <v>316</v>
      </c>
      <c r="K50" s="332">
        <f t="shared" si="1"/>
        <v>0</v>
      </c>
      <c r="L50" s="10"/>
      <c r="M50" s="10"/>
      <c r="N50" s="10"/>
      <c r="O50" s="10"/>
      <c r="P50" s="10"/>
      <c r="Q50" s="10"/>
      <c r="R50" s="10"/>
      <c r="S50" s="10"/>
      <c r="T50" s="334"/>
      <c r="U50" s="334"/>
      <c r="V50" s="13"/>
      <c r="W50" s="13"/>
      <c r="X50" s="13"/>
      <c r="Y50" s="141"/>
      <c r="Z50" s="141"/>
      <c r="AA50" s="141"/>
      <c r="AB50" s="141"/>
      <c r="AC50" s="141"/>
      <c r="AD50" s="141"/>
      <c r="AE50" s="141"/>
      <c r="AF50" s="141"/>
      <c r="AG50" s="141"/>
      <c r="AH50" s="141"/>
      <c r="AI50" s="333">
        <f t="shared" si="0"/>
        <v>0</v>
      </c>
      <c r="AK50" s="285">
        <f>VLOOKUP(B50,IND!B:AB,22,0)</f>
        <v>0</v>
      </c>
    </row>
    <row r="51" spans="1:37" x14ac:dyDescent="0.3">
      <c r="A51" s="12">
        <v>48</v>
      </c>
      <c r="B51" s="13"/>
      <c r="C51" s="10"/>
      <c r="D51" s="13"/>
      <c r="E51" s="10"/>
      <c r="F51" s="10"/>
      <c r="G51" s="11"/>
      <c r="H51" s="103"/>
      <c r="I51" s="142"/>
      <c r="J51" s="143"/>
      <c r="K51" s="332">
        <f t="shared" si="1"/>
        <v>0</v>
      </c>
      <c r="L51" s="13"/>
      <c r="M51" s="13"/>
      <c r="N51" s="13"/>
      <c r="O51" s="13"/>
      <c r="P51" s="13"/>
      <c r="Q51" s="13"/>
      <c r="R51" s="13"/>
      <c r="S51" s="13"/>
      <c r="T51" s="334"/>
      <c r="U51" s="334"/>
      <c r="V51" s="13"/>
      <c r="W51" s="13"/>
      <c r="X51" s="13"/>
      <c r="Y51" s="141"/>
      <c r="Z51" s="141"/>
      <c r="AA51" s="141"/>
      <c r="AB51" s="141"/>
      <c r="AC51" s="141"/>
      <c r="AD51" s="141"/>
      <c r="AE51" s="141"/>
      <c r="AF51" s="141"/>
      <c r="AG51" s="141"/>
      <c r="AH51" s="141"/>
      <c r="AI51" s="333">
        <f t="shared" si="0"/>
        <v>0</v>
      </c>
      <c r="AK51" s="285" t="e">
        <f>VLOOKUP(B51,IND!B:AB,22,0)</f>
        <v>#N/A</v>
      </c>
    </row>
    <row r="52" spans="1:37" hidden="1" x14ac:dyDescent="0.3">
      <c r="A52" s="12">
        <v>49</v>
      </c>
      <c r="B52" s="10"/>
      <c r="C52" s="10"/>
      <c r="D52" s="10"/>
      <c r="E52" s="10"/>
      <c r="F52" s="10"/>
      <c r="G52" s="11"/>
      <c r="H52" s="101"/>
      <c r="I52" s="136"/>
      <c r="J52" s="137"/>
      <c r="K52" s="332">
        <f t="shared" ref="K52:K56" si="2">CONVERT(J52,"ozm","kg")</f>
        <v>0</v>
      </c>
      <c r="L52" s="10"/>
      <c r="M52" s="10"/>
      <c r="N52" s="10"/>
      <c r="O52" s="10"/>
      <c r="P52" s="10"/>
      <c r="Q52" s="10"/>
      <c r="R52" s="10"/>
      <c r="S52" s="10"/>
      <c r="T52" s="334"/>
      <c r="U52" s="334"/>
      <c r="V52" s="13"/>
      <c r="W52" s="13"/>
      <c r="X52" s="13"/>
      <c r="Y52" s="141"/>
      <c r="Z52" s="141"/>
      <c r="AA52" s="141"/>
      <c r="AB52" s="141"/>
      <c r="AC52" s="141"/>
      <c r="AD52" s="141"/>
      <c r="AE52" s="141"/>
      <c r="AF52" s="141"/>
      <c r="AG52" s="141"/>
      <c r="AH52" s="141"/>
      <c r="AI52" s="333">
        <f t="shared" ref="AI52:AI83" si="3">SUM(L52:Y52)</f>
        <v>0</v>
      </c>
      <c r="AK52" s="285" t="e">
        <f>VLOOKUP(B52,IND!B:AB,22,0)</f>
        <v>#N/A</v>
      </c>
    </row>
    <row r="53" spans="1:37" hidden="1" x14ac:dyDescent="0.3">
      <c r="A53" s="12">
        <v>50</v>
      </c>
      <c r="B53" s="10"/>
      <c r="C53" s="10"/>
      <c r="D53" s="10"/>
      <c r="E53" s="10"/>
      <c r="F53" s="10"/>
      <c r="G53" s="11"/>
      <c r="H53" s="101"/>
      <c r="I53" s="136"/>
      <c r="J53" s="137"/>
      <c r="K53" s="332">
        <f t="shared" si="2"/>
        <v>0</v>
      </c>
      <c r="L53" s="10"/>
      <c r="M53" s="10"/>
      <c r="N53" s="10"/>
      <c r="O53" s="10"/>
      <c r="P53" s="10"/>
      <c r="Q53" s="10"/>
      <c r="R53" s="10"/>
      <c r="S53" s="10"/>
      <c r="T53" s="334"/>
      <c r="U53" s="334"/>
      <c r="V53" s="13"/>
      <c r="W53" s="13"/>
      <c r="X53" s="13"/>
      <c r="Y53" s="141"/>
      <c r="Z53" s="141"/>
      <c r="AA53" s="141"/>
      <c r="AB53" s="141"/>
      <c r="AC53" s="141"/>
      <c r="AD53" s="141"/>
      <c r="AE53" s="141"/>
      <c r="AF53" s="141"/>
      <c r="AG53" s="141"/>
      <c r="AH53" s="141"/>
      <c r="AI53" s="333">
        <f t="shared" si="3"/>
        <v>0</v>
      </c>
      <c r="AK53" s="285" t="e">
        <f>VLOOKUP(B53,IND!B:AB,22,0)</f>
        <v>#N/A</v>
      </c>
    </row>
    <row r="54" spans="1:37" hidden="1" x14ac:dyDescent="0.3">
      <c r="A54" s="12">
        <v>51</v>
      </c>
      <c r="B54" s="10"/>
      <c r="C54" s="10"/>
      <c r="D54" s="10"/>
      <c r="E54" s="10"/>
      <c r="F54" s="10"/>
      <c r="G54" s="11"/>
      <c r="H54" s="101"/>
      <c r="I54" s="136"/>
      <c r="J54" s="137"/>
      <c r="K54" s="332">
        <f t="shared" si="2"/>
        <v>0</v>
      </c>
      <c r="L54" s="10"/>
      <c r="M54" s="10"/>
      <c r="N54" s="10"/>
      <c r="O54" s="10"/>
      <c r="P54" s="10"/>
      <c r="Q54" s="10"/>
      <c r="R54" s="10"/>
      <c r="S54" s="10"/>
      <c r="T54" s="334"/>
      <c r="U54" s="334"/>
      <c r="V54" s="13"/>
      <c r="W54" s="13"/>
      <c r="X54" s="13"/>
      <c r="Y54" s="141"/>
      <c r="Z54" s="141"/>
      <c r="AA54" s="141"/>
      <c r="AB54" s="141"/>
      <c r="AC54" s="141"/>
      <c r="AD54" s="141"/>
      <c r="AE54" s="141"/>
      <c r="AF54" s="141"/>
      <c r="AG54" s="141"/>
      <c r="AH54" s="141"/>
      <c r="AI54" s="333">
        <f t="shared" si="3"/>
        <v>0</v>
      </c>
      <c r="AK54" s="285" t="e">
        <f>VLOOKUP(B54,IND!B:AB,22,0)</f>
        <v>#N/A</v>
      </c>
    </row>
    <row r="55" spans="1:37" hidden="1" x14ac:dyDescent="0.3">
      <c r="A55" s="12">
        <v>52</v>
      </c>
      <c r="B55" s="13"/>
      <c r="C55" s="10"/>
      <c r="D55" s="13"/>
      <c r="E55" s="10"/>
      <c r="F55" s="10"/>
      <c r="G55" s="14"/>
      <c r="H55" s="103"/>
      <c r="I55" s="142"/>
      <c r="J55" s="143"/>
      <c r="K55" s="332">
        <f t="shared" si="2"/>
        <v>0</v>
      </c>
      <c r="L55" s="13"/>
      <c r="M55" s="13"/>
      <c r="N55" s="13"/>
      <c r="O55" s="13"/>
      <c r="P55" s="13"/>
      <c r="Q55" s="13"/>
      <c r="R55" s="13"/>
      <c r="S55" s="13"/>
      <c r="T55" s="334"/>
      <c r="U55" s="334"/>
      <c r="V55" s="13"/>
      <c r="W55" s="13"/>
      <c r="X55" s="13"/>
      <c r="Y55" s="141"/>
      <c r="Z55" s="141"/>
      <c r="AA55" s="141"/>
      <c r="AB55" s="141"/>
      <c r="AC55" s="141"/>
      <c r="AD55" s="141"/>
      <c r="AE55" s="141"/>
      <c r="AF55" s="141"/>
      <c r="AG55" s="141"/>
      <c r="AH55" s="141"/>
      <c r="AI55" s="333">
        <f t="shared" si="3"/>
        <v>0</v>
      </c>
      <c r="AK55" s="285" t="e">
        <f>VLOOKUP(B55,IND!B:AB,22,0)</f>
        <v>#N/A</v>
      </c>
    </row>
    <row r="56" spans="1:37" hidden="1" x14ac:dyDescent="0.3">
      <c r="A56" s="12">
        <v>53</v>
      </c>
      <c r="B56" s="10"/>
      <c r="C56" s="10"/>
      <c r="D56" s="10"/>
      <c r="E56" s="10"/>
      <c r="F56" s="10"/>
      <c r="G56" s="11"/>
      <c r="H56" s="101"/>
      <c r="I56" s="136"/>
      <c r="J56" s="137"/>
      <c r="K56" s="332">
        <f t="shared" si="2"/>
        <v>0</v>
      </c>
      <c r="L56" s="10"/>
      <c r="M56" s="10"/>
      <c r="N56" s="10"/>
      <c r="O56" s="10"/>
      <c r="P56" s="10"/>
      <c r="Q56" s="10"/>
      <c r="R56" s="10"/>
      <c r="S56" s="10"/>
      <c r="T56" s="334"/>
      <c r="U56" s="334"/>
      <c r="V56" s="13"/>
      <c r="W56" s="13"/>
      <c r="X56" s="13"/>
      <c r="Y56" s="141"/>
      <c r="Z56" s="141"/>
      <c r="AA56" s="141"/>
      <c r="AB56" s="141"/>
      <c r="AC56" s="141"/>
      <c r="AD56" s="141"/>
      <c r="AE56" s="141"/>
      <c r="AF56" s="141"/>
      <c r="AG56" s="141"/>
      <c r="AH56" s="141"/>
      <c r="AI56" s="333">
        <f t="shared" si="3"/>
        <v>0</v>
      </c>
      <c r="AK56" s="285" t="e">
        <f>VLOOKUP(B56,IND!B:AB,22,0)</f>
        <v>#N/A</v>
      </c>
    </row>
    <row r="57" spans="1:37" hidden="1" x14ac:dyDescent="0.3">
      <c r="A57" s="12">
        <v>54</v>
      </c>
      <c r="B57" s="10"/>
      <c r="C57" s="10"/>
      <c r="D57" s="10"/>
      <c r="E57" s="10"/>
      <c r="F57" s="10"/>
      <c r="G57" s="11"/>
      <c r="H57" s="101"/>
      <c r="I57" s="136"/>
      <c r="J57" s="137"/>
      <c r="K57" s="332">
        <f>CONVERT(J57,"ozm","kg")</f>
        <v>0</v>
      </c>
      <c r="L57" s="10"/>
      <c r="M57" s="10"/>
      <c r="N57" s="10"/>
      <c r="O57" s="10"/>
      <c r="P57" s="10"/>
      <c r="Q57" s="10"/>
      <c r="R57" s="10"/>
      <c r="S57" s="10"/>
      <c r="T57" s="334"/>
      <c r="U57" s="334"/>
      <c r="V57" s="13"/>
      <c r="W57" s="13"/>
      <c r="X57" s="13"/>
      <c r="Y57" s="141"/>
      <c r="Z57" s="141"/>
      <c r="AA57" s="141"/>
      <c r="AB57" s="141"/>
      <c r="AC57" s="141"/>
      <c r="AD57" s="141"/>
      <c r="AE57" s="141"/>
      <c r="AF57" s="141"/>
      <c r="AG57" s="141"/>
      <c r="AH57" s="141"/>
      <c r="AI57" s="333">
        <f t="shared" si="3"/>
        <v>0</v>
      </c>
      <c r="AK57" s="285" t="e">
        <f>VLOOKUP(B57,IND!B:AB,22,0)</f>
        <v>#N/A</v>
      </c>
    </row>
    <row r="58" spans="1:37" hidden="1" x14ac:dyDescent="0.3">
      <c r="A58" s="12">
        <v>55</v>
      </c>
      <c r="B58" s="10"/>
      <c r="C58" s="10"/>
      <c r="D58" s="10"/>
      <c r="E58" s="10"/>
      <c r="F58" s="10"/>
      <c r="G58" s="11"/>
      <c r="H58" s="101"/>
      <c r="I58" s="136"/>
      <c r="J58" s="137"/>
      <c r="K58" s="332">
        <f>CONVERT(J58,"ozm","kg")</f>
        <v>0</v>
      </c>
      <c r="L58" s="10"/>
      <c r="M58" s="10"/>
      <c r="N58" s="10"/>
      <c r="O58" s="10"/>
      <c r="P58" s="10"/>
      <c r="Q58" s="10"/>
      <c r="R58" s="10"/>
      <c r="S58" s="10"/>
      <c r="T58" s="334"/>
      <c r="U58" s="334"/>
      <c r="V58" s="13"/>
      <c r="W58" s="13"/>
      <c r="X58" s="13"/>
      <c r="Y58" s="141"/>
      <c r="Z58" s="141"/>
      <c r="AA58" s="141"/>
      <c r="AB58" s="141"/>
      <c r="AC58" s="141"/>
      <c r="AD58" s="141"/>
      <c r="AE58" s="141"/>
      <c r="AF58" s="141"/>
      <c r="AG58" s="141"/>
      <c r="AH58" s="141"/>
      <c r="AI58" s="333">
        <f t="shared" si="3"/>
        <v>0</v>
      </c>
      <c r="AK58" s="285" t="e">
        <f>VLOOKUP(B58,IND!B:AB,22,0)</f>
        <v>#N/A</v>
      </c>
    </row>
    <row r="59" spans="1:37" hidden="1" x14ac:dyDescent="0.3">
      <c r="A59" s="12">
        <v>56</v>
      </c>
      <c r="B59" s="13"/>
      <c r="C59" s="10"/>
      <c r="D59" s="13"/>
      <c r="E59" s="10"/>
      <c r="F59" s="10"/>
      <c r="G59" s="14"/>
      <c r="H59" s="103"/>
      <c r="I59" s="142"/>
      <c r="J59" s="143"/>
      <c r="K59" s="332">
        <f>CONVERT(J59,"ozm","kg")</f>
        <v>0</v>
      </c>
      <c r="L59" s="13"/>
      <c r="M59" s="13"/>
      <c r="N59" s="13"/>
      <c r="O59" s="13"/>
      <c r="P59" s="13"/>
      <c r="Q59" s="13"/>
      <c r="R59" s="13"/>
      <c r="S59" s="13"/>
      <c r="T59" s="334"/>
      <c r="U59" s="334"/>
      <c r="V59" s="13"/>
      <c r="W59" s="13"/>
      <c r="X59" s="13"/>
      <c r="Y59" s="141"/>
      <c r="Z59" s="141"/>
      <c r="AA59" s="141"/>
      <c r="AB59" s="141"/>
      <c r="AC59" s="141"/>
      <c r="AD59" s="141"/>
      <c r="AE59" s="141"/>
      <c r="AF59" s="141"/>
      <c r="AG59" s="141"/>
      <c r="AH59" s="141"/>
      <c r="AI59" s="333">
        <f t="shared" si="3"/>
        <v>0</v>
      </c>
      <c r="AK59" s="285" t="e">
        <f>VLOOKUP(B59,IND!B:AB,22,0)</f>
        <v>#N/A</v>
      </c>
    </row>
    <row r="60" spans="1:37" hidden="1" x14ac:dyDescent="0.3">
      <c r="A60" s="12">
        <v>57</v>
      </c>
      <c r="B60" s="10"/>
      <c r="C60" s="10"/>
      <c r="D60" s="10"/>
      <c r="E60" s="10"/>
      <c r="F60" s="10"/>
      <c r="G60" s="11"/>
      <c r="H60" s="101"/>
      <c r="I60" s="136"/>
      <c r="J60" s="137"/>
      <c r="K60" s="332">
        <f t="shared" ref="K60:K91" si="4">CONVERT(J60,"lbm","kg")</f>
        <v>0</v>
      </c>
      <c r="L60" s="10"/>
      <c r="M60" s="10"/>
      <c r="N60" s="10"/>
      <c r="O60" s="10"/>
      <c r="P60" s="10"/>
      <c r="Q60" s="10"/>
      <c r="R60" s="10"/>
      <c r="S60" s="10"/>
      <c r="T60" s="334"/>
      <c r="U60" s="334"/>
      <c r="V60" s="13"/>
      <c r="W60" s="13"/>
      <c r="X60" s="13"/>
      <c r="Y60" s="141"/>
      <c r="Z60" s="141"/>
      <c r="AA60" s="141"/>
      <c r="AB60" s="141"/>
      <c r="AC60" s="141"/>
      <c r="AD60" s="141"/>
      <c r="AE60" s="141"/>
      <c r="AF60" s="141"/>
      <c r="AG60" s="141"/>
      <c r="AH60" s="141"/>
      <c r="AI60" s="333">
        <f t="shared" si="3"/>
        <v>0</v>
      </c>
      <c r="AK60" s="285" t="e">
        <f>VLOOKUP(B60,IND!B:AB,22,0)</f>
        <v>#N/A</v>
      </c>
    </row>
    <row r="61" spans="1:37" ht="15.75" hidden="1" customHeight="1" x14ac:dyDescent="0.3">
      <c r="A61" s="12">
        <v>58</v>
      </c>
      <c r="B61" s="10"/>
      <c r="C61" s="10"/>
      <c r="D61" s="10"/>
      <c r="E61" s="10"/>
      <c r="F61" s="10"/>
      <c r="G61" s="11"/>
      <c r="H61" s="101"/>
      <c r="I61" s="136"/>
      <c r="J61" s="137"/>
      <c r="K61" s="332">
        <f t="shared" si="4"/>
        <v>0</v>
      </c>
      <c r="L61" s="10"/>
      <c r="M61" s="10"/>
      <c r="N61" s="10"/>
      <c r="O61" s="10"/>
      <c r="P61" s="10"/>
      <c r="Q61" s="10"/>
      <c r="R61" s="10"/>
      <c r="S61" s="10"/>
      <c r="T61" s="334"/>
      <c r="U61" s="334"/>
      <c r="V61" s="13"/>
      <c r="W61" s="13"/>
      <c r="X61" s="13"/>
      <c r="Y61" s="141"/>
      <c r="Z61" s="141"/>
      <c r="AA61" s="141"/>
      <c r="AB61" s="141"/>
      <c r="AC61" s="141"/>
      <c r="AD61" s="141"/>
      <c r="AE61" s="141"/>
      <c r="AF61" s="141"/>
      <c r="AG61" s="141"/>
      <c r="AH61" s="141"/>
      <c r="AI61" s="333">
        <f t="shared" si="3"/>
        <v>0</v>
      </c>
      <c r="AK61" s="285" t="e">
        <f>VLOOKUP(B61,IND!B:AB,22,0)</f>
        <v>#N/A</v>
      </c>
    </row>
    <row r="62" spans="1:37" ht="15.75" hidden="1" customHeight="1" x14ac:dyDescent="0.3">
      <c r="A62" s="12">
        <v>59</v>
      </c>
      <c r="B62" s="10"/>
      <c r="C62" s="10"/>
      <c r="D62" s="10"/>
      <c r="E62" s="10"/>
      <c r="F62" s="10"/>
      <c r="G62" s="11"/>
      <c r="H62" s="101"/>
      <c r="I62" s="136"/>
      <c r="J62" s="137"/>
      <c r="K62" s="10">
        <f t="shared" si="4"/>
        <v>0</v>
      </c>
      <c r="L62" s="10"/>
      <c r="M62" s="10"/>
      <c r="N62" s="10"/>
      <c r="O62" s="10"/>
      <c r="P62" s="10"/>
      <c r="Q62" s="10"/>
      <c r="R62" s="10"/>
      <c r="S62" s="10"/>
      <c r="T62" s="334"/>
      <c r="U62" s="334"/>
      <c r="V62" s="13"/>
      <c r="W62" s="13"/>
      <c r="X62" s="13"/>
      <c r="Y62" s="141"/>
      <c r="Z62" s="141"/>
      <c r="AA62" s="141"/>
      <c r="AB62" s="141"/>
      <c r="AC62" s="141"/>
      <c r="AD62" s="141"/>
      <c r="AE62" s="141"/>
      <c r="AF62" s="141"/>
      <c r="AG62" s="141"/>
      <c r="AH62" s="141"/>
      <c r="AI62" s="333">
        <f t="shared" si="3"/>
        <v>0</v>
      </c>
      <c r="AK62" s="285" t="e">
        <f>VLOOKUP(B62,IND!B:AB,22,0)</f>
        <v>#N/A</v>
      </c>
    </row>
    <row r="63" spans="1:37" ht="15.75" hidden="1" customHeight="1" x14ac:dyDescent="0.3">
      <c r="A63" s="12">
        <v>60</v>
      </c>
      <c r="B63" s="13"/>
      <c r="C63" s="10"/>
      <c r="D63" s="13"/>
      <c r="E63" s="10"/>
      <c r="F63" s="10"/>
      <c r="G63" s="14"/>
      <c r="H63" s="103"/>
      <c r="I63" s="142"/>
      <c r="J63" s="143"/>
      <c r="K63" s="10">
        <f t="shared" si="4"/>
        <v>0</v>
      </c>
      <c r="L63" s="13"/>
      <c r="M63" s="13"/>
      <c r="N63" s="13"/>
      <c r="O63" s="13"/>
      <c r="P63" s="13"/>
      <c r="Q63" s="13"/>
      <c r="R63" s="13"/>
      <c r="S63" s="13"/>
      <c r="T63" s="334"/>
      <c r="U63" s="334"/>
      <c r="V63" s="13"/>
      <c r="W63" s="13"/>
      <c r="X63" s="13"/>
      <c r="Y63" s="141"/>
      <c r="Z63" s="141"/>
      <c r="AA63" s="141"/>
      <c r="AB63" s="141"/>
      <c r="AC63" s="141"/>
      <c r="AD63" s="141"/>
      <c r="AE63" s="141"/>
      <c r="AF63" s="141"/>
      <c r="AG63" s="141"/>
      <c r="AH63" s="141"/>
      <c r="AI63" s="333">
        <f t="shared" si="3"/>
        <v>0</v>
      </c>
      <c r="AK63" s="285" t="e">
        <f>VLOOKUP(B63,IND!B:AB,22,0)</f>
        <v>#N/A</v>
      </c>
    </row>
    <row r="64" spans="1:37" hidden="1" x14ac:dyDescent="0.3">
      <c r="A64" s="12">
        <v>61</v>
      </c>
      <c r="B64" s="10"/>
      <c r="C64" s="10"/>
      <c r="D64" s="10"/>
      <c r="E64" s="10"/>
      <c r="F64" s="10"/>
      <c r="G64" s="11"/>
      <c r="H64" s="101"/>
      <c r="I64" s="136"/>
      <c r="J64" s="137"/>
      <c r="K64" s="10">
        <f t="shared" si="4"/>
        <v>0</v>
      </c>
      <c r="L64" s="10"/>
      <c r="M64" s="10"/>
      <c r="N64" s="10"/>
      <c r="O64" s="10"/>
      <c r="P64" s="10"/>
      <c r="Q64" s="10"/>
      <c r="R64" s="10"/>
      <c r="S64" s="10"/>
      <c r="T64" s="334"/>
      <c r="U64" s="334"/>
      <c r="V64" s="13"/>
      <c r="W64" s="13"/>
      <c r="X64" s="13"/>
      <c r="Y64" s="141"/>
      <c r="Z64" s="141"/>
      <c r="AA64" s="141"/>
      <c r="AB64" s="141"/>
      <c r="AC64" s="141"/>
      <c r="AD64" s="141"/>
      <c r="AE64" s="141"/>
      <c r="AF64" s="141"/>
      <c r="AG64" s="141"/>
      <c r="AH64" s="141"/>
      <c r="AI64" s="333">
        <f t="shared" si="3"/>
        <v>0</v>
      </c>
      <c r="AK64" s="285" t="e">
        <f>VLOOKUP(B64,IND!B:AB,22,0)</f>
        <v>#N/A</v>
      </c>
    </row>
    <row r="65" spans="1:37" hidden="1" x14ac:dyDescent="0.3">
      <c r="A65" s="12">
        <v>62</v>
      </c>
      <c r="B65" s="10"/>
      <c r="C65" s="10"/>
      <c r="D65" s="10"/>
      <c r="E65" s="10"/>
      <c r="F65" s="10"/>
      <c r="G65" s="11"/>
      <c r="H65" s="101"/>
      <c r="I65" s="136"/>
      <c r="J65" s="137"/>
      <c r="K65" s="10">
        <f t="shared" si="4"/>
        <v>0</v>
      </c>
      <c r="L65" s="10"/>
      <c r="M65" s="10"/>
      <c r="N65" s="10"/>
      <c r="O65" s="10"/>
      <c r="P65" s="10"/>
      <c r="Q65" s="10"/>
      <c r="R65" s="10"/>
      <c r="S65" s="10"/>
      <c r="T65" s="334"/>
      <c r="U65" s="334"/>
      <c r="V65" s="13"/>
      <c r="W65" s="13"/>
      <c r="X65" s="13"/>
      <c r="Y65" s="141"/>
      <c r="Z65" s="141"/>
      <c r="AA65" s="141"/>
      <c r="AB65" s="141"/>
      <c r="AC65" s="141"/>
      <c r="AD65" s="141"/>
      <c r="AE65" s="141"/>
      <c r="AF65" s="141"/>
      <c r="AG65" s="141"/>
      <c r="AH65" s="141"/>
      <c r="AI65" s="333">
        <f t="shared" si="3"/>
        <v>0</v>
      </c>
      <c r="AK65" s="285" t="e">
        <f>VLOOKUP(B65,IND!B:AB,22,0)</f>
        <v>#N/A</v>
      </c>
    </row>
    <row r="66" spans="1:37" hidden="1" x14ac:dyDescent="0.3">
      <c r="A66" s="12">
        <v>63</v>
      </c>
      <c r="B66" s="10"/>
      <c r="C66" s="10"/>
      <c r="D66" s="10"/>
      <c r="E66" s="10"/>
      <c r="F66" s="10"/>
      <c r="G66" s="11"/>
      <c r="H66" s="101"/>
      <c r="I66" s="136"/>
      <c r="J66" s="137"/>
      <c r="K66" s="10">
        <f t="shared" si="4"/>
        <v>0</v>
      </c>
      <c r="L66" s="10"/>
      <c r="M66" s="10"/>
      <c r="N66" s="10"/>
      <c r="O66" s="10"/>
      <c r="P66" s="10"/>
      <c r="Q66" s="10"/>
      <c r="R66" s="10"/>
      <c r="S66" s="10"/>
      <c r="T66" s="334"/>
      <c r="U66" s="334"/>
      <c r="V66" s="13"/>
      <c r="W66" s="13"/>
      <c r="X66" s="13"/>
      <c r="Y66" s="141"/>
      <c r="Z66" s="141"/>
      <c r="AA66" s="141"/>
      <c r="AB66" s="141"/>
      <c r="AC66" s="141"/>
      <c r="AD66" s="141"/>
      <c r="AE66" s="141"/>
      <c r="AF66" s="141"/>
      <c r="AG66" s="141"/>
      <c r="AH66" s="141"/>
      <c r="AI66" s="333">
        <f t="shared" si="3"/>
        <v>0</v>
      </c>
      <c r="AK66" s="285" t="e">
        <f>VLOOKUP(B66,IND!B:AB,22,0)</f>
        <v>#N/A</v>
      </c>
    </row>
    <row r="67" spans="1:37" hidden="1" x14ac:dyDescent="0.3">
      <c r="A67" s="12">
        <v>64</v>
      </c>
      <c r="B67" s="13"/>
      <c r="C67" s="10"/>
      <c r="D67" s="13"/>
      <c r="E67" s="10"/>
      <c r="F67" s="10"/>
      <c r="G67" s="14"/>
      <c r="H67" s="103"/>
      <c r="I67" s="142"/>
      <c r="J67" s="143"/>
      <c r="K67" s="10">
        <f t="shared" si="4"/>
        <v>0</v>
      </c>
      <c r="L67" s="13"/>
      <c r="M67" s="13"/>
      <c r="N67" s="13"/>
      <c r="O67" s="13"/>
      <c r="P67" s="13"/>
      <c r="Q67" s="13"/>
      <c r="R67" s="13"/>
      <c r="S67" s="13"/>
      <c r="T67" s="334"/>
      <c r="U67" s="334"/>
      <c r="V67" s="13"/>
      <c r="W67" s="13"/>
      <c r="X67" s="13"/>
      <c r="Y67" s="141"/>
      <c r="Z67" s="141"/>
      <c r="AA67" s="141"/>
      <c r="AB67" s="141"/>
      <c r="AC67" s="141"/>
      <c r="AD67" s="141"/>
      <c r="AE67" s="141"/>
      <c r="AF67" s="141"/>
      <c r="AG67" s="141"/>
      <c r="AH67" s="141"/>
      <c r="AI67" s="333">
        <f t="shared" si="3"/>
        <v>0</v>
      </c>
      <c r="AK67" s="285" t="e">
        <f>VLOOKUP(B67,IND!B:AB,22,0)</f>
        <v>#N/A</v>
      </c>
    </row>
    <row r="68" spans="1:37" hidden="1" x14ac:dyDescent="0.3">
      <c r="A68" s="12">
        <v>65</v>
      </c>
      <c r="B68" s="10"/>
      <c r="C68" s="10"/>
      <c r="D68" s="10"/>
      <c r="E68" s="10"/>
      <c r="F68" s="10"/>
      <c r="G68" s="11"/>
      <c r="H68" s="101"/>
      <c r="I68" s="136"/>
      <c r="J68" s="137"/>
      <c r="K68" s="10">
        <f t="shared" si="4"/>
        <v>0</v>
      </c>
      <c r="L68" s="10"/>
      <c r="M68" s="10"/>
      <c r="N68" s="10"/>
      <c r="O68" s="10"/>
      <c r="P68" s="10"/>
      <c r="Q68" s="10"/>
      <c r="R68" s="10"/>
      <c r="S68" s="10"/>
      <c r="T68" s="334"/>
      <c r="U68" s="334"/>
      <c r="V68" s="13"/>
      <c r="W68" s="13"/>
      <c r="X68" s="13"/>
      <c r="Y68" s="141"/>
      <c r="Z68" s="141"/>
      <c r="AA68" s="141"/>
      <c r="AB68" s="141"/>
      <c r="AC68" s="141"/>
      <c r="AD68" s="141"/>
      <c r="AE68" s="141"/>
      <c r="AF68" s="141"/>
      <c r="AG68" s="141"/>
      <c r="AH68" s="141"/>
      <c r="AI68" s="333">
        <f t="shared" si="3"/>
        <v>0</v>
      </c>
      <c r="AK68" s="285" t="e">
        <f>VLOOKUP(B68,IND!B:AB,22,0)</f>
        <v>#N/A</v>
      </c>
    </row>
    <row r="69" spans="1:37" hidden="1" x14ac:dyDescent="0.3">
      <c r="A69" s="12">
        <v>66</v>
      </c>
      <c r="B69" s="10"/>
      <c r="C69" s="10"/>
      <c r="D69" s="10"/>
      <c r="E69" s="10"/>
      <c r="F69" s="10"/>
      <c r="G69" s="11"/>
      <c r="H69" s="101"/>
      <c r="I69" s="136"/>
      <c r="J69" s="137"/>
      <c r="K69" s="10">
        <f t="shared" si="4"/>
        <v>0</v>
      </c>
      <c r="L69" s="10"/>
      <c r="M69" s="10"/>
      <c r="N69" s="10"/>
      <c r="O69" s="10"/>
      <c r="P69" s="10"/>
      <c r="Q69" s="10"/>
      <c r="R69" s="10"/>
      <c r="S69" s="10"/>
      <c r="T69" s="334"/>
      <c r="U69" s="334"/>
      <c r="V69" s="13"/>
      <c r="W69" s="13"/>
      <c r="X69" s="13"/>
      <c r="Y69" s="141"/>
      <c r="Z69" s="141"/>
      <c r="AA69" s="141"/>
      <c r="AB69" s="141"/>
      <c r="AC69" s="141"/>
      <c r="AD69" s="141"/>
      <c r="AE69" s="141"/>
      <c r="AF69" s="141"/>
      <c r="AG69" s="141"/>
      <c r="AH69" s="141"/>
      <c r="AI69" s="333">
        <f t="shared" si="3"/>
        <v>0</v>
      </c>
      <c r="AK69" s="285" t="e">
        <f>VLOOKUP(B69,IND!B:AB,22,0)</f>
        <v>#N/A</v>
      </c>
    </row>
    <row r="70" spans="1:37" hidden="1" x14ac:dyDescent="0.3">
      <c r="A70" s="12">
        <v>67</v>
      </c>
      <c r="B70" s="10"/>
      <c r="C70" s="10"/>
      <c r="D70" s="10"/>
      <c r="E70" s="10"/>
      <c r="F70" s="10"/>
      <c r="G70" s="11"/>
      <c r="H70" s="101"/>
      <c r="I70" s="136"/>
      <c r="J70" s="137"/>
      <c r="K70" s="10">
        <f t="shared" si="4"/>
        <v>0</v>
      </c>
      <c r="L70" s="10"/>
      <c r="M70" s="10"/>
      <c r="N70" s="10"/>
      <c r="O70" s="10"/>
      <c r="P70" s="10"/>
      <c r="Q70" s="10"/>
      <c r="R70" s="10"/>
      <c r="S70" s="10"/>
      <c r="T70" s="334"/>
      <c r="U70" s="334"/>
      <c r="V70" s="13"/>
      <c r="W70" s="13"/>
      <c r="X70" s="13"/>
      <c r="Y70" s="141"/>
      <c r="Z70" s="141"/>
      <c r="AA70" s="141"/>
      <c r="AB70" s="141"/>
      <c r="AC70" s="141"/>
      <c r="AD70" s="141"/>
      <c r="AE70" s="141"/>
      <c r="AF70" s="141"/>
      <c r="AG70" s="141"/>
      <c r="AH70" s="141"/>
      <c r="AI70" s="333">
        <f t="shared" si="3"/>
        <v>0</v>
      </c>
      <c r="AK70" s="285" t="e">
        <f>VLOOKUP(B70,IND!B:AB,22,0)</f>
        <v>#N/A</v>
      </c>
    </row>
    <row r="71" spans="1:37" hidden="1" x14ac:dyDescent="0.3">
      <c r="A71" s="12">
        <v>68</v>
      </c>
      <c r="B71" s="13"/>
      <c r="C71" s="10"/>
      <c r="D71" s="13"/>
      <c r="E71" s="10"/>
      <c r="F71" s="10"/>
      <c r="G71" s="14"/>
      <c r="H71" s="103"/>
      <c r="I71" s="142"/>
      <c r="J71" s="143"/>
      <c r="K71" s="10">
        <f t="shared" si="4"/>
        <v>0</v>
      </c>
      <c r="L71" s="13"/>
      <c r="M71" s="13"/>
      <c r="N71" s="13"/>
      <c r="O71" s="13"/>
      <c r="P71" s="13"/>
      <c r="Q71" s="13"/>
      <c r="R71" s="13"/>
      <c r="S71" s="13"/>
      <c r="T71" s="334"/>
      <c r="U71" s="334"/>
      <c r="V71" s="13"/>
      <c r="W71" s="13"/>
      <c r="X71" s="13"/>
      <c r="Y71" s="141"/>
      <c r="Z71" s="141"/>
      <c r="AA71" s="141"/>
      <c r="AB71" s="141"/>
      <c r="AC71" s="141"/>
      <c r="AD71" s="141"/>
      <c r="AE71" s="141"/>
      <c r="AF71" s="141"/>
      <c r="AG71" s="141"/>
      <c r="AH71" s="141"/>
      <c r="AI71" s="333">
        <f t="shared" si="3"/>
        <v>0</v>
      </c>
      <c r="AK71" s="285" t="e">
        <f>VLOOKUP(B71,IND!B:AB,22,0)</f>
        <v>#N/A</v>
      </c>
    </row>
    <row r="72" spans="1:37" hidden="1" x14ac:dyDescent="0.3">
      <c r="A72" s="12">
        <v>69</v>
      </c>
      <c r="B72" s="10"/>
      <c r="C72" s="10"/>
      <c r="D72" s="10"/>
      <c r="E72" s="10"/>
      <c r="F72" s="10"/>
      <c r="G72" s="11"/>
      <c r="H72" s="101"/>
      <c r="I72" s="136"/>
      <c r="J72" s="137"/>
      <c r="K72" s="10">
        <f t="shared" si="4"/>
        <v>0</v>
      </c>
      <c r="L72" s="10"/>
      <c r="M72" s="10"/>
      <c r="N72" s="10"/>
      <c r="O72" s="10"/>
      <c r="P72" s="10"/>
      <c r="Q72" s="10"/>
      <c r="R72" s="10"/>
      <c r="S72" s="10"/>
      <c r="T72" s="334"/>
      <c r="U72" s="334"/>
      <c r="V72" s="13"/>
      <c r="W72" s="13"/>
      <c r="X72" s="13"/>
      <c r="Y72" s="141"/>
      <c r="Z72" s="141"/>
      <c r="AA72" s="141"/>
      <c r="AB72" s="141"/>
      <c r="AC72" s="141"/>
      <c r="AD72" s="141"/>
      <c r="AE72" s="141"/>
      <c r="AF72" s="141"/>
      <c r="AG72" s="141"/>
      <c r="AH72" s="141"/>
      <c r="AI72" s="333">
        <f t="shared" si="3"/>
        <v>0</v>
      </c>
      <c r="AK72" s="285" t="e">
        <f>VLOOKUP(B72,IND!B:AB,22,0)</f>
        <v>#N/A</v>
      </c>
    </row>
    <row r="73" spans="1:37" hidden="1" x14ac:dyDescent="0.3">
      <c r="A73" s="12">
        <v>70</v>
      </c>
      <c r="B73" s="10"/>
      <c r="C73" s="10"/>
      <c r="D73" s="10"/>
      <c r="E73" s="10"/>
      <c r="F73" s="10"/>
      <c r="G73" s="11"/>
      <c r="H73" s="101"/>
      <c r="I73" s="136"/>
      <c r="J73" s="137"/>
      <c r="K73" s="10">
        <f t="shared" si="4"/>
        <v>0</v>
      </c>
      <c r="L73" s="10"/>
      <c r="M73" s="10"/>
      <c r="N73" s="10"/>
      <c r="O73" s="10"/>
      <c r="P73" s="10"/>
      <c r="Q73" s="10"/>
      <c r="R73" s="10"/>
      <c r="S73" s="10"/>
      <c r="T73" s="334"/>
      <c r="U73" s="334"/>
      <c r="V73" s="13"/>
      <c r="W73" s="13"/>
      <c r="X73" s="13"/>
      <c r="Y73" s="141"/>
      <c r="Z73" s="141"/>
      <c r="AA73" s="141"/>
      <c r="AB73" s="141"/>
      <c r="AC73" s="141"/>
      <c r="AD73" s="141"/>
      <c r="AE73" s="141"/>
      <c r="AF73" s="141"/>
      <c r="AG73" s="141"/>
      <c r="AH73" s="141"/>
      <c r="AI73" s="333">
        <f t="shared" si="3"/>
        <v>0</v>
      </c>
      <c r="AK73" s="285" t="e">
        <f>VLOOKUP(B73,IND!B:AB,22,0)</f>
        <v>#N/A</v>
      </c>
    </row>
    <row r="74" spans="1:37" hidden="1" x14ac:dyDescent="0.3">
      <c r="A74" s="12">
        <v>71</v>
      </c>
      <c r="B74" s="10"/>
      <c r="C74" s="10"/>
      <c r="D74" s="10"/>
      <c r="E74" s="10"/>
      <c r="F74" s="10"/>
      <c r="G74" s="11"/>
      <c r="H74" s="101"/>
      <c r="I74" s="136"/>
      <c r="J74" s="137"/>
      <c r="K74" s="10">
        <f t="shared" si="4"/>
        <v>0</v>
      </c>
      <c r="L74" s="10"/>
      <c r="M74" s="10"/>
      <c r="N74" s="10"/>
      <c r="O74" s="10"/>
      <c r="P74" s="10"/>
      <c r="Q74" s="10"/>
      <c r="R74" s="10"/>
      <c r="S74" s="10"/>
      <c r="T74" s="334"/>
      <c r="U74" s="334"/>
      <c r="V74" s="13"/>
      <c r="W74" s="13"/>
      <c r="X74" s="13"/>
      <c r="Y74" s="141"/>
      <c r="Z74" s="141"/>
      <c r="AA74" s="141"/>
      <c r="AB74" s="141"/>
      <c r="AC74" s="141"/>
      <c r="AD74" s="141"/>
      <c r="AE74" s="141"/>
      <c r="AF74" s="141"/>
      <c r="AG74" s="141"/>
      <c r="AH74" s="141"/>
      <c r="AI74" s="333">
        <f t="shared" si="3"/>
        <v>0</v>
      </c>
      <c r="AK74" s="285" t="e">
        <f>VLOOKUP(B74,IND!B:AB,22,0)</f>
        <v>#N/A</v>
      </c>
    </row>
    <row r="75" spans="1:37" hidden="1" x14ac:dyDescent="0.3">
      <c r="A75" s="12">
        <v>72</v>
      </c>
      <c r="B75" s="13"/>
      <c r="C75" s="10"/>
      <c r="D75" s="13"/>
      <c r="E75" s="10"/>
      <c r="F75" s="10"/>
      <c r="G75" s="11"/>
      <c r="H75" s="103"/>
      <c r="I75" s="142"/>
      <c r="J75" s="143"/>
      <c r="K75" s="10">
        <f t="shared" si="4"/>
        <v>0</v>
      </c>
      <c r="L75" s="13"/>
      <c r="M75" s="13"/>
      <c r="N75" s="13"/>
      <c r="O75" s="13"/>
      <c r="P75" s="13"/>
      <c r="Q75" s="13"/>
      <c r="R75" s="13"/>
      <c r="S75" s="13"/>
      <c r="T75" s="334"/>
      <c r="U75" s="334"/>
      <c r="V75" s="13"/>
      <c r="W75" s="13"/>
      <c r="X75" s="13"/>
      <c r="Y75" s="141"/>
      <c r="Z75" s="141"/>
      <c r="AA75" s="141"/>
      <c r="AB75" s="141"/>
      <c r="AC75" s="141"/>
      <c r="AD75" s="141"/>
      <c r="AE75" s="141"/>
      <c r="AF75" s="141"/>
      <c r="AG75" s="141"/>
      <c r="AH75" s="141"/>
      <c r="AI75" s="333">
        <f t="shared" si="3"/>
        <v>0</v>
      </c>
      <c r="AK75" s="285" t="e">
        <f>VLOOKUP(B75,IND!B:AB,22,0)</f>
        <v>#N/A</v>
      </c>
    </row>
    <row r="76" spans="1:37" hidden="1" x14ac:dyDescent="0.3">
      <c r="A76" s="12">
        <v>73</v>
      </c>
      <c r="B76" s="10"/>
      <c r="C76" s="10"/>
      <c r="D76" s="10"/>
      <c r="E76" s="10"/>
      <c r="F76" s="10"/>
      <c r="G76" s="11"/>
      <c r="H76" s="101"/>
      <c r="I76" s="136"/>
      <c r="J76" s="137"/>
      <c r="K76" s="10">
        <f t="shared" si="4"/>
        <v>0</v>
      </c>
      <c r="L76" s="10"/>
      <c r="M76" s="10"/>
      <c r="N76" s="10"/>
      <c r="O76" s="10"/>
      <c r="P76" s="10"/>
      <c r="Q76" s="10"/>
      <c r="R76" s="10"/>
      <c r="S76" s="10"/>
      <c r="T76" s="334"/>
      <c r="U76" s="334"/>
      <c r="V76" s="13"/>
      <c r="W76" s="13"/>
      <c r="X76" s="13"/>
      <c r="Y76" s="141"/>
      <c r="Z76" s="141"/>
      <c r="AA76" s="141"/>
      <c r="AB76" s="141"/>
      <c r="AC76" s="141"/>
      <c r="AD76" s="141"/>
      <c r="AE76" s="141"/>
      <c r="AF76" s="141"/>
      <c r="AG76" s="141"/>
      <c r="AH76" s="141"/>
      <c r="AI76" s="333">
        <f t="shared" si="3"/>
        <v>0</v>
      </c>
      <c r="AK76" s="285" t="e">
        <f>VLOOKUP(B76,IND!B:AB,22,0)</f>
        <v>#N/A</v>
      </c>
    </row>
    <row r="77" spans="1:37" hidden="1" x14ac:dyDescent="0.3">
      <c r="A77" s="12">
        <v>74</v>
      </c>
      <c r="B77" s="10"/>
      <c r="C77" s="10"/>
      <c r="D77" s="10"/>
      <c r="E77" s="10"/>
      <c r="F77" s="10"/>
      <c r="G77" s="11"/>
      <c r="H77" s="101"/>
      <c r="I77" s="136"/>
      <c r="J77" s="137"/>
      <c r="K77" s="10">
        <f t="shared" si="4"/>
        <v>0</v>
      </c>
      <c r="L77" s="10"/>
      <c r="M77" s="10"/>
      <c r="N77" s="10"/>
      <c r="O77" s="10"/>
      <c r="P77" s="10"/>
      <c r="Q77" s="10"/>
      <c r="R77" s="10"/>
      <c r="S77" s="10"/>
      <c r="T77" s="334"/>
      <c r="U77" s="334"/>
      <c r="V77" s="13"/>
      <c r="W77" s="13"/>
      <c r="X77" s="13"/>
      <c r="Y77" s="141"/>
      <c r="Z77" s="141"/>
      <c r="AA77" s="141"/>
      <c r="AB77" s="141"/>
      <c r="AC77" s="141"/>
      <c r="AD77" s="141"/>
      <c r="AE77" s="141"/>
      <c r="AF77" s="141"/>
      <c r="AG77" s="141"/>
      <c r="AH77" s="141"/>
      <c r="AI77" s="333">
        <f t="shared" si="3"/>
        <v>0</v>
      </c>
      <c r="AK77" s="285" t="e">
        <f>VLOOKUP(B77,IND!B:AB,22,0)</f>
        <v>#N/A</v>
      </c>
    </row>
    <row r="78" spans="1:37" hidden="1" x14ac:dyDescent="0.3">
      <c r="A78" s="12">
        <v>75</v>
      </c>
      <c r="B78" s="10"/>
      <c r="C78" s="10"/>
      <c r="D78" s="10"/>
      <c r="E78" s="10"/>
      <c r="F78" s="10"/>
      <c r="G78" s="11"/>
      <c r="H78" s="101"/>
      <c r="I78" s="136"/>
      <c r="J78" s="137"/>
      <c r="K78" s="10">
        <f t="shared" si="4"/>
        <v>0</v>
      </c>
      <c r="L78" s="10"/>
      <c r="M78" s="10"/>
      <c r="N78" s="10"/>
      <c r="O78" s="10"/>
      <c r="P78" s="10"/>
      <c r="Q78" s="10"/>
      <c r="R78" s="10"/>
      <c r="S78" s="10"/>
      <c r="T78" s="334"/>
      <c r="U78" s="334"/>
      <c r="V78" s="13"/>
      <c r="W78" s="13"/>
      <c r="X78" s="13"/>
      <c r="Y78" s="141"/>
      <c r="Z78" s="141"/>
      <c r="AA78" s="141"/>
      <c r="AB78" s="141"/>
      <c r="AC78" s="141"/>
      <c r="AD78" s="141"/>
      <c r="AE78" s="141"/>
      <c r="AF78" s="141"/>
      <c r="AG78" s="141"/>
      <c r="AH78" s="141"/>
      <c r="AI78" s="333">
        <f t="shared" si="3"/>
        <v>0</v>
      </c>
      <c r="AK78" s="285" t="e">
        <f>VLOOKUP(B78,IND!B:AB,22,0)</f>
        <v>#N/A</v>
      </c>
    </row>
    <row r="79" spans="1:37" hidden="1" x14ac:dyDescent="0.3">
      <c r="A79" s="12">
        <v>76</v>
      </c>
      <c r="B79" s="13"/>
      <c r="C79" s="10"/>
      <c r="D79" s="13"/>
      <c r="E79" s="10"/>
      <c r="F79" s="10"/>
      <c r="G79" s="11"/>
      <c r="H79" s="103"/>
      <c r="I79" s="142"/>
      <c r="J79" s="143"/>
      <c r="K79" s="10">
        <f t="shared" si="4"/>
        <v>0</v>
      </c>
      <c r="L79" s="13"/>
      <c r="M79" s="13"/>
      <c r="N79" s="13"/>
      <c r="O79" s="13"/>
      <c r="P79" s="13"/>
      <c r="Q79" s="13"/>
      <c r="R79" s="13"/>
      <c r="S79" s="13"/>
      <c r="T79" s="334"/>
      <c r="U79" s="334"/>
      <c r="V79" s="13"/>
      <c r="W79" s="13"/>
      <c r="X79" s="13"/>
      <c r="Y79" s="141"/>
      <c r="Z79" s="141"/>
      <c r="AA79" s="141"/>
      <c r="AB79" s="141"/>
      <c r="AC79" s="141"/>
      <c r="AD79" s="141"/>
      <c r="AE79" s="141"/>
      <c r="AF79" s="141"/>
      <c r="AG79" s="141"/>
      <c r="AH79" s="141"/>
      <c r="AI79" s="333">
        <f t="shared" si="3"/>
        <v>0</v>
      </c>
      <c r="AK79" s="285" t="e">
        <f>VLOOKUP(B79,IND!B:AB,22,0)</f>
        <v>#N/A</v>
      </c>
    </row>
    <row r="80" spans="1:37" hidden="1" x14ac:dyDescent="0.3">
      <c r="A80" s="12">
        <v>77</v>
      </c>
      <c r="B80" s="10"/>
      <c r="C80" s="10"/>
      <c r="D80" s="10"/>
      <c r="E80" s="10"/>
      <c r="F80" s="10"/>
      <c r="G80" s="11"/>
      <c r="H80" s="101"/>
      <c r="I80" s="136"/>
      <c r="J80" s="137"/>
      <c r="K80" s="10">
        <f t="shared" si="4"/>
        <v>0</v>
      </c>
      <c r="L80" s="10"/>
      <c r="M80" s="10"/>
      <c r="N80" s="10"/>
      <c r="O80" s="10"/>
      <c r="P80" s="10"/>
      <c r="Q80" s="10"/>
      <c r="R80" s="10"/>
      <c r="S80" s="10"/>
      <c r="T80" s="334"/>
      <c r="U80" s="334"/>
      <c r="V80" s="13"/>
      <c r="W80" s="13"/>
      <c r="X80" s="13"/>
      <c r="Y80" s="141"/>
      <c r="Z80" s="141"/>
      <c r="AA80" s="141"/>
      <c r="AB80" s="141"/>
      <c r="AC80" s="141"/>
      <c r="AD80" s="141"/>
      <c r="AE80" s="141"/>
      <c r="AF80" s="141"/>
      <c r="AG80" s="141"/>
      <c r="AH80" s="141"/>
      <c r="AI80" s="333">
        <f t="shared" si="3"/>
        <v>0</v>
      </c>
      <c r="AK80" s="285" t="e">
        <f>VLOOKUP(B80,IND!B:AB,22,0)</f>
        <v>#N/A</v>
      </c>
    </row>
    <row r="81" spans="1:37" hidden="1" x14ac:dyDescent="0.3">
      <c r="A81" s="12">
        <v>78</v>
      </c>
      <c r="B81" s="10"/>
      <c r="C81" s="10"/>
      <c r="D81" s="10"/>
      <c r="E81" s="10"/>
      <c r="F81" s="10"/>
      <c r="G81" s="11"/>
      <c r="H81" s="101"/>
      <c r="I81" s="136"/>
      <c r="J81" s="137"/>
      <c r="K81" s="10">
        <f t="shared" si="4"/>
        <v>0</v>
      </c>
      <c r="L81" s="10"/>
      <c r="M81" s="10"/>
      <c r="N81" s="10"/>
      <c r="O81" s="10"/>
      <c r="P81" s="10"/>
      <c r="Q81" s="10"/>
      <c r="R81" s="10"/>
      <c r="S81" s="10"/>
      <c r="T81" s="334"/>
      <c r="U81" s="334"/>
      <c r="V81" s="13"/>
      <c r="W81" s="13"/>
      <c r="X81" s="13"/>
      <c r="Y81" s="141"/>
      <c r="Z81" s="141"/>
      <c r="AA81" s="141"/>
      <c r="AB81" s="141"/>
      <c r="AC81" s="141"/>
      <c r="AD81" s="141"/>
      <c r="AE81" s="141"/>
      <c r="AF81" s="141"/>
      <c r="AG81" s="141"/>
      <c r="AH81" s="141"/>
      <c r="AI81" s="333">
        <f t="shared" si="3"/>
        <v>0</v>
      </c>
      <c r="AK81" s="285" t="e">
        <f>VLOOKUP(B81,IND!B:AB,22,0)</f>
        <v>#N/A</v>
      </c>
    </row>
    <row r="82" spans="1:37" hidden="1" x14ac:dyDescent="0.3">
      <c r="A82" s="12">
        <v>79</v>
      </c>
      <c r="B82" s="10"/>
      <c r="C82" s="10"/>
      <c r="D82" s="10"/>
      <c r="E82" s="10"/>
      <c r="F82" s="10"/>
      <c r="G82" s="11"/>
      <c r="H82" s="101"/>
      <c r="I82" s="136"/>
      <c r="J82" s="137"/>
      <c r="K82" s="10">
        <f t="shared" si="4"/>
        <v>0</v>
      </c>
      <c r="L82" s="10"/>
      <c r="M82" s="10"/>
      <c r="N82" s="10"/>
      <c r="O82" s="10"/>
      <c r="P82" s="10"/>
      <c r="Q82" s="10"/>
      <c r="R82" s="10"/>
      <c r="S82" s="10"/>
      <c r="T82" s="334"/>
      <c r="U82" s="334"/>
      <c r="V82" s="13"/>
      <c r="W82" s="13"/>
      <c r="X82" s="13"/>
      <c r="Y82" s="141"/>
      <c r="Z82" s="141"/>
      <c r="AA82" s="141"/>
      <c r="AB82" s="141"/>
      <c r="AC82" s="141"/>
      <c r="AD82" s="141"/>
      <c r="AE82" s="141"/>
      <c r="AF82" s="141"/>
      <c r="AG82" s="141"/>
      <c r="AH82" s="141"/>
      <c r="AI82" s="333">
        <f t="shared" si="3"/>
        <v>0</v>
      </c>
      <c r="AK82" s="285" t="e">
        <f>VLOOKUP(B82,IND!B:AB,22,0)</f>
        <v>#N/A</v>
      </c>
    </row>
    <row r="83" spans="1:37" hidden="1" x14ac:dyDescent="0.3">
      <c r="A83" s="12">
        <v>80</v>
      </c>
      <c r="B83" s="13"/>
      <c r="C83" s="10"/>
      <c r="D83" s="13"/>
      <c r="E83" s="10"/>
      <c r="F83" s="10"/>
      <c r="G83" s="14"/>
      <c r="H83" s="103"/>
      <c r="I83" s="142"/>
      <c r="J83" s="143"/>
      <c r="K83" s="10">
        <f t="shared" si="4"/>
        <v>0</v>
      </c>
      <c r="L83" s="13"/>
      <c r="M83" s="13"/>
      <c r="N83" s="13"/>
      <c r="O83" s="13"/>
      <c r="P83" s="13"/>
      <c r="Q83" s="13"/>
      <c r="R83" s="13"/>
      <c r="S83" s="13"/>
      <c r="T83" s="334"/>
      <c r="U83" s="334"/>
      <c r="V83" s="13"/>
      <c r="W83" s="13"/>
      <c r="X83" s="13"/>
      <c r="Y83" s="141"/>
      <c r="Z83" s="141"/>
      <c r="AA83" s="141"/>
      <c r="AB83" s="141"/>
      <c r="AC83" s="141"/>
      <c r="AD83" s="141"/>
      <c r="AE83" s="141"/>
      <c r="AF83" s="141"/>
      <c r="AG83" s="141"/>
      <c r="AH83" s="141"/>
      <c r="AI83" s="333">
        <f t="shared" si="3"/>
        <v>0</v>
      </c>
      <c r="AK83" s="285" t="e">
        <f>VLOOKUP(B83,IND!B:AB,22,0)</f>
        <v>#N/A</v>
      </c>
    </row>
    <row r="84" spans="1:37" hidden="1" x14ac:dyDescent="0.3">
      <c r="A84" s="12">
        <v>81</v>
      </c>
      <c r="B84" s="10"/>
      <c r="C84" s="10"/>
      <c r="D84" s="10"/>
      <c r="E84" s="10"/>
      <c r="F84" s="10"/>
      <c r="G84" s="11"/>
      <c r="H84" s="101"/>
      <c r="I84" s="136"/>
      <c r="J84" s="137"/>
      <c r="K84" s="10">
        <f t="shared" si="4"/>
        <v>0</v>
      </c>
      <c r="L84" s="10"/>
      <c r="M84" s="10"/>
      <c r="N84" s="10"/>
      <c r="O84" s="10"/>
      <c r="P84" s="10"/>
      <c r="Q84" s="10"/>
      <c r="R84" s="10"/>
      <c r="S84" s="10"/>
      <c r="T84" s="334"/>
      <c r="U84" s="334"/>
      <c r="V84" s="13"/>
      <c r="W84" s="13"/>
      <c r="X84" s="13"/>
      <c r="Y84" s="141"/>
      <c r="Z84" s="141"/>
      <c r="AA84" s="141"/>
      <c r="AB84" s="141"/>
      <c r="AC84" s="141"/>
      <c r="AD84" s="141"/>
      <c r="AE84" s="141"/>
      <c r="AF84" s="141"/>
      <c r="AG84" s="141"/>
      <c r="AH84" s="141"/>
      <c r="AI84" s="333">
        <f t="shared" ref="AI84:AI112" si="5">SUM(L84:Y84)</f>
        <v>0</v>
      </c>
      <c r="AK84" s="285" t="e">
        <f>VLOOKUP(B84,IND!B:AB,22,0)</f>
        <v>#N/A</v>
      </c>
    </row>
    <row r="85" spans="1:37" hidden="1" x14ac:dyDescent="0.3">
      <c r="A85" s="12">
        <v>82</v>
      </c>
      <c r="B85" s="10"/>
      <c r="C85" s="10"/>
      <c r="D85" s="10"/>
      <c r="E85" s="10"/>
      <c r="F85" s="10"/>
      <c r="G85" s="11"/>
      <c r="H85" s="101"/>
      <c r="I85" s="136"/>
      <c r="J85" s="137"/>
      <c r="K85" s="10">
        <f t="shared" si="4"/>
        <v>0</v>
      </c>
      <c r="L85" s="10"/>
      <c r="M85" s="10"/>
      <c r="N85" s="10"/>
      <c r="O85" s="10"/>
      <c r="P85" s="10"/>
      <c r="Q85" s="10"/>
      <c r="R85" s="10"/>
      <c r="S85" s="10"/>
      <c r="T85" s="334"/>
      <c r="U85" s="334"/>
      <c r="V85" s="13"/>
      <c r="W85" s="13"/>
      <c r="X85" s="13"/>
      <c r="Y85" s="141"/>
      <c r="Z85" s="141"/>
      <c r="AA85" s="141"/>
      <c r="AB85" s="141"/>
      <c r="AC85" s="141"/>
      <c r="AD85" s="141"/>
      <c r="AE85" s="141"/>
      <c r="AF85" s="141"/>
      <c r="AG85" s="141"/>
      <c r="AH85" s="141"/>
      <c r="AI85" s="333">
        <f t="shared" si="5"/>
        <v>0</v>
      </c>
      <c r="AK85" s="285" t="e">
        <f>VLOOKUP(B85,IND!B:AB,22,0)</f>
        <v>#N/A</v>
      </c>
    </row>
    <row r="86" spans="1:37" hidden="1" x14ac:dyDescent="0.3">
      <c r="A86" s="12">
        <v>83</v>
      </c>
      <c r="B86" s="10"/>
      <c r="C86" s="10"/>
      <c r="D86" s="10"/>
      <c r="E86" s="10"/>
      <c r="F86" s="10"/>
      <c r="G86" s="11"/>
      <c r="H86" s="101"/>
      <c r="I86" s="136"/>
      <c r="J86" s="137"/>
      <c r="K86" s="10">
        <f t="shared" si="4"/>
        <v>0</v>
      </c>
      <c r="L86" s="10"/>
      <c r="M86" s="10"/>
      <c r="N86" s="10"/>
      <c r="O86" s="10"/>
      <c r="P86" s="10"/>
      <c r="Q86" s="10"/>
      <c r="R86" s="10"/>
      <c r="S86" s="10"/>
      <c r="T86" s="334"/>
      <c r="U86" s="334"/>
      <c r="V86" s="13"/>
      <c r="W86" s="13"/>
      <c r="X86" s="13"/>
      <c r="Y86" s="141"/>
      <c r="Z86" s="141"/>
      <c r="AA86" s="141"/>
      <c r="AB86" s="141"/>
      <c r="AC86" s="141"/>
      <c r="AD86" s="141"/>
      <c r="AE86" s="141"/>
      <c r="AF86" s="141"/>
      <c r="AG86" s="141"/>
      <c r="AH86" s="141"/>
      <c r="AI86" s="333">
        <f t="shared" si="5"/>
        <v>0</v>
      </c>
      <c r="AK86" s="285" t="e">
        <f>VLOOKUP(B86,IND!B:AB,22,0)</f>
        <v>#N/A</v>
      </c>
    </row>
    <row r="87" spans="1:37" hidden="1" x14ac:dyDescent="0.3">
      <c r="A87" s="12">
        <v>84</v>
      </c>
      <c r="B87" s="13"/>
      <c r="C87" s="10"/>
      <c r="D87" s="13"/>
      <c r="E87" s="10"/>
      <c r="F87" s="10"/>
      <c r="G87" s="14"/>
      <c r="H87" s="103"/>
      <c r="I87" s="142"/>
      <c r="J87" s="143"/>
      <c r="K87" s="10">
        <f t="shared" si="4"/>
        <v>0</v>
      </c>
      <c r="L87" s="13"/>
      <c r="M87" s="13"/>
      <c r="N87" s="13"/>
      <c r="O87" s="13"/>
      <c r="P87" s="13"/>
      <c r="Q87" s="13"/>
      <c r="R87" s="13"/>
      <c r="S87" s="13"/>
      <c r="T87" s="334"/>
      <c r="U87" s="334"/>
      <c r="V87" s="13"/>
      <c r="W87" s="13"/>
      <c r="X87" s="13"/>
      <c r="Y87" s="141"/>
      <c r="Z87" s="141"/>
      <c r="AA87" s="141"/>
      <c r="AB87" s="141"/>
      <c r="AC87" s="141"/>
      <c r="AD87" s="141"/>
      <c r="AE87" s="141"/>
      <c r="AF87" s="141"/>
      <c r="AG87" s="141"/>
      <c r="AH87" s="141"/>
      <c r="AI87" s="333">
        <f t="shared" si="5"/>
        <v>0</v>
      </c>
      <c r="AK87" s="285" t="e">
        <f>VLOOKUP(B87,IND!B:AB,22,0)</f>
        <v>#N/A</v>
      </c>
    </row>
    <row r="88" spans="1:37" hidden="1" x14ac:dyDescent="0.3">
      <c r="A88" s="12">
        <v>85</v>
      </c>
      <c r="B88" s="10"/>
      <c r="C88" s="10"/>
      <c r="D88" s="10"/>
      <c r="E88" s="10"/>
      <c r="F88" s="10"/>
      <c r="G88" s="11"/>
      <c r="H88" s="101"/>
      <c r="I88" s="136"/>
      <c r="J88" s="137"/>
      <c r="K88" s="10">
        <f t="shared" si="4"/>
        <v>0</v>
      </c>
      <c r="L88" s="10"/>
      <c r="M88" s="10"/>
      <c r="N88" s="10"/>
      <c r="O88" s="10"/>
      <c r="P88" s="10"/>
      <c r="Q88" s="10"/>
      <c r="R88" s="10"/>
      <c r="S88" s="10"/>
      <c r="T88" s="334"/>
      <c r="U88" s="334"/>
      <c r="V88" s="13"/>
      <c r="W88" s="13"/>
      <c r="X88" s="13"/>
      <c r="Y88" s="141"/>
      <c r="Z88" s="141"/>
      <c r="AA88" s="141"/>
      <c r="AB88" s="141"/>
      <c r="AC88" s="141"/>
      <c r="AD88" s="141"/>
      <c r="AE88" s="141"/>
      <c r="AF88" s="141"/>
      <c r="AG88" s="141"/>
      <c r="AH88" s="141"/>
      <c r="AI88" s="333">
        <f t="shared" si="5"/>
        <v>0</v>
      </c>
      <c r="AK88" s="285" t="e">
        <f>VLOOKUP(B88,IND!B:AB,22,0)</f>
        <v>#N/A</v>
      </c>
    </row>
    <row r="89" spans="1:37" hidden="1" x14ac:dyDescent="0.3">
      <c r="A89" s="12">
        <v>86</v>
      </c>
      <c r="B89" s="10"/>
      <c r="C89" s="10"/>
      <c r="D89" s="10"/>
      <c r="E89" s="10"/>
      <c r="F89" s="10"/>
      <c r="G89" s="11"/>
      <c r="H89" s="101"/>
      <c r="I89" s="136"/>
      <c r="J89" s="137"/>
      <c r="K89" s="10">
        <f t="shared" si="4"/>
        <v>0</v>
      </c>
      <c r="L89" s="10"/>
      <c r="M89" s="10"/>
      <c r="N89" s="10"/>
      <c r="O89" s="10"/>
      <c r="P89" s="10"/>
      <c r="Q89" s="10"/>
      <c r="R89" s="10"/>
      <c r="S89" s="10"/>
      <c r="T89" s="334"/>
      <c r="U89" s="334"/>
      <c r="V89" s="13"/>
      <c r="W89" s="13"/>
      <c r="X89" s="13"/>
      <c r="Y89" s="141"/>
      <c r="Z89" s="141"/>
      <c r="AA89" s="141"/>
      <c r="AB89" s="141"/>
      <c r="AC89" s="141"/>
      <c r="AD89" s="141"/>
      <c r="AE89" s="141"/>
      <c r="AF89" s="141"/>
      <c r="AG89" s="141"/>
      <c r="AH89" s="141"/>
      <c r="AI89" s="333">
        <f t="shared" si="5"/>
        <v>0</v>
      </c>
      <c r="AK89" s="285" t="e">
        <f>VLOOKUP(B89,IND!B:AB,22,0)</f>
        <v>#N/A</v>
      </c>
    </row>
    <row r="90" spans="1:37" hidden="1" x14ac:dyDescent="0.3">
      <c r="A90" s="12">
        <v>87</v>
      </c>
      <c r="B90" s="10"/>
      <c r="C90" s="10"/>
      <c r="D90" s="10"/>
      <c r="E90" s="10"/>
      <c r="F90" s="10"/>
      <c r="G90" s="11"/>
      <c r="H90" s="101"/>
      <c r="I90" s="136"/>
      <c r="J90" s="137"/>
      <c r="K90" s="10">
        <f t="shared" si="4"/>
        <v>0</v>
      </c>
      <c r="L90" s="10"/>
      <c r="M90" s="10"/>
      <c r="N90" s="10"/>
      <c r="O90" s="10"/>
      <c r="P90" s="10"/>
      <c r="Q90" s="10"/>
      <c r="R90" s="10"/>
      <c r="S90" s="10"/>
      <c r="T90" s="334"/>
      <c r="U90" s="334"/>
      <c r="V90" s="13"/>
      <c r="W90" s="13"/>
      <c r="X90" s="13"/>
      <c r="Y90" s="141"/>
      <c r="Z90" s="141"/>
      <c r="AA90" s="141"/>
      <c r="AB90" s="141"/>
      <c r="AC90" s="141"/>
      <c r="AD90" s="141"/>
      <c r="AE90" s="141"/>
      <c r="AF90" s="141"/>
      <c r="AG90" s="141"/>
      <c r="AH90" s="141"/>
      <c r="AI90" s="333">
        <f t="shared" si="5"/>
        <v>0</v>
      </c>
      <c r="AK90" s="285" t="e">
        <f>VLOOKUP(B90,IND!B:AB,22,0)</f>
        <v>#N/A</v>
      </c>
    </row>
    <row r="91" spans="1:37" hidden="1" x14ac:dyDescent="0.3">
      <c r="A91" s="12">
        <v>88</v>
      </c>
      <c r="B91" s="13"/>
      <c r="C91" s="10"/>
      <c r="D91" s="13"/>
      <c r="E91" s="10"/>
      <c r="F91" s="10"/>
      <c r="G91" s="14"/>
      <c r="H91" s="103"/>
      <c r="I91" s="142"/>
      <c r="J91" s="143"/>
      <c r="K91" s="10">
        <f t="shared" si="4"/>
        <v>0</v>
      </c>
      <c r="L91" s="13"/>
      <c r="M91" s="13"/>
      <c r="N91" s="13"/>
      <c r="O91" s="13"/>
      <c r="P91" s="13"/>
      <c r="Q91" s="13"/>
      <c r="R91" s="13"/>
      <c r="S91" s="13"/>
      <c r="T91" s="334"/>
      <c r="U91" s="334"/>
      <c r="V91" s="13"/>
      <c r="W91" s="13"/>
      <c r="X91" s="13"/>
      <c r="Y91" s="141"/>
      <c r="Z91" s="141"/>
      <c r="AA91" s="141"/>
      <c r="AB91" s="141"/>
      <c r="AC91" s="141"/>
      <c r="AD91" s="141"/>
      <c r="AE91" s="141"/>
      <c r="AF91" s="141"/>
      <c r="AG91" s="141"/>
      <c r="AH91" s="141"/>
      <c r="AI91" s="333">
        <f t="shared" si="5"/>
        <v>0</v>
      </c>
      <c r="AK91" s="285" t="e">
        <f>VLOOKUP(B91,IND!B:AB,22,0)</f>
        <v>#N/A</v>
      </c>
    </row>
    <row r="92" spans="1:37" hidden="1" x14ac:dyDescent="0.3">
      <c r="A92" s="12">
        <v>89</v>
      </c>
      <c r="B92" s="10"/>
      <c r="C92" s="10"/>
      <c r="D92" s="10"/>
      <c r="E92" s="10"/>
      <c r="F92" s="10"/>
      <c r="G92" s="11"/>
      <c r="H92" s="101"/>
      <c r="I92" s="136"/>
      <c r="J92" s="137"/>
      <c r="K92" s="10">
        <f t="shared" ref="K92:K113" si="6">CONVERT(J92,"lbm","kg")</f>
        <v>0</v>
      </c>
      <c r="L92" s="10"/>
      <c r="M92" s="10"/>
      <c r="N92" s="10"/>
      <c r="O92" s="10"/>
      <c r="P92" s="10"/>
      <c r="Q92" s="10"/>
      <c r="R92" s="10"/>
      <c r="S92" s="10"/>
      <c r="T92" s="334"/>
      <c r="U92" s="334"/>
      <c r="V92" s="13"/>
      <c r="W92" s="13"/>
      <c r="X92" s="13"/>
      <c r="Y92" s="141"/>
      <c r="Z92" s="141"/>
      <c r="AA92" s="141"/>
      <c r="AB92" s="141"/>
      <c r="AC92" s="141"/>
      <c r="AD92" s="141"/>
      <c r="AE92" s="141"/>
      <c r="AF92" s="141"/>
      <c r="AG92" s="141"/>
      <c r="AH92" s="141"/>
      <c r="AI92" s="333">
        <f t="shared" si="5"/>
        <v>0</v>
      </c>
      <c r="AK92" s="285" t="e">
        <f>VLOOKUP(B92,IND!B:AB,22,0)</f>
        <v>#N/A</v>
      </c>
    </row>
    <row r="93" spans="1:37" hidden="1" x14ac:dyDescent="0.3">
      <c r="A93" s="12">
        <v>90</v>
      </c>
      <c r="B93" s="10"/>
      <c r="C93" s="10"/>
      <c r="D93" s="10"/>
      <c r="E93" s="10"/>
      <c r="F93" s="10"/>
      <c r="G93" s="11"/>
      <c r="H93" s="101"/>
      <c r="I93" s="136"/>
      <c r="J93" s="137"/>
      <c r="K93" s="10">
        <f t="shared" si="6"/>
        <v>0</v>
      </c>
      <c r="L93" s="10"/>
      <c r="M93" s="10"/>
      <c r="N93" s="10"/>
      <c r="O93" s="10"/>
      <c r="P93" s="10"/>
      <c r="Q93" s="10"/>
      <c r="R93" s="10"/>
      <c r="S93" s="10"/>
      <c r="T93" s="334"/>
      <c r="U93" s="334"/>
      <c r="V93" s="13"/>
      <c r="W93" s="13"/>
      <c r="X93" s="13"/>
      <c r="Y93" s="141"/>
      <c r="Z93" s="141"/>
      <c r="AA93" s="141"/>
      <c r="AB93" s="141"/>
      <c r="AC93" s="141"/>
      <c r="AD93" s="141"/>
      <c r="AE93" s="141"/>
      <c r="AF93" s="141"/>
      <c r="AG93" s="141"/>
      <c r="AH93" s="141"/>
      <c r="AI93" s="333">
        <f t="shared" si="5"/>
        <v>0</v>
      </c>
      <c r="AK93" s="285" t="e">
        <f>VLOOKUP(B93,IND!B:AB,22,0)</f>
        <v>#N/A</v>
      </c>
    </row>
    <row r="94" spans="1:37" hidden="1" x14ac:dyDescent="0.3">
      <c r="A94" s="12">
        <v>91</v>
      </c>
      <c r="B94" s="10"/>
      <c r="C94" s="10"/>
      <c r="D94" s="10"/>
      <c r="E94" s="10"/>
      <c r="F94" s="10"/>
      <c r="G94" s="11"/>
      <c r="H94" s="101"/>
      <c r="I94" s="136"/>
      <c r="J94" s="137"/>
      <c r="K94" s="10">
        <f t="shared" si="6"/>
        <v>0</v>
      </c>
      <c r="L94" s="10"/>
      <c r="M94" s="10"/>
      <c r="N94" s="10"/>
      <c r="O94" s="10"/>
      <c r="P94" s="10"/>
      <c r="Q94" s="10"/>
      <c r="R94" s="10"/>
      <c r="S94" s="10"/>
      <c r="T94" s="334"/>
      <c r="U94" s="334"/>
      <c r="V94" s="13"/>
      <c r="W94" s="13"/>
      <c r="X94" s="13"/>
      <c r="Y94" s="141"/>
      <c r="Z94" s="141"/>
      <c r="AA94" s="141"/>
      <c r="AB94" s="141"/>
      <c r="AC94" s="141"/>
      <c r="AD94" s="141"/>
      <c r="AE94" s="141"/>
      <c r="AF94" s="141"/>
      <c r="AG94" s="141"/>
      <c r="AH94" s="141"/>
      <c r="AI94" s="333">
        <f t="shared" si="5"/>
        <v>0</v>
      </c>
      <c r="AK94" s="285" t="e">
        <f>VLOOKUP(B94,IND!B:AB,22,0)</f>
        <v>#N/A</v>
      </c>
    </row>
    <row r="95" spans="1:37" hidden="1" x14ac:dyDescent="0.3">
      <c r="A95" s="12">
        <v>92</v>
      </c>
      <c r="B95" s="13"/>
      <c r="C95" s="10"/>
      <c r="D95" s="13"/>
      <c r="E95" s="10"/>
      <c r="F95" s="10"/>
      <c r="G95" s="14"/>
      <c r="H95" s="103"/>
      <c r="I95" s="142"/>
      <c r="J95" s="143"/>
      <c r="K95" s="10">
        <f t="shared" si="6"/>
        <v>0</v>
      </c>
      <c r="L95" s="13"/>
      <c r="M95" s="13"/>
      <c r="N95" s="13"/>
      <c r="O95" s="13"/>
      <c r="P95" s="13"/>
      <c r="Q95" s="13"/>
      <c r="R95" s="13"/>
      <c r="S95" s="13"/>
      <c r="T95" s="334"/>
      <c r="U95" s="334"/>
      <c r="V95" s="13"/>
      <c r="W95" s="13"/>
      <c r="X95" s="13"/>
      <c r="Y95" s="141"/>
      <c r="Z95" s="141"/>
      <c r="AA95" s="141"/>
      <c r="AB95" s="141"/>
      <c r="AC95" s="141"/>
      <c r="AD95" s="141"/>
      <c r="AE95" s="141"/>
      <c r="AF95" s="141"/>
      <c r="AG95" s="141"/>
      <c r="AH95" s="141"/>
      <c r="AI95" s="333">
        <f t="shared" si="5"/>
        <v>0</v>
      </c>
      <c r="AK95" s="285" t="e">
        <f>VLOOKUP(B95,IND!B:AB,22,0)</f>
        <v>#N/A</v>
      </c>
    </row>
    <row r="96" spans="1:37" hidden="1" x14ac:dyDescent="0.3">
      <c r="A96" s="12">
        <v>93</v>
      </c>
      <c r="B96" s="13"/>
      <c r="C96" s="10"/>
      <c r="D96" s="13"/>
      <c r="E96" s="10"/>
      <c r="F96" s="10"/>
      <c r="G96" s="14"/>
      <c r="H96" s="103"/>
      <c r="I96" s="142"/>
      <c r="J96" s="143"/>
      <c r="K96" s="10">
        <f t="shared" si="6"/>
        <v>0</v>
      </c>
      <c r="L96" s="13"/>
      <c r="M96" s="13"/>
      <c r="N96" s="13"/>
      <c r="O96" s="13"/>
      <c r="P96" s="13"/>
      <c r="Q96" s="13"/>
      <c r="R96" s="13"/>
      <c r="S96" s="13"/>
      <c r="T96" s="140"/>
      <c r="U96" s="140"/>
      <c r="V96" s="141"/>
      <c r="W96" s="141"/>
      <c r="X96" s="141"/>
      <c r="Y96" s="141"/>
      <c r="Z96" s="141"/>
      <c r="AA96" s="141"/>
      <c r="AB96" s="141"/>
      <c r="AC96" s="141"/>
      <c r="AD96" s="141"/>
      <c r="AE96" s="141"/>
      <c r="AF96" s="141"/>
      <c r="AG96" s="141"/>
      <c r="AH96" s="141"/>
      <c r="AI96" s="333">
        <f t="shared" si="5"/>
        <v>0</v>
      </c>
      <c r="AK96" s="285" t="e">
        <f>VLOOKUP(B96,IND!B:AB,22,0)</f>
        <v>#N/A</v>
      </c>
    </row>
    <row r="97" spans="1:37" hidden="1" x14ac:dyDescent="0.3">
      <c r="A97" s="12">
        <v>94</v>
      </c>
      <c r="B97" s="13"/>
      <c r="C97" s="10"/>
      <c r="D97" s="13"/>
      <c r="E97" s="10"/>
      <c r="F97" s="10"/>
      <c r="G97" s="14"/>
      <c r="H97" s="103"/>
      <c r="I97" s="142"/>
      <c r="J97" s="143"/>
      <c r="K97" s="10">
        <f t="shared" si="6"/>
        <v>0</v>
      </c>
      <c r="L97" s="13"/>
      <c r="M97" s="13"/>
      <c r="N97" s="13"/>
      <c r="O97" s="13"/>
      <c r="P97" s="13"/>
      <c r="Q97" s="13"/>
      <c r="R97" s="13"/>
      <c r="S97" s="13"/>
      <c r="T97" s="140"/>
      <c r="U97" s="140"/>
      <c r="V97" s="141"/>
      <c r="W97" s="141"/>
      <c r="X97" s="141"/>
      <c r="Y97" s="141"/>
      <c r="Z97" s="141"/>
      <c r="AA97" s="141"/>
      <c r="AB97" s="141"/>
      <c r="AC97" s="141"/>
      <c r="AD97" s="141"/>
      <c r="AE97" s="141"/>
      <c r="AF97" s="141"/>
      <c r="AG97" s="141"/>
      <c r="AH97" s="141"/>
      <c r="AI97" s="333">
        <f t="shared" si="5"/>
        <v>0</v>
      </c>
      <c r="AK97" s="285" t="e">
        <f>VLOOKUP(B97,IND!B:AB,22,0)</f>
        <v>#N/A</v>
      </c>
    </row>
    <row r="98" spans="1:37" hidden="1" x14ac:dyDescent="0.3">
      <c r="A98" s="12">
        <v>95</v>
      </c>
      <c r="B98" s="13"/>
      <c r="C98" s="10"/>
      <c r="D98" s="13"/>
      <c r="E98" s="10"/>
      <c r="F98" s="10"/>
      <c r="G98" s="14"/>
      <c r="H98" s="103"/>
      <c r="I98" s="142"/>
      <c r="J98" s="143"/>
      <c r="K98" s="10">
        <f t="shared" si="6"/>
        <v>0</v>
      </c>
      <c r="L98" s="13"/>
      <c r="M98" s="13"/>
      <c r="N98" s="13"/>
      <c r="O98" s="13"/>
      <c r="P98" s="13"/>
      <c r="Q98" s="13"/>
      <c r="R98" s="13"/>
      <c r="S98" s="13"/>
      <c r="T98" s="140"/>
      <c r="U98" s="140"/>
      <c r="V98" s="141"/>
      <c r="W98" s="141"/>
      <c r="X98" s="141"/>
      <c r="Y98" s="141"/>
      <c r="Z98" s="141"/>
      <c r="AA98" s="141"/>
      <c r="AB98" s="141"/>
      <c r="AC98" s="141"/>
      <c r="AD98" s="141"/>
      <c r="AE98" s="141"/>
      <c r="AF98" s="141"/>
      <c r="AG98" s="141"/>
      <c r="AH98" s="141"/>
      <c r="AI98" s="333">
        <f t="shared" si="5"/>
        <v>0</v>
      </c>
      <c r="AK98" s="285" t="e">
        <f>VLOOKUP(B98,IND!B:AB,22,0)</f>
        <v>#N/A</v>
      </c>
    </row>
    <row r="99" spans="1:37" hidden="1" x14ac:dyDescent="0.3">
      <c r="A99" s="12">
        <v>96</v>
      </c>
      <c r="B99" s="13"/>
      <c r="C99" s="10"/>
      <c r="D99" s="13"/>
      <c r="E99" s="10"/>
      <c r="F99" s="10"/>
      <c r="G99" s="14"/>
      <c r="H99" s="103"/>
      <c r="I99" s="142"/>
      <c r="J99" s="143"/>
      <c r="K99" s="10">
        <f t="shared" si="6"/>
        <v>0</v>
      </c>
      <c r="L99" s="13"/>
      <c r="M99" s="13"/>
      <c r="N99" s="13"/>
      <c r="O99" s="13"/>
      <c r="P99" s="13"/>
      <c r="Q99" s="13"/>
      <c r="R99" s="13"/>
      <c r="S99" s="13"/>
      <c r="T99" s="140"/>
      <c r="U99" s="140"/>
      <c r="V99" s="141"/>
      <c r="W99" s="141"/>
      <c r="X99" s="141"/>
      <c r="Y99" s="141"/>
      <c r="Z99" s="141"/>
      <c r="AA99" s="141"/>
      <c r="AB99" s="141"/>
      <c r="AC99" s="141"/>
      <c r="AD99" s="141"/>
      <c r="AE99" s="141"/>
      <c r="AF99" s="141"/>
      <c r="AG99" s="141"/>
      <c r="AH99" s="141"/>
      <c r="AI99" s="333">
        <f t="shared" si="5"/>
        <v>0</v>
      </c>
      <c r="AK99" s="285" t="e">
        <f>VLOOKUP(B99,IND!B:AB,22,0)</f>
        <v>#N/A</v>
      </c>
    </row>
    <row r="100" spans="1:37" hidden="1" x14ac:dyDescent="0.3">
      <c r="A100" s="12">
        <v>97</v>
      </c>
      <c r="B100" s="13"/>
      <c r="C100" s="10"/>
      <c r="D100" s="13"/>
      <c r="E100" s="10"/>
      <c r="F100" s="10"/>
      <c r="G100" s="14"/>
      <c r="H100" s="103"/>
      <c r="I100" s="142"/>
      <c r="J100" s="143"/>
      <c r="K100" s="10">
        <f t="shared" si="6"/>
        <v>0</v>
      </c>
      <c r="L100" s="13"/>
      <c r="M100" s="13"/>
      <c r="N100" s="13"/>
      <c r="O100" s="13"/>
      <c r="P100" s="13"/>
      <c r="Q100" s="13"/>
      <c r="R100" s="13"/>
      <c r="S100" s="13"/>
      <c r="T100" s="140"/>
      <c r="U100" s="140"/>
      <c r="V100" s="141"/>
      <c r="W100" s="141"/>
      <c r="X100" s="141"/>
      <c r="Y100" s="141"/>
      <c r="Z100" s="141"/>
      <c r="AA100" s="141"/>
      <c r="AB100" s="141"/>
      <c r="AC100" s="141"/>
      <c r="AD100" s="141"/>
      <c r="AE100" s="141"/>
      <c r="AF100" s="141"/>
      <c r="AG100" s="141"/>
      <c r="AH100" s="141"/>
      <c r="AI100" s="333">
        <f t="shared" si="5"/>
        <v>0</v>
      </c>
      <c r="AK100" s="285" t="e">
        <f>VLOOKUP(B100,IND!B:AB,22,0)</f>
        <v>#N/A</v>
      </c>
    </row>
    <row r="101" spans="1:37" hidden="1" x14ac:dyDescent="0.3">
      <c r="A101" s="12">
        <v>98</v>
      </c>
      <c r="B101" s="13"/>
      <c r="C101" s="10"/>
      <c r="D101" s="13"/>
      <c r="E101" s="10"/>
      <c r="F101" s="10"/>
      <c r="G101" s="14"/>
      <c r="H101" s="103"/>
      <c r="I101" s="142"/>
      <c r="J101" s="143"/>
      <c r="K101" s="10">
        <f t="shared" si="6"/>
        <v>0</v>
      </c>
      <c r="L101" s="13"/>
      <c r="M101" s="13"/>
      <c r="N101" s="13"/>
      <c r="O101" s="13"/>
      <c r="P101" s="13"/>
      <c r="Q101" s="13"/>
      <c r="R101" s="13"/>
      <c r="S101" s="13"/>
      <c r="T101" s="140"/>
      <c r="U101" s="140"/>
      <c r="V101" s="141"/>
      <c r="W101" s="141"/>
      <c r="X101" s="141"/>
      <c r="Y101" s="141"/>
      <c r="Z101" s="141"/>
      <c r="AA101" s="141"/>
      <c r="AB101" s="141"/>
      <c r="AC101" s="141"/>
      <c r="AD101" s="141"/>
      <c r="AE101" s="141"/>
      <c r="AF101" s="141"/>
      <c r="AG101" s="141"/>
      <c r="AH101" s="141"/>
      <c r="AI101" s="333">
        <f t="shared" si="5"/>
        <v>0</v>
      </c>
      <c r="AK101" s="285" t="e">
        <f>VLOOKUP(B101,IND!B:AB,22,0)</f>
        <v>#N/A</v>
      </c>
    </row>
    <row r="102" spans="1:37" hidden="1" x14ac:dyDescent="0.3">
      <c r="A102" s="12">
        <v>99</v>
      </c>
      <c r="B102" s="13"/>
      <c r="C102" s="10"/>
      <c r="D102" s="13"/>
      <c r="E102" s="10"/>
      <c r="F102" s="10"/>
      <c r="G102" s="14"/>
      <c r="H102" s="103"/>
      <c r="I102" s="142"/>
      <c r="J102" s="143"/>
      <c r="K102" s="10">
        <f t="shared" si="6"/>
        <v>0</v>
      </c>
      <c r="L102" s="13"/>
      <c r="M102" s="13"/>
      <c r="N102" s="13"/>
      <c r="O102" s="13"/>
      <c r="P102" s="13"/>
      <c r="Q102" s="13"/>
      <c r="R102" s="13"/>
      <c r="S102" s="13"/>
      <c r="T102" s="140"/>
      <c r="U102" s="140"/>
      <c r="V102" s="141"/>
      <c r="W102" s="141"/>
      <c r="X102" s="141"/>
      <c r="Y102" s="141"/>
      <c r="Z102" s="141"/>
      <c r="AA102" s="141"/>
      <c r="AB102" s="141"/>
      <c r="AC102" s="141"/>
      <c r="AD102" s="141"/>
      <c r="AE102" s="141"/>
      <c r="AF102" s="141"/>
      <c r="AG102" s="141"/>
      <c r="AH102" s="141"/>
      <c r="AI102" s="333">
        <f t="shared" si="5"/>
        <v>0</v>
      </c>
      <c r="AK102" s="285" t="e">
        <f>VLOOKUP(B102,IND!B:AB,22,0)</f>
        <v>#N/A</v>
      </c>
    </row>
    <row r="103" spans="1:37" ht="15" hidden="1" customHeight="1" x14ac:dyDescent="0.3">
      <c r="A103" s="12">
        <v>100</v>
      </c>
      <c r="B103" s="13"/>
      <c r="C103" s="10"/>
      <c r="D103" s="13"/>
      <c r="E103" s="10"/>
      <c r="F103" s="10"/>
      <c r="G103" s="14"/>
      <c r="H103" s="103"/>
      <c r="I103" s="142"/>
      <c r="J103" s="143"/>
      <c r="K103" s="10">
        <f t="shared" si="6"/>
        <v>0</v>
      </c>
      <c r="L103" s="13"/>
      <c r="M103" s="13"/>
      <c r="N103" s="13"/>
      <c r="O103" s="13"/>
      <c r="P103" s="13"/>
      <c r="Q103" s="13"/>
      <c r="R103" s="13"/>
      <c r="S103" s="13"/>
      <c r="T103" s="140"/>
      <c r="U103" s="140"/>
      <c r="V103" s="141"/>
      <c r="W103" s="141"/>
      <c r="X103" s="141"/>
      <c r="Y103" s="141"/>
      <c r="Z103" s="141"/>
      <c r="AA103" s="141"/>
      <c r="AB103" s="141"/>
      <c r="AC103" s="141"/>
      <c r="AD103" s="141"/>
      <c r="AE103" s="141"/>
      <c r="AF103" s="141"/>
      <c r="AG103" s="141"/>
      <c r="AH103" s="141"/>
      <c r="AI103" s="333">
        <f t="shared" si="5"/>
        <v>0</v>
      </c>
      <c r="AK103" s="285" t="e">
        <f>VLOOKUP(B103,IND!B:AB,22,0)</f>
        <v>#N/A</v>
      </c>
    </row>
    <row r="104" spans="1:37" ht="15" hidden="1" customHeight="1" x14ac:dyDescent="0.3">
      <c r="A104" s="12">
        <v>101</v>
      </c>
      <c r="B104" s="13"/>
      <c r="C104" s="10"/>
      <c r="D104" s="13"/>
      <c r="E104" s="10"/>
      <c r="F104" s="10"/>
      <c r="G104" s="14"/>
      <c r="H104" s="103"/>
      <c r="I104" s="142"/>
      <c r="J104" s="143"/>
      <c r="K104" s="10">
        <f t="shared" si="6"/>
        <v>0</v>
      </c>
      <c r="L104" s="13"/>
      <c r="M104" s="13"/>
      <c r="N104" s="13"/>
      <c r="O104" s="13"/>
      <c r="P104" s="13"/>
      <c r="Q104" s="13"/>
      <c r="R104" s="13"/>
      <c r="S104" s="13"/>
      <c r="T104" s="140"/>
      <c r="U104" s="140"/>
      <c r="V104" s="141"/>
      <c r="W104" s="141"/>
      <c r="X104" s="141"/>
      <c r="Y104" s="141"/>
      <c r="Z104" s="141"/>
      <c r="AA104" s="141"/>
      <c r="AB104" s="141"/>
      <c r="AC104" s="141"/>
      <c r="AD104" s="141"/>
      <c r="AE104" s="141"/>
      <c r="AF104" s="141"/>
      <c r="AG104" s="141"/>
      <c r="AH104" s="141"/>
      <c r="AI104" s="333">
        <f t="shared" si="5"/>
        <v>0</v>
      </c>
      <c r="AK104" s="285" t="e">
        <f>VLOOKUP(B104,IND!B:AB,22,0)</f>
        <v>#N/A</v>
      </c>
    </row>
    <row r="105" spans="1:37" ht="15" hidden="1" customHeight="1" x14ac:dyDescent="0.3">
      <c r="A105" s="12">
        <v>102</v>
      </c>
      <c r="B105" s="13"/>
      <c r="C105" s="10"/>
      <c r="D105" s="13"/>
      <c r="E105" s="10"/>
      <c r="F105" s="10"/>
      <c r="G105" s="14"/>
      <c r="H105" s="103"/>
      <c r="I105" s="142"/>
      <c r="J105" s="143"/>
      <c r="K105" s="10">
        <f t="shared" si="6"/>
        <v>0</v>
      </c>
      <c r="L105" s="13"/>
      <c r="M105" s="13"/>
      <c r="N105" s="13"/>
      <c r="O105" s="13"/>
      <c r="P105" s="13"/>
      <c r="Q105" s="13"/>
      <c r="R105" s="13"/>
      <c r="S105" s="13"/>
      <c r="T105" s="140"/>
      <c r="U105" s="140"/>
      <c r="V105" s="141"/>
      <c r="W105" s="141"/>
      <c r="X105" s="141"/>
      <c r="Y105" s="141"/>
      <c r="Z105" s="141"/>
      <c r="AA105" s="141"/>
      <c r="AB105" s="141"/>
      <c r="AC105" s="141"/>
      <c r="AD105" s="141"/>
      <c r="AE105" s="141"/>
      <c r="AF105" s="141"/>
      <c r="AG105" s="141"/>
      <c r="AH105" s="141"/>
      <c r="AI105" s="333">
        <f t="shared" si="5"/>
        <v>0</v>
      </c>
      <c r="AK105" s="285" t="e">
        <f>VLOOKUP(B105,IND!B:AB,22,0)</f>
        <v>#N/A</v>
      </c>
    </row>
    <row r="106" spans="1:37" ht="15" hidden="1" customHeight="1" x14ac:dyDescent="0.3">
      <c r="A106" s="12">
        <v>103</v>
      </c>
      <c r="B106" s="13"/>
      <c r="C106" s="10"/>
      <c r="D106" s="13"/>
      <c r="E106" s="10"/>
      <c r="F106" s="10"/>
      <c r="G106" s="14"/>
      <c r="H106" s="103"/>
      <c r="I106" s="142"/>
      <c r="J106" s="143"/>
      <c r="K106" s="10">
        <f t="shared" si="6"/>
        <v>0</v>
      </c>
      <c r="L106" s="13"/>
      <c r="M106" s="13"/>
      <c r="N106" s="13"/>
      <c r="O106" s="13"/>
      <c r="P106" s="13"/>
      <c r="Q106" s="13"/>
      <c r="R106" s="13"/>
      <c r="S106" s="13"/>
      <c r="T106" s="140"/>
      <c r="U106" s="140"/>
      <c r="V106" s="141"/>
      <c r="W106" s="141"/>
      <c r="X106" s="141"/>
      <c r="Y106" s="141"/>
      <c r="Z106" s="141"/>
      <c r="AA106" s="141"/>
      <c r="AB106" s="141"/>
      <c r="AC106" s="141"/>
      <c r="AD106" s="141"/>
      <c r="AE106" s="141"/>
      <c r="AF106" s="141"/>
      <c r="AG106" s="141"/>
      <c r="AH106" s="141"/>
      <c r="AI106" s="333">
        <f t="shared" si="5"/>
        <v>0</v>
      </c>
      <c r="AK106" s="285" t="e">
        <f>VLOOKUP(B106,IND!B:AB,22,0)</f>
        <v>#N/A</v>
      </c>
    </row>
    <row r="107" spans="1:37" ht="15" hidden="1" customHeight="1" x14ac:dyDescent="0.3">
      <c r="A107" s="12">
        <v>104</v>
      </c>
      <c r="B107" s="13"/>
      <c r="C107" s="10"/>
      <c r="D107" s="13"/>
      <c r="E107" s="10"/>
      <c r="F107" s="10"/>
      <c r="G107" s="14"/>
      <c r="H107" s="103"/>
      <c r="I107" s="142"/>
      <c r="J107" s="143"/>
      <c r="K107" s="10">
        <f t="shared" si="6"/>
        <v>0</v>
      </c>
      <c r="L107" s="13"/>
      <c r="M107" s="13"/>
      <c r="N107" s="13"/>
      <c r="O107" s="13"/>
      <c r="P107" s="13"/>
      <c r="Q107" s="13"/>
      <c r="R107" s="13"/>
      <c r="S107" s="13"/>
      <c r="T107" s="140"/>
      <c r="U107" s="140"/>
      <c r="V107" s="141"/>
      <c r="W107" s="141"/>
      <c r="X107" s="141"/>
      <c r="Y107" s="141"/>
      <c r="Z107" s="141"/>
      <c r="AA107" s="141"/>
      <c r="AB107" s="141"/>
      <c r="AC107" s="141"/>
      <c r="AD107" s="141"/>
      <c r="AE107" s="141"/>
      <c r="AF107" s="141"/>
      <c r="AG107" s="141"/>
      <c r="AH107" s="141"/>
      <c r="AI107" s="333">
        <f t="shared" si="5"/>
        <v>0</v>
      </c>
      <c r="AK107" s="285" t="e">
        <f>VLOOKUP(B107,IND!B:AB,22,0)</f>
        <v>#N/A</v>
      </c>
    </row>
    <row r="108" spans="1:37" ht="15" hidden="1" customHeight="1" x14ac:dyDescent="0.3">
      <c r="A108" s="12">
        <v>105</v>
      </c>
      <c r="B108" s="13"/>
      <c r="C108" s="10"/>
      <c r="D108" s="13"/>
      <c r="E108" s="10"/>
      <c r="F108" s="10"/>
      <c r="G108" s="14"/>
      <c r="H108" s="103"/>
      <c r="I108" s="142"/>
      <c r="J108" s="143"/>
      <c r="K108" s="10">
        <f t="shared" si="6"/>
        <v>0</v>
      </c>
      <c r="L108" s="13"/>
      <c r="M108" s="13"/>
      <c r="N108" s="13"/>
      <c r="O108" s="13"/>
      <c r="P108" s="13"/>
      <c r="Q108" s="13"/>
      <c r="R108" s="13"/>
      <c r="S108" s="13"/>
      <c r="T108" s="140"/>
      <c r="U108" s="140"/>
      <c r="V108" s="141"/>
      <c r="W108" s="141"/>
      <c r="X108" s="141"/>
      <c r="Y108" s="141"/>
      <c r="Z108" s="141"/>
      <c r="AA108" s="141"/>
      <c r="AB108" s="141"/>
      <c r="AC108" s="141"/>
      <c r="AD108" s="141"/>
      <c r="AE108" s="141"/>
      <c r="AF108" s="141"/>
      <c r="AG108" s="141"/>
      <c r="AH108" s="141"/>
      <c r="AI108" s="333">
        <f t="shared" si="5"/>
        <v>0</v>
      </c>
      <c r="AK108" s="285" t="e">
        <f>VLOOKUP(B108,IND!B:AB,22,0)</f>
        <v>#N/A</v>
      </c>
    </row>
    <row r="109" spans="1:37" ht="15" hidden="1" customHeight="1" x14ac:dyDescent="0.3">
      <c r="A109" s="12">
        <v>106</v>
      </c>
      <c r="B109" s="13"/>
      <c r="C109" s="10"/>
      <c r="D109" s="13"/>
      <c r="E109" s="10"/>
      <c r="F109" s="10"/>
      <c r="G109" s="14"/>
      <c r="H109" s="14"/>
      <c r="I109" s="142"/>
      <c r="J109" s="143"/>
      <c r="K109" s="10">
        <f t="shared" si="6"/>
        <v>0</v>
      </c>
      <c r="L109" s="13"/>
      <c r="M109" s="13"/>
      <c r="N109" s="13"/>
      <c r="O109" s="13"/>
      <c r="P109" s="13"/>
      <c r="Q109" s="13"/>
      <c r="R109" s="13"/>
      <c r="S109" s="13"/>
      <c r="T109" s="140"/>
      <c r="U109" s="140"/>
      <c r="V109" s="141"/>
      <c r="W109" s="141"/>
      <c r="X109" s="141"/>
      <c r="Y109" s="141"/>
      <c r="Z109" s="141"/>
      <c r="AA109" s="141"/>
      <c r="AB109" s="141"/>
      <c r="AC109" s="141"/>
      <c r="AD109" s="141"/>
      <c r="AE109" s="141"/>
      <c r="AF109" s="141"/>
      <c r="AG109" s="141"/>
      <c r="AH109" s="141"/>
      <c r="AI109" s="333">
        <f t="shared" si="5"/>
        <v>0</v>
      </c>
      <c r="AK109" s="285" t="e">
        <f>VLOOKUP(B109,IND!B:AB,22,0)</f>
        <v>#N/A</v>
      </c>
    </row>
    <row r="110" spans="1:37" ht="15" hidden="1" customHeight="1" x14ac:dyDescent="0.3">
      <c r="A110" s="12">
        <v>107</v>
      </c>
      <c r="B110" s="13"/>
      <c r="C110" s="10"/>
      <c r="D110" s="13"/>
      <c r="E110" s="10"/>
      <c r="F110" s="10"/>
      <c r="G110" s="14"/>
      <c r="H110" s="14"/>
      <c r="I110" s="142"/>
      <c r="J110" s="143"/>
      <c r="K110" s="10">
        <f t="shared" si="6"/>
        <v>0</v>
      </c>
      <c r="L110" s="13"/>
      <c r="M110" s="13"/>
      <c r="N110" s="13"/>
      <c r="O110" s="13"/>
      <c r="P110" s="13"/>
      <c r="Q110" s="13"/>
      <c r="R110" s="13"/>
      <c r="S110" s="13"/>
      <c r="T110" s="140"/>
      <c r="U110" s="140"/>
      <c r="V110" s="141"/>
      <c r="W110" s="141"/>
      <c r="X110" s="141"/>
      <c r="Y110" s="141"/>
      <c r="Z110" s="141"/>
      <c r="AA110" s="141"/>
      <c r="AB110" s="141"/>
      <c r="AC110" s="141"/>
      <c r="AD110" s="141"/>
      <c r="AE110" s="141"/>
      <c r="AF110" s="141"/>
      <c r="AG110" s="141"/>
      <c r="AH110" s="141"/>
      <c r="AI110" s="333">
        <f t="shared" si="5"/>
        <v>0</v>
      </c>
      <c r="AK110" s="285" t="e">
        <f>VLOOKUP(B110,IND!B:AB,22,0)</f>
        <v>#N/A</v>
      </c>
    </row>
    <row r="111" spans="1:37" ht="15" hidden="1" customHeight="1" x14ac:dyDescent="0.3">
      <c r="A111" s="12">
        <v>108</v>
      </c>
      <c r="B111" s="13"/>
      <c r="C111" s="10"/>
      <c r="D111" s="13"/>
      <c r="E111" s="10"/>
      <c r="F111" s="10"/>
      <c r="G111" s="14"/>
      <c r="H111" s="14"/>
      <c r="I111" s="142"/>
      <c r="J111" s="143"/>
      <c r="K111" s="10">
        <f t="shared" si="6"/>
        <v>0</v>
      </c>
      <c r="L111" s="13"/>
      <c r="M111" s="13"/>
      <c r="N111" s="13"/>
      <c r="O111" s="13"/>
      <c r="P111" s="13"/>
      <c r="Q111" s="13"/>
      <c r="R111" s="13"/>
      <c r="S111" s="13"/>
      <c r="T111" s="140"/>
      <c r="U111" s="140"/>
      <c r="V111" s="141"/>
      <c r="W111" s="141"/>
      <c r="X111" s="141"/>
      <c r="Y111" s="141"/>
      <c r="Z111" s="141"/>
      <c r="AA111" s="141"/>
      <c r="AB111" s="141"/>
      <c r="AC111" s="141"/>
      <c r="AD111" s="141"/>
      <c r="AE111" s="141"/>
      <c r="AF111" s="141"/>
      <c r="AG111" s="141"/>
      <c r="AH111" s="141"/>
      <c r="AI111" s="333">
        <f t="shared" si="5"/>
        <v>0</v>
      </c>
      <c r="AK111" s="285" t="e">
        <f>VLOOKUP(B111,IND!B:AB,22,0)</f>
        <v>#N/A</v>
      </c>
    </row>
    <row r="112" spans="1:37" ht="15" hidden="1" customHeight="1" x14ac:dyDescent="0.3">
      <c r="A112" s="12">
        <v>109</v>
      </c>
      <c r="B112" s="13"/>
      <c r="C112" s="10"/>
      <c r="D112" s="13"/>
      <c r="E112" s="10"/>
      <c r="F112" s="10"/>
      <c r="G112" s="14"/>
      <c r="H112" s="14"/>
      <c r="I112" s="142"/>
      <c r="J112" s="143"/>
      <c r="K112" s="10">
        <f t="shared" si="6"/>
        <v>0</v>
      </c>
      <c r="L112" s="13"/>
      <c r="M112" s="13"/>
      <c r="N112" s="13"/>
      <c r="O112" s="13"/>
      <c r="P112" s="13"/>
      <c r="Q112" s="13"/>
      <c r="R112" s="13"/>
      <c r="S112" s="13"/>
      <c r="T112" s="140"/>
      <c r="U112" s="140"/>
      <c r="V112" s="141"/>
      <c r="W112" s="141"/>
      <c r="X112" s="141"/>
      <c r="Y112" s="141"/>
      <c r="Z112" s="141"/>
      <c r="AA112" s="141"/>
      <c r="AB112" s="141"/>
      <c r="AC112" s="141"/>
      <c r="AD112" s="141"/>
      <c r="AE112" s="141"/>
      <c r="AF112" s="141"/>
      <c r="AG112" s="141"/>
      <c r="AH112" s="141"/>
      <c r="AI112" s="333">
        <f t="shared" si="5"/>
        <v>0</v>
      </c>
      <c r="AK112" s="285" t="e">
        <f>VLOOKUP(B112,IND!B:AB,22,0)</f>
        <v>#N/A</v>
      </c>
    </row>
    <row r="113" spans="1:37" ht="15" hidden="1" customHeight="1" x14ac:dyDescent="0.3">
      <c r="A113" s="12">
        <v>110</v>
      </c>
      <c r="B113" s="13"/>
      <c r="C113" s="10"/>
      <c r="D113" s="13"/>
      <c r="E113" s="10"/>
      <c r="F113" s="10"/>
      <c r="G113" s="14"/>
      <c r="H113" s="14"/>
      <c r="I113" s="142"/>
      <c r="J113" s="143"/>
      <c r="K113" s="10">
        <f t="shared" si="6"/>
        <v>0</v>
      </c>
      <c r="L113" s="13"/>
      <c r="M113" s="13"/>
      <c r="N113" s="13"/>
      <c r="O113" s="13"/>
      <c r="P113" s="13"/>
      <c r="Q113" s="13"/>
      <c r="R113" s="13"/>
      <c r="S113" s="13"/>
      <c r="T113" s="140"/>
      <c r="U113" s="140"/>
      <c r="V113" s="141"/>
      <c r="W113" s="141"/>
      <c r="X113" s="141"/>
      <c r="Y113" s="141"/>
      <c r="Z113" s="141"/>
      <c r="AA113" s="141"/>
      <c r="AB113" s="141"/>
      <c r="AC113" s="141"/>
      <c r="AD113" s="141"/>
      <c r="AE113" s="141"/>
      <c r="AF113" s="141"/>
      <c r="AG113" s="141"/>
      <c r="AH113" s="141"/>
      <c r="AI113" s="333"/>
      <c r="AK113" s="285" t="e">
        <f>VLOOKUP(B113,IND!B:AB,22,0)</f>
        <v>#N/A</v>
      </c>
    </row>
    <row r="114" spans="1:37" x14ac:dyDescent="0.3">
      <c r="A114" s="6"/>
      <c r="B114" s="535"/>
      <c r="C114" s="535"/>
      <c r="D114" s="535"/>
      <c r="E114" s="5"/>
      <c r="F114" s="5"/>
      <c r="G114" s="7"/>
      <c r="H114" s="7"/>
      <c r="I114" s="8"/>
      <c r="K114" s="5"/>
      <c r="L114" s="535"/>
      <c r="M114" s="535"/>
      <c r="N114" s="535"/>
      <c r="O114" s="535"/>
      <c r="P114" s="535"/>
      <c r="Q114" s="535"/>
      <c r="R114" s="535"/>
      <c r="S114" s="535"/>
      <c r="T114" s="5"/>
      <c r="U114" s="536"/>
      <c r="V114" s="536"/>
      <c r="W114" s="536"/>
      <c r="X114" s="536"/>
      <c r="Y114" s="536"/>
      <c r="Z114" s="133"/>
      <c r="AA114" s="133"/>
      <c r="AB114" s="133"/>
      <c r="AC114" s="133"/>
      <c r="AD114" s="133"/>
      <c r="AE114" s="133"/>
      <c r="AF114" s="133"/>
      <c r="AG114" s="133"/>
      <c r="AH114" s="133"/>
      <c r="AI114" s="3"/>
      <c r="AK114" s="285" t="e">
        <f>VLOOKUP(B114,IND!B:AB,22,0)</f>
        <v>#N/A</v>
      </c>
    </row>
    <row r="115" spans="1:37" x14ac:dyDescent="0.3">
      <c r="A115" s="6"/>
      <c r="B115" s="7" t="s">
        <v>205</v>
      </c>
      <c r="C115" s="537"/>
      <c r="D115" s="537"/>
      <c r="E115" s="537"/>
      <c r="F115" s="537"/>
      <c r="G115" s="537"/>
      <c r="H115" s="7"/>
      <c r="I115" s="8"/>
      <c r="J115" s="185">
        <f>SUM(K115*2.204)</f>
        <v>98.597146670715063</v>
      </c>
      <c r="K115" s="338">
        <f t="shared" ref="K115:S115" si="7">SUM(K4:K95)</f>
        <v>44.735547491250024</v>
      </c>
      <c r="L115" s="5">
        <f t="shared" si="7"/>
        <v>64</v>
      </c>
      <c r="M115" s="5">
        <f t="shared" si="7"/>
        <v>14</v>
      </c>
      <c r="N115" s="5">
        <f t="shared" si="7"/>
        <v>0</v>
      </c>
      <c r="O115" s="5">
        <f t="shared" si="7"/>
        <v>0</v>
      </c>
      <c r="P115" s="5">
        <f t="shared" si="7"/>
        <v>25</v>
      </c>
      <c r="Q115" s="5">
        <f t="shared" si="7"/>
        <v>19</v>
      </c>
      <c r="R115" s="5">
        <f t="shared" si="7"/>
        <v>1</v>
      </c>
      <c r="S115" s="5">
        <f t="shared" si="7"/>
        <v>94</v>
      </c>
      <c r="T115" s="133">
        <f t="shared" ref="T115:Y115" si="8">SUM(T4:T95)</f>
        <v>2</v>
      </c>
      <c r="U115" s="133">
        <f t="shared" si="8"/>
        <v>0</v>
      </c>
      <c r="V115" s="133">
        <f t="shared" si="8"/>
        <v>0</v>
      </c>
      <c r="W115" s="133">
        <f t="shared" si="8"/>
        <v>0</v>
      </c>
      <c r="X115" s="133">
        <f t="shared" si="8"/>
        <v>8</v>
      </c>
      <c r="Y115" s="133">
        <f t="shared" si="8"/>
        <v>0</v>
      </c>
      <c r="Z115" s="133"/>
      <c r="AA115" s="133"/>
      <c r="AB115" s="133"/>
      <c r="AC115" s="133"/>
      <c r="AD115" s="133"/>
      <c r="AE115" s="133"/>
      <c r="AF115" s="133"/>
      <c r="AG115" s="133"/>
      <c r="AH115" s="133"/>
      <c r="AI115" s="145">
        <f t="shared" ref="AI115" si="9">SUM(AI4:AI95)</f>
        <v>227</v>
      </c>
      <c r="AK115" s="285" t="e">
        <f>VLOOKUP(B115,IND!B:AB,22,0)</f>
        <v>#N/A</v>
      </c>
    </row>
    <row r="116" spans="1:37" x14ac:dyDescent="0.3">
      <c r="A116" s="6"/>
      <c r="B116" s="538"/>
      <c r="C116" s="538"/>
      <c r="D116" s="538"/>
      <c r="E116" s="5"/>
      <c r="F116" s="5"/>
      <c r="G116" s="7"/>
      <c r="H116" s="7"/>
      <c r="I116" s="8"/>
      <c r="J116" s="5"/>
      <c r="K116" s="5"/>
      <c r="L116" s="538"/>
      <c r="M116" s="538"/>
      <c r="N116" s="538"/>
      <c r="O116" s="538"/>
      <c r="P116" s="538"/>
      <c r="Q116" s="538"/>
      <c r="R116" s="538"/>
      <c r="S116" s="538"/>
      <c r="T116" s="5"/>
      <c r="U116" s="539"/>
      <c r="V116" s="539"/>
      <c r="W116" s="539"/>
      <c r="X116" s="539"/>
      <c r="Y116" s="539"/>
      <c r="Z116" s="133"/>
      <c r="AA116" s="133"/>
      <c r="AB116" s="133"/>
      <c r="AC116" s="133"/>
      <c r="AD116" s="133"/>
      <c r="AE116" s="133"/>
      <c r="AF116" s="133"/>
      <c r="AG116" s="133"/>
      <c r="AH116" s="133"/>
      <c r="AI116" s="3"/>
      <c r="AK116" s="285" t="e">
        <f>VLOOKUP(B116,IND!B:AB,22,0)</f>
        <v>#N/A</v>
      </c>
    </row>
    <row r="117" spans="1:37" x14ac:dyDescent="0.3">
      <c r="A117" s="6"/>
      <c r="B117" s="5"/>
      <c r="C117" s="5"/>
      <c r="D117" s="5"/>
      <c r="E117" s="5"/>
      <c r="F117" s="5"/>
      <c r="G117" s="7"/>
      <c r="H117" s="7"/>
      <c r="I117" s="8"/>
      <c r="J117" s="5"/>
      <c r="K117" s="5"/>
      <c r="L117" s="5"/>
      <c r="M117" s="5"/>
      <c r="N117" s="5"/>
      <c r="O117" s="5"/>
      <c r="P117" s="5"/>
      <c r="Q117" s="5"/>
      <c r="R117" s="5"/>
      <c r="S117" s="5"/>
      <c r="T117" s="5"/>
      <c r="U117" s="133"/>
      <c r="V117" s="133"/>
      <c r="W117" s="133"/>
      <c r="X117" s="133"/>
      <c r="Y117" s="133"/>
      <c r="Z117" s="133"/>
      <c r="AA117" s="133"/>
      <c r="AB117" s="133"/>
      <c r="AC117" s="133"/>
      <c r="AD117" s="133"/>
      <c r="AE117" s="133"/>
      <c r="AF117" s="133"/>
      <c r="AG117" s="133"/>
      <c r="AH117" s="133"/>
      <c r="AI117" s="3"/>
      <c r="AK117" s="285" t="e">
        <f>VLOOKUP(B117,IND!B:AB,22,0)</f>
        <v>#N/A</v>
      </c>
    </row>
    <row r="118" spans="1:37" x14ac:dyDescent="0.3">
      <c r="A118" s="6"/>
      <c r="B118" s="5"/>
      <c r="C118" s="5"/>
      <c r="D118" s="5"/>
      <c r="E118" s="5"/>
      <c r="F118" s="5"/>
      <c r="G118" s="7"/>
      <c r="H118" s="7"/>
      <c r="I118" s="8"/>
      <c r="J118" s="5"/>
      <c r="K118" s="5"/>
      <c r="L118" s="5"/>
      <c r="M118" s="5"/>
      <c r="N118" s="5"/>
      <c r="O118" s="5"/>
      <c r="P118" s="5"/>
      <c r="Q118" s="5"/>
      <c r="R118" s="5"/>
      <c r="S118" s="5"/>
      <c r="T118" s="5"/>
      <c r="U118" s="133"/>
      <c r="V118" s="133"/>
      <c r="W118" s="133"/>
      <c r="X118" s="133"/>
      <c r="Y118" s="133"/>
      <c r="Z118" s="133"/>
      <c r="AA118" s="133"/>
      <c r="AB118" s="133"/>
      <c r="AC118" s="133"/>
      <c r="AD118" s="133"/>
      <c r="AE118" s="133"/>
      <c r="AF118" s="133"/>
      <c r="AG118" s="133"/>
      <c r="AH118" s="133"/>
      <c r="AI118" s="3"/>
      <c r="AK118" s="285" t="e">
        <f>VLOOKUP(B118,IND!B:AB,22,0)</f>
        <v>#N/A</v>
      </c>
    </row>
    <row r="119" spans="1:37" x14ac:dyDescent="0.3">
      <c r="A119" s="6"/>
      <c r="B119" s="5"/>
      <c r="C119" s="5"/>
      <c r="D119" s="5"/>
      <c r="E119" s="5"/>
      <c r="F119" s="5"/>
      <c r="G119" s="7"/>
      <c r="H119" s="7"/>
      <c r="I119" s="8"/>
      <c r="J119" s="5"/>
      <c r="K119" s="5"/>
      <c r="L119" s="5"/>
      <c r="M119" s="5"/>
      <c r="N119" s="5"/>
      <c r="O119" s="5"/>
      <c r="P119" s="5"/>
      <c r="Q119" s="5"/>
      <c r="R119" s="5"/>
      <c r="S119" s="5"/>
      <c r="T119" s="5"/>
      <c r="U119" s="133"/>
      <c r="V119" s="133"/>
      <c r="W119" s="133"/>
      <c r="X119" s="133"/>
      <c r="Y119" s="133"/>
      <c r="Z119" s="133"/>
      <c r="AA119" s="133"/>
      <c r="AB119" s="133"/>
      <c r="AC119" s="133"/>
      <c r="AD119" s="133"/>
      <c r="AE119" s="133"/>
      <c r="AF119" s="133"/>
      <c r="AG119" s="133"/>
      <c r="AH119" s="133"/>
      <c r="AI119" s="3"/>
      <c r="AK119" s="285" t="e">
        <f>VLOOKUP(B119,IND!B:AB,22,0)</f>
        <v>#N/A</v>
      </c>
    </row>
    <row r="120" spans="1:37" ht="15" customHeight="1" x14ac:dyDescent="0.3">
      <c r="A120" s="6"/>
      <c r="B120" s="534"/>
      <c r="C120" s="534"/>
      <c r="D120" s="534"/>
      <c r="E120" s="534"/>
      <c r="F120" s="534"/>
      <c r="G120" s="534"/>
      <c r="H120" s="534"/>
      <c r="I120" s="135"/>
      <c r="J120" s="135"/>
      <c r="K120" s="5"/>
      <c r="L120" s="5"/>
      <c r="M120" s="5"/>
      <c r="N120" s="5"/>
      <c r="O120" s="5"/>
      <c r="P120" s="5"/>
      <c r="Q120" s="5"/>
      <c r="R120" s="5"/>
      <c r="S120" s="5"/>
      <c r="T120" s="5"/>
      <c r="U120" s="133"/>
      <c r="V120" s="133"/>
      <c r="W120" s="133"/>
      <c r="X120" s="133"/>
      <c r="Y120" s="133"/>
      <c r="Z120" s="133"/>
      <c r="AA120" s="133"/>
      <c r="AB120" s="133"/>
      <c r="AC120" s="133"/>
      <c r="AD120" s="133"/>
      <c r="AE120" s="133"/>
      <c r="AF120" s="133"/>
      <c r="AG120" s="133"/>
      <c r="AH120" s="133"/>
      <c r="AI120" s="3"/>
      <c r="AK120" s="285" t="e">
        <f>VLOOKUP(B120,IND!B:AB,22,0)</f>
        <v>#N/A</v>
      </c>
    </row>
    <row r="121" spans="1:37" x14ac:dyDescent="0.3">
      <c r="A121" s="6"/>
      <c r="B121" s="534"/>
      <c r="C121" s="534"/>
      <c r="D121" s="534"/>
      <c r="E121" s="534"/>
      <c r="F121" s="534"/>
      <c r="G121" s="534"/>
      <c r="H121" s="534"/>
      <c r="I121" s="135"/>
      <c r="J121" s="135"/>
      <c r="K121" s="5"/>
      <c r="L121" s="5"/>
      <c r="M121" s="5"/>
      <c r="N121" s="5"/>
      <c r="O121" s="5"/>
      <c r="P121" s="5"/>
      <c r="Q121" s="5"/>
      <c r="R121" s="5"/>
      <c r="S121" s="5"/>
      <c r="T121" s="5"/>
      <c r="U121" s="133"/>
      <c r="V121" s="133"/>
      <c r="W121" s="133"/>
      <c r="X121" s="133"/>
      <c r="Y121" s="133"/>
      <c r="Z121" s="133"/>
      <c r="AA121" s="133"/>
      <c r="AB121" s="133"/>
      <c r="AC121" s="133"/>
      <c r="AD121" s="133"/>
      <c r="AE121" s="133"/>
      <c r="AF121" s="133"/>
      <c r="AG121" s="133"/>
      <c r="AH121" s="133"/>
      <c r="AI121" s="3"/>
      <c r="AK121" s="285" t="e">
        <f>VLOOKUP(B121,IND!B:AB,22,0)</f>
        <v>#N/A</v>
      </c>
    </row>
    <row r="122" spans="1:37" x14ac:dyDescent="0.3">
      <c r="A122" s="6"/>
      <c r="B122" s="534"/>
      <c r="C122" s="534"/>
      <c r="D122" s="534"/>
      <c r="E122" s="534"/>
      <c r="F122" s="534"/>
      <c r="G122" s="534"/>
      <c r="H122" s="534"/>
      <c r="I122" s="135"/>
      <c r="J122" s="135"/>
      <c r="K122" s="5"/>
      <c r="L122" s="5"/>
      <c r="M122" s="5"/>
      <c r="N122" s="5"/>
      <c r="O122" s="5"/>
      <c r="P122" s="5"/>
      <c r="Q122" s="5"/>
      <c r="R122" s="5"/>
      <c r="S122" s="5"/>
      <c r="T122" s="5"/>
      <c r="U122" s="133"/>
      <c r="V122" s="133"/>
      <c r="W122" s="133"/>
      <c r="X122" s="133"/>
      <c r="Y122" s="133"/>
      <c r="Z122" s="133"/>
      <c r="AA122" s="133"/>
      <c r="AB122" s="133"/>
      <c r="AC122" s="133"/>
      <c r="AD122" s="133"/>
      <c r="AE122" s="133"/>
      <c r="AF122" s="133"/>
      <c r="AG122" s="133"/>
      <c r="AH122" s="133"/>
      <c r="AI122" s="3"/>
      <c r="AK122" s="285" t="e">
        <f>VLOOKUP(B122,IND!B:AB,22,0)</f>
        <v>#N/A</v>
      </c>
    </row>
    <row r="123" spans="1:37" x14ac:dyDescent="0.3">
      <c r="A123" s="6"/>
      <c r="B123" s="135"/>
      <c r="C123" s="135"/>
      <c r="D123" s="135"/>
      <c r="E123" s="135"/>
      <c r="F123" s="135"/>
      <c r="G123" s="135"/>
      <c r="H123" s="135"/>
      <c r="I123" s="135"/>
      <c r="J123" s="135"/>
      <c r="K123" s="5"/>
      <c r="L123" s="5"/>
      <c r="M123" s="5"/>
      <c r="N123" s="5"/>
      <c r="O123" s="5"/>
      <c r="P123" s="5"/>
      <c r="Q123" s="5"/>
      <c r="R123" s="5"/>
      <c r="S123" s="5"/>
      <c r="T123" s="5"/>
      <c r="U123" s="133"/>
      <c r="V123" s="133"/>
      <c r="W123" s="133"/>
      <c r="X123" s="133"/>
      <c r="Y123" s="133"/>
      <c r="Z123" s="133"/>
      <c r="AA123" s="133"/>
      <c r="AB123" s="133"/>
      <c r="AC123" s="133"/>
      <c r="AD123" s="133"/>
      <c r="AE123" s="133"/>
      <c r="AF123" s="133"/>
      <c r="AG123" s="133"/>
      <c r="AH123" s="133"/>
      <c r="AI123" s="3"/>
      <c r="AK123" s="285" t="e">
        <f>VLOOKUP(B123,IND!B:AB,22,0)</f>
        <v>#N/A</v>
      </c>
    </row>
    <row r="124" spans="1:37" x14ac:dyDescent="0.3">
      <c r="A124" s="6"/>
      <c r="B124" s="135"/>
      <c r="C124" s="135"/>
      <c r="D124" s="135"/>
      <c r="E124" s="135"/>
      <c r="F124" s="135"/>
      <c r="G124" s="135"/>
      <c r="H124" s="135"/>
      <c r="I124" s="135"/>
      <c r="J124" s="135"/>
      <c r="K124" s="5"/>
      <c r="L124" s="5"/>
      <c r="M124" s="5"/>
      <c r="N124" s="5"/>
      <c r="O124" s="5"/>
      <c r="P124" s="5"/>
      <c r="Q124" s="5"/>
      <c r="R124" s="5"/>
      <c r="S124" s="5"/>
      <c r="T124" s="5"/>
      <c r="U124" s="133"/>
      <c r="V124" s="133"/>
      <c r="W124" s="133"/>
      <c r="X124" s="133"/>
      <c r="Y124" s="133"/>
      <c r="Z124" s="133"/>
      <c r="AA124" s="133"/>
      <c r="AB124" s="133"/>
      <c r="AC124" s="133"/>
      <c r="AD124" s="133"/>
      <c r="AE124" s="133"/>
      <c r="AF124" s="133"/>
      <c r="AG124" s="133"/>
      <c r="AH124" s="133"/>
      <c r="AI124" s="3"/>
      <c r="AK124" s="285" t="e">
        <f>VLOOKUP(B124,IND!B:AB,22,0)</f>
        <v>#N/A</v>
      </c>
    </row>
    <row r="126" spans="1:37" x14ac:dyDescent="0.3">
      <c r="G126" s="146"/>
      <c r="H126" s="147"/>
    </row>
    <row r="127" spans="1:37" x14ac:dyDescent="0.3">
      <c r="H127" s="147"/>
    </row>
    <row r="128" spans="1:37" x14ac:dyDescent="0.3">
      <c r="G128" s="146"/>
      <c r="H128" s="147"/>
    </row>
    <row r="130" spans="2:9" x14ac:dyDescent="0.3">
      <c r="B130" s="148"/>
    </row>
    <row r="131" spans="2:9" x14ac:dyDescent="0.3">
      <c r="B131" s="148"/>
    </row>
    <row r="132" spans="2:9" x14ac:dyDescent="0.3">
      <c r="B132" s="148"/>
      <c r="D132" s="147"/>
      <c r="G132" s="149"/>
      <c r="H132" s="149"/>
      <c r="I132" s="150"/>
    </row>
    <row r="133" spans="2:9" x14ac:dyDescent="0.3">
      <c r="B133" s="148"/>
      <c r="D133" s="147"/>
      <c r="I133" s="150"/>
    </row>
    <row r="134" spans="2:9" x14ac:dyDescent="0.3">
      <c r="B134" s="148"/>
      <c r="D134" s="147"/>
      <c r="I134" s="150"/>
    </row>
    <row r="135" spans="2:9" x14ac:dyDescent="0.3">
      <c r="B135" s="148"/>
      <c r="D135" s="147"/>
      <c r="I135" s="150"/>
    </row>
    <row r="136" spans="2:9" x14ac:dyDescent="0.3">
      <c r="B136" s="148"/>
      <c r="D136" s="147"/>
      <c r="I136" s="150"/>
    </row>
    <row r="137" spans="2:9" x14ac:dyDescent="0.3">
      <c r="B137" s="148"/>
      <c r="D137" s="147"/>
    </row>
    <row r="138" spans="2:9" x14ac:dyDescent="0.3">
      <c r="B138" s="148"/>
    </row>
    <row r="139" spans="2:9" x14ac:dyDescent="0.3">
      <c r="B139" s="148"/>
      <c r="D139" s="147"/>
      <c r="I139" s="150"/>
    </row>
    <row r="140" spans="2:9" x14ac:dyDescent="0.3">
      <c r="B140" s="148"/>
      <c r="D140" s="147"/>
      <c r="I140" s="150"/>
    </row>
    <row r="141" spans="2:9" x14ac:dyDescent="0.3">
      <c r="B141" s="148"/>
      <c r="D141" s="147"/>
      <c r="I141" s="150"/>
    </row>
    <row r="142" spans="2:9" x14ac:dyDescent="0.3">
      <c r="B142" s="148"/>
      <c r="D142" s="147"/>
      <c r="I142" s="150"/>
    </row>
    <row r="143" spans="2:9" x14ac:dyDescent="0.3">
      <c r="B143" s="148"/>
      <c r="D143" s="147"/>
      <c r="I143" s="150"/>
    </row>
    <row r="144" spans="2:9" x14ac:dyDescent="0.3">
      <c r="B144" s="148"/>
    </row>
    <row r="145" spans="2:9" x14ac:dyDescent="0.3">
      <c r="B145" s="148"/>
    </row>
    <row r="146" spans="2:9" x14ac:dyDescent="0.3">
      <c r="B146" s="148"/>
      <c r="D146" s="147"/>
      <c r="I146" s="150"/>
    </row>
    <row r="147" spans="2:9" x14ac:dyDescent="0.3">
      <c r="D147" s="147"/>
      <c r="I147" s="150"/>
    </row>
    <row r="148" spans="2:9" x14ac:dyDescent="0.3">
      <c r="D148" s="147"/>
      <c r="I148" s="150"/>
    </row>
    <row r="149" spans="2:9" x14ac:dyDescent="0.3">
      <c r="D149" s="147"/>
      <c r="I149" s="150"/>
    </row>
    <row r="150" spans="2:9" x14ac:dyDescent="0.3">
      <c r="D150" s="147"/>
      <c r="I150" s="150"/>
    </row>
    <row r="153" spans="2:9" x14ac:dyDescent="0.3">
      <c r="D153" s="147"/>
      <c r="I153" s="150"/>
    </row>
    <row r="154" spans="2:9" x14ac:dyDescent="0.3">
      <c r="D154" s="147"/>
      <c r="I154" s="150"/>
    </row>
    <row r="155" spans="2:9" x14ac:dyDescent="0.3">
      <c r="D155" s="147"/>
      <c r="I155" s="150"/>
    </row>
    <row r="156" spans="2:9" x14ac:dyDescent="0.3">
      <c r="D156" s="147"/>
      <c r="I156" s="150"/>
    </row>
    <row r="157" spans="2:9" x14ac:dyDescent="0.3">
      <c r="D157" s="147"/>
      <c r="I157" s="150"/>
    </row>
  </sheetData>
  <autoFilter ref="A3:AB88" xr:uid="{14C555CA-18D4-4A7E-A300-9CBF8778ABAA}">
    <sortState xmlns:xlrd2="http://schemas.microsoft.com/office/spreadsheetml/2017/richdata2" ref="A4:AB51">
      <sortCondition ref="G3:G88"/>
    </sortState>
  </autoFilter>
  <mergeCells count="8">
    <mergeCell ref="B120:H122"/>
    <mergeCell ref="B114:D114"/>
    <mergeCell ref="L114:S114"/>
    <mergeCell ref="U114:Y114"/>
    <mergeCell ref="C115:G115"/>
    <mergeCell ref="B116:D116"/>
    <mergeCell ref="L116:S116"/>
    <mergeCell ref="U116:Y116"/>
  </mergeCells>
  <phoneticPr fontId="44" type="noConversion"/>
  <pageMargins left="0.23622047244094499" right="0.23622047244094499" top="0.74803149606299202" bottom="0.74803149606299202" header="0.31496062992126" footer="0.31496062992126"/>
  <pageSetup paperSize="9" scale="71" fitToHeight="2" orientation="portrait" horizontalDpi="4294967293"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7EBC6-2714-4EB3-A92E-D6CA38F78AD3}">
  <sheetPr codeName="Sheet8">
    <tabColor rgb="FF00B050"/>
    <pageSetUpPr fitToPage="1"/>
  </sheetPr>
  <dimension ref="A1:AY90"/>
  <sheetViews>
    <sheetView workbookViewId="0"/>
  </sheetViews>
  <sheetFormatPr defaultColWidth="8.6640625" defaultRowHeight="10.199999999999999" x14ac:dyDescent="0.2"/>
  <cols>
    <col min="1" max="1" width="4.5546875" style="317" customWidth="1"/>
    <col min="2" max="2" width="16.5546875" style="317" customWidth="1"/>
    <col min="3" max="3" width="12.6640625" style="317" customWidth="1"/>
    <col min="4" max="4" width="9.5546875" style="317" hidden="1" customWidth="1"/>
    <col min="5" max="5" width="9.33203125" style="317" hidden="1" customWidth="1"/>
    <col min="6" max="6" width="5" style="317" bestFit="1" customWidth="1"/>
    <col min="7" max="7" width="10.5546875" style="317" bestFit="1" customWidth="1"/>
    <col min="8" max="8" width="10.5546875" style="317" customWidth="1"/>
    <col min="9" max="14" width="8.6640625" style="317"/>
    <col min="15" max="15" width="9.33203125" style="317" customWidth="1"/>
    <col min="16" max="23" width="4.5546875" style="317" customWidth="1"/>
    <col min="24" max="42" width="4.5546875" style="352" customWidth="1"/>
    <col min="43" max="43" width="6.5546875" style="356" customWidth="1"/>
    <col min="44" max="45" width="8.6640625" style="317"/>
    <col min="46" max="46" width="255.5546875" style="317" bestFit="1" customWidth="1"/>
    <col min="47" max="16384" width="8.6640625" style="317"/>
  </cols>
  <sheetData>
    <row r="1" spans="1:51" x14ac:dyDescent="0.2">
      <c r="B1" s="317">
        <v>1</v>
      </c>
      <c r="C1" s="317">
        <v>2</v>
      </c>
      <c r="D1" s="317">
        <v>3</v>
      </c>
      <c r="E1" s="317">
        <v>4</v>
      </c>
      <c r="F1" s="317">
        <v>5</v>
      </c>
      <c r="G1" s="317">
        <v>6</v>
      </c>
      <c r="H1" s="317">
        <v>7</v>
      </c>
      <c r="I1" s="317">
        <v>8</v>
      </c>
      <c r="J1" s="317">
        <v>9</v>
      </c>
      <c r="K1" s="317">
        <v>10</v>
      </c>
      <c r="L1" s="317">
        <v>11</v>
      </c>
      <c r="M1" s="317">
        <v>12</v>
      </c>
      <c r="N1" s="317">
        <v>13</v>
      </c>
      <c r="O1" s="317">
        <v>14</v>
      </c>
      <c r="P1" s="317">
        <v>15</v>
      </c>
      <c r="Q1" s="317">
        <v>16</v>
      </c>
      <c r="R1" s="317">
        <v>17</v>
      </c>
      <c r="S1" s="317">
        <v>18</v>
      </c>
      <c r="T1" s="317">
        <v>19</v>
      </c>
      <c r="U1" s="317">
        <v>20</v>
      </c>
      <c r="V1" s="317">
        <v>22</v>
      </c>
      <c r="W1" s="317">
        <v>23</v>
      </c>
      <c r="X1" s="352">
        <v>24</v>
      </c>
      <c r="Y1" s="352">
        <v>26</v>
      </c>
      <c r="Z1" s="352">
        <v>27</v>
      </c>
      <c r="AA1" s="352">
        <v>28</v>
      </c>
      <c r="AB1" s="352">
        <v>29</v>
      </c>
      <c r="AC1" s="352">
        <v>30</v>
      </c>
      <c r="AD1" s="352">
        <v>31</v>
      </c>
      <c r="AE1" s="352">
        <v>32</v>
      </c>
      <c r="AF1" s="352">
        <v>33</v>
      </c>
      <c r="AG1" s="352">
        <v>34</v>
      </c>
      <c r="AH1" s="352">
        <v>35</v>
      </c>
      <c r="AI1" s="352">
        <v>36</v>
      </c>
      <c r="AJ1" s="352">
        <v>37</v>
      </c>
      <c r="AK1" s="352">
        <v>38</v>
      </c>
    </row>
    <row r="2" spans="1:51" ht="51.6" x14ac:dyDescent="0.2">
      <c r="A2" s="277" t="s">
        <v>208</v>
      </c>
      <c r="B2" s="278" t="s">
        <v>209</v>
      </c>
      <c r="C2" s="278" t="s">
        <v>270</v>
      </c>
      <c r="D2" s="278" t="s">
        <v>271</v>
      </c>
      <c r="E2" s="278" t="s">
        <v>272</v>
      </c>
      <c r="F2" s="278" t="s">
        <v>210</v>
      </c>
      <c r="G2" s="279" t="s">
        <v>211</v>
      </c>
      <c r="H2" s="279" t="s">
        <v>188</v>
      </c>
      <c r="I2" s="280" t="s">
        <v>212</v>
      </c>
      <c r="J2" s="278" t="s">
        <v>213</v>
      </c>
      <c r="K2" s="278"/>
      <c r="L2" s="278"/>
      <c r="M2" s="278"/>
      <c r="N2" s="278"/>
      <c r="O2" s="278" t="s">
        <v>187</v>
      </c>
      <c r="P2" s="351" t="s">
        <v>121</v>
      </c>
      <c r="Q2" s="351" t="s">
        <v>122</v>
      </c>
      <c r="R2" s="351" t="s">
        <v>123</v>
      </c>
      <c r="S2" s="351" t="s">
        <v>191</v>
      </c>
      <c r="T2" s="351" t="s">
        <v>125</v>
      </c>
      <c r="U2" s="351" t="s">
        <v>861</v>
      </c>
      <c r="V2" s="351" t="s">
        <v>128</v>
      </c>
      <c r="W2" s="351" t="s">
        <v>129</v>
      </c>
      <c r="X2" s="351" t="s">
        <v>130</v>
      </c>
      <c r="Y2" s="351" t="s">
        <v>132</v>
      </c>
      <c r="Z2" s="351" t="s">
        <v>133</v>
      </c>
      <c r="AA2" s="351" t="s">
        <v>134</v>
      </c>
      <c r="AB2" s="351" t="s">
        <v>135</v>
      </c>
      <c r="AC2" s="475" t="s">
        <v>136</v>
      </c>
      <c r="AD2" s="475" t="s">
        <v>137</v>
      </c>
      <c r="AE2" s="475" t="s">
        <v>138</v>
      </c>
      <c r="AF2" s="475" t="s">
        <v>139</v>
      </c>
      <c r="AG2" s="475" t="s">
        <v>140</v>
      </c>
      <c r="AH2" s="475" t="s">
        <v>141</v>
      </c>
      <c r="AI2" s="475" t="s">
        <v>142</v>
      </c>
      <c r="AJ2" s="317"/>
      <c r="AN2" s="352" t="s">
        <v>141</v>
      </c>
      <c r="AO2" s="352" t="s">
        <v>743</v>
      </c>
      <c r="AP2" s="352" t="s">
        <v>744</v>
      </c>
      <c r="AQ2" s="346" t="s">
        <v>194</v>
      </c>
      <c r="AT2" s="316"/>
      <c r="AU2" s="316"/>
      <c r="AV2" s="316"/>
      <c r="AW2" s="316"/>
      <c r="AX2" s="316"/>
      <c r="AY2" s="316"/>
    </row>
    <row r="3" spans="1:51" x14ac:dyDescent="0.2">
      <c r="A3" s="277"/>
      <c r="B3" s="278"/>
      <c r="C3" s="278"/>
      <c r="D3" s="278"/>
      <c r="E3" s="278"/>
      <c r="F3" s="278"/>
      <c r="G3" s="279"/>
      <c r="H3" s="279"/>
      <c r="I3" s="280"/>
      <c r="J3" s="278"/>
      <c r="K3" s="278"/>
      <c r="L3" s="278"/>
      <c r="M3" s="278"/>
      <c r="N3" s="278"/>
      <c r="O3" s="278"/>
      <c r="P3" s="347"/>
      <c r="Q3" s="347"/>
      <c r="R3" s="347"/>
      <c r="S3" s="347"/>
      <c r="T3" s="347"/>
      <c r="U3" s="347"/>
      <c r="V3" s="347"/>
      <c r="W3" s="347"/>
      <c r="X3" s="353"/>
      <c r="Y3" s="353"/>
      <c r="Z3" s="353"/>
      <c r="AA3" s="353"/>
      <c r="AB3" s="353"/>
      <c r="AQ3" s="346"/>
      <c r="AT3" s="316"/>
      <c r="AU3" s="316"/>
      <c r="AV3" s="316"/>
      <c r="AW3" s="316"/>
      <c r="AX3" s="316"/>
      <c r="AY3" s="316"/>
    </row>
    <row r="4" spans="1:51" ht="14.7" customHeight="1" x14ac:dyDescent="0.2">
      <c r="A4" s="289">
        <v>1</v>
      </c>
      <c r="B4" s="326" t="s">
        <v>48</v>
      </c>
      <c r="C4" s="290" t="str">
        <f>VLOOKUP(B4,'IND fish'!B:D,1,0)</f>
        <v>Ben arnold</v>
      </c>
      <c r="D4" s="290"/>
      <c r="E4" s="290"/>
      <c r="F4" s="290" t="s">
        <v>216</v>
      </c>
      <c r="G4" s="291">
        <v>1</v>
      </c>
      <c r="H4" s="292">
        <v>110</v>
      </c>
      <c r="I4" s="293">
        <v>53</v>
      </c>
      <c r="J4" s="294">
        <v>13</v>
      </c>
      <c r="K4" s="339">
        <v>10</v>
      </c>
      <c r="L4" s="339"/>
      <c r="M4" s="339">
        <f>K4+(L4/10)</f>
        <v>10</v>
      </c>
      <c r="N4" s="290"/>
      <c r="O4" s="341">
        <f>CONVERT(J4,"lbm","kg")+CONVERT(M4,"ozm","kg")</f>
        <v>6.1801960412500003</v>
      </c>
      <c r="P4" s="290"/>
      <c r="Q4" s="290"/>
      <c r="R4" s="290"/>
      <c r="S4" s="290"/>
      <c r="T4" s="290"/>
      <c r="U4" s="290">
        <v>6</v>
      </c>
      <c r="V4" s="290"/>
      <c r="W4" s="290">
        <v>6</v>
      </c>
      <c r="X4" s="296"/>
      <c r="Y4" s="348"/>
      <c r="Z4" s="348"/>
      <c r="AA4" s="349"/>
      <c r="AB4" s="349"/>
      <c r="AC4" s="349"/>
      <c r="AD4" s="349">
        <v>1</v>
      </c>
      <c r="AE4" s="349"/>
      <c r="AF4" s="349"/>
      <c r="AG4" s="349"/>
      <c r="AH4" s="349"/>
      <c r="AI4" s="349"/>
      <c r="AJ4" s="349"/>
      <c r="AK4" s="349"/>
      <c r="AL4" s="349"/>
      <c r="AM4" s="349"/>
      <c r="AN4" s="349"/>
      <c r="AO4" s="349"/>
      <c r="AP4" s="349"/>
      <c r="AQ4" s="298">
        <f>SUM(P4:AP4)</f>
        <v>13</v>
      </c>
      <c r="AT4" s="316"/>
      <c r="AU4" s="316"/>
      <c r="AV4" s="316"/>
      <c r="AW4" s="316"/>
      <c r="AX4" s="316"/>
      <c r="AY4" s="316"/>
    </row>
    <row r="5" spans="1:51" ht="14.7" customHeight="1" x14ac:dyDescent="0.2">
      <c r="A5" s="289">
        <v>2</v>
      </c>
      <c r="B5" s="326" t="s">
        <v>56</v>
      </c>
      <c r="C5" s="290" t="str">
        <f>VLOOKUP(B5,'IND fish'!B:D,1,0)</f>
        <v>Dan Mogridge</v>
      </c>
      <c r="D5" s="290"/>
      <c r="E5" s="290"/>
      <c r="F5" s="290" t="s">
        <v>219</v>
      </c>
      <c r="G5" s="291">
        <v>1</v>
      </c>
      <c r="H5" s="292">
        <v>90</v>
      </c>
      <c r="I5" s="293">
        <v>1</v>
      </c>
      <c r="J5" s="294">
        <v>11</v>
      </c>
      <c r="K5" s="339">
        <v>6</v>
      </c>
      <c r="L5" s="339"/>
      <c r="M5" s="339">
        <f t="shared" ref="M5:M56" si="0">K5+(L5/10)</f>
        <v>6</v>
      </c>
      <c r="N5" s="290"/>
      <c r="O5" s="341">
        <f t="shared" ref="O5:O56" si="1">CONVERT(J5,"lbm","kg")+CONVERT(M5,"ozm","kg")</f>
        <v>5.1596132087500006</v>
      </c>
      <c r="P5" s="290"/>
      <c r="Q5" s="290"/>
      <c r="R5" s="290"/>
      <c r="S5" s="290"/>
      <c r="T5" s="290"/>
      <c r="U5" s="290">
        <v>5</v>
      </c>
      <c r="V5" s="290"/>
      <c r="W5" s="290">
        <v>3</v>
      </c>
      <c r="X5" s="296"/>
      <c r="Y5" s="348"/>
      <c r="Z5" s="348"/>
      <c r="AA5" s="349"/>
      <c r="AB5" s="349"/>
      <c r="AC5" s="349">
        <v>1</v>
      </c>
      <c r="AD5" s="349"/>
      <c r="AE5" s="349"/>
      <c r="AF5" s="349"/>
      <c r="AG5" s="349"/>
      <c r="AH5" s="349"/>
      <c r="AI5" s="349"/>
      <c r="AJ5" s="349"/>
      <c r="AK5" s="349"/>
      <c r="AL5" s="349"/>
      <c r="AM5" s="349"/>
      <c r="AN5" s="349"/>
      <c r="AO5" s="349"/>
      <c r="AP5" s="349"/>
      <c r="AQ5" s="298">
        <f t="shared" ref="AQ5:AQ55" si="2">SUM(P5:AP5)</f>
        <v>9</v>
      </c>
      <c r="AT5" s="316"/>
      <c r="AU5" s="316"/>
      <c r="AV5" s="316"/>
      <c r="AW5" s="316"/>
      <c r="AX5" s="316"/>
      <c r="AY5" s="316"/>
    </row>
    <row r="6" spans="1:51" ht="14.7" customHeight="1" x14ac:dyDescent="0.2">
      <c r="A6" s="289">
        <v>3</v>
      </c>
      <c r="B6" s="326" t="s">
        <v>5</v>
      </c>
      <c r="C6" s="290" t="str">
        <f>VLOOKUP(B6,'IND fish'!B:D,1,0)</f>
        <v>Daz Newland</v>
      </c>
      <c r="D6" s="304"/>
      <c r="E6" s="290"/>
      <c r="F6" s="290" t="s">
        <v>214</v>
      </c>
      <c r="G6" s="301">
        <v>1</v>
      </c>
      <c r="H6" s="292">
        <v>90</v>
      </c>
      <c r="I6" s="302">
        <v>20</v>
      </c>
      <c r="J6" s="303">
        <v>5</v>
      </c>
      <c r="K6" s="303">
        <v>12</v>
      </c>
      <c r="L6" s="303"/>
      <c r="M6" s="339">
        <f t="shared" si="0"/>
        <v>12</v>
      </c>
      <c r="N6" s="304"/>
      <c r="O6" s="341">
        <f t="shared" si="1"/>
        <v>2.6081561275000005</v>
      </c>
      <c r="P6" s="304"/>
      <c r="Q6" s="304"/>
      <c r="R6" s="304"/>
      <c r="S6" s="304"/>
      <c r="T6" s="304"/>
      <c r="U6" s="304">
        <v>3</v>
      </c>
      <c r="V6" s="304"/>
      <c r="W6" s="304">
        <v>1</v>
      </c>
      <c r="X6" s="299"/>
      <c r="Y6" s="289"/>
      <c r="Z6" s="289"/>
      <c r="AA6" s="350"/>
      <c r="AB6" s="350"/>
      <c r="AC6" s="350"/>
      <c r="AD6" s="350">
        <v>1</v>
      </c>
      <c r="AE6" s="350"/>
      <c r="AF6" s="350"/>
      <c r="AG6" s="350"/>
      <c r="AH6" s="350"/>
      <c r="AI6" s="350"/>
      <c r="AJ6" s="350"/>
      <c r="AK6" s="350"/>
      <c r="AL6" s="350"/>
      <c r="AM6" s="350"/>
      <c r="AN6" s="350"/>
      <c r="AO6" s="350"/>
      <c r="AP6" s="350"/>
      <c r="AQ6" s="298">
        <f t="shared" si="2"/>
        <v>5</v>
      </c>
      <c r="AT6" s="316"/>
      <c r="AU6" s="316"/>
      <c r="AV6" s="316"/>
      <c r="AW6" s="316"/>
      <c r="AX6" s="316"/>
      <c r="AY6" s="316"/>
    </row>
    <row r="7" spans="1:51" ht="14.7" customHeight="1" x14ac:dyDescent="0.2">
      <c r="A7" s="289">
        <v>4</v>
      </c>
      <c r="B7" s="326" t="s">
        <v>317</v>
      </c>
      <c r="C7" s="290" t="str">
        <f>VLOOKUP(B7,'IND fish'!B:D,1,0)</f>
        <v>Ben Bradstock</v>
      </c>
      <c r="D7" s="290"/>
      <c r="E7" s="290"/>
      <c r="F7" s="290" t="s">
        <v>216</v>
      </c>
      <c r="G7" s="291">
        <v>2</v>
      </c>
      <c r="H7" s="292">
        <v>60</v>
      </c>
      <c r="I7" s="293">
        <v>55</v>
      </c>
      <c r="J7" s="294">
        <v>11</v>
      </c>
      <c r="K7" s="339"/>
      <c r="L7" s="339"/>
      <c r="M7" s="339">
        <f t="shared" si="0"/>
        <v>0</v>
      </c>
      <c r="N7" s="290"/>
      <c r="O7" s="341">
        <f t="shared" si="1"/>
        <v>4.9895160700000005</v>
      </c>
      <c r="P7" s="290">
        <v>1</v>
      </c>
      <c r="Q7" s="290"/>
      <c r="R7" s="290"/>
      <c r="S7" s="290"/>
      <c r="T7" s="290"/>
      <c r="U7" s="290">
        <v>4</v>
      </c>
      <c r="V7" s="290"/>
      <c r="W7" s="290">
        <v>10</v>
      </c>
      <c r="X7" s="299"/>
      <c r="Y7" s="289"/>
      <c r="Z7" s="289"/>
      <c r="AA7" s="350"/>
      <c r="AB7" s="350"/>
      <c r="AC7" s="350"/>
      <c r="AD7" s="350"/>
      <c r="AE7" s="350"/>
      <c r="AF7" s="350"/>
      <c r="AG7" s="350"/>
      <c r="AH7" s="350"/>
      <c r="AI7" s="350"/>
      <c r="AJ7" s="350"/>
      <c r="AK7" s="350"/>
      <c r="AL7" s="350"/>
      <c r="AM7" s="350"/>
      <c r="AN7" s="350"/>
      <c r="AO7" s="350"/>
      <c r="AP7" s="350"/>
      <c r="AQ7" s="298">
        <f t="shared" si="2"/>
        <v>15</v>
      </c>
      <c r="AT7" s="316"/>
      <c r="AU7" s="316"/>
      <c r="AV7" s="316"/>
      <c r="AW7" s="316"/>
      <c r="AX7" s="316"/>
      <c r="AY7" s="316"/>
    </row>
    <row r="8" spans="1:51" ht="14.7" customHeight="1" x14ac:dyDescent="0.2">
      <c r="A8" s="289">
        <v>5</v>
      </c>
      <c r="B8" s="326" t="s">
        <v>156</v>
      </c>
      <c r="C8" s="290" t="str">
        <f>VLOOKUP(B8,'IND fish'!B:D,1,0)</f>
        <v>Harry Coxhead</v>
      </c>
      <c r="D8" s="290"/>
      <c r="E8" s="290"/>
      <c r="F8" s="290" t="s">
        <v>219</v>
      </c>
      <c r="G8" s="291">
        <v>2</v>
      </c>
      <c r="H8" s="292">
        <v>60</v>
      </c>
      <c r="I8" s="293">
        <v>12</v>
      </c>
      <c r="J8" s="294">
        <v>10</v>
      </c>
      <c r="K8" s="339">
        <v>8</v>
      </c>
      <c r="L8" s="339"/>
      <c r="M8" s="339">
        <f t="shared" si="0"/>
        <v>8</v>
      </c>
      <c r="N8" s="290"/>
      <c r="O8" s="341">
        <f t="shared" si="1"/>
        <v>4.762719885000001</v>
      </c>
      <c r="P8" s="290">
        <v>1</v>
      </c>
      <c r="Q8" s="290"/>
      <c r="R8" s="290"/>
      <c r="S8" s="290"/>
      <c r="T8" s="290"/>
      <c r="U8" s="290">
        <v>5</v>
      </c>
      <c r="V8" s="290"/>
      <c r="W8" s="290">
        <v>1</v>
      </c>
      <c r="X8" s="299"/>
      <c r="Y8" s="289"/>
      <c r="Z8" s="289"/>
      <c r="AA8" s="350"/>
      <c r="AB8" s="350"/>
      <c r="AC8" s="350"/>
      <c r="AD8" s="350">
        <v>1</v>
      </c>
      <c r="AE8" s="350"/>
      <c r="AF8" s="350"/>
      <c r="AG8" s="350"/>
      <c r="AH8" s="350"/>
      <c r="AI8" s="350"/>
      <c r="AJ8" s="350"/>
      <c r="AK8" s="350"/>
      <c r="AL8" s="350"/>
      <c r="AM8" s="350"/>
      <c r="AN8" s="350"/>
      <c r="AO8" s="350"/>
      <c r="AP8" s="350">
        <v>1</v>
      </c>
      <c r="AQ8" s="298">
        <f t="shared" si="2"/>
        <v>9</v>
      </c>
      <c r="AT8" s="316"/>
      <c r="AU8" s="316"/>
      <c r="AV8" s="316"/>
      <c r="AW8" s="316"/>
      <c r="AX8" s="316"/>
      <c r="AY8" s="316"/>
    </row>
    <row r="9" spans="1:51" ht="14.7" customHeight="1" x14ac:dyDescent="0.2">
      <c r="A9" s="289">
        <v>6</v>
      </c>
      <c r="B9" s="326" t="s">
        <v>323</v>
      </c>
      <c r="C9" s="290" t="str">
        <f>VLOOKUP(B9,'IND fish'!B:D,1,0)</f>
        <v>Nathan Elliot</v>
      </c>
      <c r="D9" s="290"/>
      <c r="E9" s="290"/>
      <c r="F9" s="290" t="s">
        <v>214</v>
      </c>
      <c r="G9" s="291">
        <v>2</v>
      </c>
      <c r="H9" s="292">
        <v>60</v>
      </c>
      <c r="I9" s="293">
        <v>32</v>
      </c>
      <c r="J9" s="294">
        <v>5</v>
      </c>
      <c r="K9" s="339">
        <v>8</v>
      </c>
      <c r="L9" s="339"/>
      <c r="M9" s="339">
        <f t="shared" si="0"/>
        <v>8</v>
      </c>
      <c r="N9" s="290"/>
      <c r="O9" s="341">
        <f t="shared" si="1"/>
        <v>2.4947580350000003</v>
      </c>
      <c r="P9" s="290"/>
      <c r="Q9" s="290"/>
      <c r="R9" s="290"/>
      <c r="S9" s="290"/>
      <c r="T9" s="290"/>
      <c r="U9" s="290">
        <v>2</v>
      </c>
      <c r="V9" s="290"/>
      <c r="W9" s="290">
        <v>2</v>
      </c>
      <c r="X9" s="299"/>
      <c r="Y9" s="289"/>
      <c r="Z9" s="289"/>
      <c r="AA9" s="350"/>
      <c r="AB9" s="350"/>
      <c r="AC9" s="350">
        <v>1</v>
      </c>
      <c r="AD9" s="350"/>
      <c r="AE9" s="350"/>
      <c r="AF9" s="350"/>
      <c r="AG9" s="350"/>
      <c r="AH9" s="350"/>
      <c r="AI9" s="350"/>
      <c r="AJ9" s="350"/>
      <c r="AK9" s="350"/>
      <c r="AL9" s="350"/>
      <c r="AM9" s="350"/>
      <c r="AN9" s="350"/>
      <c r="AO9" s="350"/>
      <c r="AP9" s="350"/>
      <c r="AQ9" s="298">
        <f t="shared" si="2"/>
        <v>5</v>
      </c>
    </row>
    <row r="10" spans="1:51" ht="14.7" customHeight="1" x14ac:dyDescent="0.2">
      <c r="A10" s="289">
        <v>7</v>
      </c>
      <c r="B10" s="326" t="s">
        <v>161</v>
      </c>
      <c r="C10" s="290" t="str">
        <f>VLOOKUP(B10,'IND fish'!B:D,1,0)</f>
        <v>Chris Woollven</v>
      </c>
      <c r="D10" s="304"/>
      <c r="E10" s="290"/>
      <c r="F10" s="290" t="s">
        <v>219</v>
      </c>
      <c r="G10" s="301">
        <v>3</v>
      </c>
      <c r="H10" s="292">
        <v>40</v>
      </c>
      <c r="I10" s="302">
        <v>5</v>
      </c>
      <c r="J10" s="303">
        <v>9</v>
      </c>
      <c r="K10" s="303">
        <v>14</v>
      </c>
      <c r="L10" s="303"/>
      <c r="M10" s="339">
        <f t="shared" si="0"/>
        <v>14</v>
      </c>
      <c r="N10" s="304"/>
      <c r="O10" s="341">
        <f t="shared" si="1"/>
        <v>4.4792246537499993</v>
      </c>
      <c r="P10" s="304"/>
      <c r="Q10" s="304"/>
      <c r="R10" s="304"/>
      <c r="S10" s="304"/>
      <c r="T10" s="304"/>
      <c r="U10" s="304">
        <v>5</v>
      </c>
      <c r="V10" s="304"/>
      <c r="W10" s="304">
        <v>2</v>
      </c>
      <c r="X10" s="299"/>
      <c r="Y10" s="289"/>
      <c r="Z10" s="289"/>
      <c r="AA10" s="350"/>
      <c r="AB10" s="350"/>
      <c r="AC10" s="350"/>
      <c r="AD10" s="350"/>
      <c r="AE10" s="350"/>
      <c r="AF10" s="350"/>
      <c r="AG10" s="350"/>
      <c r="AH10" s="350"/>
      <c r="AI10" s="350"/>
      <c r="AJ10" s="350"/>
      <c r="AK10" s="350"/>
      <c r="AL10" s="350"/>
      <c r="AM10" s="350"/>
      <c r="AN10" s="350"/>
      <c r="AO10" s="350"/>
      <c r="AP10" s="350"/>
      <c r="AQ10" s="298">
        <f t="shared" si="2"/>
        <v>7</v>
      </c>
    </row>
    <row r="11" spans="1:51" ht="14.7" customHeight="1" x14ac:dyDescent="0.2">
      <c r="A11" s="289">
        <v>8</v>
      </c>
      <c r="B11" s="326" t="s">
        <v>7</v>
      </c>
      <c r="C11" s="290" t="str">
        <f>VLOOKUP(B11,'IND fish'!B:D,1,0)</f>
        <v>Ian Dancey</v>
      </c>
      <c r="D11" s="290"/>
      <c r="E11" s="290"/>
      <c r="F11" s="290" t="s">
        <v>216</v>
      </c>
      <c r="G11" s="291">
        <v>3</v>
      </c>
      <c r="H11" s="292">
        <v>40</v>
      </c>
      <c r="I11" s="293">
        <v>54</v>
      </c>
      <c r="J11" s="294">
        <v>7</v>
      </c>
      <c r="K11" s="339">
        <v>6</v>
      </c>
      <c r="L11" s="339">
        <v>5</v>
      </c>
      <c r="M11" s="339">
        <f t="shared" si="0"/>
        <v>6.5</v>
      </c>
      <c r="N11" s="290"/>
      <c r="O11" s="341">
        <f t="shared" si="1"/>
        <v>3.3594184903125002</v>
      </c>
      <c r="P11" s="290"/>
      <c r="Q11" s="290"/>
      <c r="R11" s="290"/>
      <c r="S11" s="290"/>
      <c r="T11" s="290"/>
      <c r="U11" s="290">
        <v>1</v>
      </c>
      <c r="V11" s="290"/>
      <c r="W11" s="290">
        <v>10</v>
      </c>
      <c r="X11" s="299"/>
      <c r="Y11" s="289"/>
      <c r="Z11" s="289"/>
      <c r="AA11" s="350"/>
      <c r="AB11" s="350"/>
      <c r="AC11" s="350"/>
      <c r="AD11" s="350">
        <v>1</v>
      </c>
      <c r="AE11" s="350"/>
      <c r="AF11" s="350"/>
      <c r="AG11" s="350"/>
      <c r="AH11" s="350"/>
      <c r="AI11" s="350"/>
      <c r="AJ11" s="350"/>
      <c r="AK11" s="350"/>
      <c r="AL11" s="350"/>
      <c r="AM11" s="350"/>
      <c r="AN11" s="350"/>
      <c r="AO11" s="350"/>
      <c r="AP11" s="350"/>
      <c r="AQ11" s="298">
        <f t="shared" si="2"/>
        <v>12</v>
      </c>
    </row>
    <row r="12" spans="1:51" ht="14.7" customHeight="1" x14ac:dyDescent="0.2">
      <c r="A12" s="289">
        <v>9</v>
      </c>
      <c r="B12" s="326" t="s">
        <v>163</v>
      </c>
      <c r="C12" s="290" t="str">
        <f>VLOOKUP(B12,'IND fish'!B:D,1,0)</f>
        <v>John Delaney</v>
      </c>
      <c r="D12" s="290"/>
      <c r="E12" s="290"/>
      <c r="F12" s="290" t="s">
        <v>214</v>
      </c>
      <c r="G12" s="291">
        <v>3</v>
      </c>
      <c r="H12" s="292">
        <v>140</v>
      </c>
      <c r="I12" s="293">
        <v>30</v>
      </c>
      <c r="J12" s="294">
        <v>4</v>
      </c>
      <c r="K12" s="339">
        <v>13</v>
      </c>
      <c r="L12" s="339"/>
      <c r="M12" s="339">
        <f t="shared" si="0"/>
        <v>13</v>
      </c>
      <c r="N12" s="290"/>
      <c r="O12" s="341">
        <f t="shared" si="1"/>
        <v>2.1829132806250002</v>
      </c>
      <c r="P12" s="290"/>
      <c r="Q12" s="290"/>
      <c r="R12" s="290"/>
      <c r="S12" s="290"/>
      <c r="T12" s="290"/>
      <c r="U12" s="290">
        <v>1</v>
      </c>
      <c r="V12" s="290"/>
      <c r="W12" s="290">
        <v>2</v>
      </c>
      <c r="X12" s="299">
        <v>1</v>
      </c>
      <c r="Y12" s="289"/>
      <c r="Z12" s="289"/>
      <c r="AA12" s="350"/>
      <c r="AB12" s="350"/>
      <c r="AC12" s="350">
        <v>1</v>
      </c>
      <c r="AD12" s="350"/>
      <c r="AE12" s="350"/>
      <c r="AF12" s="350"/>
      <c r="AG12" s="350"/>
      <c r="AH12" s="350"/>
      <c r="AI12" s="350"/>
      <c r="AJ12" s="350"/>
      <c r="AK12" s="350"/>
      <c r="AL12" s="350"/>
      <c r="AM12" s="350"/>
      <c r="AN12" s="350"/>
      <c r="AO12" s="350"/>
      <c r="AP12" s="350"/>
      <c r="AQ12" s="298">
        <f t="shared" si="2"/>
        <v>5</v>
      </c>
    </row>
    <row r="13" spans="1:51" ht="14.7" customHeight="1" x14ac:dyDescent="0.2">
      <c r="A13" s="289">
        <v>10</v>
      </c>
      <c r="B13" s="326" t="s">
        <v>172</v>
      </c>
      <c r="C13" s="290" t="str">
        <f>VLOOKUP(B13,'IND fish'!B:D,1,0)</f>
        <v>Matt Pitter</v>
      </c>
      <c r="D13" s="290"/>
      <c r="E13" s="290"/>
      <c r="F13" s="290" t="s">
        <v>219</v>
      </c>
      <c r="G13" s="291">
        <v>4</v>
      </c>
      <c r="H13" s="292">
        <v>30</v>
      </c>
      <c r="I13" s="293">
        <v>18</v>
      </c>
      <c r="J13" s="294">
        <v>6</v>
      </c>
      <c r="K13" s="339">
        <v>2</v>
      </c>
      <c r="L13" s="339"/>
      <c r="M13" s="339">
        <f t="shared" si="0"/>
        <v>2</v>
      </c>
      <c r="N13" s="290"/>
      <c r="O13" s="341">
        <f t="shared" si="1"/>
        <v>2.7782532662500001</v>
      </c>
      <c r="P13" s="290"/>
      <c r="Q13" s="290"/>
      <c r="R13" s="290"/>
      <c r="S13" s="290"/>
      <c r="T13" s="290"/>
      <c r="U13" s="290">
        <v>3</v>
      </c>
      <c r="V13" s="290"/>
      <c r="W13" s="290">
        <v>3</v>
      </c>
      <c r="X13" s="299"/>
      <c r="Y13" s="289"/>
      <c r="Z13" s="289"/>
      <c r="AA13" s="350"/>
      <c r="AB13" s="350"/>
      <c r="AC13" s="350"/>
      <c r="AD13" s="350"/>
      <c r="AE13" s="350"/>
      <c r="AF13" s="350"/>
      <c r="AG13" s="350"/>
      <c r="AH13" s="350"/>
      <c r="AI13" s="350"/>
      <c r="AJ13" s="350"/>
      <c r="AK13" s="350"/>
      <c r="AL13" s="350"/>
      <c r="AM13" s="350"/>
      <c r="AN13" s="350"/>
      <c r="AO13" s="350"/>
      <c r="AP13" s="350"/>
      <c r="AQ13" s="298">
        <f t="shared" si="2"/>
        <v>6</v>
      </c>
    </row>
    <row r="14" spans="1:51" ht="14.7" customHeight="1" x14ac:dyDescent="0.2">
      <c r="A14" s="289">
        <v>11</v>
      </c>
      <c r="B14" s="326" t="s">
        <v>324</v>
      </c>
      <c r="C14" s="290" t="str">
        <f>VLOOKUP(B14,'IND fish'!B:D,1,0)</f>
        <v>Rob Collins</v>
      </c>
      <c r="D14" s="304"/>
      <c r="E14" s="290"/>
      <c r="F14" s="290" t="s">
        <v>216</v>
      </c>
      <c r="G14" s="301">
        <v>4</v>
      </c>
      <c r="H14" s="292">
        <v>30</v>
      </c>
      <c r="I14" s="302">
        <v>41</v>
      </c>
      <c r="J14" s="303">
        <v>5</v>
      </c>
      <c r="K14" s="303">
        <v>8</v>
      </c>
      <c r="L14" s="303"/>
      <c r="M14" s="339">
        <f t="shared" si="0"/>
        <v>8</v>
      </c>
      <c r="N14" s="304"/>
      <c r="O14" s="341">
        <f t="shared" si="1"/>
        <v>2.4947580350000003</v>
      </c>
      <c r="P14" s="304"/>
      <c r="Q14" s="304"/>
      <c r="R14" s="304"/>
      <c r="S14" s="304"/>
      <c r="T14" s="304"/>
      <c r="U14" s="304">
        <v>2</v>
      </c>
      <c r="V14" s="304"/>
      <c r="W14" s="304">
        <v>3</v>
      </c>
      <c r="X14" s="299"/>
      <c r="Y14" s="289"/>
      <c r="Z14" s="289"/>
      <c r="AA14" s="350"/>
      <c r="AB14" s="350"/>
      <c r="AC14" s="350"/>
      <c r="AD14" s="350"/>
      <c r="AE14" s="350"/>
      <c r="AF14" s="350"/>
      <c r="AG14" s="350"/>
      <c r="AH14" s="350"/>
      <c r="AI14" s="350"/>
      <c r="AJ14" s="350"/>
      <c r="AK14" s="350"/>
      <c r="AL14" s="350"/>
      <c r="AM14" s="350"/>
      <c r="AN14" s="350">
        <v>1</v>
      </c>
      <c r="AO14" s="350"/>
      <c r="AP14" s="350"/>
      <c r="AQ14" s="298">
        <f t="shared" si="2"/>
        <v>6</v>
      </c>
    </row>
    <row r="15" spans="1:51" ht="14.7" customHeight="1" x14ac:dyDescent="0.2">
      <c r="A15" s="289">
        <v>12</v>
      </c>
      <c r="B15" s="326" t="s">
        <v>177</v>
      </c>
      <c r="C15" s="290" t="str">
        <f>VLOOKUP(B15,'IND fish'!B:D,1,0)</f>
        <v>Will Hooper</v>
      </c>
      <c r="D15" s="290"/>
      <c r="E15" s="290"/>
      <c r="F15" s="290" t="s">
        <v>216</v>
      </c>
      <c r="G15" s="291">
        <v>4</v>
      </c>
      <c r="H15" s="292">
        <v>30</v>
      </c>
      <c r="I15" s="293">
        <v>52</v>
      </c>
      <c r="J15" s="294">
        <v>5</v>
      </c>
      <c r="K15" s="339">
        <v>8</v>
      </c>
      <c r="L15" s="339"/>
      <c r="M15" s="339">
        <f t="shared" si="0"/>
        <v>8</v>
      </c>
      <c r="N15" s="290"/>
      <c r="O15" s="341">
        <f t="shared" si="1"/>
        <v>2.4947580350000003</v>
      </c>
      <c r="P15" s="290"/>
      <c r="Q15" s="290"/>
      <c r="R15" s="290"/>
      <c r="S15" s="290"/>
      <c r="T15" s="290"/>
      <c r="U15" s="290">
        <v>1</v>
      </c>
      <c r="V15" s="290"/>
      <c r="W15" s="290">
        <v>12</v>
      </c>
      <c r="X15" s="299"/>
      <c r="Y15" s="289"/>
      <c r="Z15" s="289"/>
      <c r="AA15" s="350"/>
      <c r="AB15" s="350"/>
      <c r="AC15" s="350"/>
      <c r="AD15" s="350"/>
      <c r="AE15" s="350"/>
      <c r="AF15" s="350"/>
      <c r="AG15" s="350"/>
      <c r="AH15" s="350"/>
      <c r="AI15" s="350"/>
      <c r="AJ15" s="350"/>
      <c r="AK15" s="350"/>
      <c r="AL15" s="350"/>
      <c r="AM15" s="350"/>
      <c r="AN15" s="350"/>
      <c r="AO15" s="350"/>
      <c r="AP15" s="350"/>
      <c r="AQ15" s="298">
        <f t="shared" si="2"/>
        <v>13</v>
      </c>
    </row>
    <row r="16" spans="1:51" ht="14.7" customHeight="1" x14ac:dyDescent="0.2">
      <c r="A16" s="289">
        <v>13</v>
      </c>
      <c r="B16" s="276" t="s">
        <v>59</v>
      </c>
      <c r="C16" s="290" t="str">
        <f>VLOOKUP(B16,'IND fish'!B:D,1,0)</f>
        <v>Anthony Davies</v>
      </c>
      <c r="D16" s="290"/>
      <c r="E16" s="290"/>
      <c r="F16" s="290" t="s">
        <v>214</v>
      </c>
      <c r="G16" s="291">
        <v>4</v>
      </c>
      <c r="H16" s="292">
        <v>30</v>
      </c>
      <c r="I16" s="293">
        <v>29</v>
      </c>
      <c r="J16" s="294">
        <v>3</v>
      </c>
      <c r="K16" s="339">
        <v>13</v>
      </c>
      <c r="L16" s="339"/>
      <c r="M16" s="339">
        <f t="shared" si="0"/>
        <v>13</v>
      </c>
      <c r="N16" s="290"/>
      <c r="O16" s="341">
        <f t="shared" si="1"/>
        <v>1.7293209106250003</v>
      </c>
      <c r="P16" s="290"/>
      <c r="Q16" s="290"/>
      <c r="R16" s="290"/>
      <c r="S16" s="290"/>
      <c r="T16" s="290"/>
      <c r="U16" s="290"/>
      <c r="V16" s="290"/>
      <c r="W16" s="290">
        <v>3</v>
      </c>
      <c r="X16" s="299"/>
      <c r="Y16" s="289"/>
      <c r="Z16" s="289"/>
      <c r="AA16" s="350"/>
      <c r="AB16" s="350"/>
      <c r="AC16" s="350"/>
      <c r="AD16" s="350">
        <v>3</v>
      </c>
      <c r="AE16" s="350"/>
      <c r="AF16" s="350"/>
      <c r="AG16" s="350"/>
      <c r="AH16" s="350"/>
      <c r="AI16" s="350"/>
      <c r="AJ16" s="350"/>
      <c r="AK16" s="350"/>
      <c r="AL16" s="350"/>
      <c r="AM16" s="350"/>
      <c r="AN16" s="350"/>
      <c r="AO16" s="350"/>
      <c r="AP16" s="350"/>
      <c r="AQ16" s="298">
        <f t="shared" si="2"/>
        <v>6</v>
      </c>
    </row>
    <row r="17" spans="1:43" ht="14.7" customHeight="1" x14ac:dyDescent="0.2">
      <c r="A17" s="289">
        <v>14</v>
      </c>
      <c r="B17" s="326" t="s">
        <v>319</v>
      </c>
      <c r="C17" s="290" t="str">
        <f>VLOOKUP(B17,'IND fish'!B:D,1,0)</f>
        <v>Jason Brown</v>
      </c>
      <c r="D17" s="290"/>
      <c r="E17" s="290"/>
      <c r="F17" s="290" t="s">
        <v>219</v>
      </c>
      <c r="G17" s="291">
        <v>5</v>
      </c>
      <c r="H17" s="292">
        <v>20</v>
      </c>
      <c r="I17" s="293">
        <v>10</v>
      </c>
      <c r="J17" s="294">
        <v>5</v>
      </c>
      <c r="K17" s="339">
        <v>13</v>
      </c>
      <c r="L17" s="339"/>
      <c r="M17" s="339">
        <f t="shared" si="0"/>
        <v>13</v>
      </c>
      <c r="N17" s="290"/>
      <c r="O17" s="341">
        <f t="shared" si="1"/>
        <v>2.6365056506250002</v>
      </c>
      <c r="P17" s="290"/>
      <c r="Q17" s="290"/>
      <c r="R17" s="290"/>
      <c r="S17" s="290"/>
      <c r="T17" s="290"/>
      <c r="U17" s="290">
        <v>3</v>
      </c>
      <c r="V17" s="290"/>
      <c r="W17" s="290">
        <v>1</v>
      </c>
      <c r="X17" s="299"/>
      <c r="Y17" s="289"/>
      <c r="Z17" s="289"/>
      <c r="AA17" s="350"/>
      <c r="AB17" s="350"/>
      <c r="AC17" s="350"/>
      <c r="AD17" s="350"/>
      <c r="AE17" s="350"/>
      <c r="AF17" s="350"/>
      <c r="AG17" s="350"/>
      <c r="AH17" s="350"/>
      <c r="AI17" s="350"/>
      <c r="AJ17" s="350"/>
      <c r="AK17" s="350"/>
      <c r="AL17" s="350"/>
      <c r="AM17" s="350"/>
      <c r="AN17" s="350"/>
      <c r="AO17" s="350"/>
      <c r="AP17" s="350"/>
      <c r="AQ17" s="298">
        <f t="shared" si="2"/>
        <v>4</v>
      </c>
    </row>
    <row r="18" spans="1:43" ht="14.7" customHeight="1" x14ac:dyDescent="0.2">
      <c r="A18" s="289">
        <v>15</v>
      </c>
      <c r="B18" s="326" t="s">
        <v>73</v>
      </c>
      <c r="C18" s="290" t="str">
        <f>VLOOKUP(B18,'IND fish'!B:D,1,0)</f>
        <v>Jeff fisk</v>
      </c>
      <c r="D18" s="304"/>
      <c r="E18" s="290"/>
      <c r="F18" s="290" t="s">
        <v>214</v>
      </c>
      <c r="G18" s="301">
        <v>5</v>
      </c>
      <c r="H18" s="292">
        <v>20</v>
      </c>
      <c r="I18" s="302">
        <v>19</v>
      </c>
      <c r="J18" s="303">
        <v>3</v>
      </c>
      <c r="K18" s="303">
        <v>10</v>
      </c>
      <c r="L18" s="303"/>
      <c r="M18" s="339">
        <f t="shared" si="0"/>
        <v>10</v>
      </c>
      <c r="N18" s="304"/>
      <c r="O18" s="341">
        <f t="shared" si="1"/>
        <v>1.6442723412500002</v>
      </c>
      <c r="P18" s="304"/>
      <c r="Q18" s="304"/>
      <c r="R18" s="304"/>
      <c r="S18" s="304"/>
      <c r="T18" s="304"/>
      <c r="U18" s="304">
        <v>1</v>
      </c>
      <c r="V18" s="304"/>
      <c r="W18" s="304">
        <v>4</v>
      </c>
      <c r="X18" s="299"/>
      <c r="Y18" s="289"/>
      <c r="Z18" s="289"/>
      <c r="AA18" s="350"/>
      <c r="AB18" s="350"/>
      <c r="AC18" s="350"/>
      <c r="AD18" s="350"/>
      <c r="AE18" s="350"/>
      <c r="AF18" s="350"/>
      <c r="AG18" s="350"/>
      <c r="AH18" s="350"/>
      <c r="AI18" s="350"/>
      <c r="AJ18" s="350"/>
      <c r="AK18" s="350"/>
      <c r="AL18" s="350"/>
      <c r="AM18" s="350"/>
      <c r="AN18" s="350"/>
      <c r="AO18" s="350"/>
      <c r="AP18" s="350"/>
      <c r="AQ18" s="298">
        <f t="shared" si="2"/>
        <v>5</v>
      </c>
    </row>
    <row r="19" spans="1:43" ht="14.7" customHeight="1" x14ac:dyDescent="0.2">
      <c r="A19" s="289">
        <v>16</v>
      </c>
      <c r="B19" s="326" t="s">
        <v>108</v>
      </c>
      <c r="C19" s="290" t="str">
        <f>VLOOKUP(B19,'IND fish'!B:D,1,0)</f>
        <v>Joe Wales</v>
      </c>
      <c r="D19" s="290"/>
      <c r="E19" s="290"/>
      <c r="F19" s="290" t="s">
        <v>214</v>
      </c>
      <c r="G19" s="301">
        <v>6</v>
      </c>
      <c r="H19" s="292"/>
      <c r="I19" s="293">
        <v>22</v>
      </c>
      <c r="J19" s="294">
        <v>2</v>
      </c>
      <c r="K19" s="339">
        <v>7</v>
      </c>
      <c r="L19" s="339"/>
      <c r="M19" s="339">
        <f t="shared" si="0"/>
        <v>7</v>
      </c>
      <c r="N19" s="290"/>
      <c r="O19" s="341">
        <f t="shared" si="1"/>
        <v>1.105631401875</v>
      </c>
      <c r="P19" s="290"/>
      <c r="Q19" s="290"/>
      <c r="R19" s="290"/>
      <c r="S19" s="290"/>
      <c r="T19" s="290"/>
      <c r="U19" s="290">
        <v>1</v>
      </c>
      <c r="V19" s="290"/>
      <c r="W19" s="290">
        <v>2</v>
      </c>
      <c r="X19" s="299"/>
      <c r="Y19" s="289"/>
      <c r="Z19" s="289"/>
      <c r="AA19" s="350"/>
      <c r="AB19" s="350"/>
      <c r="AC19" s="350"/>
      <c r="AD19" s="350"/>
      <c r="AE19" s="350"/>
      <c r="AF19" s="350"/>
      <c r="AG19" s="350"/>
      <c r="AH19" s="350"/>
      <c r="AI19" s="350"/>
      <c r="AJ19" s="350"/>
      <c r="AK19" s="350"/>
      <c r="AL19" s="350"/>
      <c r="AM19" s="350"/>
      <c r="AN19" s="350"/>
      <c r="AO19" s="350"/>
      <c r="AP19" s="350"/>
      <c r="AQ19" s="298">
        <f t="shared" si="2"/>
        <v>3</v>
      </c>
    </row>
    <row r="20" spans="1:43" ht="14.7" customHeight="1" x14ac:dyDescent="0.2">
      <c r="A20" s="289">
        <v>17</v>
      </c>
      <c r="B20" s="326" t="s">
        <v>10</v>
      </c>
      <c r="C20" s="290" t="str">
        <f>VLOOKUP(B20,'IND fish'!B:D,1,0)</f>
        <v>Malcolm Stote</v>
      </c>
      <c r="D20" s="304"/>
      <c r="E20" s="290"/>
      <c r="F20" s="290" t="s">
        <v>219</v>
      </c>
      <c r="G20" s="301">
        <v>6</v>
      </c>
      <c r="H20" s="292"/>
      <c r="I20" s="302">
        <v>9</v>
      </c>
      <c r="J20" s="303">
        <v>4</v>
      </c>
      <c r="K20" s="303">
        <v>12</v>
      </c>
      <c r="L20" s="303"/>
      <c r="M20" s="339">
        <f t="shared" si="0"/>
        <v>12</v>
      </c>
      <c r="N20" s="304"/>
      <c r="O20" s="341">
        <f t="shared" si="1"/>
        <v>2.1545637575000001</v>
      </c>
      <c r="P20" s="304">
        <v>1</v>
      </c>
      <c r="Q20" s="304"/>
      <c r="R20" s="304"/>
      <c r="S20" s="304"/>
      <c r="T20" s="304"/>
      <c r="U20" s="304">
        <v>2</v>
      </c>
      <c r="V20" s="304"/>
      <c r="W20" s="304">
        <v>4</v>
      </c>
      <c r="X20" s="299"/>
      <c r="Y20" s="289"/>
      <c r="Z20" s="289"/>
      <c r="AA20" s="350"/>
      <c r="AB20" s="350"/>
      <c r="AC20" s="350"/>
      <c r="AD20" s="350"/>
      <c r="AE20" s="350"/>
      <c r="AF20" s="350"/>
      <c r="AG20" s="350"/>
      <c r="AH20" s="350"/>
      <c r="AI20" s="350"/>
      <c r="AJ20" s="350"/>
      <c r="AK20" s="350"/>
      <c r="AL20" s="350"/>
      <c r="AM20" s="350"/>
      <c r="AN20" s="350"/>
      <c r="AO20" s="350"/>
      <c r="AP20" s="350"/>
      <c r="AQ20" s="298">
        <f t="shared" si="2"/>
        <v>7</v>
      </c>
    </row>
    <row r="21" spans="1:43" ht="14.7" customHeight="1" x14ac:dyDescent="0.2">
      <c r="A21" s="289">
        <v>18</v>
      </c>
      <c r="B21" s="326" t="s">
        <v>170</v>
      </c>
      <c r="C21" s="290" t="str">
        <f>VLOOKUP(B21,'IND fish'!B:D,1,0)</f>
        <v>Ray Pope</v>
      </c>
      <c r="D21" s="290"/>
      <c r="E21" s="290"/>
      <c r="F21" s="290" t="s">
        <v>216</v>
      </c>
      <c r="G21" s="301">
        <v>6</v>
      </c>
      <c r="H21" s="292"/>
      <c r="I21" s="293">
        <v>45</v>
      </c>
      <c r="J21" s="294">
        <v>5</v>
      </c>
      <c r="K21" s="339">
        <v>6</v>
      </c>
      <c r="L21" s="339"/>
      <c r="M21" s="339">
        <f t="shared" si="0"/>
        <v>6</v>
      </c>
      <c r="N21" s="290"/>
      <c r="O21" s="341">
        <f t="shared" si="1"/>
        <v>2.4380589887500004</v>
      </c>
      <c r="P21" s="290"/>
      <c r="Q21" s="290"/>
      <c r="R21" s="290"/>
      <c r="S21" s="290"/>
      <c r="T21" s="290"/>
      <c r="U21" s="290">
        <v>1</v>
      </c>
      <c r="V21" s="290"/>
      <c r="W21" s="290">
        <v>7</v>
      </c>
      <c r="X21" s="299"/>
      <c r="Y21" s="289"/>
      <c r="Z21" s="289"/>
      <c r="AA21" s="350"/>
      <c r="AB21" s="350"/>
      <c r="AC21" s="350">
        <v>1</v>
      </c>
      <c r="AD21" s="350"/>
      <c r="AE21" s="350"/>
      <c r="AF21" s="350"/>
      <c r="AG21" s="350"/>
      <c r="AH21" s="350"/>
      <c r="AI21" s="350"/>
      <c r="AJ21" s="350"/>
      <c r="AK21" s="350"/>
      <c r="AL21" s="350"/>
      <c r="AM21" s="350"/>
      <c r="AN21" s="350"/>
      <c r="AO21" s="350"/>
      <c r="AP21" s="350">
        <v>1</v>
      </c>
      <c r="AQ21" s="298">
        <f t="shared" si="2"/>
        <v>10</v>
      </c>
    </row>
    <row r="22" spans="1:43" ht="14.7" customHeight="1" x14ac:dyDescent="0.2">
      <c r="A22" s="289">
        <v>19</v>
      </c>
      <c r="B22" s="326" t="s">
        <v>4</v>
      </c>
      <c r="C22" s="290" t="str">
        <f>VLOOKUP(B22,'IND fish'!B:D,1,0)</f>
        <v>Darren Cramer</v>
      </c>
      <c r="D22" s="290"/>
      <c r="E22" s="290"/>
      <c r="F22" s="290" t="s">
        <v>216</v>
      </c>
      <c r="G22" s="301">
        <v>7</v>
      </c>
      <c r="H22" s="292">
        <v>100</v>
      </c>
      <c r="I22" s="293">
        <v>39</v>
      </c>
      <c r="J22" s="294">
        <v>4</v>
      </c>
      <c r="K22" s="339">
        <v>11</v>
      </c>
      <c r="L22" s="339"/>
      <c r="M22" s="339">
        <f t="shared" si="0"/>
        <v>11</v>
      </c>
      <c r="N22" s="290"/>
      <c r="O22" s="341">
        <f t="shared" si="1"/>
        <v>2.1262142343750003</v>
      </c>
      <c r="P22" s="290"/>
      <c r="Q22" s="290"/>
      <c r="R22" s="290"/>
      <c r="S22" s="290"/>
      <c r="T22" s="290"/>
      <c r="U22" s="290">
        <v>1</v>
      </c>
      <c r="V22" s="290"/>
      <c r="W22" s="290">
        <v>2</v>
      </c>
      <c r="X22" s="299"/>
      <c r="Y22" s="289"/>
      <c r="Z22" s="289"/>
      <c r="AA22" s="350"/>
      <c r="AB22" s="350"/>
      <c r="AC22" s="350"/>
      <c r="AD22" s="350">
        <v>1</v>
      </c>
      <c r="AE22" s="350"/>
      <c r="AF22" s="350"/>
      <c r="AG22" s="350"/>
      <c r="AH22" s="350"/>
      <c r="AI22" s="350"/>
      <c r="AJ22" s="350"/>
      <c r="AK22" s="350"/>
      <c r="AL22" s="350"/>
      <c r="AM22" s="350"/>
      <c r="AN22" s="350">
        <v>2</v>
      </c>
      <c r="AO22" s="350"/>
      <c r="AP22" s="350"/>
      <c r="AQ22" s="298">
        <f t="shared" si="2"/>
        <v>6</v>
      </c>
    </row>
    <row r="23" spans="1:43" ht="14.7" customHeight="1" x14ac:dyDescent="0.2">
      <c r="A23" s="289">
        <v>20</v>
      </c>
      <c r="B23" s="326" t="s">
        <v>320</v>
      </c>
      <c r="C23" s="290" t="str">
        <f>VLOOKUP(B23,'IND fish'!B:D,1,0)</f>
        <v>Julian Shambrook</v>
      </c>
      <c r="D23" s="304"/>
      <c r="E23" s="290"/>
      <c r="F23" s="290" t="s">
        <v>219</v>
      </c>
      <c r="G23" s="301">
        <v>7</v>
      </c>
      <c r="H23" s="292"/>
      <c r="I23" s="302">
        <v>3</v>
      </c>
      <c r="J23" s="303">
        <v>4</v>
      </c>
      <c r="K23" s="303">
        <v>7</v>
      </c>
      <c r="L23" s="303"/>
      <c r="M23" s="339">
        <f t="shared" si="0"/>
        <v>7</v>
      </c>
      <c r="N23" s="304"/>
      <c r="O23" s="341">
        <f t="shared" si="1"/>
        <v>2.0128161418750001</v>
      </c>
      <c r="P23" s="304"/>
      <c r="Q23" s="304"/>
      <c r="R23" s="304"/>
      <c r="S23" s="304"/>
      <c r="T23" s="290"/>
      <c r="U23" s="304">
        <v>2</v>
      </c>
      <c r="V23" s="304"/>
      <c r="W23" s="304"/>
      <c r="X23" s="299"/>
      <c r="Y23" s="289"/>
      <c r="Z23" s="289"/>
      <c r="AA23" s="350"/>
      <c r="AB23" s="350"/>
      <c r="AC23" s="350">
        <v>1</v>
      </c>
      <c r="AD23" s="350"/>
      <c r="AE23" s="350"/>
      <c r="AF23" s="350"/>
      <c r="AG23" s="350"/>
      <c r="AH23" s="350"/>
      <c r="AI23" s="350"/>
      <c r="AJ23" s="350"/>
      <c r="AK23" s="350"/>
      <c r="AL23" s="350"/>
      <c r="AM23" s="350"/>
      <c r="AN23" s="350"/>
      <c r="AO23" s="350"/>
      <c r="AP23" s="350"/>
      <c r="AQ23" s="298">
        <f t="shared" si="2"/>
        <v>3</v>
      </c>
    </row>
    <row r="24" spans="1:43" ht="14.7" customHeight="1" x14ac:dyDescent="0.2">
      <c r="A24" s="289">
        <v>21</v>
      </c>
      <c r="B24" s="326" t="s">
        <v>325</v>
      </c>
      <c r="C24" s="290" t="str">
        <f>VLOOKUP(B24,'IND fish'!B:D,1,0)</f>
        <v>Saul Page</v>
      </c>
      <c r="D24" s="290"/>
      <c r="E24" s="290"/>
      <c r="F24" s="290" t="s">
        <v>214</v>
      </c>
      <c r="G24" s="301">
        <v>7</v>
      </c>
      <c r="H24" s="292"/>
      <c r="I24" s="293">
        <v>31</v>
      </c>
      <c r="J24" s="294">
        <v>2</v>
      </c>
      <c r="K24" s="339">
        <v>5</v>
      </c>
      <c r="L24" s="339"/>
      <c r="M24" s="339">
        <f t="shared" si="0"/>
        <v>5</v>
      </c>
      <c r="N24" s="290"/>
      <c r="O24" s="341">
        <f t="shared" si="1"/>
        <v>1.0489323556250001</v>
      </c>
      <c r="P24" s="290"/>
      <c r="Q24" s="290"/>
      <c r="R24" s="290"/>
      <c r="S24" s="290"/>
      <c r="T24" s="290"/>
      <c r="U24" s="290">
        <v>1</v>
      </c>
      <c r="V24" s="290"/>
      <c r="W24" s="290">
        <v>2</v>
      </c>
      <c r="X24" s="299"/>
      <c r="Y24" s="289"/>
      <c r="Z24" s="289"/>
      <c r="AA24" s="350"/>
      <c r="AB24" s="350"/>
      <c r="AC24" s="350"/>
      <c r="AD24" s="350"/>
      <c r="AE24" s="350"/>
      <c r="AF24" s="350"/>
      <c r="AG24" s="350"/>
      <c r="AH24" s="350"/>
      <c r="AI24" s="350"/>
      <c r="AJ24" s="350"/>
      <c r="AK24" s="350"/>
      <c r="AL24" s="350"/>
      <c r="AM24" s="350"/>
      <c r="AN24" s="350"/>
      <c r="AO24" s="350"/>
      <c r="AP24" s="350"/>
      <c r="AQ24" s="298">
        <f t="shared" si="2"/>
        <v>3</v>
      </c>
    </row>
    <row r="25" spans="1:43" ht="14.7" customHeight="1" x14ac:dyDescent="0.2">
      <c r="A25" s="289">
        <v>22</v>
      </c>
      <c r="B25" s="326" t="s">
        <v>183</v>
      </c>
      <c r="C25" s="290" t="str">
        <f>VLOOKUP(B25,'IND fish'!B:D,1,0)</f>
        <v>Matt Horne</v>
      </c>
      <c r="D25" s="290"/>
      <c r="E25" s="290"/>
      <c r="F25" s="290" t="s">
        <v>216</v>
      </c>
      <c r="G25" s="301">
        <v>8</v>
      </c>
      <c r="H25" s="292"/>
      <c r="I25" s="293">
        <v>51</v>
      </c>
      <c r="J25" s="294">
        <v>3</v>
      </c>
      <c r="K25" s="339">
        <v>5</v>
      </c>
      <c r="L25" s="339"/>
      <c r="M25" s="339">
        <f t="shared" si="0"/>
        <v>5</v>
      </c>
      <c r="N25" s="290"/>
      <c r="O25" s="341">
        <f t="shared" si="1"/>
        <v>1.5025247256250001</v>
      </c>
      <c r="P25" s="290"/>
      <c r="Q25" s="290"/>
      <c r="R25" s="290"/>
      <c r="S25" s="290"/>
      <c r="T25" s="290"/>
      <c r="U25" s="290"/>
      <c r="V25" s="290"/>
      <c r="W25" s="290">
        <v>9</v>
      </c>
      <c r="X25" s="299"/>
      <c r="Y25" s="289"/>
      <c r="Z25" s="289"/>
      <c r="AA25" s="350"/>
      <c r="AB25" s="350"/>
      <c r="AC25" s="350"/>
      <c r="AD25" s="350"/>
      <c r="AE25" s="350"/>
      <c r="AF25" s="350"/>
      <c r="AG25" s="350"/>
      <c r="AH25" s="350"/>
      <c r="AI25" s="350"/>
      <c r="AJ25" s="350"/>
      <c r="AK25" s="350"/>
      <c r="AL25" s="350"/>
      <c r="AM25" s="350"/>
      <c r="AN25" s="350"/>
      <c r="AO25" s="350"/>
      <c r="AP25" s="350"/>
      <c r="AQ25" s="298">
        <f t="shared" si="2"/>
        <v>9</v>
      </c>
    </row>
    <row r="26" spans="1:43" ht="14.7" customHeight="1" x14ac:dyDescent="0.2">
      <c r="A26" s="289">
        <v>23</v>
      </c>
      <c r="B26" s="326" t="s">
        <v>169</v>
      </c>
      <c r="C26" s="290" t="str">
        <f>VLOOKUP(B26,'IND fish'!B:D,1,0)</f>
        <v>Pablo Bandres</v>
      </c>
      <c r="D26" s="290"/>
      <c r="E26" s="290"/>
      <c r="F26" s="290" t="s">
        <v>214</v>
      </c>
      <c r="G26" s="291">
        <v>8</v>
      </c>
      <c r="H26" s="292"/>
      <c r="I26" s="293">
        <v>34</v>
      </c>
      <c r="J26" s="294">
        <v>1</v>
      </c>
      <c r="K26" s="339">
        <v>10</v>
      </c>
      <c r="L26" s="339"/>
      <c r="M26" s="339">
        <f t="shared" si="0"/>
        <v>10</v>
      </c>
      <c r="N26" s="290"/>
      <c r="O26" s="341">
        <f t="shared" si="1"/>
        <v>0.73708760125000006</v>
      </c>
      <c r="P26" s="290"/>
      <c r="Q26" s="290"/>
      <c r="R26" s="290"/>
      <c r="S26" s="290"/>
      <c r="T26" s="290"/>
      <c r="U26" s="290"/>
      <c r="V26" s="290"/>
      <c r="W26" s="290">
        <v>7</v>
      </c>
      <c r="X26" s="299"/>
      <c r="Y26" s="289"/>
      <c r="Z26" s="289"/>
      <c r="AA26" s="350"/>
      <c r="AB26" s="350"/>
      <c r="AC26" s="350"/>
      <c r="AD26" s="350"/>
      <c r="AE26" s="350"/>
      <c r="AF26" s="350"/>
      <c r="AG26" s="350"/>
      <c r="AH26" s="350"/>
      <c r="AI26" s="350"/>
      <c r="AJ26" s="350"/>
      <c r="AK26" s="350"/>
      <c r="AL26" s="350"/>
      <c r="AM26" s="350"/>
      <c r="AN26" s="350"/>
      <c r="AO26" s="350"/>
      <c r="AP26" s="350"/>
      <c r="AQ26" s="298">
        <f t="shared" si="2"/>
        <v>7</v>
      </c>
    </row>
    <row r="27" spans="1:43" ht="14.7" customHeight="1" x14ac:dyDescent="0.2">
      <c r="A27" s="289">
        <v>24</v>
      </c>
      <c r="B27" s="326" t="s">
        <v>326</v>
      </c>
      <c r="C27" s="290" t="str">
        <f>VLOOKUP(B27,'IND fish'!B:D,1,0)</f>
        <v>Till Hall</v>
      </c>
      <c r="D27" s="290"/>
      <c r="E27" s="290"/>
      <c r="F27" s="290" t="s">
        <v>219</v>
      </c>
      <c r="G27" s="291">
        <v>8</v>
      </c>
      <c r="H27" s="292"/>
      <c r="I27" s="293">
        <v>6</v>
      </c>
      <c r="J27" s="294">
        <v>3</v>
      </c>
      <c r="K27" s="339">
        <v>14</v>
      </c>
      <c r="L27" s="339"/>
      <c r="M27" s="339">
        <f t="shared" si="0"/>
        <v>14</v>
      </c>
      <c r="N27" s="290"/>
      <c r="O27" s="341">
        <f t="shared" si="1"/>
        <v>1.7576704337500002</v>
      </c>
      <c r="P27" s="290"/>
      <c r="Q27" s="290"/>
      <c r="R27" s="290"/>
      <c r="S27" s="290"/>
      <c r="T27" s="290"/>
      <c r="U27" s="290">
        <v>2</v>
      </c>
      <c r="V27" s="290"/>
      <c r="W27" s="290"/>
      <c r="X27" s="299"/>
      <c r="Y27" s="289"/>
      <c r="Z27" s="289"/>
      <c r="AA27" s="350"/>
      <c r="AB27" s="350"/>
      <c r="AC27" s="350"/>
      <c r="AD27" s="350"/>
      <c r="AE27" s="350"/>
      <c r="AF27" s="350"/>
      <c r="AG27" s="350"/>
      <c r="AH27" s="350"/>
      <c r="AI27" s="350"/>
      <c r="AJ27" s="350"/>
      <c r="AK27" s="350"/>
      <c r="AL27" s="350"/>
      <c r="AM27" s="350"/>
      <c r="AN27" s="350"/>
      <c r="AO27" s="350"/>
      <c r="AP27" s="350"/>
      <c r="AQ27" s="298">
        <f t="shared" si="2"/>
        <v>2</v>
      </c>
    </row>
    <row r="28" spans="1:43" ht="14.7" customHeight="1" x14ac:dyDescent="0.2">
      <c r="A28" s="289">
        <v>25</v>
      </c>
      <c r="B28" s="326" t="s">
        <v>300</v>
      </c>
      <c r="C28" s="290" t="str">
        <f>VLOOKUP(B28,'IND fish'!B:D,1,0)</f>
        <v>Anton James</v>
      </c>
      <c r="D28" s="290"/>
      <c r="E28" s="290"/>
      <c r="F28" s="290" t="s">
        <v>214</v>
      </c>
      <c r="G28" s="291">
        <v>9</v>
      </c>
      <c r="H28" s="292"/>
      <c r="I28" s="293">
        <v>36</v>
      </c>
      <c r="J28" s="294">
        <v>1</v>
      </c>
      <c r="K28" s="339">
        <v>5</v>
      </c>
      <c r="L28" s="339">
        <v>5</v>
      </c>
      <c r="M28" s="339">
        <f t="shared" si="0"/>
        <v>5.5</v>
      </c>
      <c r="N28" s="290"/>
      <c r="O28" s="341">
        <f t="shared" si="1"/>
        <v>0.60951474718749998</v>
      </c>
      <c r="P28" s="290"/>
      <c r="Q28" s="290"/>
      <c r="R28" s="290"/>
      <c r="S28" s="290"/>
      <c r="T28" s="290"/>
      <c r="U28" s="290"/>
      <c r="V28" s="290"/>
      <c r="W28" s="290">
        <v>3</v>
      </c>
      <c r="X28" s="299"/>
      <c r="Y28" s="289"/>
      <c r="Z28" s="289"/>
      <c r="AA28" s="350"/>
      <c r="AB28" s="350"/>
      <c r="AC28" s="350"/>
      <c r="AD28" s="350"/>
      <c r="AE28" s="350"/>
      <c r="AF28" s="350"/>
      <c r="AG28" s="350"/>
      <c r="AH28" s="350"/>
      <c r="AI28" s="350"/>
      <c r="AJ28" s="350"/>
      <c r="AK28" s="350"/>
      <c r="AL28" s="350"/>
      <c r="AM28" s="350"/>
      <c r="AN28" s="350">
        <v>1</v>
      </c>
      <c r="AO28" s="350"/>
      <c r="AP28" s="350"/>
      <c r="AQ28" s="298">
        <f t="shared" si="2"/>
        <v>4</v>
      </c>
    </row>
    <row r="29" spans="1:43" ht="14.7" customHeight="1" x14ac:dyDescent="0.2">
      <c r="A29" s="289">
        <v>26</v>
      </c>
      <c r="B29" s="326" t="s">
        <v>313</v>
      </c>
      <c r="C29" s="290" t="str">
        <f>VLOOKUP(B29,'IND fish'!B:D,1,0)</f>
        <v>Sam James</v>
      </c>
      <c r="D29" s="290"/>
      <c r="E29" s="290"/>
      <c r="F29" s="290" t="s">
        <v>219</v>
      </c>
      <c r="G29" s="291">
        <v>9</v>
      </c>
      <c r="H29" s="292"/>
      <c r="I29" s="293">
        <v>2</v>
      </c>
      <c r="J29" s="294">
        <v>3</v>
      </c>
      <c r="K29" s="339">
        <v>9</v>
      </c>
      <c r="L29" s="339"/>
      <c r="M29" s="339">
        <f t="shared" si="0"/>
        <v>9</v>
      </c>
      <c r="N29" s="290"/>
      <c r="O29" s="341">
        <f t="shared" si="1"/>
        <v>1.615922818125</v>
      </c>
      <c r="P29" s="290"/>
      <c r="Q29" s="290"/>
      <c r="R29" s="290"/>
      <c r="S29" s="290"/>
      <c r="T29" s="290"/>
      <c r="U29" s="290">
        <v>2</v>
      </c>
      <c r="V29" s="290"/>
      <c r="W29" s="290"/>
      <c r="X29" s="299"/>
      <c r="Y29" s="289"/>
      <c r="Z29" s="289"/>
      <c r="AA29" s="350"/>
      <c r="AB29" s="350"/>
      <c r="AC29" s="350"/>
      <c r="AD29" s="350"/>
      <c r="AE29" s="350"/>
      <c r="AF29" s="350"/>
      <c r="AG29" s="350"/>
      <c r="AH29" s="350"/>
      <c r="AI29" s="350"/>
      <c r="AJ29" s="350"/>
      <c r="AK29" s="350"/>
      <c r="AL29" s="350"/>
      <c r="AM29" s="350"/>
      <c r="AN29" s="350"/>
      <c r="AO29" s="350"/>
      <c r="AP29" s="350"/>
      <c r="AQ29" s="298">
        <f t="shared" si="2"/>
        <v>2</v>
      </c>
    </row>
    <row r="30" spans="1:43" ht="14.7" customHeight="1" x14ac:dyDescent="0.2">
      <c r="A30" s="289">
        <v>27</v>
      </c>
      <c r="B30" s="326" t="s">
        <v>182</v>
      </c>
      <c r="C30" s="290" t="str">
        <f>VLOOKUP(B30,'IND fish'!B:D,1,0)</f>
        <v>Steve Manning</v>
      </c>
      <c r="D30" s="304"/>
      <c r="E30" s="290"/>
      <c r="F30" s="290" t="s">
        <v>216</v>
      </c>
      <c r="G30" s="301">
        <v>9</v>
      </c>
      <c r="H30" s="306"/>
      <c r="I30" s="302">
        <v>42</v>
      </c>
      <c r="J30" s="303">
        <v>3</v>
      </c>
      <c r="K30" s="303">
        <v>4</v>
      </c>
      <c r="L30" s="303"/>
      <c r="M30" s="339">
        <f t="shared" si="0"/>
        <v>4</v>
      </c>
      <c r="N30" s="304"/>
      <c r="O30" s="341">
        <f t="shared" si="1"/>
        <v>1.4741752025000001</v>
      </c>
      <c r="P30" s="304"/>
      <c r="Q30" s="304"/>
      <c r="R30" s="304"/>
      <c r="S30" s="304"/>
      <c r="T30" s="304"/>
      <c r="U30" s="304"/>
      <c r="V30" s="304"/>
      <c r="W30" s="304">
        <v>7</v>
      </c>
      <c r="X30" s="299"/>
      <c r="Y30" s="289"/>
      <c r="Z30" s="289"/>
      <c r="AA30" s="350"/>
      <c r="AB30" s="350"/>
      <c r="AC30" s="350"/>
      <c r="AD30" s="350"/>
      <c r="AE30" s="350"/>
      <c r="AF30" s="350"/>
      <c r="AG30" s="350"/>
      <c r="AH30" s="350"/>
      <c r="AI30" s="350"/>
      <c r="AJ30" s="350"/>
      <c r="AK30" s="350"/>
      <c r="AL30" s="350"/>
      <c r="AM30" s="350"/>
      <c r="AN30" s="350"/>
      <c r="AO30" s="350"/>
      <c r="AP30" s="350"/>
      <c r="AQ30" s="298">
        <f t="shared" si="2"/>
        <v>7</v>
      </c>
    </row>
    <row r="31" spans="1:43" ht="14.7" customHeight="1" x14ac:dyDescent="0.2">
      <c r="A31" s="289">
        <v>28</v>
      </c>
      <c r="B31" s="326" t="s">
        <v>159</v>
      </c>
      <c r="C31" s="290" t="str">
        <f>VLOOKUP(B31,'IND fish'!B:D,1,0)</f>
        <v>Lee Gattrell</v>
      </c>
      <c r="D31" s="290"/>
      <c r="E31" s="290"/>
      <c r="F31" s="290" t="s">
        <v>214</v>
      </c>
      <c r="G31" s="291">
        <v>10</v>
      </c>
      <c r="H31" s="292"/>
      <c r="I31" s="293">
        <v>25</v>
      </c>
      <c r="J31" s="294">
        <v>1</v>
      </c>
      <c r="K31" s="339">
        <v>4</v>
      </c>
      <c r="L31" s="339"/>
      <c r="M31" s="339">
        <f t="shared" si="0"/>
        <v>4</v>
      </c>
      <c r="N31" s="290"/>
      <c r="O31" s="341">
        <f t="shared" si="1"/>
        <v>0.56699046250000007</v>
      </c>
      <c r="P31" s="290"/>
      <c r="Q31" s="290"/>
      <c r="R31" s="290"/>
      <c r="S31" s="290"/>
      <c r="T31" s="290"/>
      <c r="U31" s="290"/>
      <c r="V31" s="290"/>
      <c r="W31" s="290">
        <v>1</v>
      </c>
      <c r="X31" s="299"/>
      <c r="Y31" s="289"/>
      <c r="Z31" s="289"/>
      <c r="AA31" s="350"/>
      <c r="AB31" s="350"/>
      <c r="AC31" s="350"/>
      <c r="AD31" s="350">
        <v>1</v>
      </c>
      <c r="AE31" s="350"/>
      <c r="AF31" s="350"/>
      <c r="AG31" s="350"/>
      <c r="AH31" s="350"/>
      <c r="AI31" s="350"/>
      <c r="AJ31" s="350"/>
      <c r="AK31" s="350"/>
      <c r="AL31" s="350"/>
      <c r="AM31" s="350"/>
      <c r="AN31" s="350"/>
      <c r="AO31" s="350">
        <v>1</v>
      </c>
      <c r="AP31" s="350"/>
      <c r="AQ31" s="298">
        <f t="shared" si="2"/>
        <v>3</v>
      </c>
    </row>
    <row r="32" spans="1:43" ht="14.7" customHeight="1" x14ac:dyDescent="0.2">
      <c r="A32" s="289">
        <v>29</v>
      </c>
      <c r="B32" s="326" t="s">
        <v>91</v>
      </c>
      <c r="C32" s="290" t="str">
        <f>VLOOKUP(B32,'IND fish'!B:D,1,0)</f>
        <v>Mike Taylor</v>
      </c>
      <c r="D32" s="290"/>
      <c r="E32" s="290"/>
      <c r="F32" s="290" t="s">
        <v>214</v>
      </c>
      <c r="G32" s="291">
        <v>10</v>
      </c>
      <c r="H32" s="292"/>
      <c r="I32" s="293">
        <v>23</v>
      </c>
      <c r="J32" s="294">
        <v>1</v>
      </c>
      <c r="K32" s="339">
        <v>4</v>
      </c>
      <c r="L32" s="339"/>
      <c r="M32" s="339">
        <f t="shared" si="0"/>
        <v>4</v>
      </c>
      <c r="N32" s="290"/>
      <c r="O32" s="341">
        <f t="shared" si="1"/>
        <v>0.56699046250000007</v>
      </c>
      <c r="P32" s="290"/>
      <c r="Q32" s="290"/>
      <c r="R32" s="290"/>
      <c r="S32" s="290"/>
      <c r="T32" s="290"/>
      <c r="U32" s="290"/>
      <c r="V32" s="290"/>
      <c r="W32" s="290">
        <v>1</v>
      </c>
      <c r="X32" s="299"/>
      <c r="Y32" s="289"/>
      <c r="Z32" s="289"/>
      <c r="AA32" s="350"/>
      <c r="AB32" s="350"/>
      <c r="AC32" s="350"/>
      <c r="AD32" s="350">
        <v>1</v>
      </c>
      <c r="AE32" s="350"/>
      <c r="AF32" s="350"/>
      <c r="AG32" s="350"/>
      <c r="AH32" s="350"/>
      <c r="AI32" s="350"/>
      <c r="AJ32" s="350"/>
      <c r="AK32" s="350"/>
      <c r="AL32" s="350"/>
      <c r="AM32" s="350"/>
      <c r="AN32" s="350"/>
      <c r="AO32" s="350"/>
      <c r="AP32" s="350"/>
      <c r="AQ32" s="298">
        <f t="shared" si="2"/>
        <v>2</v>
      </c>
    </row>
    <row r="33" spans="1:43" ht="14.7" customHeight="1" x14ac:dyDescent="0.2">
      <c r="A33" s="289">
        <v>30</v>
      </c>
      <c r="B33" s="326" t="s">
        <v>181</v>
      </c>
      <c r="C33" s="290" t="str">
        <f>VLOOKUP(B33,'IND fish'!B:D,1,0)</f>
        <v>Robbie Ginn</v>
      </c>
      <c r="D33" s="304"/>
      <c r="E33" s="290"/>
      <c r="F33" s="290" t="s">
        <v>219</v>
      </c>
      <c r="G33" s="301">
        <v>10</v>
      </c>
      <c r="H33" s="306"/>
      <c r="I33" s="302">
        <v>16</v>
      </c>
      <c r="J33" s="303">
        <v>2</v>
      </c>
      <c r="K33" s="303">
        <v>15</v>
      </c>
      <c r="L33" s="303"/>
      <c r="M33" s="339">
        <f t="shared" si="0"/>
        <v>15</v>
      </c>
      <c r="N33" s="304"/>
      <c r="O33" s="341">
        <f t="shared" si="1"/>
        <v>1.3324275868750002</v>
      </c>
      <c r="P33" s="304"/>
      <c r="Q33" s="304"/>
      <c r="R33" s="304"/>
      <c r="S33" s="304"/>
      <c r="T33" s="304"/>
      <c r="U33" s="304">
        <v>1</v>
      </c>
      <c r="V33" s="304"/>
      <c r="W33" s="304">
        <v>3</v>
      </c>
      <c r="X33" s="299"/>
      <c r="Y33" s="289"/>
      <c r="Z33" s="289"/>
      <c r="AA33" s="350"/>
      <c r="AB33" s="350"/>
      <c r="AC33" s="350"/>
      <c r="AD33" s="350"/>
      <c r="AE33" s="350"/>
      <c r="AF33" s="350"/>
      <c r="AG33" s="350"/>
      <c r="AH33" s="350"/>
      <c r="AI33" s="350"/>
      <c r="AJ33" s="350"/>
      <c r="AK33" s="350"/>
      <c r="AL33" s="350"/>
      <c r="AM33" s="350"/>
      <c r="AN33" s="350"/>
      <c r="AO33" s="350"/>
      <c r="AP33" s="350"/>
      <c r="AQ33" s="298">
        <f t="shared" si="2"/>
        <v>4</v>
      </c>
    </row>
    <row r="34" spans="1:43" ht="14.7" customHeight="1" x14ac:dyDescent="0.2">
      <c r="A34" s="289">
        <v>31</v>
      </c>
      <c r="B34" s="326" t="s">
        <v>155</v>
      </c>
      <c r="C34" s="290" t="str">
        <f>VLOOKUP(B34,'IND fish'!B:D,1,0)</f>
        <v>Russ Preston</v>
      </c>
      <c r="D34" s="290"/>
      <c r="E34" s="290"/>
      <c r="F34" s="290" t="s">
        <v>216</v>
      </c>
      <c r="G34" s="291">
        <v>10</v>
      </c>
      <c r="H34" s="292"/>
      <c r="I34" s="293">
        <v>37</v>
      </c>
      <c r="J34" s="294">
        <v>3</v>
      </c>
      <c r="K34" s="339">
        <v>2</v>
      </c>
      <c r="L34" s="339"/>
      <c r="M34" s="339">
        <f t="shared" si="0"/>
        <v>2</v>
      </c>
      <c r="N34" s="290"/>
      <c r="O34" s="341">
        <f t="shared" si="1"/>
        <v>1.4174761562500002</v>
      </c>
      <c r="P34" s="290"/>
      <c r="Q34" s="290"/>
      <c r="R34" s="290"/>
      <c r="S34" s="290"/>
      <c r="T34" s="290"/>
      <c r="U34" s="290">
        <v>1</v>
      </c>
      <c r="V34" s="290"/>
      <c r="W34" s="290">
        <v>4</v>
      </c>
      <c r="X34" s="299"/>
      <c r="Y34" s="289"/>
      <c r="Z34" s="289"/>
      <c r="AA34" s="350"/>
      <c r="AB34" s="350"/>
      <c r="AC34" s="350"/>
      <c r="AD34" s="350"/>
      <c r="AE34" s="350"/>
      <c r="AF34" s="350"/>
      <c r="AG34" s="350"/>
      <c r="AH34" s="350"/>
      <c r="AI34" s="350"/>
      <c r="AJ34" s="350"/>
      <c r="AK34" s="350"/>
      <c r="AL34" s="350"/>
      <c r="AM34" s="350"/>
      <c r="AN34" s="350"/>
      <c r="AO34" s="350"/>
      <c r="AP34" s="350"/>
      <c r="AQ34" s="298">
        <f t="shared" si="2"/>
        <v>5</v>
      </c>
    </row>
    <row r="35" spans="1:43" ht="14.7" customHeight="1" x14ac:dyDescent="0.2">
      <c r="A35" s="289">
        <v>32</v>
      </c>
      <c r="B35" s="326" t="s">
        <v>318</v>
      </c>
      <c r="C35" s="290" t="str">
        <f>VLOOKUP(B35,'IND fish'!B:D,1,0)</f>
        <v>Dorian Harris</v>
      </c>
      <c r="D35" s="290"/>
      <c r="E35" s="290"/>
      <c r="F35" s="290" t="s">
        <v>219</v>
      </c>
      <c r="G35" s="291">
        <v>11</v>
      </c>
      <c r="H35" s="292"/>
      <c r="I35" s="293">
        <v>13</v>
      </c>
      <c r="J35" s="294">
        <v>2</v>
      </c>
      <c r="K35" s="339">
        <v>9</v>
      </c>
      <c r="L35" s="339"/>
      <c r="M35" s="339">
        <f t="shared" si="0"/>
        <v>9</v>
      </c>
      <c r="N35" s="290"/>
      <c r="O35" s="341">
        <f t="shared" si="1"/>
        <v>1.1623304481250001</v>
      </c>
      <c r="P35" s="290"/>
      <c r="Q35" s="290"/>
      <c r="R35" s="290"/>
      <c r="S35" s="290"/>
      <c r="T35" s="290"/>
      <c r="U35" s="290">
        <v>1</v>
      </c>
      <c r="V35" s="290"/>
      <c r="W35" s="290">
        <v>2</v>
      </c>
      <c r="X35" s="299"/>
      <c r="Y35" s="289"/>
      <c r="Z35" s="289"/>
      <c r="AA35" s="350"/>
      <c r="AB35" s="350"/>
      <c r="AC35" s="350"/>
      <c r="AD35" s="350"/>
      <c r="AE35" s="350"/>
      <c r="AF35" s="350"/>
      <c r="AG35" s="350"/>
      <c r="AH35" s="350"/>
      <c r="AI35" s="350"/>
      <c r="AJ35" s="350"/>
      <c r="AK35" s="350"/>
      <c r="AL35" s="350"/>
      <c r="AM35" s="350"/>
      <c r="AN35" s="350"/>
      <c r="AO35" s="350"/>
      <c r="AP35" s="350"/>
      <c r="AQ35" s="298">
        <f t="shared" si="2"/>
        <v>3</v>
      </c>
    </row>
    <row r="36" spans="1:43" ht="14.7" customHeight="1" x14ac:dyDescent="0.2">
      <c r="A36" s="289">
        <v>33</v>
      </c>
      <c r="B36" s="326" t="s">
        <v>176</v>
      </c>
      <c r="C36" s="290" t="str">
        <f>VLOOKUP(B36,'IND fish'!B:D,1,0)</f>
        <v>Rich Dorgan</v>
      </c>
      <c r="D36" s="290"/>
      <c r="E36" s="290"/>
      <c r="F36" s="290" t="s">
        <v>216</v>
      </c>
      <c r="G36" s="291">
        <v>11</v>
      </c>
      <c r="H36" s="292"/>
      <c r="I36" s="293">
        <v>49</v>
      </c>
      <c r="J36" s="294">
        <v>2</v>
      </c>
      <c r="K36" s="339">
        <v>15</v>
      </c>
      <c r="L36" s="339"/>
      <c r="M36" s="339">
        <f t="shared" si="0"/>
        <v>15</v>
      </c>
      <c r="N36" s="290"/>
      <c r="O36" s="341">
        <f t="shared" si="1"/>
        <v>1.3324275868750002</v>
      </c>
      <c r="P36" s="290"/>
      <c r="Q36" s="290"/>
      <c r="R36" s="290"/>
      <c r="S36" s="290"/>
      <c r="T36" s="290"/>
      <c r="U36" s="290">
        <v>1</v>
      </c>
      <c r="V36" s="290"/>
      <c r="W36" s="290">
        <v>5</v>
      </c>
      <c r="X36" s="299"/>
      <c r="Y36" s="289"/>
      <c r="Z36" s="289"/>
      <c r="AA36" s="350"/>
      <c r="AB36" s="350"/>
      <c r="AC36" s="350"/>
      <c r="AD36" s="350"/>
      <c r="AE36" s="350"/>
      <c r="AF36" s="350"/>
      <c r="AG36" s="350"/>
      <c r="AH36" s="350"/>
      <c r="AI36" s="350"/>
      <c r="AJ36" s="350"/>
      <c r="AK36" s="350"/>
      <c r="AL36" s="350"/>
      <c r="AM36" s="350"/>
      <c r="AN36" s="350"/>
      <c r="AO36" s="350"/>
      <c r="AP36" s="350"/>
      <c r="AQ36" s="298">
        <f t="shared" si="2"/>
        <v>6</v>
      </c>
    </row>
    <row r="37" spans="1:43" ht="14.7" customHeight="1" x14ac:dyDescent="0.2">
      <c r="A37" s="289">
        <v>34</v>
      </c>
      <c r="B37" s="326" t="s">
        <v>30</v>
      </c>
      <c r="C37" s="290" t="str">
        <f>VLOOKUP(B37,'IND fish'!B:D,1,0)</f>
        <v>Dave Lane</v>
      </c>
      <c r="D37" s="304"/>
      <c r="E37" s="290"/>
      <c r="F37" s="290" t="s">
        <v>219</v>
      </c>
      <c r="G37" s="301">
        <v>12</v>
      </c>
      <c r="H37" s="306"/>
      <c r="I37" s="302">
        <v>17</v>
      </c>
      <c r="J37" s="303">
        <v>2</v>
      </c>
      <c r="K37" s="303">
        <v>5</v>
      </c>
      <c r="L37" s="303"/>
      <c r="M37" s="339">
        <f t="shared" si="0"/>
        <v>5</v>
      </c>
      <c r="N37" s="304"/>
      <c r="O37" s="341">
        <f t="shared" si="1"/>
        <v>1.0489323556250001</v>
      </c>
      <c r="P37" s="304"/>
      <c r="Q37" s="304"/>
      <c r="R37" s="304"/>
      <c r="S37" s="304"/>
      <c r="T37" s="304"/>
      <c r="U37" s="304">
        <v>1</v>
      </c>
      <c r="V37" s="304"/>
      <c r="W37" s="304">
        <v>1</v>
      </c>
      <c r="X37" s="299"/>
      <c r="Y37" s="289"/>
      <c r="Z37" s="289"/>
      <c r="AA37" s="350"/>
      <c r="AB37" s="350"/>
      <c r="AC37" s="350"/>
      <c r="AD37" s="350"/>
      <c r="AE37" s="350"/>
      <c r="AF37" s="350"/>
      <c r="AG37" s="350"/>
      <c r="AH37" s="350"/>
      <c r="AI37" s="350"/>
      <c r="AJ37" s="350"/>
      <c r="AK37" s="350"/>
      <c r="AL37" s="350"/>
      <c r="AM37" s="350"/>
      <c r="AN37" s="350"/>
      <c r="AO37" s="350"/>
      <c r="AP37" s="350"/>
      <c r="AQ37" s="298">
        <f t="shared" si="2"/>
        <v>2</v>
      </c>
    </row>
    <row r="38" spans="1:43" ht="14.7" customHeight="1" x14ac:dyDescent="0.2">
      <c r="A38" s="289">
        <v>35</v>
      </c>
      <c r="B38" s="326" t="s">
        <v>321</v>
      </c>
      <c r="C38" s="290" t="str">
        <f>VLOOKUP(B38,'IND fish'!B:D,1,0)</f>
        <v>Luke Fitzgerald</v>
      </c>
      <c r="D38" s="290"/>
      <c r="E38" s="290"/>
      <c r="F38" s="290" t="s">
        <v>214</v>
      </c>
      <c r="G38" s="291">
        <v>12</v>
      </c>
      <c r="H38" s="292"/>
      <c r="I38" s="293">
        <v>27</v>
      </c>
      <c r="J38" s="294"/>
      <c r="K38" s="339">
        <v>6</v>
      </c>
      <c r="L38" s="339"/>
      <c r="M38" s="339">
        <f t="shared" si="0"/>
        <v>6</v>
      </c>
      <c r="N38" s="290"/>
      <c r="O38" s="341">
        <f t="shared" si="1"/>
        <v>0.17009713875000002</v>
      </c>
      <c r="P38" s="290"/>
      <c r="Q38" s="290"/>
      <c r="R38" s="290"/>
      <c r="S38" s="290"/>
      <c r="T38" s="290"/>
      <c r="U38" s="290"/>
      <c r="V38" s="290"/>
      <c r="W38" s="290">
        <v>1</v>
      </c>
      <c r="X38" s="299"/>
      <c r="Y38" s="289"/>
      <c r="Z38" s="289"/>
      <c r="AA38" s="350"/>
      <c r="AB38" s="350"/>
      <c r="AC38" s="350"/>
      <c r="AD38" s="350"/>
      <c r="AE38" s="350"/>
      <c r="AF38" s="350"/>
      <c r="AG38" s="350"/>
      <c r="AH38" s="350"/>
      <c r="AI38" s="350"/>
      <c r="AJ38" s="350"/>
      <c r="AK38" s="350"/>
      <c r="AL38" s="350"/>
      <c r="AM38" s="350"/>
      <c r="AN38" s="350"/>
      <c r="AO38" s="350"/>
      <c r="AP38" s="350"/>
      <c r="AQ38" s="298">
        <f t="shared" si="2"/>
        <v>1</v>
      </c>
    </row>
    <row r="39" spans="1:43" ht="14.7" customHeight="1" x14ac:dyDescent="0.2">
      <c r="A39" s="289">
        <v>36</v>
      </c>
      <c r="B39" s="326" t="s">
        <v>65</v>
      </c>
      <c r="C39" s="290" t="str">
        <f>VLOOKUP(B39,'IND fish'!B:D,1,0)</f>
        <v>Paul Simmons</v>
      </c>
      <c r="D39" s="290"/>
      <c r="E39" s="290"/>
      <c r="F39" s="290" t="s">
        <v>216</v>
      </c>
      <c r="G39" s="291">
        <v>12</v>
      </c>
      <c r="H39" s="292"/>
      <c r="I39" s="293">
        <v>46</v>
      </c>
      <c r="J39" s="294">
        <v>2</v>
      </c>
      <c r="K39" s="339">
        <v>13</v>
      </c>
      <c r="L39" s="339"/>
      <c r="M39" s="339">
        <f t="shared" si="0"/>
        <v>13</v>
      </c>
      <c r="N39" s="290"/>
      <c r="O39" s="341">
        <f t="shared" si="1"/>
        <v>1.2757285406250001</v>
      </c>
      <c r="P39" s="290"/>
      <c r="Q39" s="290"/>
      <c r="R39" s="290"/>
      <c r="S39" s="290"/>
      <c r="T39" s="290"/>
      <c r="U39" s="290">
        <v>2</v>
      </c>
      <c r="V39" s="290"/>
      <c r="W39" s="290">
        <v>2</v>
      </c>
      <c r="X39" s="299"/>
      <c r="Y39" s="289"/>
      <c r="Z39" s="289"/>
      <c r="AA39" s="350"/>
      <c r="AB39" s="350"/>
      <c r="AC39" s="350"/>
      <c r="AD39" s="350"/>
      <c r="AE39" s="350"/>
      <c r="AF39" s="350"/>
      <c r="AG39" s="350"/>
      <c r="AH39" s="350"/>
      <c r="AI39" s="350"/>
      <c r="AJ39" s="350"/>
      <c r="AK39" s="350"/>
      <c r="AL39" s="350"/>
      <c r="AM39" s="350"/>
      <c r="AN39" s="350"/>
      <c r="AO39" s="350"/>
      <c r="AP39" s="350"/>
      <c r="AQ39" s="298">
        <f t="shared" si="2"/>
        <v>4</v>
      </c>
    </row>
    <row r="40" spans="1:43" ht="14.7" customHeight="1" x14ac:dyDescent="0.2">
      <c r="A40" s="289">
        <v>37</v>
      </c>
      <c r="B40" s="326" t="s">
        <v>117</v>
      </c>
      <c r="C40" s="290" t="str">
        <f>VLOOKUP(B40,'IND fish'!B:D,1,0)</f>
        <v>Iain Hillary</v>
      </c>
      <c r="D40" s="290"/>
      <c r="E40" s="290"/>
      <c r="F40" s="290" t="s">
        <v>214</v>
      </c>
      <c r="G40" s="291">
        <v>13</v>
      </c>
      <c r="H40" s="292"/>
      <c r="I40" s="293">
        <v>26</v>
      </c>
      <c r="J40" s="294"/>
      <c r="K40" s="339">
        <v>5</v>
      </c>
      <c r="L40" s="339"/>
      <c r="M40" s="339">
        <f t="shared" si="0"/>
        <v>5</v>
      </c>
      <c r="N40" s="290"/>
      <c r="O40" s="341">
        <f t="shared" si="1"/>
        <v>0.14174761562500002</v>
      </c>
      <c r="P40" s="290"/>
      <c r="Q40" s="290"/>
      <c r="R40" s="290"/>
      <c r="S40" s="290"/>
      <c r="T40" s="290"/>
      <c r="U40" s="290"/>
      <c r="V40" s="290"/>
      <c r="W40" s="290">
        <v>1</v>
      </c>
      <c r="X40" s="299"/>
      <c r="Y40" s="289"/>
      <c r="Z40" s="289"/>
      <c r="AA40" s="350"/>
      <c r="AB40" s="350"/>
      <c r="AC40" s="350"/>
      <c r="AD40" s="350"/>
      <c r="AE40" s="350"/>
      <c r="AF40" s="350"/>
      <c r="AG40" s="350"/>
      <c r="AH40" s="350"/>
      <c r="AI40" s="350"/>
      <c r="AJ40" s="350"/>
      <c r="AK40" s="350"/>
      <c r="AL40" s="350"/>
      <c r="AM40" s="350"/>
      <c r="AN40" s="350"/>
      <c r="AO40" s="350"/>
      <c r="AP40" s="350"/>
      <c r="AQ40" s="298">
        <f t="shared" si="2"/>
        <v>1</v>
      </c>
    </row>
    <row r="41" spans="1:43" ht="14.7" customHeight="1" x14ac:dyDescent="0.2">
      <c r="A41" s="289">
        <v>38</v>
      </c>
      <c r="B41" s="326" t="s">
        <v>51</v>
      </c>
      <c r="C41" s="290" t="str">
        <f>VLOOKUP(B41,'IND fish'!B:D,1,0)</f>
        <v>Nick Hayter</v>
      </c>
      <c r="D41" s="290"/>
      <c r="E41" s="290"/>
      <c r="F41" s="290" t="s">
        <v>219</v>
      </c>
      <c r="G41" s="291">
        <v>13</v>
      </c>
      <c r="H41" s="292"/>
      <c r="I41" s="293">
        <v>7</v>
      </c>
      <c r="J41" s="294">
        <v>1</v>
      </c>
      <c r="K41" s="339">
        <v>14</v>
      </c>
      <c r="L41" s="339"/>
      <c r="M41" s="339">
        <f t="shared" si="0"/>
        <v>14</v>
      </c>
      <c r="N41" s="290"/>
      <c r="O41" s="341">
        <f t="shared" si="1"/>
        <v>0.85048569375000005</v>
      </c>
      <c r="P41" s="290"/>
      <c r="Q41" s="290"/>
      <c r="R41" s="290"/>
      <c r="S41" s="290"/>
      <c r="T41" s="290"/>
      <c r="U41" s="290">
        <v>1</v>
      </c>
      <c r="V41" s="290"/>
      <c r="W41" s="290"/>
      <c r="X41" s="299"/>
      <c r="Y41" s="289"/>
      <c r="Z41" s="289"/>
      <c r="AA41" s="350"/>
      <c r="AB41" s="350"/>
      <c r="AC41" s="350"/>
      <c r="AD41" s="350"/>
      <c r="AE41" s="350"/>
      <c r="AF41" s="350"/>
      <c r="AG41" s="350"/>
      <c r="AH41" s="350"/>
      <c r="AI41" s="350"/>
      <c r="AJ41" s="350"/>
      <c r="AK41" s="350"/>
      <c r="AL41" s="350"/>
      <c r="AM41" s="350"/>
      <c r="AN41" s="350"/>
      <c r="AO41" s="350"/>
      <c r="AP41" s="350"/>
      <c r="AQ41" s="298">
        <f t="shared" si="2"/>
        <v>1</v>
      </c>
    </row>
    <row r="42" spans="1:43" ht="14.7" customHeight="1" x14ac:dyDescent="0.2">
      <c r="A42" s="289">
        <v>39</v>
      </c>
      <c r="B42" s="326" t="s">
        <v>174</v>
      </c>
      <c r="C42" s="290" t="str">
        <f>VLOOKUP(B42,'IND fish'!B:D,1,0)</f>
        <v>Nick Weston</v>
      </c>
      <c r="D42" s="290"/>
      <c r="E42" s="290"/>
      <c r="F42" s="290" t="s">
        <v>216</v>
      </c>
      <c r="G42" s="291">
        <v>13</v>
      </c>
      <c r="H42" s="292"/>
      <c r="I42" s="293">
        <v>47</v>
      </c>
      <c r="J42" s="294">
        <v>2</v>
      </c>
      <c r="K42" s="339">
        <v>8</v>
      </c>
      <c r="L42" s="339"/>
      <c r="M42" s="339">
        <f t="shared" si="0"/>
        <v>8</v>
      </c>
      <c r="N42" s="290"/>
      <c r="O42" s="341">
        <f t="shared" si="1"/>
        <v>1.1339809250000001</v>
      </c>
      <c r="P42" s="290"/>
      <c r="Q42" s="290"/>
      <c r="R42" s="290"/>
      <c r="S42" s="290"/>
      <c r="T42" s="290"/>
      <c r="U42" s="290">
        <v>1</v>
      </c>
      <c r="V42" s="290"/>
      <c r="W42" s="290">
        <v>3</v>
      </c>
      <c r="X42" s="299"/>
      <c r="Y42" s="289"/>
      <c r="Z42" s="289"/>
      <c r="AA42" s="350"/>
      <c r="AB42" s="350"/>
      <c r="AC42" s="350"/>
      <c r="AD42" s="350"/>
      <c r="AE42" s="350"/>
      <c r="AF42" s="350"/>
      <c r="AG42" s="350"/>
      <c r="AH42" s="350"/>
      <c r="AI42" s="350"/>
      <c r="AJ42" s="350"/>
      <c r="AK42" s="350"/>
      <c r="AL42" s="350"/>
      <c r="AM42" s="350"/>
      <c r="AN42" s="350"/>
      <c r="AO42" s="350"/>
      <c r="AP42" s="350"/>
      <c r="AQ42" s="298">
        <f t="shared" si="2"/>
        <v>4</v>
      </c>
    </row>
    <row r="43" spans="1:43" ht="14.7" customHeight="1" x14ac:dyDescent="0.2">
      <c r="A43" s="289">
        <v>40</v>
      </c>
      <c r="B43" s="326" t="s">
        <v>83</v>
      </c>
      <c r="C43" s="290" t="str">
        <f>VLOOKUP(B43,'IND fish'!B:D,1,0)</f>
        <v>Dan Orley</v>
      </c>
      <c r="D43" s="304"/>
      <c r="E43" s="290"/>
      <c r="F43" s="290" t="s">
        <v>214</v>
      </c>
      <c r="G43" s="291">
        <v>14</v>
      </c>
      <c r="H43" s="306"/>
      <c r="I43" s="302">
        <v>21</v>
      </c>
      <c r="J43" s="303"/>
      <c r="K43" s="303">
        <v>4</v>
      </c>
      <c r="L43" s="303"/>
      <c r="M43" s="339">
        <f t="shared" si="0"/>
        <v>4</v>
      </c>
      <c r="N43" s="304"/>
      <c r="O43" s="341">
        <f t="shared" si="1"/>
        <v>0.11339809250000001</v>
      </c>
      <c r="P43" s="304"/>
      <c r="Q43" s="304"/>
      <c r="R43" s="304"/>
      <c r="S43" s="304"/>
      <c r="T43" s="304"/>
      <c r="U43" s="304"/>
      <c r="V43" s="304"/>
      <c r="W43" s="304">
        <v>1</v>
      </c>
      <c r="X43" s="299"/>
      <c r="Y43" s="289"/>
      <c r="Z43" s="289"/>
      <c r="AA43" s="350"/>
      <c r="AB43" s="350"/>
      <c r="AC43" s="350"/>
      <c r="AD43" s="350"/>
      <c r="AE43" s="350"/>
      <c r="AF43" s="350"/>
      <c r="AG43" s="350"/>
      <c r="AH43" s="350"/>
      <c r="AI43" s="350"/>
      <c r="AJ43" s="350"/>
      <c r="AK43" s="350"/>
      <c r="AL43" s="350"/>
      <c r="AM43" s="350"/>
      <c r="AN43" s="350"/>
      <c r="AO43" s="350"/>
      <c r="AP43" s="350"/>
      <c r="AQ43" s="298">
        <f t="shared" si="2"/>
        <v>1</v>
      </c>
    </row>
    <row r="44" spans="1:43" ht="14.7" customHeight="1" x14ac:dyDescent="0.2">
      <c r="A44" s="289">
        <v>41</v>
      </c>
      <c r="B44" s="326" t="s">
        <v>16</v>
      </c>
      <c r="C44" s="290" t="str">
        <f>VLOOKUP(B44,'IND fish'!B:D,1,0)</f>
        <v>Iain Ellis</v>
      </c>
      <c r="D44" s="290"/>
      <c r="E44" s="290"/>
      <c r="F44" s="290" t="s">
        <v>219</v>
      </c>
      <c r="G44" s="291">
        <v>14</v>
      </c>
      <c r="H44" s="292"/>
      <c r="I44" s="293">
        <v>11</v>
      </c>
      <c r="J44" s="294">
        <v>1</v>
      </c>
      <c r="K44" s="339">
        <v>12</v>
      </c>
      <c r="L44" s="339"/>
      <c r="M44" s="339">
        <f t="shared" si="0"/>
        <v>12</v>
      </c>
      <c r="N44" s="290"/>
      <c r="O44" s="341">
        <f t="shared" si="1"/>
        <v>0.79378664750000005</v>
      </c>
      <c r="P44" s="290"/>
      <c r="Q44" s="290"/>
      <c r="R44" s="290"/>
      <c r="S44" s="290"/>
      <c r="T44" s="290"/>
      <c r="U44" s="290"/>
      <c r="V44" s="290"/>
      <c r="W44" s="290">
        <v>3</v>
      </c>
      <c r="X44" s="299"/>
      <c r="Y44" s="289"/>
      <c r="Z44" s="289"/>
      <c r="AA44" s="350"/>
      <c r="AB44" s="350"/>
      <c r="AC44" s="350">
        <v>1</v>
      </c>
      <c r="AD44" s="350"/>
      <c r="AE44" s="350"/>
      <c r="AF44" s="350"/>
      <c r="AG44" s="350"/>
      <c r="AH44" s="350"/>
      <c r="AI44" s="350"/>
      <c r="AJ44" s="350"/>
      <c r="AK44" s="350"/>
      <c r="AL44" s="350"/>
      <c r="AM44" s="350"/>
      <c r="AN44" s="350"/>
      <c r="AO44" s="350"/>
      <c r="AP44" s="350"/>
      <c r="AQ44" s="298">
        <f t="shared" si="2"/>
        <v>4</v>
      </c>
    </row>
    <row r="45" spans="1:43" ht="14.7" customHeight="1" x14ac:dyDescent="0.2">
      <c r="A45" s="289">
        <v>42</v>
      </c>
      <c r="B45" s="326" t="s">
        <v>80</v>
      </c>
      <c r="C45" s="290" t="str">
        <f>VLOOKUP(B45,'IND fish'!B:D,1,0)</f>
        <v>Pat Dalton</v>
      </c>
      <c r="D45" s="290"/>
      <c r="E45" s="290"/>
      <c r="F45" s="290" t="s">
        <v>216</v>
      </c>
      <c r="G45" s="291">
        <v>14</v>
      </c>
      <c r="H45" s="292"/>
      <c r="I45" s="293">
        <v>43</v>
      </c>
      <c r="J45" s="294">
        <v>2</v>
      </c>
      <c r="K45" s="339">
        <v>5</v>
      </c>
      <c r="L45" s="339"/>
      <c r="M45" s="339">
        <f t="shared" si="0"/>
        <v>5</v>
      </c>
      <c r="N45" s="290"/>
      <c r="O45" s="341">
        <f t="shared" si="1"/>
        <v>1.0489323556250001</v>
      </c>
      <c r="P45" s="290"/>
      <c r="Q45" s="290"/>
      <c r="R45" s="290"/>
      <c r="S45" s="290"/>
      <c r="T45" s="290"/>
      <c r="U45" s="290">
        <v>1</v>
      </c>
      <c r="V45" s="290"/>
      <c r="W45" s="290">
        <v>2</v>
      </c>
      <c r="X45" s="299"/>
      <c r="Y45" s="289"/>
      <c r="Z45" s="289"/>
      <c r="AA45" s="350"/>
      <c r="AB45" s="350"/>
      <c r="AC45" s="350"/>
      <c r="AD45" s="350"/>
      <c r="AE45" s="350"/>
      <c r="AF45" s="350"/>
      <c r="AG45" s="350"/>
      <c r="AH45" s="350"/>
      <c r="AI45" s="350"/>
      <c r="AJ45" s="350"/>
      <c r="AK45" s="350"/>
      <c r="AL45" s="350"/>
      <c r="AM45" s="350"/>
      <c r="AN45" s="350"/>
      <c r="AO45" s="350"/>
      <c r="AP45" s="350"/>
      <c r="AQ45" s="298">
        <f t="shared" si="2"/>
        <v>3</v>
      </c>
    </row>
    <row r="46" spans="1:43" ht="14.7" customHeight="1" x14ac:dyDescent="0.2">
      <c r="A46" s="289">
        <v>43</v>
      </c>
      <c r="B46" s="326" t="s">
        <v>101</v>
      </c>
      <c r="C46" s="290" t="str">
        <f>VLOOKUP(B46,'IND fish'!B:D,1,0)</f>
        <v>Adrian Martin</v>
      </c>
      <c r="D46" s="290"/>
      <c r="E46" s="290"/>
      <c r="F46" s="290" t="s">
        <v>219</v>
      </c>
      <c r="G46" s="291">
        <v>15</v>
      </c>
      <c r="H46" s="292"/>
      <c r="I46" s="293">
        <v>4</v>
      </c>
      <c r="J46" s="294"/>
      <c r="K46" s="339">
        <v>14</v>
      </c>
      <c r="L46" s="339"/>
      <c r="M46" s="339">
        <f t="shared" si="0"/>
        <v>14</v>
      </c>
      <c r="N46" s="290"/>
      <c r="O46" s="341">
        <f t="shared" si="1"/>
        <v>0.39689332375000003</v>
      </c>
      <c r="P46" s="290"/>
      <c r="Q46" s="290"/>
      <c r="R46" s="290"/>
      <c r="S46" s="290"/>
      <c r="T46" s="290"/>
      <c r="U46" s="290"/>
      <c r="V46" s="290"/>
      <c r="W46" s="290">
        <v>3</v>
      </c>
      <c r="X46" s="299"/>
      <c r="Y46" s="289"/>
      <c r="Z46" s="289"/>
      <c r="AA46" s="350"/>
      <c r="AB46" s="350"/>
      <c r="AC46" s="350"/>
      <c r="AD46" s="350"/>
      <c r="AE46" s="350"/>
      <c r="AF46" s="350"/>
      <c r="AG46" s="350"/>
      <c r="AH46" s="350"/>
      <c r="AI46" s="350"/>
      <c r="AJ46" s="350"/>
      <c r="AK46" s="350"/>
      <c r="AL46" s="350"/>
      <c r="AM46" s="350"/>
      <c r="AN46" s="350"/>
      <c r="AO46" s="350"/>
      <c r="AP46" s="350"/>
      <c r="AQ46" s="298">
        <f t="shared" si="2"/>
        <v>3</v>
      </c>
    </row>
    <row r="47" spans="1:43" ht="14.7" customHeight="1" x14ac:dyDescent="0.2">
      <c r="A47" s="289">
        <v>44</v>
      </c>
      <c r="B47" s="326" t="s">
        <v>77</v>
      </c>
      <c r="C47" s="290" t="str">
        <f>VLOOKUP(B47,'IND fish'!B:D,1,0)</f>
        <v>Darren Stevens</v>
      </c>
      <c r="D47" s="304"/>
      <c r="E47" s="290"/>
      <c r="F47" s="290" t="s">
        <v>216</v>
      </c>
      <c r="G47" s="301">
        <v>15</v>
      </c>
      <c r="H47" s="306"/>
      <c r="I47" s="302">
        <v>44</v>
      </c>
      <c r="J47" s="303">
        <v>2</v>
      </c>
      <c r="K47" s="303">
        <v>4</v>
      </c>
      <c r="L47" s="303"/>
      <c r="M47" s="339">
        <f t="shared" si="0"/>
        <v>4</v>
      </c>
      <c r="N47" s="304"/>
      <c r="O47" s="341">
        <f t="shared" si="1"/>
        <v>1.0205828325000001</v>
      </c>
      <c r="P47" s="304"/>
      <c r="Q47" s="304"/>
      <c r="R47" s="304"/>
      <c r="S47" s="304"/>
      <c r="T47" s="304"/>
      <c r="U47" s="304">
        <v>1</v>
      </c>
      <c r="V47" s="304"/>
      <c r="W47" s="304">
        <v>1</v>
      </c>
      <c r="X47" s="299"/>
      <c r="Y47" s="289"/>
      <c r="Z47" s="289"/>
      <c r="AA47" s="350"/>
      <c r="AB47" s="350"/>
      <c r="AC47" s="350"/>
      <c r="AD47" s="350"/>
      <c r="AE47" s="350"/>
      <c r="AF47" s="350"/>
      <c r="AG47" s="350"/>
      <c r="AH47" s="350"/>
      <c r="AI47" s="350"/>
      <c r="AJ47" s="350"/>
      <c r="AK47" s="350"/>
      <c r="AL47" s="350"/>
      <c r="AM47" s="350"/>
      <c r="AN47" s="350"/>
      <c r="AO47" s="350"/>
      <c r="AP47" s="350"/>
      <c r="AQ47" s="298">
        <f t="shared" si="2"/>
        <v>2</v>
      </c>
    </row>
    <row r="48" spans="1:43" ht="14.7" customHeight="1" x14ac:dyDescent="0.2">
      <c r="A48" s="289">
        <v>45</v>
      </c>
      <c r="B48" s="326" t="s">
        <v>8</v>
      </c>
      <c r="C48" s="290" t="str">
        <f>VLOOKUP(B48,'IND fish'!B:D,1,0)</f>
        <v>Darren Phillips</v>
      </c>
      <c r="D48" s="290"/>
      <c r="E48" s="290"/>
      <c r="F48" s="290" t="s">
        <v>216</v>
      </c>
      <c r="G48" s="291">
        <v>16</v>
      </c>
      <c r="H48" s="292"/>
      <c r="I48" s="293">
        <v>40</v>
      </c>
      <c r="J48" s="294">
        <v>1</v>
      </c>
      <c r="K48" s="339">
        <v>15</v>
      </c>
      <c r="L48" s="339"/>
      <c r="M48" s="339">
        <f t="shared" si="0"/>
        <v>15</v>
      </c>
      <c r="N48" s="290"/>
      <c r="O48" s="341">
        <f t="shared" si="1"/>
        <v>0.87883521687499999</v>
      </c>
      <c r="P48" s="290"/>
      <c r="Q48" s="290"/>
      <c r="R48" s="290"/>
      <c r="S48" s="290"/>
      <c r="T48" s="290"/>
      <c r="U48" s="290">
        <v>1</v>
      </c>
      <c r="V48" s="290"/>
      <c r="W48" s="290">
        <v>1</v>
      </c>
      <c r="X48" s="299"/>
      <c r="Y48" s="289"/>
      <c r="Z48" s="289"/>
      <c r="AA48" s="350"/>
      <c r="AB48" s="350"/>
      <c r="AC48" s="350"/>
      <c r="AD48" s="350"/>
      <c r="AE48" s="350"/>
      <c r="AF48" s="350"/>
      <c r="AG48" s="350"/>
      <c r="AH48" s="350"/>
      <c r="AI48" s="350"/>
      <c r="AJ48" s="350"/>
      <c r="AK48" s="350"/>
      <c r="AL48" s="350"/>
      <c r="AM48" s="350"/>
      <c r="AN48" s="350"/>
      <c r="AO48" s="350"/>
      <c r="AP48" s="350"/>
      <c r="AQ48" s="298">
        <f t="shared" si="2"/>
        <v>2</v>
      </c>
    </row>
    <row r="49" spans="1:43" ht="14.7" customHeight="1" x14ac:dyDescent="0.2">
      <c r="A49" s="289">
        <v>46</v>
      </c>
      <c r="B49" s="326" t="s">
        <v>88</v>
      </c>
      <c r="C49" s="290" t="str">
        <f>VLOOKUP(B49,'IND fish'!B:D,1,0)</f>
        <v>Tony Eastman</v>
      </c>
      <c r="D49" s="290"/>
      <c r="E49" s="290"/>
      <c r="F49" s="290" t="s">
        <v>219</v>
      </c>
      <c r="G49" s="291">
        <v>16</v>
      </c>
      <c r="H49" s="292"/>
      <c r="I49" s="293">
        <v>15</v>
      </c>
      <c r="J49" s="294"/>
      <c r="K49" s="339">
        <v>4</v>
      </c>
      <c r="L49" s="339"/>
      <c r="M49" s="339">
        <f t="shared" si="0"/>
        <v>4</v>
      </c>
      <c r="N49" s="290"/>
      <c r="O49" s="341">
        <f t="shared" si="1"/>
        <v>0.11339809250000001</v>
      </c>
      <c r="P49" s="290"/>
      <c r="Q49" s="290"/>
      <c r="R49" s="290"/>
      <c r="S49" s="290"/>
      <c r="T49" s="290"/>
      <c r="U49" s="290"/>
      <c r="V49" s="290"/>
      <c r="W49" s="290">
        <v>1</v>
      </c>
      <c r="X49" s="299"/>
      <c r="Y49" s="289"/>
      <c r="Z49" s="289"/>
      <c r="AA49" s="350"/>
      <c r="AB49" s="350"/>
      <c r="AC49" s="350"/>
      <c r="AD49" s="350"/>
      <c r="AE49" s="350"/>
      <c r="AF49" s="350"/>
      <c r="AG49" s="350"/>
      <c r="AH49" s="350"/>
      <c r="AI49" s="350"/>
      <c r="AJ49" s="350"/>
      <c r="AK49" s="350"/>
      <c r="AL49" s="350"/>
      <c r="AM49" s="350"/>
      <c r="AN49" s="350"/>
      <c r="AO49" s="350"/>
      <c r="AP49" s="350"/>
      <c r="AQ49" s="298">
        <f t="shared" si="2"/>
        <v>1</v>
      </c>
    </row>
    <row r="50" spans="1:43" ht="14.7" customHeight="1" x14ac:dyDescent="0.2">
      <c r="A50" s="289">
        <v>47</v>
      </c>
      <c r="B50" s="326" t="s">
        <v>173</v>
      </c>
      <c r="C50" s="290" t="str">
        <f>VLOOKUP(B50,'IND fish'!B:D,1,0)</f>
        <v>Andy Pemberton</v>
      </c>
      <c r="D50" s="290"/>
      <c r="E50" s="290"/>
      <c r="F50" s="290" t="s">
        <v>216</v>
      </c>
      <c r="G50" s="291">
        <v>17</v>
      </c>
      <c r="H50" s="292"/>
      <c r="I50" s="293">
        <v>50</v>
      </c>
      <c r="J50" s="294"/>
      <c r="K50" s="339">
        <v>4</v>
      </c>
      <c r="L50" s="339"/>
      <c r="M50" s="339">
        <f t="shared" si="0"/>
        <v>4</v>
      </c>
      <c r="N50" s="290"/>
      <c r="O50" s="341">
        <f t="shared" si="1"/>
        <v>0.11339809250000001</v>
      </c>
      <c r="P50" s="290"/>
      <c r="Q50" s="290"/>
      <c r="R50" s="290"/>
      <c r="S50" s="290"/>
      <c r="T50" s="290"/>
      <c r="U50" s="290"/>
      <c r="V50" s="290"/>
      <c r="W50" s="290">
        <v>1</v>
      </c>
      <c r="X50" s="299"/>
      <c r="Y50" s="289"/>
      <c r="Z50" s="289"/>
      <c r="AA50" s="350"/>
      <c r="AB50" s="350"/>
      <c r="AC50" s="350"/>
      <c r="AD50" s="350"/>
      <c r="AE50" s="350"/>
      <c r="AF50" s="350"/>
      <c r="AG50" s="350"/>
      <c r="AH50" s="350"/>
      <c r="AI50" s="350"/>
      <c r="AJ50" s="350"/>
      <c r="AK50" s="350"/>
      <c r="AL50" s="350"/>
      <c r="AM50" s="350"/>
      <c r="AN50" s="350"/>
      <c r="AO50" s="350"/>
      <c r="AP50" s="350"/>
      <c r="AQ50" s="298">
        <f t="shared" si="2"/>
        <v>1</v>
      </c>
    </row>
    <row r="51" spans="1:43" ht="14.7" customHeight="1" x14ac:dyDescent="0.2">
      <c r="A51" s="289">
        <v>48</v>
      </c>
      <c r="B51" s="326" t="s">
        <v>154</v>
      </c>
      <c r="C51" s="290" t="str">
        <f>VLOOKUP(B51,'IND fish'!B:D,1,0)</f>
        <v>Simon thurlow</v>
      </c>
      <c r="D51" s="304"/>
      <c r="E51" s="290"/>
      <c r="F51" s="290" t="s">
        <v>219</v>
      </c>
      <c r="G51" s="301">
        <v>17</v>
      </c>
      <c r="H51" s="306"/>
      <c r="I51" s="302">
        <v>14</v>
      </c>
      <c r="J51" s="303"/>
      <c r="K51" s="303">
        <v>3</v>
      </c>
      <c r="L51" s="303"/>
      <c r="M51" s="339">
        <f t="shared" si="0"/>
        <v>3</v>
      </c>
      <c r="N51" s="304"/>
      <c r="O51" s="341">
        <f t="shared" si="1"/>
        <v>8.5048569375000008E-2</v>
      </c>
      <c r="P51" s="304"/>
      <c r="Q51" s="304"/>
      <c r="R51" s="304"/>
      <c r="S51" s="304"/>
      <c r="T51" s="304"/>
      <c r="U51" s="304"/>
      <c r="V51" s="304"/>
      <c r="W51" s="304">
        <v>1</v>
      </c>
      <c r="X51" s="299"/>
      <c r="Y51" s="289"/>
      <c r="Z51" s="289"/>
      <c r="AA51" s="350"/>
      <c r="AB51" s="350"/>
      <c r="AC51" s="350"/>
      <c r="AD51" s="350"/>
      <c r="AE51" s="350"/>
      <c r="AF51" s="350"/>
      <c r="AG51" s="350"/>
      <c r="AH51" s="350"/>
      <c r="AI51" s="350"/>
      <c r="AJ51" s="350"/>
      <c r="AK51" s="350"/>
      <c r="AL51" s="350"/>
      <c r="AM51" s="350"/>
      <c r="AN51" s="350"/>
      <c r="AO51" s="350"/>
      <c r="AP51" s="350"/>
      <c r="AQ51" s="298">
        <f t="shared" si="2"/>
        <v>1</v>
      </c>
    </row>
    <row r="52" spans="1:43" ht="14.7" customHeight="1" x14ac:dyDescent="0.2">
      <c r="A52" s="289">
        <v>49</v>
      </c>
      <c r="B52" s="326" t="s">
        <v>175</v>
      </c>
      <c r="C52" s="290" t="str">
        <f>VLOOKUP(B52,'IND fish'!B:D,1,0)</f>
        <v>Paul Hiles</v>
      </c>
      <c r="D52" s="290"/>
      <c r="E52" s="290"/>
      <c r="F52" s="290" t="s">
        <v>216</v>
      </c>
      <c r="G52" s="291">
        <v>18</v>
      </c>
      <c r="H52" s="292"/>
      <c r="I52" s="293">
        <v>38</v>
      </c>
      <c r="J52" s="294"/>
      <c r="K52" s="339">
        <v>3</v>
      </c>
      <c r="L52" s="339"/>
      <c r="M52" s="339">
        <f t="shared" si="0"/>
        <v>3</v>
      </c>
      <c r="N52" s="290"/>
      <c r="O52" s="341">
        <f t="shared" si="1"/>
        <v>8.5048569375000008E-2</v>
      </c>
      <c r="P52" s="290"/>
      <c r="Q52" s="290"/>
      <c r="R52" s="290"/>
      <c r="S52" s="290"/>
      <c r="T52" s="290"/>
      <c r="U52" s="290"/>
      <c r="V52" s="290"/>
      <c r="W52" s="290">
        <v>1</v>
      </c>
      <c r="X52" s="299"/>
      <c r="Y52" s="289"/>
      <c r="Z52" s="289"/>
      <c r="AA52" s="350"/>
      <c r="AB52" s="350"/>
      <c r="AC52" s="350"/>
      <c r="AD52" s="350"/>
      <c r="AE52" s="350"/>
      <c r="AF52" s="350"/>
      <c r="AG52" s="350"/>
      <c r="AH52" s="350"/>
      <c r="AI52" s="350"/>
      <c r="AJ52" s="350"/>
      <c r="AK52" s="350"/>
      <c r="AL52" s="350"/>
      <c r="AM52" s="350"/>
      <c r="AN52" s="350"/>
      <c r="AO52" s="350"/>
      <c r="AP52" s="350"/>
      <c r="AQ52" s="298">
        <f t="shared" si="2"/>
        <v>1</v>
      </c>
    </row>
    <row r="53" spans="1:43" ht="14.7" customHeight="1" x14ac:dyDescent="0.2">
      <c r="A53" s="289">
        <v>50</v>
      </c>
      <c r="B53" s="326" t="s">
        <v>33</v>
      </c>
      <c r="C53" s="290" t="str">
        <f>VLOOKUP(B53,'IND fish'!B:D,1,0)</f>
        <v>Lewis Punchard</v>
      </c>
      <c r="D53" s="290"/>
      <c r="E53" s="290"/>
      <c r="F53" s="290" t="s">
        <v>214</v>
      </c>
      <c r="G53" s="291">
        <v>23</v>
      </c>
      <c r="H53" s="292"/>
      <c r="I53" s="293">
        <v>24</v>
      </c>
      <c r="J53" s="294"/>
      <c r="K53" s="339"/>
      <c r="L53" s="339"/>
      <c r="M53" s="339">
        <f t="shared" si="0"/>
        <v>0</v>
      </c>
      <c r="N53" s="290"/>
      <c r="O53" s="341">
        <f t="shared" si="1"/>
        <v>0</v>
      </c>
      <c r="P53" s="290"/>
      <c r="Q53" s="290"/>
      <c r="R53" s="290"/>
      <c r="S53" s="290"/>
      <c r="T53" s="290"/>
      <c r="U53" s="290"/>
      <c r="V53" s="290"/>
      <c r="W53" s="290"/>
      <c r="X53" s="299"/>
      <c r="Y53" s="289"/>
      <c r="Z53" s="289"/>
      <c r="AA53" s="350"/>
      <c r="AB53" s="350"/>
      <c r="AC53" s="350"/>
      <c r="AD53" s="350"/>
      <c r="AE53" s="350"/>
      <c r="AF53" s="350"/>
      <c r="AG53" s="350"/>
      <c r="AH53" s="350"/>
      <c r="AI53" s="350"/>
      <c r="AJ53" s="350"/>
      <c r="AK53" s="350"/>
      <c r="AL53" s="350"/>
      <c r="AM53" s="350"/>
      <c r="AN53" s="350"/>
      <c r="AO53" s="350"/>
      <c r="AP53" s="350"/>
      <c r="AQ53" s="298">
        <f t="shared" si="2"/>
        <v>0</v>
      </c>
    </row>
    <row r="54" spans="1:43" ht="13.2" customHeight="1" x14ac:dyDescent="0.2">
      <c r="A54" s="289">
        <v>51</v>
      </c>
      <c r="B54" s="326" t="s">
        <v>322</v>
      </c>
      <c r="C54" s="290" t="str">
        <f>VLOOKUP(B54,'IND fish'!B:D,1,0)</f>
        <v>Mike Rose</v>
      </c>
      <c r="D54" s="290"/>
      <c r="E54" s="290"/>
      <c r="F54" s="290" t="s">
        <v>214</v>
      </c>
      <c r="G54" s="291">
        <v>23</v>
      </c>
      <c r="H54" s="292"/>
      <c r="I54" s="293">
        <v>35</v>
      </c>
      <c r="J54" s="294"/>
      <c r="K54" s="339"/>
      <c r="L54" s="339"/>
      <c r="M54" s="339">
        <f t="shared" si="0"/>
        <v>0</v>
      </c>
      <c r="N54" s="290"/>
      <c r="O54" s="341">
        <f t="shared" si="1"/>
        <v>0</v>
      </c>
      <c r="P54" s="290"/>
      <c r="Q54" s="290"/>
      <c r="R54" s="290"/>
      <c r="S54" s="290"/>
      <c r="T54" s="290"/>
      <c r="U54" s="290"/>
      <c r="V54" s="290"/>
      <c r="W54" s="290"/>
      <c r="X54" s="299"/>
      <c r="Y54" s="289"/>
      <c r="Z54" s="289"/>
      <c r="AA54" s="350"/>
      <c r="AB54" s="350"/>
      <c r="AC54" s="350"/>
      <c r="AD54" s="350"/>
      <c r="AE54" s="350"/>
      <c r="AF54" s="350"/>
      <c r="AG54" s="350"/>
      <c r="AH54" s="350"/>
      <c r="AI54" s="350"/>
      <c r="AJ54" s="350"/>
      <c r="AK54" s="350"/>
      <c r="AL54" s="350"/>
      <c r="AM54" s="350"/>
      <c r="AN54" s="350"/>
      <c r="AO54" s="350"/>
      <c r="AP54" s="350"/>
      <c r="AQ54" s="298">
        <f t="shared" si="2"/>
        <v>0</v>
      </c>
    </row>
    <row r="55" spans="1:43" x14ac:dyDescent="0.2">
      <c r="A55" s="289">
        <v>52</v>
      </c>
      <c r="B55" s="325"/>
      <c r="C55" s="290" t="e">
        <f>VLOOKUP(B55,'IND fish'!B:D,1,0)</f>
        <v>#N/A</v>
      </c>
      <c r="D55" s="304"/>
      <c r="E55" s="290"/>
      <c r="F55" s="290"/>
      <c r="G55" s="301"/>
      <c r="H55" s="306"/>
      <c r="I55" s="302"/>
      <c r="J55" s="303"/>
      <c r="K55" s="303"/>
      <c r="L55" s="303"/>
      <c r="M55" s="339">
        <f t="shared" si="0"/>
        <v>0</v>
      </c>
      <c r="N55" s="304"/>
      <c r="O55" s="341">
        <f t="shared" si="1"/>
        <v>0</v>
      </c>
      <c r="P55" s="304"/>
      <c r="Q55" s="304"/>
      <c r="R55" s="304"/>
      <c r="S55" s="304"/>
      <c r="T55" s="304"/>
      <c r="U55" s="304"/>
      <c r="V55" s="304"/>
      <c r="W55" s="304"/>
      <c r="X55" s="299"/>
      <c r="Y55" s="289"/>
      <c r="Z55" s="289"/>
      <c r="AA55" s="350"/>
      <c r="AB55" s="350"/>
      <c r="AC55" s="350"/>
      <c r="AD55" s="350"/>
      <c r="AE55" s="350"/>
      <c r="AF55" s="350"/>
      <c r="AG55" s="350"/>
      <c r="AH55" s="350"/>
      <c r="AI55" s="350"/>
      <c r="AJ55" s="350"/>
      <c r="AK55" s="350"/>
      <c r="AL55" s="350"/>
      <c r="AM55" s="350"/>
      <c r="AN55" s="350"/>
      <c r="AO55" s="350"/>
      <c r="AP55" s="350"/>
      <c r="AQ55" s="298">
        <f t="shared" si="2"/>
        <v>0</v>
      </c>
    </row>
    <row r="56" spans="1:43" ht="11.7" customHeight="1" x14ac:dyDescent="0.2">
      <c r="A56" s="289"/>
      <c r="B56" s="325"/>
      <c r="C56" s="290" t="e">
        <f>VLOOKUP(B56,'IND fish'!B:D,1,0)</f>
        <v>#N/A</v>
      </c>
      <c r="D56" s="290"/>
      <c r="E56" s="290"/>
      <c r="F56" s="290"/>
      <c r="G56" s="291"/>
      <c r="H56" s="292"/>
      <c r="I56" s="293"/>
      <c r="J56" s="294"/>
      <c r="K56" s="339"/>
      <c r="L56" s="339"/>
      <c r="M56" s="339">
        <f t="shared" si="0"/>
        <v>0</v>
      </c>
      <c r="N56" s="290"/>
      <c r="O56" s="341">
        <f t="shared" si="1"/>
        <v>0</v>
      </c>
      <c r="P56" s="290"/>
      <c r="Q56" s="290"/>
      <c r="R56" s="290"/>
      <c r="S56" s="290"/>
      <c r="T56" s="290"/>
      <c r="U56" s="290"/>
      <c r="V56" s="290"/>
      <c r="W56" s="290"/>
      <c r="X56" s="299"/>
      <c r="Y56" s="289"/>
      <c r="Z56" s="289"/>
      <c r="AA56" s="350"/>
      <c r="AB56" s="350"/>
      <c r="AC56" s="350"/>
      <c r="AD56" s="350"/>
      <c r="AE56" s="350"/>
      <c r="AF56" s="350"/>
      <c r="AG56" s="350"/>
      <c r="AH56" s="350"/>
      <c r="AI56" s="350"/>
      <c r="AJ56" s="350"/>
      <c r="AK56" s="350"/>
      <c r="AL56" s="350"/>
      <c r="AM56" s="350"/>
      <c r="AN56" s="350"/>
      <c r="AO56" s="350"/>
      <c r="AP56" s="350"/>
      <c r="AQ56" s="298">
        <f>SUM(AQ4:AQ55)</f>
        <v>238</v>
      </c>
    </row>
    <row r="57" spans="1:43" x14ac:dyDescent="0.2">
      <c r="A57" s="307"/>
      <c r="B57" s="316"/>
      <c r="C57" s="316"/>
      <c r="D57" s="316"/>
      <c r="E57" s="316"/>
      <c r="F57" s="316"/>
      <c r="G57" s="316"/>
      <c r="H57" s="316"/>
      <c r="I57" s="316"/>
      <c r="J57" s="316"/>
      <c r="K57" s="316"/>
      <c r="L57" s="316"/>
      <c r="M57" s="316"/>
      <c r="N57" s="316"/>
      <c r="O57" s="309"/>
      <c r="P57" s="309"/>
      <c r="Q57" s="309"/>
      <c r="R57" s="309"/>
      <c r="S57" s="309"/>
      <c r="T57" s="309"/>
      <c r="U57" s="309"/>
      <c r="V57" s="309"/>
      <c r="W57" s="309"/>
      <c r="X57" s="309"/>
      <c r="Y57" s="309"/>
      <c r="Z57" s="313"/>
      <c r="AA57" s="313"/>
      <c r="AB57" s="313"/>
      <c r="AC57" s="313"/>
      <c r="AD57" s="313"/>
      <c r="AE57" s="313"/>
      <c r="AF57" s="313"/>
      <c r="AG57" s="313"/>
      <c r="AH57" s="313"/>
      <c r="AI57" s="313"/>
      <c r="AJ57" s="313"/>
      <c r="AK57" s="313"/>
      <c r="AL57" s="313"/>
      <c r="AM57" s="313"/>
      <c r="AN57" s="313"/>
      <c r="AO57" s="313"/>
      <c r="AP57" s="313"/>
      <c r="AQ57" s="279"/>
    </row>
    <row r="59" spans="1:43" x14ac:dyDescent="0.2">
      <c r="G59" s="354"/>
      <c r="H59" s="355"/>
    </row>
    <row r="60" spans="1:43" x14ac:dyDescent="0.2">
      <c r="H60" s="355"/>
    </row>
    <row r="61" spans="1:43" x14ac:dyDescent="0.2">
      <c r="G61" s="354"/>
      <c r="H61" s="355"/>
    </row>
    <row r="63" spans="1:43" x14ac:dyDescent="0.2">
      <c r="B63" s="322"/>
    </row>
    <row r="64" spans="1:43" x14ac:dyDescent="0.2">
      <c r="B64" s="322"/>
    </row>
    <row r="65" spans="1:9" x14ac:dyDescent="0.2">
      <c r="B65" s="322"/>
      <c r="D65" s="355"/>
      <c r="G65" s="357"/>
      <c r="H65" s="357"/>
      <c r="I65" s="358"/>
    </row>
    <row r="66" spans="1:9" x14ac:dyDescent="0.2">
      <c r="B66" s="322"/>
      <c r="D66" s="355"/>
      <c r="I66" s="358"/>
    </row>
    <row r="67" spans="1:9" x14ac:dyDescent="0.2">
      <c r="B67" s="322"/>
      <c r="D67" s="355"/>
      <c r="I67" s="358"/>
    </row>
    <row r="68" spans="1:9" x14ac:dyDescent="0.2">
      <c r="B68" s="322"/>
      <c r="D68" s="355"/>
      <c r="I68" s="358"/>
    </row>
    <row r="69" spans="1:9" x14ac:dyDescent="0.2">
      <c r="B69" s="322"/>
      <c r="D69" s="355"/>
      <c r="I69" s="358"/>
    </row>
    <row r="70" spans="1:9" x14ac:dyDescent="0.2">
      <c r="B70" s="322"/>
      <c r="D70" s="355"/>
    </row>
    <row r="71" spans="1:9" x14ac:dyDescent="0.2">
      <c r="B71" s="322"/>
    </row>
    <row r="72" spans="1:9" x14ac:dyDescent="0.2">
      <c r="B72" s="322"/>
      <c r="D72" s="355"/>
      <c r="I72" s="358"/>
    </row>
    <row r="73" spans="1:9" x14ac:dyDescent="0.2">
      <c r="B73" s="322"/>
      <c r="D73" s="355"/>
      <c r="I73" s="358"/>
    </row>
    <row r="74" spans="1:9" ht="4.2" customHeight="1" x14ac:dyDescent="0.2">
      <c r="B74" s="322"/>
      <c r="D74" s="355"/>
      <c r="I74" s="358"/>
    </row>
    <row r="75" spans="1:9" x14ac:dyDescent="0.2">
      <c r="A75" s="317">
        <v>52</v>
      </c>
      <c r="B75" s="322"/>
      <c r="D75" s="355"/>
      <c r="I75" s="358"/>
    </row>
    <row r="76" spans="1:9" x14ac:dyDescent="0.2">
      <c r="B76" s="322"/>
      <c r="D76" s="355"/>
      <c r="I76" s="358"/>
    </row>
    <row r="77" spans="1:9" x14ac:dyDescent="0.2">
      <c r="B77" s="322"/>
    </row>
    <row r="78" spans="1:9" x14ac:dyDescent="0.2">
      <c r="B78" s="322"/>
    </row>
    <row r="79" spans="1:9" x14ac:dyDescent="0.2">
      <c r="B79" s="322"/>
      <c r="D79" s="355"/>
      <c r="I79" s="358"/>
    </row>
    <row r="80" spans="1:9" x14ac:dyDescent="0.2">
      <c r="D80" s="355"/>
      <c r="I80" s="358"/>
    </row>
    <row r="81" spans="4:9" x14ac:dyDescent="0.2">
      <c r="D81" s="355"/>
      <c r="I81" s="358"/>
    </row>
    <row r="82" spans="4:9" x14ac:dyDescent="0.2">
      <c r="D82" s="355"/>
      <c r="I82" s="358"/>
    </row>
    <row r="83" spans="4:9" x14ac:dyDescent="0.2">
      <c r="D83" s="355"/>
      <c r="I83" s="358"/>
    </row>
    <row r="86" spans="4:9" x14ac:dyDescent="0.2">
      <c r="D86" s="355"/>
      <c r="I86" s="358"/>
    </row>
    <row r="87" spans="4:9" x14ac:dyDescent="0.2">
      <c r="D87" s="355"/>
      <c r="I87" s="358"/>
    </row>
    <row r="88" spans="4:9" x14ac:dyDescent="0.2">
      <c r="D88" s="355"/>
      <c r="I88" s="358"/>
    </row>
    <row r="89" spans="4:9" x14ac:dyDescent="0.2">
      <c r="D89" s="355"/>
      <c r="I89" s="358"/>
    </row>
    <row r="90" spans="4:9" x14ac:dyDescent="0.2">
      <c r="D90" s="355"/>
      <c r="I90" s="358"/>
    </row>
  </sheetData>
  <autoFilter ref="B3:AO56" xr:uid="{3F57EBC6-2714-4EB3-A92E-D6CA38F78AD3}">
    <sortState xmlns:xlrd2="http://schemas.microsoft.com/office/spreadsheetml/2017/richdata2" ref="B4:AO56">
      <sortCondition ref="G3:G56"/>
    </sortState>
  </autoFilter>
  <pageMargins left="0.23622047244094499" right="0.23622047244094499" top="0.74803149606299202" bottom="0.74803149606299202" header="0.31496062992126" footer="0.31496062992126"/>
  <pageSetup paperSize="9" scale="71" fitToHeight="2" orientation="portrait" horizontalDpi="4294967293"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r:uid="{6CCE7C8E-3F1E-49C8-9F02-771AA2B5AC02}">
          <x14:formula1>
            <xm:f>IND!$AL$4:$AL$66</xm:f>
          </x14:formula1>
          <xm:sqref>B4:B44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DE70A-B5A6-42AD-AC75-30E66D27D6E7}">
  <sheetPr codeName="Sheet9">
    <tabColor rgb="FF00B050"/>
    <pageSetUpPr fitToPage="1"/>
  </sheetPr>
  <dimension ref="A1:AX142"/>
  <sheetViews>
    <sheetView workbookViewId="0"/>
  </sheetViews>
  <sheetFormatPr defaultColWidth="8.88671875" defaultRowHeight="10.199999999999999" x14ac:dyDescent="0.2"/>
  <cols>
    <col min="1" max="1" width="4.5546875" style="379" customWidth="1"/>
    <col min="2" max="2" width="16.6640625" style="379" customWidth="1"/>
    <col min="3" max="3" width="12.6640625" style="379" bestFit="1" customWidth="1"/>
    <col min="4" max="4" width="9.5546875" style="379" bestFit="1" customWidth="1"/>
    <col min="5" max="5" width="9.33203125" style="379" customWidth="1"/>
    <col min="6" max="6" width="5" style="379" bestFit="1" customWidth="1"/>
    <col min="7" max="7" width="10.5546875" style="379" bestFit="1" customWidth="1"/>
    <col min="8" max="8" width="10.5546875" style="379" customWidth="1"/>
    <col min="9" max="13" width="8.88671875" style="379"/>
    <col min="14" max="14" width="0" style="379" hidden="1" customWidth="1"/>
    <col min="15" max="15" width="9.33203125" style="379" customWidth="1"/>
    <col min="16" max="21" width="4.5546875" style="379" customWidth="1"/>
    <col min="22" max="22" width="4.5546875" style="379" hidden="1" customWidth="1"/>
    <col min="23" max="24" width="4.5546875" style="379" customWidth="1"/>
    <col min="25" max="41" width="4.5546875" style="380" customWidth="1"/>
    <col min="42" max="42" width="4.5546875" style="381" customWidth="1"/>
    <col min="43" max="44" width="8.88671875" style="379"/>
    <col min="45" max="45" width="255.5546875" style="379" bestFit="1" customWidth="1"/>
    <col min="46" max="16384" width="8.88671875" style="379"/>
  </cols>
  <sheetData>
    <row r="1" spans="1:50" x14ac:dyDescent="0.2">
      <c r="B1" s="379">
        <v>1</v>
      </c>
      <c r="C1" s="379">
        <v>2</v>
      </c>
      <c r="D1" s="379">
        <v>3</v>
      </c>
      <c r="E1" s="379">
        <v>4</v>
      </c>
      <c r="F1" s="379">
        <v>5</v>
      </c>
      <c r="G1" s="379">
        <v>6</v>
      </c>
      <c r="H1" s="379">
        <v>7</v>
      </c>
      <c r="I1" s="379">
        <v>8</v>
      </c>
      <c r="J1" s="379">
        <v>9</v>
      </c>
      <c r="K1" s="379">
        <v>10</v>
      </c>
      <c r="L1" s="379">
        <v>11</v>
      </c>
      <c r="M1" s="379">
        <v>12</v>
      </c>
      <c r="N1" s="379">
        <v>13</v>
      </c>
      <c r="O1" s="379">
        <v>14</v>
      </c>
      <c r="P1" s="379">
        <v>15</v>
      </c>
      <c r="Q1" s="379">
        <v>16</v>
      </c>
      <c r="R1" s="379">
        <v>17</v>
      </c>
      <c r="S1" s="379">
        <v>18</v>
      </c>
      <c r="T1" s="379">
        <v>19</v>
      </c>
      <c r="U1" s="379">
        <v>20</v>
      </c>
      <c r="V1" s="379">
        <v>21</v>
      </c>
      <c r="W1" s="379">
        <v>22</v>
      </c>
      <c r="X1" s="379">
        <v>23</v>
      </c>
      <c r="Y1" s="380">
        <v>24</v>
      </c>
      <c r="Z1" s="380">
        <v>25</v>
      </c>
      <c r="AA1" s="380">
        <v>26</v>
      </c>
      <c r="AB1" s="380">
        <v>27</v>
      </c>
      <c r="AC1" s="380">
        <v>28</v>
      </c>
      <c r="AD1" s="380">
        <v>29</v>
      </c>
      <c r="AE1" s="380">
        <v>30</v>
      </c>
      <c r="AF1" s="380">
        <v>31</v>
      </c>
      <c r="AG1" s="380">
        <v>32</v>
      </c>
      <c r="AH1" s="380">
        <v>33</v>
      </c>
      <c r="AI1" s="380">
        <v>34</v>
      </c>
      <c r="AJ1" s="380">
        <v>35</v>
      </c>
      <c r="AK1" s="380">
        <v>36</v>
      </c>
      <c r="AL1" s="380">
        <v>37</v>
      </c>
      <c r="AM1" s="380">
        <v>38</v>
      </c>
    </row>
    <row r="2" spans="1:50" ht="57" x14ac:dyDescent="0.2">
      <c r="A2" s="1" t="s">
        <v>208</v>
      </c>
      <c r="B2" s="2" t="s">
        <v>209</v>
      </c>
      <c r="C2" s="2" t="s">
        <v>270</v>
      </c>
      <c r="D2" s="2" t="s">
        <v>271</v>
      </c>
      <c r="E2" s="2" t="s">
        <v>272</v>
      </c>
      <c r="F2" s="2" t="s">
        <v>210</v>
      </c>
      <c r="G2" s="3" t="s">
        <v>211</v>
      </c>
      <c r="H2" s="3" t="s">
        <v>188</v>
      </c>
      <c r="I2" s="4" t="s">
        <v>212</v>
      </c>
      <c r="J2" s="2" t="s">
        <v>213</v>
      </c>
      <c r="K2" s="2"/>
      <c r="L2" s="2"/>
      <c r="M2" s="2"/>
      <c r="N2" s="2"/>
      <c r="O2" s="2" t="s">
        <v>187</v>
      </c>
      <c r="P2" s="382" t="s">
        <v>121</v>
      </c>
      <c r="Q2" s="382" t="s">
        <v>122</v>
      </c>
      <c r="R2" s="382" t="s">
        <v>123</v>
      </c>
      <c r="S2" s="382" t="s">
        <v>191</v>
      </c>
      <c r="T2" s="382" t="s">
        <v>125</v>
      </c>
      <c r="U2" s="382" t="s">
        <v>861</v>
      </c>
      <c r="V2" s="382" t="s">
        <v>127</v>
      </c>
      <c r="W2" s="382" t="s">
        <v>128</v>
      </c>
      <c r="X2" s="382" t="s">
        <v>129</v>
      </c>
      <c r="Y2" s="382" t="s">
        <v>130</v>
      </c>
      <c r="Z2" s="382" t="s">
        <v>131</v>
      </c>
      <c r="AA2" s="382" t="s">
        <v>132</v>
      </c>
      <c r="AB2" s="382" t="s">
        <v>133</v>
      </c>
      <c r="AC2" s="382" t="s">
        <v>134</v>
      </c>
      <c r="AD2" s="382" t="s">
        <v>135</v>
      </c>
      <c r="AE2" s="476" t="s">
        <v>136</v>
      </c>
      <c r="AF2" s="476" t="s">
        <v>137</v>
      </c>
      <c r="AG2" s="476" t="s">
        <v>138</v>
      </c>
      <c r="AH2" s="476" t="s">
        <v>139</v>
      </c>
      <c r="AI2" s="476" t="s">
        <v>140</v>
      </c>
      <c r="AJ2" s="476" t="s">
        <v>141</v>
      </c>
      <c r="AK2" s="476" t="s">
        <v>142</v>
      </c>
      <c r="AL2" s="385"/>
      <c r="AM2" s="385"/>
      <c r="AN2" s="385"/>
      <c r="AO2" s="385"/>
      <c r="AP2" s="386" t="s">
        <v>194</v>
      </c>
      <c r="AS2" s="387"/>
      <c r="AT2" s="387"/>
      <c r="AU2" s="387"/>
      <c r="AV2" s="387"/>
      <c r="AW2" s="387"/>
      <c r="AX2" s="387"/>
    </row>
    <row r="3" spans="1:50" x14ac:dyDescent="0.2">
      <c r="A3" s="1"/>
      <c r="B3" s="2"/>
      <c r="C3" s="2"/>
      <c r="D3" s="2"/>
      <c r="E3" s="2"/>
      <c r="F3" s="2"/>
      <c r="G3" s="3"/>
      <c r="H3" s="3"/>
      <c r="I3" s="4"/>
      <c r="J3" s="2"/>
      <c r="K3" s="2"/>
      <c r="L3" s="2"/>
      <c r="M3" s="2"/>
      <c r="N3" s="2"/>
      <c r="O3" s="2"/>
      <c r="P3" s="382"/>
      <c r="Q3" s="382"/>
      <c r="R3" s="382"/>
      <c r="S3" s="382"/>
      <c r="T3" s="382"/>
      <c r="U3" s="382"/>
      <c r="V3" s="382"/>
      <c r="W3" s="382"/>
      <c r="X3" s="382"/>
      <c r="Y3" s="383"/>
      <c r="Z3" s="383"/>
      <c r="AA3" s="383"/>
      <c r="AB3" s="383"/>
      <c r="AC3" s="383"/>
      <c r="AD3" s="383"/>
      <c r="AE3" s="384"/>
      <c r="AF3" s="384"/>
      <c r="AG3" s="384"/>
      <c r="AH3" s="384"/>
      <c r="AI3" s="384"/>
      <c r="AJ3" s="384"/>
      <c r="AK3" s="384"/>
      <c r="AL3" s="385"/>
      <c r="AM3" s="385"/>
      <c r="AN3" s="385"/>
      <c r="AO3" s="385"/>
      <c r="AP3" s="386"/>
      <c r="AS3" s="387"/>
      <c r="AT3" s="387"/>
      <c r="AU3" s="387"/>
      <c r="AV3" s="387"/>
      <c r="AW3" s="387"/>
      <c r="AX3" s="387"/>
    </row>
    <row r="4" spans="1:50" x14ac:dyDescent="0.2">
      <c r="A4" s="1"/>
      <c r="B4" s="2"/>
      <c r="C4" s="2"/>
      <c r="D4" s="2"/>
      <c r="E4" s="2"/>
      <c r="F4" s="2"/>
      <c r="G4" s="3"/>
      <c r="H4" s="3"/>
      <c r="I4" s="4"/>
      <c r="J4" s="2"/>
      <c r="K4" s="2"/>
      <c r="L4" s="2"/>
      <c r="M4" s="2"/>
      <c r="N4" s="2"/>
      <c r="O4" s="2"/>
      <c r="P4" s="194"/>
      <c r="Q4" s="194"/>
      <c r="R4" s="194"/>
      <c r="S4" s="194"/>
      <c r="T4" s="194"/>
      <c r="U4" s="194"/>
      <c r="V4" s="194"/>
      <c r="W4" s="194"/>
      <c r="X4" s="194"/>
      <c r="Y4" s="388"/>
      <c r="Z4" s="388"/>
      <c r="AA4" s="389"/>
      <c r="AB4" s="195"/>
      <c r="AC4" s="390"/>
      <c r="AD4" s="390"/>
      <c r="AE4" s="391"/>
      <c r="AF4" s="391"/>
      <c r="AG4" s="392"/>
      <c r="AH4" s="392"/>
      <c r="AI4" s="392"/>
      <c r="AJ4" s="392"/>
      <c r="AK4" s="392"/>
      <c r="AL4" s="392"/>
      <c r="AM4" s="392"/>
      <c r="AN4" s="392"/>
      <c r="AO4" s="392"/>
      <c r="AP4" s="386"/>
      <c r="AS4" s="387"/>
      <c r="AT4" s="387"/>
      <c r="AU4" s="387"/>
      <c r="AV4" s="387"/>
      <c r="AW4" s="387"/>
      <c r="AX4" s="387"/>
    </row>
    <row r="5" spans="1:50" x14ac:dyDescent="0.2">
      <c r="A5" s="12">
        <v>1</v>
      </c>
      <c r="B5" s="330" t="s">
        <v>173</v>
      </c>
      <c r="C5" s="10" t="str">
        <f>VLOOKUP(B5,'IND kg'!B:D,1,0)</f>
        <v>Andy Pemberton</v>
      </c>
      <c r="D5" s="10"/>
      <c r="E5" s="10"/>
      <c r="F5" s="10" t="s">
        <v>214</v>
      </c>
      <c r="G5" s="11">
        <v>15</v>
      </c>
      <c r="H5" s="101"/>
      <c r="I5" s="136">
        <v>32</v>
      </c>
      <c r="J5" s="137">
        <v>3</v>
      </c>
      <c r="K5" s="359">
        <v>13</v>
      </c>
      <c r="L5" s="359">
        <v>5</v>
      </c>
      <c r="M5" s="359">
        <f>K5+(L5/10)</f>
        <v>13.5</v>
      </c>
      <c r="N5" s="359"/>
      <c r="O5" s="359">
        <f>CONVERT(J5,"lbm","kg")+CONVERT(M5,"ozm","kg")</f>
        <v>1.7434956721875001</v>
      </c>
      <c r="P5" s="10">
        <v>5</v>
      </c>
      <c r="Q5" s="10"/>
      <c r="R5" s="10"/>
      <c r="S5" s="10"/>
      <c r="T5" s="10"/>
      <c r="U5" s="10">
        <v>2</v>
      </c>
      <c r="V5" s="10"/>
      <c r="W5" s="10"/>
      <c r="X5" s="10">
        <v>2</v>
      </c>
      <c r="Y5" s="138"/>
      <c r="Z5" s="138"/>
      <c r="AA5" s="138"/>
      <c r="AB5" s="139"/>
      <c r="AC5" s="139"/>
      <c r="AD5" s="139"/>
      <c r="AE5" s="139"/>
      <c r="AF5" s="139"/>
      <c r="AG5" s="139"/>
      <c r="AH5" s="139"/>
      <c r="AI5" s="139"/>
      <c r="AJ5" s="139"/>
      <c r="AK5" s="139"/>
      <c r="AL5" s="139"/>
      <c r="AM5" s="139"/>
      <c r="AN5" s="139"/>
      <c r="AO5" s="139"/>
      <c r="AP5" s="153">
        <f t="shared" ref="AP5:AP36" si="0">SUM(P5:AO5)</f>
        <v>9</v>
      </c>
      <c r="AS5" s="387"/>
      <c r="AT5" s="387"/>
      <c r="AU5" s="387"/>
      <c r="AV5" s="387"/>
      <c r="AW5" s="387"/>
      <c r="AX5" s="387"/>
    </row>
    <row r="6" spans="1:50" x14ac:dyDescent="0.2">
      <c r="A6" s="12">
        <v>2</v>
      </c>
      <c r="B6" s="330" t="s">
        <v>59</v>
      </c>
      <c r="C6" s="10" t="str">
        <f>VLOOKUP(B6,'IND kg'!B:D,1,0)</f>
        <v>Anthony Davies</v>
      </c>
      <c r="D6" s="10"/>
      <c r="E6" s="10"/>
      <c r="F6" s="10" t="s">
        <v>214</v>
      </c>
      <c r="G6" s="11">
        <v>7</v>
      </c>
      <c r="H6" s="101"/>
      <c r="I6" s="136">
        <v>26</v>
      </c>
      <c r="J6" s="137">
        <v>14</v>
      </c>
      <c r="K6" s="359">
        <v>10</v>
      </c>
      <c r="L6" s="359">
        <v>5</v>
      </c>
      <c r="M6" s="359">
        <f t="shared" ref="M6:M55" si="1">K6+(L6/10)</f>
        <v>10.5</v>
      </c>
      <c r="N6" s="359"/>
      <c r="O6" s="359">
        <f t="shared" ref="O6:O55" si="2">CONVERT(J6,"lbm","kg")+CONVERT(M6,"ozm","kg")</f>
        <v>6.6479631728125002</v>
      </c>
      <c r="P6" s="10">
        <v>3</v>
      </c>
      <c r="Q6" s="10"/>
      <c r="R6" s="10"/>
      <c r="S6" s="10"/>
      <c r="T6" s="10"/>
      <c r="U6" s="10">
        <v>9</v>
      </c>
      <c r="V6" s="10"/>
      <c r="W6" s="10"/>
      <c r="X6" s="10">
        <v>3</v>
      </c>
      <c r="Y6" s="138"/>
      <c r="Z6" s="138"/>
      <c r="AA6" s="138"/>
      <c r="AB6" s="139"/>
      <c r="AC6" s="139"/>
      <c r="AD6" s="139"/>
      <c r="AE6" s="139"/>
      <c r="AF6" s="139"/>
      <c r="AG6" s="139"/>
      <c r="AH6" s="139"/>
      <c r="AI6" s="139"/>
      <c r="AJ6" s="139"/>
      <c r="AK6" s="139"/>
      <c r="AL6" s="139"/>
      <c r="AM6" s="139"/>
      <c r="AN6" s="139"/>
      <c r="AO6" s="139"/>
      <c r="AP6" s="153">
        <f t="shared" si="0"/>
        <v>15</v>
      </c>
      <c r="AS6" s="387"/>
      <c r="AT6" s="387"/>
      <c r="AU6" s="387"/>
      <c r="AV6" s="387"/>
      <c r="AW6" s="387"/>
      <c r="AX6" s="387"/>
    </row>
    <row r="7" spans="1:50" x14ac:dyDescent="0.2">
      <c r="A7" s="12">
        <v>3</v>
      </c>
      <c r="B7" s="330" t="s">
        <v>158</v>
      </c>
      <c r="C7" s="10" t="str">
        <f>VLOOKUP(B7,'IND kg'!B:D,1,0)</f>
        <v>Liam McGrady</v>
      </c>
      <c r="D7" s="10"/>
      <c r="E7" s="10"/>
      <c r="F7" s="10" t="s">
        <v>216</v>
      </c>
      <c r="G7" s="11">
        <v>9</v>
      </c>
      <c r="H7" s="101"/>
      <c r="I7" s="136">
        <v>45</v>
      </c>
      <c r="J7" s="137">
        <v>7</v>
      </c>
      <c r="K7" s="359">
        <v>14</v>
      </c>
      <c r="L7" s="359"/>
      <c r="M7" s="359">
        <f t="shared" si="1"/>
        <v>14</v>
      </c>
      <c r="N7" s="359"/>
      <c r="O7" s="359">
        <f t="shared" si="2"/>
        <v>3.5720399137500003</v>
      </c>
      <c r="P7" s="10"/>
      <c r="Q7" s="10"/>
      <c r="R7" s="10"/>
      <c r="S7" s="10"/>
      <c r="T7" s="10"/>
      <c r="U7" s="10">
        <v>4</v>
      </c>
      <c r="V7" s="10"/>
      <c r="W7" s="10"/>
      <c r="X7" s="10">
        <v>6</v>
      </c>
      <c r="Y7" s="140"/>
      <c r="Z7" s="140"/>
      <c r="AA7" s="140"/>
      <c r="AB7" s="141"/>
      <c r="AC7" s="141"/>
      <c r="AD7" s="141"/>
      <c r="AE7" s="141"/>
      <c r="AF7" s="141"/>
      <c r="AG7" s="141"/>
      <c r="AH7" s="141"/>
      <c r="AI7" s="141"/>
      <c r="AJ7" s="141"/>
      <c r="AK7" s="141"/>
      <c r="AL7" s="141"/>
      <c r="AM7" s="141"/>
      <c r="AN7" s="141"/>
      <c r="AO7" s="141"/>
      <c r="AP7" s="153">
        <f t="shared" si="0"/>
        <v>10</v>
      </c>
      <c r="AS7" s="387"/>
      <c r="AT7" s="387"/>
      <c r="AU7" s="387"/>
      <c r="AV7" s="387"/>
      <c r="AW7" s="387"/>
      <c r="AX7" s="387"/>
    </row>
    <row r="8" spans="1:50" x14ac:dyDescent="0.2">
      <c r="A8" s="12">
        <v>4</v>
      </c>
      <c r="B8" s="330" t="s">
        <v>80</v>
      </c>
      <c r="C8" s="10" t="str">
        <f>VLOOKUP(B8,'IND kg'!B:D,1,0)</f>
        <v>Pat Dalton</v>
      </c>
      <c r="D8" s="10"/>
      <c r="E8" s="10"/>
      <c r="F8" s="10" t="s">
        <v>219</v>
      </c>
      <c r="G8" s="11">
        <v>14</v>
      </c>
      <c r="H8" s="101"/>
      <c r="I8" s="136">
        <v>5</v>
      </c>
      <c r="J8" s="137">
        <v>5</v>
      </c>
      <c r="K8" s="359">
        <v>4</v>
      </c>
      <c r="L8" s="359"/>
      <c r="M8" s="359">
        <f t="shared" si="1"/>
        <v>4</v>
      </c>
      <c r="N8" s="359"/>
      <c r="O8" s="359">
        <f t="shared" si="2"/>
        <v>2.3813599425000005</v>
      </c>
      <c r="P8" s="10">
        <v>7</v>
      </c>
      <c r="Q8" s="10"/>
      <c r="R8" s="10"/>
      <c r="S8" s="10"/>
      <c r="T8" s="10"/>
      <c r="U8" s="10">
        <v>3</v>
      </c>
      <c r="V8" s="10"/>
      <c r="W8" s="10"/>
      <c r="X8" s="10"/>
      <c r="Y8" s="140"/>
      <c r="Z8" s="140"/>
      <c r="AA8" s="140"/>
      <c r="AB8" s="141"/>
      <c r="AC8" s="141"/>
      <c r="AD8" s="141"/>
      <c r="AE8" s="141"/>
      <c r="AF8" s="141"/>
      <c r="AG8" s="141"/>
      <c r="AH8" s="141"/>
      <c r="AI8" s="141"/>
      <c r="AJ8" s="141"/>
      <c r="AK8" s="141"/>
      <c r="AL8" s="141"/>
      <c r="AM8" s="141"/>
      <c r="AN8" s="141"/>
      <c r="AO8" s="141"/>
      <c r="AP8" s="153">
        <f t="shared" si="0"/>
        <v>10</v>
      </c>
      <c r="AS8" s="387"/>
      <c r="AT8" s="387"/>
      <c r="AU8" s="387"/>
      <c r="AV8" s="387"/>
      <c r="AW8" s="387"/>
      <c r="AX8" s="387"/>
    </row>
    <row r="9" spans="1:50" x14ac:dyDescent="0.2">
      <c r="A9" s="12">
        <v>5</v>
      </c>
      <c r="B9" s="330" t="s">
        <v>161</v>
      </c>
      <c r="C9" s="10" t="str">
        <f>VLOOKUP(B9,'IND kg'!B:D,1,0)</f>
        <v>Chris Woollven</v>
      </c>
      <c r="D9" s="10"/>
      <c r="E9" s="10"/>
      <c r="F9" s="10" t="s">
        <v>219</v>
      </c>
      <c r="G9" s="11">
        <v>10</v>
      </c>
      <c r="H9" s="101"/>
      <c r="I9" s="136">
        <v>4</v>
      </c>
      <c r="J9" s="137">
        <v>9</v>
      </c>
      <c r="K9" s="359">
        <v>8</v>
      </c>
      <c r="L9" s="359"/>
      <c r="M9" s="359">
        <f t="shared" si="1"/>
        <v>8</v>
      </c>
      <c r="N9" s="359"/>
      <c r="O9" s="359">
        <f t="shared" si="2"/>
        <v>4.3091275150000001</v>
      </c>
      <c r="P9" s="10">
        <v>3</v>
      </c>
      <c r="Q9" s="10"/>
      <c r="R9" s="10"/>
      <c r="S9" s="10"/>
      <c r="T9" s="10"/>
      <c r="U9" s="10">
        <v>6</v>
      </c>
      <c r="V9" s="10"/>
      <c r="W9" s="10"/>
      <c r="X9" s="10">
        <v>1</v>
      </c>
      <c r="Y9" s="140"/>
      <c r="Z9" s="140"/>
      <c r="AA9" s="140"/>
      <c r="AB9" s="141"/>
      <c r="AC9" s="141"/>
      <c r="AD9" s="141"/>
      <c r="AE9" s="141"/>
      <c r="AF9" s="141"/>
      <c r="AG9" s="141"/>
      <c r="AH9" s="141"/>
      <c r="AI9" s="141"/>
      <c r="AJ9" s="141"/>
      <c r="AK9" s="141"/>
      <c r="AL9" s="141"/>
      <c r="AM9" s="141"/>
      <c r="AN9" s="141"/>
      <c r="AO9" s="141"/>
      <c r="AP9" s="153">
        <f t="shared" si="0"/>
        <v>10</v>
      </c>
      <c r="AS9" s="387"/>
      <c r="AT9" s="387"/>
      <c r="AU9" s="387"/>
      <c r="AV9" s="387"/>
      <c r="AW9" s="387"/>
      <c r="AX9" s="387"/>
    </row>
    <row r="10" spans="1:50" x14ac:dyDescent="0.2">
      <c r="A10" s="12">
        <v>6</v>
      </c>
      <c r="B10" s="330" t="s">
        <v>77</v>
      </c>
      <c r="C10" s="10" t="str">
        <f>VLOOKUP(B10,'IND kg'!B:D,1,0)</f>
        <v>Darren Stevens</v>
      </c>
      <c r="D10" s="13"/>
      <c r="E10" s="10"/>
      <c r="F10" s="10" t="s">
        <v>219</v>
      </c>
      <c r="G10" s="14">
        <v>8</v>
      </c>
      <c r="H10" s="101"/>
      <c r="I10" s="142">
        <v>3</v>
      </c>
      <c r="J10" s="143">
        <v>10</v>
      </c>
      <c r="K10" s="143">
        <v>15</v>
      </c>
      <c r="L10" s="143"/>
      <c r="M10" s="359">
        <f t="shared" si="1"/>
        <v>15</v>
      </c>
      <c r="N10" s="143"/>
      <c r="O10" s="359">
        <f t="shared" si="2"/>
        <v>4.9611665468750008</v>
      </c>
      <c r="P10" s="13"/>
      <c r="Q10" s="13"/>
      <c r="R10" s="13"/>
      <c r="S10" s="13"/>
      <c r="T10" s="13"/>
      <c r="U10" s="13">
        <v>6</v>
      </c>
      <c r="V10" s="13"/>
      <c r="W10" s="13"/>
      <c r="X10" s="13">
        <v>1</v>
      </c>
      <c r="Y10" s="140"/>
      <c r="Z10" s="140"/>
      <c r="AA10" s="140"/>
      <c r="AB10" s="141"/>
      <c r="AC10" s="141"/>
      <c r="AD10" s="141"/>
      <c r="AE10" s="141"/>
      <c r="AF10" s="141"/>
      <c r="AG10" s="141"/>
      <c r="AH10" s="141"/>
      <c r="AI10" s="141"/>
      <c r="AJ10" s="141"/>
      <c r="AK10" s="141"/>
      <c r="AL10" s="141"/>
      <c r="AM10" s="141"/>
      <c r="AN10" s="141"/>
      <c r="AO10" s="141"/>
      <c r="AP10" s="153">
        <f t="shared" si="0"/>
        <v>7</v>
      </c>
    </row>
    <row r="11" spans="1:50" x14ac:dyDescent="0.2">
      <c r="A11" s="12">
        <v>7</v>
      </c>
      <c r="B11" s="330" t="s">
        <v>117</v>
      </c>
      <c r="C11" s="10" t="str">
        <f>VLOOKUP(B11,'IND kg'!B:D,1,0)</f>
        <v>Iain Hillary</v>
      </c>
      <c r="D11" s="10"/>
      <c r="E11" s="10"/>
      <c r="F11" s="10" t="s">
        <v>214</v>
      </c>
      <c r="G11" s="11">
        <v>11</v>
      </c>
      <c r="H11" s="101"/>
      <c r="I11" s="136">
        <v>35</v>
      </c>
      <c r="J11" s="137">
        <v>9</v>
      </c>
      <c r="K11" s="359">
        <v>2</v>
      </c>
      <c r="L11" s="359">
        <v>5</v>
      </c>
      <c r="M11" s="359">
        <f t="shared" si="1"/>
        <v>2.5</v>
      </c>
      <c r="N11" s="359"/>
      <c r="O11" s="359">
        <f t="shared" si="2"/>
        <v>4.1532051378124999</v>
      </c>
      <c r="P11" s="10">
        <v>2</v>
      </c>
      <c r="Q11" s="10"/>
      <c r="R11" s="10"/>
      <c r="S11" s="10"/>
      <c r="T11" s="10"/>
      <c r="U11" s="10">
        <v>5</v>
      </c>
      <c r="V11" s="10"/>
      <c r="W11" s="10">
        <v>1</v>
      </c>
      <c r="X11" s="10">
        <v>1</v>
      </c>
      <c r="Y11" s="140"/>
      <c r="Z11" s="140"/>
      <c r="AA11" s="140"/>
      <c r="AB11" s="141"/>
      <c r="AC11" s="141"/>
      <c r="AD11" s="141"/>
      <c r="AE11" s="141"/>
      <c r="AF11" s="141"/>
      <c r="AG11" s="141"/>
      <c r="AH11" s="141"/>
      <c r="AI11" s="141"/>
      <c r="AJ11" s="141"/>
      <c r="AK11" s="141"/>
      <c r="AL11" s="141"/>
      <c r="AM11" s="141"/>
      <c r="AN11" s="141"/>
      <c r="AO11" s="141"/>
      <c r="AP11" s="153">
        <f t="shared" si="0"/>
        <v>9</v>
      </c>
    </row>
    <row r="12" spans="1:50" x14ac:dyDescent="0.2">
      <c r="A12" s="12">
        <v>8</v>
      </c>
      <c r="B12" s="330" t="s">
        <v>73</v>
      </c>
      <c r="C12" s="10" t="str">
        <f>VLOOKUP(B12,'IND kg'!B:D,1,0)</f>
        <v>Jeff fisk</v>
      </c>
      <c r="D12" s="10"/>
      <c r="E12" s="10"/>
      <c r="F12" s="10" t="s">
        <v>216</v>
      </c>
      <c r="G12" s="11">
        <v>4</v>
      </c>
      <c r="H12" s="101">
        <v>30</v>
      </c>
      <c r="I12" s="136">
        <v>38</v>
      </c>
      <c r="J12" s="137">
        <v>15</v>
      </c>
      <c r="K12" s="359">
        <v>6</v>
      </c>
      <c r="L12" s="359">
        <v>5</v>
      </c>
      <c r="M12" s="359">
        <f t="shared" si="1"/>
        <v>6.5</v>
      </c>
      <c r="N12" s="359"/>
      <c r="O12" s="359">
        <f t="shared" si="2"/>
        <v>6.9881574503125004</v>
      </c>
      <c r="P12" s="10">
        <v>2</v>
      </c>
      <c r="Q12" s="10"/>
      <c r="R12" s="10"/>
      <c r="S12" s="10"/>
      <c r="T12" s="10"/>
      <c r="U12" s="10">
        <v>8</v>
      </c>
      <c r="V12" s="10"/>
      <c r="W12" s="10"/>
      <c r="X12" s="10">
        <v>10</v>
      </c>
      <c r="Y12" s="140"/>
      <c r="Z12" s="140"/>
      <c r="AA12" s="140"/>
      <c r="AB12" s="141"/>
      <c r="AC12" s="141"/>
      <c r="AD12" s="141"/>
      <c r="AE12" s="141"/>
      <c r="AF12" s="141"/>
      <c r="AG12" s="141"/>
      <c r="AH12" s="141"/>
      <c r="AI12" s="141"/>
      <c r="AJ12" s="141"/>
      <c r="AK12" s="141"/>
      <c r="AL12" s="141"/>
      <c r="AM12" s="141"/>
      <c r="AN12" s="141"/>
      <c r="AO12" s="141"/>
      <c r="AP12" s="153">
        <f t="shared" si="0"/>
        <v>20</v>
      </c>
    </row>
    <row r="13" spans="1:50" x14ac:dyDescent="0.2">
      <c r="A13" s="12">
        <v>9</v>
      </c>
      <c r="B13" s="330" t="s">
        <v>175</v>
      </c>
      <c r="C13" s="10" t="str">
        <f>VLOOKUP(B13,'IND kg'!B:D,1,0)</f>
        <v>Paul Hiles</v>
      </c>
      <c r="D13" s="10"/>
      <c r="E13" s="10"/>
      <c r="F13" s="10" t="s">
        <v>219</v>
      </c>
      <c r="G13" s="11">
        <v>16</v>
      </c>
      <c r="H13" s="101"/>
      <c r="I13" s="136">
        <v>9</v>
      </c>
      <c r="J13" s="137">
        <v>2</v>
      </c>
      <c r="K13" s="359">
        <v>14</v>
      </c>
      <c r="L13" s="359"/>
      <c r="M13" s="359">
        <f t="shared" si="1"/>
        <v>14</v>
      </c>
      <c r="N13" s="359"/>
      <c r="O13" s="359">
        <f t="shared" si="2"/>
        <v>1.30407806375</v>
      </c>
      <c r="P13" s="10">
        <v>4</v>
      </c>
      <c r="Q13" s="10"/>
      <c r="R13" s="10"/>
      <c r="S13" s="10"/>
      <c r="T13" s="10"/>
      <c r="U13" s="10">
        <v>1</v>
      </c>
      <c r="V13" s="10"/>
      <c r="W13" s="10"/>
      <c r="X13" s="10"/>
      <c r="Y13" s="140"/>
      <c r="Z13" s="140"/>
      <c r="AA13" s="140"/>
      <c r="AB13" s="141"/>
      <c r="AC13" s="141"/>
      <c r="AD13" s="141"/>
      <c r="AE13" s="141"/>
      <c r="AF13" s="141"/>
      <c r="AG13" s="141"/>
      <c r="AH13" s="141"/>
      <c r="AI13" s="141"/>
      <c r="AJ13" s="141"/>
      <c r="AK13" s="141"/>
      <c r="AL13" s="141"/>
      <c r="AM13" s="141"/>
      <c r="AN13" s="141"/>
      <c r="AO13" s="141"/>
      <c r="AP13" s="153">
        <f t="shared" si="0"/>
        <v>5</v>
      </c>
    </row>
    <row r="14" spans="1:50" x14ac:dyDescent="0.2">
      <c r="A14" s="12">
        <v>10</v>
      </c>
      <c r="B14" s="330" t="s">
        <v>285</v>
      </c>
      <c r="C14" s="10" t="str">
        <f>VLOOKUP(B14,'IND kg'!B:D,1,0)</f>
        <v>Peter Read</v>
      </c>
      <c r="D14" s="13"/>
      <c r="E14" s="10"/>
      <c r="F14" s="10" t="s">
        <v>219</v>
      </c>
      <c r="G14" s="14">
        <v>2</v>
      </c>
      <c r="H14" s="101">
        <v>65</v>
      </c>
      <c r="I14" s="142">
        <v>18</v>
      </c>
      <c r="J14" s="143">
        <v>15</v>
      </c>
      <c r="K14" s="143">
        <v>12</v>
      </c>
      <c r="L14" s="143"/>
      <c r="M14" s="359">
        <f t="shared" si="1"/>
        <v>12</v>
      </c>
      <c r="N14" s="143"/>
      <c r="O14" s="359">
        <f t="shared" si="2"/>
        <v>7.1440798275000006</v>
      </c>
      <c r="P14" s="13">
        <v>2</v>
      </c>
      <c r="Q14" s="13"/>
      <c r="R14" s="13"/>
      <c r="S14" s="13"/>
      <c r="T14" s="13"/>
      <c r="U14" s="13">
        <v>9</v>
      </c>
      <c r="V14" s="13"/>
      <c r="W14" s="13"/>
      <c r="X14" s="13">
        <v>3</v>
      </c>
      <c r="Y14" s="140"/>
      <c r="Z14" s="140"/>
      <c r="AA14" s="140"/>
      <c r="AB14" s="141"/>
      <c r="AC14" s="141"/>
      <c r="AD14" s="141"/>
      <c r="AE14" s="141"/>
      <c r="AF14" s="141"/>
      <c r="AG14" s="141"/>
      <c r="AH14" s="141"/>
      <c r="AI14" s="141"/>
      <c r="AJ14" s="141"/>
      <c r="AK14" s="141"/>
      <c r="AL14" s="141"/>
      <c r="AM14" s="141"/>
      <c r="AN14" s="141"/>
      <c r="AO14" s="141"/>
      <c r="AP14" s="153">
        <f t="shared" si="0"/>
        <v>14</v>
      </c>
    </row>
    <row r="15" spans="1:50" x14ac:dyDescent="0.2">
      <c r="A15" s="12">
        <v>11</v>
      </c>
      <c r="B15" s="330" t="s">
        <v>176</v>
      </c>
      <c r="C15" s="10" t="str">
        <f>VLOOKUP(B15,'IND kg'!B:D,1,0)</f>
        <v>Rich Dorgan</v>
      </c>
      <c r="D15" s="10"/>
      <c r="E15" s="10"/>
      <c r="F15" s="10" t="s">
        <v>219</v>
      </c>
      <c r="G15" s="11">
        <v>6</v>
      </c>
      <c r="H15" s="101"/>
      <c r="I15" s="136">
        <v>2</v>
      </c>
      <c r="J15" s="137">
        <v>11</v>
      </c>
      <c r="K15" s="359">
        <v>10</v>
      </c>
      <c r="L15" s="359"/>
      <c r="M15" s="359">
        <f t="shared" si="1"/>
        <v>10</v>
      </c>
      <c r="N15" s="359"/>
      <c r="O15" s="359">
        <f t="shared" si="2"/>
        <v>5.2730113012500004</v>
      </c>
      <c r="P15" s="10">
        <v>2</v>
      </c>
      <c r="Q15" s="10"/>
      <c r="R15" s="10"/>
      <c r="S15" s="10"/>
      <c r="T15" s="10"/>
      <c r="U15" s="10">
        <v>7</v>
      </c>
      <c r="V15" s="10"/>
      <c r="W15" s="10"/>
      <c r="X15" s="10">
        <v>5</v>
      </c>
      <c r="Y15" s="140"/>
      <c r="Z15" s="140"/>
      <c r="AA15" s="140"/>
      <c r="AB15" s="141"/>
      <c r="AC15" s="141"/>
      <c r="AD15" s="141"/>
      <c r="AE15" s="141"/>
      <c r="AF15" s="141"/>
      <c r="AG15" s="141"/>
      <c r="AH15" s="141"/>
      <c r="AI15" s="141"/>
      <c r="AJ15" s="141"/>
      <c r="AK15" s="141"/>
      <c r="AL15" s="141"/>
      <c r="AM15" s="141"/>
      <c r="AN15" s="141"/>
      <c r="AO15" s="141"/>
      <c r="AP15" s="153">
        <f t="shared" si="0"/>
        <v>14</v>
      </c>
    </row>
    <row r="16" spans="1:50" x14ac:dyDescent="0.2">
      <c r="A16" s="12">
        <v>12</v>
      </c>
      <c r="B16" s="330" t="s">
        <v>154</v>
      </c>
      <c r="C16" s="10" t="str">
        <f>VLOOKUP(B16,'IND kg'!B:D,1,0)</f>
        <v>Simon thurlow</v>
      </c>
      <c r="D16" s="10"/>
      <c r="E16" s="10"/>
      <c r="F16" s="10" t="s">
        <v>216</v>
      </c>
      <c r="G16" s="11">
        <v>12</v>
      </c>
      <c r="H16" s="101"/>
      <c r="I16" s="136">
        <v>46</v>
      </c>
      <c r="J16" s="137">
        <v>5</v>
      </c>
      <c r="K16" s="359">
        <v>12</v>
      </c>
      <c r="L16" s="359"/>
      <c r="M16" s="359">
        <f t="shared" si="1"/>
        <v>12</v>
      </c>
      <c r="N16" s="359"/>
      <c r="O16" s="359">
        <f t="shared" si="2"/>
        <v>2.6081561275000005</v>
      </c>
      <c r="P16" s="10">
        <v>1</v>
      </c>
      <c r="Q16" s="10"/>
      <c r="R16" s="10"/>
      <c r="S16" s="10"/>
      <c r="T16" s="10"/>
      <c r="U16" s="10">
        <v>3</v>
      </c>
      <c r="V16" s="10"/>
      <c r="W16" s="10"/>
      <c r="X16" s="10">
        <v>2</v>
      </c>
      <c r="Y16" s="140"/>
      <c r="Z16" s="140"/>
      <c r="AA16" s="140"/>
      <c r="AB16" s="141"/>
      <c r="AC16" s="141"/>
      <c r="AD16" s="141"/>
      <c r="AE16" s="141"/>
      <c r="AF16" s="141"/>
      <c r="AG16" s="141"/>
      <c r="AH16" s="141"/>
      <c r="AI16" s="141"/>
      <c r="AJ16" s="141"/>
      <c r="AK16" s="141"/>
      <c r="AL16" s="141"/>
      <c r="AM16" s="141"/>
      <c r="AN16" s="141"/>
      <c r="AO16" s="141"/>
      <c r="AP16" s="153">
        <f t="shared" si="0"/>
        <v>6</v>
      </c>
    </row>
    <row r="17" spans="1:42" x14ac:dyDescent="0.2">
      <c r="A17" s="12">
        <v>13</v>
      </c>
      <c r="B17" s="330" t="s">
        <v>177</v>
      </c>
      <c r="C17" s="10" t="str">
        <f>VLOOKUP(B17,'IND kg'!B:D,1,0)</f>
        <v>Will Hooper</v>
      </c>
      <c r="D17" s="13"/>
      <c r="E17" s="10"/>
      <c r="F17" s="10" t="s">
        <v>214</v>
      </c>
      <c r="G17" s="14">
        <v>16</v>
      </c>
      <c r="H17" s="101"/>
      <c r="I17" s="142">
        <v>25</v>
      </c>
      <c r="J17" s="143"/>
      <c r="K17" s="143">
        <v>11</v>
      </c>
      <c r="L17" s="143"/>
      <c r="M17" s="359">
        <f t="shared" si="1"/>
        <v>11</v>
      </c>
      <c r="N17" s="143"/>
      <c r="O17" s="359">
        <f t="shared" si="2"/>
        <v>0.31184475437500003</v>
      </c>
      <c r="P17" s="13">
        <v>1</v>
      </c>
      <c r="Q17" s="13"/>
      <c r="R17" s="13"/>
      <c r="S17" s="13"/>
      <c r="T17" s="13"/>
      <c r="U17" s="13"/>
      <c r="V17" s="13"/>
      <c r="W17" s="13"/>
      <c r="X17" s="13">
        <v>1</v>
      </c>
      <c r="Y17" s="140"/>
      <c r="Z17" s="140"/>
      <c r="AA17" s="140"/>
      <c r="AB17" s="141"/>
      <c r="AC17" s="141"/>
      <c r="AD17" s="141"/>
      <c r="AE17" s="141"/>
      <c r="AF17" s="141"/>
      <c r="AG17" s="141"/>
      <c r="AH17" s="141"/>
      <c r="AI17" s="141"/>
      <c r="AJ17" s="141"/>
      <c r="AK17" s="141"/>
      <c r="AL17" s="141"/>
      <c r="AM17" s="141"/>
      <c r="AN17" s="141"/>
      <c r="AO17" s="141"/>
      <c r="AP17" s="153">
        <f t="shared" si="0"/>
        <v>2</v>
      </c>
    </row>
    <row r="18" spans="1:42" x14ac:dyDescent="0.2">
      <c r="A18" s="12">
        <v>14</v>
      </c>
      <c r="B18" s="330" t="s">
        <v>405</v>
      </c>
      <c r="C18" s="10" t="str">
        <f>VLOOKUP(B18,'IND kg'!B:D,1,0)</f>
        <v>Billy Potter</v>
      </c>
      <c r="D18" s="10"/>
      <c r="E18" s="10"/>
      <c r="F18" s="10" t="s">
        <v>219</v>
      </c>
      <c r="G18" s="14">
        <v>1</v>
      </c>
      <c r="H18" s="101">
        <v>85</v>
      </c>
      <c r="I18" s="136">
        <v>17</v>
      </c>
      <c r="J18" s="137">
        <v>22</v>
      </c>
      <c r="K18" s="359">
        <v>9</v>
      </c>
      <c r="L18" s="359"/>
      <c r="M18" s="359">
        <f t="shared" si="1"/>
        <v>9</v>
      </c>
      <c r="N18" s="359"/>
      <c r="O18" s="359">
        <f t="shared" si="2"/>
        <v>10.234177848125</v>
      </c>
      <c r="P18" s="10">
        <v>1</v>
      </c>
      <c r="Q18" s="10"/>
      <c r="R18" s="10"/>
      <c r="S18" s="10"/>
      <c r="T18" s="10"/>
      <c r="U18" s="10">
        <v>14</v>
      </c>
      <c r="V18" s="10"/>
      <c r="W18" s="10"/>
      <c r="X18" s="10">
        <v>5</v>
      </c>
      <c r="Y18" s="140"/>
      <c r="Z18" s="140"/>
      <c r="AA18" s="140"/>
      <c r="AB18" s="141"/>
      <c r="AC18" s="141"/>
      <c r="AD18" s="141"/>
      <c r="AE18" s="141"/>
      <c r="AF18" s="141"/>
      <c r="AG18" s="141"/>
      <c r="AH18" s="141"/>
      <c r="AI18" s="141"/>
      <c r="AJ18" s="141"/>
      <c r="AK18" s="141"/>
      <c r="AL18" s="141"/>
      <c r="AM18" s="141"/>
      <c r="AN18" s="141"/>
      <c r="AO18" s="141"/>
      <c r="AP18" s="153">
        <f t="shared" si="0"/>
        <v>20</v>
      </c>
    </row>
    <row r="19" spans="1:42" x14ac:dyDescent="0.2">
      <c r="A19" s="12">
        <v>15</v>
      </c>
      <c r="B19" s="330" t="s">
        <v>745</v>
      </c>
      <c r="C19" s="10" t="str">
        <f>VLOOKUP(B19,'IND kg'!B:D,1,0)</f>
        <v>Dave Lawrence</v>
      </c>
      <c r="D19" s="10"/>
      <c r="E19" s="10"/>
      <c r="F19" s="10" t="s">
        <v>219</v>
      </c>
      <c r="G19" s="14">
        <v>17</v>
      </c>
      <c r="H19" s="101"/>
      <c r="I19" s="136">
        <v>10</v>
      </c>
      <c r="J19" s="137">
        <v>2</v>
      </c>
      <c r="K19" s="359">
        <v>1</v>
      </c>
      <c r="L19" s="359">
        <v>5</v>
      </c>
      <c r="M19" s="359">
        <f t="shared" si="1"/>
        <v>1.5</v>
      </c>
      <c r="N19" s="359"/>
      <c r="O19" s="359">
        <f t="shared" si="2"/>
        <v>0.94970902468750007</v>
      </c>
      <c r="P19" s="10">
        <v>1</v>
      </c>
      <c r="Q19" s="10"/>
      <c r="R19" s="10"/>
      <c r="S19" s="10"/>
      <c r="T19" s="10"/>
      <c r="U19" s="10">
        <v>1</v>
      </c>
      <c r="V19" s="10"/>
      <c r="W19" s="10"/>
      <c r="X19" s="10">
        <v>1</v>
      </c>
      <c r="Y19" s="140"/>
      <c r="Z19" s="140"/>
      <c r="AA19" s="140"/>
      <c r="AB19" s="141"/>
      <c r="AC19" s="141"/>
      <c r="AD19" s="141"/>
      <c r="AE19" s="141"/>
      <c r="AF19" s="141"/>
      <c r="AG19" s="141"/>
      <c r="AH19" s="141"/>
      <c r="AI19" s="141"/>
      <c r="AJ19" s="141"/>
      <c r="AK19" s="141"/>
      <c r="AL19" s="141"/>
      <c r="AM19" s="141"/>
      <c r="AN19" s="141"/>
      <c r="AO19" s="141"/>
      <c r="AP19" s="153">
        <f t="shared" si="0"/>
        <v>3</v>
      </c>
    </row>
    <row r="20" spans="1:42" x14ac:dyDescent="0.2">
      <c r="A20" s="12">
        <v>16</v>
      </c>
      <c r="B20" s="330" t="s">
        <v>180</v>
      </c>
      <c r="C20" s="10" t="str">
        <f>VLOOKUP(B20,'IND kg'!B:D,1,0)</f>
        <v>Donna Bayford</v>
      </c>
      <c r="D20" s="10"/>
      <c r="E20" s="10"/>
      <c r="F20" s="10" t="s">
        <v>214</v>
      </c>
      <c r="G20" s="14">
        <v>14</v>
      </c>
      <c r="H20" s="101"/>
      <c r="I20" s="136">
        <v>36</v>
      </c>
      <c r="J20" s="137">
        <v>4</v>
      </c>
      <c r="K20" s="359">
        <v>5</v>
      </c>
      <c r="L20" s="359">
        <v>5</v>
      </c>
      <c r="M20" s="359">
        <f t="shared" si="1"/>
        <v>5.5</v>
      </c>
      <c r="N20" s="359"/>
      <c r="O20" s="359">
        <f t="shared" si="2"/>
        <v>1.9702918571875001</v>
      </c>
      <c r="P20" s="10">
        <v>4</v>
      </c>
      <c r="Q20" s="10">
        <v>1</v>
      </c>
      <c r="R20" s="10"/>
      <c r="S20" s="10"/>
      <c r="T20" s="10"/>
      <c r="U20" s="10">
        <v>1</v>
      </c>
      <c r="V20" s="10"/>
      <c r="W20" s="10"/>
      <c r="X20" s="10"/>
      <c r="Y20" s="140"/>
      <c r="Z20" s="140"/>
      <c r="AA20" s="140"/>
      <c r="AB20" s="141"/>
      <c r="AC20" s="141"/>
      <c r="AD20" s="141"/>
      <c r="AE20" s="141">
        <v>1</v>
      </c>
      <c r="AF20" s="141"/>
      <c r="AG20" s="141"/>
      <c r="AH20" s="141"/>
      <c r="AI20" s="141"/>
      <c r="AJ20" s="141"/>
      <c r="AK20" s="141"/>
      <c r="AL20" s="141"/>
      <c r="AM20" s="141"/>
      <c r="AN20" s="141"/>
      <c r="AO20" s="141"/>
      <c r="AP20" s="153">
        <f t="shared" si="0"/>
        <v>7</v>
      </c>
    </row>
    <row r="21" spans="1:42" x14ac:dyDescent="0.2">
      <c r="A21" s="12">
        <v>17</v>
      </c>
      <c r="B21" s="330" t="s">
        <v>7</v>
      </c>
      <c r="C21" s="10" t="str">
        <f>VLOOKUP(B21,'IND kg'!B:D,1,0)</f>
        <v>Ian Dancey</v>
      </c>
      <c r="D21" s="10"/>
      <c r="E21" s="10"/>
      <c r="F21" s="10" t="s">
        <v>214</v>
      </c>
      <c r="G21" s="14">
        <v>1</v>
      </c>
      <c r="H21" s="101">
        <v>105</v>
      </c>
      <c r="I21" s="136">
        <v>19</v>
      </c>
      <c r="J21" s="137">
        <v>23</v>
      </c>
      <c r="K21" s="359">
        <v>7</v>
      </c>
      <c r="L21" s="359"/>
      <c r="M21" s="359">
        <f t="shared" si="1"/>
        <v>7</v>
      </c>
      <c r="N21" s="359"/>
      <c r="O21" s="359">
        <f t="shared" si="2"/>
        <v>10.631071171875</v>
      </c>
      <c r="P21" s="10">
        <v>6</v>
      </c>
      <c r="Q21" s="10"/>
      <c r="R21" s="10"/>
      <c r="S21" s="10"/>
      <c r="T21" s="10"/>
      <c r="U21" s="10">
        <v>13</v>
      </c>
      <c r="V21" s="10"/>
      <c r="W21" s="10"/>
      <c r="X21" s="10">
        <v>6</v>
      </c>
      <c r="Y21" s="140"/>
      <c r="Z21" s="140"/>
      <c r="AA21" s="140"/>
      <c r="AB21" s="141"/>
      <c r="AC21" s="141"/>
      <c r="AD21" s="141"/>
      <c r="AE21" s="141">
        <v>1</v>
      </c>
      <c r="AF21" s="141"/>
      <c r="AG21" s="141"/>
      <c r="AH21" s="141"/>
      <c r="AI21" s="141"/>
      <c r="AJ21" s="141"/>
      <c r="AK21" s="141"/>
      <c r="AL21" s="141"/>
      <c r="AM21" s="141"/>
      <c r="AN21" s="141"/>
      <c r="AO21" s="141"/>
      <c r="AP21" s="153">
        <f t="shared" si="0"/>
        <v>26</v>
      </c>
    </row>
    <row r="22" spans="1:42" x14ac:dyDescent="0.2">
      <c r="A22" s="12">
        <v>18</v>
      </c>
      <c r="B22" s="330" t="s">
        <v>317</v>
      </c>
      <c r="C22" s="10" t="str">
        <f>VLOOKUP(B22,'IND kg'!B:D,1,0)</f>
        <v>Ben Bradstock</v>
      </c>
      <c r="D22" s="10"/>
      <c r="E22" s="10"/>
      <c r="F22" s="10" t="s">
        <v>214</v>
      </c>
      <c r="G22" s="14">
        <v>2</v>
      </c>
      <c r="H22" s="101">
        <v>65</v>
      </c>
      <c r="I22" s="136">
        <v>23</v>
      </c>
      <c r="J22" s="137">
        <v>22</v>
      </c>
      <c r="K22" s="359">
        <v>1</v>
      </c>
      <c r="L22" s="359"/>
      <c r="M22" s="359">
        <f t="shared" si="1"/>
        <v>1</v>
      </c>
      <c r="N22" s="359"/>
      <c r="O22" s="359">
        <f t="shared" si="2"/>
        <v>10.007381663125001</v>
      </c>
      <c r="P22" s="10">
        <v>1</v>
      </c>
      <c r="Q22" s="10"/>
      <c r="R22" s="10"/>
      <c r="S22" s="10"/>
      <c r="T22" s="10"/>
      <c r="U22" s="10">
        <v>12</v>
      </c>
      <c r="V22" s="10"/>
      <c r="W22" s="10"/>
      <c r="X22" s="10">
        <v>3</v>
      </c>
      <c r="Y22" s="140"/>
      <c r="Z22" s="140"/>
      <c r="AA22" s="140"/>
      <c r="AB22" s="141"/>
      <c r="AC22" s="141"/>
      <c r="AD22" s="141"/>
      <c r="AE22" s="141"/>
      <c r="AF22" s="141"/>
      <c r="AG22" s="141"/>
      <c r="AH22" s="141"/>
      <c r="AI22" s="141"/>
      <c r="AJ22" s="141"/>
      <c r="AK22" s="141"/>
      <c r="AL22" s="141"/>
      <c r="AM22" s="141"/>
      <c r="AN22" s="141"/>
      <c r="AO22" s="141"/>
      <c r="AP22" s="153">
        <f t="shared" si="0"/>
        <v>16</v>
      </c>
    </row>
    <row r="23" spans="1:42" x14ac:dyDescent="0.2">
      <c r="A23" s="12">
        <v>19</v>
      </c>
      <c r="B23" s="335" t="s">
        <v>320</v>
      </c>
      <c r="C23" s="10" t="str">
        <f>VLOOKUP(B23,'IND kg'!B:D,1,0)</f>
        <v>Julian Shambrook</v>
      </c>
      <c r="D23" s="10"/>
      <c r="E23" s="10"/>
      <c r="F23" s="10" t="s">
        <v>214</v>
      </c>
      <c r="G23" s="14">
        <v>5</v>
      </c>
      <c r="H23" s="101">
        <v>110</v>
      </c>
      <c r="I23" s="136">
        <v>24</v>
      </c>
      <c r="J23" s="137">
        <v>18</v>
      </c>
      <c r="K23" s="359">
        <v>2</v>
      </c>
      <c r="L23" s="359"/>
      <c r="M23" s="359">
        <f t="shared" si="1"/>
        <v>2</v>
      </c>
      <c r="N23" s="359"/>
      <c r="O23" s="359">
        <f t="shared" si="2"/>
        <v>8.2213617062499988</v>
      </c>
      <c r="P23" s="10">
        <v>6</v>
      </c>
      <c r="Q23" s="10"/>
      <c r="R23" s="10"/>
      <c r="S23" s="10"/>
      <c r="T23" s="10"/>
      <c r="U23" s="10">
        <v>9</v>
      </c>
      <c r="V23" s="10"/>
      <c r="W23" s="10"/>
      <c r="X23" s="10">
        <v>3</v>
      </c>
      <c r="Y23" s="140"/>
      <c r="Z23" s="140"/>
      <c r="AA23" s="140">
        <v>1</v>
      </c>
      <c r="AB23" s="141"/>
      <c r="AC23" s="141"/>
      <c r="AD23" s="141"/>
      <c r="AE23" s="141"/>
      <c r="AF23" s="141"/>
      <c r="AG23" s="141"/>
      <c r="AH23" s="141"/>
      <c r="AI23" s="141"/>
      <c r="AJ23" s="141"/>
      <c r="AK23" s="141"/>
      <c r="AL23" s="141"/>
      <c r="AM23" s="141"/>
      <c r="AN23" s="141"/>
      <c r="AO23" s="141"/>
      <c r="AP23" s="153">
        <f t="shared" si="0"/>
        <v>19</v>
      </c>
    </row>
    <row r="24" spans="1:42" x14ac:dyDescent="0.2">
      <c r="A24" s="12">
        <v>20</v>
      </c>
      <c r="B24" s="330" t="s">
        <v>108</v>
      </c>
      <c r="C24" s="10" t="str">
        <f>VLOOKUP(B24,'IND kg'!B:D,1,0)</f>
        <v>Joe Wales</v>
      </c>
      <c r="D24" s="13"/>
      <c r="E24" s="10"/>
      <c r="F24" s="10" t="s">
        <v>216</v>
      </c>
      <c r="G24" s="14">
        <v>10</v>
      </c>
      <c r="H24" s="101"/>
      <c r="I24" s="142">
        <v>44</v>
      </c>
      <c r="J24" s="143">
        <v>6</v>
      </c>
      <c r="K24" s="143">
        <v>9</v>
      </c>
      <c r="L24" s="143">
        <v>5</v>
      </c>
      <c r="M24" s="359">
        <f t="shared" si="1"/>
        <v>9.5</v>
      </c>
      <c r="N24" s="143"/>
      <c r="O24" s="359">
        <f t="shared" si="2"/>
        <v>2.9908746896875003</v>
      </c>
      <c r="P24" s="13"/>
      <c r="Q24" s="13"/>
      <c r="R24" s="13"/>
      <c r="S24" s="13"/>
      <c r="T24" s="13"/>
      <c r="U24" s="13">
        <v>4</v>
      </c>
      <c r="V24" s="13"/>
      <c r="W24" s="13"/>
      <c r="X24" s="13"/>
      <c r="Y24" s="140"/>
      <c r="Z24" s="140"/>
      <c r="AA24" s="140"/>
      <c r="AB24" s="141"/>
      <c r="AC24" s="141"/>
      <c r="AD24" s="141"/>
      <c r="AE24" s="141">
        <v>1</v>
      </c>
      <c r="AF24" s="141"/>
      <c r="AG24" s="141"/>
      <c r="AH24" s="141"/>
      <c r="AI24" s="141"/>
      <c r="AJ24" s="141"/>
      <c r="AK24" s="141"/>
      <c r="AL24" s="141"/>
      <c r="AM24" s="141"/>
      <c r="AN24" s="141"/>
      <c r="AO24" s="141"/>
      <c r="AP24" s="153">
        <f t="shared" si="0"/>
        <v>5</v>
      </c>
    </row>
    <row r="25" spans="1:42" x14ac:dyDescent="0.2">
      <c r="A25" s="12">
        <v>21</v>
      </c>
      <c r="B25" s="330" t="s">
        <v>101</v>
      </c>
      <c r="C25" s="10" t="str">
        <f>VLOOKUP(B25,'IND kg'!B:D,1,0)</f>
        <v>Adrian Martin</v>
      </c>
      <c r="D25" s="10"/>
      <c r="E25" s="10"/>
      <c r="F25" s="10" t="s">
        <v>216</v>
      </c>
      <c r="G25" s="14">
        <v>8</v>
      </c>
      <c r="H25" s="101"/>
      <c r="I25" s="136">
        <v>39</v>
      </c>
      <c r="J25" s="137">
        <v>8</v>
      </c>
      <c r="K25" s="359">
        <v>13</v>
      </c>
      <c r="L25" s="359">
        <v>5</v>
      </c>
      <c r="M25" s="359">
        <f t="shared" si="1"/>
        <v>13.5</v>
      </c>
      <c r="N25" s="359"/>
      <c r="O25" s="359">
        <f t="shared" si="2"/>
        <v>4.0114575221875004</v>
      </c>
      <c r="P25" s="10">
        <v>3</v>
      </c>
      <c r="Q25" s="10"/>
      <c r="R25" s="10"/>
      <c r="S25" s="10"/>
      <c r="T25" s="10"/>
      <c r="U25" s="10">
        <v>1</v>
      </c>
      <c r="V25" s="10"/>
      <c r="W25" s="10">
        <v>1</v>
      </c>
      <c r="X25" s="10">
        <v>3</v>
      </c>
      <c r="Y25" s="140"/>
      <c r="Z25" s="140"/>
      <c r="AA25" s="140"/>
      <c r="AB25" s="141"/>
      <c r="AC25" s="141"/>
      <c r="AD25" s="141"/>
      <c r="AE25" s="141">
        <v>1</v>
      </c>
      <c r="AF25" s="141"/>
      <c r="AG25" s="141"/>
      <c r="AH25" s="141"/>
      <c r="AI25" s="141"/>
      <c r="AJ25" s="141"/>
      <c r="AK25" s="141"/>
      <c r="AL25" s="141"/>
      <c r="AM25" s="141"/>
      <c r="AN25" s="141"/>
      <c r="AO25" s="141"/>
      <c r="AP25" s="153">
        <f t="shared" si="0"/>
        <v>9</v>
      </c>
    </row>
    <row r="26" spans="1:42" x14ac:dyDescent="0.2">
      <c r="A26" s="12">
        <v>22</v>
      </c>
      <c r="B26" s="330" t="s">
        <v>48</v>
      </c>
      <c r="C26" s="10" t="str">
        <f>VLOOKUP(B26,'IND kg'!B:D,1,0)</f>
        <v>Ben arnold</v>
      </c>
      <c r="D26" s="10"/>
      <c r="E26" s="10"/>
      <c r="F26" s="10" t="s">
        <v>216</v>
      </c>
      <c r="G26" s="14">
        <v>5</v>
      </c>
      <c r="H26" s="101">
        <v>20</v>
      </c>
      <c r="I26" s="136">
        <v>52</v>
      </c>
      <c r="J26" s="137">
        <v>14</v>
      </c>
      <c r="K26" s="359">
        <v>4</v>
      </c>
      <c r="L26" s="359">
        <v>5</v>
      </c>
      <c r="M26" s="359">
        <f t="shared" si="1"/>
        <v>4.5</v>
      </c>
      <c r="N26" s="359"/>
      <c r="O26" s="359">
        <f t="shared" si="2"/>
        <v>6.4778660340625001</v>
      </c>
      <c r="P26" s="10">
        <v>1</v>
      </c>
      <c r="Q26" s="10"/>
      <c r="R26" s="10"/>
      <c r="S26" s="10"/>
      <c r="T26" s="10"/>
      <c r="U26" s="10">
        <v>10</v>
      </c>
      <c r="V26" s="10"/>
      <c r="W26" s="10"/>
      <c r="X26" s="10">
        <v>4</v>
      </c>
      <c r="Y26" s="140"/>
      <c r="Z26" s="140"/>
      <c r="AA26" s="140"/>
      <c r="AB26" s="141"/>
      <c r="AC26" s="141"/>
      <c r="AD26" s="141"/>
      <c r="AE26" s="141"/>
      <c r="AF26" s="141"/>
      <c r="AG26" s="141"/>
      <c r="AH26" s="141"/>
      <c r="AI26" s="141"/>
      <c r="AJ26" s="141"/>
      <c r="AK26" s="141"/>
      <c r="AL26" s="141"/>
      <c r="AM26" s="141"/>
      <c r="AN26" s="141"/>
      <c r="AO26" s="141"/>
      <c r="AP26" s="153">
        <f t="shared" si="0"/>
        <v>15</v>
      </c>
    </row>
    <row r="27" spans="1:42" x14ac:dyDescent="0.2">
      <c r="A27" s="12">
        <v>23</v>
      </c>
      <c r="B27" s="330" t="s">
        <v>425</v>
      </c>
      <c r="C27" s="10" t="str">
        <f>VLOOKUP(B27,'IND kg'!B:D,1,0)</f>
        <v>Alan Arnold</v>
      </c>
      <c r="D27" s="13"/>
      <c r="E27" s="10"/>
      <c r="F27" s="10" t="s">
        <v>216</v>
      </c>
      <c r="G27" s="14">
        <v>14</v>
      </c>
      <c r="H27" s="103"/>
      <c r="I27" s="142">
        <v>48</v>
      </c>
      <c r="J27" s="143">
        <v>4</v>
      </c>
      <c r="K27" s="143">
        <v>6</v>
      </c>
      <c r="L27" s="143"/>
      <c r="M27" s="359">
        <f t="shared" si="1"/>
        <v>6</v>
      </c>
      <c r="N27" s="143"/>
      <c r="O27" s="359">
        <f t="shared" si="2"/>
        <v>1.9844666187500002</v>
      </c>
      <c r="P27" s="13">
        <v>4</v>
      </c>
      <c r="Q27" s="13"/>
      <c r="R27" s="13"/>
      <c r="S27" s="13"/>
      <c r="T27" s="13"/>
      <c r="U27" s="13">
        <v>1</v>
      </c>
      <c r="V27" s="13"/>
      <c r="W27" s="13"/>
      <c r="X27" s="13">
        <v>5</v>
      </c>
      <c r="Y27" s="140"/>
      <c r="Z27" s="140"/>
      <c r="AA27" s="140"/>
      <c r="AB27" s="141"/>
      <c r="AC27" s="141"/>
      <c r="AD27" s="141"/>
      <c r="AE27" s="141"/>
      <c r="AF27" s="141"/>
      <c r="AG27" s="141"/>
      <c r="AH27" s="141"/>
      <c r="AI27" s="141"/>
      <c r="AJ27" s="141"/>
      <c r="AK27" s="141"/>
      <c r="AL27" s="141"/>
      <c r="AM27" s="141"/>
      <c r="AN27" s="141"/>
      <c r="AO27" s="141"/>
      <c r="AP27" s="153">
        <f t="shared" si="0"/>
        <v>10</v>
      </c>
    </row>
    <row r="28" spans="1:42" x14ac:dyDescent="0.2">
      <c r="A28" s="12">
        <v>24</v>
      </c>
      <c r="B28" s="330" t="s">
        <v>159</v>
      </c>
      <c r="C28" s="10" t="str">
        <f>VLOOKUP(B28,'IND kg'!B:D,1,0)</f>
        <v>Lee Gattrell</v>
      </c>
      <c r="D28" s="10"/>
      <c r="E28" s="10"/>
      <c r="F28" s="10" t="s">
        <v>214</v>
      </c>
      <c r="G28" s="11">
        <v>13</v>
      </c>
      <c r="H28" s="101"/>
      <c r="I28" s="136">
        <v>33</v>
      </c>
      <c r="J28" s="137">
        <v>6</v>
      </c>
      <c r="K28" s="359">
        <v>11</v>
      </c>
      <c r="L28" s="359"/>
      <c r="M28" s="359">
        <f t="shared" si="1"/>
        <v>11</v>
      </c>
      <c r="N28" s="359"/>
      <c r="O28" s="359">
        <f t="shared" si="2"/>
        <v>3.0333989743750003</v>
      </c>
      <c r="P28" s="10">
        <v>2</v>
      </c>
      <c r="Q28" s="10"/>
      <c r="R28" s="10"/>
      <c r="S28" s="10"/>
      <c r="T28" s="10">
        <v>1</v>
      </c>
      <c r="U28" s="10">
        <v>4</v>
      </c>
      <c r="V28" s="10"/>
      <c r="W28" s="10"/>
      <c r="X28" s="10">
        <v>2</v>
      </c>
      <c r="Y28" s="140"/>
      <c r="Z28" s="140"/>
      <c r="AA28" s="140"/>
      <c r="AB28" s="141"/>
      <c r="AC28" s="141"/>
      <c r="AD28" s="141"/>
      <c r="AE28" s="141"/>
      <c r="AF28" s="141"/>
      <c r="AG28" s="141"/>
      <c r="AH28" s="141"/>
      <c r="AI28" s="141"/>
      <c r="AJ28" s="141"/>
      <c r="AK28" s="141"/>
      <c r="AL28" s="141"/>
      <c r="AM28" s="141"/>
      <c r="AN28" s="141"/>
      <c r="AO28" s="141"/>
      <c r="AP28" s="153">
        <f t="shared" si="0"/>
        <v>9</v>
      </c>
    </row>
    <row r="29" spans="1:42" x14ac:dyDescent="0.2">
      <c r="A29" s="12">
        <v>25</v>
      </c>
      <c r="B29" s="330" t="s">
        <v>51</v>
      </c>
      <c r="C29" s="10" t="str">
        <f>VLOOKUP(B29,'IND kg'!B:D,1,0)</f>
        <v>Nick Hayter</v>
      </c>
      <c r="D29" s="10"/>
      <c r="E29" s="10"/>
      <c r="F29" s="10" t="s">
        <v>219</v>
      </c>
      <c r="G29" s="11">
        <v>12</v>
      </c>
      <c r="H29" s="101"/>
      <c r="I29" s="136">
        <v>14</v>
      </c>
      <c r="J29" s="137">
        <v>7</v>
      </c>
      <c r="K29" s="359">
        <v>12</v>
      </c>
      <c r="L29" s="359"/>
      <c r="M29" s="359">
        <f t="shared" si="1"/>
        <v>12</v>
      </c>
      <c r="N29" s="359"/>
      <c r="O29" s="359">
        <f t="shared" si="2"/>
        <v>3.5153408675000004</v>
      </c>
      <c r="P29" s="10">
        <v>8</v>
      </c>
      <c r="Q29" s="10"/>
      <c r="R29" s="10"/>
      <c r="S29" s="10"/>
      <c r="T29" s="10"/>
      <c r="U29" s="10">
        <v>2</v>
      </c>
      <c r="V29" s="10"/>
      <c r="W29" s="10"/>
      <c r="X29" s="10">
        <v>8</v>
      </c>
      <c r="Y29" s="140"/>
      <c r="Z29" s="140"/>
      <c r="AA29" s="140"/>
      <c r="AB29" s="141"/>
      <c r="AC29" s="141"/>
      <c r="AD29" s="141"/>
      <c r="AE29" s="141">
        <v>1</v>
      </c>
      <c r="AF29" s="141"/>
      <c r="AG29" s="141"/>
      <c r="AH29" s="141"/>
      <c r="AI29" s="141"/>
      <c r="AJ29" s="141"/>
      <c r="AK29" s="141"/>
      <c r="AL29" s="141"/>
      <c r="AM29" s="141"/>
      <c r="AN29" s="141"/>
      <c r="AO29" s="141"/>
      <c r="AP29" s="153">
        <f t="shared" si="0"/>
        <v>19</v>
      </c>
    </row>
    <row r="30" spans="1:42" x14ac:dyDescent="0.2">
      <c r="A30" s="12">
        <v>26</v>
      </c>
      <c r="B30" s="330" t="s">
        <v>326</v>
      </c>
      <c r="C30" s="10" t="str">
        <f>VLOOKUP(B30,'IND kg'!B:D,1,0)</f>
        <v>Till Hall</v>
      </c>
      <c r="D30" s="10"/>
      <c r="E30" s="10"/>
      <c r="F30" s="10" t="s">
        <v>216</v>
      </c>
      <c r="G30" s="11">
        <v>1</v>
      </c>
      <c r="H30" s="101">
        <v>85</v>
      </c>
      <c r="I30" s="136">
        <v>41</v>
      </c>
      <c r="J30" s="137">
        <v>22</v>
      </c>
      <c r="K30" s="359">
        <v>6</v>
      </c>
      <c r="L30" s="359">
        <v>5</v>
      </c>
      <c r="M30" s="359">
        <f t="shared" si="1"/>
        <v>6.5</v>
      </c>
      <c r="N30" s="359"/>
      <c r="O30" s="359">
        <f t="shared" si="2"/>
        <v>10.163304040312502</v>
      </c>
      <c r="P30" s="10">
        <v>2</v>
      </c>
      <c r="Q30" s="10"/>
      <c r="R30" s="10"/>
      <c r="S30" s="10"/>
      <c r="T30" s="10"/>
      <c r="U30" s="10">
        <v>3</v>
      </c>
      <c r="V30" s="10"/>
      <c r="W30" s="10">
        <v>2</v>
      </c>
      <c r="X30" s="10">
        <v>1</v>
      </c>
      <c r="Y30" s="140"/>
      <c r="Z30" s="140"/>
      <c r="AA30" s="140"/>
      <c r="AB30" s="141"/>
      <c r="AC30" s="141"/>
      <c r="AD30" s="141"/>
      <c r="AE30" s="141">
        <v>2</v>
      </c>
      <c r="AF30" s="141"/>
      <c r="AG30" s="141"/>
      <c r="AH30" s="141"/>
      <c r="AI30" s="141"/>
      <c r="AJ30" s="141"/>
      <c r="AK30" s="141"/>
      <c r="AL30" s="141"/>
      <c r="AM30" s="141"/>
      <c r="AN30" s="141"/>
      <c r="AO30" s="141"/>
      <c r="AP30" s="153">
        <f t="shared" si="0"/>
        <v>10</v>
      </c>
    </row>
    <row r="31" spans="1:42" x14ac:dyDescent="0.2">
      <c r="A31" s="12">
        <v>27</v>
      </c>
      <c r="B31" s="330" t="s">
        <v>234</v>
      </c>
      <c r="C31" s="10" t="str">
        <f>VLOOKUP(B31,'IND kg'!B:D,1,0)</f>
        <v>Andy Smithson</v>
      </c>
      <c r="D31" s="10"/>
      <c r="E31" s="10"/>
      <c r="F31" s="10" t="s">
        <v>214</v>
      </c>
      <c r="G31" s="11">
        <v>22</v>
      </c>
      <c r="H31" s="101"/>
      <c r="I31" s="136">
        <v>29</v>
      </c>
      <c r="J31" s="137"/>
      <c r="K31" s="359"/>
      <c r="L31" s="359"/>
      <c r="M31" s="359">
        <f t="shared" si="1"/>
        <v>0</v>
      </c>
      <c r="N31" s="359"/>
      <c r="O31" s="359">
        <f t="shared" si="2"/>
        <v>0</v>
      </c>
      <c r="P31" s="10"/>
      <c r="Q31" s="10"/>
      <c r="R31" s="10"/>
      <c r="S31" s="10"/>
      <c r="T31" s="10"/>
      <c r="U31" s="10"/>
      <c r="V31" s="10"/>
      <c r="W31" s="10"/>
      <c r="X31" s="10"/>
      <c r="Y31" s="140"/>
      <c r="Z31" s="140"/>
      <c r="AA31" s="140"/>
      <c r="AB31" s="141"/>
      <c r="AC31" s="141"/>
      <c r="AD31" s="141"/>
      <c r="AE31" s="141"/>
      <c r="AF31" s="141"/>
      <c r="AG31" s="141"/>
      <c r="AH31" s="141"/>
      <c r="AI31" s="141"/>
      <c r="AJ31" s="141"/>
      <c r="AK31" s="141"/>
      <c r="AL31" s="141"/>
      <c r="AM31" s="141"/>
      <c r="AN31" s="141"/>
      <c r="AO31" s="141"/>
      <c r="AP31" s="153">
        <f t="shared" si="0"/>
        <v>0</v>
      </c>
    </row>
    <row r="32" spans="1:42" x14ac:dyDescent="0.2">
      <c r="A32" s="12">
        <v>28</v>
      </c>
      <c r="B32" s="330" t="s">
        <v>171</v>
      </c>
      <c r="C32" s="10" t="str">
        <f>VLOOKUP(B32,'IND kg'!B:D,1,0)</f>
        <v>Tom Bayford</v>
      </c>
      <c r="D32" s="10"/>
      <c r="E32" s="10"/>
      <c r="F32" s="10" t="s">
        <v>219</v>
      </c>
      <c r="G32" s="11">
        <v>4</v>
      </c>
      <c r="H32" s="101">
        <v>30</v>
      </c>
      <c r="I32" s="136">
        <v>1</v>
      </c>
      <c r="J32" s="137">
        <v>11</v>
      </c>
      <c r="K32" s="359">
        <v>4</v>
      </c>
      <c r="L32" s="359">
        <v>5</v>
      </c>
      <c r="M32" s="359">
        <f t="shared" si="1"/>
        <v>4.5</v>
      </c>
      <c r="N32" s="359"/>
      <c r="O32" s="359">
        <f t="shared" si="2"/>
        <v>5.1170889240625002</v>
      </c>
      <c r="P32" s="10">
        <v>8</v>
      </c>
      <c r="Q32" s="10"/>
      <c r="R32" s="10"/>
      <c r="S32" s="10"/>
      <c r="T32" s="10"/>
      <c r="U32" s="10">
        <v>6</v>
      </c>
      <c r="V32" s="10"/>
      <c r="W32" s="10"/>
      <c r="X32" s="10">
        <v>1</v>
      </c>
      <c r="Y32" s="140"/>
      <c r="Z32" s="140"/>
      <c r="AA32" s="140"/>
      <c r="AB32" s="141"/>
      <c r="AC32" s="141"/>
      <c r="AD32" s="141"/>
      <c r="AE32" s="141"/>
      <c r="AF32" s="141"/>
      <c r="AG32" s="141"/>
      <c r="AH32" s="141"/>
      <c r="AI32" s="141"/>
      <c r="AJ32" s="141"/>
      <c r="AK32" s="141"/>
      <c r="AL32" s="141"/>
      <c r="AM32" s="141"/>
      <c r="AN32" s="141"/>
      <c r="AO32" s="141"/>
      <c r="AP32" s="153">
        <f t="shared" si="0"/>
        <v>15</v>
      </c>
    </row>
    <row r="33" spans="1:42" x14ac:dyDescent="0.2">
      <c r="A33" s="12">
        <v>29</v>
      </c>
      <c r="B33" s="330" t="s">
        <v>156</v>
      </c>
      <c r="C33" s="10" t="str">
        <f>VLOOKUP(B33,'IND kg'!B:D,1,0)</f>
        <v>Harry Coxhead</v>
      </c>
      <c r="D33" s="13"/>
      <c r="E33" s="10"/>
      <c r="F33" s="10" t="s">
        <v>216</v>
      </c>
      <c r="G33" s="14">
        <v>11</v>
      </c>
      <c r="H33" s="103"/>
      <c r="I33" s="142">
        <v>40</v>
      </c>
      <c r="J33" s="143">
        <v>5</v>
      </c>
      <c r="K33" s="143">
        <v>14</v>
      </c>
      <c r="L33" s="143">
        <v>5</v>
      </c>
      <c r="M33" s="359">
        <f t="shared" si="1"/>
        <v>14.5</v>
      </c>
      <c r="N33" s="143"/>
      <c r="O33" s="359">
        <f t="shared" si="2"/>
        <v>2.6790299353125002</v>
      </c>
      <c r="P33" s="13">
        <v>4</v>
      </c>
      <c r="Q33" s="13"/>
      <c r="R33" s="13"/>
      <c r="S33" s="13"/>
      <c r="T33" s="13"/>
      <c r="U33" s="13">
        <v>3</v>
      </c>
      <c r="V33" s="13"/>
      <c r="W33" s="13"/>
      <c r="X33" s="13">
        <v>1</v>
      </c>
      <c r="Y33" s="140"/>
      <c r="Z33" s="140"/>
      <c r="AA33" s="140"/>
      <c r="AB33" s="141"/>
      <c r="AC33" s="141"/>
      <c r="AD33" s="141"/>
      <c r="AE33" s="141"/>
      <c r="AF33" s="141"/>
      <c r="AG33" s="141"/>
      <c r="AH33" s="141"/>
      <c r="AI33" s="141"/>
      <c r="AJ33" s="141"/>
      <c r="AK33" s="141"/>
      <c r="AL33" s="141"/>
      <c r="AM33" s="141"/>
      <c r="AN33" s="141"/>
      <c r="AO33" s="141"/>
      <c r="AP33" s="153">
        <f t="shared" si="0"/>
        <v>8</v>
      </c>
    </row>
    <row r="34" spans="1:42" x14ac:dyDescent="0.2">
      <c r="A34" s="12">
        <v>30</v>
      </c>
      <c r="B34" s="330" t="s">
        <v>163</v>
      </c>
      <c r="C34" s="10" t="str">
        <f>VLOOKUP(B34,'IND kg'!B:D,1,0)</f>
        <v>John Delaney</v>
      </c>
      <c r="D34" s="10"/>
      <c r="E34" s="10"/>
      <c r="F34" s="10" t="s">
        <v>214</v>
      </c>
      <c r="G34" s="11">
        <v>10</v>
      </c>
      <c r="H34" s="101"/>
      <c r="I34" s="136">
        <v>22</v>
      </c>
      <c r="J34" s="137">
        <v>10</v>
      </c>
      <c r="K34" s="359">
        <v>0</v>
      </c>
      <c r="L34" s="359">
        <v>5</v>
      </c>
      <c r="M34" s="359">
        <f t="shared" si="1"/>
        <v>0.5</v>
      </c>
      <c r="N34" s="359"/>
      <c r="O34" s="359">
        <f t="shared" si="2"/>
        <v>4.5500984615625004</v>
      </c>
      <c r="P34" s="10">
        <v>2</v>
      </c>
      <c r="Q34" s="10"/>
      <c r="R34" s="10"/>
      <c r="S34" s="10">
        <v>1</v>
      </c>
      <c r="T34" s="10"/>
      <c r="U34" s="10">
        <v>5</v>
      </c>
      <c r="V34" s="10"/>
      <c r="W34" s="10"/>
      <c r="X34" s="10">
        <v>3</v>
      </c>
      <c r="Y34" s="140"/>
      <c r="Z34" s="140"/>
      <c r="AA34" s="140"/>
      <c r="AB34" s="141"/>
      <c r="AC34" s="141"/>
      <c r="AD34" s="141"/>
      <c r="AE34" s="141"/>
      <c r="AF34" s="141"/>
      <c r="AG34" s="141"/>
      <c r="AH34" s="141"/>
      <c r="AI34" s="141"/>
      <c r="AJ34" s="141"/>
      <c r="AK34" s="141"/>
      <c r="AL34" s="141"/>
      <c r="AM34" s="141"/>
      <c r="AN34" s="141"/>
      <c r="AO34" s="141"/>
      <c r="AP34" s="153">
        <f t="shared" si="0"/>
        <v>11</v>
      </c>
    </row>
    <row r="35" spans="1:42" x14ac:dyDescent="0.2">
      <c r="A35" s="12">
        <v>31</v>
      </c>
      <c r="B35" s="330" t="s">
        <v>33</v>
      </c>
      <c r="C35" s="10" t="str">
        <f>VLOOKUP(B35,'IND kg'!B:D,1,0)</f>
        <v>Lewis Punchard</v>
      </c>
      <c r="D35" s="10"/>
      <c r="E35" s="10"/>
      <c r="F35" s="10" t="s">
        <v>219</v>
      </c>
      <c r="G35" s="11">
        <v>11</v>
      </c>
      <c r="H35" s="101"/>
      <c r="I35" s="136">
        <v>7</v>
      </c>
      <c r="J35" s="137">
        <v>8</v>
      </c>
      <c r="K35" s="359">
        <v>9</v>
      </c>
      <c r="L35" s="359">
        <v>5</v>
      </c>
      <c r="M35" s="359">
        <f t="shared" si="1"/>
        <v>9.5</v>
      </c>
      <c r="N35" s="359"/>
      <c r="O35" s="359">
        <f t="shared" si="2"/>
        <v>3.8980594296875002</v>
      </c>
      <c r="P35" s="10">
        <v>4</v>
      </c>
      <c r="Q35" s="10"/>
      <c r="R35" s="10"/>
      <c r="S35" s="10"/>
      <c r="T35" s="10"/>
      <c r="U35" s="10">
        <v>5</v>
      </c>
      <c r="V35" s="10"/>
      <c r="W35" s="10"/>
      <c r="X35" s="10">
        <v>3</v>
      </c>
      <c r="Y35" s="140"/>
      <c r="Z35" s="140"/>
      <c r="AA35" s="140"/>
      <c r="AB35" s="141"/>
      <c r="AC35" s="141"/>
      <c r="AD35" s="141"/>
      <c r="AE35" s="141"/>
      <c r="AF35" s="141"/>
      <c r="AG35" s="141"/>
      <c r="AH35" s="141"/>
      <c r="AI35" s="141"/>
      <c r="AJ35" s="141"/>
      <c r="AK35" s="141"/>
      <c r="AL35" s="141"/>
      <c r="AM35" s="141"/>
      <c r="AN35" s="141"/>
      <c r="AO35" s="141"/>
      <c r="AP35" s="153">
        <f t="shared" si="0"/>
        <v>12</v>
      </c>
    </row>
    <row r="36" spans="1:42" x14ac:dyDescent="0.2">
      <c r="A36" s="12">
        <v>32</v>
      </c>
      <c r="B36" s="330" t="s">
        <v>247</v>
      </c>
      <c r="C36" s="10" t="str">
        <f>VLOOKUP(B36,'IND kg'!B:D,1,0)</f>
        <v>Deano Ryan</v>
      </c>
      <c r="D36" s="13"/>
      <c r="E36" s="10"/>
      <c r="F36" s="10" t="s">
        <v>216</v>
      </c>
      <c r="G36" s="14">
        <v>7</v>
      </c>
      <c r="H36" s="103"/>
      <c r="I36" s="142">
        <v>43</v>
      </c>
      <c r="J36" s="143">
        <v>9</v>
      </c>
      <c r="K36" s="143">
        <v>2</v>
      </c>
      <c r="L36" s="143">
        <v>5</v>
      </c>
      <c r="M36" s="359">
        <f t="shared" si="1"/>
        <v>2.5</v>
      </c>
      <c r="N36" s="143"/>
      <c r="O36" s="359">
        <f t="shared" si="2"/>
        <v>4.1532051378124999</v>
      </c>
      <c r="P36" s="13">
        <v>2</v>
      </c>
      <c r="Q36" s="13"/>
      <c r="R36" s="13"/>
      <c r="S36" s="13"/>
      <c r="T36" s="13"/>
      <c r="U36" s="13">
        <v>3</v>
      </c>
      <c r="V36" s="13"/>
      <c r="W36" s="13">
        <v>1</v>
      </c>
      <c r="X36" s="13">
        <v>10</v>
      </c>
      <c r="Y36" s="140"/>
      <c r="Z36" s="140"/>
      <c r="AA36" s="140"/>
      <c r="AB36" s="141"/>
      <c r="AC36" s="141"/>
      <c r="AD36" s="141"/>
      <c r="AE36" s="141"/>
      <c r="AF36" s="141"/>
      <c r="AG36" s="141"/>
      <c r="AH36" s="141"/>
      <c r="AI36" s="141"/>
      <c r="AJ36" s="141"/>
      <c r="AK36" s="141"/>
      <c r="AL36" s="141"/>
      <c r="AM36" s="141"/>
      <c r="AN36" s="141"/>
      <c r="AO36" s="141"/>
      <c r="AP36" s="153">
        <f t="shared" si="0"/>
        <v>16</v>
      </c>
    </row>
    <row r="37" spans="1:42" x14ac:dyDescent="0.2">
      <c r="A37" s="12">
        <v>33</v>
      </c>
      <c r="B37" s="330" t="s">
        <v>391</v>
      </c>
      <c r="C37" s="10" t="str">
        <f>VLOOKUP(B37,'IND kg'!B:D,1,0)</f>
        <v>Darren Bond</v>
      </c>
      <c r="D37" s="10"/>
      <c r="E37" s="10"/>
      <c r="F37" s="10" t="s">
        <v>216</v>
      </c>
      <c r="G37" s="11">
        <v>22</v>
      </c>
      <c r="H37" s="101"/>
      <c r="I37" s="136">
        <v>50</v>
      </c>
      <c r="J37" s="137"/>
      <c r="K37" s="359"/>
      <c r="L37" s="359"/>
      <c r="M37" s="359">
        <f t="shared" si="1"/>
        <v>0</v>
      </c>
      <c r="N37" s="359"/>
      <c r="O37" s="359">
        <f t="shared" si="2"/>
        <v>0</v>
      </c>
      <c r="P37" s="10"/>
      <c r="Q37" s="10"/>
      <c r="R37" s="10"/>
      <c r="S37" s="10"/>
      <c r="T37" s="10"/>
      <c r="U37" s="10"/>
      <c r="V37" s="10"/>
      <c r="W37" s="10"/>
      <c r="X37" s="10"/>
      <c r="Y37" s="140"/>
      <c r="Z37" s="140"/>
      <c r="AA37" s="140"/>
      <c r="AB37" s="141"/>
      <c r="AC37" s="141"/>
      <c r="AD37" s="141"/>
      <c r="AE37" s="141"/>
      <c r="AF37" s="141"/>
      <c r="AG37" s="141"/>
      <c r="AH37" s="141"/>
      <c r="AI37" s="141"/>
      <c r="AJ37" s="141"/>
      <c r="AK37" s="141"/>
      <c r="AL37" s="141"/>
      <c r="AM37" s="141"/>
      <c r="AN37" s="141"/>
      <c r="AO37" s="141"/>
      <c r="AP37" s="153">
        <f t="shared" ref="AP37:AP55" si="3">SUM(P37:AO37)</f>
        <v>0</v>
      </c>
    </row>
    <row r="38" spans="1:42" x14ac:dyDescent="0.2">
      <c r="A38" s="12">
        <v>34</v>
      </c>
      <c r="B38" s="330" t="s">
        <v>179</v>
      </c>
      <c r="C38" s="10" t="str">
        <f>VLOOKUP(B38,'IND kg'!B:D,1,0)</f>
        <v>Dave Wade</v>
      </c>
      <c r="D38" s="10"/>
      <c r="E38" s="10"/>
      <c r="F38" s="10" t="s">
        <v>214</v>
      </c>
      <c r="G38" s="11">
        <v>3</v>
      </c>
      <c r="H38" s="101">
        <v>50</v>
      </c>
      <c r="I38" s="136">
        <v>30</v>
      </c>
      <c r="J38" s="137">
        <v>21</v>
      </c>
      <c r="K38" s="359">
        <v>11</v>
      </c>
      <c r="L38" s="359">
        <v>5</v>
      </c>
      <c r="M38" s="359">
        <f t="shared" si="1"/>
        <v>11.5</v>
      </c>
      <c r="N38" s="359"/>
      <c r="O38" s="359">
        <f t="shared" si="2"/>
        <v>9.8514592859374996</v>
      </c>
      <c r="P38" s="10">
        <v>8</v>
      </c>
      <c r="Q38" s="10"/>
      <c r="R38" s="10"/>
      <c r="S38" s="10"/>
      <c r="T38" s="10"/>
      <c r="U38" s="10">
        <v>8</v>
      </c>
      <c r="V38" s="10"/>
      <c r="W38" s="10">
        <v>1</v>
      </c>
      <c r="X38" s="10">
        <v>2</v>
      </c>
      <c r="Y38" s="140"/>
      <c r="Z38" s="140"/>
      <c r="AA38" s="140"/>
      <c r="AB38" s="141"/>
      <c r="AC38" s="141"/>
      <c r="AD38" s="141"/>
      <c r="AE38" s="141"/>
      <c r="AF38" s="141"/>
      <c r="AG38" s="141"/>
      <c r="AH38" s="141"/>
      <c r="AI38" s="141"/>
      <c r="AJ38" s="141"/>
      <c r="AK38" s="141"/>
      <c r="AL38" s="141"/>
      <c r="AM38" s="141"/>
      <c r="AN38" s="141"/>
      <c r="AO38" s="141"/>
      <c r="AP38" s="153">
        <f t="shared" si="3"/>
        <v>19</v>
      </c>
    </row>
    <row r="39" spans="1:42" x14ac:dyDescent="0.2">
      <c r="A39" s="12">
        <v>35</v>
      </c>
      <c r="B39" s="330" t="s">
        <v>62</v>
      </c>
      <c r="C39" s="10" t="str">
        <f>VLOOKUP(B39,'IND kg'!B:D,1,0)</f>
        <v>Paul Stevens</v>
      </c>
      <c r="D39" s="10"/>
      <c r="E39" s="10"/>
      <c r="F39" s="10" t="s">
        <v>214</v>
      </c>
      <c r="G39" s="11">
        <v>8</v>
      </c>
      <c r="H39" s="101"/>
      <c r="I39" s="136">
        <v>34</v>
      </c>
      <c r="J39" s="137">
        <v>13</v>
      </c>
      <c r="K39" s="359">
        <v>11</v>
      </c>
      <c r="L39" s="359">
        <v>5</v>
      </c>
      <c r="M39" s="359">
        <f t="shared" si="1"/>
        <v>11.5</v>
      </c>
      <c r="N39" s="359"/>
      <c r="O39" s="359">
        <f t="shared" si="2"/>
        <v>6.2227203259375008</v>
      </c>
      <c r="P39" s="10">
        <v>2</v>
      </c>
      <c r="Q39" s="10"/>
      <c r="R39" s="10"/>
      <c r="S39" s="10"/>
      <c r="T39" s="10"/>
      <c r="U39" s="10">
        <v>7</v>
      </c>
      <c r="V39" s="10"/>
      <c r="W39" s="10">
        <v>1</v>
      </c>
      <c r="X39" s="10"/>
      <c r="Y39" s="140"/>
      <c r="Z39" s="140"/>
      <c r="AA39" s="140"/>
      <c r="AB39" s="141"/>
      <c r="AC39" s="141"/>
      <c r="AD39" s="141"/>
      <c r="AE39" s="141"/>
      <c r="AF39" s="141"/>
      <c r="AG39" s="141"/>
      <c r="AH39" s="141"/>
      <c r="AI39" s="141"/>
      <c r="AJ39" s="141"/>
      <c r="AK39" s="141"/>
      <c r="AL39" s="141"/>
      <c r="AM39" s="141"/>
      <c r="AN39" s="141"/>
      <c r="AO39" s="141"/>
      <c r="AP39" s="153">
        <f t="shared" si="3"/>
        <v>10</v>
      </c>
    </row>
    <row r="40" spans="1:42" x14ac:dyDescent="0.2">
      <c r="A40" s="12">
        <v>36</v>
      </c>
      <c r="B40" s="330" t="s">
        <v>746</v>
      </c>
      <c r="C40" s="10" t="str">
        <f>VLOOKUP(B40,'IND kg'!B:D,1,0)</f>
        <v>Colin Carey</v>
      </c>
      <c r="D40" s="10"/>
      <c r="E40" s="10"/>
      <c r="F40" s="10" t="s">
        <v>214</v>
      </c>
      <c r="G40" s="11">
        <v>4</v>
      </c>
      <c r="H40" s="101">
        <v>30</v>
      </c>
      <c r="I40" s="136">
        <v>31</v>
      </c>
      <c r="J40" s="137">
        <v>19</v>
      </c>
      <c r="K40" s="359">
        <v>5</v>
      </c>
      <c r="L40" s="359"/>
      <c r="M40" s="359">
        <f t="shared" si="1"/>
        <v>5</v>
      </c>
      <c r="N40" s="359"/>
      <c r="O40" s="359">
        <f t="shared" si="2"/>
        <v>8.7600026456250006</v>
      </c>
      <c r="P40" s="10">
        <v>5</v>
      </c>
      <c r="Q40" s="10"/>
      <c r="R40" s="10"/>
      <c r="S40" s="10">
        <v>1</v>
      </c>
      <c r="T40" s="10"/>
      <c r="U40" s="10">
        <v>9</v>
      </c>
      <c r="V40" s="10"/>
      <c r="W40" s="10">
        <v>1</v>
      </c>
      <c r="X40" s="10">
        <v>3</v>
      </c>
      <c r="Y40" s="140"/>
      <c r="Z40" s="140"/>
      <c r="AA40" s="140"/>
      <c r="AB40" s="141"/>
      <c r="AC40" s="141"/>
      <c r="AD40" s="141"/>
      <c r="AE40" s="141"/>
      <c r="AF40" s="141"/>
      <c r="AG40" s="141"/>
      <c r="AH40" s="141"/>
      <c r="AI40" s="141"/>
      <c r="AJ40" s="141"/>
      <c r="AK40" s="141"/>
      <c r="AL40" s="141"/>
      <c r="AM40" s="141"/>
      <c r="AN40" s="141"/>
      <c r="AO40" s="141"/>
      <c r="AP40" s="153">
        <f t="shared" si="3"/>
        <v>19</v>
      </c>
    </row>
    <row r="41" spans="1:42" x14ac:dyDescent="0.2">
      <c r="A41" s="12">
        <v>37</v>
      </c>
      <c r="B41" s="330" t="s">
        <v>83</v>
      </c>
      <c r="C41" s="10" t="str">
        <f>VLOOKUP(B41,'IND kg'!B:D,1,0)</f>
        <v>Dan Orley</v>
      </c>
      <c r="D41" s="10"/>
      <c r="E41" s="10"/>
      <c r="F41" s="10" t="s">
        <v>219</v>
      </c>
      <c r="G41" s="11">
        <v>5</v>
      </c>
      <c r="H41" s="101">
        <v>20</v>
      </c>
      <c r="I41" s="136">
        <v>13</v>
      </c>
      <c r="J41" s="137">
        <v>11</v>
      </c>
      <c r="K41" s="359">
        <v>11</v>
      </c>
      <c r="L41" s="359"/>
      <c r="M41" s="359">
        <f t="shared" si="1"/>
        <v>11</v>
      </c>
      <c r="N41" s="359"/>
      <c r="O41" s="359">
        <f t="shared" si="2"/>
        <v>5.301360824375001</v>
      </c>
      <c r="P41" s="10"/>
      <c r="Q41" s="10"/>
      <c r="R41" s="10"/>
      <c r="S41" s="10"/>
      <c r="T41" s="10"/>
      <c r="U41" s="10">
        <v>7</v>
      </c>
      <c r="V41" s="10"/>
      <c r="W41" s="10"/>
      <c r="X41" s="10">
        <v>4</v>
      </c>
      <c r="Y41" s="140"/>
      <c r="Z41" s="140"/>
      <c r="AA41" s="140"/>
      <c r="AB41" s="141"/>
      <c r="AC41" s="141"/>
      <c r="AD41" s="141"/>
      <c r="AE41" s="141"/>
      <c r="AF41" s="141"/>
      <c r="AG41" s="141"/>
      <c r="AH41" s="141"/>
      <c r="AI41" s="141"/>
      <c r="AJ41" s="141"/>
      <c r="AK41" s="141"/>
      <c r="AL41" s="141"/>
      <c r="AM41" s="141"/>
      <c r="AN41" s="141"/>
      <c r="AO41" s="141"/>
      <c r="AP41" s="153">
        <f t="shared" si="3"/>
        <v>11</v>
      </c>
    </row>
    <row r="42" spans="1:42" x14ac:dyDescent="0.2">
      <c r="A42" s="12">
        <v>38</v>
      </c>
      <c r="B42" s="330" t="s">
        <v>170</v>
      </c>
      <c r="C42" s="10" t="str">
        <f>VLOOKUP(B42,'IND kg'!B:D,1,0)</f>
        <v>Ray Pope</v>
      </c>
      <c r="D42" s="13"/>
      <c r="E42" s="10"/>
      <c r="F42" s="10" t="s">
        <v>216</v>
      </c>
      <c r="G42" s="11">
        <v>13</v>
      </c>
      <c r="H42" s="103"/>
      <c r="I42" s="142">
        <v>49</v>
      </c>
      <c r="J42" s="143">
        <v>5</v>
      </c>
      <c r="K42" s="143">
        <v>3</v>
      </c>
      <c r="L42" s="143">
        <v>5</v>
      </c>
      <c r="M42" s="359">
        <f t="shared" si="1"/>
        <v>3.5</v>
      </c>
      <c r="N42" s="143"/>
      <c r="O42" s="359">
        <f t="shared" si="2"/>
        <v>2.3671851809375002</v>
      </c>
      <c r="P42" s="13">
        <v>4</v>
      </c>
      <c r="Q42" s="13"/>
      <c r="R42" s="13"/>
      <c r="S42" s="13"/>
      <c r="T42" s="13"/>
      <c r="U42" s="13">
        <v>2</v>
      </c>
      <c r="V42" s="13"/>
      <c r="W42" s="13"/>
      <c r="X42" s="13">
        <v>3</v>
      </c>
      <c r="Y42" s="140"/>
      <c r="Z42" s="140"/>
      <c r="AA42" s="140"/>
      <c r="AB42" s="141"/>
      <c r="AC42" s="141"/>
      <c r="AD42" s="141"/>
      <c r="AE42" s="141"/>
      <c r="AF42" s="141"/>
      <c r="AG42" s="141"/>
      <c r="AH42" s="141"/>
      <c r="AI42" s="141"/>
      <c r="AJ42" s="141"/>
      <c r="AK42" s="141"/>
      <c r="AL42" s="141"/>
      <c r="AM42" s="141"/>
      <c r="AN42" s="141"/>
      <c r="AO42" s="141"/>
      <c r="AP42" s="153">
        <f t="shared" si="3"/>
        <v>9</v>
      </c>
    </row>
    <row r="43" spans="1:42" x14ac:dyDescent="0.2">
      <c r="A43" s="12">
        <v>39</v>
      </c>
      <c r="B43" s="330" t="s">
        <v>56</v>
      </c>
      <c r="C43" s="10" t="str">
        <f>VLOOKUP(B43,'IND kg'!B:D,1,0)</f>
        <v>Dan Mogridge</v>
      </c>
      <c r="D43" s="10"/>
      <c r="E43" s="10"/>
      <c r="F43" s="10" t="s">
        <v>216</v>
      </c>
      <c r="G43" s="11">
        <v>6</v>
      </c>
      <c r="H43" s="101"/>
      <c r="I43" s="136">
        <v>42</v>
      </c>
      <c r="J43" s="137">
        <v>10</v>
      </c>
      <c r="K43" s="359">
        <v>10</v>
      </c>
      <c r="L43" s="359"/>
      <c r="M43" s="359">
        <f t="shared" si="1"/>
        <v>10</v>
      </c>
      <c r="N43" s="359"/>
      <c r="O43" s="359">
        <f t="shared" si="2"/>
        <v>4.8194189312500004</v>
      </c>
      <c r="P43" s="10">
        <v>1</v>
      </c>
      <c r="Q43" s="10"/>
      <c r="R43" s="10"/>
      <c r="S43" s="10"/>
      <c r="T43" s="10"/>
      <c r="U43" s="10">
        <v>6</v>
      </c>
      <c r="V43" s="10"/>
      <c r="W43" s="10"/>
      <c r="X43" s="10">
        <v>4</v>
      </c>
      <c r="Y43" s="140"/>
      <c r="Z43" s="140"/>
      <c r="AA43" s="140"/>
      <c r="AB43" s="141"/>
      <c r="AC43" s="141"/>
      <c r="AD43" s="141"/>
      <c r="AE43" s="141"/>
      <c r="AF43" s="141"/>
      <c r="AG43" s="141"/>
      <c r="AH43" s="141"/>
      <c r="AI43" s="141"/>
      <c r="AJ43" s="141"/>
      <c r="AK43" s="141"/>
      <c r="AL43" s="141"/>
      <c r="AM43" s="141"/>
      <c r="AN43" s="141"/>
      <c r="AO43" s="141"/>
      <c r="AP43" s="153">
        <f t="shared" si="3"/>
        <v>11</v>
      </c>
    </row>
    <row r="44" spans="1:42" x14ac:dyDescent="0.2">
      <c r="A44" s="12">
        <v>40</v>
      </c>
      <c r="B44" s="330" t="s">
        <v>8</v>
      </c>
      <c r="C44" s="10" t="str">
        <f>VLOOKUP(B44,'IND kg'!B:D,1,0)</f>
        <v>Darren Phillips</v>
      </c>
      <c r="D44" s="10"/>
      <c r="E44" s="10"/>
      <c r="F44" s="10" t="s">
        <v>219</v>
      </c>
      <c r="G44" s="11">
        <v>3</v>
      </c>
      <c r="H44" s="101">
        <v>50</v>
      </c>
      <c r="I44" s="136">
        <v>15</v>
      </c>
      <c r="J44" s="137">
        <v>12</v>
      </c>
      <c r="K44" s="359">
        <v>4</v>
      </c>
      <c r="L44" s="359">
        <v>5</v>
      </c>
      <c r="M44" s="359">
        <f t="shared" si="1"/>
        <v>4.5</v>
      </c>
      <c r="N44" s="359"/>
      <c r="O44" s="359">
        <f t="shared" si="2"/>
        <v>5.5706812940625001</v>
      </c>
      <c r="P44" s="10">
        <v>1</v>
      </c>
      <c r="Q44" s="10"/>
      <c r="R44" s="10"/>
      <c r="S44" s="10"/>
      <c r="T44" s="10"/>
      <c r="U44" s="10">
        <v>8</v>
      </c>
      <c r="V44" s="10"/>
      <c r="W44" s="10"/>
      <c r="X44" s="10">
        <v>3</v>
      </c>
      <c r="Y44" s="140"/>
      <c r="Z44" s="140"/>
      <c r="AA44" s="140"/>
      <c r="AB44" s="141"/>
      <c r="AC44" s="141"/>
      <c r="AD44" s="141"/>
      <c r="AE44" s="141"/>
      <c r="AF44" s="141"/>
      <c r="AG44" s="141"/>
      <c r="AH44" s="141"/>
      <c r="AI44" s="141"/>
      <c r="AJ44" s="141"/>
      <c r="AK44" s="141"/>
      <c r="AL44" s="141"/>
      <c r="AM44" s="141"/>
      <c r="AN44" s="141"/>
      <c r="AO44" s="141"/>
      <c r="AP44" s="153">
        <f t="shared" si="3"/>
        <v>12</v>
      </c>
    </row>
    <row r="45" spans="1:42" x14ac:dyDescent="0.2">
      <c r="A45" s="12">
        <v>41</v>
      </c>
      <c r="B45" s="330" t="s">
        <v>5</v>
      </c>
      <c r="C45" s="10" t="str">
        <f>VLOOKUP(B45,'IND kg'!B:D,1,0)</f>
        <v>Daz Newland</v>
      </c>
      <c r="D45" s="13"/>
      <c r="E45" s="10"/>
      <c r="F45" s="10" t="s">
        <v>216</v>
      </c>
      <c r="G45" s="14">
        <v>2</v>
      </c>
      <c r="H45" s="103">
        <v>65</v>
      </c>
      <c r="I45" s="142">
        <v>54</v>
      </c>
      <c r="J45" s="143">
        <v>17</v>
      </c>
      <c r="K45" s="143">
        <v>3</v>
      </c>
      <c r="L45" s="143"/>
      <c r="M45" s="359">
        <f t="shared" si="1"/>
        <v>3</v>
      </c>
      <c r="N45" s="143"/>
      <c r="O45" s="359">
        <f t="shared" si="2"/>
        <v>7.7961188593750004</v>
      </c>
      <c r="P45" s="13"/>
      <c r="Q45" s="13"/>
      <c r="R45" s="13"/>
      <c r="S45" s="13"/>
      <c r="T45" s="13"/>
      <c r="U45" s="13">
        <v>10</v>
      </c>
      <c r="V45" s="13"/>
      <c r="W45" s="13"/>
      <c r="X45" s="13">
        <v>3</v>
      </c>
      <c r="Y45" s="140"/>
      <c r="Z45" s="140"/>
      <c r="AA45" s="140"/>
      <c r="AB45" s="141"/>
      <c r="AC45" s="141"/>
      <c r="AD45" s="141"/>
      <c r="AE45" s="141"/>
      <c r="AF45" s="141"/>
      <c r="AG45" s="141"/>
      <c r="AH45" s="141"/>
      <c r="AI45" s="141"/>
      <c r="AJ45" s="141"/>
      <c r="AK45" s="141"/>
      <c r="AL45" s="141"/>
      <c r="AM45" s="141"/>
      <c r="AN45" s="141"/>
      <c r="AO45" s="141"/>
      <c r="AP45" s="153">
        <f t="shared" si="3"/>
        <v>13</v>
      </c>
    </row>
    <row r="46" spans="1:42" x14ac:dyDescent="0.2">
      <c r="A46" s="12">
        <v>42</v>
      </c>
      <c r="B46" s="330" t="s">
        <v>10</v>
      </c>
      <c r="C46" s="10" t="str">
        <f>VLOOKUP(B46,'IND kg'!B:D,1,0)</f>
        <v>Malcolm Stote</v>
      </c>
      <c r="D46" s="10"/>
      <c r="E46" s="10"/>
      <c r="F46" s="10" t="s">
        <v>219</v>
      </c>
      <c r="G46" s="11">
        <v>7</v>
      </c>
      <c r="H46" s="101"/>
      <c r="I46" s="136">
        <v>11</v>
      </c>
      <c r="J46" s="137">
        <v>11</v>
      </c>
      <c r="K46" s="359">
        <v>1</v>
      </c>
      <c r="L46" s="359"/>
      <c r="M46" s="359">
        <f t="shared" si="1"/>
        <v>1</v>
      </c>
      <c r="N46" s="359"/>
      <c r="O46" s="359">
        <f t="shared" si="2"/>
        <v>5.0178655931250002</v>
      </c>
      <c r="P46" s="10">
        <v>4</v>
      </c>
      <c r="Q46" s="10"/>
      <c r="R46" s="10"/>
      <c r="S46" s="10"/>
      <c r="T46" s="10"/>
      <c r="U46" s="10">
        <v>5</v>
      </c>
      <c r="V46" s="10"/>
      <c r="W46" s="10"/>
      <c r="X46" s="10">
        <v>2</v>
      </c>
      <c r="Y46" s="140"/>
      <c r="Z46" s="140"/>
      <c r="AA46" s="140"/>
      <c r="AB46" s="141"/>
      <c r="AC46" s="141"/>
      <c r="AD46" s="141"/>
      <c r="AE46" s="141"/>
      <c r="AF46" s="141"/>
      <c r="AG46" s="141"/>
      <c r="AH46" s="141"/>
      <c r="AI46" s="141"/>
      <c r="AJ46" s="141"/>
      <c r="AK46" s="141"/>
      <c r="AL46" s="141"/>
      <c r="AM46" s="141"/>
      <c r="AN46" s="141"/>
      <c r="AO46" s="141"/>
      <c r="AP46" s="153">
        <f t="shared" si="3"/>
        <v>11</v>
      </c>
    </row>
    <row r="47" spans="1:42" x14ac:dyDescent="0.2">
      <c r="A47" s="12">
        <v>43</v>
      </c>
      <c r="B47" s="336" t="s">
        <v>174</v>
      </c>
      <c r="C47" s="10" t="str">
        <f>VLOOKUP(B47,'IND kg'!B:D,1,0)</f>
        <v>Nick Weston</v>
      </c>
      <c r="D47" s="10"/>
      <c r="E47" s="10"/>
      <c r="F47" s="10" t="s">
        <v>219</v>
      </c>
      <c r="G47" s="11">
        <v>15</v>
      </c>
      <c r="H47" s="101"/>
      <c r="I47" s="136">
        <v>6</v>
      </c>
      <c r="J47" s="137">
        <v>4</v>
      </c>
      <c r="K47" s="359">
        <v>15</v>
      </c>
      <c r="L47" s="359"/>
      <c r="M47" s="359">
        <f t="shared" si="1"/>
        <v>15</v>
      </c>
      <c r="N47" s="359"/>
      <c r="O47" s="359">
        <f t="shared" si="2"/>
        <v>2.2396123268750001</v>
      </c>
      <c r="P47" s="10">
        <v>3</v>
      </c>
      <c r="Q47" s="10"/>
      <c r="R47" s="10"/>
      <c r="S47" s="10"/>
      <c r="T47" s="10"/>
      <c r="U47" s="10">
        <v>3</v>
      </c>
      <c r="V47" s="10"/>
      <c r="W47" s="10"/>
      <c r="X47" s="10">
        <v>1</v>
      </c>
      <c r="Y47" s="140"/>
      <c r="Z47" s="140"/>
      <c r="AA47" s="140"/>
      <c r="AB47" s="141"/>
      <c r="AC47" s="141"/>
      <c r="AD47" s="141"/>
      <c r="AE47" s="141"/>
      <c r="AF47" s="141"/>
      <c r="AG47" s="141"/>
      <c r="AH47" s="141"/>
      <c r="AI47" s="141"/>
      <c r="AJ47" s="141"/>
      <c r="AK47" s="141"/>
      <c r="AL47" s="141"/>
      <c r="AM47" s="141"/>
      <c r="AN47" s="141"/>
      <c r="AO47" s="141"/>
      <c r="AP47" s="153">
        <f t="shared" si="3"/>
        <v>7</v>
      </c>
    </row>
    <row r="48" spans="1:42" ht="15.75" customHeight="1" x14ac:dyDescent="0.2">
      <c r="A48" s="12">
        <v>44</v>
      </c>
      <c r="B48" s="330" t="s">
        <v>65</v>
      </c>
      <c r="C48" s="10" t="str">
        <f>VLOOKUP(B48,'IND kg'!B:D,1,0)</f>
        <v>Paul Simmons</v>
      </c>
      <c r="D48" s="10"/>
      <c r="E48" s="10"/>
      <c r="F48" s="10" t="s">
        <v>219</v>
      </c>
      <c r="G48" s="11">
        <v>13</v>
      </c>
      <c r="H48" s="101"/>
      <c r="I48" s="136">
        <v>12</v>
      </c>
      <c r="J48" s="137">
        <v>7</v>
      </c>
      <c r="K48" s="359">
        <v>11</v>
      </c>
      <c r="L48" s="359">
        <v>5</v>
      </c>
      <c r="M48" s="359">
        <f t="shared" si="1"/>
        <v>11.5</v>
      </c>
      <c r="N48" s="359"/>
      <c r="O48" s="359">
        <f t="shared" si="2"/>
        <v>3.5011661059375001</v>
      </c>
      <c r="P48" s="10">
        <v>8</v>
      </c>
      <c r="Q48" s="10"/>
      <c r="R48" s="10"/>
      <c r="S48" s="10"/>
      <c r="T48" s="10"/>
      <c r="U48" s="10">
        <v>3</v>
      </c>
      <c r="V48" s="10"/>
      <c r="W48" s="10"/>
      <c r="X48" s="10">
        <v>3</v>
      </c>
      <c r="Y48" s="140"/>
      <c r="Z48" s="140"/>
      <c r="AA48" s="140"/>
      <c r="AB48" s="141"/>
      <c r="AC48" s="141"/>
      <c r="AD48" s="141"/>
      <c r="AE48" s="141"/>
      <c r="AF48" s="141"/>
      <c r="AG48" s="141"/>
      <c r="AH48" s="141"/>
      <c r="AI48" s="141"/>
      <c r="AJ48" s="141"/>
      <c r="AK48" s="141"/>
      <c r="AL48" s="141"/>
      <c r="AM48" s="141"/>
      <c r="AN48" s="141"/>
      <c r="AO48" s="141"/>
      <c r="AP48" s="153">
        <f t="shared" si="3"/>
        <v>14</v>
      </c>
    </row>
    <row r="49" spans="1:42" ht="15.75" customHeight="1" x14ac:dyDescent="0.2">
      <c r="A49" s="12">
        <v>45</v>
      </c>
      <c r="B49" s="330" t="s">
        <v>112</v>
      </c>
      <c r="C49" s="10" t="str">
        <f>VLOOKUP(B49,'IND kg'!B:D,1,0)</f>
        <v>Steve Rathbone</v>
      </c>
      <c r="D49" s="13"/>
      <c r="E49" s="10"/>
      <c r="F49" s="10" t="s">
        <v>219</v>
      </c>
      <c r="G49" s="14">
        <v>9</v>
      </c>
      <c r="H49" s="103"/>
      <c r="I49" s="142">
        <v>16</v>
      </c>
      <c r="J49" s="143">
        <v>9</v>
      </c>
      <c r="K49" s="143">
        <v>14</v>
      </c>
      <c r="L49" s="143"/>
      <c r="M49" s="359">
        <f t="shared" si="1"/>
        <v>14</v>
      </c>
      <c r="N49" s="143"/>
      <c r="O49" s="359">
        <f t="shared" si="2"/>
        <v>4.4792246537499993</v>
      </c>
      <c r="P49" s="13"/>
      <c r="Q49" s="13"/>
      <c r="R49" s="13"/>
      <c r="S49" s="13"/>
      <c r="T49" s="13"/>
      <c r="U49" s="13">
        <v>7</v>
      </c>
      <c r="V49" s="13"/>
      <c r="W49" s="13"/>
      <c r="X49" s="13">
        <v>3</v>
      </c>
      <c r="Y49" s="140"/>
      <c r="Z49" s="140"/>
      <c r="AA49" s="140"/>
      <c r="AB49" s="141"/>
      <c r="AC49" s="141"/>
      <c r="AD49" s="141"/>
      <c r="AE49" s="141"/>
      <c r="AF49" s="141"/>
      <c r="AG49" s="141"/>
      <c r="AH49" s="141"/>
      <c r="AI49" s="141"/>
      <c r="AJ49" s="141"/>
      <c r="AK49" s="141"/>
      <c r="AL49" s="141"/>
      <c r="AM49" s="141"/>
      <c r="AN49" s="141"/>
      <c r="AO49" s="141"/>
      <c r="AP49" s="153">
        <f t="shared" si="3"/>
        <v>10</v>
      </c>
    </row>
    <row r="50" spans="1:42" ht="15.75" customHeight="1" x14ac:dyDescent="0.2">
      <c r="A50" s="12">
        <v>46</v>
      </c>
      <c r="B50" s="330" t="s">
        <v>182</v>
      </c>
      <c r="C50" s="10" t="str">
        <f>VLOOKUP(B50,'IND kg'!B:D,1,0)</f>
        <v>Steve Manning</v>
      </c>
      <c r="D50" s="10"/>
      <c r="E50" s="10"/>
      <c r="F50" s="10" t="s">
        <v>214</v>
      </c>
      <c r="G50" s="11">
        <v>9</v>
      </c>
      <c r="H50" s="101"/>
      <c r="I50" s="136">
        <v>28</v>
      </c>
      <c r="J50" s="137">
        <v>11</v>
      </c>
      <c r="K50" s="359">
        <v>7</v>
      </c>
      <c r="L50" s="359">
        <v>5</v>
      </c>
      <c r="M50" s="359">
        <f t="shared" si="1"/>
        <v>7.5</v>
      </c>
      <c r="N50" s="359"/>
      <c r="O50" s="359">
        <f t="shared" si="2"/>
        <v>5.2021374934375002</v>
      </c>
      <c r="P50" s="10">
        <v>6</v>
      </c>
      <c r="Q50" s="10"/>
      <c r="R50" s="10">
        <v>1</v>
      </c>
      <c r="S50" s="10"/>
      <c r="T50" s="10"/>
      <c r="U50" s="10">
        <v>4</v>
      </c>
      <c r="V50" s="10"/>
      <c r="W50" s="10"/>
      <c r="X50" s="10">
        <v>8</v>
      </c>
      <c r="Y50" s="140"/>
      <c r="Z50" s="140"/>
      <c r="AA50" s="140"/>
      <c r="AB50" s="141"/>
      <c r="AC50" s="141"/>
      <c r="AD50" s="141"/>
      <c r="AE50" s="141"/>
      <c r="AF50" s="141"/>
      <c r="AG50" s="141"/>
      <c r="AH50" s="141"/>
      <c r="AI50" s="141"/>
      <c r="AJ50" s="141"/>
      <c r="AK50" s="141"/>
      <c r="AL50" s="141"/>
      <c r="AM50" s="141"/>
      <c r="AN50" s="141"/>
      <c r="AO50" s="141"/>
      <c r="AP50" s="153">
        <f t="shared" si="3"/>
        <v>19</v>
      </c>
    </row>
    <row r="51" spans="1:42" x14ac:dyDescent="0.2">
      <c r="A51" s="12">
        <v>47</v>
      </c>
      <c r="B51" s="330" t="s">
        <v>411</v>
      </c>
      <c r="C51" s="10" t="str">
        <f>VLOOKUP(B51,'IND kg'!B:D,1,0)</f>
        <v>Joe Plumstead</v>
      </c>
      <c r="D51" s="10"/>
      <c r="E51" s="10"/>
      <c r="F51" s="10" t="s">
        <v>216</v>
      </c>
      <c r="G51" s="11">
        <v>22</v>
      </c>
      <c r="H51" s="101"/>
      <c r="I51" s="136">
        <v>51</v>
      </c>
      <c r="J51" s="137"/>
      <c r="K51" s="359"/>
      <c r="L51" s="359"/>
      <c r="M51" s="359">
        <f t="shared" si="1"/>
        <v>0</v>
      </c>
      <c r="N51" s="359"/>
      <c r="O51" s="359">
        <f t="shared" si="2"/>
        <v>0</v>
      </c>
      <c r="P51" s="10"/>
      <c r="Q51" s="10"/>
      <c r="R51" s="10"/>
      <c r="S51" s="10"/>
      <c r="T51" s="10"/>
      <c r="U51" s="10"/>
      <c r="V51" s="10"/>
      <c r="W51" s="10"/>
      <c r="X51" s="10"/>
      <c r="Y51" s="140"/>
      <c r="Z51" s="140"/>
      <c r="AA51" s="140"/>
      <c r="AB51" s="141"/>
      <c r="AC51" s="141"/>
      <c r="AD51" s="141"/>
      <c r="AE51" s="141"/>
      <c r="AF51" s="141"/>
      <c r="AG51" s="141"/>
      <c r="AH51" s="141"/>
      <c r="AI51" s="141"/>
      <c r="AJ51" s="141"/>
      <c r="AK51" s="141"/>
      <c r="AL51" s="141"/>
      <c r="AM51" s="141"/>
      <c r="AN51" s="141"/>
      <c r="AO51" s="141"/>
      <c r="AP51" s="153">
        <f t="shared" si="3"/>
        <v>0</v>
      </c>
    </row>
    <row r="52" spans="1:42" x14ac:dyDescent="0.2">
      <c r="A52" s="12">
        <v>48</v>
      </c>
      <c r="B52" s="330" t="s">
        <v>30</v>
      </c>
      <c r="C52" s="10" t="str">
        <f>VLOOKUP(B52,'IND kg'!B:D,1,0)</f>
        <v>Dave Lane</v>
      </c>
      <c r="D52" s="10"/>
      <c r="E52" s="10"/>
      <c r="F52" s="10" t="s">
        <v>216</v>
      </c>
      <c r="G52" s="11">
        <v>3</v>
      </c>
      <c r="H52" s="101">
        <v>50</v>
      </c>
      <c r="I52" s="136">
        <v>37</v>
      </c>
      <c r="J52" s="137">
        <v>16</v>
      </c>
      <c r="K52" s="359">
        <v>6</v>
      </c>
      <c r="L52" s="359">
        <v>5</v>
      </c>
      <c r="M52" s="359">
        <f t="shared" si="1"/>
        <v>6.5</v>
      </c>
      <c r="N52" s="359"/>
      <c r="O52" s="359">
        <f t="shared" si="2"/>
        <v>7.4417498203125003</v>
      </c>
      <c r="P52" s="10">
        <v>4</v>
      </c>
      <c r="Q52" s="10"/>
      <c r="R52" s="10"/>
      <c r="S52" s="10"/>
      <c r="T52" s="10"/>
      <c r="U52" s="10">
        <v>8</v>
      </c>
      <c r="V52" s="10"/>
      <c r="W52" s="10"/>
      <c r="X52" s="10">
        <v>10</v>
      </c>
      <c r="Y52" s="140"/>
      <c r="Z52" s="140"/>
      <c r="AA52" s="140"/>
      <c r="AB52" s="141"/>
      <c r="AC52" s="141"/>
      <c r="AD52" s="141"/>
      <c r="AE52" s="141"/>
      <c r="AF52" s="141"/>
      <c r="AG52" s="141"/>
      <c r="AH52" s="141"/>
      <c r="AI52" s="141"/>
      <c r="AJ52" s="141"/>
      <c r="AK52" s="141"/>
      <c r="AL52" s="141"/>
      <c r="AM52" s="141"/>
      <c r="AN52" s="141"/>
      <c r="AO52" s="141"/>
      <c r="AP52" s="153">
        <f t="shared" si="3"/>
        <v>22</v>
      </c>
    </row>
    <row r="53" spans="1:42" x14ac:dyDescent="0.2">
      <c r="A53" s="12">
        <v>49</v>
      </c>
      <c r="B53" s="330" t="s">
        <v>237</v>
      </c>
      <c r="C53" s="10" t="str">
        <f>VLOOKUP(B53,'IND kg'!B:D,1,0)</f>
        <v>Carl Smith</v>
      </c>
      <c r="D53" s="10"/>
      <c r="E53" s="10"/>
      <c r="F53" s="10" t="s">
        <v>214</v>
      </c>
      <c r="G53" s="11">
        <v>12</v>
      </c>
      <c r="H53" s="101"/>
      <c r="I53" s="136">
        <v>20</v>
      </c>
      <c r="J53" s="137">
        <v>8</v>
      </c>
      <c r="K53" s="359">
        <v>1</v>
      </c>
      <c r="L53" s="359"/>
      <c r="M53" s="359">
        <f t="shared" si="1"/>
        <v>1</v>
      </c>
      <c r="N53" s="359"/>
      <c r="O53" s="359">
        <f t="shared" si="2"/>
        <v>3.6570884831250003</v>
      </c>
      <c r="P53" s="10">
        <v>4</v>
      </c>
      <c r="Q53" s="10"/>
      <c r="R53" s="10"/>
      <c r="S53" s="10"/>
      <c r="T53" s="10"/>
      <c r="U53" s="10">
        <v>4</v>
      </c>
      <c r="V53" s="10"/>
      <c r="W53" s="10">
        <v>2</v>
      </c>
      <c r="X53" s="10">
        <v>4</v>
      </c>
      <c r="Y53" s="140"/>
      <c r="Z53" s="140"/>
      <c r="AA53" s="140"/>
      <c r="AB53" s="141"/>
      <c r="AC53" s="141"/>
      <c r="AD53" s="141"/>
      <c r="AE53" s="141"/>
      <c r="AF53" s="141"/>
      <c r="AG53" s="141"/>
      <c r="AH53" s="141"/>
      <c r="AI53" s="141"/>
      <c r="AJ53" s="141"/>
      <c r="AK53" s="141"/>
      <c r="AL53" s="141"/>
      <c r="AM53" s="141"/>
      <c r="AN53" s="141"/>
      <c r="AO53" s="141"/>
      <c r="AP53" s="153">
        <f t="shared" si="3"/>
        <v>14</v>
      </c>
    </row>
    <row r="54" spans="1:42" x14ac:dyDescent="0.2">
      <c r="A54" s="12">
        <v>50</v>
      </c>
      <c r="B54" s="330" t="s">
        <v>16</v>
      </c>
      <c r="C54" s="10" t="str">
        <f>VLOOKUP(B54,'IND kg'!B:D,1,0)</f>
        <v>Iain Ellis</v>
      </c>
      <c r="D54" s="10"/>
      <c r="E54" s="10"/>
      <c r="F54" s="10" t="s">
        <v>216</v>
      </c>
      <c r="G54" s="14">
        <v>15</v>
      </c>
      <c r="H54" s="101"/>
      <c r="I54" s="136">
        <v>53</v>
      </c>
      <c r="J54" s="137">
        <v>3</v>
      </c>
      <c r="K54" s="359">
        <v>8</v>
      </c>
      <c r="L54" s="359">
        <v>5</v>
      </c>
      <c r="M54" s="359">
        <f t="shared" si="1"/>
        <v>8.5</v>
      </c>
      <c r="N54" s="359"/>
      <c r="O54" s="359">
        <f t="shared" si="2"/>
        <v>1.6017480565625002</v>
      </c>
      <c r="P54" s="10">
        <v>2</v>
      </c>
      <c r="Q54" s="10"/>
      <c r="R54" s="10"/>
      <c r="S54" s="10"/>
      <c r="T54" s="10"/>
      <c r="U54" s="10">
        <v>1</v>
      </c>
      <c r="V54" s="10"/>
      <c r="W54" s="10"/>
      <c r="X54" s="10">
        <v>6</v>
      </c>
      <c r="Y54" s="140"/>
      <c r="Z54" s="140"/>
      <c r="AA54" s="140"/>
      <c r="AB54" s="141"/>
      <c r="AC54" s="141"/>
      <c r="AD54" s="141"/>
      <c r="AE54" s="141"/>
      <c r="AF54" s="141"/>
      <c r="AG54" s="141"/>
      <c r="AH54" s="141"/>
      <c r="AI54" s="141"/>
      <c r="AJ54" s="141"/>
      <c r="AK54" s="141"/>
      <c r="AL54" s="141"/>
      <c r="AM54" s="141"/>
      <c r="AN54" s="141"/>
      <c r="AO54" s="141"/>
      <c r="AP54" s="153">
        <f t="shared" si="3"/>
        <v>9</v>
      </c>
    </row>
    <row r="55" spans="1:42" x14ac:dyDescent="0.2">
      <c r="A55" s="12">
        <v>51</v>
      </c>
      <c r="B55" s="393" t="s">
        <v>172</v>
      </c>
      <c r="C55" s="10" t="str">
        <f>VLOOKUP(B55,'IND kg'!B:D,1,0)</f>
        <v>Matt Pitter</v>
      </c>
      <c r="D55" s="10"/>
      <c r="E55" s="10"/>
      <c r="F55" s="10" t="s">
        <v>214</v>
      </c>
      <c r="G55" s="11">
        <v>5</v>
      </c>
      <c r="H55" s="101">
        <v>120</v>
      </c>
      <c r="I55" s="136">
        <v>21</v>
      </c>
      <c r="J55" s="137">
        <v>18</v>
      </c>
      <c r="K55" s="359">
        <v>2</v>
      </c>
      <c r="L55" s="359"/>
      <c r="M55" s="359">
        <f t="shared" si="1"/>
        <v>2</v>
      </c>
      <c r="N55" s="359"/>
      <c r="O55" s="359">
        <f t="shared" si="2"/>
        <v>8.2213617062499988</v>
      </c>
      <c r="P55" s="10"/>
      <c r="Q55" s="10"/>
      <c r="R55" s="10">
        <v>2</v>
      </c>
      <c r="S55" s="10"/>
      <c r="T55" s="10"/>
      <c r="U55" s="10">
        <v>6</v>
      </c>
      <c r="V55" s="10"/>
      <c r="W55" s="10">
        <v>1</v>
      </c>
      <c r="X55" s="10">
        <v>4</v>
      </c>
      <c r="Y55" s="140"/>
      <c r="Z55" s="140"/>
      <c r="AA55" s="140"/>
      <c r="AB55" s="141"/>
      <c r="AC55" s="141"/>
      <c r="AD55" s="141"/>
      <c r="AE55" s="141"/>
      <c r="AF55" s="141"/>
      <c r="AG55" s="141"/>
      <c r="AH55" s="141"/>
      <c r="AI55" s="141"/>
      <c r="AJ55" s="141"/>
      <c r="AK55" s="141"/>
      <c r="AL55" s="141"/>
      <c r="AM55" s="141"/>
      <c r="AN55" s="141"/>
      <c r="AO55" s="141"/>
      <c r="AP55" s="153">
        <f t="shared" si="3"/>
        <v>13</v>
      </c>
    </row>
    <row r="56" spans="1:42" hidden="1" x14ac:dyDescent="0.2">
      <c r="A56" s="12">
        <v>53</v>
      </c>
      <c r="B56" s="10"/>
      <c r="C56" s="10" t="e">
        <f>VLOOKUP(B56,'IND kg'!B:D,1,0)</f>
        <v>#N/A</v>
      </c>
      <c r="D56" s="13"/>
      <c r="E56" s="10"/>
      <c r="F56" s="10"/>
      <c r="G56" s="14"/>
      <c r="H56" s="103"/>
      <c r="I56" s="142"/>
      <c r="J56" s="143"/>
      <c r="K56" s="143"/>
      <c r="L56" s="143"/>
      <c r="M56" s="143"/>
      <c r="N56" s="143"/>
      <c r="O56" s="10"/>
      <c r="P56" s="13"/>
      <c r="Q56" s="13"/>
      <c r="R56" s="13"/>
      <c r="S56" s="13"/>
      <c r="T56" s="13"/>
      <c r="U56" s="13"/>
      <c r="V56" s="13"/>
      <c r="W56" s="13"/>
      <c r="X56" s="13"/>
      <c r="Y56" s="140"/>
      <c r="Z56" s="140"/>
      <c r="AA56" s="140"/>
      <c r="AB56" s="141"/>
      <c r="AC56" s="141"/>
      <c r="AD56" s="141"/>
      <c r="AE56" s="141"/>
      <c r="AF56" s="141"/>
      <c r="AG56" s="141"/>
      <c r="AH56" s="141"/>
      <c r="AI56" s="141"/>
      <c r="AJ56" s="141"/>
      <c r="AK56" s="141"/>
      <c r="AL56" s="141"/>
      <c r="AM56" s="141"/>
      <c r="AN56" s="141"/>
      <c r="AO56" s="141"/>
      <c r="AP56" s="153">
        <f>SUM(AP5:AP55)</f>
        <v>584</v>
      </c>
    </row>
    <row r="57" spans="1:42" hidden="1" x14ac:dyDescent="0.2">
      <c r="A57" s="12">
        <v>68</v>
      </c>
      <c r="B57" s="10"/>
      <c r="C57" s="10" t="e">
        <f>VLOOKUP(B57,'IND kg'!B:D,1,0)</f>
        <v>#N/A</v>
      </c>
      <c r="D57" s="10"/>
      <c r="E57" s="10"/>
      <c r="F57" s="10"/>
      <c r="G57" s="11"/>
      <c r="H57" s="101"/>
      <c r="I57" s="136"/>
      <c r="J57" s="137"/>
      <c r="K57" s="359"/>
      <c r="L57" s="359"/>
      <c r="M57" s="359"/>
      <c r="N57" s="359"/>
      <c r="O57" s="10"/>
      <c r="P57" s="10"/>
      <c r="Q57" s="10"/>
      <c r="R57" s="10"/>
      <c r="S57" s="10"/>
      <c r="T57" s="10"/>
      <c r="U57" s="10"/>
      <c r="V57" s="10"/>
      <c r="W57" s="10"/>
      <c r="X57" s="10"/>
      <c r="Y57" s="140"/>
      <c r="Z57" s="140"/>
      <c r="AA57" s="140"/>
      <c r="AB57" s="141"/>
      <c r="AC57" s="141"/>
      <c r="AD57" s="141"/>
      <c r="AE57" s="141"/>
      <c r="AF57" s="141"/>
      <c r="AG57" s="141"/>
      <c r="AH57" s="141"/>
      <c r="AI57" s="141"/>
      <c r="AJ57" s="141"/>
      <c r="AK57" s="141"/>
      <c r="AL57" s="141"/>
      <c r="AM57" s="141"/>
      <c r="AN57" s="141"/>
      <c r="AO57" s="141"/>
      <c r="AP57" s="153"/>
    </row>
    <row r="58" spans="1:42" hidden="1" x14ac:dyDescent="0.2">
      <c r="A58" s="12">
        <v>69</v>
      </c>
      <c r="B58" s="10"/>
      <c r="C58" s="10" t="e">
        <f>VLOOKUP(B58,'IND kg'!B:D,1,0)</f>
        <v>#N/A</v>
      </c>
      <c r="D58" s="10"/>
      <c r="E58" s="10"/>
      <c r="F58" s="10"/>
      <c r="G58" s="11"/>
      <c r="H58" s="101"/>
      <c r="I58" s="136"/>
      <c r="J58" s="137"/>
      <c r="K58" s="359"/>
      <c r="L58" s="359"/>
      <c r="M58" s="359"/>
      <c r="N58" s="359"/>
      <c r="O58" s="10"/>
      <c r="P58" s="10"/>
      <c r="Q58" s="10"/>
      <c r="R58" s="10"/>
      <c r="S58" s="10"/>
      <c r="T58" s="10"/>
      <c r="U58" s="10"/>
      <c r="V58" s="10"/>
      <c r="W58" s="10"/>
      <c r="X58" s="10"/>
      <c r="Y58" s="140"/>
      <c r="Z58" s="140"/>
      <c r="AA58" s="140"/>
      <c r="AB58" s="141"/>
      <c r="AC58" s="141"/>
      <c r="AD58" s="141"/>
      <c r="AE58" s="141"/>
      <c r="AF58" s="141"/>
      <c r="AG58" s="141"/>
      <c r="AH58" s="141"/>
      <c r="AI58" s="141"/>
      <c r="AJ58" s="141"/>
      <c r="AK58" s="141"/>
      <c r="AL58" s="141"/>
      <c r="AM58" s="141"/>
      <c r="AN58" s="141"/>
      <c r="AO58" s="141"/>
      <c r="AP58" s="153"/>
    </row>
    <row r="59" spans="1:42" hidden="1" x14ac:dyDescent="0.2">
      <c r="A59" s="12">
        <v>70</v>
      </c>
      <c r="B59" s="13"/>
      <c r="C59" s="10" t="e">
        <f>VLOOKUP(B59,'IND kg'!B:D,1,0)</f>
        <v>#N/A</v>
      </c>
      <c r="D59" s="10"/>
      <c r="E59" s="10"/>
      <c r="F59" s="10"/>
      <c r="G59" s="11"/>
      <c r="H59" s="101"/>
      <c r="I59" s="136"/>
      <c r="J59" s="137"/>
      <c r="K59" s="359"/>
      <c r="L59" s="359"/>
      <c r="M59" s="359"/>
      <c r="N59" s="359"/>
      <c r="O59" s="10"/>
      <c r="P59" s="10"/>
      <c r="Q59" s="10"/>
      <c r="R59" s="10"/>
      <c r="S59" s="10"/>
      <c r="T59" s="10"/>
      <c r="U59" s="10"/>
      <c r="V59" s="10"/>
      <c r="W59" s="10"/>
      <c r="X59" s="10"/>
      <c r="Y59" s="140"/>
      <c r="Z59" s="140"/>
      <c r="AA59" s="140"/>
      <c r="AB59" s="141"/>
      <c r="AC59" s="141"/>
      <c r="AD59" s="141"/>
      <c r="AE59" s="141"/>
      <c r="AF59" s="141"/>
      <c r="AG59" s="141"/>
      <c r="AH59" s="141"/>
      <c r="AI59" s="141"/>
      <c r="AJ59" s="141"/>
      <c r="AK59" s="141"/>
      <c r="AL59" s="141"/>
      <c r="AM59" s="141"/>
      <c r="AN59" s="141"/>
      <c r="AO59" s="141"/>
      <c r="AP59" s="153"/>
    </row>
    <row r="60" spans="1:42" hidden="1" x14ac:dyDescent="0.2">
      <c r="A60" s="12">
        <v>71</v>
      </c>
      <c r="B60" s="10"/>
      <c r="C60" s="10" t="e">
        <f>VLOOKUP(B60,'IND kg'!B:D,1,0)</f>
        <v>#N/A</v>
      </c>
      <c r="D60" s="13"/>
      <c r="E60" s="10"/>
      <c r="F60" s="10"/>
      <c r="G60" s="11"/>
      <c r="H60" s="103"/>
      <c r="I60" s="142"/>
      <c r="J60" s="143"/>
      <c r="K60" s="143"/>
      <c r="L60" s="143"/>
      <c r="M60" s="143"/>
      <c r="N60" s="143"/>
      <c r="O60" s="10"/>
      <c r="P60" s="13"/>
      <c r="Q60" s="13"/>
      <c r="R60" s="13"/>
      <c r="S60" s="13"/>
      <c r="T60" s="13"/>
      <c r="U60" s="13"/>
      <c r="V60" s="13"/>
      <c r="W60" s="13"/>
      <c r="X60" s="13"/>
      <c r="Y60" s="140"/>
      <c r="Z60" s="140"/>
      <c r="AA60" s="140"/>
      <c r="AB60" s="141"/>
      <c r="AC60" s="141"/>
      <c r="AD60" s="141"/>
      <c r="AE60" s="141"/>
      <c r="AF60" s="141"/>
      <c r="AG60" s="141"/>
      <c r="AH60" s="141"/>
      <c r="AI60" s="141"/>
      <c r="AJ60" s="141"/>
      <c r="AK60" s="141"/>
      <c r="AL60" s="141"/>
      <c r="AM60" s="141"/>
      <c r="AN60" s="141"/>
      <c r="AO60" s="141"/>
      <c r="AP60" s="153"/>
    </row>
    <row r="61" spans="1:42" hidden="1" x14ac:dyDescent="0.2">
      <c r="A61" s="12">
        <v>72</v>
      </c>
      <c r="B61" s="10"/>
      <c r="C61" s="10" t="e">
        <f>VLOOKUP(B61,'IND kg'!B:D,1,0)</f>
        <v>#N/A</v>
      </c>
      <c r="D61" s="10"/>
      <c r="E61" s="10"/>
      <c r="F61" s="10"/>
      <c r="G61" s="11"/>
      <c r="H61" s="101"/>
      <c r="I61" s="136"/>
      <c r="J61" s="137"/>
      <c r="K61" s="359"/>
      <c r="L61" s="359"/>
      <c r="M61" s="359"/>
      <c r="N61" s="359"/>
      <c r="O61" s="10"/>
      <c r="P61" s="10"/>
      <c r="Q61" s="10"/>
      <c r="R61" s="10"/>
      <c r="S61" s="10"/>
      <c r="T61" s="10"/>
      <c r="U61" s="10"/>
      <c r="V61" s="10"/>
      <c r="W61" s="10"/>
      <c r="X61" s="10"/>
      <c r="Y61" s="140"/>
      <c r="Z61" s="140"/>
      <c r="AA61" s="140"/>
      <c r="AB61" s="141"/>
      <c r="AC61" s="141"/>
      <c r="AD61" s="141"/>
      <c r="AE61" s="141"/>
      <c r="AF61" s="141"/>
      <c r="AG61" s="141"/>
      <c r="AH61" s="141"/>
      <c r="AI61" s="141"/>
      <c r="AJ61" s="141"/>
      <c r="AK61" s="141"/>
      <c r="AL61" s="141"/>
      <c r="AM61" s="141"/>
      <c r="AN61" s="141"/>
      <c r="AO61" s="141"/>
      <c r="AP61" s="153"/>
    </row>
    <row r="62" spans="1:42" hidden="1" x14ac:dyDescent="0.2">
      <c r="A62" s="12">
        <v>73</v>
      </c>
      <c r="B62" s="10"/>
      <c r="C62" s="10" t="e">
        <f>VLOOKUP(B62,'IND kg'!B:D,1,0)</f>
        <v>#N/A</v>
      </c>
      <c r="D62" s="10"/>
      <c r="E62" s="10"/>
      <c r="F62" s="10"/>
      <c r="G62" s="11"/>
      <c r="H62" s="101"/>
      <c r="I62" s="136"/>
      <c r="J62" s="137"/>
      <c r="K62" s="359"/>
      <c r="L62" s="359"/>
      <c r="M62" s="359"/>
      <c r="N62" s="359"/>
      <c r="O62" s="10"/>
      <c r="P62" s="10"/>
      <c r="Q62" s="10"/>
      <c r="R62" s="10"/>
      <c r="S62" s="10"/>
      <c r="T62" s="10"/>
      <c r="U62" s="10"/>
      <c r="V62" s="10"/>
      <c r="W62" s="10"/>
      <c r="X62" s="10"/>
      <c r="Y62" s="140"/>
      <c r="Z62" s="140"/>
      <c r="AA62" s="140"/>
      <c r="AB62" s="141"/>
      <c r="AC62" s="141"/>
      <c r="AD62" s="141"/>
      <c r="AE62" s="141"/>
      <c r="AF62" s="141"/>
      <c r="AG62" s="141"/>
      <c r="AH62" s="141"/>
      <c r="AI62" s="141"/>
      <c r="AJ62" s="141"/>
      <c r="AK62" s="141"/>
      <c r="AL62" s="141"/>
      <c r="AM62" s="141"/>
      <c r="AN62" s="141"/>
      <c r="AO62" s="141"/>
      <c r="AP62" s="153"/>
    </row>
    <row r="63" spans="1:42" hidden="1" x14ac:dyDescent="0.2">
      <c r="A63" s="12">
        <v>74</v>
      </c>
      <c r="B63" s="13"/>
      <c r="C63" s="10" t="e">
        <f>VLOOKUP(B63,'IND kg'!B:D,1,0)</f>
        <v>#N/A</v>
      </c>
      <c r="D63" s="10"/>
      <c r="E63" s="10"/>
      <c r="F63" s="10"/>
      <c r="G63" s="11"/>
      <c r="H63" s="101"/>
      <c r="I63" s="136"/>
      <c r="J63" s="137"/>
      <c r="K63" s="359"/>
      <c r="L63" s="359"/>
      <c r="M63" s="359"/>
      <c r="N63" s="359"/>
      <c r="O63" s="10"/>
      <c r="P63" s="10"/>
      <c r="Q63" s="10"/>
      <c r="R63" s="10"/>
      <c r="S63" s="10"/>
      <c r="T63" s="10"/>
      <c r="U63" s="10"/>
      <c r="V63" s="10"/>
      <c r="W63" s="10"/>
      <c r="X63" s="10"/>
      <c r="Y63" s="140"/>
      <c r="Z63" s="140"/>
      <c r="AA63" s="140"/>
      <c r="AB63" s="141"/>
      <c r="AC63" s="141"/>
      <c r="AD63" s="141"/>
      <c r="AE63" s="141"/>
      <c r="AF63" s="141"/>
      <c r="AG63" s="141"/>
      <c r="AH63" s="141"/>
      <c r="AI63" s="141"/>
      <c r="AJ63" s="141"/>
      <c r="AK63" s="141"/>
      <c r="AL63" s="141"/>
      <c r="AM63" s="141"/>
      <c r="AN63" s="141"/>
      <c r="AO63" s="141"/>
      <c r="AP63" s="153"/>
    </row>
    <row r="64" spans="1:42" hidden="1" x14ac:dyDescent="0.2">
      <c r="A64" s="12">
        <v>75</v>
      </c>
      <c r="B64" s="10"/>
      <c r="C64" s="10" t="e">
        <f>VLOOKUP(B64,'IND kg'!B:D,1,0)</f>
        <v>#N/A</v>
      </c>
      <c r="D64" s="13"/>
      <c r="E64" s="10"/>
      <c r="F64" s="10"/>
      <c r="G64" s="11"/>
      <c r="H64" s="103"/>
      <c r="I64" s="142"/>
      <c r="J64" s="143"/>
      <c r="K64" s="143"/>
      <c r="L64" s="143"/>
      <c r="M64" s="143"/>
      <c r="N64" s="143"/>
      <c r="O64" s="10"/>
      <c r="P64" s="13"/>
      <c r="Q64" s="13"/>
      <c r="R64" s="13"/>
      <c r="S64" s="13"/>
      <c r="T64" s="13"/>
      <c r="U64" s="13"/>
      <c r="V64" s="13"/>
      <c r="W64" s="13"/>
      <c r="X64" s="13"/>
      <c r="Y64" s="140"/>
      <c r="Z64" s="140"/>
      <c r="AA64" s="140"/>
      <c r="AB64" s="141"/>
      <c r="AC64" s="141"/>
      <c r="AD64" s="141"/>
      <c r="AE64" s="141"/>
      <c r="AF64" s="141"/>
      <c r="AG64" s="141"/>
      <c r="AH64" s="141"/>
      <c r="AI64" s="141"/>
      <c r="AJ64" s="141"/>
      <c r="AK64" s="141"/>
      <c r="AL64" s="141"/>
      <c r="AM64" s="141"/>
      <c r="AN64" s="141"/>
      <c r="AO64" s="141"/>
      <c r="AP64" s="153"/>
    </row>
    <row r="65" spans="1:42" hidden="1" x14ac:dyDescent="0.2">
      <c r="A65" s="12">
        <v>76</v>
      </c>
      <c r="B65" s="10"/>
      <c r="C65" s="10" t="e">
        <f>VLOOKUP(B65,'IND kg'!B:D,1,0)</f>
        <v>#N/A</v>
      </c>
      <c r="D65" s="10"/>
      <c r="E65" s="10"/>
      <c r="F65" s="10"/>
      <c r="G65" s="11"/>
      <c r="H65" s="101"/>
      <c r="I65" s="136"/>
      <c r="J65" s="137"/>
      <c r="K65" s="359"/>
      <c r="L65" s="359"/>
      <c r="M65" s="359"/>
      <c r="N65" s="359"/>
      <c r="O65" s="10"/>
      <c r="P65" s="10"/>
      <c r="Q65" s="10"/>
      <c r="R65" s="10"/>
      <c r="S65" s="10"/>
      <c r="T65" s="10"/>
      <c r="U65" s="10"/>
      <c r="V65" s="10"/>
      <c r="W65" s="10"/>
      <c r="X65" s="10"/>
      <c r="Y65" s="140"/>
      <c r="Z65" s="140"/>
      <c r="AA65" s="140"/>
      <c r="AB65" s="141"/>
      <c r="AC65" s="141"/>
      <c r="AD65" s="141"/>
      <c r="AE65" s="141"/>
      <c r="AF65" s="141"/>
      <c r="AG65" s="141"/>
      <c r="AH65" s="141"/>
      <c r="AI65" s="141"/>
      <c r="AJ65" s="141"/>
      <c r="AK65" s="141"/>
      <c r="AL65" s="141"/>
      <c r="AM65" s="141"/>
      <c r="AN65" s="141"/>
      <c r="AO65" s="141"/>
      <c r="AP65" s="153"/>
    </row>
    <row r="66" spans="1:42" hidden="1" x14ac:dyDescent="0.2">
      <c r="A66" s="12">
        <v>77</v>
      </c>
      <c r="B66" s="10"/>
      <c r="C66" s="10" t="e">
        <f>VLOOKUP(B66,'IND kg'!B:D,1,0)</f>
        <v>#N/A</v>
      </c>
      <c r="D66" s="10"/>
      <c r="E66" s="10"/>
      <c r="F66" s="10"/>
      <c r="G66" s="11"/>
      <c r="H66" s="101"/>
      <c r="I66" s="136"/>
      <c r="J66" s="137"/>
      <c r="K66" s="359"/>
      <c r="L66" s="359"/>
      <c r="M66" s="359"/>
      <c r="N66" s="359"/>
      <c r="O66" s="10"/>
      <c r="P66" s="10"/>
      <c r="Q66" s="10"/>
      <c r="R66" s="10"/>
      <c r="S66" s="10"/>
      <c r="T66" s="10"/>
      <c r="U66" s="10"/>
      <c r="V66" s="10"/>
      <c r="W66" s="10"/>
      <c r="X66" s="10"/>
      <c r="Y66" s="140"/>
      <c r="Z66" s="140"/>
      <c r="AA66" s="140"/>
      <c r="AB66" s="141"/>
      <c r="AC66" s="141"/>
      <c r="AD66" s="141"/>
      <c r="AE66" s="141"/>
      <c r="AF66" s="141"/>
      <c r="AG66" s="141"/>
      <c r="AH66" s="141"/>
      <c r="AI66" s="141"/>
      <c r="AJ66" s="141"/>
      <c r="AK66" s="141"/>
      <c r="AL66" s="141"/>
      <c r="AM66" s="141"/>
      <c r="AN66" s="141"/>
      <c r="AO66" s="141"/>
      <c r="AP66" s="153"/>
    </row>
    <row r="67" spans="1:42" hidden="1" x14ac:dyDescent="0.2">
      <c r="A67" s="12">
        <v>78</v>
      </c>
      <c r="B67" s="13"/>
      <c r="C67" s="10" t="e">
        <f>VLOOKUP(B67,'IND kg'!B:D,1,0)</f>
        <v>#N/A</v>
      </c>
      <c r="D67" s="10"/>
      <c r="E67" s="10"/>
      <c r="F67" s="10"/>
      <c r="G67" s="11"/>
      <c r="H67" s="101"/>
      <c r="I67" s="136"/>
      <c r="J67" s="137"/>
      <c r="K67" s="359"/>
      <c r="L67" s="359"/>
      <c r="M67" s="359"/>
      <c r="N67" s="359"/>
      <c r="O67" s="10"/>
      <c r="P67" s="10"/>
      <c r="Q67" s="10"/>
      <c r="R67" s="10"/>
      <c r="S67" s="10"/>
      <c r="T67" s="10"/>
      <c r="U67" s="10"/>
      <c r="V67" s="10"/>
      <c r="W67" s="10"/>
      <c r="X67" s="10"/>
      <c r="Y67" s="140"/>
      <c r="Z67" s="140"/>
      <c r="AA67" s="140"/>
      <c r="AB67" s="141"/>
      <c r="AC67" s="141"/>
      <c r="AD67" s="141"/>
      <c r="AE67" s="141"/>
      <c r="AF67" s="141"/>
      <c r="AG67" s="141"/>
      <c r="AH67" s="141"/>
      <c r="AI67" s="141"/>
      <c r="AJ67" s="141"/>
      <c r="AK67" s="141"/>
      <c r="AL67" s="141"/>
      <c r="AM67" s="141"/>
      <c r="AN67" s="141"/>
      <c r="AO67" s="141"/>
      <c r="AP67" s="153"/>
    </row>
    <row r="68" spans="1:42" hidden="1" x14ac:dyDescent="0.2">
      <c r="A68" s="12">
        <v>79</v>
      </c>
      <c r="B68" s="10"/>
      <c r="C68" s="10" t="e">
        <f>VLOOKUP(B68,'IND kg'!B:D,1,0)</f>
        <v>#N/A</v>
      </c>
      <c r="D68" s="13"/>
      <c r="E68" s="10"/>
      <c r="F68" s="10"/>
      <c r="G68" s="14"/>
      <c r="H68" s="103"/>
      <c r="I68" s="142"/>
      <c r="J68" s="143"/>
      <c r="K68" s="143"/>
      <c r="L68" s="143"/>
      <c r="M68" s="143"/>
      <c r="N68" s="143"/>
      <c r="O68" s="10"/>
      <c r="P68" s="13"/>
      <c r="Q68" s="13"/>
      <c r="R68" s="13"/>
      <c r="S68" s="13"/>
      <c r="T68" s="13"/>
      <c r="U68" s="13"/>
      <c r="V68" s="13"/>
      <c r="W68" s="13"/>
      <c r="X68" s="13"/>
      <c r="Y68" s="140"/>
      <c r="Z68" s="140"/>
      <c r="AA68" s="140"/>
      <c r="AB68" s="141"/>
      <c r="AC68" s="141"/>
      <c r="AD68" s="141"/>
      <c r="AE68" s="141"/>
      <c r="AF68" s="141"/>
      <c r="AG68" s="141"/>
      <c r="AH68" s="141"/>
      <c r="AI68" s="141"/>
      <c r="AJ68" s="141"/>
      <c r="AK68" s="141"/>
      <c r="AL68" s="141"/>
      <c r="AM68" s="141"/>
      <c r="AN68" s="141"/>
      <c r="AO68" s="141"/>
      <c r="AP68" s="153"/>
    </row>
    <row r="69" spans="1:42" hidden="1" x14ac:dyDescent="0.2">
      <c r="A69" s="12">
        <v>80</v>
      </c>
      <c r="B69" s="10"/>
      <c r="C69" s="10" t="e">
        <f>VLOOKUP(B69,'IND kg'!B:D,1,0)</f>
        <v>#N/A</v>
      </c>
      <c r="D69" s="10"/>
      <c r="E69" s="10"/>
      <c r="F69" s="10"/>
      <c r="G69" s="11"/>
      <c r="H69" s="101"/>
      <c r="I69" s="136"/>
      <c r="J69" s="137"/>
      <c r="K69" s="359"/>
      <c r="L69" s="359"/>
      <c r="M69" s="359"/>
      <c r="N69" s="359"/>
      <c r="O69" s="10"/>
      <c r="P69" s="10"/>
      <c r="Q69" s="10"/>
      <c r="R69" s="10"/>
      <c r="S69" s="10"/>
      <c r="T69" s="10"/>
      <c r="U69" s="10"/>
      <c r="V69" s="10"/>
      <c r="W69" s="10"/>
      <c r="X69" s="10"/>
      <c r="Y69" s="140"/>
      <c r="Z69" s="140"/>
      <c r="AA69" s="140"/>
      <c r="AB69" s="141"/>
      <c r="AC69" s="141"/>
      <c r="AD69" s="141"/>
      <c r="AE69" s="141"/>
      <c r="AF69" s="141"/>
      <c r="AG69" s="141"/>
      <c r="AH69" s="141"/>
      <c r="AI69" s="141"/>
      <c r="AJ69" s="141"/>
      <c r="AK69" s="141"/>
      <c r="AL69" s="141"/>
      <c r="AM69" s="141"/>
      <c r="AN69" s="141"/>
      <c r="AO69" s="141"/>
      <c r="AP69" s="153"/>
    </row>
    <row r="70" spans="1:42" hidden="1" x14ac:dyDescent="0.2">
      <c r="A70" s="12">
        <v>81</v>
      </c>
      <c r="B70" s="10"/>
      <c r="C70" s="10" t="e">
        <f>VLOOKUP(B70,'IND kg'!B:D,1,0)</f>
        <v>#N/A</v>
      </c>
      <c r="D70" s="10"/>
      <c r="E70" s="10"/>
      <c r="F70" s="10"/>
      <c r="G70" s="11"/>
      <c r="H70" s="101"/>
      <c r="I70" s="136"/>
      <c r="J70" s="137"/>
      <c r="K70" s="359"/>
      <c r="L70" s="359"/>
      <c r="M70" s="359"/>
      <c r="N70" s="359"/>
      <c r="O70" s="10"/>
      <c r="P70" s="10"/>
      <c r="Q70" s="10"/>
      <c r="R70" s="10"/>
      <c r="S70" s="10"/>
      <c r="T70" s="10"/>
      <c r="U70" s="10"/>
      <c r="V70" s="10"/>
      <c r="W70" s="10"/>
      <c r="X70" s="10"/>
      <c r="Y70" s="140"/>
      <c r="Z70" s="140"/>
      <c r="AA70" s="140"/>
      <c r="AB70" s="141"/>
      <c r="AC70" s="141"/>
      <c r="AD70" s="141"/>
      <c r="AE70" s="141"/>
      <c r="AF70" s="141"/>
      <c r="AG70" s="141"/>
      <c r="AH70" s="141"/>
      <c r="AI70" s="141"/>
      <c r="AJ70" s="141"/>
      <c r="AK70" s="141"/>
      <c r="AL70" s="141"/>
      <c r="AM70" s="141"/>
      <c r="AN70" s="141"/>
      <c r="AO70" s="141"/>
      <c r="AP70" s="153"/>
    </row>
    <row r="71" spans="1:42" hidden="1" x14ac:dyDescent="0.2">
      <c r="A71" s="12">
        <v>82</v>
      </c>
      <c r="B71" s="13"/>
      <c r="C71" s="10" t="e">
        <f>VLOOKUP(B71,'IND kg'!B:D,1,0)</f>
        <v>#N/A</v>
      </c>
      <c r="D71" s="10"/>
      <c r="E71" s="10"/>
      <c r="F71" s="10"/>
      <c r="G71" s="11"/>
      <c r="H71" s="101"/>
      <c r="I71" s="136"/>
      <c r="J71" s="137"/>
      <c r="K71" s="359"/>
      <c r="L71" s="359"/>
      <c r="M71" s="359"/>
      <c r="N71" s="359"/>
      <c r="O71" s="10"/>
      <c r="P71" s="10"/>
      <c r="Q71" s="10"/>
      <c r="R71" s="10"/>
      <c r="S71" s="10"/>
      <c r="T71" s="10"/>
      <c r="U71" s="10"/>
      <c r="V71" s="10"/>
      <c r="W71" s="10"/>
      <c r="X71" s="10"/>
      <c r="Y71" s="140"/>
      <c r="Z71" s="140"/>
      <c r="AA71" s="140"/>
      <c r="AB71" s="141"/>
      <c r="AC71" s="141"/>
      <c r="AD71" s="141"/>
      <c r="AE71" s="141"/>
      <c r="AF71" s="141"/>
      <c r="AG71" s="141"/>
      <c r="AH71" s="141"/>
      <c r="AI71" s="141"/>
      <c r="AJ71" s="141"/>
      <c r="AK71" s="141"/>
      <c r="AL71" s="141"/>
      <c r="AM71" s="141"/>
      <c r="AN71" s="141"/>
      <c r="AO71" s="141"/>
      <c r="AP71" s="153"/>
    </row>
    <row r="72" spans="1:42" hidden="1" x14ac:dyDescent="0.2">
      <c r="A72" s="12">
        <v>83</v>
      </c>
      <c r="B72" s="10"/>
      <c r="C72" s="10" t="e">
        <f>VLOOKUP(B72,'IND kg'!B:D,1,0)</f>
        <v>#N/A</v>
      </c>
      <c r="D72" s="13"/>
      <c r="E72" s="10"/>
      <c r="F72" s="10"/>
      <c r="G72" s="14"/>
      <c r="H72" s="103"/>
      <c r="I72" s="142"/>
      <c r="J72" s="143"/>
      <c r="K72" s="143"/>
      <c r="L72" s="143"/>
      <c r="M72" s="143"/>
      <c r="N72" s="143"/>
      <c r="O72" s="10"/>
      <c r="P72" s="13"/>
      <c r="Q72" s="13"/>
      <c r="R72" s="13"/>
      <c r="S72" s="13"/>
      <c r="T72" s="13"/>
      <c r="U72" s="13"/>
      <c r="V72" s="13"/>
      <c r="W72" s="13"/>
      <c r="X72" s="13"/>
      <c r="Y72" s="140"/>
      <c r="Z72" s="140"/>
      <c r="AA72" s="140"/>
      <c r="AB72" s="141"/>
      <c r="AC72" s="141"/>
      <c r="AD72" s="141"/>
      <c r="AE72" s="141"/>
      <c r="AF72" s="141"/>
      <c r="AG72" s="141"/>
      <c r="AH72" s="141"/>
      <c r="AI72" s="141"/>
      <c r="AJ72" s="141"/>
      <c r="AK72" s="141"/>
      <c r="AL72" s="141"/>
      <c r="AM72" s="141"/>
      <c r="AN72" s="141"/>
      <c r="AO72" s="141"/>
      <c r="AP72" s="153"/>
    </row>
    <row r="73" spans="1:42" hidden="1" x14ac:dyDescent="0.2">
      <c r="A73" s="12">
        <v>84</v>
      </c>
      <c r="B73" s="10"/>
      <c r="C73" s="10" t="e">
        <f>VLOOKUP(B73,'IND kg'!B:D,1,0)</f>
        <v>#N/A</v>
      </c>
      <c r="D73" s="10"/>
      <c r="E73" s="10"/>
      <c r="F73" s="10"/>
      <c r="G73" s="11"/>
      <c r="H73" s="101"/>
      <c r="I73" s="136"/>
      <c r="J73" s="137"/>
      <c r="K73" s="359"/>
      <c r="L73" s="359"/>
      <c r="M73" s="359"/>
      <c r="N73" s="359"/>
      <c r="O73" s="10"/>
      <c r="P73" s="10"/>
      <c r="Q73" s="10"/>
      <c r="R73" s="10"/>
      <c r="S73" s="10"/>
      <c r="T73" s="10"/>
      <c r="U73" s="10"/>
      <c r="V73" s="10"/>
      <c r="W73" s="10"/>
      <c r="X73" s="10"/>
      <c r="Y73" s="140"/>
      <c r="Z73" s="140"/>
      <c r="AA73" s="140"/>
      <c r="AB73" s="141"/>
      <c r="AC73" s="141"/>
      <c r="AD73" s="141"/>
      <c r="AE73" s="141"/>
      <c r="AF73" s="141"/>
      <c r="AG73" s="141"/>
      <c r="AH73" s="141"/>
      <c r="AI73" s="141"/>
      <c r="AJ73" s="141"/>
      <c r="AK73" s="141"/>
      <c r="AL73" s="141"/>
      <c r="AM73" s="141"/>
      <c r="AN73" s="141"/>
      <c r="AO73" s="141"/>
      <c r="AP73" s="153"/>
    </row>
    <row r="74" spans="1:42" hidden="1" x14ac:dyDescent="0.2">
      <c r="A74" s="12">
        <v>85</v>
      </c>
      <c r="B74" s="10"/>
      <c r="C74" s="10" t="e">
        <f>VLOOKUP(B74,'IND kg'!B:D,1,0)</f>
        <v>#N/A</v>
      </c>
      <c r="D74" s="10"/>
      <c r="E74" s="10"/>
      <c r="F74" s="10"/>
      <c r="G74" s="11"/>
      <c r="H74" s="101"/>
      <c r="I74" s="136"/>
      <c r="J74" s="137"/>
      <c r="K74" s="359"/>
      <c r="L74" s="359"/>
      <c r="M74" s="359"/>
      <c r="N74" s="359"/>
      <c r="O74" s="10"/>
      <c r="P74" s="10"/>
      <c r="Q74" s="10"/>
      <c r="R74" s="10"/>
      <c r="S74" s="10"/>
      <c r="T74" s="10"/>
      <c r="U74" s="10"/>
      <c r="V74" s="10"/>
      <c r="W74" s="10"/>
      <c r="X74" s="10"/>
      <c r="Y74" s="140"/>
      <c r="Z74" s="140"/>
      <c r="AA74" s="140"/>
      <c r="AB74" s="141"/>
      <c r="AC74" s="141"/>
      <c r="AD74" s="141"/>
      <c r="AE74" s="141"/>
      <c r="AF74" s="141"/>
      <c r="AG74" s="141"/>
      <c r="AH74" s="141"/>
      <c r="AI74" s="141"/>
      <c r="AJ74" s="141"/>
      <c r="AK74" s="141"/>
      <c r="AL74" s="141"/>
      <c r="AM74" s="141"/>
      <c r="AN74" s="141"/>
      <c r="AO74" s="141"/>
      <c r="AP74" s="153"/>
    </row>
    <row r="75" spans="1:42" hidden="1" x14ac:dyDescent="0.2">
      <c r="A75" s="12">
        <v>86</v>
      </c>
      <c r="B75" s="13"/>
      <c r="C75" s="10" t="e">
        <f>VLOOKUP(B75,'IND kg'!B:D,1,0)</f>
        <v>#N/A</v>
      </c>
      <c r="D75" s="10"/>
      <c r="E75" s="10"/>
      <c r="F75" s="10"/>
      <c r="G75" s="11"/>
      <c r="H75" s="101"/>
      <c r="I75" s="136"/>
      <c r="J75" s="137"/>
      <c r="K75" s="359"/>
      <c r="L75" s="359"/>
      <c r="M75" s="359"/>
      <c r="N75" s="359"/>
      <c r="O75" s="10"/>
      <c r="P75" s="10"/>
      <c r="Q75" s="10"/>
      <c r="R75" s="10"/>
      <c r="S75" s="10"/>
      <c r="T75" s="10"/>
      <c r="U75" s="10"/>
      <c r="V75" s="10"/>
      <c r="W75" s="10"/>
      <c r="X75" s="10"/>
      <c r="Y75" s="140"/>
      <c r="Z75" s="140"/>
      <c r="AA75" s="140"/>
      <c r="AB75" s="141"/>
      <c r="AC75" s="141"/>
      <c r="AD75" s="141"/>
      <c r="AE75" s="141"/>
      <c r="AF75" s="141"/>
      <c r="AG75" s="141"/>
      <c r="AH75" s="141"/>
      <c r="AI75" s="141"/>
      <c r="AJ75" s="141"/>
      <c r="AK75" s="141"/>
      <c r="AL75" s="141"/>
      <c r="AM75" s="141"/>
      <c r="AN75" s="141"/>
      <c r="AO75" s="141"/>
      <c r="AP75" s="153"/>
    </row>
    <row r="76" spans="1:42" hidden="1" x14ac:dyDescent="0.2">
      <c r="A76" s="12">
        <v>87</v>
      </c>
      <c r="B76" s="10"/>
      <c r="C76" s="10" t="e">
        <f>VLOOKUP(B76,'IND kg'!B:D,1,0)</f>
        <v>#N/A</v>
      </c>
      <c r="D76" s="13"/>
      <c r="E76" s="10"/>
      <c r="F76" s="10"/>
      <c r="G76" s="14"/>
      <c r="H76" s="103"/>
      <c r="I76" s="142"/>
      <c r="J76" s="143"/>
      <c r="K76" s="143"/>
      <c r="L76" s="143"/>
      <c r="M76" s="143"/>
      <c r="N76" s="143"/>
      <c r="O76" s="10"/>
      <c r="P76" s="13"/>
      <c r="Q76" s="13"/>
      <c r="R76" s="13"/>
      <c r="S76" s="13"/>
      <c r="T76" s="13"/>
      <c r="U76" s="13"/>
      <c r="V76" s="13"/>
      <c r="W76" s="13"/>
      <c r="X76" s="13"/>
      <c r="Y76" s="140"/>
      <c r="Z76" s="140"/>
      <c r="AA76" s="140"/>
      <c r="AB76" s="141"/>
      <c r="AC76" s="141"/>
      <c r="AD76" s="141"/>
      <c r="AE76" s="141"/>
      <c r="AF76" s="141"/>
      <c r="AG76" s="141"/>
      <c r="AH76" s="141"/>
      <c r="AI76" s="141"/>
      <c r="AJ76" s="141"/>
      <c r="AK76" s="141"/>
      <c r="AL76" s="141"/>
      <c r="AM76" s="141"/>
      <c r="AN76" s="141"/>
      <c r="AO76" s="141"/>
      <c r="AP76" s="153"/>
    </row>
    <row r="77" spans="1:42" hidden="1" x14ac:dyDescent="0.2">
      <c r="A77" s="12">
        <v>88</v>
      </c>
      <c r="B77" s="10"/>
      <c r="C77" s="10" t="e">
        <f>VLOOKUP(B77,'IND kg'!B:D,1,0)</f>
        <v>#N/A</v>
      </c>
      <c r="D77" s="10"/>
      <c r="E77" s="10"/>
      <c r="F77" s="10"/>
      <c r="G77" s="11"/>
      <c r="H77" s="101"/>
      <c r="I77" s="136"/>
      <c r="J77" s="137"/>
      <c r="K77" s="359"/>
      <c r="L77" s="359"/>
      <c r="M77" s="359"/>
      <c r="N77" s="359"/>
      <c r="O77" s="10"/>
      <c r="P77" s="10"/>
      <c r="Q77" s="10"/>
      <c r="R77" s="10"/>
      <c r="S77" s="10"/>
      <c r="T77" s="10"/>
      <c r="U77" s="10"/>
      <c r="V77" s="10"/>
      <c r="W77" s="10"/>
      <c r="X77" s="10"/>
      <c r="Y77" s="140"/>
      <c r="Z77" s="140"/>
      <c r="AA77" s="140"/>
      <c r="AB77" s="141"/>
      <c r="AC77" s="141"/>
      <c r="AD77" s="141"/>
      <c r="AE77" s="141"/>
      <c r="AF77" s="141"/>
      <c r="AG77" s="141"/>
      <c r="AH77" s="141"/>
      <c r="AI77" s="141"/>
      <c r="AJ77" s="141"/>
      <c r="AK77" s="141"/>
      <c r="AL77" s="141"/>
      <c r="AM77" s="141"/>
      <c r="AN77" s="141"/>
      <c r="AO77" s="141"/>
      <c r="AP77" s="153"/>
    </row>
    <row r="78" spans="1:42" hidden="1" x14ac:dyDescent="0.2">
      <c r="A78" s="12">
        <v>89</v>
      </c>
      <c r="B78" s="10"/>
      <c r="C78" s="10" t="e">
        <f>VLOOKUP(B78,'IND kg'!B:D,1,0)</f>
        <v>#N/A</v>
      </c>
      <c r="D78" s="10"/>
      <c r="E78" s="10"/>
      <c r="F78" s="10"/>
      <c r="G78" s="11"/>
      <c r="H78" s="101"/>
      <c r="I78" s="136"/>
      <c r="J78" s="137"/>
      <c r="K78" s="359"/>
      <c r="L78" s="359"/>
      <c r="M78" s="359"/>
      <c r="N78" s="359"/>
      <c r="O78" s="10"/>
      <c r="P78" s="10"/>
      <c r="Q78" s="10"/>
      <c r="R78" s="10"/>
      <c r="S78" s="10"/>
      <c r="T78" s="10"/>
      <c r="U78" s="10"/>
      <c r="V78" s="10"/>
      <c r="W78" s="10"/>
      <c r="X78" s="10"/>
      <c r="Y78" s="140"/>
      <c r="Z78" s="140"/>
      <c r="AA78" s="140"/>
      <c r="AB78" s="141"/>
      <c r="AC78" s="141"/>
      <c r="AD78" s="141"/>
      <c r="AE78" s="141"/>
      <c r="AF78" s="141"/>
      <c r="AG78" s="141"/>
      <c r="AH78" s="141"/>
      <c r="AI78" s="141"/>
      <c r="AJ78" s="141"/>
      <c r="AK78" s="141"/>
      <c r="AL78" s="141"/>
      <c r="AM78" s="141"/>
      <c r="AN78" s="141"/>
      <c r="AO78" s="141"/>
      <c r="AP78" s="153"/>
    </row>
    <row r="79" spans="1:42" hidden="1" x14ac:dyDescent="0.2">
      <c r="A79" s="12">
        <v>90</v>
      </c>
      <c r="B79" s="13"/>
      <c r="C79" s="10" t="e">
        <f>VLOOKUP(B79,'IND kg'!B:D,1,0)</f>
        <v>#N/A</v>
      </c>
      <c r="D79" s="10"/>
      <c r="E79" s="10"/>
      <c r="F79" s="10"/>
      <c r="G79" s="11"/>
      <c r="H79" s="101"/>
      <c r="I79" s="136"/>
      <c r="J79" s="137"/>
      <c r="K79" s="359"/>
      <c r="L79" s="359"/>
      <c r="M79" s="359"/>
      <c r="N79" s="359"/>
      <c r="O79" s="10"/>
      <c r="P79" s="10"/>
      <c r="Q79" s="10"/>
      <c r="R79" s="10"/>
      <c r="S79" s="10"/>
      <c r="T79" s="10"/>
      <c r="U79" s="10"/>
      <c r="V79" s="10"/>
      <c r="W79" s="10"/>
      <c r="X79" s="10"/>
      <c r="Y79" s="140"/>
      <c r="Z79" s="140"/>
      <c r="AA79" s="140"/>
      <c r="AB79" s="141"/>
      <c r="AC79" s="141"/>
      <c r="AD79" s="141"/>
      <c r="AE79" s="141"/>
      <c r="AF79" s="141"/>
      <c r="AG79" s="141"/>
      <c r="AH79" s="141"/>
      <c r="AI79" s="141"/>
      <c r="AJ79" s="141"/>
      <c r="AK79" s="141"/>
      <c r="AL79" s="141"/>
      <c r="AM79" s="141"/>
      <c r="AN79" s="141"/>
      <c r="AO79" s="141"/>
      <c r="AP79" s="153"/>
    </row>
    <row r="80" spans="1:42" hidden="1" x14ac:dyDescent="0.2">
      <c r="A80" s="12">
        <v>91</v>
      </c>
      <c r="B80" s="13"/>
      <c r="C80" s="10" t="e">
        <f>VLOOKUP(B80,'IND kg'!B:D,1,0)</f>
        <v>#N/A</v>
      </c>
      <c r="D80" s="13"/>
      <c r="E80" s="10"/>
      <c r="F80" s="10"/>
      <c r="G80" s="14"/>
      <c r="H80" s="103"/>
      <c r="I80" s="142"/>
      <c r="J80" s="143"/>
      <c r="K80" s="143"/>
      <c r="L80" s="143"/>
      <c r="M80" s="143"/>
      <c r="N80" s="143"/>
      <c r="O80" s="10"/>
      <c r="P80" s="13"/>
      <c r="Q80" s="13"/>
      <c r="R80" s="13"/>
      <c r="S80" s="13"/>
      <c r="T80" s="13"/>
      <c r="U80" s="13"/>
      <c r="V80" s="13"/>
      <c r="W80" s="13"/>
      <c r="X80" s="13"/>
      <c r="Y80" s="140"/>
      <c r="Z80" s="140"/>
      <c r="AA80" s="140"/>
      <c r="AB80" s="141"/>
      <c r="AC80" s="141"/>
      <c r="AD80" s="141"/>
      <c r="AE80" s="141"/>
      <c r="AF80" s="141"/>
      <c r="AG80" s="141"/>
      <c r="AH80" s="141"/>
      <c r="AI80" s="141"/>
      <c r="AJ80" s="141"/>
      <c r="AK80" s="141"/>
      <c r="AL80" s="141"/>
      <c r="AM80" s="141"/>
      <c r="AN80" s="141"/>
      <c r="AO80" s="141"/>
      <c r="AP80" s="153"/>
    </row>
    <row r="81" spans="1:42" hidden="1" x14ac:dyDescent="0.2">
      <c r="A81" s="12">
        <v>92</v>
      </c>
      <c r="B81" s="13"/>
      <c r="C81" s="10" t="e">
        <f>VLOOKUP(B81,'IND kg'!B:D,1,0)</f>
        <v>#N/A</v>
      </c>
      <c r="D81" s="13"/>
      <c r="E81" s="10"/>
      <c r="F81" s="10"/>
      <c r="G81" s="14"/>
      <c r="H81" s="103"/>
      <c r="I81" s="142"/>
      <c r="J81" s="143"/>
      <c r="K81" s="143"/>
      <c r="L81" s="143"/>
      <c r="M81" s="143"/>
      <c r="N81" s="143"/>
      <c r="O81" s="10"/>
      <c r="P81" s="13"/>
      <c r="Q81" s="13"/>
      <c r="R81" s="13"/>
      <c r="S81" s="13"/>
      <c r="T81" s="13"/>
      <c r="U81" s="13"/>
      <c r="V81" s="13"/>
      <c r="W81" s="13"/>
      <c r="X81" s="13"/>
      <c r="Y81" s="140"/>
      <c r="Z81" s="140"/>
      <c r="AA81" s="140"/>
      <c r="AB81" s="141"/>
      <c r="AC81" s="141"/>
      <c r="AD81" s="141"/>
      <c r="AE81" s="141"/>
      <c r="AF81" s="141"/>
      <c r="AG81" s="141"/>
      <c r="AH81" s="141"/>
      <c r="AI81" s="141"/>
      <c r="AJ81" s="141"/>
      <c r="AK81" s="141"/>
      <c r="AL81" s="141"/>
      <c r="AM81" s="141"/>
      <c r="AN81" s="141"/>
      <c r="AO81" s="141"/>
      <c r="AP81" s="153"/>
    </row>
    <row r="82" spans="1:42" hidden="1" x14ac:dyDescent="0.2">
      <c r="A82" s="12">
        <v>93</v>
      </c>
      <c r="B82" s="13"/>
      <c r="C82" s="10" t="e">
        <f>VLOOKUP(B82,'IND kg'!B:D,1,0)</f>
        <v>#N/A</v>
      </c>
      <c r="D82" s="13"/>
      <c r="E82" s="10"/>
      <c r="F82" s="10"/>
      <c r="G82" s="14"/>
      <c r="H82" s="103"/>
      <c r="I82" s="142"/>
      <c r="J82" s="143"/>
      <c r="K82" s="143"/>
      <c r="L82" s="143"/>
      <c r="M82" s="143"/>
      <c r="N82" s="143"/>
      <c r="O82" s="10"/>
      <c r="P82" s="13"/>
      <c r="Q82" s="13"/>
      <c r="R82" s="13"/>
      <c r="S82" s="13"/>
      <c r="T82" s="13"/>
      <c r="U82" s="13"/>
      <c r="V82" s="13"/>
      <c r="W82" s="13"/>
      <c r="X82" s="13"/>
      <c r="Y82" s="140"/>
      <c r="Z82" s="140"/>
      <c r="AA82" s="140"/>
      <c r="AB82" s="141"/>
      <c r="AC82" s="141"/>
      <c r="AD82" s="141"/>
      <c r="AE82" s="141"/>
      <c r="AF82" s="141"/>
      <c r="AG82" s="141"/>
      <c r="AH82" s="141"/>
      <c r="AI82" s="141"/>
      <c r="AJ82" s="141"/>
      <c r="AK82" s="141"/>
      <c r="AL82" s="141"/>
      <c r="AM82" s="141"/>
      <c r="AN82" s="141"/>
      <c r="AO82" s="141"/>
      <c r="AP82" s="153"/>
    </row>
    <row r="83" spans="1:42" hidden="1" x14ac:dyDescent="0.2">
      <c r="A83" s="12">
        <v>94</v>
      </c>
      <c r="B83" s="13"/>
      <c r="C83" s="10" t="e">
        <f>VLOOKUP(B83,'IND kg'!B:D,1,0)</f>
        <v>#N/A</v>
      </c>
      <c r="D83" s="13"/>
      <c r="E83" s="10"/>
      <c r="F83" s="10"/>
      <c r="G83" s="14"/>
      <c r="H83" s="103"/>
      <c r="I83" s="142"/>
      <c r="J83" s="143"/>
      <c r="K83" s="143"/>
      <c r="L83" s="143"/>
      <c r="M83" s="143"/>
      <c r="N83" s="143"/>
      <c r="O83" s="10"/>
      <c r="P83" s="13"/>
      <c r="Q83" s="13"/>
      <c r="R83" s="13"/>
      <c r="S83" s="13"/>
      <c r="T83" s="13"/>
      <c r="U83" s="13"/>
      <c r="V83" s="13"/>
      <c r="W83" s="13"/>
      <c r="X83" s="13"/>
      <c r="Y83" s="140"/>
      <c r="Z83" s="140"/>
      <c r="AA83" s="140"/>
      <c r="AB83" s="141"/>
      <c r="AC83" s="141"/>
      <c r="AD83" s="141"/>
      <c r="AE83" s="141"/>
      <c r="AF83" s="141"/>
      <c r="AG83" s="141"/>
      <c r="AH83" s="141"/>
      <c r="AI83" s="141"/>
      <c r="AJ83" s="141"/>
      <c r="AK83" s="141"/>
      <c r="AL83" s="141"/>
      <c r="AM83" s="141"/>
      <c r="AN83" s="141"/>
      <c r="AO83" s="141"/>
      <c r="AP83" s="153"/>
    </row>
    <row r="84" spans="1:42" hidden="1" x14ac:dyDescent="0.2">
      <c r="A84" s="12">
        <v>95</v>
      </c>
      <c r="B84" s="13"/>
      <c r="C84" s="10" t="e">
        <f>VLOOKUP(B84,'IND kg'!B:D,1,0)</f>
        <v>#N/A</v>
      </c>
      <c r="D84" s="13"/>
      <c r="E84" s="10"/>
      <c r="F84" s="10"/>
      <c r="G84" s="14"/>
      <c r="H84" s="103"/>
      <c r="I84" s="142"/>
      <c r="J84" s="143"/>
      <c r="K84" s="143"/>
      <c r="L84" s="143"/>
      <c r="M84" s="143"/>
      <c r="N84" s="143"/>
      <c r="O84" s="10"/>
      <c r="P84" s="13"/>
      <c r="Q84" s="13"/>
      <c r="R84" s="13"/>
      <c r="S84" s="13"/>
      <c r="T84" s="13"/>
      <c r="U84" s="13"/>
      <c r="V84" s="13"/>
      <c r="W84" s="13"/>
      <c r="X84" s="13"/>
      <c r="Y84" s="140"/>
      <c r="Z84" s="140"/>
      <c r="AA84" s="140"/>
      <c r="AB84" s="141"/>
      <c r="AC84" s="141"/>
      <c r="AD84" s="141"/>
      <c r="AE84" s="141"/>
      <c r="AF84" s="141"/>
      <c r="AG84" s="141"/>
      <c r="AH84" s="141"/>
      <c r="AI84" s="141"/>
      <c r="AJ84" s="141"/>
      <c r="AK84" s="141"/>
      <c r="AL84" s="141"/>
      <c r="AM84" s="141"/>
      <c r="AN84" s="141"/>
      <c r="AO84" s="141"/>
      <c r="AP84" s="153"/>
    </row>
    <row r="85" spans="1:42" hidden="1" x14ac:dyDescent="0.2">
      <c r="A85" s="12">
        <v>96</v>
      </c>
      <c r="B85" s="13"/>
      <c r="C85" s="10" t="e">
        <f>VLOOKUP(B85,'IND kg'!B:D,1,0)</f>
        <v>#N/A</v>
      </c>
      <c r="D85" s="13"/>
      <c r="E85" s="10"/>
      <c r="F85" s="10"/>
      <c r="G85" s="14"/>
      <c r="H85" s="103"/>
      <c r="I85" s="142"/>
      <c r="J85" s="143"/>
      <c r="K85" s="143"/>
      <c r="L85" s="143"/>
      <c r="M85" s="143"/>
      <c r="N85" s="143"/>
      <c r="O85" s="10"/>
      <c r="P85" s="13"/>
      <c r="Q85" s="13"/>
      <c r="R85" s="13"/>
      <c r="S85" s="13"/>
      <c r="T85" s="13"/>
      <c r="U85" s="13"/>
      <c r="V85" s="13"/>
      <c r="W85" s="13"/>
      <c r="X85" s="13"/>
      <c r="Y85" s="140"/>
      <c r="Z85" s="140"/>
      <c r="AA85" s="140"/>
      <c r="AB85" s="141"/>
      <c r="AC85" s="141"/>
      <c r="AD85" s="141"/>
      <c r="AE85" s="141"/>
      <c r="AF85" s="141"/>
      <c r="AG85" s="141"/>
      <c r="AH85" s="141"/>
      <c r="AI85" s="141"/>
      <c r="AJ85" s="141"/>
      <c r="AK85" s="141"/>
      <c r="AL85" s="141"/>
      <c r="AM85" s="141"/>
      <c r="AN85" s="141"/>
      <c r="AO85" s="141"/>
      <c r="AP85" s="153"/>
    </row>
    <row r="86" spans="1:42" hidden="1" x14ac:dyDescent="0.2">
      <c r="A86" s="12">
        <v>97</v>
      </c>
      <c r="B86" s="13"/>
      <c r="C86" s="10" t="e">
        <f>VLOOKUP(B86,'IND kg'!B:D,1,0)</f>
        <v>#N/A</v>
      </c>
      <c r="D86" s="13"/>
      <c r="E86" s="10"/>
      <c r="F86" s="10"/>
      <c r="G86" s="14"/>
      <c r="H86" s="103"/>
      <c r="I86" s="142"/>
      <c r="J86" s="143"/>
      <c r="K86" s="143"/>
      <c r="L86" s="143"/>
      <c r="M86" s="143"/>
      <c r="N86" s="143"/>
      <c r="O86" s="10"/>
      <c r="P86" s="13"/>
      <c r="Q86" s="13"/>
      <c r="R86" s="13"/>
      <c r="S86" s="13"/>
      <c r="T86" s="13"/>
      <c r="U86" s="13"/>
      <c r="V86" s="13"/>
      <c r="W86" s="13"/>
      <c r="X86" s="13"/>
      <c r="Y86" s="140"/>
      <c r="Z86" s="140"/>
      <c r="AA86" s="140"/>
      <c r="AB86" s="141"/>
      <c r="AC86" s="141"/>
      <c r="AD86" s="141"/>
      <c r="AE86" s="141"/>
      <c r="AF86" s="141"/>
      <c r="AG86" s="141"/>
      <c r="AH86" s="141"/>
      <c r="AI86" s="141"/>
      <c r="AJ86" s="141"/>
      <c r="AK86" s="141"/>
      <c r="AL86" s="141"/>
      <c r="AM86" s="141"/>
      <c r="AN86" s="141"/>
      <c r="AO86" s="141"/>
      <c r="AP86" s="153"/>
    </row>
    <row r="87" spans="1:42" hidden="1" x14ac:dyDescent="0.2">
      <c r="A87" s="12">
        <v>98</v>
      </c>
      <c r="B87" s="13"/>
      <c r="C87" s="10" t="e">
        <f>VLOOKUP(B87,'IND kg'!B:D,1,0)</f>
        <v>#N/A</v>
      </c>
      <c r="D87" s="13"/>
      <c r="E87" s="10"/>
      <c r="F87" s="10"/>
      <c r="G87" s="14"/>
      <c r="H87" s="103"/>
      <c r="I87" s="142"/>
      <c r="J87" s="143"/>
      <c r="K87" s="143"/>
      <c r="L87" s="143"/>
      <c r="M87" s="143"/>
      <c r="N87" s="143"/>
      <c r="O87" s="10"/>
      <c r="P87" s="13"/>
      <c r="Q87" s="13"/>
      <c r="R87" s="13"/>
      <c r="S87" s="13"/>
      <c r="T87" s="13"/>
      <c r="U87" s="13"/>
      <c r="V87" s="13"/>
      <c r="W87" s="13"/>
      <c r="X87" s="13"/>
      <c r="Y87" s="140"/>
      <c r="Z87" s="140"/>
      <c r="AA87" s="140"/>
      <c r="AB87" s="141"/>
      <c r="AC87" s="141"/>
      <c r="AD87" s="141"/>
      <c r="AE87" s="141"/>
      <c r="AF87" s="141"/>
      <c r="AG87" s="141"/>
      <c r="AH87" s="141"/>
      <c r="AI87" s="141"/>
      <c r="AJ87" s="141"/>
      <c r="AK87" s="141"/>
      <c r="AL87" s="141"/>
      <c r="AM87" s="141"/>
      <c r="AN87" s="141"/>
      <c r="AO87" s="141"/>
      <c r="AP87" s="153"/>
    </row>
    <row r="88" spans="1:42" hidden="1" x14ac:dyDescent="0.2">
      <c r="A88" s="12">
        <v>99</v>
      </c>
      <c r="B88" s="13"/>
      <c r="C88" s="10" t="e">
        <f>VLOOKUP(B88,'IND kg'!B:D,1,0)</f>
        <v>#N/A</v>
      </c>
      <c r="D88" s="13"/>
      <c r="E88" s="10"/>
      <c r="F88" s="10"/>
      <c r="G88" s="14"/>
      <c r="H88" s="103"/>
      <c r="I88" s="142"/>
      <c r="J88" s="143"/>
      <c r="K88" s="143"/>
      <c r="L88" s="143"/>
      <c r="M88" s="143"/>
      <c r="N88" s="143"/>
      <c r="O88" s="10"/>
      <c r="P88" s="13"/>
      <c r="Q88" s="13"/>
      <c r="R88" s="13"/>
      <c r="S88" s="13"/>
      <c r="T88" s="13"/>
      <c r="U88" s="13"/>
      <c r="V88" s="13"/>
      <c r="W88" s="13"/>
      <c r="X88" s="13"/>
      <c r="Y88" s="140"/>
      <c r="Z88" s="140"/>
      <c r="AA88" s="140"/>
      <c r="AB88" s="141"/>
      <c r="AC88" s="141"/>
      <c r="AD88" s="141"/>
      <c r="AE88" s="141"/>
      <c r="AF88" s="141"/>
      <c r="AG88" s="141"/>
      <c r="AH88" s="141"/>
      <c r="AI88" s="141"/>
      <c r="AJ88" s="141"/>
      <c r="AK88" s="141"/>
      <c r="AL88" s="141"/>
      <c r="AM88" s="141"/>
      <c r="AN88" s="141"/>
      <c r="AO88" s="141"/>
      <c r="AP88" s="153"/>
    </row>
    <row r="89" spans="1:42" ht="15" hidden="1" customHeight="1" x14ac:dyDescent="0.2">
      <c r="A89" s="12">
        <v>100</v>
      </c>
      <c r="B89" s="13"/>
      <c r="C89" s="10" t="e">
        <f>VLOOKUP(B89,'IND kg'!B:D,1,0)</f>
        <v>#N/A</v>
      </c>
      <c r="D89" s="13"/>
      <c r="E89" s="10"/>
      <c r="F89" s="10"/>
      <c r="G89" s="14"/>
      <c r="H89" s="103"/>
      <c r="I89" s="142"/>
      <c r="J89" s="143"/>
      <c r="K89" s="143"/>
      <c r="L89" s="143"/>
      <c r="M89" s="143"/>
      <c r="N89" s="143"/>
      <c r="O89" s="10"/>
      <c r="P89" s="13"/>
      <c r="Q89" s="13"/>
      <c r="R89" s="13"/>
      <c r="S89" s="13"/>
      <c r="T89" s="13"/>
      <c r="U89" s="13"/>
      <c r="V89" s="13"/>
      <c r="W89" s="13"/>
      <c r="X89" s="13"/>
      <c r="Y89" s="140"/>
      <c r="Z89" s="140"/>
      <c r="AA89" s="140"/>
      <c r="AB89" s="141"/>
      <c r="AC89" s="141"/>
      <c r="AD89" s="141"/>
      <c r="AE89" s="141"/>
      <c r="AF89" s="141"/>
      <c r="AG89" s="141"/>
      <c r="AH89" s="141"/>
      <c r="AI89" s="141"/>
      <c r="AJ89" s="141"/>
      <c r="AK89" s="141"/>
      <c r="AL89" s="141"/>
      <c r="AM89" s="141"/>
      <c r="AN89" s="141"/>
      <c r="AO89" s="141"/>
      <c r="AP89" s="153"/>
    </row>
    <row r="90" spans="1:42" ht="15" hidden="1" customHeight="1" x14ac:dyDescent="0.2">
      <c r="A90" s="12">
        <v>101</v>
      </c>
      <c r="B90" s="13"/>
      <c r="C90" s="10" t="e">
        <f>VLOOKUP(B90,'IND kg'!B:D,1,0)</f>
        <v>#N/A</v>
      </c>
      <c r="D90" s="13"/>
      <c r="E90" s="10"/>
      <c r="F90" s="10"/>
      <c r="G90" s="14"/>
      <c r="H90" s="103"/>
      <c r="I90" s="142"/>
      <c r="J90" s="143"/>
      <c r="K90" s="143"/>
      <c r="L90" s="143"/>
      <c r="M90" s="143"/>
      <c r="N90" s="143"/>
      <c r="O90" s="10"/>
      <c r="P90" s="13"/>
      <c r="Q90" s="13"/>
      <c r="R90" s="13"/>
      <c r="S90" s="13"/>
      <c r="T90" s="13"/>
      <c r="U90" s="13"/>
      <c r="V90" s="13"/>
      <c r="W90" s="13"/>
      <c r="X90" s="13"/>
      <c r="Y90" s="140"/>
      <c r="Z90" s="140"/>
      <c r="AA90" s="140"/>
      <c r="AB90" s="141"/>
      <c r="AC90" s="141"/>
      <c r="AD90" s="141"/>
      <c r="AE90" s="141"/>
      <c r="AF90" s="141"/>
      <c r="AG90" s="141"/>
      <c r="AH90" s="141"/>
      <c r="AI90" s="141"/>
      <c r="AJ90" s="141"/>
      <c r="AK90" s="141"/>
      <c r="AL90" s="141"/>
      <c r="AM90" s="141"/>
      <c r="AN90" s="141"/>
      <c r="AO90" s="141"/>
      <c r="AP90" s="153"/>
    </row>
    <row r="91" spans="1:42" ht="15" hidden="1" customHeight="1" x14ac:dyDescent="0.2">
      <c r="A91" s="12">
        <v>102</v>
      </c>
      <c r="B91" s="13"/>
      <c r="C91" s="10" t="e">
        <f>VLOOKUP(B91,'IND kg'!B:D,1,0)</f>
        <v>#N/A</v>
      </c>
      <c r="D91" s="13"/>
      <c r="E91" s="10"/>
      <c r="F91" s="10"/>
      <c r="G91" s="14"/>
      <c r="H91" s="103"/>
      <c r="I91" s="142"/>
      <c r="J91" s="143"/>
      <c r="K91" s="143"/>
      <c r="L91" s="143"/>
      <c r="M91" s="143"/>
      <c r="N91" s="143"/>
      <c r="O91" s="10"/>
      <c r="P91" s="13"/>
      <c r="Q91" s="13"/>
      <c r="R91" s="13"/>
      <c r="S91" s="13"/>
      <c r="T91" s="13"/>
      <c r="U91" s="13"/>
      <c r="V91" s="13"/>
      <c r="W91" s="13"/>
      <c r="X91" s="13"/>
      <c r="Y91" s="140"/>
      <c r="Z91" s="140"/>
      <c r="AA91" s="140"/>
      <c r="AB91" s="141"/>
      <c r="AC91" s="141"/>
      <c r="AD91" s="141"/>
      <c r="AE91" s="141"/>
      <c r="AF91" s="141"/>
      <c r="AG91" s="141"/>
      <c r="AH91" s="141"/>
      <c r="AI91" s="141"/>
      <c r="AJ91" s="141"/>
      <c r="AK91" s="141"/>
      <c r="AL91" s="141"/>
      <c r="AM91" s="141"/>
      <c r="AN91" s="141"/>
      <c r="AO91" s="141"/>
      <c r="AP91" s="153"/>
    </row>
    <row r="92" spans="1:42" ht="15" hidden="1" customHeight="1" x14ac:dyDescent="0.2">
      <c r="A92" s="12">
        <v>103</v>
      </c>
      <c r="B92" s="13"/>
      <c r="C92" s="10" t="e">
        <f>VLOOKUP(B92,'IND kg'!B:D,1,0)</f>
        <v>#N/A</v>
      </c>
      <c r="D92" s="13"/>
      <c r="E92" s="10"/>
      <c r="F92" s="10"/>
      <c r="G92" s="14"/>
      <c r="H92" s="103"/>
      <c r="I92" s="142"/>
      <c r="J92" s="143"/>
      <c r="K92" s="143"/>
      <c r="L92" s="143"/>
      <c r="M92" s="143"/>
      <c r="N92" s="143"/>
      <c r="O92" s="10"/>
      <c r="P92" s="13"/>
      <c r="Q92" s="13"/>
      <c r="R92" s="13"/>
      <c r="S92" s="13"/>
      <c r="T92" s="13"/>
      <c r="U92" s="13"/>
      <c r="V92" s="13"/>
      <c r="W92" s="13"/>
      <c r="X92" s="13"/>
      <c r="Y92" s="140"/>
      <c r="Z92" s="140"/>
      <c r="AA92" s="140"/>
      <c r="AB92" s="141"/>
      <c r="AC92" s="141"/>
      <c r="AD92" s="141"/>
      <c r="AE92" s="141"/>
      <c r="AF92" s="141"/>
      <c r="AG92" s="141"/>
      <c r="AH92" s="141"/>
      <c r="AI92" s="141"/>
      <c r="AJ92" s="141"/>
      <c r="AK92" s="141"/>
      <c r="AL92" s="141"/>
      <c r="AM92" s="141"/>
      <c r="AN92" s="141"/>
      <c r="AO92" s="141"/>
      <c r="AP92" s="153"/>
    </row>
    <row r="93" spans="1:42" ht="15" hidden="1" customHeight="1" x14ac:dyDescent="0.2">
      <c r="A93" s="12">
        <v>104</v>
      </c>
      <c r="B93" s="13"/>
      <c r="C93" s="10" t="e">
        <f>VLOOKUP(B93,'IND kg'!B:D,1,0)</f>
        <v>#N/A</v>
      </c>
      <c r="D93" s="13"/>
      <c r="E93" s="10"/>
      <c r="F93" s="10"/>
      <c r="G93" s="14"/>
      <c r="H93" s="103"/>
      <c r="I93" s="142"/>
      <c r="J93" s="143"/>
      <c r="K93" s="143"/>
      <c r="L93" s="143"/>
      <c r="M93" s="143"/>
      <c r="N93" s="143"/>
      <c r="O93" s="10"/>
      <c r="P93" s="13"/>
      <c r="Q93" s="13"/>
      <c r="R93" s="13"/>
      <c r="S93" s="13"/>
      <c r="T93" s="13"/>
      <c r="U93" s="13"/>
      <c r="V93" s="13"/>
      <c r="W93" s="13"/>
      <c r="X93" s="13"/>
      <c r="Y93" s="140"/>
      <c r="Z93" s="140"/>
      <c r="AA93" s="140"/>
      <c r="AB93" s="141"/>
      <c r="AC93" s="141"/>
      <c r="AD93" s="141"/>
      <c r="AE93" s="141"/>
      <c r="AF93" s="141"/>
      <c r="AG93" s="141"/>
      <c r="AH93" s="141"/>
      <c r="AI93" s="141"/>
      <c r="AJ93" s="141"/>
      <c r="AK93" s="141"/>
      <c r="AL93" s="141"/>
      <c r="AM93" s="141"/>
      <c r="AN93" s="141"/>
      <c r="AO93" s="141"/>
      <c r="AP93" s="153"/>
    </row>
    <row r="94" spans="1:42" ht="15" hidden="1" customHeight="1" x14ac:dyDescent="0.2">
      <c r="A94" s="12">
        <v>105</v>
      </c>
      <c r="B94" s="13"/>
      <c r="C94" s="10" t="e">
        <f>VLOOKUP(B94,'IND kg'!B:D,1,0)</f>
        <v>#N/A</v>
      </c>
      <c r="D94" s="13"/>
      <c r="E94" s="10"/>
      <c r="F94" s="10"/>
      <c r="G94" s="14"/>
      <c r="H94" s="14"/>
      <c r="I94" s="142"/>
      <c r="J94" s="143"/>
      <c r="K94" s="143"/>
      <c r="L94" s="143"/>
      <c r="M94" s="143"/>
      <c r="N94" s="143"/>
      <c r="O94" s="10"/>
      <c r="P94" s="13"/>
      <c r="Q94" s="13"/>
      <c r="R94" s="13"/>
      <c r="S94" s="13"/>
      <c r="T94" s="13"/>
      <c r="U94" s="13"/>
      <c r="V94" s="13"/>
      <c r="W94" s="13"/>
      <c r="X94" s="13"/>
      <c r="Y94" s="140"/>
      <c r="Z94" s="140"/>
      <c r="AA94" s="140"/>
      <c r="AB94" s="141"/>
      <c r="AC94" s="141"/>
      <c r="AD94" s="141"/>
      <c r="AE94" s="141"/>
      <c r="AF94" s="141"/>
      <c r="AG94" s="141"/>
      <c r="AH94" s="141"/>
      <c r="AI94" s="141"/>
      <c r="AJ94" s="141"/>
      <c r="AK94" s="141"/>
      <c r="AL94" s="141"/>
      <c r="AM94" s="141"/>
      <c r="AN94" s="141"/>
      <c r="AO94" s="141"/>
      <c r="AP94" s="153"/>
    </row>
    <row r="95" spans="1:42" ht="15" hidden="1" customHeight="1" x14ac:dyDescent="0.2">
      <c r="A95" s="12">
        <v>106</v>
      </c>
      <c r="B95" s="13"/>
      <c r="C95" s="10" t="e">
        <f>VLOOKUP(B95,'IND kg'!B:D,1,0)</f>
        <v>#N/A</v>
      </c>
      <c r="D95" s="13"/>
      <c r="E95" s="10"/>
      <c r="F95" s="10"/>
      <c r="G95" s="14"/>
      <c r="H95" s="14"/>
      <c r="I95" s="142"/>
      <c r="J95" s="143"/>
      <c r="K95" s="143"/>
      <c r="L95" s="143"/>
      <c r="M95" s="143"/>
      <c r="N95" s="143"/>
      <c r="O95" s="10"/>
      <c r="P95" s="13"/>
      <c r="Q95" s="13"/>
      <c r="R95" s="13"/>
      <c r="S95" s="13"/>
      <c r="T95" s="13"/>
      <c r="U95" s="13"/>
      <c r="V95" s="13"/>
      <c r="W95" s="13"/>
      <c r="X95" s="13"/>
      <c r="Y95" s="140"/>
      <c r="Z95" s="140"/>
      <c r="AA95" s="140"/>
      <c r="AB95" s="141"/>
      <c r="AC95" s="141"/>
      <c r="AD95" s="141"/>
      <c r="AE95" s="141"/>
      <c r="AF95" s="141"/>
      <c r="AG95" s="141"/>
      <c r="AH95" s="141"/>
      <c r="AI95" s="141"/>
      <c r="AJ95" s="141"/>
      <c r="AK95" s="141"/>
      <c r="AL95" s="141"/>
      <c r="AM95" s="141"/>
      <c r="AN95" s="141"/>
      <c r="AO95" s="141"/>
      <c r="AP95" s="153"/>
    </row>
    <row r="96" spans="1:42" ht="15" hidden="1" customHeight="1" x14ac:dyDescent="0.2">
      <c r="A96" s="12">
        <v>107</v>
      </c>
      <c r="B96" s="13"/>
      <c r="C96" s="10" t="e">
        <f>VLOOKUP(B96,'IND kg'!B:D,1,0)</f>
        <v>#N/A</v>
      </c>
      <c r="D96" s="13"/>
      <c r="E96" s="10"/>
      <c r="F96" s="10"/>
      <c r="G96" s="14"/>
      <c r="H96" s="14"/>
      <c r="I96" s="142"/>
      <c r="J96" s="143"/>
      <c r="K96" s="143"/>
      <c r="L96" s="143"/>
      <c r="M96" s="143"/>
      <c r="N96" s="143"/>
      <c r="O96" s="10"/>
      <c r="P96" s="13"/>
      <c r="Q96" s="13"/>
      <c r="R96" s="13"/>
      <c r="S96" s="13"/>
      <c r="T96" s="13"/>
      <c r="U96" s="13"/>
      <c r="V96" s="13"/>
      <c r="W96" s="13"/>
      <c r="X96" s="13"/>
      <c r="Y96" s="140"/>
      <c r="Z96" s="140"/>
      <c r="AA96" s="140"/>
      <c r="AB96" s="141"/>
      <c r="AC96" s="141"/>
      <c r="AD96" s="141"/>
      <c r="AE96" s="141"/>
      <c r="AF96" s="141"/>
      <c r="AG96" s="141"/>
      <c r="AH96" s="141"/>
      <c r="AI96" s="141"/>
      <c r="AJ96" s="141"/>
      <c r="AK96" s="141"/>
      <c r="AL96" s="141"/>
      <c r="AM96" s="141"/>
      <c r="AN96" s="141"/>
      <c r="AO96" s="141"/>
      <c r="AP96" s="153"/>
    </row>
    <row r="97" spans="1:42" ht="15" hidden="1" customHeight="1" x14ac:dyDescent="0.2">
      <c r="A97" s="12">
        <v>108</v>
      </c>
      <c r="B97" s="13"/>
      <c r="C97" s="10" t="e">
        <f>VLOOKUP(B97,'IND kg'!B:D,1,0)</f>
        <v>#N/A</v>
      </c>
      <c r="D97" s="13"/>
      <c r="E97" s="10"/>
      <c r="F97" s="10"/>
      <c r="G97" s="14"/>
      <c r="H97" s="14"/>
      <c r="I97" s="142"/>
      <c r="J97" s="143"/>
      <c r="K97" s="143"/>
      <c r="L97" s="143"/>
      <c r="M97" s="143"/>
      <c r="N97" s="143"/>
      <c r="O97" s="10"/>
      <c r="P97" s="13"/>
      <c r="Q97" s="13"/>
      <c r="R97" s="13"/>
      <c r="S97" s="13"/>
      <c r="T97" s="13"/>
      <c r="U97" s="13"/>
      <c r="V97" s="13"/>
      <c r="W97" s="13"/>
      <c r="X97" s="13"/>
      <c r="Y97" s="140"/>
      <c r="Z97" s="140"/>
      <c r="AA97" s="140"/>
      <c r="AB97" s="141"/>
      <c r="AC97" s="141"/>
      <c r="AD97" s="141"/>
      <c r="AE97" s="141"/>
      <c r="AF97" s="141"/>
      <c r="AG97" s="141"/>
      <c r="AH97" s="141"/>
      <c r="AI97" s="141"/>
      <c r="AJ97" s="141"/>
      <c r="AK97" s="141"/>
      <c r="AL97" s="141"/>
      <c r="AM97" s="141"/>
      <c r="AN97" s="141"/>
      <c r="AO97" s="141"/>
      <c r="AP97" s="153"/>
    </row>
    <row r="98" spans="1:42" ht="15" hidden="1" customHeight="1" x14ac:dyDescent="0.2">
      <c r="A98" s="12">
        <v>109</v>
      </c>
      <c r="B98" s="361"/>
      <c r="C98" s="10" t="e">
        <f>VLOOKUP(B98,'IND kg'!B:D,1,0)</f>
        <v>#N/A</v>
      </c>
      <c r="D98" s="13"/>
      <c r="E98" s="10"/>
      <c r="F98" s="10"/>
      <c r="G98" s="14"/>
      <c r="H98" s="14"/>
      <c r="I98" s="142"/>
      <c r="J98" s="143"/>
      <c r="K98" s="143"/>
      <c r="L98" s="143"/>
      <c r="M98" s="143"/>
      <c r="N98" s="143"/>
      <c r="O98" s="10"/>
      <c r="P98" s="13"/>
      <c r="Q98" s="13"/>
      <c r="R98" s="13"/>
      <c r="S98" s="13"/>
      <c r="T98" s="13"/>
      <c r="U98" s="13"/>
      <c r="V98" s="13"/>
      <c r="W98" s="13"/>
      <c r="X98" s="13"/>
      <c r="Y98" s="140"/>
      <c r="Z98" s="140"/>
      <c r="AA98" s="140"/>
      <c r="AB98" s="141"/>
      <c r="AC98" s="141"/>
      <c r="AD98" s="141"/>
      <c r="AE98" s="141"/>
      <c r="AF98" s="141"/>
      <c r="AG98" s="141"/>
      <c r="AH98" s="141"/>
      <c r="AI98" s="141"/>
      <c r="AJ98" s="141"/>
      <c r="AK98" s="141"/>
      <c r="AL98" s="141"/>
      <c r="AM98" s="141"/>
      <c r="AN98" s="141"/>
      <c r="AO98" s="141"/>
      <c r="AP98" s="153"/>
    </row>
    <row r="99" spans="1:42" ht="15" customHeight="1" x14ac:dyDescent="0.2">
      <c r="A99" s="12">
        <v>110</v>
      </c>
      <c r="B99" s="7" t="s">
        <v>205</v>
      </c>
      <c r="C99" s="10" t="e">
        <f>VLOOKUP(B99,'IND kg'!B:D,1,0)</f>
        <v>#N/A</v>
      </c>
      <c r="D99" s="361"/>
      <c r="E99" s="5"/>
      <c r="F99" s="5"/>
      <c r="G99" s="7"/>
      <c r="H99" s="7"/>
      <c r="I99" s="8"/>
      <c r="O99" s="5"/>
      <c r="P99" s="535"/>
      <c r="Q99" s="535"/>
      <c r="R99" s="535"/>
      <c r="S99" s="535"/>
      <c r="T99" s="535"/>
      <c r="U99" s="535"/>
      <c r="V99" s="535"/>
      <c r="W99" s="535"/>
      <c r="X99" s="535"/>
      <c r="Y99" s="5"/>
      <c r="Z99" s="5"/>
      <c r="AA99" s="536"/>
      <c r="AB99" s="536"/>
      <c r="AC99" s="536"/>
      <c r="AD99" s="536"/>
      <c r="AE99" s="536"/>
      <c r="AF99" s="536"/>
      <c r="AG99" s="133"/>
      <c r="AH99" s="133"/>
      <c r="AI99" s="133"/>
      <c r="AJ99" s="133"/>
      <c r="AK99" s="133"/>
      <c r="AL99" s="133"/>
      <c r="AM99" s="133"/>
      <c r="AN99" s="133"/>
      <c r="AO99" s="133"/>
      <c r="AP99" s="3"/>
    </row>
    <row r="100" spans="1:42" x14ac:dyDescent="0.2">
      <c r="A100" s="6"/>
      <c r="B100" s="5"/>
      <c r="C100" s="537"/>
      <c r="D100" s="537"/>
      <c r="E100" s="537"/>
      <c r="F100" s="537"/>
      <c r="G100" s="537"/>
      <c r="H100" s="7"/>
      <c r="I100" s="8"/>
      <c r="J100" s="144">
        <f>SUM(O100*2)</f>
        <v>476.07354183812521</v>
      </c>
      <c r="K100" s="144" t="s">
        <v>747</v>
      </c>
      <c r="L100" s="144"/>
      <c r="M100" s="144"/>
      <c r="N100" s="144"/>
      <c r="O100" s="5">
        <f t="shared" ref="O100:AP100" si="4">SUM(O5:O80)</f>
        <v>238.0367709190626</v>
      </c>
      <c r="P100" s="5">
        <f t="shared" si="4"/>
        <v>143</v>
      </c>
      <c r="Q100" s="5">
        <f t="shared" si="4"/>
        <v>1</v>
      </c>
      <c r="R100" s="5">
        <f t="shared" si="4"/>
        <v>3</v>
      </c>
      <c r="S100" s="5">
        <f t="shared" si="4"/>
        <v>2</v>
      </c>
      <c r="T100" s="5">
        <f t="shared" si="4"/>
        <v>1</v>
      </c>
      <c r="U100" s="5">
        <f t="shared" si="4"/>
        <v>258</v>
      </c>
      <c r="V100" s="5">
        <f t="shared" si="4"/>
        <v>0</v>
      </c>
      <c r="W100" s="5">
        <f t="shared" si="4"/>
        <v>11</v>
      </c>
      <c r="X100" s="5">
        <f t="shared" si="4"/>
        <v>157</v>
      </c>
      <c r="Y100" s="133">
        <f t="shared" si="4"/>
        <v>0</v>
      </c>
      <c r="Z100" s="133">
        <f t="shared" si="4"/>
        <v>0</v>
      </c>
      <c r="AA100" s="133">
        <f t="shared" si="4"/>
        <v>1</v>
      </c>
      <c r="AB100" s="133">
        <f t="shared" si="4"/>
        <v>0</v>
      </c>
      <c r="AC100" s="133">
        <f t="shared" si="4"/>
        <v>0</v>
      </c>
      <c r="AD100" s="133">
        <f t="shared" si="4"/>
        <v>0</v>
      </c>
      <c r="AE100" s="133">
        <f t="shared" si="4"/>
        <v>7</v>
      </c>
      <c r="AF100" s="133">
        <f t="shared" si="4"/>
        <v>0</v>
      </c>
      <c r="AG100" s="133">
        <f t="shared" si="4"/>
        <v>0</v>
      </c>
      <c r="AH100" s="133">
        <f t="shared" si="4"/>
        <v>0</v>
      </c>
      <c r="AI100" s="133"/>
      <c r="AJ100" s="133"/>
      <c r="AK100" s="133"/>
      <c r="AL100" s="133"/>
      <c r="AM100" s="133"/>
      <c r="AN100" s="133"/>
      <c r="AO100" s="133"/>
      <c r="AP100" s="145">
        <f t="shared" si="4"/>
        <v>1168</v>
      </c>
    </row>
    <row r="101" spans="1:42" x14ac:dyDescent="0.2">
      <c r="A101" s="6"/>
      <c r="B101" s="5"/>
      <c r="C101" s="5"/>
      <c r="D101" s="5"/>
      <c r="E101" s="5"/>
      <c r="F101" s="5"/>
      <c r="G101" s="7"/>
      <c r="H101" s="7"/>
      <c r="I101" s="8"/>
      <c r="J101" s="5"/>
      <c r="K101" s="5"/>
      <c r="L101" s="5"/>
      <c r="M101" s="5"/>
      <c r="N101" s="5"/>
      <c r="O101" s="5"/>
      <c r="P101" s="538"/>
      <c r="Q101" s="538"/>
      <c r="R101" s="538"/>
      <c r="S101" s="538"/>
      <c r="T101" s="538"/>
      <c r="U101" s="538"/>
      <c r="V101" s="538"/>
      <c r="W101" s="538"/>
      <c r="X101" s="538"/>
      <c r="Y101" s="5"/>
      <c r="Z101" s="5"/>
      <c r="AA101" s="539"/>
      <c r="AB101" s="539"/>
      <c r="AC101" s="539"/>
      <c r="AD101" s="539"/>
      <c r="AE101" s="539"/>
      <c r="AF101" s="539"/>
      <c r="AG101" s="133"/>
      <c r="AH101" s="133"/>
      <c r="AI101" s="133"/>
      <c r="AJ101" s="133"/>
      <c r="AK101" s="133"/>
      <c r="AL101" s="133"/>
      <c r="AM101" s="133"/>
      <c r="AN101" s="133"/>
      <c r="AO101" s="133"/>
      <c r="AP101" s="3"/>
    </row>
    <row r="102" spans="1:42" x14ac:dyDescent="0.2">
      <c r="A102" s="6"/>
      <c r="B102" s="5"/>
      <c r="C102" s="5"/>
      <c r="D102" s="5"/>
      <c r="E102" s="5"/>
      <c r="F102" s="5"/>
      <c r="G102" s="7"/>
      <c r="H102" s="7"/>
      <c r="I102" s="8"/>
      <c r="J102" s="5"/>
      <c r="K102" s="5"/>
      <c r="L102" s="5"/>
      <c r="M102" s="5"/>
      <c r="N102" s="5"/>
      <c r="O102" s="5"/>
      <c r="P102" s="5"/>
      <c r="Q102" s="5"/>
      <c r="R102" s="5"/>
      <c r="S102" s="5"/>
      <c r="T102" s="5"/>
      <c r="U102" s="5"/>
      <c r="V102" s="5"/>
      <c r="W102" s="5"/>
      <c r="X102" s="5"/>
      <c r="Y102" s="5"/>
      <c r="Z102" s="5"/>
      <c r="AA102" s="133"/>
      <c r="AB102" s="133"/>
      <c r="AC102" s="133"/>
      <c r="AD102" s="133"/>
      <c r="AE102" s="133"/>
      <c r="AF102" s="133"/>
      <c r="AG102" s="133"/>
      <c r="AH102" s="133"/>
      <c r="AI102" s="133"/>
      <c r="AJ102" s="133"/>
      <c r="AK102" s="133"/>
      <c r="AL102" s="133"/>
      <c r="AM102" s="133"/>
      <c r="AN102" s="133"/>
      <c r="AO102" s="133"/>
      <c r="AP102" s="3"/>
    </row>
    <row r="103" spans="1:42" x14ac:dyDescent="0.2">
      <c r="A103" s="6"/>
      <c r="B103" s="5"/>
      <c r="C103" s="5"/>
      <c r="D103" s="5"/>
      <c r="E103" s="5"/>
      <c r="F103" s="5"/>
      <c r="G103" s="7"/>
      <c r="H103" s="7"/>
      <c r="I103" s="8"/>
      <c r="J103" s="5"/>
      <c r="K103" s="5"/>
      <c r="L103" s="5"/>
      <c r="M103" s="5"/>
      <c r="N103" s="5"/>
      <c r="O103" s="5"/>
      <c r="P103" s="5"/>
      <c r="Q103" s="5"/>
      <c r="R103" s="5"/>
      <c r="S103" s="5"/>
      <c r="T103" s="5"/>
      <c r="U103" s="5"/>
      <c r="V103" s="5"/>
      <c r="W103" s="5"/>
      <c r="X103" s="5"/>
      <c r="Y103" s="5"/>
      <c r="Z103" s="5"/>
      <c r="AA103" s="133"/>
      <c r="AB103" s="133"/>
      <c r="AC103" s="133"/>
      <c r="AD103" s="133"/>
      <c r="AE103" s="133"/>
      <c r="AF103" s="133"/>
      <c r="AG103" s="133"/>
      <c r="AH103" s="133"/>
      <c r="AI103" s="133"/>
      <c r="AJ103" s="133"/>
      <c r="AK103" s="133"/>
      <c r="AL103" s="133"/>
      <c r="AM103" s="133"/>
      <c r="AN103" s="133"/>
      <c r="AO103" s="133"/>
      <c r="AP103" s="3"/>
    </row>
    <row r="104" spans="1:42" x14ac:dyDescent="0.2">
      <c r="A104" s="6"/>
      <c r="B104" s="394"/>
      <c r="C104" s="5"/>
      <c r="D104" s="5"/>
      <c r="E104" s="5"/>
      <c r="F104" s="5"/>
      <c r="G104" s="7"/>
      <c r="H104" s="7"/>
      <c r="I104" s="8"/>
      <c r="J104" s="5"/>
      <c r="K104" s="5"/>
      <c r="L104" s="5"/>
      <c r="M104" s="5"/>
      <c r="N104" s="5"/>
      <c r="O104" s="5"/>
      <c r="P104" s="5"/>
      <c r="Q104" s="5"/>
      <c r="R104" s="5"/>
      <c r="S104" s="5"/>
      <c r="T104" s="5"/>
      <c r="U104" s="5"/>
      <c r="V104" s="5"/>
      <c r="W104" s="5"/>
      <c r="X104" s="5"/>
      <c r="Y104" s="5"/>
      <c r="Z104" s="5"/>
      <c r="AA104" s="133"/>
      <c r="AB104" s="133"/>
      <c r="AC104" s="133"/>
      <c r="AD104" s="133"/>
      <c r="AE104" s="133"/>
      <c r="AF104" s="133"/>
      <c r="AG104" s="133"/>
      <c r="AH104" s="133"/>
      <c r="AI104" s="133"/>
      <c r="AJ104" s="133"/>
      <c r="AK104" s="133"/>
      <c r="AL104" s="133"/>
      <c r="AM104" s="133"/>
      <c r="AN104" s="133"/>
      <c r="AO104" s="133"/>
      <c r="AP104" s="3"/>
    </row>
    <row r="105" spans="1:42" x14ac:dyDescent="0.2">
      <c r="A105" s="6"/>
      <c r="B105" s="394"/>
      <c r="C105" s="394"/>
      <c r="D105" s="394"/>
      <c r="E105" s="394"/>
      <c r="F105" s="394"/>
      <c r="G105" s="394"/>
      <c r="H105" s="394"/>
      <c r="I105" s="387"/>
      <c r="J105" s="387"/>
      <c r="K105" s="387"/>
      <c r="L105" s="387"/>
      <c r="M105" s="387"/>
      <c r="N105" s="387"/>
      <c r="O105" s="5"/>
      <c r="P105" s="5"/>
      <c r="Q105" s="5"/>
      <c r="R105" s="5"/>
      <c r="S105" s="5"/>
      <c r="T105" s="5"/>
      <c r="U105" s="5"/>
      <c r="V105" s="5"/>
      <c r="W105" s="5"/>
      <c r="X105" s="5"/>
      <c r="Y105" s="5"/>
      <c r="Z105" s="5"/>
      <c r="AA105" s="133"/>
      <c r="AB105" s="133"/>
      <c r="AC105" s="133"/>
      <c r="AD105" s="133"/>
      <c r="AE105" s="133"/>
      <c r="AF105" s="133"/>
      <c r="AG105" s="133"/>
      <c r="AH105" s="133"/>
      <c r="AI105" s="133"/>
      <c r="AJ105" s="133"/>
      <c r="AK105" s="133"/>
      <c r="AL105" s="133"/>
      <c r="AM105" s="133"/>
      <c r="AN105" s="133"/>
      <c r="AO105" s="133"/>
      <c r="AP105" s="3"/>
    </row>
    <row r="106" spans="1:42" ht="15" customHeight="1" x14ac:dyDescent="0.2">
      <c r="A106" s="6"/>
      <c r="B106" s="394"/>
      <c r="C106" s="394"/>
      <c r="D106" s="394"/>
      <c r="E106" s="394"/>
      <c r="F106" s="394"/>
      <c r="G106" s="394"/>
      <c r="H106" s="394"/>
      <c r="I106" s="387"/>
      <c r="J106" s="387"/>
      <c r="K106" s="387"/>
      <c r="L106" s="387"/>
      <c r="M106" s="387"/>
      <c r="N106" s="387"/>
      <c r="O106" s="5"/>
      <c r="P106" s="5"/>
      <c r="Q106" s="5"/>
      <c r="R106" s="5"/>
      <c r="S106" s="5"/>
      <c r="T106" s="5"/>
      <c r="U106" s="5"/>
      <c r="V106" s="5"/>
      <c r="W106" s="5"/>
      <c r="X106" s="5"/>
      <c r="Y106" s="5"/>
      <c r="Z106" s="5"/>
      <c r="AA106" s="133"/>
      <c r="AB106" s="133"/>
      <c r="AC106" s="133"/>
      <c r="AD106" s="133"/>
      <c r="AE106" s="133"/>
      <c r="AF106" s="133"/>
      <c r="AG106" s="133"/>
      <c r="AH106" s="133"/>
      <c r="AI106" s="133"/>
      <c r="AJ106" s="133"/>
      <c r="AK106" s="133"/>
      <c r="AL106" s="133"/>
      <c r="AM106" s="133"/>
      <c r="AN106" s="133"/>
      <c r="AO106" s="133"/>
      <c r="AP106" s="3"/>
    </row>
    <row r="107" spans="1:42" x14ac:dyDescent="0.2">
      <c r="A107" s="6"/>
      <c r="B107" s="387"/>
      <c r="C107" s="394"/>
      <c r="D107" s="394"/>
      <c r="E107" s="394"/>
      <c r="F107" s="394"/>
      <c r="G107" s="394"/>
      <c r="H107" s="394"/>
      <c r="I107" s="387"/>
      <c r="J107" s="387"/>
      <c r="K107" s="387"/>
      <c r="L107" s="387"/>
      <c r="M107" s="387"/>
      <c r="N107" s="387"/>
      <c r="O107" s="5"/>
      <c r="P107" s="5"/>
      <c r="Q107" s="5"/>
      <c r="R107" s="5"/>
      <c r="S107" s="5"/>
      <c r="T107" s="5"/>
      <c r="U107" s="5"/>
      <c r="V107" s="5"/>
      <c r="W107" s="5"/>
      <c r="X107" s="5"/>
      <c r="Y107" s="5"/>
      <c r="Z107" s="5"/>
      <c r="AA107" s="133"/>
      <c r="AB107" s="133"/>
      <c r="AC107" s="133"/>
      <c r="AD107" s="133"/>
      <c r="AE107" s="133"/>
      <c r="AF107" s="133"/>
      <c r="AG107" s="133"/>
      <c r="AH107" s="133"/>
      <c r="AI107" s="133"/>
      <c r="AJ107" s="133"/>
      <c r="AK107" s="133"/>
      <c r="AL107" s="133"/>
      <c r="AM107" s="133"/>
      <c r="AN107" s="133"/>
      <c r="AO107" s="133"/>
      <c r="AP107" s="3"/>
    </row>
    <row r="108" spans="1:42" x14ac:dyDescent="0.2">
      <c r="A108" s="6"/>
      <c r="B108" s="387"/>
      <c r="C108" s="387"/>
      <c r="D108" s="387"/>
      <c r="E108" s="387"/>
      <c r="F108" s="387"/>
      <c r="G108" s="387"/>
      <c r="H108" s="387"/>
      <c r="I108" s="387"/>
      <c r="J108" s="387"/>
      <c r="K108" s="387"/>
      <c r="L108" s="387"/>
      <c r="M108" s="387"/>
      <c r="N108" s="387"/>
      <c r="O108" s="5"/>
      <c r="P108" s="5"/>
      <c r="Q108" s="5"/>
      <c r="R108" s="5"/>
      <c r="S108" s="5"/>
      <c r="T108" s="5"/>
      <c r="U108" s="5"/>
      <c r="V108" s="5"/>
      <c r="W108" s="5"/>
      <c r="X108" s="5"/>
      <c r="Y108" s="5"/>
      <c r="Z108" s="5"/>
      <c r="AA108" s="133"/>
      <c r="AB108" s="133"/>
      <c r="AC108" s="133"/>
      <c r="AD108" s="133"/>
      <c r="AE108" s="133"/>
      <c r="AF108" s="133"/>
      <c r="AG108" s="133"/>
      <c r="AH108" s="133"/>
      <c r="AI108" s="133"/>
      <c r="AJ108" s="133"/>
      <c r="AK108" s="133"/>
      <c r="AL108" s="133"/>
      <c r="AM108" s="133"/>
      <c r="AN108" s="133"/>
      <c r="AO108" s="133"/>
      <c r="AP108" s="3"/>
    </row>
    <row r="109" spans="1:42" x14ac:dyDescent="0.2">
      <c r="A109" s="6"/>
      <c r="C109" s="387"/>
      <c r="D109" s="387"/>
      <c r="E109" s="387"/>
      <c r="F109" s="387"/>
      <c r="G109" s="387"/>
      <c r="H109" s="387"/>
      <c r="I109" s="387"/>
      <c r="J109" s="387"/>
      <c r="K109" s="387"/>
      <c r="L109" s="387"/>
      <c r="M109" s="387"/>
      <c r="N109" s="387"/>
      <c r="O109" s="5"/>
      <c r="P109" s="5"/>
      <c r="Q109" s="5"/>
      <c r="R109" s="5"/>
      <c r="S109" s="5"/>
      <c r="T109" s="5"/>
      <c r="U109" s="5"/>
      <c r="V109" s="5"/>
      <c r="W109" s="5"/>
      <c r="X109" s="5"/>
      <c r="Y109" s="5"/>
      <c r="Z109" s="5"/>
      <c r="AA109" s="133"/>
      <c r="AB109" s="133"/>
      <c r="AC109" s="133"/>
      <c r="AD109" s="133"/>
      <c r="AE109" s="133"/>
      <c r="AF109" s="133"/>
      <c r="AG109" s="133"/>
      <c r="AH109" s="133"/>
      <c r="AI109" s="133"/>
      <c r="AJ109" s="133"/>
      <c r="AK109" s="133"/>
      <c r="AL109" s="133"/>
      <c r="AM109" s="133"/>
      <c r="AN109" s="133"/>
      <c r="AO109" s="133"/>
      <c r="AP109" s="3"/>
    </row>
    <row r="110" spans="1:42" x14ac:dyDescent="0.2">
      <c r="A110" s="6"/>
    </row>
    <row r="111" spans="1:42" x14ac:dyDescent="0.2">
      <c r="G111" s="395"/>
      <c r="H111" s="396"/>
    </row>
    <row r="112" spans="1:42" x14ac:dyDescent="0.2">
      <c r="H112" s="396"/>
    </row>
    <row r="113" spans="2:9" x14ac:dyDescent="0.2">
      <c r="G113" s="395"/>
      <c r="H113" s="396"/>
    </row>
    <row r="114" spans="2:9" x14ac:dyDescent="0.2">
      <c r="B114" s="397"/>
    </row>
    <row r="115" spans="2:9" x14ac:dyDescent="0.2">
      <c r="B115" s="397"/>
    </row>
    <row r="116" spans="2:9" x14ac:dyDescent="0.2">
      <c r="B116" s="397"/>
    </row>
    <row r="117" spans="2:9" x14ac:dyDescent="0.2">
      <c r="B117" s="397"/>
      <c r="D117" s="396"/>
      <c r="G117" s="398"/>
      <c r="H117" s="398"/>
      <c r="I117" s="399"/>
    </row>
    <row r="118" spans="2:9" x14ac:dyDescent="0.2">
      <c r="B118" s="397"/>
      <c r="D118" s="396"/>
      <c r="I118" s="399"/>
    </row>
    <row r="119" spans="2:9" x14ac:dyDescent="0.2">
      <c r="B119" s="397"/>
      <c r="D119" s="396"/>
      <c r="I119" s="399"/>
    </row>
    <row r="120" spans="2:9" x14ac:dyDescent="0.2">
      <c r="B120" s="397"/>
      <c r="D120" s="396"/>
      <c r="I120" s="399"/>
    </row>
    <row r="121" spans="2:9" x14ac:dyDescent="0.2">
      <c r="B121" s="397"/>
      <c r="D121" s="396"/>
      <c r="I121" s="399"/>
    </row>
    <row r="122" spans="2:9" x14ac:dyDescent="0.2">
      <c r="B122" s="397"/>
      <c r="D122" s="396"/>
    </row>
    <row r="123" spans="2:9" x14ac:dyDescent="0.2">
      <c r="B123" s="397"/>
    </row>
    <row r="124" spans="2:9" x14ac:dyDescent="0.2">
      <c r="B124" s="397"/>
      <c r="D124" s="396"/>
      <c r="I124" s="399"/>
    </row>
    <row r="125" spans="2:9" x14ac:dyDescent="0.2">
      <c r="B125" s="397"/>
      <c r="D125" s="396"/>
      <c r="I125" s="399"/>
    </row>
    <row r="126" spans="2:9" x14ac:dyDescent="0.2">
      <c r="B126" s="397"/>
      <c r="D126" s="396"/>
      <c r="I126" s="399"/>
    </row>
    <row r="127" spans="2:9" x14ac:dyDescent="0.2">
      <c r="B127" s="397"/>
      <c r="D127" s="396"/>
      <c r="I127" s="399"/>
    </row>
    <row r="128" spans="2:9" x14ac:dyDescent="0.2">
      <c r="B128" s="397"/>
      <c r="D128" s="396"/>
      <c r="I128" s="399"/>
    </row>
    <row r="129" spans="2:9" x14ac:dyDescent="0.2">
      <c r="B129" s="397"/>
    </row>
    <row r="130" spans="2:9" x14ac:dyDescent="0.2">
      <c r="B130" s="397"/>
    </row>
    <row r="131" spans="2:9" x14ac:dyDescent="0.2">
      <c r="D131" s="396"/>
      <c r="I131" s="399"/>
    </row>
    <row r="132" spans="2:9" x14ac:dyDescent="0.2">
      <c r="D132" s="396"/>
      <c r="I132" s="399"/>
    </row>
    <row r="133" spans="2:9" x14ac:dyDescent="0.2">
      <c r="D133" s="396"/>
      <c r="I133" s="399"/>
    </row>
    <row r="134" spans="2:9" x14ac:dyDescent="0.2">
      <c r="D134" s="396"/>
      <c r="I134" s="399"/>
    </row>
    <row r="135" spans="2:9" x14ac:dyDescent="0.2">
      <c r="D135" s="396"/>
      <c r="I135" s="399"/>
    </row>
    <row r="138" spans="2:9" x14ac:dyDescent="0.2">
      <c r="D138" s="396"/>
      <c r="I138" s="399"/>
    </row>
    <row r="139" spans="2:9" x14ac:dyDescent="0.2">
      <c r="D139" s="396"/>
      <c r="I139" s="399"/>
    </row>
    <row r="140" spans="2:9" x14ac:dyDescent="0.2">
      <c r="D140" s="396"/>
      <c r="I140" s="399"/>
    </row>
    <row r="141" spans="2:9" x14ac:dyDescent="0.2">
      <c r="D141" s="396"/>
      <c r="I141" s="399"/>
    </row>
    <row r="142" spans="2:9" x14ac:dyDescent="0.2">
      <c r="D142" s="396"/>
      <c r="I142" s="399"/>
    </row>
  </sheetData>
  <mergeCells count="5">
    <mergeCell ref="P99:X99"/>
    <mergeCell ref="AA99:AF99"/>
    <mergeCell ref="C100:G100"/>
    <mergeCell ref="P101:X101"/>
    <mergeCell ref="AA101:AF101"/>
  </mergeCells>
  <pageMargins left="0.23622047244094499" right="0.23622047244094499" top="0.74803149606299202" bottom="0.74803149606299202" header="0.31496062992126" footer="0.31496062992126"/>
  <pageSetup paperSize="9" scale="71" fitToHeight="2" orientation="portrait" horizontalDpi="4294967293"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r:uid="{6CE1A05A-B7A0-4343-A408-55546C1B1227}">
          <x14:formula1>
            <xm:f>IND!$AL$4:$AL$66</xm:f>
          </x14:formula1>
          <xm:sqref>B5:B39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5E459-A7B2-47AD-BE9A-40D2FF3B1578}">
  <sheetPr codeName="Sheet10">
    <tabColor rgb="FF00B050"/>
    <pageSetUpPr fitToPage="1"/>
  </sheetPr>
  <dimension ref="A1:AT85"/>
  <sheetViews>
    <sheetView workbookViewId="0"/>
  </sheetViews>
  <sheetFormatPr defaultColWidth="8.88671875" defaultRowHeight="10.199999999999999" x14ac:dyDescent="0.2"/>
  <cols>
    <col min="1" max="1" width="4.5546875" style="379" customWidth="1"/>
    <col min="2" max="2" width="18" style="379" customWidth="1"/>
    <col min="3" max="3" width="12.5546875" style="379" hidden="1" customWidth="1"/>
    <col min="4" max="4" width="9.5546875" style="379" hidden="1" customWidth="1"/>
    <col min="5" max="5" width="9.44140625" style="379" hidden="1" customWidth="1"/>
    <col min="6" max="6" width="5" style="379" bestFit="1" customWidth="1"/>
    <col min="7" max="7" width="10.5546875" style="379" bestFit="1" customWidth="1"/>
    <col min="8" max="8" width="10.5546875" style="379" customWidth="1"/>
    <col min="9" max="10" width="8.88671875" style="379"/>
    <col min="11" max="17" width="4.44140625" style="379" customWidth="1"/>
    <col min="18" max="18" width="4.44140625" style="379" hidden="1" customWidth="1"/>
    <col min="19" max="20" width="4.44140625" style="379" customWidth="1"/>
    <col min="21" max="37" width="4.44140625" style="380" customWidth="1"/>
    <col min="38" max="38" width="4.44140625" style="381" customWidth="1"/>
    <col min="39" max="39" width="4.44140625" style="379" customWidth="1"/>
    <col min="40" max="40" width="15" style="379" hidden="1" customWidth="1"/>
    <col min="41" max="42" width="4.44140625" style="379" hidden="1" customWidth="1"/>
    <col min="43" max="45" width="0" style="379" hidden="1" customWidth="1"/>
    <col min="46" max="16384" width="8.88671875" style="379"/>
  </cols>
  <sheetData>
    <row r="1" spans="1:46" x14ac:dyDescent="0.2">
      <c r="B1" s="379">
        <v>1</v>
      </c>
      <c r="C1" s="379">
        <v>2</v>
      </c>
      <c r="D1" s="379">
        <v>3</v>
      </c>
      <c r="E1" s="379">
        <v>4</v>
      </c>
      <c r="F1" s="379">
        <v>5</v>
      </c>
      <c r="G1" s="379">
        <v>6</v>
      </c>
      <c r="H1" s="379">
        <v>7</v>
      </c>
      <c r="I1" s="379">
        <v>8</v>
      </c>
      <c r="J1" s="379">
        <v>9</v>
      </c>
      <c r="K1" s="379">
        <v>10</v>
      </c>
      <c r="L1" s="379">
        <v>11</v>
      </c>
      <c r="M1" s="379">
        <v>12</v>
      </c>
      <c r="N1" s="379">
        <v>13</v>
      </c>
      <c r="O1" s="379">
        <v>14</v>
      </c>
      <c r="P1" s="379">
        <v>15</v>
      </c>
      <c r="Q1" s="379">
        <v>16</v>
      </c>
      <c r="R1" s="379">
        <v>17</v>
      </c>
      <c r="S1" s="379">
        <v>18</v>
      </c>
      <c r="T1" s="379">
        <v>19</v>
      </c>
      <c r="U1" s="380">
        <v>20</v>
      </c>
      <c r="V1" s="380">
        <v>21</v>
      </c>
      <c r="W1" s="380">
        <v>22</v>
      </c>
      <c r="X1" s="380">
        <v>23</v>
      </c>
      <c r="Y1" s="380">
        <v>24</v>
      </c>
      <c r="Z1" s="380">
        <v>25</v>
      </c>
      <c r="AA1" s="380">
        <v>26</v>
      </c>
      <c r="AB1" s="380">
        <v>27</v>
      </c>
      <c r="AC1" s="380">
        <v>28</v>
      </c>
      <c r="AD1" s="380">
        <v>29</v>
      </c>
      <c r="AE1" s="380">
        <v>30</v>
      </c>
      <c r="AF1" s="380">
        <v>31</v>
      </c>
      <c r="AG1" s="380">
        <v>32</v>
      </c>
      <c r="AH1" s="380">
        <v>33</v>
      </c>
      <c r="AI1" s="380">
        <v>34</v>
      </c>
      <c r="AJ1" s="380">
        <v>35</v>
      </c>
      <c r="AK1" s="380">
        <v>36</v>
      </c>
      <c r="AL1" s="381">
        <v>37</v>
      </c>
      <c r="AM1" s="379">
        <v>38</v>
      </c>
    </row>
    <row r="2" spans="1:46" ht="57" x14ac:dyDescent="0.2">
      <c r="A2" s="1" t="s">
        <v>208</v>
      </c>
      <c r="B2" s="2" t="s">
        <v>209</v>
      </c>
      <c r="C2" s="2" t="s">
        <v>270</v>
      </c>
      <c r="D2" s="2" t="s">
        <v>271</v>
      </c>
      <c r="E2" s="2" t="s">
        <v>272</v>
      </c>
      <c r="F2" s="2" t="s">
        <v>210</v>
      </c>
      <c r="G2" s="3" t="s">
        <v>211</v>
      </c>
      <c r="H2" s="3" t="s">
        <v>188</v>
      </c>
      <c r="I2" s="4" t="s">
        <v>212</v>
      </c>
      <c r="J2" s="2" t="s">
        <v>213</v>
      </c>
      <c r="K2" s="2" t="s">
        <v>187</v>
      </c>
      <c r="L2" s="382" t="s">
        <v>121</v>
      </c>
      <c r="M2" s="382" t="s">
        <v>122</v>
      </c>
      <c r="N2" s="382" t="s">
        <v>123</v>
      </c>
      <c r="O2" s="382" t="s">
        <v>191</v>
      </c>
      <c r="P2" s="382" t="s">
        <v>125</v>
      </c>
      <c r="Q2" s="382" t="s">
        <v>861</v>
      </c>
      <c r="R2" s="382" t="s">
        <v>127</v>
      </c>
      <c r="S2" s="382" t="s">
        <v>128</v>
      </c>
      <c r="T2" s="382" t="s">
        <v>129</v>
      </c>
      <c r="U2" s="382" t="s">
        <v>130</v>
      </c>
      <c r="V2" s="382" t="s">
        <v>131</v>
      </c>
      <c r="W2" s="382" t="s">
        <v>132</v>
      </c>
      <c r="X2" s="382" t="s">
        <v>133</v>
      </c>
      <c r="Y2" s="382" t="s">
        <v>134</v>
      </c>
      <c r="Z2" s="382" t="s">
        <v>135</v>
      </c>
      <c r="AA2" s="476" t="s">
        <v>136</v>
      </c>
      <c r="AB2" s="476" t="s">
        <v>137</v>
      </c>
      <c r="AC2" s="476" t="s">
        <v>138</v>
      </c>
      <c r="AD2" s="476" t="s">
        <v>139</v>
      </c>
      <c r="AE2" s="476" t="s">
        <v>140</v>
      </c>
      <c r="AF2" s="476" t="s">
        <v>141</v>
      </c>
      <c r="AG2" s="476" t="s">
        <v>142</v>
      </c>
      <c r="AH2" s="385"/>
      <c r="AI2" s="385"/>
      <c r="AJ2" s="385"/>
      <c r="AK2" s="385"/>
      <c r="AL2" s="194"/>
      <c r="AM2" s="379" t="s">
        <v>130</v>
      </c>
      <c r="AO2" s="387"/>
      <c r="AP2" s="387"/>
      <c r="AQ2" s="387"/>
      <c r="AR2" s="387"/>
      <c r="AS2" s="387"/>
      <c r="AT2" s="387"/>
    </row>
    <row r="3" spans="1:46" x14ac:dyDescent="0.2">
      <c r="A3" s="1"/>
      <c r="B3" s="2"/>
      <c r="C3" s="2"/>
      <c r="D3" s="2"/>
      <c r="E3" s="2"/>
      <c r="F3" s="2"/>
      <c r="G3" s="3"/>
      <c r="H3" s="3"/>
      <c r="I3" s="4"/>
      <c r="J3" s="2"/>
      <c r="K3" s="2"/>
      <c r="L3" s="194"/>
      <c r="M3" s="194"/>
      <c r="N3" s="194"/>
      <c r="O3" s="194"/>
      <c r="P3" s="194"/>
      <c r="Q3" s="194"/>
      <c r="R3" s="194"/>
      <c r="S3" s="194"/>
      <c r="T3" s="194"/>
      <c r="U3" s="388"/>
      <c r="V3" s="388"/>
      <c r="W3" s="388"/>
      <c r="X3" s="388"/>
      <c r="Y3" s="388"/>
      <c r="Z3" s="388"/>
      <c r="AL3" s="386"/>
      <c r="AM3" s="379" t="s">
        <v>131</v>
      </c>
      <c r="AO3" s="387"/>
      <c r="AP3" s="387"/>
      <c r="AQ3" s="387"/>
      <c r="AR3" s="387"/>
      <c r="AS3" s="387"/>
      <c r="AT3" s="387"/>
    </row>
    <row r="4" spans="1:46" x14ac:dyDescent="0.2">
      <c r="A4" s="12">
        <v>4</v>
      </c>
      <c r="B4" s="330" t="s">
        <v>77</v>
      </c>
      <c r="C4" s="10"/>
      <c r="D4" s="10"/>
      <c r="E4" s="10"/>
      <c r="F4" s="10" t="s">
        <v>214</v>
      </c>
      <c r="G4" s="11">
        <v>1</v>
      </c>
      <c r="H4" s="101">
        <v>90</v>
      </c>
      <c r="I4" s="136">
        <v>32</v>
      </c>
      <c r="J4" s="137" t="s">
        <v>753</v>
      </c>
      <c r="K4" s="10">
        <f>CONVERT(J4,"ozm","kg")</f>
        <v>2.9483504050000002</v>
      </c>
      <c r="L4" s="10"/>
      <c r="M4" s="10"/>
      <c r="N4" s="10"/>
      <c r="O4" s="10"/>
      <c r="P4" s="10"/>
      <c r="Q4" s="10">
        <v>3</v>
      </c>
      <c r="R4" s="10"/>
      <c r="S4" s="10"/>
      <c r="T4" s="10"/>
      <c r="U4" s="138"/>
      <c r="V4" s="138"/>
      <c r="W4" s="138"/>
      <c r="X4" s="139"/>
      <c r="Y4" s="139"/>
      <c r="Z4" s="139"/>
      <c r="AA4" s="139">
        <v>1</v>
      </c>
      <c r="AB4" s="139"/>
      <c r="AC4" s="139"/>
      <c r="AD4" s="139"/>
      <c r="AE4" s="139"/>
      <c r="AF4" s="139"/>
      <c r="AG4" s="139"/>
      <c r="AH4" s="139"/>
      <c r="AI4" s="139"/>
      <c r="AJ4" s="139"/>
      <c r="AK4" s="139"/>
      <c r="AL4" s="153">
        <f>SUM(L4:AK4)</f>
        <v>4</v>
      </c>
      <c r="AN4" s="379" t="str">
        <f>VLOOKUP(B4,'IND fish'!B:D,1,0)</f>
        <v>Darren Stevens</v>
      </c>
      <c r="AO4" s="387"/>
      <c r="AP4" s="387"/>
      <c r="AQ4" s="387"/>
      <c r="AR4" s="387"/>
      <c r="AS4" s="387"/>
      <c r="AT4" s="387"/>
    </row>
    <row r="5" spans="1:46" x14ac:dyDescent="0.2">
      <c r="A5" s="12">
        <v>12</v>
      </c>
      <c r="B5" s="330" t="s">
        <v>51</v>
      </c>
      <c r="C5" s="10"/>
      <c r="D5" s="10"/>
      <c r="E5" s="10"/>
      <c r="F5" s="10" t="s">
        <v>219</v>
      </c>
      <c r="G5" s="11">
        <v>1</v>
      </c>
      <c r="H5" s="101">
        <v>195</v>
      </c>
      <c r="I5" s="136">
        <v>12</v>
      </c>
      <c r="J5" s="137" t="s">
        <v>767</v>
      </c>
      <c r="K5" s="10">
        <f t="shared" ref="K5:K45" si="0">CONVERT(J5,"ozm","kg")</f>
        <v>4.8194189312500004</v>
      </c>
      <c r="L5" s="10"/>
      <c r="M5" s="10"/>
      <c r="N5" s="10"/>
      <c r="O5" s="10"/>
      <c r="P5" s="10"/>
      <c r="Q5" s="10">
        <v>2</v>
      </c>
      <c r="R5" s="10"/>
      <c r="S5" s="10"/>
      <c r="T5" s="10"/>
      <c r="U5" s="138"/>
      <c r="V5" s="138"/>
      <c r="W5" s="138">
        <v>1</v>
      </c>
      <c r="X5" s="139"/>
      <c r="Y5" s="139"/>
      <c r="Z5" s="139"/>
      <c r="AA5" s="139"/>
      <c r="AB5" s="139"/>
      <c r="AC5" s="139"/>
      <c r="AD5" s="139"/>
      <c r="AE5" s="139"/>
      <c r="AF5" s="139"/>
      <c r="AG5" s="139"/>
      <c r="AH5" s="139"/>
      <c r="AI5" s="139"/>
      <c r="AJ5" s="139"/>
      <c r="AK5" s="139"/>
      <c r="AL5" s="153">
        <f t="shared" ref="AL5:AL45" si="1">SUM(L5:AK5)</f>
        <v>3</v>
      </c>
      <c r="AM5" s="400"/>
      <c r="AN5" s="379" t="str">
        <f>VLOOKUP(B5,'IND fish'!B:D,1,0)</f>
        <v>Nick Hayter</v>
      </c>
      <c r="AO5" s="387"/>
      <c r="AP5" s="387"/>
      <c r="AQ5" s="387"/>
      <c r="AR5" s="387"/>
      <c r="AS5" s="387"/>
      <c r="AT5" s="387"/>
    </row>
    <row r="6" spans="1:46" x14ac:dyDescent="0.2">
      <c r="A6" s="12">
        <v>34</v>
      </c>
      <c r="B6" s="330" t="s">
        <v>30</v>
      </c>
      <c r="C6" s="10"/>
      <c r="D6" s="10"/>
      <c r="E6" s="10"/>
      <c r="F6" s="10" t="s">
        <v>214</v>
      </c>
      <c r="G6" s="11">
        <v>2</v>
      </c>
      <c r="H6" s="101">
        <v>70</v>
      </c>
      <c r="I6" s="136">
        <v>34</v>
      </c>
      <c r="J6" s="137" t="s">
        <v>754</v>
      </c>
      <c r="K6" s="10">
        <f t="shared" si="0"/>
        <v>2.7782532662500001</v>
      </c>
      <c r="L6" s="10"/>
      <c r="M6" s="10"/>
      <c r="N6" s="10"/>
      <c r="O6" s="10"/>
      <c r="P6" s="10"/>
      <c r="Q6" s="10">
        <v>3</v>
      </c>
      <c r="R6" s="10"/>
      <c r="S6" s="10"/>
      <c r="T6" s="10"/>
      <c r="U6" s="140"/>
      <c r="V6" s="140"/>
      <c r="W6" s="140"/>
      <c r="X6" s="141"/>
      <c r="Y6" s="141"/>
      <c r="Z6" s="141"/>
      <c r="AA6" s="141"/>
      <c r="AB6" s="141"/>
      <c r="AC6" s="141"/>
      <c r="AD6" s="141"/>
      <c r="AE6" s="141"/>
      <c r="AF6" s="141"/>
      <c r="AG6" s="141"/>
      <c r="AH6" s="141"/>
      <c r="AI6" s="141"/>
      <c r="AJ6" s="141"/>
      <c r="AK6" s="141"/>
      <c r="AL6" s="153">
        <f t="shared" si="1"/>
        <v>3</v>
      </c>
      <c r="AM6" s="400"/>
      <c r="AN6" s="379" t="str">
        <f>VLOOKUP(B6,'IND fish'!B:D,1,0)</f>
        <v>Dave Lane</v>
      </c>
      <c r="AO6" s="387"/>
      <c r="AP6" s="387"/>
      <c r="AQ6" s="387"/>
      <c r="AR6" s="387"/>
      <c r="AS6" s="387"/>
      <c r="AT6" s="387"/>
    </row>
    <row r="7" spans="1:46" x14ac:dyDescent="0.2">
      <c r="A7" s="12">
        <v>35</v>
      </c>
      <c r="B7" s="330" t="s">
        <v>5</v>
      </c>
      <c r="C7" s="10"/>
      <c r="D7" s="10"/>
      <c r="E7" s="10"/>
      <c r="F7" s="10" t="s">
        <v>219</v>
      </c>
      <c r="G7" s="11">
        <v>2</v>
      </c>
      <c r="H7" s="101">
        <v>70</v>
      </c>
      <c r="I7" s="136">
        <v>19</v>
      </c>
      <c r="J7" s="137" t="s">
        <v>766</v>
      </c>
      <c r="K7" s="10">
        <f t="shared" si="0"/>
        <v>2.6648551737500004</v>
      </c>
      <c r="L7" s="10"/>
      <c r="M7" s="10"/>
      <c r="N7" s="10"/>
      <c r="O7" s="10"/>
      <c r="P7" s="10"/>
      <c r="Q7" s="10"/>
      <c r="R7" s="10"/>
      <c r="S7" s="10"/>
      <c r="T7" s="10"/>
      <c r="U7" s="140"/>
      <c r="V7" s="140"/>
      <c r="W7" s="140">
        <v>1</v>
      </c>
      <c r="X7" s="141"/>
      <c r="Y7" s="141"/>
      <c r="Z7" s="141"/>
      <c r="AA7" s="141"/>
      <c r="AB7" s="141"/>
      <c r="AC7" s="141"/>
      <c r="AD7" s="141"/>
      <c r="AE7" s="141"/>
      <c r="AF7" s="141"/>
      <c r="AG7" s="141"/>
      <c r="AH7" s="141"/>
      <c r="AI7" s="141"/>
      <c r="AJ7" s="141"/>
      <c r="AK7" s="141"/>
      <c r="AL7" s="153">
        <f t="shared" si="1"/>
        <v>1</v>
      </c>
      <c r="AM7" s="400"/>
      <c r="AN7" s="379" t="str">
        <f>VLOOKUP(B7,'IND fish'!B:D,1,0)</f>
        <v>Daz Newland</v>
      </c>
      <c r="AO7" s="387"/>
      <c r="AP7" s="387"/>
      <c r="AQ7" s="387"/>
      <c r="AR7" s="387"/>
      <c r="AS7" s="387"/>
      <c r="AT7" s="387"/>
    </row>
    <row r="8" spans="1:46" x14ac:dyDescent="0.2">
      <c r="A8" s="12">
        <v>11</v>
      </c>
      <c r="B8" s="330" t="s">
        <v>10</v>
      </c>
      <c r="C8" s="10"/>
      <c r="D8" s="10"/>
      <c r="E8" s="10"/>
      <c r="F8" s="10" t="s">
        <v>214</v>
      </c>
      <c r="G8" s="11">
        <v>3</v>
      </c>
      <c r="H8" s="101">
        <v>50</v>
      </c>
      <c r="I8" s="136">
        <v>42</v>
      </c>
      <c r="J8" s="137" t="s">
        <v>276</v>
      </c>
      <c r="K8" s="10">
        <f t="shared" si="0"/>
        <v>2.4947580350000003</v>
      </c>
      <c r="L8" s="10"/>
      <c r="M8" s="10"/>
      <c r="N8" s="10"/>
      <c r="O8" s="10"/>
      <c r="P8" s="10"/>
      <c r="Q8" s="10">
        <v>3</v>
      </c>
      <c r="R8" s="10"/>
      <c r="S8" s="10"/>
      <c r="T8" s="10"/>
      <c r="U8" s="140"/>
      <c r="V8" s="140"/>
      <c r="W8" s="140"/>
      <c r="X8" s="141"/>
      <c r="Y8" s="141"/>
      <c r="Z8" s="141"/>
      <c r="AA8" s="141"/>
      <c r="AB8" s="141"/>
      <c r="AC8" s="141"/>
      <c r="AD8" s="141"/>
      <c r="AE8" s="141"/>
      <c r="AF8" s="141"/>
      <c r="AG8" s="141"/>
      <c r="AH8" s="141"/>
      <c r="AI8" s="141"/>
      <c r="AJ8" s="141"/>
      <c r="AK8" s="141"/>
      <c r="AL8" s="153">
        <f t="shared" si="1"/>
        <v>3</v>
      </c>
      <c r="AM8" s="400"/>
      <c r="AN8" s="379" t="str">
        <f>VLOOKUP(B8,'IND fish'!B:D,1,0)</f>
        <v>Malcolm Stote</v>
      </c>
      <c r="AO8" s="387"/>
      <c r="AP8" s="387"/>
      <c r="AQ8" s="387"/>
      <c r="AR8" s="387"/>
      <c r="AS8" s="387"/>
      <c r="AT8" s="387"/>
    </row>
    <row r="9" spans="1:46" x14ac:dyDescent="0.2">
      <c r="A9" s="12">
        <v>15</v>
      </c>
      <c r="B9" s="330" t="s">
        <v>155</v>
      </c>
      <c r="C9" s="10"/>
      <c r="D9" s="13"/>
      <c r="E9" s="10"/>
      <c r="F9" s="10" t="s">
        <v>219</v>
      </c>
      <c r="G9" s="14">
        <v>3</v>
      </c>
      <c r="H9" s="101">
        <v>50</v>
      </c>
      <c r="I9" s="142">
        <v>22</v>
      </c>
      <c r="J9" s="143" t="s">
        <v>765</v>
      </c>
      <c r="K9" s="10">
        <f t="shared" si="0"/>
        <v>1.8710685262500002</v>
      </c>
      <c r="L9" s="13"/>
      <c r="M9" s="13">
        <v>1</v>
      </c>
      <c r="N9" s="13"/>
      <c r="O9" s="13"/>
      <c r="P9" s="13"/>
      <c r="Q9" s="13">
        <v>2</v>
      </c>
      <c r="R9" s="13"/>
      <c r="S9" s="13"/>
      <c r="T9" s="13"/>
      <c r="U9" s="140"/>
      <c r="V9" s="140"/>
      <c r="W9" s="140"/>
      <c r="X9" s="141"/>
      <c r="Y9" s="141"/>
      <c r="Z9" s="141"/>
      <c r="AA9" s="141"/>
      <c r="AB9" s="141"/>
      <c r="AC9" s="141"/>
      <c r="AD9" s="141"/>
      <c r="AE9" s="141"/>
      <c r="AF9" s="141"/>
      <c r="AG9" s="141"/>
      <c r="AH9" s="141"/>
      <c r="AI9" s="141"/>
      <c r="AJ9" s="141"/>
      <c r="AK9" s="141"/>
      <c r="AL9" s="153">
        <f t="shared" si="1"/>
        <v>3</v>
      </c>
      <c r="AN9" s="379" t="str">
        <f>VLOOKUP(B9,'IND fish'!B:D,1,0)</f>
        <v>Russ Preston</v>
      </c>
    </row>
    <row r="10" spans="1:46" x14ac:dyDescent="0.2">
      <c r="A10" s="12">
        <v>20</v>
      </c>
      <c r="B10" s="330" t="s">
        <v>177</v>
      </c>
      <c r="C10" s="10"/>
      <c r="D10" s="10"/>
      <c r="E10" s="10"/>
      <c r="F10" s="10" t="s">
        <v>214</v>
      </c>
      <c r="G10" s="11">
        <v>4</v>
      </c>
      <c r="H10" s="101">
        <v>40</v>
      </c>
      <c r="I10" s="136">
        <v>36</v>
      </c>
      <c r="J10" s="137" t="s">
        <v>755</v>
      </c>
      <c r="K10" s="10">
        <f t="shared" si="0"/>
        <v>2.1829132806250002</v>
      </c>
      <c r="L10" s="10"/>
      <c r="M10" s="10"/>
      <c r="N10" s="10"/>
      <c r="O10" s="10"/>
      <c r="P10" s="10"/>
      <c r="Q10" s="10">
        <v>2</v>
      </c>
      <c r="R10" s="10"/>
      <c r="S10" s="10"/>
      <c r="T10" s="10"/>
      <c r="U10" s="140"/>
      <c r="V10" s="140"/>
      <c r="W10" s="140"/>
      <c r="X10" s="141"/>
      <c r="Y10" s="141"/>
      <c r="Z10" s="141"/>
      <c r="AA10" s="141">
        <v>1</v>
      </c>
      <c r="AB10" s="141"/>
      <c r="AC10" s="141"/>
      <c r="AD10" s="141"/>
      <c r="AE10" s="141"/>
      <c r="AF10" s="141"/>
      <c r="AG10" s="141"/>
      <c r="AH10" s="141"/>
      <c r="AI10" s="141"/>
      <c r="AJ10" s="141"/>
      <c r="AK10" s="141"/>
      <c r="AL10" s="153">
        <f t="shared" si="1"/>
        <v>3</v>
      </c>
      <c r="AN10" s="379" t="str">
        <f>VLOOKUP(B10,'IND fish'!B:D,1,0)</f>
        <v>Will Hooper</v>
      </c>
    </row>
    <row r="11" spans="1:46" x14ac:dyDescent="0.2">
      <c r="A11" s="12">
        <v>22</v>
      </c>
      <c r="B11" s="330" t="s">
        <v>91</v>
      </c>
      <c r="C11" s="10"/>
      <c r="D11" s="10"/>
      <c r="E11" s="10"/>
      <c r="F11" s="10" t="s">
        <v>219</v>
      </c>
      <c r="G11" s="11">
        <v>4</v>
      </c>
      <c r="H11" s="101">
        <v>40</v>
      </c>
      <c r="I11" s="136">
        <v>18</v>
      </c>
      <c r="J11" s="137" t="s">
        <v>764</v>
      </c>
      <c r="K11" s="10">
        <f t="shared" si="0"/>
        <v>1.842719003125</v>
      </c>
      <c r="L11" s="10"/>
      <c r="M11" s="10"/>
      <c r="N11" s="10"/>
      <c r="O11" s="10"/>
      <c r="P11" s="10"/>
      <c r="Q11" s="10">
        <v>2</v>
      </c>
      <c r="R11" s="10"/>
      <c r="S11" s="10"/>
      <c r="T11" s="10"/>
      <c r="U11" s="140"/>
      <c r="V11" s="140"/>
      <c r="W11" s="140"/>
      <c r="X11" s="141"/>
      <c r="Y11" s="141"/>
      <c r="Z11" s="141"/>
      <c r="AA11" s="141"/>
      <c r="AB11" s="141"/>
      <c r="AC11" s="141"/>
      <c r="AD11" s="141"/>
      <c r="AE11" s="141"/>
      <c r="AF11" s="141"/>
      <c r="AG11" s="141"/>
      <c r="AH11" s="141"/>
      <c r="AI11" s="141"/>
      <c r="AJ11" s="141"/>
      <c r="AK11" s="141"/>
      <c r="AL11" s="153">
        <f t="shared" si="1"/>
        <v>2</v>
      </c>
      <c r="AN11" s="379" t="str">
        <f>VLOOKUP(B11,'IND fish'!B:D,1,0)</f>
        <v>Mike Taylor</v>
      </c>
    </row>
    <row r="12" spans="1:46" x14ac:dyDescent="0.2">
      <c r="A12" s="12">
        <v>2</v>
      </c>
      <c r="B12" s="330" t="s">
        <v>48</v>
      </c>
      <c r="C12" s="10"/>
      <c r="D12" s="10"/>
      <c r="E12" s="10"/>
      <c r="F12" s="10" t="s">
        <v>214</v>
      </c>
      <c r="G12" s="11">
        <v>5</v>
      </c>
      <c r="H12" s="101">
        <v>15</v>
      </c>
      <c r="I12" s="136">
        <v>27</v>
      </c>
      <c r="J12" s="137" t="s">
        <v>756</v>
      </c>
      <c r="K12" s="10">
        <f t="shared" si="0"/>
        <v>1.8143694800000001</v>
      </c>
      <c r="L12" s="10"/>
      <c r="M12" s="10"/>
      <c r="N12" s="10"/>
      <c r="O12" s="10"/>
      <c r="P12" s="10"/>
      <c r="Q12" s="10">
        <v>1</v>
      </c>
      <c r="R12" s="10"/>
      <c r="S12" s="10"/>
      <c r="T12" s="10"/>
      <c r="U12" s="140"/>
      <c r="V12" s="140"/>
      <c r="W12" s="140"/>
      <c r="X12" s="141"/>
      <c r="Y12" s="141"/>
      <c r="Z12" s="141"/>
      <c r="AA12" s="141">
        <v>1</v>
      </c>
      <c r="AB12" s="141"/>
      <c r="AC12" s="141"/>
      <c r="AD12" s="141"/>
      <c r="AE12" s="141"/>
      <c r="AF12" s="141"/>
      <c r="AG12" s="141"/>
      <c r="AH12" s="141"/>
      <c r="AI12" s="141"/>
      <c r="AJ12" s="141"/>
      <c r="AK12" s="141"/>
      <c r="AL12" s="153">
        <f t="shared" si="1"/>
        <v>2</v>
      </c>
      <c r="AN12" s="379" t="str">
        <f>VLOOKUP(B12,'IND fish'!B:D,1,0)</f>
        <v>Ben arnold</v>
      </c>
    </row>
    <row r="13" spans="1:46" x14ac:dyDescent="0.2">
      <c r="A13" s="12">
        <v>8</v>
      </c>
      <c r="B13" s="330" t="s">
        <v>73</v>
      </c>
      <c r="C13" s="10"/>
      <c r="D13" s="10"/>
      <c r="E13" s="10"/>
      <c r="F13" s="10" t="s">
        <v>219</v>
      </c>
      <c r="G13" s="11">
        <v>5</v>
      </c>
      <c r="H13" s="101">
        <v>30</v>
      </c>
      <c r="I13" s="136">
        <v>15</v>
      </c>
      <c r="J13" s="137" t="s">
        <v>763</v>
      </c>
      <c r="K13" s="10">
        <f t="shared" si="0"/>
        <v>1.615922818125</v>
      </c>
      <c r="L13" s="10"/>
      <c r="M13" s="10"/>
      <c r="N13" s="10"/>
      <c r="O13" s="10"/>
      <c r="P13" s="10"/>
      <c r="Q13" s="10">
        <v>2</v>
      </c>
      <c r="R13" s="10"/>
      <c r="S13" s="10"/>
      <c r="T13" s="10"/>
      <c r="U13" s="140"/>
      <c r="V13" s="140"/>
      <c r="W13" s="140"/>
      <c r="X13" s="141"/>
      <c r="Y13" s="141"/>
      <c r="Z13" s="141"/>
      <c r="AA13" s="141"/>
      <c r="AB13" s="141"/>
      <c r="AC13" s="141"/>
      <c r="AD13" s="141"/>
      <c r="AE13" s="141"/>
      <c r="AF13" s="141"/>
      <c r="AG13" s="141"/>
      <c r="AH13" s="141"/>
      <c r="AI13" s="141"/>
      <c r="AJ13" s="141"/>
      <c r="AK13" s="141"/>
      <c r="AL13" s="153">
        <f t="shared" si="1"/>
        <v>2</v>
      </c>
      <c r="AN13" s="379" t="str">
        <f>VLOOKUP(B13,'IND fish'!B:D,1,0)</f>
        <v>Jeff fisk</v>
      </c>
    </row>
    <row r="14" spans="1:46" x14ac:dyDescent="0.2">
      <c r="A14" s="12">
        <v>31</v>
      </c>
      <c r="B14" s="330" t="s">
        <v>56</v>
      </c>
      <c r="C14" s="10"/>
      <c r="D14" s="10"/>
      <c r="E14" s="10"/>
      <c r="F14" s="10" t="s">
        <v>214</v>
      </c>
      <c r="G14" s="11">
        <v>5</v>
      </c>
      <c r="H14" s="101">
        <v>15</v>
      </c>
      <c r="I14" s="136">
        <v>38</v>
      </c>
      <c r="J14" s="137" t="s">
        <v>756</v>
      </c>
      <c r="K14" s="10">
        <f t="shared" si="0"/>
        <v>1.8143694800000001</v>
      </c>
      <c r="L14" s="10"/>
      <c r="M14" s="10"/>
      <c r="N14" s="10"/>
      <c r="O14" s="10"/>
      <c r="P14" s="10"/>
      <c r="Q14" s="10"/>
      <c r="R14" s="10"/>
      <c r="S14" s="10"/>
      <c r="T14" s="10"/>
      <c r="U14" s="140"/>
      <c r="V14" s="140"/>
      <c r="W14" s="140">
        <v>1</v>
      </c>
      <c r="X14" s="141"/>
      <c r="Y14" s="141"/>
      <c r="Z14" s="141"/>
      <c r="AA14" s="141"/>
      <c r="AB14" s="141"/>
      <c r="AC14" s="141"/>
      <c r="AD14" s="141"/>
      <c r="AE14" s="141"/>
      <c r="AF14" s="141"/>
      <c r="AG14" s="141"/>
      <c r="AH14" s="141"/>
      <c r="AI14" s="141"/>
      <c r="AJ14" s="141"/>
      <c r="AK14" s="141"/>
      <c r="AL14" s="153">
        <f t="shared" si="1"/>
        <v>1</v>
      </c>
      <c r="AN14" s="379" t="str">
        <f>VLOOKUP(B14,'IND fish'!B:D,1,0)</f>
        <v>Dan Mogridge</v>
      </c>
    </row>
    <row r="15" spans="1:46" x14ac:dyDescent="0.2">
      <c r="A15" s="12">
        <v>33</v>
      </c>
      <c r="B15" s="330" t="s">
        <v>8</v>
      </c>
      <c r="C15" s="10"/>
      <c r="D15" s="13"/>
      <c r="E15" s="10"/>
      <c r="F15" s="10" t="s">
        <v>219</v>
      </c>
      <c r="G15" s="14">
        <v>6</v>
      </c>
      <c r="H15" s="101"/>
      <c r="I15" s="142">
        <v>1</v>
      </c>
      <c r="J15" s="143" t="s">
        <v>762</v>
      </c>
      <c r="K15" s="10">
        <f t="shared" si="0"/>
        <v>0.79378664750000005</v>
      </c>
      <c r="L15" s="13"/>
      <c r="M15" s="13"/>
      <c r="N15" s="13"/>
      <c r="O15" s="13"/>
      <c r="P15" s="13"/>
      <c r="Q15" s="13">
        <v>1</v>
      </c>
      <c r="R15" s="13"/>
      <c r="S15" s="13"/>
      <c r="T15" s="13"/>
      <c r="U15" s="140"/>
      <c r="V15" s="140"/>
      <c r="W15" s="140"/>
      <c r="X15" s="141"/>
      <c r="Y15" s="141"/>
      <c r="Z15" s="141"/>
      <c r="AA15" s="141"/>
      <c r="AB15" s="141"/>
      <c r="AC15" s="141"/>
      <c r="AD15" s="141"/>
      <c r="AE15" s="141"/>
      <c r="AF15" s="141"/>
      <c r="AG15" s="141"/>
      <c r="AH15" s="141"/>
      <c r="AI15" s="141"/>
      <c r="AJ15" s="141"/>
      <c r="AK15" s="141"/>
      <c r="AL15" s="153">
        <f t="shared" si="1"/>
        <v>1</v>
      </c>
      <c r="AN15" s="379" t="str">
        <f>VLOOKUP(B15,'IND fish'!B:D,1,0)</f>
        <v>Darren Phillips</v>
      </c>
    </row>
    <row r="16" spans="1:46" x14ac:dyDescent="0.2">
      <c r="A16" s="12">
        <v>3</v>
      </c>
      <c r="B16" s="330" t="s">
        <v>161</v>
      </c>
      <c r="C16" s="10"/>
      <c r="D16" s="10"/>
      <c r="E16" s="10"/>
      <c r="F16" s="10" t="s">
        <v>214</v>
      </c>
      <c r="G16" s="14">
        <v>7</v>
      </c>
      <c r="H16" s="101"/>
      <c r="I16" s="136">
        <v>41</v>
      </c>
      <c r="J16" s="137" t="s">
        <v>288</v>
      </c>
      <c r="K16" s="10">
        <f t="shared" si="0"/>
        <v>1.0347575940625</v>
      </c>
      <c r="L16" s="10"/>
      <c r="M16" s="10">
        <v>1</v>
      </c>
      <c r="N16" s="10"/>
      <c r="O16" s="10"/>
      <c r="P16" s="10"/>
      <c r="Q16" s="10">
        <v>1</v>
      </c>
      <c r="R16" s="10"/>
      <c r="S16" s="10"/>
      <c r="T16" s="10"/>
      <c r="U16" s="12"/>
      <c r="V16" s="140"/>
      <c r="W16" s="140"/>
      <c r="X16" s="141"/>
      <c r="Y16" s="141"/>
      <c r="Z16" s="141"/>
      <c r="AA16" s="141"/>
      <c r="AB16" s="141"/>
      <c r="AC16" s="141"/>
      <c r="AD16" s="141"/>
      <c r="AE16" s="141"/>
      <c r="AF16" s="141"/>
      <c r="AG16" s="141"/>
      <c r="AH16" s="141"/>
      <c r="AI16" s="141"/>
      <c r="AJ16" s="141"/>
      <c r="AK16" s="141"/>
      <c r="AL16" s="153">
        <f t="shared" si="1"/>
        <v>2</v>
      </c>
      <c r="AN16" s="379" t="str">
        <f>VLOOKUP(B16,'IND fish'!B:D,1,0)</f>
        <v>Chris Woollven</v>
      </c>
    </row>
    <row r="17" spans="1:40" x14ac:dyDescent="0.2">
      <c r="A17" s="12">
        <v>13</v>
      </c>
      <c r="B17" s="330" t="s">
        <v>365</v>
      </c>
      <c r="C17" s="10"/>
      <c r="D17" s="10"/>
      <c r="E17" s="10"/>
      <c r="F17" s="10" t="s">
        <v>219</v>
      </c>
      <c r="G17" s="14">
        <v>7</v>
      </c>
      <c r="H17" s="101"/>
      <c r="I17" s="136">
        <v>7</v>
      </c>
      <c r="J17" s="137" t="s">
        <v>295</v>
      </c>
      <c r="K17" s="10">
        <f t="shared" si="0"/>
        <v>0.708738078125</v>
      </c>
      <c r="L17" s="10"/>
      <c r="M17" s="10"/>
      <c r="N17" s="10"/>
      <c r="O17" s="10"/>
      <c r="P17" s="10"/>
      <c r="Q17" s="10">
        <v>1</v>
      </c>
      <c r="R17" s="10"/>
      <c r="S17" s="10"/>
      <c r="T17" s="10"/>
      <c r="U17" s="140"/>
      <c r="V17" s="140"/>
      <c r="W17" s="140"/>
      <c r="X17" s="141"/>
      <c r="Y17" s="141"/>
      <c r="Z17" s="141"/>
      <c r="AA17" s="141"/>
      <c r="AB17" s="141"/>
      <c r="AC17" s="141"/>
      <c r="AD17" s="141"/>
      <c r="AE17" s="141"/>
      <c r="AF17" s="141"/>
      <c r="AG17" s="141"/>
      <c r="AH17" s="141"/>
      <c r="AI17" s="141"/>
      <c r="AJ17" s="141"/>
      <c r="AK17" s="141"/>
      <c r="AL17" s="153">
        <f t="shared" si="1"/>
        <v>1</v>
      </c>
      <c r="AN17" s="379" t="str">
        <f>VLOOKUP(B17,'IND fish'!B:D,1,0)</f>
        <v>Dave Chidzoy</v>
      </c>
    </row>
    <row r="18" spans="1:40" x14ac:dyDescent="0.2">
      <c r="A18" s="12">
        <v>18</v>
      </c>
      <c r="B18" s="330" t="s">
        <v>326</v>
      </c>
      <c r="C18" s="10"/>
      <c r="D18" s="10"/>
      <c r="E18" s="10"/>
      <c r="F18" s="10" t="s">
        <v>219</v>
      </c>
      <c r="G18" s="14">
        <v>7</v>
      </c>
      <c r="H18" s="101"/>
      <c r="I18" s="136">
        <v>2</v>
      </c>
      <c r="J18" s="137" t="s">
        <v>761</v>
      </c>
      <c r="K18" s="10">
        <f t="shared" si="0"/>
        <v>0.87883521687499999</v>
      </c>
      <c r="L18" s="10"/>
      <c r="M18" s="10"/>
      <c r="N18" s="10"/>
      <c r="O18" s="10"/>
      <c r="P18" s="10"/>
      <c r="Q18" s="10">
        <v>1</v>
      </c>
      <c r="R18" s="10"/>
      <c r="S18" s="10"/>
      <c r="T18" s="10"/>
      <c r="U18" s="140"/>
      <c r="V18" s="140"/>
      <c r="W18" s="140"/>
      <c r="X18" s="141"/>
      <c r="Y18" s="141"/>
      <c r="Z18" s="141"/>
      <c r="AA18" s="141"/>
      <c r="AB18" s="141"/>
      <c r="AC18" s="141"/>
      <c r="AD18" s="141"/>
      <c r="AE18" s="141"/>
      <c r="AF18" s="141"/>
      <c r="AG18" s="141"/>
      <c r="AH18" s="141"/>
      <c r="AI18" s="141"/>
      <c r="AJ18" s="141"/>
      <c r="AK18" s="141"/>
      <c r="AL18" s="153">
        <f t="shared" si="1"/>
        <v>1</v>
      </c>
      <c r="AN18" s="379" t="str">
        <f>VLOOKUP(B18,'IND fish'!B:D,1,0)</f>
        <v>Till Hall</v>
      </c>
    </row>
    <row r="19" spans="1:40" x14ac:dyDescent="0.2">
      <c r="A19" s="12">
        <v>41</v>
      </c>
      <c r="B19" s="330" t="s">
        <v>7</v>
      </c>
      <c r="C19" s="10"/>
      <c r="D19" s="10"/>
      <c r="E19" s="10"/>
      <c r="F19" s="10" t="s">
        <v>214</v>
      </c>
      <c r="G19" s="14">
        <v>8</v>
      </c>
      <c r="H19" s="101"/>
      <c r="I19" s="136">
        <v>35</v>
      </c>
      <c r="J19" s="137" t="s">
        <v>293</v>
      </c>
      <c r="K19" s="10">
        <f t="shared" si="0"/>
        <v>1.0205828324999999</v>
      </c>
      <c r="L19" s="10"/>
      <c r="M19" s="10"/>
      <c r="N19" s="10"/>
      <c r="O19" s="10"/>
      <c r="P19" s="10"/>
      <c r="Q19" s="10">
        <v>1</v>
      </c>
      <c r="R19" s="10"/>
      <c r="S19" s="10"/>
      <c r="T19" s="10"/>
      <c r="U19" s="140"/>
      <c r="V19" s="140"/>
      <c r="W19" s="140"/>
      <c r="X19" s="141"/>
      <c r="Y19" s="141"/>
      <c r="Z19" s="141"/>
      <c r="AA19" s="141"/>
      <c r="AB19" s="141"/>
      <c r="AC19" s="141"/>
      <c r="AD19" s="141"/>
      <c r="AE19" s="141"/>
      <c r="AF19" s="141"/>
      <c r="AG19" s="141"/>
      <c r="AH19" s="141"/>
      <c r="AI19" s="141"/>
      <c r="AJ19" s="141"/>
      <c r="AK19" s="141"/>
      <c r="AL19" s="153">
        <f t="shared" si="1"/>
        <v>1</v>
      </c>
      <c r="AN19" s="379" t="str">
        <f>VLOOKUP(B19,'IND fish'!B:D,1,0)</f>
        <v>Ian Dancey</v>
      </c>
    </row>
    <row r="20" spans="1:40" x14ac:dyDescent="0.2">
      <c r="A20" s="12">
        <v>36</v>
      </c>
      <c r="B20" s="330" t="s">
        <v>108</v>
      </c>
      <c r="C20" s="10"/>
      <c r="D20" s="10"/>
      <c r="E20" s="10"/>
      <c r="F20" s="10" t="s">
        <v>214</v>
      </c>
      <c r="G20" s="14">
        <v>9</v>
      </c>
      <c r="H20" s="101"/>
      <c r="I20" s="136">
        <v>24</v>
      </c>
      <c r="J20" s="137" t="s">
        <v>757</v>
      </c>
      <c r="K20" s="10">
        <f t="shared" si="0"/>
        <v>0.85048569375000005</v>
      </c>
      <c r="L20" s="10"/>
      <c r="M20" s="10"/>
      <c r="N20" s="10"/>
      <c r="O20" s="10"/>
      <c r="P20" s="10"/>
      <c r="Q20" s="10">
        <v>1</v>
      </c>
      <c r="R20" s="10"/>
      <c r="S20" s="10"/>
      <c r="T20" s="10"/>
      <c r="U20" s="140"/>
      <c r="V20" s="140"/>
      <c r="W20" s="140"/>
      <c r="X20" s="141"/>
      <c r="Y20" s="141"/>
      <c r="Z20" s="141"/>
      <c r="AA20" s="141"/>
      <c r="AB20" s="141"/>
      <c r="AC20" s="141"/>
      <c r="AD20" s="141"/>
      <c r="AE20" s="141"/>
      <c r="AF20" s="141"/>
      <c r="AG20" s="141"/>
      <c r="AH20" s="141"/>
      <c r="AI20" s="141"/>
      <c r="AJ20" s="141"/>
      <c r="AK20" s="141"/>
      <c r="AL20" s="153">
        <f t="shared" si="1"/>
        <v>1</v>
      </c>
      <c r="AN20" s="379" t="str">
        <f>VLOOKUP(B20,'IND fish'!B:D,1,0)</f>
        <v>Joe Wales</v>
      </c>
    </row>
    <row r="21" spans="1:40" x14ac:dyDescent="0.2">
      <c r="A21" s="12">
        <v>40</v>
      </c>
      <c r="B21" s="330" t="s">
        <v>170</v>
      </c>
      <c r="C21" s="10"/>
      <c r="D21" s="10"/>
      <c r="E21" s="10"/>
      <c r="F21" s="10" t="s">
        <v>219</v>
      </c>
      <c r="G21" s="14">
        <v>9</v>
      </c>
      <c r="H21" s="101"/>
      <c r="I21" s="136">
        <v>5</v>
      </c>
      <c r="J21" s="137" t="s">
        <v>228</v>
      </c>
      <c r="K21" s="10">
        <f t="shared" si="0"/>
        <v>0.14174761562500002</v>
      </c>
      <c r="L21" s="10"/>
      <c r="M21" s="10"/>
      <c r="N21" s="10"/>
      <c r="O21" s="10"/>
      <c r="P21" s="10"/>
      <c r="Q21" s="10">
        <v>1</v>
      </c>
      <c r="R21" s="10"/>
      <c r="S21" s="10"/>
      <c r="T21" s="10"/>
      <c r="U21" s="140"/>
      <c r="V21" s="140"/>
      <c r="W21" s="140"/>
      <c r="X21" s="141"/>
      <c r="Y21" s="141"/>
      <c r="Z21" s="141"/>
      <c r="AA21" s="141"/>
      <c r="AB21" s="141"/>
      <c r="AC21" s="141"/>
      <c r="AD21" s="141"/>
      <c r="AE21" s="141"/>
      <c r="AF21" s="141"/>
      <c r="AG21" s="141"/>
      <c r="AH21" s="141"/>
      <c r="AI21" s="141"/>
      <c r="AJ21" s="141"/>
      <c r="AK21" s="141"/>
      <c r="AL21" s="153">
        <f t="shared" si="1"/>
        <v>1</v>
      </c>
      <c r="AN21" s="379" t="str">
        <f>VLOOKUP(B21,'IND fish'!B:D,1,0)</f>
        <v>Ray Pope</v>
      </c>
    </row>
    <row r="22" spans="1:40" x14ac:dyDescent="0.2">
      <c r="A22" s="12">
        <v>38</v>
      </c>
      <c r="B22" s="335" t="s">
        <v>80</v>
      </c>
      <c r="C22" s="10"/>
      <c r="D22" s="13"/>
      <c r="E22" s="10"/>
      <c r="F22" s="10" t="s">
        <v>219</v>
      </c>
      <c r="G22" s="14">
        <v>10</v>
      </c>
      <c r="H22" s="101"/>
      <c r="I22" s="142">
        <v>9</v>
      </c>
      <c r="J22" s="143" t="s">
        <v>758</v>
      </c>
      <c r="K22" s="10">
        <f t="shared" si="0"/>
        <v>0.68038855500000006</v>
      </c>
      <c r="L22" s="13"/>
      <c r="M22" s="13"/>
      <c r="N22" s="13"/>
      <c r="O22" s="13"/>
      <c r="P22" s="13"/>
      <c r="Q22" s="13">
        <v>1</v>
      </c>
      <c r="R22" s="13"/>
      <c r="S22" s="13"/>
      <c r="T22" s="13"/>
      <c r="U22" s="140"/>
      <c r="V22" s="140"/>
      <c r="W22" s="140"/>
      <c r="X22" s="141"/>
      <c r="Y22" s="141"/>
      <c r="Z22" s="141"/>
      <c r="AA22" s="141"/>
      <c r="AB22" s="141"/>
      <c r="AC22" s="141"/>
      <c r="AD22" s="141"/>
      <c r="AE22" s="141"/>
      <c r="AF22" s="141"/>
      <c r="AG22" s="141"/>
      <c r="AH22" s="141"/>
      <c r="AI22" s="141"/>
      <c r="AJ22" s="141"/>
      <c r="AK22" s="141"/>
      <c r="AL22" s="153">
        <f t="shared" si="1"/>
        <v>1</v>
      </c>
      <c r="AN22" s="379" t="str">
        <f>VLOOKUP(B22,'IND fish'!B:D,1,0)</f>
        <v>Pat Dalton</v>
      </c>
    </row>
    <row r="23" spans="1:40" x14ac:dyDescent="0.2">
      <c r="A23" s="12">
        <v>39</v>
      </c>
      <c r="B23" s="330" t="s">
        <v>65</v>
      </c>
      <c r="C23" s="10"/>
      <c r="D23" s="10"/>
      <c r="E23" s="10"/>
      <c r="F23" s="10" t="s">
        <v>214</v>
      </c>
      <c r="G23" s="14">
        <v>10</v>
      </c>
      <c r="H23" s="101"/>
      <c r="I23" s="136">
        <v>39</v>
      </c>
      <c r="J23" s="137" t="s">
        <v>299</v>
      </c>
      <c r="K23" s="10">
        <f t="shared" si="0"/>
        <v>0.73708760125000006</v>
      </c>
      <c r="L23" s="10"/>
      <c r="M23" s="10"/>
      <c r="N23" s="10"/>
      <c r="O23" s="10"/>
      <c r="P23" s="10"/>
      <c r="Q23" s="10">
        <v>1</v>
      </c>
      <c r="R23" s="10"/>
      <c r="S23" s="10"/>
      <c r="T23" s="10"/>
      <c r="U23" s="140"/>
      <c r="V23" s="140"/>
      <c r="W23" s="140"/>
      <c r="X23" s="141"/>
      <c r="Y23" s="141"/>
      <c r="Z23" s="141"/>
      <c r="AA23" s="141"/>
      <c r="AB23" s="141"/>
      <c r="AC23" s="141"/>
      <c r="AD23" s="141"/>
      <c r="AE23" s="141"/>
      <c r="AF23" s="141"/>
      <c r="AG23" s="141"/>
      <c r="AH23" s="141"/>
      <c r="AI23" s="141"/>
      <c r="AJ23" s="141"/>
      <c r="AK23" s="141"/>
      <c r="AL23" s="153">
        <f t="shared" si="1"/>
        <v>1</v>
      </c>
      <c r="AN23" s="379" t="str">
        <f>VLOOKUP(B23,'IND fish'!B:D,1,0)</f>
        <v>Paul Simmons</v>
      </c>
    </row>
    <row r="24" spans="1:40" x14ac:dyDescent="0.2">
      <c r="A24" s="12">
        <v>21</v>
      </c>
      <c r="B24" s="330" t="s">
        <v>169</v>
      </c>
      <c r="C24" s="10"/>
      <c r="D24" s="10"/>
      <c r="E24" s="10"/>
      <c r="F24" s="10" t="s">
        <v>214</v>
      </c>
      <c r="G24" s="14">
        <v>11</v>
      </c>
      <c r="H24" s="101"/>
      <c r="I24" s="136">
        <v>40</v>
      </c>
      <c r="J24" s="137" t="s">
        <v>758</v>
      </c>
      <c r="K24" s="10">
        <f t="shared" si="0"/>
        <v>0.68038855500000006</v>
      </c>
      <c r="L24" s="10"/>
      <c r="M24" s="10"/>
      <c r="N24" s="10"/>
      <c r="O24" s="10"/>
      <c r="P24" s="10"/>
      <c r="Q24" s="10">
        <v>1</v>
      </c>
      <c r="R24" s="10"/>
      <c r="S24" s="10"/>
      <c r="T24" s="10"/>
      <c r="U24" s="140"/>
      <c r="V24" s="140"/>
      <c r="W24" s="140"/>
      <c r="X24" s="141"/>
      <c r="Y24" s="141"/>
      <c r="Z24" s="141"/>
      <c r="AA24" s="141"/>
      <c r="AB24" s="141"/>
      <c r="AC24" s="141"/>
      <c r="AD24" s="141"/>
      <c r="AE24" s="141"/>
      <c r="AF24" s="141"/>
      <c r="AG24" s="141"/>
      <c r="AH24" s="141"/>
      <c r="AI24" s="141"/>
      <c r="AJ24" s="141"/>
      <c r="AK24" s="141"/>
      <c r="AL24" s="153">
        <f t="shared" si="1"/>
        <v>1</v>
      </c>
      <c r="AN24" s="379" t="str">
        <f>VLOOKUP(B24,'IND fish'!B:D,1,0)</f>
        <v>Pablo Bandres</v>
      </c>
    </row>
    <row r="25" spans="1:40" x14ac:dyDescent="0.2">
      <c r="A25" s="12">
        <v>42</v>
      </c>
      <c r="B25" s="330" t="s">
        <v>4</v>
      </c>
      <c r="C25" s="10"/>
      <c r="D25" s="13"/>
      <c r="E25" s="10"/>
      <c r="F25" s="10" t="s">
        <v>219</v>
      </c>
      <c r="G25" s="14">
        <v>11</v>
      </c>
      <c r="H25" s="103"/>
      <c r="I25" s="142">
        <v>17</v>
      </c>
      <c r="J25" s="143" t="s">
        <v>304</v>
      </c>
      <c r="K25" s="10">
        <f t="shared" si="0"/>
        <v>0.36854380062500003</v>
      </c>
      <c r="L25" s="13"/>
      <c r="M25" s="13"/>
      <c r="N25" s="13"/>
      <c r="O25" s="13"/>
      <c r="P25" s="13"/>
      <c r="Q25" s="13"/>
      <c r="R25" s="13"/>
      <c r="S25" s="13"/>
      <c r="T25" s="13"/>
      <c r="U25" s="140"/>
      <c r="V25" s="140"/>
      <c r="W25" s="140"/>
      <c r="X25" s="141"/>
      <c r="Y25" s="141"/>
      <c r="Z25" s="141"/>
      <c r="AA25" s="141">
        <v>1</v>
      </c>
      <c r="AB25" s="141"/>
      <c r="AC25" s="141"/>
      <c r="AD25" s="141"/>
      <c r="AE25" s="141"/>
      <c r="AF25" s="141"/>
      <c r="AG25" s="141"/>
      <c r="AH25" s="141"/>
      <c r="AI25" s="141"/>
      <c r="AJ25" s="141"/>
      <c r="AK25" s="141"/>
      <c r="AL25" s="153">
        <f t="shared" si="1"/>
        <v>1</v>
      </c>
      <c r="AN25" s="379" t="str">
        <f>VLOOKUP(B25,'IND fish'!B:D,1,0)</f>
        <v>Darren Cramer</v>
      </c>
    </row>
    <row r="26" spans="1:40" x14ac:dyDescent="0.2">
      <c r="A26" s="12">
        <v>9</v>
      </c>
      <c r="B26" s="330" t="s">
        <v>159</v>
      </c>
      <c r="C26" s="10"/>
      <c r="D26" s="10"/>
      <c r="E26" s="10"/>
      <c r="F26" s="10" t="s">
        <v>214</v>
      </c>
      <c r="G26" s="11">
        <v>11</v>
      </c>
      <c r="H26" s="101"/>
      <c r="I26" s="136">
        <v>31</v>
      </c>
      <c r="J26" s="137" t="s">
        <v>758</v>
      </c>
      <c r="K26" s="10">
        <f t="shared" si="0"/>
        <v>0.68038855500000006</v>
      </c>
      <c r="L26" s="10"/>
      <c r="M26" s="10"/>
      <c r="N26" s="10"/>
      <c r="O26" s="10"/>
      <c r="P26" s="10"/>
      <c r="Q26" s="10">
        <v>1</v>
      </c>
      <c r="R26" s="10"/>
      <c r="S26" s="10"/>
      <c r="T26" s="10"/>
      <c r="U26" s="140"/>
      <c r="V26" s="140"/>
      <c r="W26" s="140"/>
      <c r="X26" s="141"/>
      <c r="Y26" s="141"/>
      <c r="Z26" s="141"/>
      <c r="AA26" s="141"/>
      <c r="AB26" s="141"/>
      <c r="AC26" s="141"/>
      <c r="AD26" s="141"/>
      <c r="AE26" s="141"/>
      <c r="AF26" s="141"/>
      <c r="AG26" s="141"/>
      <c r="AH26" s="141"/>
      <c r="AI26" s="141"/>
      <c r="AJ26" s="141"/>
      <c r="AK26" s="141"/>
      <c r="AL26" s="153">
        <f t="shared" si="1"/>
        <v>1</v>
      </c>
      <c r="AN26" s="379" t="str">
        <f>VLOOKUP(B26,'IND fish'!B:D,1,0)</f>
        <v>Lee Gattrell</v>
      </c>
    </row>
    <row r="27" spans="1:40" x14ac:dyDescent="0.2">
      <c r="A27" s="12">
        <v>30</v>
      </c>
      <c r="B27" s="330" t="s">
        <v>59</v>
      </c>
      <c r="C27" s="10"/>
      <c r="D27" s="10"/>
      <c r="E27" s="10"/>
      <c r="F27" s="10" t="s">
        <v>214</v>
      </c>
      <c r="G27" s="11">
        <v>13</v>
      </c>
      <c r="H27" s="101"/>
      <c r="I27" s="136">
        <v>29</v>
      </c>
      <c r="J27" s="137" t="s">
        <v>759</v>
      </c>
      <c r="K27" s="10">
        <f t="shared" si="0"/>
        <v>0.62368950875000007</v>
      </c>
      <c r="L27" s="10"/>
      <c r="M27" s="10"/>
      <c r="N27" s="10"/>
      <c r="O27" s="10"/>
      <c r="P27" s="10"/>
      <c r="Q27" s="10">
        <v>1</v>
      </c>
      <c r="R27" s="10"/>
      <c r="S27" s="10"/>
      <c r="T27" s="10"/>
      <c r="U27" s="140"/>
      <c r="V27" s="140"/>
      <c r="W27" s="140"/>
      <c r="X27" s="141"/>
      <c r="Y27" s="141"/>
      <c r="Z27" s="141"/>
      <c r="AA27" s="141"/>
      <c r="AB27" s="141"/>
      <c r="AC27" s="141"/>
      <c r="AD27" s="141"/>
      <c r="AE27" s="141"/>
      <c r="AF27" s="141"/>
      <c r="AG27" s="141"/>
      <c r="AH27" s="141"/>
      <c r="AI27" s="141"/>
      <c r="AJ27" s="141"/>
      <c r="AK27" s="141"/>
      <c r="AL27" s="153">
        <f t="shared" si="1"/>
        <v>1</v>
      </c>
      <c r="AN27" s="379" t="str">
        <f>VLOOKUP(B27,'IND fish'!B:D,1,0)</f>
        <v>Anthony Davies</v>
      </c>
    </row>
    <row r="28" spans="1:40" x14ac:dyDescent="0.2">
      <c r="A28" s="12">
        <v>29</v>
      </c>
      <c r="B28" s="330" t="s">
        <v>313</v>
      </c>
      <c r="C28" s="10"/>
      <c r="D28" s="10"/>
      <c r="E28" s="10"/>
      <c r="F28" s="10" t="s">
        <v>214</v>
      </c>
      <c r="G28" s="11">
        <v>14</v>
      </c>
      <c r="H28" s="101"/>
      <c r="I28" s="136">
        <v>26</v>
      </c>
      <c r="J28" s="137" t="s">
        <v>760</v>
      </c>
      <c r="K28" s="10">
        <f t="shared" si="0"/>
        <v>0.3543690390625</v>
      </c>
      <c r="L28" s="10"/>
      <c r="M28" s="10">
        <v>2</v>
      </c>
      <c r="N28" s="10"/>
      <c r="O28" s="10"/>
      <c r="P28" s="10"/>
      <c r="Q28" s="10"/>
      <c r="R28" s="10"/>
      <c r="S28" s="10"/>
      <c r="T28" s="10"/>
      <c r="U28" s="140"/>
      <c r="V28" s="140"/>
      <c r="W28" s="140"/>
      <c r="X28" s="141"/>
      <c r="Y28" s="141"/>
      <c r="Z28" s="141"/>
      <c r="AA28" s="141"/>
      <c r="AB28" s="141"/>
      <c r="AC28" s="141"/>
      <c r="AD28" s="141"/>
      <c r="AE28" s="141"/>
      <c r="AF28" s="141"/>
      <c r="AG28" s="141"/>
      <c r="AH28" s="141"/>
      <c r="AI28" s="141"/>
      <c r="AJ28" s="141"/>
      <c r="AK28" s="141"/>
      <c r="AL28" s="153">
        <f t="shared" si="1"/>
        <v>2</v>
      </c>
      <c r="AN28" s="379" t="str">
        <f>VLOOKUP(B28,'IND fish'!B:D,1,0)</f>
        <v>Sam James</v>
      </c>
    </row>
    <row r="29" spans="1:40" x14ac:dyDescent="0.2">
      <c r="A29" s="12">
        <v>7</v>
      </c>
      <c r="B29" s="330" t="s">
        <v>117</v>
      </c>
      <c r="C29" s="10"/>
      <c r="D29" s="13"/>
      <c r="E29" s="10"/>
      <c r="F29" s="10" t="s">
        <v>214</v>
      </c>
      <c r="G29" s="14">
        <v>15</v>
      </c>
      <c r="H29" s="103"/>
      <c r="I29" s="142">
        <v>37</v>
      </c>
      <c r="J29" s="143" t="s">
        <v>752</v>
      </c>
      <c r="K29" s="10">
        <f t="shared" si="0"/>
        <v>0.15592237718750002</v>
      </c>
      <c r="L29" s="13"/>
      <c r="M29" s="13">
        <v>1</v>
      </c>
      <c r="N29" s="13"/>
      <c r="O29" s="13"/>
      <c r="P29" s="13"/>
      <c r="Q29" s="13"/>
      <c r="R29" s="13"/>
      <c r="S29" s="13"/>
      <c r="T29" s="13"/>
      <c r="U29" s="140"/>
      <c r="V29" s="140"/>
      <c r="W29" s="140"/>
      <c r="X29" s="141"/>
      <c r="Y29" s="141"/>
      <c r="Z29" s="141"/>
      <c r="AA29" s="141"/>
      <c r="AB29" s="141"/>
      <c r="AC29" s="141"/>
      <c r="AD29" s="141"/>
      <c r="AE29" s="141"/>
      <c r="AF29" s="141"/>
      <c r="AG29" s="141"/>
      <c r="AH29" s="141"/>
      <c r="AI29" s="141"/>
      <c r="AJ29" s="141"/>
      <c r="AK29" s="141"/>
      <c r="AL29" s="153">
        <f t="shared" si="1"/>
        <v>1</v>
      </c>
      <c r="AN29" s="379" t="str">
        <f>VLOOKUP(B29,'IND fish'!B:D,1,0)</f>
        <v>Iain Hillary</v>
      </c>
    </row>
    <row r="30" spans="1:40" x14ac:dyDescent="0.2">
      <c r="A30" s="12">
        <v>1</v>
      </c>
      <c r="B30" s="330" t="s">
        <v>101</v>
      </c>
      <c r="C30" s="10"/>
      <c r="D30" s="10"/>
      <c r="E30" s="10"/>
      <c r="F30" s="10" t="s">
        <v>219</v>
      </c>
      <c r="G30" s="11">
        <v>20</v>
      </c>
      <c r="H30" s="101"/>
      <c r="I30" s="136">
        <v>8</v>
      </c>
      <c r="J30" s="137"/>
      <c r="K30" s="10">
        <f t="shared" si="0"/>
        <v>0</v>
      </c>
      <c r="L30" s="10"/>
      <c r="M30" s="10"/>
      <c r="N30" s="10"/>
      <c r="O30" s="10"/>
      <c r="P30" s="10"/>
      <c r="Q30" s="10"/>
      <c r="R30" s="10"/>
      <c r="S30" s="10"/>
      <c r="T30" s="10"/>
      <c r="U30" s="140"/>
      <c r="V30" s="140"/>
      <c r="W30" s="140"/>
      <c r="X30" s="141"/>
      <c r="Y30" s="141"/>
      <c r="Z30" s="141"/>
      <c r="AA30" s="141"/>
      <c r="AB30" s="141"/>
      <c r="AC30" s="141"/>
      <c r="AD30" s="141"/>
      <c r="AE30" s="141"/>
      <c r="AF30" s="141"/>
      <c r="AG30" s="141"/>
      <c r="AH30" s="141"/>
      <c r="AI30" s="141"/>
      <c r="AJ30" s="141"/>
      <c r="AK30" s="141"/>
      <c r="AL30" s="153">
        <f t="shared" si="1"/>
        <v>0</v>
      </c>
      <c r="AN30" s="379" t="str">
        <f>VLOOKUP(B30,'IND fish'!B:D,1,0)</f>
        <v>Adrian Martin</v>
      </c>
    </row>
    <row r="31" spans="1:40" x14ac:dyDescent="0.2">
      <c r="A31" s="12">
        <v>5</v>
      </c>
      <c r="B31" s="330" t="s">
        <v>266</v>
      </c>
      <c r="C31" s="10"/>
      <c r="D31" s="10"/>
      <c r="E31" s="10"/>
      <c r="F31" s="10" t="s">
        <v>219</v>
      </c>
      <c r="G31" s="11">
        <v>20</v>
      </c>
      <c r="H31" s="101"/>
      <c r="I31" s="136">
        <v>30</v>
      </c>
      <c r="J31" s="137"/>
      <c r="K31" s="10">
        <f t="shared" si="0"/>
        <v>0</v>
      </c>
      <c r="L31" s="10"/>
      <c r="M31" s="10"/>
      <c r="N31" s="10"/>
      <c r="O31" s="10"/>
      <c r="P31" s="10"/>
      <c r="Q31" s="10"/>
      <c r="R31" s="10"/>
      <c r="S31" s="10"/>
      <c r="T31" s="10"/>
      <c r="U31" s="140"/>
      <c r="V31" s="140"/>
      <c r="W31" s="140"/>
      <c r="X31" s="141"/>
      <c r="Y31" s="141"/>
      <c r="Z31" s="141"/>
      <c r="AA31" s="141"/>
      <c r="AB31" s="141"/>
      <c r="AC31" s="141"/>
      <c r="AD31" s="141"/>
      <c r="AE31" s="141"/>
      <c r="AF31" s="141"/>
      <c r="AG31" s="141"/>
      <c r="AH31" s="141"/>
      <c r="AI31" s="141"/>
      <c r="AJ31" s="141"/>
      <c r="AK31" s="141"/>
      <c r="AL31" s="153">
        <f t="shared" si="1"/>
        <v>0</v>
      </c>
      <c r="AN31" s="379" t="str">
        <f>VLOOKUP(B31,'IND fish'!B:D,1,0)</f>
        <v>Scott Barton</v>
      </c>
    </row>
    <row r="32" spans="1:40" x14ac:dyDescent="0.2">
      <c r="A32" s="12">
        <v>6</v>
      </c>
      <c r="B32" s="330" t="s">
        <v>156</v>
      </c>
      <c r="C32" s="10"/>
      <c r="D32" s="10"/>
      <c r="E32" s="10"/>
      <c r="F32" s="10" t="s">
        <v>219</v>
      </c>
      <c r="G32" s="11">
        <v>20</v>
      </c>
      <c r="H32" s="101"/>
      <c r="I32" s="136">
        <v>16</v>
      </c>
      <c r="J32" s="137"/>
      <c r="K32" s="10">
        <f t="shared" si="0"/>
        <v>0</v>
      </c>
      <c r="L32" s="10"/>
      <c r="M32" s="10"/>
      <c r="N32" s="10"/>
      <c r="O32" s="10"/>
      <c r="P32" s="10"/>
      <c r="Q32" s="10"/>
      <c r="R32" s="10"/>
      <c r="S32" s="10"/>
      <c r="T32" s="10"/>
      <c r="U32" s="140"/>
      <c r="V32" s="140"/>
      <c r="W32" s="140"/>
      <c r="X32" s="141"/>
      <c r="Y32" s="141"/>
      <c r="Z32" s="141"/>
      <c r="AA32" s="141"/>
      <c r="AB32" s="141"/>
      <c r="AC32" s="141"/>
      <c r="AD32" s="141"/>
      <c r="AE32" s="141"/>
      <c r="AF32" s="141"/>
      <c r="AG32" s="141"/>
      <c r="AH32" s="141"/>
      <c r="AI32" s="141"/>
      <c r="AJ32" s="141"/>
      <c r="AK32" s="141"/>
      <c r="AL32" s="153">
        <f t="shared" si="1"/>
        <v>0</v>
      </c>
      <c r="AN32" s="379" t="str">
        <f>VLOOKUP(B32,'IND fish'!B:D,1,0)</f>
        <v>Harry Coxhead</v>
      </c>
    </row>
    <row r="33" spans="1:40" x14ac:dyDescent="0.2">
      <c r="A33" s="12">
        <v>10</v>
      </c>
      <c r="B33" s="330" t="s">
        <v>33</v>
      </c>
      <c r="C33" s="10"/>
      <c r="D33" s="13"/>
      <c r="E33" s="10"/>
      <c r="F33" s="10" t="s">
        <v>219</v>
      </c>
      <c r="G33" s="14">
        <v>20</v>
      </c>
      <c r="H33" s="103"/>
      <c r="I33" s="142">
        <v>25</v>
      </c>
      <c r="J33" s="143"/>
      <c r="K33" s="10">
        <f t="shared" si="0"/>
        <v>0</v>
      </c>
      <c r="L33" s="13"/>
      <c r="M33" s="13"/>
      <c r="N33" s="13"/>
      <c r="O33" s="13"/>
      <c r="P33" s="13"/>
      <c r="Q33" s="13"/>
      <c r="R33" s="13"/>
      <c r="S33" s="13"/>
      <c r="T33" s="13"/>
      <c r="U33" s="140"/>
      <c r="V33" s="140"/>
      <c r="W33" s="140"/>
      <c r="X33" s="141"/>
      <c r="Y33" s="141"/>
      <c r="Z33" s="141"/>
      <c r="AA33" s="141"/>
      <c r="AB33" s="141"/>
      <c r="AC33" s="141"/>
      <c r="AD33" s="141"/>
      <c r="AE33" s="141"/>
      <c r="AF33" s="141"/>
      <c r="AG33" s="141"/>
      <c r="AH33" s="141"/>
      <c r="AI33" s="141"/>
      <c r="AJ33" s="141"/>
      <c r="AK33" s="141"/>
      <c r="AL33" s="153">
        <f t="shared" si="1"/>
        <v>0</v>
      </c>
      <c r="AN33" s="379" t="str">
        <f>VLOOKUP(B33,'IND fish'!B:D,1,0)</f>
        <v>Lewis Punchard</v>
      </c>
    </row>
    <row r="34" spans="1:40" x14ac:dyDescent="0.2">
      <c r="A34" s="12">
        <v>14</v>
      </c>
      <c r="B34" s="330" t="s">
        <v>285</v>
      </c>
      <c r="C34" s="10"/>
      <c r="D34" s="10"/>
      <c r="E34" s="10"/>
      <c r="F34" s="10" t="s">
        <v>219</v>
      </c>
      <c r="G34" s="11">
        <v>20</v>
      </c>
      <c r="H34" s="101"/>
      <c r="I34" s="136">
        <v>13</v>
      </c>
      <c r="J34" s="137"/>
      <c r="K34" s="10">
        <f t="shared" si="0"/>
        <v>0</v>
      </c>
      <c r="L34" s="10"/>
      <c r="M34" s="10"/>
      <c r="N34" s="10"/>
      <c r="O34" s="10"/>
      <c r="P34" s="10"/>
      <c r="Q34" s="10"/>
      <c r="R34" s="10"/>
      <c r="S34" s="10"/>
      <c r="T34" s="10"/>
      <c r="U34" s="140"/>
      <c r="V34" s="140"/>
      <c r="W34" s="140"/>
      <c r="X34" s="141"/>
      <c r="Y34" s="141"/>
      <c r="Z34" s="141"/>
      <c r="AA34" s="141"/>
      <c r="AB34" s="141"/>
      <c r="AC34" s="141"/>
      <c r="AD34" s="141"/>
      <c r="AE34" s="141"/>
      <c r="AF34" s="141"/>
      <c r="AG34" s="141"/>
      <c r="AH34" s="141"/>
      <c r="AI34" s="141"/>
      <c r="AJ34" s="141"/>
      <c r="AK34" s="141"/>
      <c r="AL34" s="153">
        <f t="shared" si="1"/>
        <v>0</v>
      </c>
      <c r="AN34" s="379" t="str">
        <f>VLOOKUP(B34,'IND fish'!B:D,1,0)</f>
        <v>Peter Read</v>
      </c>
    </row>
    <row r="35" spans="1:40" x14ac:dyDescent="0.2">
      <c r="A35" s="12">
        <v>16</v>
      </c>
      <c r="B35" s="330" t="s">
        <v>176</v>
      </c>
      <c r="C35" s="10"/>
      <c r="D35" s="10"/>
      <c r="E35" s="10"/>
      <c r="F35" s="10" t="s">
        <v>219</v>
      </c>
      <c r="G35" s="11">
        <v>20</v>
      </c>
      <c r="H35" s="101"/>
      <c r="I35" s="136">
        <v>14</v>
      </c>
      <c r="J35" s="137"/>
      <c r="K35" s="10">
        <f t="shared" si="0"/>
        <v>0</v>
      </c>
      <c r="L35" s="10"/>
      <c r="M35" s="10"/>
      <c r="N35" s="10"/>
      <c r="O35" s="10"/>
      <c r="P35" s="10"/>
      <c r="Q35" s="10"/>
      <c r="R35" s="10"/>
      <c r="S35" s="10"/>
      <c r="T35" s="10"/>
      <c r="U35" s="140"/>
      <c r="V35" s="140"/>
      <c r="W35" s="140"/>
      <c r="X35" s="141"/>
      <c r="Y35" s="141"/>
      <c r="Z35" s="141"/>
      <c r="AA35" s="141"/>
      <c r="AB35" s="141"/>
      <c r="AC35" s="141"/>
      <c r="AD35" s="141"/>
      <c r="AE35" s="141"/>
      <c r="AF35" s="141"/>
      <c r="AG35" s="141"/>
      <c r="AH35" s="141"/>
      <c r="AI35" s="141"/>
      <c r="AJ35" s="141"/>
      <c r="AK35" s="141"/>
      <c r="AL35" s="153">
        <f t="shared" si="1"/>
        <v>0</v>
      </c>
      <c r="AN35" s="379" t="str">
        <f>VLOOKUP(B35,'IND fish'!B:D,1,0)</f>
        <v>Rich Dorgan</v>
      </c>
    </row>
    <row r="36" spans="1:40" x14ac:dyDescent="0.2">
      <c r="A36" s="12">
        <v>17</v>
      </c>
      <c r="B36" s="330" t="s">
        <v>154</v>
      </c>
      <c r="C36" s="10"/>
      <c r="D36" s="10"/>
      <c r="E36" s="10"/>
      <c r="F36" s="10" t="s">
        <v>219</v>
      </c>
      <c r="G36" s="11">
        <v>20</v>
      </c>
      <c r="H36" s="101"/>
      <c r="I36" s="136">
        <v>4</v>
      </c>
      <c r="J36" s="137"/>
      <c r="K36" s="10">
        <f t="shared" si="0"/>
        <v>0</v>
      </c>
      <c r="L36" s="10"/>
      <c r="M36" s="10"/>
      <c r="N36" s="10"/>
      <c r="O36" s="10"/>
      <c r="P36" s="10"/>
      <c r="Q36" s="10"/>
      <c r="R36" s="10"/>
      <c r="S36" s="10"/>
      <c r="T36" s="10"/>
      <c r="U36" s="140"/>
      <c r="V36" s="140"/>
      <c r="W36" s="140"/>
      <c r="X36" s="141"/>
      <c r="Y36" s="141"/>
      <c r="Z36" s="141"/>
      <c r="AA36" s="141"/>
      <c r="AB36" s="141"/>
      <c r="AC36" s="141"/>
      <c r="AD36" s="141"/>
      <c r="AE36" s="141"/>
      <c r="AF36" s="141"/>
      <c r="AG36" s="141"/>
      <c r="AH36" s="141"/>
      <c r="AI36" s="141"/>
      <c r="AJ36" s="141"/>
      <c r="AK36" s="141"/>
      <c r="AL36" s="153">
        <f t="shared" si="1"/>
        <v>0</v>
      </c>
      <c r="AN36" s="379" t="str">
        <f>VLOOKUP(B36,'IND fish'!B:D,1,0)</f>
        <v>Simon thurlow</v>
      </c>
    </row>
    <row r="37" spans="1:40" x14ac:dyDescent="0.2">
      <c r="A37" s="12">
        <v>19</v>
      </c>
      <c r="B37" s="330" t="s">
        <v>171</v>
      </c>
      <c r="C37" s="10"/>
      <c r="D37" s="10"/>
      <c r="E37" s="10"/>
      <c r="F37" s="10" t="s">
        <v>219</v>
      </c>
      <c r="G37" s="11">
        <v>20</v>
      </c>
      <c r="H37" s="101"/>
      <c r="I37" s="136">
        <v>43</v>
      </c>
      <c r="J37" s="137"/>
      <c r="K37" s="10">
        <f t="shared" si="0"/>
        <v>0</v>
      </c>
      <c r="L37" s="10"/>
      <c r="M37" s="10"/>
      <c r="N37" s="10"/>
      <c r="O37" s="10"/>
      <c r="P37" s="10"/>
      <c r="Q37" s="10"/>
      <c r="R37" s="10"/>
      <c r="S37" s="10"/>
      <c r="T37" s="10"/>
      <c r="U37" s="140"/>
      <c r="V37" s="140"/>
      <c r="W37" s="140"/>
      <c r="X37" s="141"/>
      <c r="Y37" s="141"/>
      <c r="Z37" s="141"/>
      <c r="AA37" s="141"/>
      <c r="AB37" s="141"/>
      <c r="AC37" s="141"/>
      <c r="AD37" s="141"/>
      <c r="AE37" s="141"/>
      <c r="AF37" s="141"/>
      <c r="AG37" s="141"/>
      <c r="AH37" s="141"/>
      <c r="AI37" s="141"/>
      <c r="AJ37" s="141"/>
      <c r="AK37" s="141"/>
      <c r="AL37" s="153">
        <f t="shared" si="1"/>
        <v>0</v>
      </c>
      <c r="AN37" s="379" t="str">
        <f>VLOOKUP(B37,'IND fish'!B:D,1,0)</f>
        <v>Tom Bayford</v>
      </c>
    </row>
    <row r="38" spans="1:40" x14ac:dyDescent="0.2">
      <c r="A38" s="12">
        <v>23</v>
      </c>
      <c r="B38" s="330" t="s">
        <v>397</v>
      </c>
      <c r="C38" s="10"/>
      <c r="D38" s="10"/>
      <c r="E38" s="10"/>
      <c r="F38" s="10" t="s">
        <v>219</v>
      </c>
      <c r="G38" s="11">
        <v>20</v>
      </c>
      <c r="H38" s="101"/>
      <c r="I38" s="136">
        <v>21</v>
      </c>
      <c r="J38" s="137"/>
      <c r="K38" s="10">
        <f t="shared" si="0"/>
        <v>0</v>
      </c>
      <c r="L38" s="10"/>
      <c r="M38" s="10"/>
      <c r="N38" s="10"/>
      <c r="O38" s="10"/>
      <c r="P38" s="10"/>
      <c r="Q38" s="10"/>
      <c r="R38" s="10"/>
      <c r="S38" s="10"/>
      <c r="T38" s="10"/>
      <c r="U38" s="140"/>
      <c r="V38" s="140"/>
      <c r="W38" s="140"/>
      <c r="X38" s="141"/>
      <c r="Y38" s="141"/>
      <c r="Z38" s="141"/>
      <c r="AA38" s="141"/>
      <c r="AB38" s="141"/>
      <c r="AC38" s="141"/>
      <c r="AD38" s="141"/>
      <c r="AE38" s="141"/>
      <c r="AF38" s="141"/>
      <c r="AG38" s="141"/>
      <c r="AH38" s="141"/>
      <c r="AI38" s="141"/>
      <c r="AJ38" s="141"/>
      <c r="AK38" s="141"/>
      <c r="AL38" s="153">
        <f t="shared" si="1"/>
        <v>0</v>
      </c>
      <c r="AN38" s="379" t="str">
        <f>VLOOKUP(B38,'IND fish'!B:D,1,0)</f>
        <v>Simon Adams</v>
      </c>
    </row>
    <row r="39" spans="1:40" x14ac:dyDescent="0.2">
      <c r="A39" s="12">
        <v>24</v>
      </c>
      <c r="B39" s="330" t="s">
        <v>748</v>
      </c>
      <c r="C39" s="10"/>
      <c r="D39" s="13"/>
      <c r="E39" s="10"/>
      <c r="F39" s="10" t="s">
        <v>219</v>
      </c>
      <c r="G39" s="11">
        <v>20</v>
      </c>
      <c r="H39" s="103"/>
      <c r="I39" s="142">
        <v>10</v>
      </c>
      <c r="J39" s="143"/>
      <c r="K39" s="10">
        <f t="shared" si="0"/>
        <v>0</v>
      </c>
      <c r="L39" s="13"/>
      <c r="M39" s="13"/>
      <c r="N39" s="13"/>
      <c r="O39" s="13"/>
      <c r="P39" s="13"/>
      <c r="Q39" s="13"/>
      <c r="R39" s="13"/>
      <c r="S39" s="13"/>
      <c r="T39" s="13"/>
      <c r="U39" s="140"/>
      <c r="V39" s="140"/>
      <c r="W39" s="140"/>
      <c r="X39" s="141"/>
      <c r="Y39" s="141"/>
      <c r="Z39" s="141"/>
      <c r="AA39" s="141"/>
      <c r="AB39" s="141"/>
      <c r="AC39" s="141"/>
      <c r="AD39" s="141"/>
      <c r="AE39" s="141"/>
      <c r="AF39" s="141"/>
      <c r="AG39" s="141"/>
      <c r="AH39" s="141"/>
      <c r="AI39" s="141"/>
      <c r="AJ39" s="141"/>
      <c r="AK39" s="141"/>
      <c r="AL39" s="153">
        <f t="shared" si="1"/>
        <v>0</v>
      </c>
      <c r="AN39" s="379" t="e">
        <f>VLOOKUP(B39,'IND fish'!B:D,1,0)</f>
        <v>#N/A</v>
      </c>
    </row>
    <row r="40" spans="1:40" x14ac:dyDescent="0.2">
      <c r="A40" s="12">
        <v>25</v>
      </c>
      <c r="B40" s="330" t="s">
        <v>749</v>
      </c>
      <c r="C40" s="10"/>
      <c r="D40" s="10"/>
      <c r="E40" s="10"/>
      <c r="F40" s="10" t="s">
        <v>219</v>
      </c>
      <c r="G40" s="11">
        <v>20</v>
      </c>
      <c r="H40" s="101"/>
      <c r="I40" s="136">
        <v>28</v>
      </c>
      <c r="J40" s="137"/>
      <c r="K40" s="10">
        <f t="shared" si="0"/>
        <v>0</v>
      </c>
      <c r="L40" s="10"/>
      <c r="M40" s="10"/>
      <c r="N40" s="10"/>
      <c r="O40" s="10"/>
      <c r="P40" s="10"/>
      <c r="Q40" s="10"/>
      <c r="R40" s="10"/>
      <c r="S40" s="10"/>
      <c r="T40" s="10"/>
      <c r="U40" s="140"/>
      <c r="V40" s="140"/>
      <c r="W40" s="140"/>
      <c r="X40" s="141"/>
      <c r="Y40" s="141"/>
      <c r="Z40" s="141"/>
      <c r="AA40" s="141"/>
      <c r="AB40" s="141"/>
      <c r="AC40" s="141"/>
      <c r="AD40" s="141"/>
      <c r="AE40" s="141"/>
      <c r="AF40" s="141"/>
      <c r="AG40" s="141"/>
      <c r="AH40" s="141"/>
      <c r="AI40" s="141"/>
      <c r="AJ40" s="141"/>
      <c r="AK40" s="141"/>
      <c r="AL40" s="153">
        <f t="shared" si="1"/>
        <v>0</v>
      </c>
      <c r="AN40" s="379" t="e">
        <f>VLOOKUP(B40,'IND fish'!B:D,1,0)</f>
        <v>#N/A</v>
      </c>
    </row>
    <row r="41" spans="1:40" x14ac:dyDescent="0.2">
      <c r="A41" s="12">
        <v>26</v>
      </c>
      <c r="B41" s="330" t="s">
        <v>750</v>
      </c>
      <c r="C41" s="10"/>
      <c r="D41" s="10"/>
      <c r="E41" s="10"/>
      <c r="F41" s="10" t="s">
        <v>219</v>
      </c>
      <c r="G41" s="11">
        <v>20</v>
      </c>
      <c r="H41" s="101"/>
      <c r="I41" s="136">
        <v>6</v>
      </c>
      <c r="J41" s="137"/>
      <c r="K41" s="10">
        <f t="shared" si="0"/>
        <v>0</v>
      </c>
      <c r="L41" s="10"/>
      <c r="M41" s="10"/>
      <c r="N41" s="10"/>
      <c r="O41" s="10"/>
      <c r="P41" s="10"/>
      <c r="Q41" s="10"/>
      <c r="R41" s="10"/>
      <c r="S41" s="10"/>
      <c r="T41" s="10"/>
      <c r="U41" s="140"/>
      <c r="V41" s="140"/>
      <c r="W41" s="140"/>
      <c r="X41" s="141"/>
      <c r="Y41" s="141"/>
      <c r="Z41" s="141"/>
      <c r="AA41" s="141"/>
      <c r="AB41" s="141"/>
      <c r="AC41" s="141"/>
      <c r="AD41" s="141"/>
      <c r="AE41" s="141"/>
      <c r="AF41" s="141"/>
      <c r="AG41" s="141"/>
      <c r="AH41" s="141"/>
      <c r="AI41" s="141"/>
      <c r="AJ41" s="141"/>
      <c r="AK41" s="141"/>
      <c r="AL41" s="153">
        <f t="shared" si="1"/>
        <v>0</v>
      </c>
      <c r="AN41" s="379" t="e">
        <f>VLOOKUP(B41,'IND fish'!B:D,1,0)</f>
        <v>#N/A</v>
      </c>
    </row>
    <row r="42" spans="1:40" x14ac:dyDescent="0.2">
      <c r="A42" s="12">
        <v>27</v>
      </c>
      <c r="B42" s="330" t="s">
        <v>751</v>
      </c>
      <c r="C42" s="10"/>
      <c r="D42" s="10"/>
      <c r="E42" s="10"/>
      <c r="F42" s="10" t="s">
        <v>214</v>
      </c>
      <c r="G42" s="11">
        <v>20</v>
      </c>
      <c r="H42" s="101"/>
      <c r="I42" s="136">
        <v>23</v>
      </c>
      <c r="J42" s="137"/>
      <c r="K42" s="10">
        <f t="shared" si="0"/>
        <v>0</v>
      </c>
      <c r="L42" s="10"/>
      <c r="M42" s="10"/>
      <c r="N42" s="10"/>
      <c r="O42" s="10"/>
      <c r="P42" s="10"/>
      <c r="Q42" s="10"/>
      <c r="R42" s="10"/>
      <c r="S42" s="10"/>
      <c r="T42" s="10"/>
      <c r="U42" s="140"/>
      <c r="V42" s="140"/>
      <c r="W42" s="140"/>
      <c r="X42" s="141"/>
      <c r="Y42" s="141"/>
      <c r="Z42" s="141"/>
      <c r="AA42" s="141"/>
      <c r="AB42" s="141"/>
      <c r="AC42" s="141"/>
      <c r="AD42" s="141"/>
      <c r="AE42" s="141"/>
      <c r="AF42" s="141"/>
      <c r="AG42" s="141"/>
      <c r="AH42" s="141"/>
      <c r="AI42" s="141"/>
      <c r="AJ42" s="141"/>
      <c r="AK42" s="141"/>
      <c r="AL42" s="153">
        <f t="shared" si="1"/>
        <v>0</v>
      </c>
      <c r="AN42" s="379" t="e">
        <f>VLOOKUP(B42,'IND fish'!B:D,1,0)</f>
        <v>#N/A</v>
      </c>
    </row>
    <row r="43" spans="1:40" x14ac:dyDescent="0.2">
      <c r="A43" s="12">
        <v>28</v>
      </c>
      <c r="B43" s="330" t="s">
        <v>300</v>
      </c>
      <c r="C43" s="10"/>
      <c r="D43" s="13"/>
      <c r="E43" s="10"/>
      <c r="F43" s="10" t="s">
        <v>214</v>
      </c>
      <c r="G43" s="11">
        <v>20</v>
      </c>
      <c r="H43" s="103"/>
      <c r="I43" s="142">
        <v>44</v>
      </c>
      <c r="J43" s="143"/>
      <c r="K43" s="10">
        <f t="shared" si="0"/>
        <v>0</v>
      </c>
      <c r="L43" s="13"/>
      <c r="M43" s="13"/>
      <c r="N43" s="13"/>
      <c r="O43" s="13"/>
      <c r="P43" s="13"/>
      <c r="Q43" s="13"/>
      <c r="R43" s="13"/>
      <c r="S43" s="13"/>
      <c r="T43" s="13"/>
      <c r="U43" s="140"/>
      <c r="V43" s="140"/>
      <c r="W43" s="140"/>
      <c r="X43" s="141"/>
      <c r="Y43" s="141"/>
      <c r="Z43" s="141"/>
      <c r="AA43" s="141"/>
      <c r="AB43" s="141"/>
      <c r="AC43" s="141"/>
      <c r="AD43" s="141"/>
      <c r="AE43" s="141"/>
      <c r="AF43" s="141"/>
      <c r="AG43" s="141"/>
      <c r="AH43" s="141"/>
      <c r="AI43" s="141"/>
      <c r="AJ43" s="141"/>
      <c r="AK43" s="141"/>
      <c r="AL43" s="153">
        <f t="shared" si="1"/>
        <v>0</v>
      </c>
      <c r="AN43" s="379" t="str">
        <f>VLOOKUP(B43,'IND fish'!B:D,1,0)</f>
        <v>Anton James</v>
      </c>
    </row>
    <row r="44" spans="1:40" x14ac:dyDescent="0.2">
      <c r="A44" s="12">
        <v>32</v>
      </c>
      <c r="B44" s="330" t="s">
        <v>83</v>
      </c>
      <c r="C44" s="10"/>
      <c r="D44" s="10"/>
      <c r="E44" s="10"/>
      <c r="F44" s="10" t="s">
        <v>214</v>
      </c>
      <c r="G44" s="11">
        <v>20</v>
      </c>
      <c r="H44" s="101"/>
      <c r="I44" s="136">
        <v>20</v>
      </c>
      <c r="J44" s="137"/>
      <c r="K44" s="10">
        <f t="shared" si="0"/>
        <v>0</v>
      </c>
      <c r="L44" s="10"/>
      <c r="M44" s="10"/>
      <c r="N44" s="10"/>
      <c r="O44" s="10"/>
      <c r="P44" s="10"/>
      <c r="Q44" s="10"/>
      <c r="R44" s="10"/>
      <c r="S44" s="10"/>
      <c r="T44" s="10"/>
      <c r="U44" s="140"/>
      <c r="V44" s="140"/>
      <c r="W44" s="140"/>
      <c r="X44" s="141"/>
      <c r="Y44" s="141"/>
      <c r="Z44" s="141"/>
      <c r="AA44" s="141"/>
      <c r="AB44" s="141"/>
      <c r="AC44" s="141"/>
      <c r="AD44" s="141"/>
      <c r="AE44" s="141"/>
      <c r="AF44" s="141"/>
      <c r="AG44" s="141"/>
      <c r="AH44" s="141"/>
      <c r="AI44" s="141"/>
      <c r="AJ44" s="141"/>
      <c r="AK44" s="141"/>
      <c r="AL44" s="153">
        <f t="shared" si="1"/>
        <v>0</v>
      </c>
      <c r="AN44" s="379" t="str">
        <f>VLOOKUP(B44,'IND fish'!B:D,1,0)</f>
        <v>Dan Orley</v>
      </c>
    </row>
    <row r="45" spans="1:40" x14ac:dyDescent="0.2">
      <c r="A45" s="12">
        <v>37</v>
      </c>
      <c r="B45" s="336" t="s">
        <v>174</v>
      </c>
      <c r="C45" s="10"/>
      <c r="D45" s="10"/>
      <c r="E45" s="10"/>
      <c r="F45" s="10" t="s">
        <v>219</v>
      </c>
      <c r="G45" s="11">
        <v>20</v>
      </c>
      <c r="H45" s="101"/>
      <c r="I45" s="136">
        <v>3</v>
      </c>
      <c r="J45" s="137"/>
      <c r="K45" s="10">
        <f t="shared" si="0"/>
        <v>0</v>
      </c>
      <c r="L45" s="10"/>
      <c r="M45" s="10"/>
      <c r="N45" s="10"/>
      <c r="O45" s="10"/>
      <c r="P45" s="10"/>
      <c r="Q45" s="10"/>
      <c r="R45" s="10"/>
      <c r="S45" s="10"/>
      <c r="T45" s="10"/>
      <c r="U45" s="140"/>
      <c r="V45" s="140"/>
      <c r="W45" s="140"/>
      <c r="X45" s="141"/>
      <c r="Y45" s="141"/>
      <c r="Z45" s="141"/>
      <c r="AA45" s="141"/>
      <c r="AB45" s="141"/>
      <c r="AC45" s="141"/>
      <c r="AD45" s="141"/>
      <c r="AE45" s="141"/>
      <c r="AF45" s="141"/>
      <c r="AG45" s="141"/>
      <c r="AH45" s="141"/>
      <c r="AI45" s="141"/>
      <c r="AJ45" s="141"/>
      <c r="AK45" s="141"/>
      <c r="AL45" s="153">
        <f t="shared" si="1"/>
        <v>0</v>
      </c>
      <c r="AN45" s="379" t="str">
        <f>VLOOKUP(B45,'IND fish'!B:D,1,0)</f>
        <v>Nick Weston</v>
      </c>
    </row>
    <row r="46" spans="1:40" x14ac:dyDescent="0.2">
      <c r="A46" s="6"/>
      <c r="B46" s="5"/>
      <c r="C46" s="5"/>
      <c r="D46" s="5"/>
      <c r="E46" s="5"/>
      <c r="F46" s="5"/>
      <c r="G46" s="7"/>
      <c r="H46" s="7"/>
      <c r="I46" s="8"/>
      <c r="J46" s="5"/>
      <c r="K46" s="5"/>
      <c r="L46" s="5"/>
      <c r="M46" s="5"/>
      <c r="N46" s="5"/>
      <c r="O46" s="5"/>
      <c r="P46" s="5"/>
      <c r="Q46" s="5"/>
      <c r="R46" s="5"/>
      <c r="S46" s="5"/>
      <c r="T46" s="5"/>
      <c r="U46" s="5"/>
      <c r="V46" s="5"/>
      <c r="W46" s="133"/>
      <c r="X46" s="133"/>
      <c r="Y46" s="133"/>
      <c r="Z46" s="133"/>
      <c r="AA46" s="133"/>
      <c r="AB46" s="133"/>
      <c r="AC46" s="133"/>
      <c r="AD46" s="133"/>
      <c r="AE46" s="133"/>
      <c r="AF46" s="133"/>
      <c r="AG46" s="133"/>
      <c r="AH46" s="133"/>
      <c r="AI46" s="133"/>
      <c r="AJ46" s="133"/>
      <c r="AK46" s="133"/>
      <c r="AL46" s="3">
        <f>SUM(AL4:AL45)</f>
        <v>44</v>
      </c>
    </row>
    <row r="47" spans="1:40" x14ac:dyDescent="0.2">
      <c r="A47" s="6"/>
      <c r="B47" s="5"/>
      <c r="C47" s="5"/>
      <c r="D47" s="5"/>
      <c r="E47" s="5"/>
      <c r="F47" s="5"/>
      <c r="G47" s="7"/>
      <c r="H47" s="7"/>
      <c r="I47" s="8"/>
      <c r="J47" s="5"/>
      <c r="K47" s="5"/>
      <c r="L47" s="5"/>
      <c r="M47" s="5"/>
      <c r="N47" s="5"/>
      <c r="O47" s="5"/>
      <c r="P47" s="5"/>
      <c r="Q47" s="5"/>
      <c r="R47" s="5"/>
      <c r="S47" s="5"/>
      <c r="T47" s="5"/>
      <c r="U47" s="5"/>
      <c r="V47" s="5"/>
      <c r="W47" s="133"/>
      <c r="X47" s="133"/>
      <c r="Y47" s="133"/>
      <c r="Z47" s="133"/>
      <c r="AA47" s="133"/>
      <c r="AB47" s="133"/>
      <c r="AC47" s="133"/>
      <c r="AD47" s="133"/>
      <c r="AE47" s="133"/>
      <c r="AF47" s="133"/>
      <c r="AG47" s="133"/>
      <c r="AH47" s="133"/>
      <c r="AI47" s="133"/>
      <c r="AJ47" s="133"/>
      <c r="AK47" s="133"/>
      <c r="AL47" s="3"/>
    </row>
    <row r="48" spans="1:40" ht="15" customHeight="1" x14ac:dyDescent="0.2">
      <c r="A48" s="6"/>
      <c r="B48" s="540"/>
      <c r="C48" s="540"/>
      <c r="D48" s="540"/>
      <c r="E48" s="540"/>
      <c r="F48" s="540"/>
      <c r="G48" s="540"/>
      <c r="H48" s="540"/>
      <c r="I48" s="387"/>
      <c r="J48" s="387"/>
      <c r="K48" s="5"/>
      <c r="L48" s="5"/>
      <c r="M48" s="5"/>
      <c r="N48" s="5"/>
      <c r="O48" s="5"/>
      <c r="P48" s="5"/>
      <c r="Q48" s="5"/>
      <c r="R48" s="5"/>
      <c r="S48" s="5"/>
      <c r="T48" s="5"/>
      <c r="U48" s="5"/>
      <c r="V48" s="5"/>
      <c r="W48" s="133"/>
      <c r="X48" s="133"/>
      <c r="Y48" s="133"/>
      <c r="Z48" s="133"/>
      <c r="AA48" s="133"/>
      <c r="AB48" s="133"/>
      <c r="AC48" s="133"/>
      <c r="AD48" s="133"/>
      <c r="AE48" s="133"/>
      <c r="AF48" s="133"/>
      <c r="AG48" s="133"/>
      <c r="AH48" s="133"/>
      <c r="AI48" s="133"/>
      <c r="AJ48" s="133"/>
      <c r="AK48" s="133"/>
      <c r="AL48" s="3"/>
    </row>
    <row r="49" spans="1:38" x14ac:dyDescent="0.2">
      <c r="A49" s="6"/>
      <c r="B49" s="540"/>
      <c r="C49" s="540"/>
      <c r="D49" s="540"/>
      <c r="E49" s="540"/>
      <c r="F49" s="540"/>
      <c r="G49" s="540"/>
      <c r="H49" s="540"/>
      <c r="I49" s="387"/>
      <c r="J49" s="387"/>
      <c r="K49" s="5"/>
      <c r="L49" s="5"/>
      <c r="M49" s="5"/>
      <c r="N49" s="5"/>
      <c r="O49" s="5"/>
      <c r="P49" s="5"/>
      <c r="Q49" s="5"/>
      <c r="R49" s="5"/>
      <c r="S49" s="5"/>
      <c r="T49" s="5"/>
      <c r="U49" s="5"/>
      <c r="V49" s="5"/>
      <c r="W49" s="133"/>
      <c r="X49" s="133"/>
      <c r="Y49" s="133"/>
      <c r="Z49" s="133"/>
      <c r="AA49" s="133"/>
      <c r="AB49" s="133"/>
      <c r="AC49" s="133"/>
      <c r="AD49" s="133"/>
      <c r="AE49" s="133"/>
      <c r="AF49" s="133"/>
      <c r="AG49" s="133"/>
      <c r="AH49" s="133"/>
      <c r="AI49" s="133"/>
      <c r="AJ49" s="133"/>
      <c r="AK49" s="133"/>
      <c r="AL49" s="3"/>
    </row>
    <row r="50" spans="1:38" x14ac:dyDescent="0.2">
      <c r="A50" s="6"/>
      <c r="B50" s="540"/>
      <c r="C50" s="540"/>
      <c r="D50" s="540"/>
      <c r="E50" s="540"/>
      <c r="F50" s="540"/>
      <c r="G50" s="540"/>
      <c r="H50" s="540"/>
      <c r="I50" s="387"/>
      <c r="J50" s="387"/>
      <c r="K50" s="5"/>
      <c r="L50" s="5"/>
      <c r="M50" s="5"/>
      <c r="N50" s="5"/>
      <c r="O50" s="5"/>
      <c r="P50" s="5"/>
      <c r="Q50" s="5"/>
      <c r="R50" s="5"/>
      <c r="S50" s="5"/>
      <c r="T50" s="5"/>
      <c r="U50" s="5"/>
      <c r="V50" s="5"/>
      <c r="W50" s="133"/>
      <c r="X50" s="133"/>
      <c r="Y50" s="133"/>
      <c r="Z50" s="133"/>
      <c r="AA50" s="133"/>
      <c r="AB50" s="133"/>
      <c r="AC50" s="133"/>
      <c r="AD50" s="133"/>
      <c r="AE50" s="133"/>
      <c r="AF50" s="133"/>
      <c r="AG50" s="133"/>
      <c r="AH50" s="133"/>
      <c r="AI50" s="133"/>
      <c r="AJ50" s="133"/>
      <c r="AK50" s="133"/>
      <c r="AL50" s="3"/>
    </row>
    <row r="51" spans="1:38" x14ac:dyDescent="0.2">
      <c r="A51" s="6"/>
      <c r="B51" s="387"/>
      <c r="C51" s="387"/>
      <c r="D51" s="387"/>
      <c r="E51" s="387"/>
      <c r="F51" s="387"/>
      <c r="G51" s="387"/>
      <c r="H51" s="387"/>
      <c r="I51" s="387"/>
      <c r="J51" s="387"/>
      <c r="K51" s="5"/>
      <c r="L51" s="5"/>
      <c r="M51" s="5"/>
      <c r="N51" s="5"/>
      <c r="O51" s="5"/>
      <c r="P51" s="5"/>
      <c r="Q51" s="5"/>
      <c r="R51" s="5"/>
      <c r="S51" s="5"/>
      <c r="T51" s="5"/>
      <c r="U51" s="5"/>
      <c r="V51" s="5"/>
      <c r="W51" s="133"/>
      <c r="X51" s="133"/>
      <c r="Y51" s="133"/>
      <c r="Z51" s="133"/>
      <c r="AA51" s="133"/>
      <c r="AB51" s="133"/>
      <c r="AC51" s="133"/>
      <c r="AD51" s="133"/>
      <c r="AE51" s="133"/>
      <c r="AF51" s="133"/>
      <c r="AG51" s="133"/>
      <c r="AH51" s="133"/>
      <c r="AI51" s="133"/>
      <c r="AJ51" s="133"/>
      <c r="AK51" s="133"/>
      <c r="AL51" s="3"/>
    </row>
    <row r="52" spans="1:38" x14ac:dyDescent="0.2">
      <c r="A52" s="6"/>
      <c r="B52" s="387"/>
      <c r="C52" s="387"/>
      <c r="D52" s="387"/>
      <c r="E52" s="387"/>
      <c r="F52" s="387"/>
      <c r="G52" s="387"/>
      <c r="H52" s="387"/>
      <c r="I52" s="387"/>
      <c r="J52" s="387"/>
      <c r="K52" s="5"/>
      <c r="L52" s="5"/>
      <c r="M52" s="5"/>
      <c r="N52" s="5"/>
      <c r="O52" s="5"/>
      <c r="P52" s="5"/>
      <c r="Q52" s="5"/>
      <c r="R52" s="5"/>
      <c r="S52" s="5"/>
      <c r="T52" s="5"/>
      <c r="U52" s="5"/>
      <c r="V52" s="5"/>
      <c r="W52" s="133"/>
      <c r="X52" s="133"/>
      <c r="Y52" s="133"/>
      <c r="Z52" s="133"/>
      <c r="AA52" s="133"/>
      <c r="AB52" s="133"/>
      <c r="AC52" s="133"/>
      <c r="AD52" s="133"/>
      <c r="AE52" s="133"/>
      <c r="AF52" s="133"/>
      <c r="AG52" s="133"/>
      <c r="AH52" s="133"/>
      <c r="AI52" s="133"/>
      <c r="AJ52" s="133"/>
      <c r="AK52" s="133"/>
      <c r="AL52" s="3"/>
    </row>
    <row r="54" spans="1:38" x14ac:dyDescent="0.2">
      <c r="G54" s="395"/>
      <c r="H54" s="396"/>
    </row>
    <row r="55" spans="1:38" x14ac:dyDescent="0.2">
      <c r="H55" s="396"/>
    </row>
    <row r="56" spans="1:38" x14ac:dyDescent="0.2">
      <c r="G56" s="395"/>
      <c r="H56" s="396"/>
    </row>
    <row r="58" spans="1:38" x14ac:dyDescent="0.2">
      <c r="B58" s="397"/>
    </row>
    <row r="59" spans="1:38" x14ac:dyDescent="0.2">
      <c r="B59" s="397"/>
    </row>
    <row r="60" spans="1:38" x14ac:dyDescent="0.2">
      <c r="B60" s="397"/>
      <c r="D60" s="396"/>
      <c r="G60" s="398"/>
      <c r="H60" s="398"/>
      <c r="I60" s="399"/>
    </row>
    <row r="61" spans="1:38" x14ac:dyDescent="0.2">
      <c r="B61" s="397"/>
      <c r="D61" s="396"/>
      <c r="I61" s="399"/>
    </row>
    <row r="62" spans="1:38" x14ac:dyDescent="0.2">
      <c r="B62" s="397"/>
      <c r="D62" s="396"/>
      <c r="I62" s="399"/>
    </row>
    <row r="63" spans="1:38" x14ac:dyDescent="0.2">
      <c r="B63" s="397"/>
      <c r="D63" s="396"/>
      <c r="I63" s="399"/>
    </row>
    <row r="64" spans="1:38" x14ac:dyDescent="0.2">
      <c r="B64" s="397"/>
      <c r="D64" s="396"/>
      <c r="I64" s="399"/>
    </row>
    <row r="65" spans="2:9" x14ac:dyDescent="0.2">
      <c r="B65" s="397"/>
      <c r="D65" s="396"/>
    </row>
    <row r="66" spans="2:9" x14ac:dyDescent="0.2">
      <c r="B66" s="397"/>
    </row>
    <row r="67" spans="2:9" x14ac:dyDescent="0.2">
      <c r="B67" s="397"/>
      <c r="D67" s="396"/>
      <c r="I67" s="399"/>
    </row>
    <row r="68" spans="2:9" x14ac:dyDescent="0.2">
      <c r="B68" s="397"/>
      <c r="D68" s="396"/>
      <c r="I68" s="399"/>
    </row>
    <row r="69" spans="2:9" x14ac:dyDescent="0.2">
      <c r="B69" s="397"/>
      <c r="D69" s="396"/>
      <c r="I69" s="399"/>
    </row>
    <row r="70" spans="2:9" x14ac:dyDescent="0.2">
      <c r="B70" s="397"/>
      <c r="D70" s="396"/>
      <c r="I70" s="399"/>
    </row>
    <row r="71" spans="2:9" x14ac:dyDescent="0.2">
      <c r="B71" s="397"/>
      <c r="D71" s="396"/>
      <c r="I71" s="399"/>
    </row>
    <row r="72" spans="2:9" x14ac:dyDescent="0.2">
      <c r="B72" s="397"/>
    </row>
    <row r="73" spans="2:9" x14ac:dyDescent="0.2">
      <c r="B73" s="397"/>
    </row>
    <row r="74" spans="2:9" x14ac:dyDescent="0.2">
      <c r="B74" s="397"/>
      <c r="D74" s="396"/>
      <c r="I74" s="399"/>
    </row>
    <row r="75" spans="2:9" x14ac:dyDescent="0.2">
      <c r="D75" s="396"/>
      <c r="I75" s="399"/>
    </row>
    <row r="76" spans="2:9" x14ac:dyDescent="0.2">
      <c r="D76" s="396"/>
      <c r="I76" s="399"/>
    </row>
    <row r="77" spans="2:9" x14ac:dyDescent="0.2">
      <c r="D77" s="396"/>
      <c r="I77" s="399"/>
    </row>
    <row r="78" spans="2:9" x14ac:dyDescent="0.2">
      <c r="D78" s="396"/>
      <c r="I78" s="399"/>
    </row>
    <row r="81" spans="4:9" x14ac:dyDescent="0.2">
      <c r="D81" s="396"/>
      <c r="I81" s="399"/>
    </row>
    <row r="82" spans="4:9" x14ac:dyDescent="0.2">
      <c r="D82" s="396"/>
      <c r="I82" s="399"/>
    </row>
    <row r="83" spans="4:9" x14ac:dyDescent="0.2">
      <c r="D83" s="396"/>
      <c r="I83" s="399"/>
    </row>
    <row r="84" spans="4:9" x14ac:dyDescent="0.2">
      <c r="D84" s="396"/>
      <c r="I84" s="399"/>
    </row>
    <row r="85" spans="4:9" x14ac:dyDescent="0.2">
      <c r="D85" s="396"/>
      <c r="I85" s="399"/>
    </row>
  </sheetData>
  <autoFilter ref="A3:AL45" xr:uid="{6525E459-A7B2-47AD-BE9A-40D2FF3B1578}">
    <sortState xmlns:xlrd2="http://schemas.microsoft.com/office/spreadsheetml/2017/richdata2" ref="A4:AL45">
      <sortCondition ref="G3:G45"/>
    </sortState>
  </autoFilter>
  <mergeCells count="1">
    <mergeCell ref="B48:H50"/>
  </mergeCells>
  <pageMargins left="0.23622047244094499" right="0.23622047244094499" top="0.74803149606299202" bottom="0.74803149606299202" header="0.31496062992126" footer="0.31496062992126"/>
  <pageSetup paperSize="9" scale="71" fitToHeight="2" orientation="portrait" horizontalDpi="4294967293"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A7229-EFDB-4BFE-A2FA-75D8116BF35E}">
  <sheetPr codeName="Sheet11">
    <tabColor rgb="FF00B050"/>
    <pageSetUpPr fitToPage="1"/>
  </sheetPr>
  <dimension ref="A1:AT125"/>
  <sheetViews>
    <sheetView workbookViewId="0"/>
  </sheetViews>
  <sheetFormatPr defaultColWidth="8.88671875" defaultRowHeight="10.199999999999999" x14ac:dyDescent="0.2"/>
  <cols>
    <col min="1" max="1" width="4.5546875" style="317" customWidth="1"/>
    <col min="2" max="2" width="20.33203125" style="317" customWidth="1"/>
    <col min="3" max="3" width="12.6640625" style="317" hidden="1" customWidth="1"/>
    <col min="4" max="4" width="9.5546875" style="317" hidden="1" customWidth="1"/>
    <col min="5" max="5" width="9.33203125" style="317" hidden="1" customWidth="1"/>
    <col min="6" max="6" width="5" style="317" bestFit="1" customWidth="1"/>
    <col min="7" max="7" width="10.5546875" style="317" bestFit="1" customWidth="1"/>
    <col min="8" max="8" width="10.5546875" style="317" customWidth="1"/>
    <col min="9" max="10" width="8.88671875" style="317"/>
    <col min="11" max="11" width="9.33203125" style="375" customWidth="1"/>
    <col min="12" max="12" width="4.5546875" style="376" customWidth="1"/>
    <col min="13" max="13" width="4.5546875" style="377" customWidth="1"/>
    <col min="14" max="14" width="4.5546875" style="378" customWidth="1"/>
    <col min="15" max="17" width="4.5546875" style="317" customWidth="1"/>
    <col min="18" max="18" width="4.5546875" style="317" hidden="1" customWidth="1"/>
    <col min="19" max="20" width="4.5546875" style="317" customWidth="1"/>
    <col min="21" max="33" width="4.5546875" style="352" customWidth="1"/>
    <col min="34" max="37" width="4.5546875" style="352" hidden="1" customWidth="1"/>
    <col min="38" max="38" width="4.5546875" style="356" customWidth="1"/>
    <col min="39" max="40" width="8.88671875" style="317"/>
    <col min="41" max="41" width="255.5546875" style="317" bestFit="1" customWidth="1"/>
    <col min="42" max="16384" width="8.88671875" style="317"/>
  </cols>
  <sheetData>
    <row r="1" spans="1:46" ht="51.6" x14ac:dyDescent="0.2">
      <c r="A1" s="277" t="s">
        <v>208</v>
      </c>
      <c r="B1" s="278" t="s">
        <v>209</v>
      </c>
      <c r="C1" s="278" t="s">
        <v>270</v>
      </c>
      <c r="D1" s="278" t="s">
        <v>271</v>
      </c>
      <c r="E1" s="278" t="s">
        <v>272</v>
      </c>
      <c r="F1" s="278" t="s">
        <v>210</v>
      </c>
      <c r="G1" s="279" t="s">
        <v>211</v>
      </c>
      <c r="H1" s="279" t="s">
        <v>188</v>
      </c>
      <c r="I1" s="280" t="s">
        <v>212</v>
      </c>
      <c r="J1" s="278" t="s">
        <v>213</v>
      </c>
      <c r="K1" s="362" t="s">
        <v>187</v>
      </c>
      <c r="L1" s="351" t="s">
        <v>121</v>
      </c>
      <c r="M1" s="351" t="s">
        <v>122</v>
      </c>
      <c r="N1" s="351" t="s">
        <v>123</v>
      </c>
      <c r="O1" s="351" t="s">
        <v>191</v>
      </c>
      <c r="P1" s="351" t="s">
        <v>125</v>
      </c>
      <c r="Q1" s="351" t="s">
        <v>861</v>
      </c>
      <c r="R1" s="351" t="s">
        <v>127</v>
      </c>
      <c r="S1" s="351" t="s">
        <v>128</v>
      </c>
      <c r="T1" s="351" t="s">
        <v>129</v>
      </c>
      <c r="U1" s="351" t="s">
        <v>130</v>
      </c>
      <c r="V1" s="351" t="s">
        <v>147</v>
      </c>
      <c r="W1" s="351" t="s">
        <v>132</v>
      </c>
      <c r="X1" s="351" t="s">
        <v>133</v>
      </c>
      <c r="Y1" s="351" t="s">
        <v>134</v>
      </c>
      <c r="Z1" s="351" t="s">
        <v>135</v>
      </c>
      <c r="AA1" s="475" t="s">
        <v>136</v>
      </c>
      <c r="AB1" s="475" t="s">
        <v>137</v>
      </c>
      <c r="AC1" s="475" t="s">
        <v>138</v>
      </c>
      <c r="AD1" s="475" t="s">
        <v>139</v>
      </c>
      <c r="AE1" s="475" t="s">
        <v>140</v>
      </c>
      <c r="AF1" s="475" t="s">
        <v>141</v>
      </c>
      <c r="AG1" s="475" t="s">
        <v>148</v>
      </c>
      <c r="AH1" s="352" t="s">
        <v>799</v>
      </c>
      <c r="AL1" s="346" t="s">
        <v>194</v>
      </c>
      <c r="AO1" s="316"/>
      <c r="AP1" s="316"/>
      <c r="AQ1" s="316"/>
      <c r="AR1" s="316"/>
      <c r="AS1" s="316"/>
      <c r="AT1" s="316"/>
    </row>
    <row r="2" spans="1:46" x14ac:dyDescent="0.2">
      <c r="A2" s="277"/>
      <c r="B2" s="278"/>
      <c r="C2" s="278"/>
      <c r="D2" s="278"/>
      <c r="E2" s="278"/>
      <c r="F2" s="278"/>
      <c r="G2" s="279"/>
      <c r="H2" s="279"/>
      <c r="I2" s="280"/>
      <c r="J2" s="278"/>
      <c r="K2" s="362"/>
      <c r="L2" s="351"/>
      <c r="M2" s="351"/>
      <c r="N2" s="351"/>
      <c r="O2" s="351"/>
      <c r="P2" s="351"/>
      <c r="Q2" s="351"/>
      <c r="R2" s="351"/>
      <c r="S2" s="351"/>
      <c r="T2" s="351"/>
      <c r="U2" s="351"/>
      <c r="V2" s="351"/>
      <c r="W2" s="351"/>
      <c r="X2" s="351"/>
      <c r="Y2" s="351"/>
      <c r="Z2" s="351"/>
      <c r="AA2" s="475"/>
      <c r="AB2" s="475"/>
      <c r="AC2" s="475"/>
      <c r="AD2" s="475"/>
      <c r="AE2" s="475"/>
      <c r="AF2" s="475"/>
      <c r="AG2" s="475"/>
      <c r="AL2" s="346"/>
      <c r="AO2" s="316"/>
      <c r="AP2" s="316"/>
      <c r="AQ2" s="316"/>
      <c r="AR2" s="316"/>
      <c r="AS2" s="316"/>
      <c r="AT2" s="316"/>
    </row>
    <row r="3" spans="1:46" x14ac:dyDescent="0.2">
      <c r="A3" s="289">
        <v>1</v>
      </c>
      <c r="B3" s="326" t="s">
        <v>365</v>
      </c>
      <c r="C3" s="290"/>
      <c r="D3" s="290"/>
      <c r="E3" s="290"/>
      <c r="F3" s="290" t="s">
        <v>214</v>
      </c>
      <c r="G3" s="291">
        <v>1</v>
      </c>
      <c r="H3" s="292">
        <v>90</v>
      </c>
      <c r="I3" s="293">
        <v>35</v>
      </c>
      <c r="J3" s="294" t="s">
        <v>798</v>
      </c>
      <c r="K3" s="341">
        <f t="shared" ref="K3:K39" si="0">CONVERT(J3,"ozm","kg")</f>
        <v>9.5821388162500014</v>
      </c>
      <c r="L3" s="365"/>
      <c r="M3" s="366"/>
      <c r="N3" s="367"/>
      <c r="O3" s="290"/>
      <c r="P3" s="290"/>
      <c r="Q3" s="290">
        <v>2</v>
      </c>
      <c r="R3" s="290"/>
      <c r="S3" s="290"/>
      <c r="T3" s="290">
        <v>6</v>
      </c>
      <c r="U3" s="296"/>
      <c r="V3" s="296"/>
      <c r="W3" s="290">
        <v>2</v>
      </c>
      <c r="X3" s="297"/>
      <c r="Y3" s="297"/>
      <c r="Z3" s="297"/>
      <c r="AA3" s="297"/>
      <c r="AB3" s="297"/>
      <c r="AC3" s="297"/>
      <c r="AD3" s="297"/>
      <c r="AE3" s="297"/>
      <c r="AF3" s="297"/>
      <c r="AG3" s="297"/>
      <c r="AH3" s="297"/>
      <c r="AI3" s="297"/>
      <c r="AJ3" s="297"/>
      <c r="AK3" s="297"/>
      <c r="AL3" s="298">
        <f>SUM(L3:AC3)</f>
        <v>10</v>
      </c>
      <c r="AO3" s="316"/>
      <c r="AP3" s="316"/>
      <c r="AQ3" s="316"/>
      <c r="AR3" s="316"/>
      <c r="AS3" s="316"/>
      <c r="AT3" s="316"/>
    </row>
    <row r="4" spans="1:46" x14ac:dyDescent="0.2">
      <c r="A4" s="289">
        <v>11</v>
      </c>
      <c r="B4" s="326" t="s">
        <v>48</v>
      </c>
      <c r="C4" s="290"/>
      <c r="D4" s="290"/>
      <c r="E4" s="290"/>
      <c r="F4" s="290" t="s">
        <v>219</v>
      </c>
      <c r="G4" s="291">
        <v>1</v>
      </c>
      <c r="H4" s="292">
        <v>100</v>
      </c>
      <c r="I4" s="293">
        <v>13</v>
      </c>
      <c r="J4" s="294" t="s">
        <v>771</v>
      </c>
      <c r="K4" s="341">
        <f t="shared" si="0"/>
        <v>10.26252737125</v>
      </c>
      <c r="L4" s="365"/>
      <c r="M4" s="366"/>
      <c r="N4" s="367"/>
      <c r="O4" s="290"/>
      <c r="P4" s="290"/>
      <c r="Q4" s="290"/>
      <c r="R4" s="290"/>
      <c r="S4" s="290"/>
      <c r="T4" s="290"/>
      <c r="U4" s="296"/>
      <c r="V4" s="296"/>
      <c r="W4" s="290">
        <v>4</v>
      </c>
      <c r="X4" s="297"/>
      <c r="Y4" s="297"/>
      <c r="Z4" s="297"/>
      <c r="AA4" s="297">
        <v>4</v>
      </c>
      <c r="AB4" s="297"/>
      <c r="AC4" s="297"/>
      <c r="AD4" s="297"/>
      <c r="AE4" s="297"/>
      <c r="AF4" s="297"/>
      <c r="AG4" s="297"/>
      <c r="AH4" s="297"/>
      <c r="AI4" s="297"/>
      <c r="AJ4" s="297"/>
      <c r="AK4" s="297"/>
      <c r="AL4" s="298">
        <f t="shared" ref="AL4:AL39" si="1">SUM(L4:AC4)</f>
        <v>8</v>
      </c>
      <c r="AO4" s="316"/>
      <c r="AP4" s="316"/>
      <c r="AQ4" s="316"/>
      <c r="AR4" s="316"/>
      <c r="AS4" s="316"/>
      <c r="AT4" s="316"/>
    </row>
    <row r="5" spans="1:46" x14ac:dyDescent="0.2">
      <c r="A5" s="289">
        <v>8</v>
      </c>
      <c r="B5" s="326" t="s">
        <v>769</v>
      </c>
      <c r="C5" s="290"/>
      <c r="D5" s="290"/>
      <c r="E5" s="290"/>
      <c r="F5" s="290" t="s">
        <v>219</v>
      </c>
      <c r="G5" s="291">
        <v>2</v>
      </c>
      <c r="H5" s="292">
        <v>140</v>
      </c>
      <c r="I5" s="293">
        <v>4</v>
      </c>
      <c r="J5" s="294" t="s">
        <v>772</v>
      </c>
      <c r="K5" s="341">
        <f t="shared" si="0"/>
        <v>7.8811674287500004</v>
      </c>
      <c r="L5" s="365"/>
      <c r="M5" s="366"/>
      <c r="N5" s="367"/>
      <c r="O5" s="325"/>
      <c r="P5" s="325"/>
      <c r="Q5" s="325">
        <v>2</v>
      </c>
      <c r="R5" s="325"/>
      <c r="S5" s="325"/>
      <c r="T5" s="325">
        <v>2</v>
      </c>
      <c r="U5" s="296"/>
      <c r="V5" s="296"/>
      <c r="W5" s="325"/>
      <c r="X5" s="296"/>
      <c r="Y5" s="296"/>
      <c r="Z5" s="296"/>
      <c r="AA5" s="296">
        <v>4</v>
      </c>
      <c r="AB5" s="296">
        <v>1</v>
      </c>
      <c r="AC5" s="296"/>
      <c r="AD5" s="296">
        <v>1</v>
      </c>
      <c r="AE5" s="300"/>
      <c r="AF5" s="300"/>
      <c r="AG5" s="300"/>
      <c r="AH5" s="300"/>
      <c r="AI5" s="300"/>
      <c r="AJ5" s="300"/>
      <c r="AK5" s="300"/>
      <c r="AL5" s="298">
        <f t="shared" si="1"/>
        <v>9</v>
      </c>
      <c r="AO5" s="316"/>
      <c r="AP5" s="316"/>
      <c r="AQ5" s="316"/>
      <c r="AR5" s="316"/>
      <c r="AS5" s="316"/>
      <c r="AT5" s="316"/>
    </row>
    <row r="6" spans="1:46" x14ac:dyDescent="0.2">
      <c r="A6" s="289">
        <v>22</v>
      </c>
      <c r="B6" s="326" t="s">
        <v>770</v>
      </c>
      <c r="C6" s="290"/>
      <c r="D6" s="304"/>
      <c r="E6" s="290"/>
      <c r="F6" s="290" t="s">
        <v>219</v>
      </c>
      <c r="G6" s="301">
        <v>3</v>
      </c>
      <c r="H6" s="292">
        <v>50</v>
      </c>
      <c r="I6" s="302">
        <v>7</v>
      </c>
      <c r="J6" s="303" t="s">
        <v>773</v>
      </c>
      <c r="K6" s="341">
        <f t="shared" si="0"/>
        <v>7.65437124375</v>
      </c>
      <c r="L6" s="368"/>
      <c r="M6" s="369"/>
      <c r="N6" s="370"/>
      <c r="O6" s="325"/>
      <c r="P6" s="325"/>
      <c r="Q6" s="325">
        <v>3</v>
      </c>
      <c r="R6" s="325"/>
      <c r="S6" s="325"/>
      <c r="T6" s="325">
        <v>5</v>
      </c>
      <c r="U6" s="296"/>
      <c r="V6" s="296"/>
      <c r="W6" s="325"/>
      <c r="X6" s="296"/>
      <c r="Y6" s="296"/>
      <c r="Z6" s="296"/>
      <c r="AA6" s="296">
        <v>1</v>
      </c>
      <c r="AB6" s="296">
        <v>1</v>
      </c>
      <c r="AC6" s="296"/>
      <c r="AD6" s="296"/>
      <c r="AE6" s="300"/>
      <c r="AF6" s="300"/>
      <c r="AG6" s="300"/>
      <c r="AH6" s="300"/>
      <c r="AI6" s="300"/>
      <c r="AJ6" s="300"/>
      <c r="AK6" s="300"/>
      <c r="AL6" s="298">
        <f t="shared" si="1"/>
        <v>10</v>
      </c>
      <c r="AO6" s="316"/>
      <c r="AP6" s="316"/>
      <c r="AQ6" s="316"/>
      <c r="AR6" s="316"/>
      <c r="AS6" s="316"/>
      <c r="AT6" s="316"/>
    </row>
    <row r="7" spans="1:46" x14ac:dyDescent="0.2">
      <c r="A7" s="289">
        <v>20</v>
      </c>
      <c r="B7" s="326" t="s">
        <v>317</v>
      </c>
      <c r="C7" s="290"/>
      <c r="D7" s="290"/>
      <c r="E7" s="290"/>
      <c r="F7" s="290" t="s">
        <v>219</v>
      </c>
      <c r="G7" s="291">
        <v>4</v>
      </c>
      <c r="H7" s="292">
        <v>30</v>
      </c>
      <c r="I7" s="293">
        <v>6</v>
      </c>
      <c r="J7" s="294" t="s">
        <v>774</v>
      </c>
      <c r="K7" s="341">
        <f t="shared" si="0"/>
        <v>5.9250503331250002</v>
      </c>
      <c r="L7" s="365"/>
      <c r="M7" s="366"/>
      <c r="N7" s="367"/>
      <c r="O7" s="325"/>
      <c r="P7" s="325"/>
      <c r="Q7" s="326"/>
      <c r="R7" s="401"/>
      <c r="S7" s="401"/>
      <c r="T7" s="401">
        <v>6</v>
      </c>
      <c r="U7" s="374"/>
      <c r="V7" s="374"/>
      <c r="W7" s="401">
        <v>1</v>
      </c>
      <c r="X7" s="374"/>
      <c r="Y7" s="374"/>
      <c r="Z7" s="374"/>
      <c r="AA7" s="374"/>
      <c r="AB7" s="374"/>
      <c r="AC7" s="374"/>
      <c r="AD7" s="374"/>
      <c r="AE7" s="300"/>
      <c r="AF7" s="300"/>
      <c r="AG7" s="300"/>
      <c r="AH7" s="300"/>
      <c r="AI7" s="300"/>
      <c r="AJ7" s="300"/>
      <c r="AK7" s="300"/>
      <c r="AL7" s="298">
        <f t="shared" si="1"/>
        <v>7</v>
      </c>
      <c r="AO7" s="316"/>
      <c r="AP7" s="316"/>
      <c r="AQ7" s="316"/>
      <c r="AR7" s="316"/>
      <c r="AS7" s="316"/>
      <c r="AT7" s="316"/>
    </row>
    <row r="8" spans="1:46" x14ac:dyDescent="0.2">
      <c r="A8" s="289">
        <v>23</v>
      </c>
      <c r="B8" s="326" t="s">
        <v>72</v>
      </c>
      <c r="C8" s="290"/>
      <c r="D8" s="290"/>
      <c r="E8" s="290"/>
      <c r="F8" s="290" t="s">
        <v>219</v>
      </c>
      <c r="G8" s="291">
        <v>5</v>
      </c>
      <c r="H8" s="292">
        <v>20</v>
      </c>
      <c r="I8" s="293">
        <v>17</v>
      </c>
      <c r="J8" s="294" t="s">
        <v>775</v>
      </c>
      <c r="K8" s="341">
        <f t="shared" si="0"/>
        <v>5.6132055787500006</v>
      </c>
      <c r="L8" s="365"/>
      <c r="M8" s="366"/>
      <c r="N8" s="367"/>
      <c r="O8" s="304"/>
      <c r="P8" s="304"/>
      <c r="Q8" s="304">
        <v>1</v>
      </c>
      <c r="R8" s="304"/>
      <c r="S8" s="304"/>
      <c r="T8" s="304">
        <v>10</v>
      </c>
      <c r="U8" s="299"/>
      <c r="V8" s="299"/>
      <c r="W8" s="304">
        <v>1</v>
      </c>
      <c r="X8" s="300"/>
      <c r="Y8" s="300"/>
      <c r="Z8" s="300"/>
      <c r="AA8" s="300">
        <v>1</v>
      </c>
      <c r="AB8" s="300"/>
      <c r="AC8" s="300"/>
      <c r="AD8" s="300"/>
      <c r="AE8" s="300"/>
      <c r="AF8" s="300"/>
      <c r="AG8" s="300"/>
      <c r="AH8" s="300"/>
      <c r="AI8" s="300"/>
      <c r="AJ8" s="300"/>
      <c r="AK8" s="300"/>
      <c r="AL8" s="298">
        <f t="shared" si="1"/>
        <v>13</v>
      </c>
      <c r="AO8" s="316"/>
      <c r="AP8" s="316"/>
      <c r="AQ8" s="316"/>
      <c r="AR8" s="316"/>
      <c r="AS8" s="316"/>
      <c r="AT8" s="316"/>
    </row>
    <row r="9" spans="1:46" x14ac:dyDescent="0.2">
      <c r="A9" s="289">
        <v>33</v>
      </c>
      <c r="B9" s="326" t="s">
        <v>5</v>
      </c>
      <c r="C9" s="290"/>
      <c r="D9" s="290"/>
      <c r="E9" s="290"/>
      <c r="F9" s="290" t="s">
        <v>219</v>
      </c>
      <c r="G9" s="291">
        <v>6</v>
      </c>
      <c r="H9" s="292"/>
      <c r="I9" s="293">
        <v>2</v>
      </c>
      <c r="J9" s="294" t="s">
        <v>777</v>
      </c>
      <c r="K9" s="341">
        <f t="shared" si="0"/>
        <v>5.131263685625</v>
      </c>
      <c r="L9" s="365"/>
      <c r="M9" s="366"/>
      <c r="N9" s="367"/>
      <c r="O9" s="290"/>
      <c r="P9" s="290"/>
      <c r="Q9" s="290">
        <v>3</v>
      </c>
      <c r="R9" s="290"/>
      <c r="S9" s="290"/>
      <c r="T9" s="290">
        <v>3</v>
      </c>
      <c r="U9" s="299"/>
      <c r="V9" s="299"/>
      <c r="W9" s="290">
        <v>1</v>
      </c>
      <c r="X9" s="300"/>
      <c r="Y9" s="300"/>
      <c r="Z9" s="300"/>
      <c r="AA9" s="300"/>
      <c r="AB9" s="300"/>
      <c r="AC9" s="300"/>
      <c r="AD9" s="300"/>
      <c r="AE9" s="300"/>
      <c r="AF9" s="300"/>
      <c r="AG9" s="300"/>
      <c r="AH9" s="300"/>
      <c r="AI9" s="300"/>
      <c r="AJ9" s="300"/>
      <c r="AK9" s="300"/>
      <c r="AL9" s="298">
        <f t="shared" si="1"/>
        <v>7</v>
      </c>
    </row>
    <row r="10" spans="1:46" x14ac:dyDescent="0.2">
      <c r="A10" s="289">
        <v>16</v>
      </c>
      <c r="B10" s="326" t="s">
        <v>155</v>
      </c>
      <c r="C10" s="290"/>
      <c r="D10" s="290"/>
      <c r="E10" s="290"/>
      <c r="F10" s="290" t="s">
        <v>219</v>
      </c>
      <c r="G10" s="291">
        <v>7</v>
      </c>
      <c r="H10" s="292"/>
      <c r="I10" s="293">
        <v>19</v>
      </c>
      <c r="J10" s="294" t="s">
        <v>778</v>
      </c>
      <c r="K10" s="341">
        <f t="shared" si="0"/>
        <v>5.0462151162500009</v>
      </c>
      <c r="L10" s="365"/>
      <c r="M10" s="366"/>
      <c r="N10" s="367"/>
      <c r="O10" s="290"/>
      <c r="P10" s="290"/>
      <c r="Q10" s="290">
        <v>1</v>
      </c>
      <c r="R10" s="290"/>
      <c r="S10" s="290"/>
      <c r="T10" s="290">
        <v>10</v>
      </c>
      <c r="U10" s="299"/>
      <c r="V10" s="299"/>
      <c r="W10" s="290">
        <v>1</v>
      </c>
      <c r="X10" s="300"/>
      <c r="Y10" s="300"/>
      <c r="Z10" s="300"/>
      <c r="AA10" s="300"/>
      <c r="AB10" s="300"/>
      <c r="AC10" s="300"/>
      <c r="AD10" s="300"/>
      <c r="AE10" s="300"/>
      <c r="AF10" s="300"/>
      <c r="AG10" s="300"/>
      <c r="AH10" s="300"/>
      <c r="AI10" s="300"/>
      <c r="AJ10" s="300"/>
      <c r="AK10" s="300"/>
      <c r="AL10" s="298">
        <f t="shared" si="1"/>
        <v>12</v>
      </c>
    </row>
    <row r="11" spans="1:46" x14ac:dyDescent="0.2">
      <c r="A11" s="289">
        <v>31</v>
      </c>
      <c r="B11" s="326" t="s">
        <v>8</v>
      </c>
      <c r="C11" s="290"/>
      <c r="D11" s="290"/>
      <c r="E11" s="290"/>
      <c r="F11" s="290" t="s">
        <v>219</v>
      </c>
      <c r="G11" s="291">
        <v>8</v>
      </c>
      <c r="H11" s="292"/>
      <c r="I11" s="293">
        <v>14</v>
      </c>
      <c r="J11" s="294" t="s">
        <v>779</v>
      </c>
      <c r="K11" s="341">
        <f t="shared" si="0"/>
        <v>4.5642732231250003</v>
      </c>
      <c r="L11" s="365"/>
      <c r="M11" s="366"/>
      <c r="N11" s="367"/>
      <c r="O11" s="290"/>
      <c r="P11" s="290"/>
      <c r="Q11" s="290"/>
      <c r="R11" s="290"/>
      <c r="S11" s="290"/>
      <c r="T11" s="290">
        <v>6</v>
      </c>
      <c r="U11" s="299"/>
      <c r="V11" s="299"/>
      <c r="W11" s="290">
        <v>1</v>
      </c>
      <c r="X11" s="300"/>
      <c r="Y11" s="300"/>
      <c r="Z11" s="300"/>
      <c r="AA11" s="300"/>
      <c r="AB11" s="300"/>
      <c r="AC11" s="300"/>
      <c r="AD11" s="300"/>
      <c r="AE11" s="300"/>
      <c r="AF11" s="300"/>
      <c r="AG11" s="300"/>
      <c r="AH11" s="300"/>
      <c r="AI11" s="300"/>
      <c r="AJ11" s="300"/>
      <c r="AK11" s="300"/>
      <c r="AL11" s="298">
        <f t="shared" si="1"/>
        <v>7</v>
      </c>
    </row>
    <row r="12" spans="1:46" x14ac:dyDescent="0.2">
      <c r="A12" s="289">
        <v>29</v>
      </c>
      <c r="B12" s="326" t="s">
        <v>83</v>
      </c>
      <c r="C12" s="290"/>
      <c r="D12" s="290"/>
      <c r="E12" s="290"/>
      <c r="F12" s="290" t="s">
        <v>219</v>
      </c>
      <c r="G12" s="291">
        <v>9</v>
      </c>
      <c r="H12" s="292"/>
      <c r="I12" s="293">
        <v>15</v>
      </c>
      <c r="J12" s="294" t="s">
        <v>780</v>
      </c>
      <c r="K12" s="341">
        <f t="shared" si="0"/>
        <v>4.053981806875</v>
      </c>
      <c r="L12" s="365"/>
      <c r="M12" s="366"/>
      <c r="N12" s="367"/>
      <c r="O12" s="290"/>
      <c r="P12" s="290"/>
      <c r="Q12" s="290"/>
      <c r="R12" s="290"/>
      <c r="S12" s="290"/>
      <c r="T12" s="290">
        <v>8</v>
      </c>
      <c r="U12" s="299"/>
      <c r="V12" s="299"/>
      <c r="W12" s="290">
        <v>1</v>
      </c>
      <c r="X12" s="300"/>
      <c r="Y12" s="300"/>
      <c r="Z12" s="300"/>
      <c r="AA12" s="300"/>
      <c r="AB12" s="300"/>
      <c r="AC12" s="300"/>
      <c r="AD12" s="300"/>
      <c r="AE12" s="300"/>
      <c r="AF12" s="300"/>
      <c r="AG12" s="300"/>
      <c r="AH12" s="300"/>
      <c r="AI12" s="300"/>
      <c r="AJ12" s="300"/>
      <c r="AK12" s="300"/>
      <c r="AL12" s="298">
        <f t="shared" si="1"/>
        <v>9</v>
      </c>
    </row>
    <row r="13" spans="1:46" x14ac:dyDescent="0.2">
      <c r="A13" s="289">
        <v>24</v>
      </c>
      <c r="B13" s="326" t="s">
        <v>173</v>
      </c>
      <c r="C13" s="290"/>
      <c r="D13" s="290"/>
      <c r="E13" s="290"/>
      <c r="F13" s="290" t="s">
        <v>219</v>
      </c>
      <c r="G13" s="301">
        <v>10</v>
      </c>
      <c r="H13" s="292"/>
      <c r="I13" s="293">
        <v>10</v>
      </c>
      <c r="J13" s="294" t="s">
        <v>781</v>
      </c>
      <c r="K13" s="341">
        <f t="shared" si="0"/>
        <v>3.5153408675</v>
      </c>
      <c r="L13" s="365"/>
      <c r="M13" s="366"/>
      <c r="N13" s="367"/>
      <c r="O13" s="290"/>
      <c r="P13" s="290"/>
      <c r="Q13" s="290"/>
      <c r="R13" s="290"/>
      <c r="S13" s="290"/>
      <c r="T13" s="290">
        <v>5</v>
      </c>
      <c r="U13" s="299"/>
      <c r="V13" s="299"/>
      <c r="W13" s="290">
        <v>1</v>
      </c>
      <c r="X13" s="300"/>
      <c r="Y13" s="300"/>
      <c r="Z13" s="300"/>
      <c r="AA13" s="300"/>
      <c r="AB13" s="300"/>
      <c r="AC13" s="300"/>
      <c r="AD13" s="300"/>
      <c r="AE13" s="300"/>
      <c r="AF13" s="300"/>
      <c r="AG13" s="300"/>
      <c r="AH13" s="300"/>
      <c r="AI13" s="300"/>
      <c r="AJ13" s="300"/>
      <c r="AK13" s="300"/>
      <c r="AL13" s="298">
        <f t="shared" si="1"/>
        <v>6</v>
      </c>
    </row>
    <row r="14" spans="1:46" x14ac:dyDescent="0.2">
      <c r="A14" s="289">
        <v>3</v>
      </c>
      <c r="B14" s="326" t="s">
        <v>159</v>
      </c>
      <c r="C14" s="290"/>
      <c r="D14" s="290"/>
      <c r="E14" s="290"/>
      <c r="F14" s="290" t="s">
        <v>219</v>
      </c>
      <c r="G14" s="301">
        <v>11</v>
      </c>
      <c r="H14" s="292"/>
      <c r="I14" s="293">
        <v>3</v>
      </c>
      <c r="J14" s="294" t="s">
        <v>782</v>
      </c>
      <c r="K14" s="341">
        <f t="shared" si="0"/>
        <v>3.2318456362500001</v>
      </c>
      <c r="L14" s="365"/>
      <c r="M14" s="366"/>
      <c r="N14" s="367"/>
      <c r="O14" s="290"/>
      <c r="P14" s="290"/>
      <c r="Q14" s="290"/>
      <c r="R14" s="290"/>
      <c r="S14" s="290"/>
      <c r="T14" s="290">
        <v>3</v>
      </c>
      <c r="U14" s="299"/>
      <c r="V14" s="299"/>
      <c r="W14" s="290">
        <v>1</v>
      </c>
      <c r="X14" s="300"/>
      <c r="Y14" s="300"/>
      <c r="Z14" s="300"/>
      <c r="AA14" s="300">
        <v>1</v>
      </c>
      <c r="AB14" s="300"/>
      <c r="AC14" s="300"/>
      <c r="AD14" s="300"/>
      <c r="AE14" s="300"/>
      <c r="AF14" s="300"/>
      <c r="AG14" s="300"/>
      <c r="AH14" s="300"/>
      <c r="AI14" s="300"/>
      <c r="AJ14" s="300"/>
      <c r="AK14" s="300"/>
      <c r="AL14" s="298">
        <f t="shared" si="1"/>
        <v>5</v>
      </c>
    </row>
    <row r="15" spans="1:46" x14ac:dyDescent="0.2">
      <c r="A15" s="289">
        <v>13</v>
      </c>
      <c r="B15" s="326" t="s">
        <v>117</v>
      </c>
      <c r="C15" s="290"/>
      <c r="D15" s="290"/>
      <c r="E15" s="290"/>
      <c r="F15" s="290" t="s">
        <v>219</v>
      </c>
      <c r="G15" s="301">
        <v>12</v>
      </c>
      <c r="H15" s="292"/>
      <c r="I15" s="293">
        <v>12</v>
      </c>
      <c r="J15" s="294" t="s">
        <v>783</v>
      </c>
      <c r="K15" s="341">
        <f t="shared" si="0"/>
        <v>2.3246608962500002</v>
      </c>
      <c r="L15" s="365"/>
      <c r="M15" s="366"/>
      <c r="N15" s="367"/>
      <c r="O15" s="290"/>
      <c r="P15" s="290"/>
      <c r="Q15" s="290"/>
      <c r="R15" s="290"/>
      <c r="S15" s="290"/>
      <c r="T15" s="290">
        <v>2</v>
      </c>
      <c r="U15" s="299"/>
      <c r="V15" s="299"/>
      <c r="W15" s="290">
        <v>1</v>
      </c>
      <c r="X15" s="300"/>
      <c r="Y15" s="300"/>
      <c r="Z15" s="300"/>
      <c r="AA15" s="300"/>
      <c r="AB15" s="300"/>
      <c r="AC15" s="300"/>
      <c r="AD15" s="300"/>
      <c r="AE15" s="300"/>
      <c r="AF15" s="300"/>
      <c r="AG15" s="300"/>
      <c r="AH15" s="300"/>
      <c r="AI15" s="300"/>
      <c r="AJ15" s="300"/>
      <c r="AK15" s="300"/>
      <c r="AL15" s="298">
        <f t="shared" si="1"/>
        <v>3</v>
      </c>
    </row>
    <row r="16" spans="1:46" x14ac:dyDescent="0.2">
      <c r="A16" s="289">
        <v>37</v>
      </c>
      <c r="B16" s="276" t="s">
        <v>322</v>
      </c>
      <c r="C16" s="290"/>
      <c r="D16" s="290"/>
      <c r="E16" s="290"/>
      <c r="F16" s="290" t="s">
        <v>219</v>
      </c>
      <c r="G16" s="301">
        <v>13</v>
      </c>
      <c r="H16" s="292"/>
      <c r="I16" s="293">
        <v>9</v>
      </c>
      <c r="J16" s="294" t="s">
        <v>763</v>
      </c>
      <c r="K16" s="341">
        <f t="shared" si="0"/>
        <v>1.615922818125</v>
      </c>
      <c r="L16" s="365"/>
      <c r="M16" s="366"/>
      <c r="N16" s="367"/>
      <c r="O16" s="290"/>
      <c r="P16" s="290"/>
      <c r="Q16" s="290"/>
      <c r="R16" s="290"/>
      <c r="S16" s="290"/>
      <c r="T16" s="290">
        <v>5</v>
      </c>
      <c r="U16" s="299"/>
      <c r="V16" s="299"/>
      <c r="W16" s="290"/>
      <c r="X16" s="300"/>
      <c r="Y16" s="300"/>
      <c r="Z16" s="300"/>
      <c r="AA16" s="300">
        <v>2</v>
      </c>
      <c r="AB16" s="300"/>
      <c r="AC16" s="300"/>
      <c r="AD16" s="300"/>
      <c r="AE16" s="300"/>
      <c r="AF16" s="300"/>
      <c r="AG16" s="300"/>
      <c r="AH16" s="300"/>
      <c r="AI16" s="300"/>
      <c r="AJ16" s="300"/>
      <c r="AK16" s="300"/>
      <c r="AL16" s="298">
        <f t="shared" si="1"/>
        <v>7</v>
      </c>
    </row>
    <row r="17" spans="1:38" x14ac:dyDescent="0.2">
      <c r="A17" s="289">
        <v>19</v>
      </c>
      <c r="B17" s="326" t="s">
        <v>101</v>
      </c>
      <c r="C17" s="290"/>
      <c r="D17" s="290"/>
      <c r="E17" s="290"/>
      <c r="F17" s="290" t="s">
        <v>219</v>
      </c>
      <c r="G17" s="301">
        <v>14</v>
      </c>
      <c r="H17" s="292"/>
      <c r="I17" s="293">
        <v>16</v>
      </c>
      <c r="J17" s="294" t="s">
        <v>784</v>
      </c>
      <c r="K17" s="341">
        <f t="shared" si="0"/>
        <v>1.5875732950000001</v>
      </c>
      <c r="L17" s="365"/>
      <c r="M17" s="366"/>
      <c r="N17" s="367"/>
      <c r="O17" s="290"/>
      <c r="P17" s="290"/>
      <c r="Q17" s="290"/>
      <c r="R17" s="290"/>
      <c r="S17" s="290"/>
      <c r="T17" s="290">
        <v>9</v>
      </c>
      <c r="U17" s="299"/>
      <c r="V17" s="299"/>
      <c r="W17" s="290"/>
      <c r="X17" s="300"/>
      <c r="Y17" s="300"/>
      <c r="Z17" s="300"/>
      <c r="AA17" s="300"/>
      <c r="AB17" s="300"/>
      <c r="AC17" s="300"/>
      <c r="AD17" s="300"/>
      <c r="AE17" s="300"/>
      <c r="AF17" s="300"/>
      <c r="AG17" s="300"/>
      <c r="AH17" s="300"/>
      <c r="AI17" s="300"/>
      <c r="AJ17" s="300"/>
      <c r="AK17" s="300"/>
      <c r="AL17" s="298">
        <f t="shared" si="1"/>
        <v>9</v>
      </c>
    </row>
    <row r="18" spans="1:38" x14ac:dyDescent="0.2">
      <c r="A18" s="289">
        <v>27</v>
      </c>
      <c r="B18" s="326" t="s">
        <v>172</v>
      </c>
      <c r="C18" s="290"/>
      <c r="D18" s="290"/>
      <c r="E18" s="290"/>
      <c r="F18" s="290" t="s">
        <v>219</v>
      </c>
      <c r="G18" s="301">
        <v>15</v>
      </c>
      <c r="H18" s="292"/>
      <c r="I18" s="293">
        <v>1</v>
      </c>
      <c r="J18" s="294" t="s">
        <v>785</v>
      </c>
      <c r="K18" s="341">
        <f t="shared" si="0"/>
        <v>1.2473790175000001</v>
      </c>
      <c r="L18" s="365"/>
      <c r="M18" s="366"/>
      <c r="N18" s="367"/>
      <c r="O18" s="290"/>
      <c r="P18" s="290"/>
      <c r="Q18" s="290"/>
      <c r="R18" s="290"/>
      <c r="S18" s="290"/>
      <c r="T18" s="290">
        <v>8</v>
      </c>
      <c r="U18" s="299"/>
      <c r="V18" s="299"/>
      <c r="W18" s="290"/>
      <c r="X18" s="300"/>
      <c r="Y18" s="300"/>
      <c r="Z18" s="300"/>
      <c r="AA18" s="300"/>
      <c r="AB18" s="300"/>
      <c r="AC18" s="300"/>
      <c r="AD18" s="300"/>
      <c r="AE18" s="300"/>
      <c r="AF18" s="300"/>
      <c r="AG18" s="300"/>
      <c r="AH18" s="300"/>
      <c r="AI18" s="300"/>
      <c r="AJ18" s="300"/>
      <c r="AK18" s="300"/>
      <c r="AL18" s="298">
        <f t="shared" si="1"/>
        <v>8</v>
      </c>
    </row>
    <row r="19" spans="1:38" x14ac:dyDescent="0.2">
      <c r="A19" s="289">
        <v>32</v>
      </c>
      <c r="B19" s="326" t="s">
        <v>30</v>
      </c>
      <c r="C19" s="290"/>
      <c r="D19" s="290"/>
      <c r="E19" s="290"/>
      <c r="F19" s="290" t="s">
        <v>219</v>
      </c>
      <c r="G19" s="301">
        <v>16</v>
      </c>
      <c r="H19" s="292"/>
      <c r="I19" s="293">
        <v>8</v>
      </c>
      <c r="J19" s="294" t="s">
        <v>786</v>
      </c>
      <c r="K19" s="341">
        <f t="shared" si="0"/>
        <v>1.219029494375</v>
      </c>
      <c r="L19" s="365"/>
      <c r="M19" s="366"/>
      <c r="N19" s="367"/>
      <c r="O19" s="290"/>
      <c r="P19" s="290"/>
      <c r="Q19" s="290"/>
      <c r="R19" s="290"/>
      <c r="S19" s="290"/>
      <c r="T19" s="290">
        <v>2</v>
      </c>
      <c r="U19" s="299"/>
      <c r="V19" s="299"/>
      <c r="W19" s="290"/>
      <c r="X19" s="300"/>
      <c r="Y19" s="300"/>
      <c r="Z19" s="300"/>
      <c r="AA19" s="300">
        <v>2</v>
      </c>
      <c r="AB19" s="300"/>
      <c r="AC19" s="300"/>
      <c r="AD19" s="300"/>
      <c r="AE19" s="300"/>
      <c r="AF19" s="300"/>
      <c r="AG19" s="300"/>
      <c r="AH19" s="300"/>
      <c r="AI19" s="300"/>
      <c r="AJ19" s="300"/>
      <c r="AK19" s="300"/>
      <c r="AL19" s="298">
        <f t="shared" si="1"/>
        <v>4</v>
      </c>
    </row>
    <row r="20" spans="1:38" x14ac:dyDescent="0.2">
      <c r="A20" s="289">
        <v>35</v>
      </c>
      <c r="B20" s="326" t="s">
        <v>10</v>
      </c>
      <c r="C20" s="290"/>
      <c r="D20" s="290"/>
      <c r="E20" s="290"/>
      <c r="F20" s="290" t="s">
        <v>219</v>
      </c>
      <c r="G20" s="301">
        <v>17</v>
      </c>
      <c r="H20" s="292"/>
      <c r="I20" s="293">
        <v>18</v>
      </c>
      <c r="J20" s="294" t="s">
        <v>293</v>
      </c>
      <c r="K20" s="341">
        <f t="shared" si="0"/>
        <v>1.0205828324999999</v>
      </c>
      <c r="L20" s="365"/>
      <c r="M20" s="366"/>
      <c r="N20" s="367"/>
      <c r="O20" s="290"/>
      <c r="P20" s="290"/>
      <c r="Q20" s="290"/>
      <c r="R20" s="290"/>
      <c r="S20" s="290"/>
      <c r="T20" s="290">
        <v>5</v>
      </c>
      <c r="U20" s="299"/>
      <c r="V20" s="299"/>
      <c r="W20" s="290"/>
      <c r="X20" s="300"/>
      <c r="Y20" s="300"/>
      <c r="Z20" s="300"/>
      <c r="AA20" s="300">
        <v>1</v>
      </c>
      <c r="AB20" s="300"/>
      <c r="AC20" s="300"/>
      <c r="AD20" s="300"/>
      <c r="AE20" s="300"/>
      <c r="AF20" s="300"/>
      <c r="AG20" s="300"/>
      <c r="AH20" s="300"/>
      <c r="AI20" s="300"/>
      <c r="AJ20" s="300"/>
      <c r="AK20" s="300"/>
      <c r="AL20" s="298">
        <f t="shared" si="1"/>
        <v>6</v>
      </c>
    </row>
    <row r="21" spans="1:38" x14ac:dyDescent="0.2">
      <c r="A21" s="289">
        <v>17</v>
      </c>
      <c r="B21" s="327" t="s">
        <v>313</v>
      </c>
      <c r="C21" s="290"/>
      <c r="D21" s="304"/>
      <c r="E21" s="290"/>
      <c r="F21" s="290" t="s">
        <v>219</v>
      </c>
      <c r="G21" s="301">
        <v>18</v>
      </c>
      <c r="H21" s="306"/>
      <c r="I21" s="302">
        <v>5</v>
      </c>
      <c r="J21" s="303" t="s">
        <v>787</v>
      </c>
      <c r="K21" s="341">
        <f t="shared" si="0"/>
        <v>0.34019427750000003</v>
      </c>
      <c r="L21" s="368"/>
      <c r="M21" s="369"/>
      <c r="N21" s="370"/>
      <c r="O21" s="304"/>
      <c r="P21" s="304"/>
      <c r="Q21" s="304"/>
      <c r="R21" s="304"/>
      <c r="S21" s="304"/>
      <c r="T21" s="304">
        <v>2</v>
      </c>
      <c r="U21" s="299"/>
      <c r="V21" s="299"/>
      <c r="W21" s="304"/>
      <c r="X21" s="300"/>
      <c r="Y21" s="300"/>
      <c r="Z21" s="300"/>
      <c r="AA21" s="300"/>
      <c r="AB21" s="300"/>
      <c r="AC21" s="300"/>
      <c r="AD21" s="300"/>
      <c r="AE21" s="300"/>
      <c r="AF21" s="300"/>
      <c r="AG21" s="300"/>
      <c r="AH21" s="300"/>
      <c r="AI21" s="300"/>
      <c r="AJ21" s="300"/>
      <c r="AK21" s="300"/>
      <c r="AL21" s="298">
        <f t="shared" si="1"/>
        <v>2</v>
      </c>
    </row>
    <row r="22" spans="1:38" x14ac:dyDescent="0.2">
      <c r="A22" s="289">
        <v>21</v>
      </c>
      <c r="B22" s="326" t="s">
        <v>319</v>
      </c>
      <c r="C22" s="290"/>
      <c r="D22" s="290"/>
      <c r="E22" s="290"/>
      <c r="F22" s="290" t="s">
        <v>214</v>
      </c>
      <c r="G22" s="291">
        <v>2</v>
      </c>
      <c r="H22" s="292">
        <v>140</v>
      </c>
      <c r="I22" s="293">
        <v>30</v>
      </c>
      <c r="J22" s="294" t="s">
        <v>788</v>
      </c>
      <c r="K22" s="341">
        <f t="shared" si="0"/>
        <v>7.7677693362500007</v>
      </c>
      <c r="L22" s="365"/>
      <c r="M22" s="366"/>
      <c r="N22" s="367"/>
      <c r="O22" s="290"/>
      <c r="P22" s="290"/>
      <c r="Q22" s="290">
        <v>1</v>
      </c>
      <c r="R22" s="290"/>
      <c r="S22" s="290"/>
      <c r="T22" s="290"/>
      <c r="U22" s="299"/>
      <c r="V22" s="299">
        <v>1</v>
      </c>
      <c r="W22" s="290">
        <v>1</v>
      </c>
      <c r="X22" s="300"/>
      <c r="Y22" s="300"/>
      <c r="Z22" s="300"/>
      <c r="AA22" s="300"/>
      <c r="AB22" s="300"/>
      <c r="AC22" s="300"/>
      <c r="AD22" s="300"/>
      <c r="AE22" s="300"/>
      <c r="AF22" s="300"/>
      <c r="AG22" s="300"/>
      <c r="AH22" s="300"/>
      <c r="AI22" s="300"/>
      <c r="AJ22" s="300"/>
      <c r="AK22" s="300"/>
      <c r="AL22" s="298">
        <f t="shared" si="1"/>
        <v>3</v>
      </c>
    </row>
    <row r="23" spans="1:38" x14ac:dyDescent="0.2">
      <c r="A23" s="289">
        <v>15</v>
      </c>
      <c r="B23" s="326" t="s">
        <v>176</v>
      </c>
      <c r="C23" s="290"/>
      <c r="D23" s="290"/>
      <c r="E23" s="290"/>
      <c r="F23" s="290" t="s">
        <v>214</v>
      </c>
      <c r="G23" s="291">
        <v>3</v>
      </c>
      <c r="H23" s="292">
        <v>50</v>
      </c>
      <c r="I23" s="293">
        <v>31</v>
      </c>
      <c r="J23" s="294" t="s">
        <v>789</v>
      </c>
      <c r="K23" s="341">
        <f t="shared" si="0"/>
        <v>7.1440798275000006</v>
      </c>
      <c r="L23" s="365"/>
      <c r="M23" s="366"/>
      <c r="N23" s="367"/>
      <c r="O23" s="290"/>
      <c r="P23" s="290"/>
      <c r="Q23" s="290"/>
      <c r="R23" s="290"/>
      <c r="S23" s="290"/>
      <c r="T23" s="290"/>
      <c r="U23" s="299"/>
      <c r="V23" s="299"/>
      <c r="W23" s="290">
        <v>2</v>
      </c>
      <c r="X23" s="300"/>
      <c r="Y23" s="300"/>
      <c r="Z23" s="300"/>
      <c r="AA23" s="300"/>
      <c r="AB23" s="300"/>
      <c r="AC23" s="300"/>
      <c r="AD23" s="300"/>
      <c r="AE23" s="300"/>
      <c r="AF23" s="300"/>
      <c r="AG23" s="300"/>
      <c r="AH23" s="300"/>
      <c r="AI23" s="300"/>
      <c r="AJ23" s="300"/>
      <c r="AK23" s="300"/>
      <c r="AL23" s="298">
        <f t="shared" si="1"/>
        <v>2</v>
      </c>
    </row>
    <row r="24" spans="1:38" x14ac:dyDescent="0.2">
      <c r="A24" s="289">
        <v>30</v>
      </c>
      <c r="B24" s="326" t="s">
        <v>4</v>
      </c>
      <c r="C24" s="290"/>
      <c r="D24" s="290"/>
      <c r="E24" s="290"/>
      <c r="F24" s="290" t="s">
        <v>214</v>
      </c>
      <c r="G24" s="291">
        <v>4</v>
      </c>
      <c r="H24" s="292">
        <v>30</v>
      </c>
      <c r="I24" s="293">
        <v>28</v>
      </c>
      <c r="J24" s="294" t="s">
        <v>790</v>
      </c>
      <c r="K24" s="341">
        <f t="shared" si="0"/>
        <v>6.577089365</v>
      </c>
      <c r="L24" s="365"/>
      <c r="M24" s="366"/>
      <c r="N24" s="367"/>
      <c r="O24" s="290"/>
      <c r="P24" s="290"/>
      <c r="Q24" s="290"/>
      <c r="R24" s="290"/>
      <c r="S24" s="290"/>
      <c r="T24" s="290">
        <v>3</v>
      </c>
      <c r="U24" s="299"/>
      <c r="V24" s="299"/>
      <c r="W24" s="290">
        <v>2</v>
      </c>
      <c r="X24" s="300"/>
      <c r="Y24" s="300"/>
      <c r="Z24" s="300"/>
      <c r="AA24" s="300">
        <v>3</v>
      </c>
      <c r="AB24" s="300"/>
      <c r="AC24" s="300"/>
      <c r="AD24" s="300"/>
      <c r="AE24" s="300"/>
      <c r="AF24" s="300"/>
      <c r="AG24" s="300"/>
      <c r="AH24" s="300"/>
      <c r="AI24" s="300"/>
      <c r="AJ24" s="300"/>
      <c r="AK24" s="300"/>
      <c r="AL24" s="298">
        <f t="shared" si="1"/>
        <v>8</v>
      </c>
    </row>
    <row r="25" spans="1:38" x14ac:dyDescent="0.2">
      <c r="A25" s="289">
        <v>28</v>
      </c>
      <c r="B25" s="326" t="s">
        <v>56</v>
      </c>
      <c r="C25" s="290"/>
      <c r="D25" s="290"/>
      <c r="E25" s="290"/>
      <c r="F25" s="290" t="s">
        <v>214</v>
      </c>
      <c r="G25" s="291">
        <v>5</v>
      </c>
      <c r="H25" s="292">
        <v>20</v>
      </c>
      <c r="I25" s="293">
        <v>34</v>
      </c>
      <c r="J25" s="294" t="s">
        <v>791</v>
      </c>
      <c r="K25" s="341">
        <f t="shared" si="0"/>
        <v>5.8683512868750007</v>
      </c>
      <c r="L25" s="365"/>
      <c r="M25" s="366"/>
      <c r="N25" s="367"/>
      <c r="O25" s="290"/>
      <c r="P25" s="290"/>
      <c r="Q25" s="290">
        <v>1</v>
      </c>
      <c r="R25" s="290"/>
      <c r="S25" s="290"/>
      <c r="T25" s="290">
        <v>6</v>
      </c>
      <c r="U25" s="299"/>
      <c r="V25" s="299"/>
      <c r="W25" s="290">
        <v>2</v>
      </c>
      <c r="X25" s="300"/>
      <c r="Y25" s="300"/>
      <c r="Z25" s="300"/>
      <c r="AA25" s="300">
        <v>1</v>
      </c>
      <c r="AB25" s="300"/>
      <c r="AC25" s="300"/>
      <c r="AD25" s="300"/>
      <c r="AE25" s="300"/>
      <c r="AF25" s="300"/>
      <c r="AG25" s="300"/>
      <c r="AH25" s="300"/>
      <c r="AI25" s="300"/>
      <c r="AJ25" s="300"/>
      <c r="AK25" s="300"/>
      <c r="AL25" s="298">
        <f t="shared" si="1"/>
        <v>10</v>
      </c>
    </row>
    <row r="26" spans="1:38" x14ac:dyDescent="0.2">
      <c r="A26" s="289">
        <v>34</v>
      </c>
      <c r="B26" s="326" t="s">
        <v>156</v>
      </c>
      <c r="C26" s="290"/>
      <c r="D26" s="290"/>
      <c r="E26" s="290"/>
      <c r="F26" s="290" t="s">
        <v>214</v>
      </c>
      <c r="G26" s="291">
        <v>6</v>
      </c>
      <c r="H26" s="292"/>
      <c r="I26" s="293">
        <v>23</v>
      </c>
      <c r="J26" s="294" t="s">
        <v>792</v>
      </c>
      <c r="K26" s="341">
        <f t="shared" si="0"/>
        <v>5.7266036712500004</v>
      </c>
      <c r="L26" s="365"/>
      <c r="M26" s="366"/>
      <c r="N26" s="367"/>
      <c r="O26" s="290"/>
      <c r="P26" s="290"/>
      <c r="Q26" s="290"/>
      <c r="R26" s="290"/>
      <c r="S26" s="290"/>
      <c r="T26" s="290"/>
      <c r="U26" s="299"/>
      <c r="V26" s="299"/>
      <c r="W26" s="290">
        <v>2</v>
      </c>
      <c r="X26" s="300"/>
      <c r="Y26" s="300"/>
      <c r="Z26" s="300"/>
      <c r="AA26" s="300">
        <v>2</v>
      </c>
      <c r="AB26" s="300"/>
      <c r="AC26" s="300"/>
      <c r="AD26" s="300"/>
      <c r="AE26" s="300"/>
      <c r="AF26" s="300"/>
      <c r="AG26" s="300"/>
      <c r="AH26" s="300"/>
      <c r="AI26" s="300"/>
      <c r="AJ26" s="300"/>
      <c r="AK26" s="300"/>
      <c r="AL26" s="298">
        <f t="shared" si="1"/>
        <v>4</v>
      </c>
    </row>
    <row r="27" spans="1:38" x14ac:dyDescent="0.2">
      <c r="A27" s="289">
        <v>10</v>
      </c>
      <c r="B27" s="326" t="s">
        <v>300</v>
      </c>
      <c r="C27" s="290"/>
      <c r="D27" s="290"/>
      <c r="E27" s="290"/>
      <c r="F27" s="290" t="s">
        <v>214</v>
      </c>
      <c r="G27" s="291">
        <v>7</v>
      </c>
      <c r="H27" s="292"/>
      <c r="I27" s="293">
        <v>26</v>
      </c>
      <c r="J27" s="294" t="s">
        <v>793</v>
      </c>
      <c r="K27" s="341">
        <f t="shared" si="0"/>
        <v>3.9689332375000004</v>
      </c>
      <c r="L27" s="365"/>
      <c r="M27" s="366"/>
      <c r="N27" s="367"/>
      <c r="O27" s="290"/>
      <c r="P27" s="290"/>
      <c r="Q27" s="290"/>
      <c r="R27" s="290"/>
      <c r="S27" s="290"/>
      <c r="T27" s="290"/>
      <c r="U27" s="299"/>
      <c r="V27" s="299"/>
      <c r="W27" s="290">
        <v>2</v>
      </c>
      <c r="X27" s="300"/>
      <c r="Y27" s="300"/>
      <c r="Z27" s="300"/>
      <c r="AA27" s="300"/>
      <c r="AB27" s="300"/>
      <c r="AC27" s="300"/>
      <c r="AD27" s="300"/>
      <c r="AE27" s="300"/>
      <c r="AF27" s="300"/>
      <c r="AG27" s="300"/>
      <c r="AH27" s="300"/>
      <c r="AI27" s="300"/>
      <c r="AJ27" s="300"/>
      <c r="AK27" s="300"/>
      <c r="AL27" s="298">
        <f t="shared" si="1"/>
        <v>2</v>
      </c>
    </row>
    <row r="28" spans="1:38" x14ac:dyDescent="0.2">
      <c r="A28" s="289">
        <v>26</v>
      </c>
      <c r="B28" s="326" t="s">
        <v>65</v>
      </c>
      <c r="C28" s="290"/>
      <c r="D28" s="290"/>
      <c r="E28" s="290"/>
      <c r="F28" s="290" t="s">
        <v>214</v>
      </c>
      <c r="G28" s="291">
        <v>8</v>
      </c>
      <c r="H28" s="292"/>
      <c r="I28" s="293">
        <v>39</v>
      </c>
      <c r="J28" s="294" t="s">
        <v>273</v>
      </c>
      <c r="K28" s="341">
        <f t="shared" si="0"/>
        <v>3.9405837143750002</v>
      </c>
      <c r="L28" s="365"/>
      <c r="M28" s="366"/>
      <c r="N28" s="367"/>
      <c r="O28" s="290"/>
      <c r="P28" s="290"/>
      <c r="Q28" s="290"/>
      <c r="R28" s="290"/>
      <c r="S28" s="290"/>
      <c r="T28" s="290">
        <v>4</v>
      </c>
      <c r="U28" s="299"/>
      <c r="V28" s="299"/>
      <c r="W28" s="290">
        <v>1</v>
      </c>
      <c r="X28" s="300"/>
      <c r="Y28" s="300"/>
      <c r="Z28" s="300"/>
      <c r="AA28" s="300">
        <v>1</v>
      </c>
      <c r="AB28" s="300"/>
      <c r="AC28" s="300"/>
      <c r="AD28" s="300"/>
      <c r="AE28" s="300"/>
      <c r="AF28" s="300"/>
      <c r="AG28" s="300">
        <v>1</v>
      </c>
      <c r="AH28" s="300"/>
      <c r="AI28" s="300"/>
      <c r="AJ28" s="300"/>
      <c r="AK28" s="300"/>
      <c r="AL28" s="298">
        <f t="shared" si="1"/>
        <v>6</v>
      </c>
    </row>
    <row r="29" spans="1:38" x14ac:dyDescent="0.2">
      <c r="A29" s="289">
        <v>2</v>
      </c>
      <c r="B29" s="326" t="s">
        <v>73</v>
      </c>
      <c r="C29" s="290"/>
      <c r="D29" s="304"/>
      <c r="E29" s="290"/>
      <c r="F29" s="290" t="s">
        <v>214</v>
      </c>
      <c r="G29" s="301">
        <v>9</v>
      </c>
      <c r="H29" s="306"/>
      <c r="I29" s="302">
        <v>24</v>
      </c>
      <c r="J29" s="303" t="s">
        <v>794</v>
      </c>
      <c r="K29" s="341">
        <f t="shared" si="0"/>
        <v>3.4869913443750002</v>
      </c>
      <c r="L29" s="368"/>
      <c r="M29" s="369"/>
      <c r="N29" s="370"/>
      <c r="O29" s="304"/>
      <c r="P29" s="304"/>
      <c r="Q29" s="304">
        <v>2</v>
      </c>
      <c r="R29" s="304"/>
      <c r="S29" s="304"/>
      <c r="T29" s="304">
        <v>1</v>
      </c>
      <c r="U29" s="299"/>
      <c r="V29" s="299"/>
      <c r="W29" s="304">
        <v>1</v>
      </c>
      <c r="X29" s="300"/>
      <c r="Y29" s="300"/>
      <c r="Z29" s="300"/>
      <c r="AA29" s="300">
        <v>1</v>
      </c>
      <c r="AB29" s="300"/>
      <c r="AC29" s="300"/>
      <c r="AD29" s="300"/>
      <c r="AE29" s="300"/>
      <c r="AF29" s="300"/>
      <c r="AG29" s="300"/>
      <c r="AH29" s="300"/>
      <c r="AI29" s="300"/>
      <c r="AJ29" s="300"/>
      <c r="AK29" s="300"/>
      <c r="AL29" s="298">
        <f t="shared" si="1"/>
        <v>5</v>
      </c>
    </row>
    <row r="30" spans="1:38" x14ac:dyDescent="0.2">
      <c r="A30" s="289">
        <v>14</v>
      </c>
      <c r="B30" s="326" t="s">
        <v>108</v>
      </c>
      <c r="C30" s="290"/>
      <c r="D30" s="290"/>
      <c r="E30" s="290"/>
      <c r="F30" s="290" t="s">
        <v>214</v>
      </c>
      <c r="G30" s="291">
        <v>10</v>
      </c>
      <c r="H30" s="292"/>
      <c r="I30" s="293">
        <v>27</v>
      </c>
      <c r="J30" s="294" t="s">
        <v>794</v>
      </c>
      <c r="K30" s="341">
        <f t="shared" si="0"/>
        <v>3.4869913443750002</v>
      </c>
      <c r="L30" s="365"/>
      <c r="M30" s="366"/>
      <c r="N30" s="367"/>
      <c r="O30" s="290"/>
      <c r="P30" s="290"/>
      <c r="Q30" s="290">
        <v>1</v>
      </c>
      <c r="R30" s="290"/>
      <c r="S30" s="290"/>
      <c r="T30" s="290">
        <v>3</v>
      </c>
      <c r="U30" s="299"/>
      <c r="V30" s="299"/>
      <c r="W30" s="290">
        <v>1</v>
      </c>
      <c r="X30" s="300"/>
      <c r="Y30" s="300"/>
      <c r="Z30" s="300"/>
      <c r="AA30" s="300">
        <v>1</v>
      </c>
      <c r="AB30" s="300"/>
      <c r="AC30" s="300"/>
      <c r="AD30" s="300"/>
      <c r="AE30" s="300"/>
      <c r="AF30" s="300"/>
      <c r="AG30" s="300"/>
      <c r="AH30" s="300"/>
      <c r="AI30" s="300"/>
      <c r="AJ30" s="300"/>
      <c r="AK30" s="300"/>
      <c r="AL30" s="298">
        <f t="shared" si="1"/>
        <v>6</v>
      </c>
    </row>
    <row r="31" spans="1:38" x14ac:dyDescent="0.2">
      <c r="A31" s="289">
        <v>5</v>
      </c>
      <c r="B31" s="326" t="s">
        <v>51</v>
      </c>
      <c r="C31" s="290"/>
      <c r="D31" s="290"/>
      <c r="E31" s="290"/>
      <c r="F31" s="290" t="s">
        <v>214</v>
      </c>
      <c r="G31" s="291">
        <v>11</v>
      </c>
      <c r="H31" s="292"/>
      <c r="I31" s="293">
        <v>38</v>
      </c>
      <c r="J31" s="294" t="s">
        <v>795</v>
      </c>
      <c r="K31" s="341">
        <f t="shared" si="0"/>
        <v>1.9844666187500002</v>
      </c>
      <c r="L31" s="365"/>
      <c r="M31" s="366"/>
      <c r="N31" s="367"/>
      <c r="O31" s="290"/>
      <c r="P31" s="290"/>
      <c r="Q31" s="290">
        <v>1</v>
      </c>
      <c r="R31" s="290"/>
      <c r="S31" s="290"/>
      <c r="T31" s="290">
        <v>7</v>
      </c>
      <c r="U31" s="299"/>
      <c r="V31" s="299"/>
      <c r="W31" s="290"/>
      <c r="X31" s="300"/>
      <c r="Y31" s="300"/>
      <c r="Z31" s="300"/>
      <c r="AA31" s="300"/>
      <c r="AB31" s="300"/>
      <c r="AC31" s="300"/>
      <c r="AD31" s="300"/>
      <c r="AE31" s="300"/>
      <c r="AF31" s="300"/>
      <c r="AG31" s="300"/>
      <c r="AH31" s="300"/>
      <c r="AI31" s="300"/>
      <c r="AJ31" s="300"/>
      <c r="AK31" s="300"/>
      <c r="AL31" s="298">
        <f t="shared" si="1"/>
        <v>8</v>
      </c>
    </row>
    <row r="32" spans="1:38" x14ac:dyDescent="0.2">
      <c r="A32" s="289">
        <v>36</v>
      </c>
      <c r="B32" s="326" t="s">
        <v>170</v>
      </c>
      <c r="C32" s="290"/>
      <c r="D32" s="290"/>
      <c r="E32" s="290"/>
      <c r="F32" s="290" t="s">
        <v>214</v>
      </c>
      <c r="G32" s="291">
        <v>12</v>
      </c>
      <c r="H32" s="292"/>
      <c r="I32" s="293">
        <v>33</v>
      </c>
      <c r="J32" s="294" t="s">
        <v>765</v>
      </c>
      <c r="K32" s="341">
        <f t="shared" si="0"/>
        <v>1.8710685262500002</v>
      </c>
      <c r="L32" s="365"/>
      <c r="M32" s="366"/>
      <c r="N32" s="367"/>
      <c r="O32" s="290"/>
      <c r="P32" s="290"/>
      <c r="Q32" s="290"/>
      <c r="R32" s="290"/>
      <c r="S32" s="290"/>
      <c r="T32" s="290">
        <v>10</v>
      </c>
      <c r="U32" s="299"/>
      <c r="V32" s="299"/>
      <c r="W32" s="290"/>
      <c r="X32" s="300"/>
      <c r="Y32" s="300"/>
      <c r="Z32" s="300"/>
      <c r="AA32" s="300"/>
      <c r="AB32" s="300"/>
      <c r="AC32" s="300"/>
      <c r="AD32" s="300"/>
      <c r="AE32" s="300"/>
      <c r="AF32" s="300"/>
      <c r="AG32" s="300"/>
      <c r="AH32" s="300"/>
      <c r="AI32" s="300"/>
      <c r="AJ32" s="300"/>
      <c r="AK32" s="300"/>
      <c r="AL32" s="298">
        <f t="shared" si="1"/>
        <v>10</v>
      </c>
    </row>
    <row r="33" spans="1:38" x14ac:dyDescent="0.2">
      <c r="A33" s="289">
        <v>6</v>
      </c>
      <c r="B33" s="326" t="s">
        <v>169</v>
      </c>
      <c r="C33" s="290"/>
      <c r="D33" s="290"/>
      <c r="E33" s="290"/>
      <c r="F33" s="290" t="s">
        <v>214</v>
      </c>
      <c r="G33" s="291">
        <v>13</v>
      </c>
      <c r="H33" s="292">
        <v>35</v>
      </c>
      <c r="I33" s="293">
        <v>37</v>
      </c>
      <c r="J33" s="294" t="s">
        <v>764</v>
      </c>
      <c r="K33" s="341">
        <f t="shared" si="0"/>
        <v>1.842719003125</v>
      </c>
      <c r="L33" s="365"/>
      <c r="M33" s="366"/>
      <c r="N33" s="367"/>
      <c r="O33" s="290"/>
      <c r="P33" s="290"/>
      <c r="Q33" s="290"/>
      <c r="R33" s="290"/>
      <c r="S33" s="290"/>
      <c r="T33" s="290">
        <v>1</v>
      </c>
      <c r="U33" s="299"/>
      <c r="V33" s="299"/>
      <c r="W33" s="290"/>
      <c r="X33" s="300"/>
      <c r="Y33" s="300"/>
      <c r="Z33" s="300"/>
      <c r="AA33" s="300">
        <v>3</v>
      </c>
      <c r="AB33" s="300"/>
      <c r="AC33" s="300"/>
      <c r="AD33" s="300"/>
      <c r="AE33" s="300"/>
      <c r="AF33" s="300"/>
      <c r="AG33" s="300"/>
      <c r="AH33" s="300"/>
      <c r="AI33" s="300"/>
      <c r="AJ33" s="300"/>
      <c r="AK33" s="300"/>
      <c r="AL33" s="298">
        <f t="shared" si="1"/>
        <v>4</v>
      </c>
    </row>
    <row r="34" spans="1:38" x14ac:dyDescent="0.2">
      <c r="A34" s="289">
        <v>9</v>
      </c>
      <c r="B34" s="326" t="s">
        <v>177</v>
      </c>
      <c r="C34" s="290"/>
      <c r="D34" s="290"/>
      <c r="E34" s="290"/>
      <c r="F34" s="290" t="s">
        <v>214</v>
      </c>
      <c r="G34" s="291">
        <v>14</v>
      </c>
      <c r="H34" s="292"/>
      <c r="I34" s="293">
        <v>36</v>
      </c>
      <c r="J34" s="294" t="s">
        <v>776</v>
      </c>
      <c r="K34" s="341">
        <f t="shared" si="0"/>
        <v>1.105631401875</v>
      </c>
      <c r="L34" s="365"/>
      <c r="M34" s="366"/>
      <c r="N34" s="367"/>
      <c r="O34" s="290"/>
      <c r="P34" s="290"/>
      <c r="Q34" s="290"/>
      <c r="R34" s="290"/>
      <c r="S34" s="290"/>
      <c r="T34" s="290">
        <v>4</v>
      </c>
      <c r="U34" s="299"/>
      <c r="V34" s="299"/>
      <c r="W34" s="290"/>
      <c r="X34" s="300"/>
      <c r="Y34" s="300"/>
      <c r="Z34" s="300"/>
      <c r="AA34" s="300">
        <v>1</v>
      </c>
      <c r="AB34" s="300"/>
      <c r="AC34" s="300"/>
      <c r="AD34" s="300"/>
      <c r="AE34" s="300"/>
      <c r="AF34" s="300"/>
      <c r="AG34" s="300"/>
      <c r="AH34" s="300"/>
      <c r="AI34" s="300"/>
      <c r="AJ34" s="300"/>
      <c r="AK34" s="300"/>
      <c r="AL34" s="298">
        <f t="shared" si="1"/>
        <v>5</v>
      </c>
    </row>
    <row r="35" spans="1:38" x14ac:dyDescent="0.2">
      <c r="A35" s="289">
        <v>7</v>
      </c>
      <c r="B35" s="326" t="s">
        <v>36</v>
      </c>
      <c r="C35" s="290"/>
      <c r="D35" s="290"/>
      <c r="E35" s="290"/>
      <c r="F35" s="290" t="s">
        <v>214</v>
      </c>
      <c r="G35" s="291">
        <v>15</v>
      </c>
      <c r="H35" s="292"/>
      <c r="I35" s="293">
        <v>20</v>
      </c>
      <c r="J35" s="294" t="s">
        <v>796</v>
      </c>
      <c r="K35" s="341">
        <f t="shared" si="0"/>
        <v>0.65203903187500001</v>
      </c>
      <c r="L35" s="365"/>
      <c r="M35" s="366"/>
      <c r="N35" s="367"/>
      <c r="O35" s="290"/>
      <c r="P35" s="290"/>
      <c r="Q35" s="290"/>
      <c r="R35" s="290"/>
      <c r="S35" s="290"/>
      <c r="T35" s="290">
        <v>2</v>
      </c>
      <c r="U35" s="299"/>
      <c r="V35" s="299"/>
      <c r="W35" s="290"/>
      <c r="X35" s="300"/>
      <c r="Y35" s="300"/>
      <c r="Z35" s="300"/>
      <c r="AA35" s="300">
        <v>1</v>
      </c>
      <c r="AB35" s="300"/>
      <c r="AC35" s="300"/>
      <c r="AD35" s="300"/>
      <c r="AE35" s="300"/>
      <c r="AF35" s="300"/>
      <c r="AG35" s="300"/>
      <c r="AH35" s="300"/>
      <c r="AI35" s="300"/>
      <c r="AJ35" s="300"/>
      <c r="AK35" s="300"/>
      <c r="AL35" s="298">
        <f t="shared" si="1"/>
        <v>3</v>
      </c>
    </row>
    <row r="36" spans="1:38" x14ac:dyDescent="0.2">
      <c r="A36" s="289">
        <v>18</v>
      </c>
      <c r="B36" s="326" t="s">
        <v>748</v>
      </c>
      <c r="C36" s="290"/>
      <c r="D36" s="304"/>
      <c r="E36" s="290"/>
      <c r="F36" s="290" t="s">
        <v>214</v>
      </c>
      <c r="G36" s="291">
        <v>16</v>
      </c>
      <c r="H36" s="306"/>
      <c r="I36" s="302">
        <v>25</v>
      </c>
      <c r="J36" s="303" t="s">
        <v>797</v>
      </c>
      <c r="K36" s="341">
        <f t="shared" si="0"/>
        <v>0.59533998562500001</v>
      </c>
      <c r="L36" s="368"/>
      <c r="M36" s="369"/>
      <c r="N36" s="370"/>
      <c r="O36" s="304"/>
      <c r="P36" s="304"/>
      <c r="Q36" s="304"/>
      <c r="R36" s="304"/>
      <c r="S36" s="304"/>
      <c r="T36" s="304">
        <v>4</v>
      </c>
      <c r="U36" s="299"/>
      <c r="V36" s="299"/>
      <c r="W36" s="304"/>
      <c r="X36" s="300"/>
      <c r="Y36" s="300"/>
      <c r="Z36" s="300"/>
      <c r="AA36" s="300"/>
      <c r="AB36" s="300"/>
      <c r="AC36" s="300"/>
      <c r="AD36" s="300"/>
      <c r="AE36" s="300"/>
      <c r="AF36" s="300"/>
      <c r="AG36" s="300"/>
      <c r="AH36" s="300"/>
      <c r="AI36" s="300"/>
      <c r="AJ36" s="300"/>
      <c r="AK36" s="300"/>
      <c r="AL36" s="298">
        <f t="shared" si="1"/>
        <v>4</v>
      </c>
    </row>
    <row r="37" spans="1:38" x14ac:dyDescent="0.2">
      <c r="A37" s="289">
        <v>25</v>
      </c>
      <c r="B37" s="326" t="s">
        <v>154</v>
      </c>
      <c r="C37" s="290"/>
      <c r="D37" s="290"/>
      <c r="E37" s="290"/>
      <c r="F37" s="290" t="s">
        <v>214</v>
      </c>
      <c r="G37" s="291">
        <v>17</v>
      </c>
      <c r="H37" s="292"/>
      <c r="I37" s="293">
        <v>21</v>
      </c>
      <c r="J37" s="294" t="s">
        <v>303</v>
      </c>
      <c r="K37" s="341">
        <f t="shared" si="0"/>
        <v>0.42524284687500002</v>
      </c>
      <c r="L37" s="365"/>
      <c r="M37" s="366"/>
      <c r="N37" s="367"/>
      <c r="O37" s="290"/>
      <c r="P37" s="290"/>
      <c r="Q37" s="290"/>
      <c r="R37" s="290"/>
      <c r="S37" s="290"/>
      <c r="T37" s="290">
        <v>2</v>
      </c>
      <c r="U37" s="299"/>
      <c r="V37" s="299"/>
      <c r="W37" s="290"/>
      <c r="X37" s="300"/>
      <c r="Y37" s="300"/>
      <c r="Z37" s="300"/>
      <c r="AA37" s="300"/>
      <c r="AB37" s="300"/>
      <c r="AC37" s="300"/>
      <c r="AD37" s="300"/>
      <c r="AE37" s="300"/>
      <c r="AF37" s="300"/>
      <c r="AG37" s="300"/>
      <c r="AH37" s="300"/>
      <c r="AI37" s="300"/>
      <c r="AJ37" s="300"/>
      <c r="AK37" s="300"/>
      <c r="AL37" s="298">
        <f t="shared" si="1"/>
        <v>2</v>
      </c>
    </row>
    <row r="38" spans="1:38" x14ac:dyDescent="0.2">
      <c r="A38" s="289">
        <v>12</v>
      </c>
      <c r="B38" s="326" t="s">
        <v>77</v>
      </c>
      <c r="C38" s="290"/>
      <c r="D38" s="290"/>
      <c r="E38" s="290"/>
      <c r="F38" s="290" t="s">
        <v>214</v>
      </c>
      <c r="G38" s="291">
        <v>18</v>
      </c>
      <c r="H38" s="292"/>
      <c r="I38" s="293">
        <v>32</v>
      </c>
      <c r="J38" s="294" t="s">
        <v>304</v>
      </c>
      <c r="K38" s="341">
        <f t="shared" si="0"/>
        <v>0.36854380062500003</v>
      </c>
      <c r="L38" s="365"/>
      <c r="M38" s="366"/>
      <c r="N38" s="367"/>
      <c r="O38" s="290"/>
      <c r="P38" s="290"/>
      <c r="Q38" s="290"/>
      <c r="R38" s="290"/>
      <c r="S38" s="290"/>
      <c r="T38" s="290"/>
      <c r="U38" s="299"/>
      <c r="V38" s="299"/>
      <c r="W38" s="290"/>
      <c r="X38" s="300"/>
      <c r="Y38" s="300"/>
      <c r="Z38" s="300"/>
      <c r="AA38" s="300">
        <v>1</v>
      </c>
      <c r="AB38" s="300"/>
      <c r="AC38" s="300"/>
      <c r="AD38" s="300"/>
      <c r="AE38" s="300"/>
      <c r="AF38" s="300"/>
      <c r="AG38" s="300"/>
      <c r="AH38" s="300"/>
      <c r="AI38" s="300"/>
      <c r="AJ38" s="300"/>
      <c r="AK38" s="300"/>
      <c r="AL38" s="298">
        <f t="shared" si="1"/>
        <v>1</v>
      </c>
    </row>
    <row r="39" spans="1:38" x14ac:dyDescent="0.2">
      <c r="A39" s="289">
        <v>4</v>
      </c>
      <c r="B39" s="326" t="s">
        <v>33</v>
      </c>
      <c r="C39" s="290"/>
      <c r="D39" s="290"/>
      <c r="E39" s="290"/>
      <c r="F39" s="290" t="s">
        <v>214</v>
      </c>
      <c r="G39" s="291">
        <v>19</v>
      </c>
      <c r="H39" s="292"/>
      <c r="I39" s="293">
        <v>22</v>
      </c>
      <c r="J39" s="294" t="s">
        <v>305</v>
      </c>
      <c r="K39" s="341">
        <f t="shared" si="0"/>
        <v>0.22679618500000001</v>
      </c>
      <c r="L39" s="365"/>
      <c r="M39" s="366"/>
      <c r="N39" s="367"/>
      <c r="O39" s="290"/>
      <c r="P39" s="290"/>
      <c r="Q39" s="290"/>
      <c r="R39" s="290"/>
      <c r="S39" s="290"/>
      <c r="T39" s="290">
        <v>1</v>
      </c>
      <c r="U39" s="299"/>
      <c r="V39" s="299"/>
      <c r="W39" s="290"/>
      <c r="X39" s="300"/>
      <c r="Y39" s="300"/>
      <c r="Z39" s="300"/>
      <c r="AA39" s="300"/>
      <c r="AB39" s="300"/>
      <c r="AC39" s="300"/>
      <c r="AD39" s="300"/>
      <c r="AE39" s="300"/>
      <c r="AF39" s="300"/>
      <c r="AG39" s="300"/>
      <c r="AH39" s="300"/>
      <c r="AI39" s="300"/>
      <c r="AJ39" s="300"/>
      <c r="AK39" s="300"/>
      <c r="AL39" s="298">
        <f t="shared" si="1"/>
        <v>1</v>
      </c>
    </row>
    <row r="40" spans="1:38" hidden="1" x14ac:dyDescent="0.2">
      <c r="A40" s="289">
        <v>54</v>
      </c>
      <c r="B40" s="325"/>
      <c r="C40" s="290"/>
      <c r="D40" s="290"/>
      <c r="E40" s="290"/>
      <c r="F40" s="290"/>
      <c r="G40" s="291"/>
      <c r="H40" s="292"/>
      <c r="I40" s="293"/>
      <c r="J40" s="294"/>
      <c r="K40" s="341"/>
      <c r="L40" s="365"/>
      <c r="M40" s="366"/>
      <c r="N40" s="367"/>
      <c r="O40" s="290"/>
      <c r="P40" s="290"/>
      <c r="Q40" s="290"/>
      <c r="R40" s="290"/>
      <c r="S40" s="290"/>
      <c r="T40" s="290"/>
      <c r="U40" s="299"/>
      <c r="V40" s="299"/>
      <c r="W40" s="299"/>
      <c r="X40" s="300"/>
      <c r="Y40" s="300"/>
      <c r="Z40" s="300"/>
      <c r="AA40" s="300"/>
      <c r="AB40" s="300"/>
      <c r="AC40" s="300"/>
      <c r="AD40" s="300"/>
      <c r="AE40" s="300"/>
      <c r="AF40" s="300"/>
      <c r="AG40" s="300"/>
      <c r="AH40" s="300"/>
      <c r="AI40" s="300"/>
      <c r="AJ40" s="300"/>
      <c r="AK40" s="300"/>
      <c r="AL40" s="298">
        <f t="shared" ref="AL40:AL81" si="2">SUM(L40:AK40)</f>
        <v>0</v>
      </c>
    </row>
    <row r="41" spans="1:38" hidden="1" x14ac:dyDescent="0.2">
      <c r="A41" s="289">
        <v>57</v>
      </c>
      <c r="B41" s="325"/>
      <c r="C41" s="290"/>
      <c r="D41" s="290"/>
      <c r="E41" s="290"/>
      <c r="F41" s="290"/>
      <c r="G41" s="291"/>
      <c r="H41" s="292"/>
      <c r="I41" s="293"/>
      <c r="J41" s="294"/>
      <c r="K41" s="341"/>
      <c r="L41" s="365"/>
      <c r="M41" s="366"/>
      <c r="N41" s="367"/>
      <c r="O41" s="290"/>
      <c r="P41" s="290"/>
      <c r="Q41" s="290"/>
      <c r="R41" s="290"/>
      <c r="S41" s="290"/>
      <c r="T41" s="290"/>
      <c r="U41" s="299"/>
      <c r="V41" s="299"/>
      <c r="W41" s="299"/>
      <c r="X41" s="300"/>
      <c r="Y41" s="300"/>
      <c r="Z41" s="300"/>
      <c r="AA41" s="300"/>
      <c r="AB41" s="300"/>
      <c r="AC41" s="300"/>
      <c r="AD41" s="300"/>
      <c r="AE41" s="300"/>
      <c r="AF41" s="300"/>
      <c r="AG41" s="300"/>
      <c r="AH41" s="300"/>
      <c r="AI41" s="300"/>
      <c r="AJ41" s="300"/>
      <c r="AK41" s="300"/>
      <c r="AL41" s="298">
        <f t="shared" si="2"/>
        <v>0</v>
      </c>
    </row>
    <row r="42" spans="1:38" ht="15.75" hidden="1" customHeight="1" x14ac:dyDescent="0.2">
      <c r="A42" s="289">
        <v>59</v>
      </c>
      <c r="B42" s="290"/>
      <c r="C42" s="290"/>
      <c r="D42" s="290"/>
      <c r="E42" s="290"/>
      <c r="F42" s="290"/>
      <c r="G42" s="291"/>
      <c r="H42" s="292"/>
      <c r="I42" s="293"/>
      <c r="J42" s="294"/>
      <c r="K42" s="341"/>
      <c r="L42" s="365"/>
      <c r="M42" s="366"/>
      <c r="N42" s="367"/>
      <c r="O42" s="290"/>
      <c r="P42" s="290"/>
      <c r="Q42" s="290"/>
      <c r="R42" s="290"/>
      <c r="S42" s="290"/>
      <c r="T42" s="290"/>
      <c r="U42" s="299"/>
      <c r="V42" s="299"/>
      <c r="W42" s="299"/>
      <c r="X42" s="300"/>
      <c r="Y42" s="300"/>
      <c r="Z42" s="300"/>
      <c r="AA42" s="300"/>
      <c r="AB42" s="300"/>
      <c r="AC42" s="300"/>
      <c r="AD42" s="300"/>
      <c r="AE42" s="300"/>
      <c r="AF42" s="300"/>
      <c r="AG42" s="300"/>
      <c r="AH42" s="300"/>
      <c r="AI42" s="300"/>
      <c r="AJ42" s="300"/>
      <c r="AK42" s="300"/>
      <c r="AL42" s="298">
        <f t="shared" si="2"/>
        <v>0</v>
      </c>
    </row>
    <row r="43" spans="1:38" hidden="1" x14ac:dyDescent="0.2">
      <c r="A43" s="289">
        <v>61</v>
      </c>
      <c r="B43" s="290"/>
      <c r="C43" s="290"/>
      <c r="D43" s="290"/>
      <c r="E43" s="290"/>
      <c r="F43" s="290"/>
      <c r="G43" s="291"/>
      <c r="H43" s="292"/>
      <c r="I43" s="293"/>
      <c r="J43" s="294"/>
      <c r="K43" s="341"/>
      <c r="L43" s="365"/>
      <c r="M43" s="366"/>
      <c r="N43" s="367"/>
      <c r="O43" s="290"/>
      <c r="P43" s="290"/>
      <c r="Q43" s="290"/>
      <c r="R43" s="290"/>
      <c r="S43" s="290"/>
      <c r="T43" s="290"/>
      <c r="U43" s="299"/>
      <c r="V43" s="299"/>
      <c r="W43" s="299"/>
      <c r="X43" s="300"/>
      <c r="Y43" s="300"/>
      <c r="Z43" s="300"/>
      <c r="AA43" s="300"/>
      <c r="AB43" s="300"/>
      <c r="AC43" s="300"/>
      <c r="AD43" s="300"/>
      <c r="AE43" s="300"/>
      <c r="AF43" s="300"/>
      <c r="AG43" s="300"/>
      <c r="AH43" s="300"/>
      <c r="AI43" s="300"/>
      <c r="AJ43" s="300"/>
      <c r="AK43" s="300"/>
      <c r="AL43" s="298">
        <f t="shared" si="2"/>
        <v>0</v>
      </c>
    </row>
    <row r="44" spans="1:38" hidden="1" x14ac:dyDescent="0.2">
      <c r="A44" s="289">
        <v>62</v>
      </c>
      <c r="B44" s="304"/>
      <c r="C44" s="290"/>
      <c r="D44" s="290"/>
      <c r="E44" s="290"/>
      <c r="F44" s="290"/>
      <c r="G44" s="291"/>
      <c r="H44" s="292"/>
      <c r="I44" s="293"/>
      <c r="J44" s="294"/>
      <c r="K44" s="341"/>
      <c r="L44" s="365"/>
      <c r="M44" s="366"/>
      <c r="N44" s="367"/>
      <c r="O44" s="290"/>
      <c r="P44" s="290"/>
      <c r="Q44" s="290"/>
      <c r="R44" s="290"/>
      <c r="S44" s="290"/>
      <c r="T44" s="290"/>
      <c r="U44" s="299"/>
      <c r="V44" s="299"/>
      <c r="W44" s="299"/>
      <c r="X44" s="300"/>
      <c r="Y44" s="300"/>
      <c r="Z44" s="300"/>
      <c r="AA44" s="300"/>
      <c r="AB44" s="300"/>
      <c r="AC44" s="300"/>
      <c r="AD44" s="300"/>
      <c r="AE44" s="300"/>
      <c r="AF44" s="300"/>
      <c r="AG44" s="300"/>
      <c r="AH44" s="300"/>
      <c r="AI44" s="300"/>
      <c r="AJ44" s="300"/>
      <c r="AK44" s="300"/>
      <c r="AL44" s="298">
        <f t="shared" si="2"/>
        <v>0</v>
      </c>
    </row>
    <row r="45" spans="1:38" hidden="1" x14ac:dyDescent="0.2">
      <c r="A45" s="289">
        <v>64</v>
      </c>
      <c r="B45" s="290"/>
      <c r="C45" s="290"/>
      <c r="D45" s="304"/>
      <c r="E45" s="290"/>
      <c r="F45" s="290"/>
      <c r="G45" s="301"/>
      <c r="H45" s="306"/>
      <c r="I45" s="302"/>
      <c r="J45" s="303"/>
      <c r="K45" s="341"/>
      <c r="L45" s="368"/>
      <c r="M45" s="369"/>
      <c r="N45" s="370"/>
      <c r="O45" s="304"/>
      <c r="P45" s="304"/>
      <c r="Q45" s="304"/>
      <c r="R45" s="304"/>
      <c r="S45" s="304"/>
      <c r="T45" s="304"/>
      <c r="U45" s="299"/>
      <c r="V45" s="299"/>
      <c r="W45" s="299"/>
      <c r="X45" s="300"/>
      <c r="Y45" s="300"/>
      <c r="Z45" s="300"/>
      <c r="AA45" s="300"/>
      <c r="AB45" s="300"/>
      <c r="AC45" s="300"/>
      <c r="AD45" s="300"/>
      <c r="AE45" s="300"/>
      <c r="AF45" s="300"/>
      <c r="AG45" s="300"/>
      <c r="AH45" s="300"/>
      <c r="AI45" s="300"/>
      <c r="AJ45" s="300"/>
      <c r="AK45" s="300"/>
      <c r="AL45" s="298">
        <f t="shared" si="2"/>
        <v>0</v>
      </c>
    </row>
    <row r="46" spans="1:38" hidden="1" x14ac:dyDescent="0.2">
      <c r="A46" s="289">
        <v>65</v>
      </c>
      <c r="B46" s="290"/>
      <c r="C46" s="290"/>
      <c r="D46" s="290"/>
      <c r="E46" s="290"/>
      <c r="F46" s="290"/>
      <c r="G46" s="291"/>
      <c r="H46" s="292"/>
      <c r="I46" s="293"/>
      <c r="J46" s="294"/>
      <c r="K46" s="341"/>
      <c r="L46" s="365"/>
      <c r="M46" s="366"/>
      <c r="N46" s="367"/>
      <c r="O46" s="290"/>
      <c r="P46" s="290"/>
      <c r="Q46" s="290"/>
      <c r="R46" s="290"/>
      <c r="S46" s="290"/>
      <c r="T46" s="290"/>
      <c r="U46" s="299"/>
      <c r="V46" s="299"/>
      <c r="W46" s="299"/>
      <c r="X46" s="300"/>
      <c r="Y46" s="300"/>
      <c r="Z46" s="300"/>
      <c r="AA46" s="300"/>
      <c r="AB46" s="300"/>
      <c r="AC46" s="300"/>
      <c r="AD46" s="300"/>
      <c r="AE46" s="300"/>
      <c r="AF46" s="300"/>
      <c r="AG46" s="300"/>
      <c r="AH46" s="300"/>
      <c r="AI46" s="300"/>
      <c r="AJ46" s="300"/>
      <c r="AK46" s="300"/>
      <c r="AL46" s="298">
        <f t="shared" si="2"/>
        <v>0</v>
      </c>
    </row>
    <row r="47" spans="1:38" hidden="1" x14ac:dyDescent="0.2">
      <c r="A47" s="289">
        <v>67</v>
      </c>
      <c r="B47" s="290"/>
      <c r="C47" s="290"/>
      <c r="D47" s="290"/>
      <c r="E47" s="290"/>
      <c r="F47" s="290"/>
      <c r="G47" s="291"/>
      <c r="H47" s="292"/>
      <c r="I47" s="293"/>
      <c r="J47" s="294"/>
      <c r="K47" s="341"/>
      <c r="L47" s="365"/>
      <c r="M47" s="366"/>
      <c r="N47" s="367"/>
      <c r="O47" s="290"/>
      <c r="P47" s="290"/>
      <c r="Q47" s="290"/>
      <c r="R47" s="290"/>
      <c r="S47" s="290"/>
      <c r="T47" s="290"/>
      <c r="U47" s="299"/>
      <c r="V47" s="299"/>
      <c r="W47" s="299"/>
      <c r="X47" s="300"/>
      <c r="Y47" s="300"/>
      <c r="Z47" s="300"/>
      <c r="AA47" s="300"/>
      <c r="AB47" s="300"/>
      <c r="AC47" s="300"/>
      <c r="AD47" s="300"/>
      <c r="AE47" s="300"/>
      <c r="AF47" s="300"/>
      <c r="AG47" s="300"/>
      <c r="AH47" s="300"/>
      <c r="AI47" s="300"/>
      <c r="AJ47" s="300"/>
      <c r="AK47" s="300"/>
      <c r="AL47" s="298">
        <f t="shared" si="2"/>
        <v>0</v>
      </c>
    </row>
    <row r="48" spans="1:38" hidden="1" x14ac:dyDescent="0.2">
      <c r="A48" s="289">
        <v>70</v>
      </c>
      <c r="B48" s="304"/>
      <c r="C48" s="290"/>
      <c r="D48" s="290"/>
      <c r="E48" s="290"/>
      <c r="F48" s="290"/>
      <c r="G48" s="291"/>
      <c r="H48" s="292"/>
      <c r="I48" s="293"/>
      <c r="J48" s="294"/>
      <c r="K48" s="341"/>
      <c r="L48" s="365"/>
      <c r="M48" s="366"/>
      <c r="N48" s="367"/>
      <c r="O48" s="290"/>
      <c r="P48" s="290"/>
      <c r="Q48" s="290"/>
      <c r="R48" s="290"/>
      <c r="S48" s="290"/>
      <c r="T48" s="290"/>
      <c r="U48" s="299"/>
      <c r="V48" s="299"/>
      <c r="W48" s="299"/>
      <c r="X48" s="300"/>
      <c r="Y48" s="300"/>
      <c r="Z48" s="300"/>
      <c r="AA48" s="300"/>
      <c r="AB48" s="300"/>
      <c r="AC48" s="300"/>
      <c r="AD48" s="300"/>
      <c r="AE48" s="300"/>
      <c r="AF48" s="300"/>
      <c r="AG48" s="300"/>
      <c r="AH48" s="300"/>
      <c r="AI48" s="300"/>
      <c r="AJ48" s="300"/>
      <c r="AK48" s="300"/>
      <c r="AL48" s="298">
        <f t="shared" si="2"/>
        <v>0</v>
      </c>
    </row>
    <row r="49" spans="1:38" hidden="1" x14ac:dyDescent="0.2">
      <c r="A49" s="289">
        <v>72</v>
      </c>
      <c r="B49" s="304"/>
      <c r="C49" s="290"/>
      <c r="D49" s="304"/>
      <c r="E49" s="290"/>
      <c r="F49" s="290"/>
      <c r="G49" s="291"/>
      <c r="H49" s="306"/>
      <c r="I49" s="302"/>
      <c r="J49" s="303"/>
      <c r="K49" s="341"/>
      <c r="L49" s="368"/>
      <c r="M49" s="369"/>
      <c r="N49" s="370"/>
      <c r="O49" s="304"/>
      <c r="P49" s="304"/>
      <c r="Q49" s="304"/>
      <c r="R49" s="304"/>
      <c r="S49" s="304"/>
      <c r="T49" s="304"/>
      <c r="U49" s="299"/>
      <c r="V49" s="299"/>
      <c r="W49" s="299"/>
      <c r="X49" s="300"/>
      <c r="Y49" s="300"/>
      <c r="Z49" s="300"/>
      <c r="AA49" s="300"/>
      <c r="AB49" s="300"/>
      <c r="AC49" s="300"/>
      <c r="AD49" s="300"/>
      <c r="AE49" s="300"/>
      <c r="AF49" s="300"/>
      <c r="AG49" s="300"/>
      <c r="AH49" s="300"/>
      <c r="AI49" s="300"/>
      <c r="AJ49" s="300"/>
      <c r="AK49" s="300"/>
      <c r="AL49" s="298">
        <f t="shared" si="2"/>
        <v>0</v>
      </c>
    </row>
    <row r="50" spans="1:38" hidden="1" x14ac:dyDescent="0.2">
      <c r="A50" s="289">
        <v>75</v>
      </c>
      <c r="B50" s="304"/>
      <c r="C50" s="290"/>
      <c r="D50" s="290"/>
      <c r="E50" s="290"/>
      <c r="F50" s="290"/>
      <c r="G50" s="291"/>
      <c r="H50" s="292"/>
      <c r="I50" s="293"/>
      <c r="J50" s="294"/>
      <c r="K50" s="341"/>
      <c r="L50" s="365"/>
      <c r="M50" s="366"/>
      <c r="N50" s="367"/>
      <c r="O50" s="290"/>
      <c r="P50" s="290"/>
      <c r="Q50" s="290"/>
      <c r="R50" s="290"/>
      <c r="S50" s="290"/>
      <c r="T50" s="290"/>
      <c r="U50" s="299"/>
      <c r="V50" s="299"/>
      <c r="W50" s="299"/>
      <c r="X50" s="300"/>
      <c r="Y50" s="300"/>
      <c r="Z50" s="300"/>
      <c r="AA50" s="300"/>
      <c r="AB50" s="300"/>
      <c r="AC50" s="300"/>
      <c r="AD50" s="300"/>
      <c r="AE50" s="300"/>
      <c r="AF50" s="300"/>
      <c r="AG50" s="300"/>
      <c r="AH50" s="300"/>
      <c r="AI50" s="300"/>
      <c r="AJ50" s="300"/>
      <c r="AK50" s="300"/>
      <c r="AL50" s="298">
        <f t="shared" si="2"/>
        <v>0</v>
      </c>
    </row>
    <row r="51" spans="1:38" hidden="1" x14ac:dyDescent="0.2">
      <c r="A51" s="289">
        <v>80</v>
      </c>
      <c r="B51" s="304"/>
      <c r="C51" s="290"/>
      <c r="D51" s="304"/>
      <c r="E51" s="290"/>
      <c r="F51" s="290"/>
      <c r="G51" s="301"/>
      <c r="H51" s="306"/>
      <c r="I51" s="302"/>
      <c r="J51" s="303"/>
      <c r="K51" s="341"/>
      <c r="L51" s="368"/>
      <c r="M51" s="369"/>
      <c r="N51" s="370"/>
      <c r="O51" s="304"/>
      <c r="P51" s="304"/>
      <c r="Q51" s="304"/>
      <c r="R51" s="304"/>
      <c r="S51" s="304"/>
      <c r="T51" s="304"/>
      <c r="U51" s="299"/>
      <c r="V51" s="299"/>
      <c r="W51" s="299"/>
      <c r="X51" s="300"/>
      <c r="Y51" s="300"/>
      <c r="Z51" s="300"/>
      <c r="AA51" s="300"/>
      <c r="AB51" s="300"/>
      <c r="AC51" s="300"/>
      <c r="AD51" s="300"/>
      <c r="AE51" s="300"/>
      <c r="AF51" s="300"/>
      <c r="AG51" s="300"/>
      <c r="AH51" s="300"/>
      <c r="AI51" s="300"/>
      <c r="AJ51" s="300"/>
      <c r="AK51" s="300"/>
      <c r="AL51" s="298">
        <f t="shared" si="2"/>
        <v>0</v>
      </c>
    </row>
    <row r="52" spans="1:38" hidden="1" x14ac:dyDescent="0.2">
      <c r="A52" s="289">
        <v>81</v>
      </c>
      <c r="B52" s="290"/>
      <c r="C52" s="290"/>
      <c r="D52" s="290"/>
      <c r="E52" s="290"/>
      <c r="F52" s="290"/>
      <c r="G52" s="291"/>
      <c r="H52" s="292"/>
      <c r="I52" s="293"/>
      <c r="J52" s="294"/>
      <c r="K52" s="341"/>
      <c r="L52" s="365"/>
      <c r="M52" s="366"/>
      <c r="N52" s="367"/>
      <c r="O52" s="290"/>
      <c r="P52" s="290"/>
      <c r="Q52" s="290"/>
      <c r="R52" s="290"/>
      <c r="S52" s="290"/>
      <c r="T52" s="290"/>
      <c r="U52" s="299"/>
      <c r="V52" s="299"/>
      <c r="W52" s="299"/>
      <c r="X52" s="300"/>
      <c r="Y52" s="300"/>
      <c r="Z52" s="300"/>
      <c r="AA52" s="300"/>
      <c r="AB52" s="300"/>
      <c r="AC52" s="300"/>
      <c r="AD52" s="300"/>
      <c r="AE52" s="300"/>
      <c r="AF52" s="300"/>
      <c r="AG52" s="300"/>
      <c r="AH52" s="300"/>
      <c r="AI52" s="300"/>
      <c r="AJ52" s="300"/>
      <c r="AK52" s="300"/>
      <c r="AL52" s="298">
        <f t="shared" si="2"/>
        <v>0</v>
      </c>
    </row>
    <row r="53" spans="1:38" hidden="1" x14ac:dyDescent="0.2">
      <c r="A53" s="289">
        <v>82</v>
      </c>
      <c r="B53" s="290"/>
      <c r="C53" s="290"/>
      <c r="D53" s="290"/>
      <c r="E53" s="290"/>
      <c r="F53" s="290"/>
      <c r="G53" s="291"/>
      <c r="H53" s="292"/>
      <c r="I53" s="293"/>
      <c r="J53" s="294"/>
      <c r="K53" s="341"/>
      <c r="L53" s="365"/>
      <c r="M53" s="366"/>
      <c r="N53" s="367"/>
      <c r="O53" s="290"/>
      <c r="P53" s="290"/>
      <c r="Q53" s="290"/>
      <c r="R53" s="290"/>
      <c r="S53" s="290"/>
      <c r="T53" s="290"/>
      <c r="U53" s="299"/>
      <c r="V53" s="299"/>
      <c r="W53" s="299"/>
      <c r="X53" s="300"/>
      <c r="Y53" s="300"/>
      <c r="Z53" s="300"/>
      <c r="AA53" s="300"/>
      <c r="AB53" s="300"/>
      <c r="AC53" s="300"/>
      <c r="AD53" s="300"/>
      <c r="AE53" s="300"/>
      <c r="AF53" s="300"/>
      <c r="AG53" s="300"/>
      <c r="AH53" s="300"/>
      <c r="AI53" s="300"/>
      <c r="AJ53" s="300"/>
      <c r="AK53" s="300"/>
      <c r="AL53" s="298">
        <f t="shared" si="2"/>
        <v>0</v>
      </c>
    </row>
    <row r="54" spans="1:38" hidden="1" x14ac:dyDescent="0.2">
      <c r="A54" s="289">
        <v>83</v>
      </c>
      <c r="B54" s="290"/>
      <c r="C54" s="290"/>
      <c r="D54" s="290"/>
      <c r="E54" s="290"/>
      <c r="F54" s="290"/>
      <c r="G54" s="291"/>
      <c r="H54" s="292"/>
      <c r="I54" s="293"/>
      <c r="J54" s="294"/>
      <c r="K54" s="341"/>
      <c r="L54" s="365"/>
      <c r="M54" s="366"/>
      <c r="N54" s="367"/>
      <c r="O54" s="290"/>
      <c r="P54" s="290"/>
      <c r="Q54" s="290"/>
      <c r="R54" s="290"/>
      <c r="S54" s="290"/>
      <c r="T54" s="290"/>
      <c r="U54" s="299"/>
      <c r="V54" s="299"/>
      <c r="W54" s="299"/>
      <c r="X54" s="300"/>
      <c r="Y54" s="300"/>
      <c r="Z54" s="300"/>
      <c r="AA54" s="300"/>
      <c r="AB54" s="300"/>
      <c r="AC54" s="300"/>
      <c r="AD54" s="300"/>
      <c r="AE54" s="300"/>
      <c r="AF54" s="300"/>
      <c r="AG54" s="300"/>
      <c r="AH54" s="300"/>
      <c r="AI54" s="300"/>
      <c r="AJ54" s="300"/>
      <c r="AK54" s="300"/>
      <c r="AL54" s="298">
        <f t="shared" si="2"/>
        <v>0</v>
      </c>
    </row>
    <row r="55" spans="1:38" hidden="1" x14ac:dyDescent="0.2">
      <c r="A55" s="289">
        <v>84</v>
      </c>
      <c r="B55" s="304"/>
      <c r="C55" s="290"/>
      <c r="D55" s="304"/>
      <c r="E55" s="290"/>
      <c r="F55" s="290"/>
      <c r="G55" s="301"/>
      <c r="H55" s="306"/>
      <c r="I55" s="302"/>
      <c r="J55" s="303"/>
      <c r="K55" s="341"/>
      <c r="L55" s="368"/>
      <c r="M55" s="369"/>
      <c r="N55" s="370"/>
      <c r="O55" s="304"/>
      <c r="P55" s="304"/>
      <c r="Q55" s="304"/>
      <c r="R55" s="304"/>
      <c r="S55" s="304"/>
      <c r="T55" s="304"/>
      <c r="U55" s="299"/>
      <c r="V55" s="299"/>
      <c r="W55" s="299"/>
      <c r="X55" s="300"/>
      <c r="Y55" s="300"/>
      <c r="Z55" s="300"/>
      <c r="AA55" s="300"/>
      <c r="AB55" s="300"/>
      <c r="AC55" s="300"/>
      <c r="AD55" s="300"/>
      <c r="AE55" s="300"/>
      <c r="AF55" s="300"/>
      <c r="AG55" s="300"/>
      <c r="AH55" s="300"/>
      <c r="AI55" s="300"/>
      <c r="AJ55" s="300"/>
      <c r="AK55" s="300"/>
      <c r="AL55" s="298">
        <f t="shared" si="2"/>
        <v>0</v>
      </c>
    </row>
    <row r="56" spans="1:38" hidden="1" x14ac:dyDescent="0.2">
      <c r="A56" s="289">
        <v>85</v>
      </c>
      <c r="B56" s="290"/>
      <c r="C56" s="290"/>
      <c r="D56" s="290"/>
      <c r="E56" s="290"/>
      <c r="F56" s="290"/>
      <c r="G56" s="291"/>
      <c r="H56" s="292"/>
      <c r="I56" s="293"/>
      <c r="J56" s="294"/>
      <c r="K56" s="341"/>
      <c r="L56" s="365"/>
      <c r="M56" s="366"/>
      <c r="N56" s="367"/>
      <c r="O56" s="290"/>
      <c r="P56" s="290"/>
      <c r="Q56" s="290"/>
      <c r="R56" s="290"/>
      <c r="S56" s="290"/>
      <c r="T56" s="290"/>
      <c r="U56" s="299"/>
      <c r="V56" s="299"/>
      <c r="W56" s="299"/>
      <c r="X56" s="300"/>
      <c r="Y56" s="300"/>
      <c r="Z56" s="300"/>
      <c r="AA56" s="300"/>
      <c r="AB56" s="300"/>
      <c r="AC56" s="300"/>
      <c r="AD56" s="300"/>
      <c r="AE56" s="300"/>
      <c r="AF56" s="300"/>
      <c r="AG56" s="300"/>
      <c r="AH56" s="300"/>
      <c r="AI56" s="300"/>
      <c r="AJ56" s="300"/>
      <c r="AK56" s="300"/>
      <c r="AL56" s="298">
        <f t="shared" si="2"/>
        <v>0</v>
      </c>
    </row>
    <row r="57" spans="1:38" hidden="1" x14ac:dyDescent="0.2">
      <c r="A57" s="289">
        <v>86</v>
      </c>
      <c r="B57" s="290"/>
      <c r="C57" s="290"/>
      <c r="D57" s="290"/>
      <c r="E57" s="290"/>
      <c r="F57" s="290"/>
      <c r="G57" s="291"/>
      <c r="H57" s="292"/>
      <c r="I57" s="293"/>
      <c r="J57" s="294"/>
      <c r="K57" s="341"/>
      <c r="L57" s="365"/>
      <c r="M57" s="366"/>
      <c r="N57" s="367"/>
      <c r="O57" s="290"/>
      <c r="P57" s="290"/>
      <c r="Q57" s="290"/>
      <c r="R57" s="290"/>
      <c r="S57" s="290"/>
      <c r="T57" s="290"/>
      <c r="U57" s="299"/>
      <c r="V57" s="299"/>
      <c r="W57" s="299"/>
      <c r="X57" s="300"/>
      <c r="Y57" s="300"/>
      <c r="Z57" s="300"/>
      <c r="AA57" s="300"/>
      <c r="AB57" s="300"/>
      <c r="AC57" s="300"/>
      <c r="AD57" s="300"/>
      <c r="AE57" s="300"/>
      <c r="AF57" s="300"/>
      <c r="AG57" s="300"/>
      <c r="AH57" s="300"/>
      <c r="AI57" s="300"/>
      <c r="AJ57" s="300"/>
      <c r="AK57" s="300"/>
      <c r="AL57" s="298">
        <f t="shared" si="2"/>
        <v>0</v>
      </c>
    </row>
    <row r="58" spans="1:38" hidden="1" x14ac:dyDescent="0.2">
      <c r="A58" s="289">
        <v>87</v>
      </c>
      <c r="B58" s="290"/>
      <c r="C58" s="290"/>
      <c r="D58" s="290"/>
      <c r="E58" s="290"/>
      <c r="F58" s="290"/>
      <c r="G58" s="291"/>
      <c r="H58" s="292"/>
      <c r="I58" s="293"/>
      <c r="J58" s="294"/>
      <c r="K58" s="341"/>
      <c r="L58" s="365"/>
      <c r="M58" s="366"/>
      <c r="N58" s="367"/>
      <c r="O58" s="290"/>
      <c r="P58" s="290"/>
      <c r="Q58" s="290"/>
      <c r="R58" s="290"/>
      <c r="S58" s="290"/>
      <c r="T58" s="290"/>
      <c r="U58" s="299"/>
      <c r="V58" s="299"/>
      <c r="W58" s="299"/>
      <c r="X58" s="300"/>
      <c r="Y58" s="300"/>
      <c r="Z58" s="300"/>
      <c r="AA58" s="300"/>
      <c r="AB58" s="300"/>
      <c r="AC58" s="300"/>
      <c r="AD58" s="300"/>
      <c r="AE58" s="300"/>
      <c r="AF58" s="300"/>
      <c r="AG58" s="300"/>
      <c r="AH58" s="300"/>
      <c r="AI58" s="300"/>
      <c r="AJ58" s="300"/>
      <c r="AK58" s="300"/>
      <c r="AL58" s="298">
        <f t="shared" si="2"/>
        <v>0</v>
      </c>
    </row>
    <row r="59" spans="1:38" hidden="1" x14ac:dyDescent="0.2">
      <c r="A59" s="289">
        <v>88</v>
      </c>
      <c r="B59" s="304"/>
      <c r="C59" s="290"/>
      <c r="D59" s="304"/>
      <c r="E59" s="290"/>
      <c r="F59" s="290"/>
      <c r="G59" s="301"/>
      <c r="H59" s="306"/>
      <c r="I59" s="302"/>
      <c r="J59" s="303"/>
      <c r="K59" s="341"/>
      <c r="L59" s="368"/>
      <c r="M59" s="369"/>
      <c r="N59" s="370"/>
      <c r="O59" s="304"/>
      <c r="P59" s="304"/>
      <c r="Q59" s="304"/>
      <c r="R59" s="304"/>
      <c r="S59" s="304"/>
      <c r="T59" s="304"/>
      <c r="U59" s="299"/>
      <c r="V59" s="299"/>
      <c r="W59" s="299"/>
      <c r="X59" s="300"/>
      <c r="Y59" s="300"/>
      <c r="Z59" s="300"/>
      <c r="AA59" s="300"/>
      <c r="AB59" s="300"/>
      <c r="AC59" s="300"/>
      <c r="AD59" s="300"/>
      <c r="AE59" s="300"/>
      <c r="AF59" s="300"/>
      <c r="AG59" s="300"/>
      <c r="AH59" s="300"/>
      <c r="AI59" s="300"/>
      <c r="AJ59" s="300"/>
      <c r="AK59" s="300"/>
      <c r="AL59" s="298">
        <f t="shared" si="2"/>
        <v>0</v>
      </c>
    </row>
    <row r="60" spans="1:38" hidden="1" x14ac:dyDescent="0.2">
      <c r="A60" s="289">
        <v>89</v>
      </c>
      <c r="B60" s="290"/>
      <c r="C60" s="290"/>
      <c r="D60" s="290"/>
      <c r="E60" s="290"/>
      <c r="F60" s="290"/>
      <c r="G60" s="291"/>
      <c r="H60" s="292"/>
      <c r="I60" s="293"/>
      <c r="J60" s="294"/>
      <c r="K60" s="341"/>
      <c r="L60" s="365"/>
      <c r="M60" s="366"/>
      <c r="N60" s="367"/>
      <c r="O60" s="290"/>
      <c r="P60" s="290"/>
      <c r="Q60" s="290"/>
      <c r="R60" s="290"/>
      <c r="S60" s="290"/>
      <c r="T60" s="290"/>
      <c r="U60" s="299"/>
      <c r="V60" s="299"/>
      <c r="W60" s="299"/>
      <c r="X60" s="300"/>
      <c r="Y60" s="300"/>
      <c r="Z60" s="300"/>
      <c r="AA60" s="300"/>
      <c r="AB60" s="300"/>
      <c r="AC60" s="300"/>
      <c r="AD60" s="300"/>
      <c r="AE60" s="300"/>
      <c r="AF60" s="300"/>
      <c r="AG60" s="300"/>
      <c r="AH60" s="300"/>
      <c r="AI60" s="300"/>
      <c r="AJ60" s="300"/>
      <c r="AK60" s="300"/>
      <c r="AL60" s="298">
        <f t="shared" si="2"/>
        <v>0</v>
      </c>
    </row>
    <row r="61" spans="1:38" hidden="1" x14ac:dyDescent="0.2">
      <c r="A61" s="289">
        <v>90</v>
      </c>
      <c r="B61" s="290"/>
      <c r="C61" s="290"/>
      <c r="D61" s="290"/>
      <c r="E61" s="290"/>
      <c r="F61" s="290"/>
      <c r="G61" s="291"/>
      <c r="H61" s="292"/>
      <c r="I61" s="293"/>
      <c r="J61" s="294"/>
      <c r="K61" s="341"/>
      <c r="L61" s="365"/>
      <c r="M61" s="366"/>
      <c r="N61" s="367"/>
      <c r="O61" s="290"/>
      <c r="P61" s="290"/>
      <c r="Q61" s="290"/>
      <c r="R61" s="290"/>
      <c r="S61" s="290"/>
      <c r="T61" s="290"/>
      <c r="U61" s="299"/>
      <c r="V61" s="299"/>
      <c r="W61" s="299"/>
      <c r="X61" s="300"/>
      <c r="Y61" s="300"/>
      <c r="Z61" s="300"/>
      <c r="AA61" s="300"/>
      <c r="AB61" s="300"/>
      <c r="AC61" s="300"/>
      <c r="AD61" s="300"/>
      <c r="AE61" s="300"/>
      <c r="AF61" s="300"/>
      <c r="AG61" s="300"/>
      <c r="AH61" s="300"/>
      <c r="AI61" s="300"/>
      <c r="AJ61" s="300"/>
      <c r="AK61" s="300"/>
      <c r="AL61" s="298">
        <f t="shared" si="2"/>
        <v>0</v>
      </c>
    </row>
    <row r="62" spans="1:38" hidden="1" x14ac:dyDescent="0.2">
      <c r="A62" s="289">
        <v>91</v>
      </c>
      <c r="B62" s="290"/>
      <c r="C62" s="290"/>
      <c r="D62" s="290"/>
      <c r="E62" s="290"/>
      <c r="F62" s="290"/>
      <c r="G62" s="291"/>
      <c r="H62" s="292"/>
      <c r="I62" s="293"/>
      <c r="J62" s="294"/>
      <c r="K62" s="341"/>
      <c r="L62" s="365"/>
      <c r="M62" s="366"/>
      <c r="N62" s="367"/>
      <c r="O62" s="290"/>
      <c r="P62" s="290"/>
      <c r="Q62" s="290"/>
      <c r="R62" s="290"/>
      <c r="S62" s="290"/>
      <c r="T62" s="290"/>
      <c r="U62" s="299"/>
      <c r="V62" s="299"/>
      <c r="W62" s="299"/>
      <c r="X62" s="300"/>
      <c r="Y62" s="300"/>
      <c r="Z62" s="300"/>
      <c r="AA62" s="300"/>
      <c r="AB62" s="300"/>
      <c r="AC62" s="300"/>
      <c r="AD62" s="300"/>
      <c r="AE62" s="300"/>
      <c r="AF62" s="300"/>
      <c r="AG62" s="300"/>
      <c r="AH62" s="300"/>
      <c r="AI62" s="300"/>
      <c r="AJ62" s="300"/>
      <c r="AK62" s="300"/>
      <c r="AL62" s="298">
        <f t="shared" si="2"/>
        <v>0</v>
      </c>
    </row>
    <row r="63" spans="1:38" hidden="1" x14ac:dyDescent="0.2">
      <c r="A63" s="289">
        <v>92</v>
      </c>
      <c r="B63" s="304"/>
      <c r="C63" s="290"/>
      <c r="D63" s="304"/>
      <c r="E63" s="290"/>
      <c r="F63" s="290"/>
      <c r="G63" s="301"/>
      <c r="H63" s="306"/>
      <c r="I63" s="302"/>
      <c r="J63" s="303"/>
      <c r="K63" s="341"/>
      <c r="L63" s="368"/>
      <c r="M63" s="369"/>
      <c r="N63" s="370"/>
      <c r="O63" s="304"/>
      <c r="P63" s="304"/>
      <c r="Q63" s="304"/>
      <c r="R63" s="304"/>
      <c r="S63" s="304"/>
      <c r="T63" s="304"/>
      <c r="U63" s="299"/>
      <c r="V63" s="299"/>
      <c r="W63" s="299"/>
      <c r="X63" s="300"/>
      <c r="Y63" s="300"/>
      <c r="Z63" s="300"/>
      <c r="AA63" s="300"/>
      <c r="AB63" s="300"/>
      <c r="AC63" s="300"/>
      <c r="AD63" s="300"/>
      <c r="AE63" s="300"/>
      <c r="AF63" s="300"/>
      <c r="AG63" s="300"/>
      <c r="AH63" s="300"/>
      <c r="AI63" s="300"/>
      <c r="AJ63" s="300"/>
      <c r="AK63" s="300"/>
      <c r="AL63" s="298">
        <f t="shared" si="2"/>
        <v>0</v>
      </c>
    </row>
    <row r="64" spans="1:38" hidden="1" x14ac:dyDescent="0.2">
      <c r="A64" s="289">
        <v>93</v>
      </c>
      <c r="B64" s="304"/>
      <c r="C64" s="290"/>
      <c r="D64" s="304"/>
      <c r="E64" s="290"/>
      <c r="F64" s="290"/>
      <c r="G64" s="301"/>
      <c r="H64" s="306"/>
      <c r="I64" s="302"/>
      <c r="J64" s="303"/>
      <c r="K64" s="341"/>
      <c r="L64" s="368"/>
      <c r="M64" s="369"/>
      <c r="N64" s="370"/>
      <c r="O64" s="304"/>
      <c r="P64" s="304"/>
      <c r="Q64" s="304"/>
      <c r="R64" s="304"/>
      <c r="S64" s="304"/>
      <c r="T64" s="304"/>
      <c r="U64" s="299"/>
      <c r="V64" s="299"/>
      <c r="W64" s="299"/>
      <c r="X64" s="300"/>
      <c r="Y64" s="300"/>
      <c r="Z64" s="300"/>
      <c r="AA64" s="300"/>
      <c r="AB64" s="300"/>
      <c r="AC64" s="300"/>
      <c r="AD64" s="300"/>
      <c r="AE64" s="300"/>
      <c r="AF64" s="300"/>
      <c r="AG64" s="300"/>
      <c r="AH64" s="300"/>
      <c r="AI64" s="300"/>
      <c r="AJ64" s="300"/>
      <c r="AK64" s="300"/>
      <c r="AL64" s="298">
        <f t="shared" si="2"/>
        <v>0</v>
      </c>
    </row>
    <row r="65" spans="1:38" hidden="1" x14ac:dyDescent="0.2">
      <c r="A65" s="289">
        <v>94</v>
      </c>
      <c r="B65" s="304"/>
      <c r="C65" s="290"/>
      <c r="D65" s="304"/>
      <c r="E65" s="290"/>
      <c r="F65" s="290"/>
      <c r="G65" s="301"/>
      <c r="H65" s="306"/>
      <c r="I65" s="302"/>
      <c r="J65" s="303"/>
      <c r="K65" s="341"/>
      <c r="L65" s="368"/>
      <c r="M65" s="369"/>
      <c r="N65" s="370"/>
      <c r="O65" s="304"/>
      <c r="P65" s="304"/>
      <c r="Q65" s="304"/>
      <c r="R65" s="304"/>
      <c r="S65" s="304"/>
      <c r="T65" s="304"/>
      <c r="U65" s="299"/>
      <c r="V65" s="299"/>
      <c r="W65" s="299"/>
      <c r="X65" s="300"/>
      <c r="Y65" s="300"/>
      <c r="Z65" s="300"/>
      <c r="AA65" s="300"/>
      <c r="AB65" s="300"/>
      <c r="AC65" s="300"/>
      <c r="AD65" s="300"/>
      <c r="AE65" s="300"/>
      <c r="AF65" s="300"/>
      <c r="AG65" s="300"/>
      <c r="AH65" s="300"/>
      <c r="AI65" s="300"/>
      <c r="AJ65" s="300"/>
      <c r="AK65" s="300"/>
      <c r="AL65" s="298">
        <f t="shared" si="2"/>
        <v>0</v>
      </c>
    </row>
    <row r="66" spans="1:38" hidden="1" x14ac:dyDescent="0.2">
      <c r="A66" s="289">
        <v>95</v>
      </c>
      <c r="B66" s="304"/>
      <c r="C66" s="290"/>
      <c r="D66" s="304"/>
      <c r="E66" s="290"/>
      <c r="F66" s="290"/>
      <c r="G66" s="301"/>
      <c r="H66" s="306"/>
      <c r="I66" s="302"/>
      <c r="J66" s="303"/>
      <c r="K66" s="341"/>
      <c r="L66" s="368"/>
      <c r="M66" s="369"/>
      <c r="N66" s="370"/>
      <c r="O66" s="304"/>
      <c r="P66" s="304"/>
      <c r="Q66" s="304"/>
      <c r="R66" s="304"/>
      <c r="S66" s="304"/>
      <c r="T66" s="304"/>
      <c r="U66" s="299"/>
      <c r="V66" s="299"/>
      <c r="W66" s="299"/>
      <c r="X66" s="300"/>
      <c r="Y66" s="300"/>
      <c r="Z66" s="300"/>
      <c r="AA66" s="300"/>
      <c r="AB66" s="300"/>
      <c r="AC66" s="300"/>
      <c r="AD66" s="300"/>
      <c r="AE66" s="300"/>
      <c r="AF66" s="300"/>
      <c r="AG66" s="300"/>
      <c r="AH66" s="300"/>
      <c r="AI66" s="300"/>
      <c r="AJ66" s="300"/>
      <c r="AK66" s="300"/>
      <c r="AL66" s="298">
        <f t="shared" si="2"/>
        <v>0</v>
      </c>
    </row>
    <row r="67" spans="1:38" hidden="1" x14ac:dyDescent="0.2">
      <c r="A67" s="289">
        <v>96</v>
      </c>
      <c r="B67" s="304"/>
      <c r="C67" s="290"/>
      <c r="D67" s="304"/>
      <c r="E67" s="290"/>
      <c r="F67" s="290"/>
      <c r="G67" s="301"/>
      <c r="H67" s="306"/>
      <c r="I67" s="302"/>
      <c r="J67" s="303"/>
      <c r="K67" s="341"/>
      <c r="L67" s="368"/>
      <c r="M67" s="369"/>
      <c r="N67" s="370"/>
      <c r="O67" s="304"/>
      <c r="P67" s="304"/>
      <c r="Q67" s="304"/>
      <c r="R67" s="304"/>
      <c r="S67" s="304"/>
      <c r="T67" s="304"/>
      <c r="U67" s="299"/>
      <c r="V67" s="299"/>
      <c r="W67" s="299"/>
      <c r="X67" s="300"/>
      <c r="Y67" s="300"/>
      <c r="Z67" s="300"/>
      <c r="AA67" s="300"/>
      <c r="AB67" s="300"/>
      <c r="AC67" s="300"/>
      <c r="AD67" s="300"/>
      <c r="AE67" s="300"/>
      <c r="AF67" s="300"/>
      <c r="AG67" s="300"/>
      <c r="AH67" s="300"/>
      <c r="AI67" s="300"/>
      <c r="AJ67" s="300"/>
      <c r="AK67" s="300"/>
      <c r="AL67" s="298">
        <f t="shared" si="2"/>
        <v>0</v>
      </c>
    </row>
    <row r="68" spans="1:38" hidden="1" x14ac:dyDescent="0.2">
      <c r="A68" s="289">
        <v>97</v>
      </c>
      <c r="B68" s="304"/>
      <c r="C68" s="290"/>
      <c r="D68" s="304"/>
      <c r="E68" s="290"/>
      <c r="F68" s="290"/>
      <c r="G68" s="301"/>
      <c r="H68" s="306"/>
      <c r="I68" s="302"/>
      <c r="J68" s="303"/>
      <c r="K68" s="341"/>
      <c r="L68" s="368"/>
      <c r="M68" s="369"/>
      <c r="N68" s="370"/>
      <c r="O68" s="304"/>
      <c r="P68" s="304"/>
      <c r="Q68" s="304"/>
      <c r="R68" s="304"/>
      <c r="S68" s="304"/>
      <c r="T68" s="304"/>
      <c r="U68" s="299"/>
      <c r="V68" s="299"/>
      <c r="W68" s="299"/>
      <c r="X68" s="300"/>
      <c r="Y68" s="300"/>
      <c r="Z68" s="300"/>
      <c r="AA68" s="300"/>
      <c r="AB68" s="300"/>
      <c r="AC68" s="300"/>
      <c r="AD68" s="300"/>
      <c r="AE68" s="300"/>
      <c r="AF68" s="300"/>
      <c r="AG68" s="300"/>
      <c r="AH68" s="300"/>
      <c r="AI68" s="300"/>
      <c r="AJ68" s="300"/>
      <c r="AK68" s="300"/>
      <c r="AL68" s="298">
        <f t="shared" si="2"/>
        <v>0</v>
      </c>
    </row>
    <row r="69" spans="1:38" hidden="1" x14ac:dyDescent="0.2">
      <c r="A69" s="289">
        <v>98</v>
      </c>
      <c r="B69" s="304"/>
      <c r="C69" s="290"/>
      <c r="D69" s="304"/>
      <c r="E69" s="290"/>
      <c r="F69" s="290"/>
      <c r="G69" s="301"/>
      <c r="H69" s="306"/>
      <c r="I69" s="302"/>
      <c r="J69" s="303"/>
      <c r="K69" s="341"/>
      <c r="L69" s="368"/>
      <c r="M69" s="369"/>
      <c r="N69" s="370"/>
      <c r="O69" s="304"/>
      <c r="P69" s="304"/>
      <c r="Q69" s="304"/>
      <c r="R69" s="304"/>
      <c r="S69" s="304"/>
      <c r="T69" s="304"/>
      <c r="U69" s="299"/>
      <c r="V69" s="299"/>
      <c r="W69" s="299"/>
      <c r="X69" s="300"/>
      <c r="Y69" s="300"/>
      <c r="Z69" s="300"/>
      <c r="AA69" s="300"/>
      <c r="AB69" s="300"/>
      <c r="AC69" s="300"/>
      <c r="AD69" s="300"/>
      <c r="AE69" s="300"/>
      <c r="AF69" s="300"/>
      <c r="AG69" s="300"/>
      <c r="AH69" s="300"/>
      <c r="AI69" s="300"/>
      <c r="AJ69" s="300"/>
      <c r="AK69" s="300"/>
      <c r="AL69" s="298">
        <f t="shared" si="2"/>
        <v>0</v>
      </c>
    </row>
    <row r="70" spans="1:38" hidden="1" x14ac:dyDescent="0.2">
      <c r="A70" s="289">
        <v>99</v>
      </c>
      <c r="B70" s="304"/>
      <c r="C70" s="290"/>
      <c r="D70" s="304"/>
      <c r="E70" s="290"/>
      <c r="F70" s="290"/>
      <c r="G70" s="301"/>
      <c r="H70" s="306"/>
      <c r="I70" s="302"/>
      <c r="J70" s="303"/>
      <c r="K70" s="341"/>
      <c r="L70" s="368"/>
      <c r="M70" s="369"/>
      <c r="N70" s="370"/>
      <c r="O70" s="304"/>
      <c r="P70" s="304"/>
      <c r="Q70" s="304"/>
      <c r="R70" s="304"/>
      <c r="S70" s="304"/>
      <c r="T70" s="304"/>
      <c r="U70" s="299"/>
      <c r="V70" s="299"/>
      <c r="W70" s="299"/>
      <c r="X70" s="300"/>
      <c r="Y70" s="300"/>
      <c r="Z70" s="300"/>
      <c r="AA70" s="300"/>
      <c r="AB70" s="300"/>
      <c r="AC70" s="300"/>
      <c r="AD70" s="300"/>
      <c r="AE70" s="300"/>
      <c r="AF70" s="300"/>
      <c r="AG70" s="300"/>
      <c r="AH70" s="300"/>
      <c r="AI70" s="300"/>
      <c r="AJ70" s="300"/>
      <c r="AK70" s="300"/>
      <c r="AL70" s="298">
        <f t="shared" si="2"/>
        <v>0</v>
      </c>
    </row>
    <row r="71" spans="1:38" ht="15" hidden="1" customHeight="1" x14ac:dyDescent="0.2">
      <c r="A71" s="289">
        <v>100</v>
      </c>
      <c r="B71" s="304"/>
      <c r="C71" s="290"/>
      <c r="D71" s="304"/>
      <c r="E71" s="290"/>
      <c r="F71" s="290"/>
      <c r="G71" s="301"/>
      <c r="H71" s="306"/>
      <c r="I71" s="302"/>
      <c r="J71" s="303"/>
      <c r="K71" s="341"/>
      <c r="L71" s="368"/>
      <c r="M71" s="369"/>
      <c r="N71" s="370"/>
      <c r="O71" s="304"/>
      <c r="P71" s="304"/>
      <c r="Q71" s="304"/>
      <c r="R71" s="304"/>
      <c r="S71" s="304"/>
      <c r="T71" s="304"/>
      <c r="U71" s="299"/>
      <c r="V71" s="299"/>
      <c r="W71" s="299"/>
      <c r="X71" s="300"/>
      <c r="Y71" s="300"/>
      <c r="Z71" s="300"/>
      <c r="AA71" s="300"/>
      <c r="AB71" s="300"/>
      <c r="AC71" s="300"/>
      <c r="AD71" s="300"/>
      <c r="AE71" s="300"/>
      <c r="AF71" s="300"/>
      <c r="AG71" s="300"/>
      <c r="AH71" s="300"/>
      <c r="AI71" s="300"/>
      <c r="AJ71" s="300"/>
      <c r="AK71" s="300"/>
      <c r="AL71" s="298">
        <f t="shared" si="2"/>
        <v>0</v>
      </c>
    </row>
    <row r="72" spans="1:38" ht="15" hidden="1" customHeight="1" x14ac:dyDescent="0.2">
      <c r="A72" s="289">
        <v>101</v>
      </c>
      <c r="B72" s="304"/>
      <c r="C72" s="290"/>
      <c r="D72" s="304"/>
      <c r="E72" s="290"/>
      <c r="F72" s="290"/>
      <c r="G72" s="301"/>
      <c r="H72" s="306"/>
      <c r="I72" s="302"/>
      <c r="J72" s="303"/>
      <c r="K72" s="341"/>
      <c r="L72" s="368"/>
      <c r="M72" s="369"/>
      <c r="N72" s="370"/>
      <c r="O72" s="304"/>
      <c r="P72" s="304"/>
      <c r="Q72" s="304"/>
      <c r="R72" s="304"/>
      <c r="S72" s="304"/>
      <c r="T72" s="304"/>
      <c r="U72" s="299"/>
      <c r="V72" s="299"/>
      <c r="W72" s="299"/>
      <c r="X72" s="300"/>
      <c r="Y72" s="300"/>
      <c r="Z72" s="300"/>
      <c r="AA72" s="300"/>
      <c r="AB72" s="300"/>
      <c r="AC72" s="300"/>
      <c r="AD72" s="300"/>
      <c r="AE72" s="300"/>
      <c r="AF72" s="300"/>
      <c r="AG72" s="300"/>
      <c r="AH72" s="300"/>
      <c r="AI72" s="300"/>
      <c r="AJ72" s="300"/>
      <c r="AK72" s="300"/>
      <c r="AL72" s="298">
        <f t="shared" si="2"/>
        <v>0</v>
      </c>
    </row>
    <row r="73" spans="1:38" ht="15" hidden="1" customHeight="1" x14ac:dyDescent="0.2">
      <c r="A73" s="289">
        <v>102</v>
      </c>
      <c r="B73" s="304"/>
      <c r="C73" s="290"/>
      <c r="D73" s="304"/>
      <c r="E73" s="290"/>
      <c r="F73" s="290"/>
      <c r="G73" s="301"/>
      <c r="H73" s="306"/>
      <c r="I73" s="302"/>
      <c r="J73" s="303"/>
      <c r="K73" s="341"/>
      <c r="L73" s="368"/>
      <c r="M73" s="369"/>
      <c r="N73" s="370"/>
      <c r="O73" s="304"/>
      <c r="P73" s="304"/>
      <c r="Q73" s="304"/>
      <c r="R73" s="304"/>
      <c r="S73" s="304"/>
      <c r="T73" s="304"/>
      <c r="U73" s="299"/>
      <c r="V73" s="299"/>
      <c r="W73" s="299"/>
      <c r="X73" s="300"/>
      <c r="Y73" s="300"/>
      <c r="Z73" s="300"/>
      <c r="AA73" s="300"/>
      <c r="AB73" s="300"/>
      <c r="AC73" s="300"/>
      <c r="AD73" s="300"/>
      <c r="AE73" s="300"/>
      <c r="AF73" s="300"/>
      <c r="AG73" s="300"/>
      <c r="AH73" s="300"/>
      <c r="AI73" s="300"/>
      <c r="AJ73" s="300"/>
      <c r="AK73" s="300"/>
      <c r="AL73" s="298">
        <f t="shared" si="2"/>
        <v>0</v>
      </c>
    </row>
    <row r="74" spans="1:38" ht="15" hidden="1" customHeight="1" x14ac:dyDescent="0.2">
      <c r="A74" s="289">
        <v>103</v>
      </c>
      <c r="B74" s="304"/>
      <c r="C74" s="290"/>
      <c r="D74" s="304"/>
      <c r="E74" s="290"/>
      <c r="F74" s="290"/>
      <c r="G74" s="301"/>
      <c r="H74" s="306"/>
      <c r="I74" s="302"/>
      <c r="J74" s="303"/>
      <c r="K74" s="341"/>
      <c r="L74" s="368"/>
      <c r="M74" s="369"/>
      <c r="N74" s="370"/>
      <c r="O74" s="304"/>
      <c r="P74" s="304"/>
      <c r="Q74" s="304"/>
      <c r="R74" s="304"/>
      <c r="S74" s="304"/>
      <c r="T74" s="304"/>
      <c r="U74" s="299"/>
      <c r="V74" s="299"/>
      <c r="W74" s="299"/>
      <c r="X74" s="300"/>
      <c r="Y74" s="300"/>
      <c r="Z74" s="300"/>
      <c r="AA74" s="300"/>
      <c r="AB74" s="300"/>
      <c r="AC74" s="300"/>
      <c r="AD74" s="300"/>
      <c r="AE74" s="300"/>
      <c r="AF74" s="300"/>
      <c r="AG74" s="300"/>
      <c r="AH74" s="300"/>
      <c r="AI74" s="300"/>
      <c r="AJ74" s="300"/>
      <c r="AK74" s="300"/>
      <c r="AL74" s="298">
        <f t="shared" si="2"/>
        <v>0</v>
      </c>
    </row>
    <row r="75" spans="1:38" ht="15" hidden="1" customHeight="1" x14ac:dyDescent="0.2">
      <c r="A75" s="289">
        <v>104</v>
      </c>
      <c r="B75" s="304"/>
      <c r="C75" s="290"/>
      <c r="D75" s="304"/>
      <c r="E75" s="290"/>
      <c r="F75" s="290"/>
      <c r="G75" s="301"/>
      <c r="H75" s="306"/>
      <c r="I75" s="302"/>
      <c r="J75" s="303"/>
      <c r="K75" s="341"/>
      <c r="L75" s="368"/>
      <c r="M75" s="369"/>
      <c r="N75" s="370"/>
      <c r="O75" s="304"/>
      <c r="P75" s="304"/>
      <c r="Q75" s="304"/>
      <c r="R75" s="304"/>
      <c r="S75" s="304"/>
      <c r="T75" s="304"/>
      <c r="U75" s="299"/>
      <c r="V75" s="299"/>
      <c r="W75" s="299"/>
      <c r="X75" s="300"/>
      <c r="Y75" s="300"/>
      <c r="Z75" s="300"/>
      <c r="AA75" s="300"/>
      <c r="AB75" s="300"/>
      <c r="AC75" s="300"/>
      <c r="AD75" s="300"/>
      <c r="AE75" s="300"/>
      <c r="AF75" s="300"/>
      <c r="AG75" s="300"/>
      <c r="AH75" s="300"/>
      <c r="AI75" s="300"/>
      <c r="AJ75" s="300"/>
      <c r="AK75" s="300"/>
      <c r="AL75" s="298">
        <f t="shared" si="2"/>
        <v>0</v>
      </c>
    </row>
    <row r="76" spans="1:38" ht="15" hidden="1" customHeight="1" x14ac:dyDescent="0.2">
      <c r="A76" s="289">
        <v>105</v>
      </c>
      <c r="B76" s="304"/>
      <c r="C76" s="290"/>
      <c r="D76" s="304"/>
      <c r="E76" s="290"/>
      <c r="F76" s="290"/>
      <c r="G76" s="301"/>
      <c r="H76" s="306"/>
      <c r="I76" s="302"/>
      <c r="J76" s="303"/>
      <c r="K76" s="341"/>
      <c r="L76" s="368"/>
      <c r="M76" s="369"/>
      <c r="N76" s="370"/>
      <c r="O76" s="304"/>
      <c r="P76" s="304"/>
      <c r="Q76" s="304"/>
      <c r="R76" s="304"/>
      <c r="S76" s="304"/>
      <c r="T76" s="304"/>
      <c r="U76" s="299"/>
      <c r="V76" s="299"/>
      <c r="W76" s="299"/>
      <c r="X76" s="300"/>
      <c r="Y76" s="300"/>
      <c r="Z76" s="300"/>
      <c r="AA76" s="300"/>
      <c r="AB76" s="300"/>
      <c r="AC76" s="300"/>
      <c r="AD76" s="300"/>
      <c r="AE76" s="300"/>
      <c r="AF76" s="300"/>
      <c r="AG76" s="300"/>
      <c r="AH76" s="300"/>
      <c r="AI76" s="300"/>
      <c r="AJ76" s="300"/>
      <c r="AK76" s="300"/>
      <c r="AL76" s="298">
        <f t="shared" si="2"/>
        <v>0</v>
      </c>
    </row>
    <row r="77" spans="1:38" ht="15" hidden="1" customHeight="1" x14ac:dyDescent="0.2">
      <c r="A77" s="289">
        <v>106</v>
      </c>
      <c r="B77" s="304"/>
      <c r="C77" s="290"/>
      <c r="D77" s="304"/>
      <c r="E77" s="290"/>
      <c r="F77" s="290"/>
      <c r="G77" s="301"/>
      <c r="H77" s="301"/>
      <c r="I77" s="302"/>
      <c r="J77" s="303"/>
      <c r="K77" s="341"/>
      <c r="L77" s="368"/>
      <c r="M77" s="369"/>
      <c r="N77" s="370"/>
      <c r="O77" s="304"/>
      <c r="P77" s="304"/>
      <c r="Q77" s="304"/>
      <c r="R77" s="304"/>
      <c r="S77" s="304"/>
      <c r="T77" s="304"/>
      <c r="U77" s="299"/>
      <c r="V77" s="299"/>
      <c r="W77" s="299"/>
      <c r="X77" s="300"/>
      <c r="Y77" s="300"/>
      <c r="Z77" s="300"/>
      <c r="AA77" s="300"/>
      <c r="AB77" s="300"/>
      <c r="AC77" s="300"/>
      <c r="AD77" s="300"/>
      <c r="AE77" s="300"/>
      <c r="AF77" s="300"/>
      <c r="AG77" s="300"/>
      <c r="AH77" s="300"/>
      <c r="AI77" s="300"/>
      <c r="AJ77" s="300"/>
      <c r="AK77" s="300"/>
      <c r="AL77" s="298">
        <f t="shared" si="2"/>
        <v>0</v>
      </c>
    </row>
    <row r="78" spans="1:38" ht="15" hidden="1" customHeight="1" x14ac:dyDescent="0.2">
      <c r="A78" s="289">
        <v>107</v>
      </c>
      <c r="B78" s="304"/>
      <c r="C78" s="290"/>
      <c r="D78" s="304"/>
      <c r="E78" s="290"/>
      <c r="F78" s="290"/>
      <c r="G78" s="301"/>
      <c r="H78" s="301"/>
      <c r="I78" s="302"/>
      <c r="J78" s="303"/>
      <c r="K78" s="341"/>
      <c r="L78" s="368"/>
      <c r="M78" s="369"/>
      <c r="N78" s="370"/>
      <c r="O78" s="304"/>
      <c r="P78" s="304"/>
      <c r="Q78" s="304"/>
      <c r="R78" s="304"/>
      <c r="S78" s="304"/>
      <c r="T78" s="304"/>
      <c r="U78" s="299"/>
      <c r="V78" s="299"/>
      <c r="W78" s="299"/>
      <c r="X78" s="300"/>
      <c r="Y78" s="300"/>
      <c r="Z78" s="300"/>
      <c r="AA78" s="300"/>
      <c r="AB78" s="300"/>
      <c r="AC78" s="300"/>
      <c r="AD78" s="300"/>
      <c r="AE78" s="300"/>
      <c r="AF78" s="300"/>
      <c r="AG78" s="300"/>
      <c r="AH78" s="300"/>
      <c r="AI78" s="300"/>
      <c r="AJ78" s="300"/>
      <c r="AK78" s="300"/>
      <c r="AL78" s="298">
        <f t="shared" si="2"/>
        <v>0</v>
      </c>
    </row>
    <row r="79" spans="1:38" ht="15" hidden="1" customHeight="1" x14ac:dyDescent="0.2">
      <c r="A79" s="289">
        <v>108</v>
      </c>
      <c r="B79" s="304"/>
      <c r="C79" s="290"/>
      <c r="D79" s="304"/>
      <c r="E79" s="290"/>
      <c r="F79" s="290"/>
      <c r="G79" s="301"/>
      <c r="H79" s="301"/>
      <c r="I79" s="302"/>
      <c r="J79" s="303"/>
      <c r="K79" s="341"/>
      <c r="L79" s="368"/>
      <c r="M79" s="369"/>
      <c r="N79" s="370"/>
      <c r="O79" s="304"/>
      <c r="P79" s="304"/>
      <c r="Q79" s="304"/>
      <c r="R79" s="304"/>
      <c r="S79" s="304"/>
      <c r="T79" s="304"/>
      <c r="U79" s="299"/>
      <c r="V79" s="299"/>
      <c r="W79" s="299"/>
      <c r="X79" s="300"/>
      <c r="Y79" s="300"/>
      <c r="Z79" s="300"/>
      <c r="AA79" s="300"/>
      <c r="AB79" s="300"/>
      <c r="AC79" s="300"/>
      <c r="AD79" s="300"/>
      <c r="AE79" s="300"/>
      <c r="AF79" s="300"/>
      <c r="AG79" s="300"/>
      <c r="AH79" s="300"/>
      <c r="AI79" s="300"/>
      <c r="AJ79" s="300"/>
      <c r="AK79" s="300"/>
      <c r="AL79" s="298">
        <f t="shared" si="2"/>
        <v>0</v>
      </c>
    </row>
    <row r="80" spans="1:38" ht="15" hidden="1" customHeight="1" x14ac:dyDescent="0.2">
      <c r="A80" s="289">
        <v>109</v>
      </c>
      <c r="B80" s="304"/>
      <c r="C80" s="290"/>
      <c r="D80" s="304"/>
      <c r="E80" s="290"/>
      <c r="F80" s="290"/>
      <c r="G80" s="301"/>
      <c r="H80" s="301"/>
      <c r="I80" s="302"/>
      <c r="J80" s="303"/>
      <c r="K80" s="341"/>
      <c r="L80" s="368"/>
      <c r="M80" s="369"/>
      <c r="N80" s="370"/>
      <c r="O80" s="304"/>
      <c r="P80" s="304"/>
      <c r="Q80" s="304"/>
      <c r="R80" s="304"/>
      <c r="S80" s="304"/>
      <c r="T80" s="304"/>
      <c r="U80" s="299"/>
      <c r="V80" s="299"/>
      <c r="W80" s="299"/>
      <c r="X80" s="300"/>
      <c r="Y80" s="300"/>
      <c r="Z80" s="300"/>
      <c r="AA80" s="300"/>
      <c r="AB80" s="300"/>
      <c r="AC80" s="300"/>
      <c r="AD80" s="300"/>
      <c r="AE80" s="300"/>
      <c r="AF80" s="300"/>
      <c r="AG80" s="300"/>
      <c r="AH80" s="300"/>
      <c r="AI80" s="300"/>
      <c r="AJ80" s="300"/>
      <c r="AK80" s="300"/>
      <c r="AL80" s="298">
        <f t="shared" si="2"/>
        <v>0</v>
      </c>
    </row>
    <row r="81" spans="1:38" ht="15" hidden="1" customHeight="1" x14ac:dyDescent="0.2">
      <c r="A81" s="289">
        <v>110</v>
      </c>
      <c r="B81" s="304"/>
      <c r="C81" s="290"/>
      <c r="D81" s="304"/>
      <c r="E81" s="290"/>
      <c r="F81" s="290"/>
      <c r="G81" s="301"/>
      <c r="H81" s="301"/>
      <c r="I81" s="302"/>
      <c r="J81" s="303"/>
      <c r="K81" s="341"/>
      <c r="L81" s="368"/>
      <c r="M81" s="369"/>
      <c r="N81" s="370"/>
      <c r="O81" s="304"/>
      <c r="P81" s="304"/>
      <c r="Q81" s="304"/>
      <c r="R81" s="304"/>
      <c r="S81" s="304"/>
      <c r="T81" s="304"/>
      <c r="U81" s="299"/>
      <c r="V81" s="299"/>
      <c r="W81" s="299"/>
      <c r="X81" s="300"/>
      <c r="Y81" s="300"/>
      <c r="Z81" s="300"/>
      <c r="AA81" s="300"/>
      <c r="AB81" s="300"/>
      <c r="AC81" s="300"/>
      <c r="AD81" s="300"/>
      <c r="AE81" s="300"/>
      <c r="AF81" s="300"/>
      <c r="AG81" s="300"/>
      <c r="AH81" s="300"/>
      <c r="AI81" s="300"/>
      <c r="AJ81" s="300"/>
      <c r="AK81" s="300"/>
      <c r="AL81" s="298">
        <f t="shared" si="2"/>
        <v>0</v>
      </c>
    </row>
    <row r="82" spans="1:38" hidden="1" x14ac:dyDescent="0.2">
      <c r="A82" s="307"/>
      <c r="B82" s="532"/>
      <c r="C82" s="532"/>
      <c r="D82" s="532"/>
      <c r="E82" s="309"/>
      <c r="F82" s="309"/>
      <c r="G82" s="310"/>
      <c r="H82" s="310"/>
      <c r="I82" s="311"/>
      <c r="K82" s="363"/>
      <c r="L82" s="532"/>
      <c r="M82" s="532"/>
      <c r="N82" s="532"/>
      <c r="O82" s="532"/>
      <c r="P82" s="532"/>
      <c r="Q82" s="532"/>
      <c r="R82" s="532"/>
      <c r="S82" s="532"/>
      <c r="T82" s="532"/>
      <c r="U82" s="309"/>
      <c r="V82" s="309"/>
      <c r="W82" s="533"/>
      <c r="X82" s="533"/>
      <c r="Y82" s="533"/>
      <c r="Z82" s="533"/>
      <c r="AA82" s="533"/>
      <c r="AB82" s="533"/>
      <c r="AC82" s="313"/>
      <c r="AD82" s="313"/>
      <c r="AE82" s="313"/>
      <c r="AF82" s="313"/>
      <c r="AG82" s="313"/>
      <c r="AH82" s="313"/>
      <c r="AI82" s="313"/>
      <c r="AJ82" s="313"/>
      <c r="AK82" s="313"/>
      <c r="AL82" s="279"/>
    </row>
    <row r="83" spans="1:38" x14ac:dyDescent="0.2">
      <c r="A83" s="307"/>
      <c r="B83" s="310" t="s">
        <v>205</v>
      </c>
      <c r="C83" s="529"/>
      <c r="D83" s="529"/>
      <c r="E83" s="529"/>
      <c r="F83" s="529"/>
      <c r="G83" s="529"/>
      <c r="H83" s="310"/>
      <c r="I83" s="311"/>
      <c r="J83" s="314">
        <f>SUM(K83*2.204)</f>
        <v>306.03854524281508</v>
      </c>
      <c r="K83" s="363">
        <f t="shared" ref="K83:AB83" si="3">SUM(K3:K63)</f>
        <v>138.85596426625003</v>
      </c>
      <c r="L83" s="371">
        <f t="shared" si="3"/>
        <v>0</v>
      </c>
      <c r="M83" s="372">
        <f t="shared" si="3"/>
        <v>0</v>
      </c>
      <c r="N83" s="373">
        <f t="shared" si="3"/>
        <v>0</v>
      </c>
      <c r="O83" s="309">
        <f t="shared" si="3"/>
        <v>0</v>
      </c>
      <c r="P83" s="309">
        <f t="shared" si="3"/>
        <v>0</v>
      </c>
      <c r="Q83" s="309">
        <f t="shared" si="3"/>
        <v>18</v>
      </c>
      <c r="R83" s="309">
        <f t="shared" si="3"/>
        <v>0</v>
      </c>
      <c r="S83" s="309">
        <f t="shared" si="3"/>
        <v>0</v>
      </c>
      <c r="T83" s="309">
        <f t="shared" si="3"/>
        <v>145</v>
      </c>
      <c r="U83" s="313">
        <f t="shared" si="3"/>
        <v>0</v>
      </c>
      <c r="V83" s="313">
        <f t="shared" si="3"/>
        <v>1</v>
      </c>
      <c r="W83" s="313">
        <f t="shared" si="3"/>
        <v>29</v>
      </c>
      <c r="X83" s="313">
        <f t="shared" si="3"/>
        <v>0</v>
      </c>
      <c r="Y83" s="313">
        <f t="shared" si="3"/>
        <v>0</v>
      </c>
      <c r="Z83" s="313">
        <f t="shared" si="3"/>
        <v>0</v>
      </c>
      <c r="AA83" s="313">
        <f t="shared" si="3"/>
        <v>31</v>
      </c>
      <c r="AB83" s="313">
        <f t="shared" si="3"/>
        <v>2</v>
      </c>
      <c r="AC83" s="313"/>
      <c r="AD83" s="313"/>
      <c r="AE83" s="313"/>
      <c r="AF83" s="313"/>
      <c r="AG83" s="313"/>
      <c r="AH83" s="313"/>
      <c r="AI83" s="313"/>
      <c r="AJ83" s="313"/>
      <c r="AK83" s="313"/>
      <c r="AL83" s="315">
        <f>SUM(AL3:AL63)</f>
        <v>226</v>
      </c>
    </row>
    <row r="84" spans="1:38" x14ac:dyDescent="0.2">
      <c r="A84" s="307"/>
      <c r="B84" s="530"/>
      <c r="C84" s="530"/>
      <c r="D84" s="530"/>
      <c r="E84" s="309"/>
      <c r="F84" s="309"/>
      <c r="G84" s="310"/>
      <c r="H84" s="310"/>
      <c r="I84" s="311"/>
      <c r="J84" s="309"/>
      <c r="K84" s="363"/>
      <c r="L84" s="530"/>
      <c r="M84" s="530"/>
      <c r="N84" s="530"/>
      <c r="O84" s="530"/>
      <c r="P84" s="530"/>
      <c r="Q84" s="530"/>
      <c r="R84" s="530"/>
      <c r="S84" s="530"/>
      <c r="T84" s="530"/>
      <c r="U84" s="309"/>
      <c r="V84" s="309"/>
      <c r="W84" s="531"/>
      <c r="X84" s="531"/>
      <c r="Y84" s="531"/>
      <c r="Z84" s="531"/>
      <c r="AA84" s="531"/>
      <c r="AB84" s="531"/>
      <c r="AC84" s="313"/>
      <c r="AD84" s="313"/>
      <c r="AE84" s="313"/>
      <c r="AF84" s="313"/>
      <c r="AG84" s="313"/>
      <c r="AH84" s="313"/>
      <c r="AI84" s="313"/>
      <c r="AJ84" s="313"/>
      <c r="AK84" s="313"/>
      <c r="AL84" s="279"/>
    </row>
    <row r="85" spans="1:38" x14ac:dyDescent="0.2">
      <c r="A85" s="307"/>
      <c r="B85" s="309"/>
      <c r="C85" s="309"/>
      <c r="D85" s="309"/>
      <c r="E85" s="309"/>
      <c r="F85" s="309"/>
      <c r="G85" s="310"/>
      <c r="H85" s="310"/>
      <c r="I85" s="311"/>
      <c r="J85" s="309"/>
      <c r="K85" s="363"/>
      <c r="L85" s="371"/>
      <c r="M85" s="372"/>
      <c r="N85" s="373"/>
      <c r="O85" s="309"/>
      <c r="P85" s="309"/>
      <c r="Q85" s="309"/>
      <c r="R85" s="309"/>
      <c r="S85" s="309"/>
      <c r="T85" s="309"/>
      <c r="U85" s="309"/>
      <c r="V85" s="309"/>
      <c r="W85" s="313"/>
      <c r="X85" s="313"/>
      <c r="Y85" s="313"/>
      <c r="Z85" s="313"/>
      <c r="AA85" s="313"/>
      <c r="AB85" s="313"/>
      <c r="AC85" s="313"/>
      <c r="AD85" s="313"/>
      <c r="AE85" s="313"/>
      <c r="AF85" s="313"/>
      <c r="AG85" s="313"/>
      <c r="AH85" s="313"/>
      <c r="AI85" s="313"/>
      <c r="AJ85" s="313"/>
      <c r="AK85" s="313"/>
      <c r="AL85" s="279"/>
    </row>
    <row r="86" spans="1:38" x14ac:dyDescent="0.2">
      <c r="A86" s="307"/>
      <c r="B86" s="309"/>
      <c r="C86" s="309"/>
      <c r="D86" s="309"/>
      <c r="E86" s="309"/>
      <c r="F86" s="309"/>
      <c r="G86" s="310"/>
      <c r="H86" s="310"/>
      <c r="I86" s="311"/>
      <c r="J86" s="309"/>
      <c r="K86" s="363"/>
      <c r="L86" s="371"/>
      <c r="M86" s="372"/>
      <c r="N86" s="373"/>
      <c r="O86" s="309"/>
      <c r="P86" s="309"/>
      <c r="Q86" s="309"/>
      <c r="R86" s="309"/>
      <c r="S86" s="309"/>
      <c r="T86" s="309"/>
      <c r="U86" s="309"/>
      <c r="V86" s="309"/>
      <c r="W86" s="313"/>
      <c r="X86" s="313"/>
      <c r="Y86" s="313"/>
      <c r="Z86" s="313"/>
      <c r="AA86" s="313"/>
      <c r="AB86" s="313"/>
      <c r="AC86" s="313"/>
      <c r="AD86" s="313"/>
      <c r="AE86" s="313"/>
      <c r="AF86" s="313"/>
      <c r="AG86" s="313"/>
      <c r="AH86" s="313"/>
      <c r="AI86" s="313"/>
      <c r="AJ86" s="313"/>
      <c r="AK86" s="313"/>
      <c r="AL86" s="279"/>
    </row>
    <row r="87" spans="1:38" x14ac:dyDescent="0.2">
      <c r="A87" s="307"/>
      <c r="B87" s="309"/>
      <c r="C87" s="309"/>
      <c r="D87" s="309"/>
      <c r="E87" s="309"/>
      <c r="F87" s="309"/>
      <c r="G87" s="310"/>
      <c r="H87" s="310"/>
      <c r="I87" s="311"/>
      <c r="J87" s="309"/>
      <c r="K87" s="363"/>
      <c r="L87" s="371"/>
      <c r="M87" s="372"/>
      <c r="N87" s="373"/>
      <c r="O87" s="309"/>
      <c r="P87" s="309"/>
      <c r="Q87" s="309"/>
      <c r="R87" s="309"/>
      <c r="S87" s="309"/>
      <c r="T87" s="309"/>
      <c r="U87" s="309"/>
      <c r="V87" s="309"/>
      <c r="W87" s="313"/>
      <c r="X87" s="313"/>
      <c r="Y87" s="313"/>
      <c r="Z87" s="313"/>
      <c r="AA87" s="313"/>
      <c r="AB87" s="313"/>
      <c r="AC87" s="313"/>
      <c r="AD87" s="313"/>
      <c r="AE87" s="313"/>
      <c r="AF87" s="313"/>
      <c r="AG87" s="313"/>
      <c r="AH87" s="313"/>
      <c r="AI87" s="313"/>
      <c r="AJ87" s="313"/>
      <c r="AK87" s="313"/>
      <c r="AL87" s="279"/>
    </row>
    <row r="88" spans="1:38" ht="15" customHeight="1" x14ac:dyDescent="0.2">
      <c r="A88" s="307"/>
      <c r="B88" s="541"/>
      <c r="C88" s="541"/>
      <c r="D88" s="541"/>
      <c r="E88" s="541"/>
      <c r="F88" s="541"/>
      <c r="G88" s="541"/>
      <c r="H88" s="541"/>
      <c r="I88" s="316"/>
      <c r="J88" s="316"/>
      <c r="K88" s="363"/>
      <c r="L88" s="371"/>
      <c r="M88" s="372"/>
      <c r="N88" s="373"/>
      <c r="O88" s="309"/>
      <c r="P88" s="309"/>
      <c r="Q88" s="309"/>
      <c r="R88" s="309"/>
      <c r="S88" s="309"/>
      <c r="T88" s="309"/>
      <c r="U88" s="309"/>
      <c r="V88" s="309"/>
      <c r="W88" s="313"/>
      <c r="X88" s="313"/>
      <c r="Y88" s="313"/>
      <c r="Z88" s="313"/>
      <c r="AA88" s="313"/>
      <c r="AB88" s="313"/>
      <c r="AC88" s="313"/>
      <c r="AD88" s="313"/>
      <c r="AE88" s="313"/>
      <c r="AF88" s="313"/>
      <c r="AG88" s="313"/>
      <c r="AH88" s="313"/>
      <c r="AI88" s="313"/>
      <c r="AJ88" s="313"/>
      <c r="AK88" s="313"/>
      <c r="AL88" s="279"/>
    </row>
    <row r="89" spans="1:38" x14ac:dyDescent="0.2">
      <c r="A89" s="307"/>
      <c r="B89" s="541"/>
      <c r="C89" s="541"/>
      <c r="D89" s="541"/>
      <c r="E89" s="541"/>
      <c r="F89" s="541"/>
      <c r="G89" s="541"/>
      <c r="H89" s="541"/>
      <c r="I89" s="316"/>
      <c r="J89" s="316"/>
      <c r="K89" s="363"/>
      <c r="L89" s="371"/>
      <c r="M89" s="372"/>
      <c r="N89" s="373"/>
      <c r="O89" s="309"/>
      <c r="P89" s="309"/>
      <c r="Q89" s="309"/>
      <c r="R89" s="309"/>
      <c r="S89" s="309"/>
      <c r="T89" s="309"/>
      <c r="U89" s="309"/>
      <c r="V89" s="309"/>
      <c r="W89" s="313"/>
      <c r="X89" s="313"/>
      <c r="Y89" s="313"/>
      <c r="Z89" s="313"/>
      <c r="AA89" s="313"/>
      <c r="AB89" s="313"/>
      <c r="AC89" s="313"/>
      <c r="AD89" s="313"/>
      <c r="AE89" s="313"/>
      <c r="AF89" s="313"/>
      <c r="AG89" s="313"/>
      <c r="AH89" s="313"/>
      <c r="AI89" s="313"/>
      <c r="AJ89" s="313"/>
      <c r="AK89" s="313"/>
      <c r="AL89" s="279"/>
    </row>
    <row r="90" spans="1:38" x14ac:dyDescent="0.2">
      <c r="A90" s="307"/>
      <c r="B90" s="541"/>
      <c r="C90" s="541"/>
      <c r="D90" s="541"/>
      <c r="E90" s="541"/>
      <c r="F90" s="541"/>
      <c r="G90" s="541"/>
      <c r="H90" s="541"/>
      <c r="I90" s="316"/>
      <c r="J90" s="316"/>
      <c r="K90" s="363"/>
      <c r="L90" s="371"/>
      <c r="M90" s="372"/>
      <c r="N90" s="373"/>
      <c r="O90" s="309"/>
      <c r="P90" s="309"/>
      <c r="Q90" s="309"/>
      <c r="R90" s="309"/>
      <c r="S90" s="309"/>
      <c r="T90" s="309"/>
      <c r="U90" s="309"/>
      <c r="V90" s="309"/>
      <c r="W90" s="313"/>
      <c r="X90" s="313"/>
      <c r="Y90" s="313"/>
      <c r="Z90" s="313"/>
      <c r="AA90" s="313"/>
      <c r="AB90" s="313"/>
      <c r="AC90" s="313"/>
      <c r="AD90" s="313"/>
      <c r="AE90" s="313"/>
      <c r="AF90" s="313"/>
      <c r="AG90" s="313"/>
      <c r="AH90" s="313"/>
      <c r="AI90" s="313"/>
      <c r="AJ90" s="313"/>
      <c r="AK90" s="313"/>
      <c r="AL90" s="279"/>
    </row>
    <row r="91" spans="1:38" x14ac:dyDescent="0.2">
      <c r="A91" s="307"/>
      <c r="B91" s="316"/>
      <c r="C91" s="316"/>
      <c r="D91" s="316"/>
      <c r="E91" s="316"/>
      <c r="F91" s="316"/>
      <c r="G91" s="316"/>
      <c r="H91" s="316"/>
      <c r="I91" s="316"/>
      <c r="J91" s="316"/>
      <c r="K91" s="363"/>
      <c r="L91" s="371"/>
      <c r="M91" s="372"/>
      <c r="N91" s="373"/>
      <c r="O91" s="309"/>
      <c r="P91" s="309"/>
      <c r="Q91" s="309"/>
      <c r="R91" s="309"/>
      <c r="S91" s="309"/>
      <c r="T91" s="309"/>
      <c r="U91" s="309"/>
      <c r="V91" s="309"/>
      <c r="W91" s="313"/>
      <c r="X91" s="313"/>
      <c r="Y91" s="313"/>
      <c r="Z91" s="313"/>
      <c r="AA91" s="313"/>
      <c r="AB91" s="313"/>
      <c r="AC91" s="313"/>
      <c r="AD91" s="313"/>
      <c r="AE91" s="313"/>
      <c r="AF91" s="313"/>
      <c r="AG91" s="313"/>
      <c r="AH91" s="313"/>
      <c r="AI91" s="313"/>
      <c r="AJ91" s="313"/>
      <c r="AK91" s="313"/>
      <c r="AL91" s="279"/>
    </row>
    <row r="92" spans="1:38" x14ac:dyDescent="0.2">
      <c r="A92" s="307"/>
      <c r="B92" s="316"/>
      <c r="C92" s="316"/>
      <c r="D92" s="316"/>
      <c r="E92" s="316"/>
      <c r="F92" s="316"/>
      <c r="G92" s="316"/>
      <c r="H92" s="316"/>
      <c r="I92" s="316"/>
      <c r="J92" s="316"/>
      <c r="K92" s="363"/>
      <c r="L92" s="371"/>
      <c r="M92" s="372"/>
      <c r="N92" s="373"/>
      <c r="O92" s="309"/>
      <c r="P92" s="309"/>
      <c r="Q92" s="309"/>
      <c r="R92" s="309"/>
      <c r="S92" s="309"/>
      <c r="T92" s="309"/>
      <c r="U92" s="309"/>
      <c r="V92" s="309"/>
      <c r="W92" s="313"/>
      <c r="X92" s="313"/>
      <c r="Y92" s="313"/>
      <c r="Z92" s="313"/>
      <c r="AA92" s="313"/>
      <c r="AB92" s="313"/>
      <c r="AC92" s="313"/>
      <c r="AD92" s="313"/>
      <c r="AE92" s="313"/>
      <c r="AF92" s="313"/>
      <c r="AG92" s="313"/>
      <c r="AH92" s="313"/>
      <c r="AI92" s="313"/>
      <c r="AJ92" s="313"/>
      <c r="AK92" s="313"/>
      <c r="AL92" s="279"/>
    </row>
    <row r="94" spans="1:38" x14ac:dyDescent="0.2">
      <c r="G94" s="354"/>
      <c r="H94" s="355"/>
    </row>
    <row r="95" spans="1:38" x14ac:dyDescent="0.2">
      <c r="H95" s="355"/>
    </row>
    <row r="96" spans="1:38" x14ac:dyDescent="0.2">
      <c r="G96" s="354"/>
      <c r="H96" s="355"/>
    </row>
    <row r="98" spans="2:9" x14ac:dyDescent="0.2">
      <c r="B98" s="322"/>
    </row>
    <row r="99" spans="2:9" x14ac:dyDescent="0.2">
      <c r="B99" s="322"/>
    </row>
    <row r="100" spans="2:9" x14ac:dyDescent="0.2">
      <c r="B100" s="322"/>
      <c r="D100" s="355"/>
      <c r="G100" s="357"/>
      <c r="H100" s="357"/>
      <c r="I100" s="358"/>
    </row>
    <row r="101" spans="2:9" x14ac:dyDescent="0.2">
      <c r="B101" s="322"/>
      <c r="D101" s="355"/>
      <c r="I101" s="358"/>
    </row>
    <row r="102" spans="2:9" x14ac:dyDescent="0.2">
      <c r="B102" s="322"/>
      <c r="D102" s="355"/>
      <c r="I102" s="358"/>
    </row>
    <row r="103" spans="2:9" x14ac:dyDescent="0.2">
      <c r="B103" s="322"/>
      <c r="D103" s="355"/>
      <c r="I103" s="358"/>
    </row>
    <row r="104" spans="2:9" x14ac:dyDescent="0.2">
      <c r="B104" s="322"/>
      <c r="D104" s="355"/>
      <c r="I104" s="358"/>
    </row>
    <row r="105" spans="2:9" x14ac:dyDescent="0.2">
      <c r="B105" s="322"/>
      <c r="D105" s="355"/>
    </row>
    <row r="106" spans="2:9" x14ac:dyDescent="0.2">
      <c r="B106" s="322"/>
    </row>
    <row r="107" spans="2:9" x14ac:dyDescent="0.2">
      <c r="B107" s="322"/>
      <c r="D107" s="355"/>
      <c r="I107" s="358"/>
    </row>
    <row r="108" spans="2:9" x14ac:dyDescent="0.2">
      <c r="B108" s="322"/>
      <c r="D108" s="355"/>
      <c r="I108" s="358"/>
    </row>
    <row r="109" spans="2:9" x14ac:dyDescent="0.2">
      <c r="B109" s="322"/>
      <c r="D109" s="355"/>
      <c r="I109" s="358"/>
    </row>
    <row r="110" spans="2:9" x14ac:dyDescent="0.2">
      <c r="B110" s="322"/>
      <c r="D110" s="355"/>
      <c r="I110" s="358"/>
    </row>
    <row r="111" spans="2:9" x14ac:dyDescent="0.2">
      <c r="B111" s="322"/>
      <c r="D111" s="355"/>
      <c r="I111" s="358"/>
    </row>
    <row r="112" spans="2:9" x14ac:dyDescent="0.2">
      <c r="B112" s="322"/>
    </row>
    <row r="113" spans="2:9" x14ac:dyDescent="0.2">
      <c r="B113" s="322"/>
    </row>
    <row r="114" spans="2:9" x14ac:dyDescent="0.2">
      <c r="B114" s="322"/>
      <c r="D114" s="355"/>
      <c r="I114" s="358"/>
    </row>
    <row r="115" spans="2:9" x14ac:dyDescent="0.2">
      <c r="D115" s="355"/>
      <c r="I115" s="358"/>
    </row>
    <row r="116" spans="2:9" x14ac:dyDescent="0.2">
      <c r="D116" s="355"/>
      <c r="I116" s="358"/>
    </row>
    <row r="117" spans="2:9" x14ac:dyDescent="0.2">
      <c r="D117" s="355"/>
      <c r="I117" s="358"/>
    </row>
    <row r="118" spans="2:9" x14ac:dyDescent="0.2">
      <c r="D118" s="355"/>
      <c r="I118" s="358"/>
    </row>
    <row r="121" spans="2:9" x14ac:dyDescent="0.2">
      <c r="D121" s="355"/>
      <c r="I121" s="358"/>
    </row>
    <row r="122" spans="2:9" x14ac:dyDescent="0.2">
      <c r="D122" s="355"/>
      <c r="I122" s="358"/>
    </row>
    <row r="123" spans="2:9" x14ac:dyDescent="0.2">
      <c r="D123" s="355"/>
      <c r="I123" s="358"/>
    </row>
    <row r="124" spans="2:9" x14ac:dyDescent="0.2">
      <c r="D124" s="355"/>
      <c r="I124" s="358"/>
    </row>
    <row r="125" spans="2:9" x14ac:dyDescent="0.2">
      <c r="D125" s="355"/>
      <c r="I125" s="358"/>
    </row>
  </sheetData>
  <mergeCells count="8">
    <mergeCell ref="B88:H90"/>
    <mergeCell ref="B82:D82"/>
    <mergeCell ref="L82:T82"/>
    <mergeCell ref="W82:AB82"/>
    <mergeCell ref="C83:G83"/>
    <mergeCell ref="B84:D84"/>
    <mergeCell ref="L84:T84"/>
    <mergeCell ref="W84:AB84"/>
  </mergeCells>
  <pageMargins left="0.23622047244094499" right="0.23622047244094499" top="0.74803149606299202" bottom="0.74803149606299202" header="0.31496062992126" footer="0.31496062992126"/>
  <pageSetup paperSize="9" scale="71" fitToHeight="2" orientation="portrait" horizontalDpi="4294967293"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D1F7E-13F6-402E-9495-670F3ADFFE54}">
  <sheetPr codeName="Sheet21">
    <tabColor rgb="FF00B050"/>
    <pageSetUpPr fitToPage="1"/>
  </sheetPr>
  <dimension ref="A1:AT143"/>
  <sheetViews>
    <sheetView workbookViewId="0"/>
  </sheetViews>
  <sheetFormatPr defaultRowHeight="14.4" x14ac:dyDescent="0.3"/>
  <cols>
    <col min="1" max="1" width="4.5546875" customWidth="1"/>
    <col min="2" max="2" width="20.5546875" style="317" customWidth="1"/>
    <col min="3" max="3" width="12.6640625" hidden="1" customWidth="1"/>
    <col min="4" max="4" width="9.5546875" hidden="1" customWidth="1"/>
    <col min="5" max="5" width="9.33203125" hidden="1" customWidth="1"/>
    <col min="6" max="6" width="5" bestFit="1" customWidth="1"/>
    <col min="7" max="7" width="10.5546875" bestFit="1" customWidth="1"/>
    <col min="8" max="8" width="10.5546875" customWidth="1"/>
    <col min="11" max="11" width="9.33203125" style="166" customWidth="1"/>
    <col min="12" max="12" width="4.5546875" hidden="1" customWidth="1"/>
    <col min="13" max="13" width="4.5546875" customWidth="1"/>
    <col min="14" max="16" width="4.5546875" hidden="1" customWidth="1"/>
    <col min="17" max="19" width="4.5546875" customWidth="1"/>
    <col min="20" max="21" width="4.5546875" style="134" hidden="1" customWidth="1"/>
    <col min="22" max="22" width="4.5546875" style="134" customWidth="1"/>
    <col min="23" max="25" width="4.5546875" style="134" hidden="1" customWidth="1"/>
    <col min="26" max="26" width="4.5546875" style="134" customWidth="1"/>
    <col min="27" max="27" width="4.5546875" style="134" hidden="1" customWidth="1"/>
    <col min="28" max="29" width="4.5546875" style="134" customWidth="1"/>
    <col min="30" max="37" width="4.5546875" style="134" hidden="1" customWidth="1"/>
    <col min="38" max="38" width="4.5546875" style="16" customWidth="1"/>
    <col min="41" max="41" width="255.5546875" bestFit="1" customWidth="1"/>
  </cols>
  <sheetData>
    <row r="1" spans="1:46" ht="17.399999999999999" x14ac:dyDescent="0.3">
      <c r="A1" s="1"/>
      <c r="B1" s="278"/>
      <c r="C1" s="2"/>
      <c r="D1" s="2"/>
      <c r="E1" s="2"/>
      <c r="F1" s="2"/>
      <c r="G1" s="3"/>
      <c r="H1" s="3"/>
      <c r="I1" s="4"/>
      <c r="J1" s="2"/>
      <c r="K1" s="407"/>
      <c r="L1" s="174"/>
      <c r="M1" s="174"/>
      <c r="N1" s="174"/>
      <c r="O1" s="174"/>
      <c r="P1" s="174"/>
      <c r="Q1" s="174"/>
      <c r="R1" s="174"/>
      <c r="S1" s="174"/>
      <c r="T1" s="174"/>
      <c r="U1" s="174"/>
      <c r="V1" s="174"/>
      <c r="W1" s="174"/>
      <c r="X1" s="175"/>
      <c r="Y1" s="174"/>
      <c r="Z1" s="174"/>
      <c r="AA1" s="174"/>
      <c r="AB1" s="174"/>
      <c r="AC1" s="174"/>
      <c r="AD1" s="174"/>
      <c r="AE1" s="174"/>
      <c r="AF1" s="174"/>
      <c r="AG1" s="174"/>
      <c r="AH1" s="174"/>
      <c r="AI1" s="174"/>
      <c r="AJ1" s="174"/>
      <c r="AK1" s="174"/>
      <c r="AL1" s="151"/>
      <c r="AO1" s="135"/>
      <c r="AP1" s="135"/>
      <c r="AQ1" s="135"/>
      <c r="AR1" s="135"/>
      <c r="AS1" s="135"/>
      <c r="AT1" s="135"/>
    </row>
    <row r="2" spans="1:46" ht="71.400000000000006" x14ac:dyDescent="0.3">
      <c r="A2" s="1" t="s">
        <v>208</v>
      </c>
      <c r="B2" s="278" t="s">
        <v>209</v>
      </c>
      <c r="C2" s="2" t="s">
        <v>270</v>
      </c>
      <c r="D2" s="2" t="s">
        <v>271</v>
      </c>
      <c r="E2" s="2" t="s">
        <v>272</v>
      </c>
      <c r="F2" s="2" t="s">
        <v>210</v>
      </c>
      <c r="G2" s="3" t="s">
        <v>211</v>
      </c>
      <c r="H2" s="3" t="s">
        <v>188</v>
      </c>
      <c r="I2" s="4" t="s">
        <v>212</v>
      </c>
      <c r="J2" s="2" t="s">
        <v>213</v>
      </c>
      <c r="K2" s="407" t="s">
        <v>187</v>
      </c>
      <c r="L2" s="225" t="s">
        <v>121</v>
      </c>
      <c r="M2" s="225" t="s">
        <v>122</v>
      </c>
      <c r="N2" s="225" t="s">
        <v>123</v>
      </c>
      <c r="O2" s="225" t="s">
        <v>124</v>
      </c>
      <c r="P2" s="225" t="s">
        <v>125</v>
      </c>
      <c r="Q2" s="225" t="s">
        <v>861</v>
      </c>
      <c r="R2" s="225" t="s">
        <v>128</v>
      </c>
      <c r="S2" s="225" t="s">
        <v>129</v>
      </c>
      <c r="T2" s="225" t="s">
        <v>130</v>
      </c>
      <c r="U2" s="225" t="s">
        <v>131</v>
      </c>
      <c r="V2" s="225" t="s">
        <v>132</v>
      </c>
      <c r="W2" s="225" t="s">
        <v>133</v>
      </c>
      <c r="X2" s="225" t="s">
        <v>134</v>
      </c>
      <c r="Y2" s="225" t="s">
        <v>135</v>
      </c>
      <c r="Z2" s="474" t="s">
        <v>136</v>
      </c>
      <c r="AA2" s="474" t="s">
        <v>137</v>
      </c>
      <c r="AB2" s="474" t="s">
        <v>826</v>
      </c>
      <c r="AC2" s="474" t="s">
        <v>138</v>
      </c>
      <c r="AD2" s="229" t="s">
        <v>139</v>
      </c>
      <c r="AE2" s="229" t="s">
        <v>140</v>
      </c>
      <c r="AF2" s="229" t="s">
        <v>141</v>
      </c>
      <c r="AG2" s="229" t="s">
        <v>142</v>
      </c>
      <c r="AH2" s="231" t="s">
        <v>148</v>
      </c>
      <c r="AI2" s="230"/>
      <c r="AJ2" s="230"/>
      <c r="AK2" s="230"/>
      <c r="AL2" s="152" t="s">
        <v>194</v>
      </c>
      <c r="AO2" s="135"/>
      <c r="AP2" s="135"/>
      <c r="AQ2" s="135"/>
      <c r="AR2" s="135"/>
      <c r="AS2" s="135"/>
      <c r="AT2" s="135"/>
    </row>
    <row r="3" spans="1:46" x14ac:dyDescent="0.3">
      <c r="A3" s="1"/>
      <c r="B3" s="278"/>
      <c r="C3" s="2"/>
      <c r="D3" s="2"/>
      <c r="E3" s="2"/>
      <c r="F3" s="2"/>
      <c r="G3" s="3"/>
      <c r="H3" s="3"/>
      <c r="I3" s="4"/>
      <c r="J3" s="2"/>
      <c r="K3" s="407"/>
      <c r="L3" s="225"/>
      <c r="M3" s="225"/>
      <c r="N3" s="225"/>
      <c r="O3" s="225"/>
      <c r="P3" s="225"/>
      <c r="Q3" s="225"/>
      <c r="R3" s="225"/>
      <c r="S3" s="225"/>
      <c r="T3" s="228"/>
      <c r="U3" s="228"/>
      <c r="V3" s="228"/>
      <c r="W3" s="228"/>
      <c r="X3" s="228"/>
      <c r="Y3" s="228"/>
      <c r="Z3" s="229"/>
      <c r="AA3" s="229"/>
      <c r="AB3" s="229"/>
      <c r="AC3" s="229"/>
      <c r="AD3" s="229"/>
      <c r="AE3" s="229"/>
      <c r="AF3" s="229"/>
      <c r="AG3" s="229"/>
      <c r="AH3" s="231"/>
      <c r="AI3" s="230"/>
      <c r="AJ3" s="230"/>
      <c r="AK3" s="230"/>
      <c r="AL3" s="152"/>
      <c r="AO3" s="135"/>
      <c r="AP3" s="135"/>
      <c r="AQ3" s="135"/>
      <c r="AR3" s="135"/>
      <c r="AS3" s="135"/>
      <c r="AT3" s="135"/>
    </row>
    <row r="4" spans="1:46" x14ac:dyDescent="0.3">
      <c r="A4" s="12">
        <v>1</v>
      </c>
      <c r="B4" s="326" t="s">
        <v>425</v>
      </c>
      <c r="C4" s="10"/>
      <c r="D4" s="10"/>
      <c r="E4" s="10"/>
      <c r="F4" s="10" t="s">
        <v>214</v>
      </c>
      <c r="G4" s="11">
        <v>13</v>
      </c>
      <c r="H4" s="101"/>
      <c r="I4" s="136">
        <v>18</v>
      </c>
      <c r="J4" s="137" t="s">
        <v>758</v>
      </c>
      <c r="K4" s="408">
        <f>CONVERT(J4,"ozm","kg")</f>
        <v>0.68038855500000006</v>
      </c>
      <c r="L4" s="137" t="s">
        <v>299</v>
      </c>
      <c r="M4" s="10"/>
      <c r="N4" s="10"/>
      <c r="O4" s="10"/>
      <c r="P4" s="10"/>
      <c r="Q4" s="10"/>
      <c r="R4" s="10"/>
      <c r="S4" s="10"/>
      <c r="T4" s="138"/>
      <c r="U4" s="138"/>
      <c r="V4" s="138">
        <v>3</v>
      </c>
      <c r="W4" s="139"/>
      <c r="X4" s="139"/>
      <c r="Y4" s="139"/>
      <c r="Z4" s="139"/>
      <c r="AA4" s="139"/>
      <c r="AB4" s="139"/>
      <c r="AC4" s="139"/>
      <c r="AD4" s="139"/>
      <c r="AE4" s="139"/>
      <c r="AF4" s="139"/>
      <c r="AG4" s="139"/>
      <c r="AH4" s="139"/>
      <c r="AI4" s="139"/>
      <c r="AJ4" s="139"/>
      <c r="AK4" s="139"/>
      <c r="AL4" s="153">
        <f t="shared" ref="AL4:AL35" si="0">SUM(L4:AK4)</f>
        <v>3</v>
      </c>
      <c r="AO4" s="135"/>
      <c r="AP4" s="135"/>
      <c r="AQ4" s="135"/>
      <c r="AR4" s="135"/>
      <c r="AS4" s="135"/>
      <c r="AT4" s="135"/>
    </row>
    <row r="5" spans="1:46" x14ac:dyDescent="0.3">
      <c r="A5" s="12">
        <v>12</v>
      </c>
      <c r="B5" s="326" t="s">
        <v>8</v>
      </c>
      <c r="C5" s="10"/>
      <c r="D5" s="10"/>
      <c r="E5" s="10"/>
      <c r="F5" s="10" t="s">
        <v>219</v>
      </c>
      <c r="G5" s="11">
        <v>1</v>
      </c>
      <c r="H5" s="101">
        <v>80</v>
      </c>
      <c r="I5" s="136">
        <v>1</v>
      </c>
      <c r="J5" s="137" t="s">
        <v>783</v>
      </c>
      <c r="K5" s="408">
        <f t="shared" ref="K5:K49" si="1">CONVERT(J5,"ozm","kg")</f>
        <v>2.3246608962500002</v>
      </c>
      <c r="L5" s="10"/>
      <c r="M5" s="10"/>
      <c r="N5" s="10"/>
      <c r="O5" s="10"/>
      <c r="P5" s="10"/>
      <c r="Q5" s="10"/>
      <c r="R5" s="10"/>
      <c r="S5" s="10"/>
      <c r="T5" s="138"/>
      <c r="U5" s="138"/>
      <c r="V5" s="10">
        <v>4</v>
      </c>
      <c r="W5" s="139"/>
      <c r="X5" s="139"/>
      <c r="Y5" s="139"/>
      <c r="Z5" s="139">
        <v>1</v>
      </c>
      <c r="AA5" s="139"/>
      <c r="AB5" s="139"/>
      <c r="AC5" s="139">
        <v>3</v>
      </c>
      <c r="AD5" s="139"/>
      <c r="AE5" s="139"/>
      <c r="AF5" s="139"/>
      <c r="AG5" s="139"/>
      <c r="AH5" s="139">
        <v>5</v>
      </c>
      <c r="AI5" s="139"/>
      <c r="AJ5" s="139"/>
      <c r="AK5" s="139"/>
      <c r="AL5" s="153">
        <f t="shared" si="0"/>
        <v>13</v>
      </c>
      <c r="AO5" s="135"/>
      <c r="AP5" s="135"/>
      <c r="AQ5" s="135"/>
      <c r="AR5" s="135"/>
      <c r="AS5" s="135"/>
      <c r="AT5" s="135"/>
    </row>
    <row r="6" spans="1:46" x14ac:dyDescent="0.3">
      <c r="A6" s="12">
        <v>23</v>
      </c>
      <c r="B6" s="326" t="s">
        <v>73</v>
      </c>
      <c r="C6" s="10"/>
      <c r="D6" s="10"/>
      <c r="E6" s="10"/>
      <c r="F6" s="10" t="s">
        <v>219</v>
      </c>
      <c r="G6" s="11">
        <v>2</v>
      </c>
      <c r="H6" s="101">
        <v>50</v>
      </c>
      <c r="I6" s="136">
        <v>15</v>
      </c>
      <c r="J6" s="137" t="s">
        <v>755</v>
      </c>
      <c r="K6" s="408">
        <f t="shared" si="1"/>
        <v>2.1829132806250002</v>
      </c>
      <c r="L6" s="10"/>
      <c r="M6" s="10">
        <v>1</v>
      </c>
      <c r="N6" s="10"/>
      <c r="O6" s="10"/>
      <c r="P6" s="10"/>
      <c r="Q6" s="10"/>
      <c r="R6" s="10">
        <v>1</v>
      </c>
      <c r="S6" s="10"/>
      <c r="T6" s="140"/>
      <c r="U6" s="140"/>
      <c r="V6" s="10">
        <v>4</v>
      </c>
      <c r="W6" s="141"/>
      <c r="X6" s="141"/>
      <c r="Y6" s="141"/>
      <c r="Z6" s="141">
        <v>1</v>
      </c>
      <c r="AA6" s="141"/>
      <c r="AB6" s="141"/>
      <c r="AC6" s="141"/>
      <c r="AD6" s="141"/>
      <c r="AE6" s="141"/>
      <c r="AF6" s="141"/>
      <c r="AG6" s="141"/>
      <c r="AH6" s="141"/>
      <c r="AI6" s="141"/>
      <c r="AJ6" s="141"/>
      <c r="AK6" s="141"/>
      <c r="AL6" s="153">
        <f t="shared" si="0"/>
        <v>7</v>
      </c>
      <c r="AO6" s="135"/>
      <c r="AP6" s="135"/>
      <c r="AQ6" s="135"/>
      <c r="AR6" s="135"/>
      <c r="AS6" s="135"/>
      <c r="AT6" s="135"/>
    </row>
    <row r="7" spans="1:46" x14ac:dyDescent="0.3">
      <c r="A7" s="12">
        <v>19</v>
      </c>
      <c r="B7" s="326" t="s">
        <v>5</v>
      </c>
      <c r="C7" s="10"/>
      <c r="D7" s="10"/>
      <c r="E7" s="10"/>
      <c r="F7" s="10" t="s">
        <v>219</v>
      </c>
      <c r="G7" s="11">
        <v>3</v>
      </c>
      <c r="H7" s="101">
        <v>62</v>
      </c>
      <c r="I7" s="136">
        <v>3</v>
      </c>
      <c r="J7" s="137" t="s">
        <v>806</v>
      </c>
      <c r="K7" s="408">
        <f t="shared" si="1"/>
        <v>1.8994180493750001</v>
      </c>
      <c r="L7" s="10"/>
      <c r="M7" s="10">
        <v>2</v>
      </c>
      <c r="N7" s="10"/>
      <c r="O7" s="10"/>
      <c r="P7" s="10"/>
      <c r="Q7" s="10"/>
      <c r="R7" s="10"/>
      <c r="S7" s="10"/>
      <c r="T7" s="140"/>
      <c r="U7" s="140"/>
      <c r="V7" s="140">
        <v>2</v>
      </c>
      <c r="W7" s="141"/>
      <c r="X7" s="141"/>
      <c r="Y7" s="141"/>
      <c r="Z7" s="141"/>
      <c r="AA7" s="141"/>
      <c r="AB7" s="141"/>
      <c r="AC7" s="141"/>
      <c r="AD7" s="141"/>
      <c r="AE7" s="141"/>
      <c r="AF7" s="141"/>
      <c r="AG7" s="141"/>
      <c r="AH7" s="141">
        <v>1</v>
      </c>
      <c r="AI7" s="141"/>
      <c r="AJ7" s="141"/>
      <c r="AK7" s="141"/>
      <c r="AL7" s="153">
        <f t="shared" si="0"/>
        <v>5</v>
      </c>
      <c r="AO7" s="135"/>
      <c r="AP7" s="135"/>
      <c r="AQ7" s="135"/>
      <c r="AR7" s="135"/>
      <c r="AS7" s="135"/>
      <c r="AT7" s="135"/>
    </row>
    <row r="8" spans="1:46" x14ac:dyDescent="0.3">
      <c r="A8" s="12">
        <v>16</v>
      </c>
      <c r="B8" s="326" t="s">
        <v>802</v>
      </c>
      <c r="C8" s="10"/>
      <c r="D8" s="10"/>
      <c r="E8" s="10"/>
      <c r="F8" s="10" t="s">
        <v>219</v>
      </c>
      <c r="G8" s="11">
        <v>4</v>
      </c>
      <c r="H8" s="101">
        <v>30</v>
      </c>
      <c r="I8" s="136">
        <v>4</v>
      </c>
      <c r="J8" s="137" t="s">
        <v>807</v>
      </c>
      <c r="K8" s="408">
        <f t="shared" si="1"/>
        <v>1.1198061634375001</v>
      </c>
      <c r="L8" s="10"/>
      <c r="M8" s="10">
        <v>1</v>
      </c>
      <c r="N8" s="10"/>
      <c r="O8" s="10"/>
      <c r="P8" s="10"/>
      <c r="Q8" s="10"/>
      <c r="R8" s="10"/>
      <c r="S8" s="10"/>
      <c r="T8" s="140"/>
      <c r="U8" s="140"/>
      <c r="V8" s="140">
        <v>4</v>
      </c>
      <c r="W8" s="141"/>
      <c r="X8" s="141"/>
      <c r="Y8" s="141"/>
      <c r="Z8" s="141"/>
      <c r="AA8" s="141"/>
      <c r="AB8" s="141"/>
      <c r="AC8" s="141"/>
      <c r="AD8" s="141"/>
      <c r="AE8" s="141"/>
      <c r="AF8" s="141"/>
      <c r="AG8" s="141"/>
      <c r="AH8" s="141">
        <v>1</v>
      </c>
      <c r="AI8" s="141"/>
      <c r="AJ8" s="141"/>
      <c r="AK8" s="141"/>
      <c r="AL8" s="153">
        <f t="shared" si="0"/>
        <v>6</v>
      </c>
      <c r="AO8" s="135"/>
      <c r="AP8" s="135"/>
      <c r="AQ8" s="135"/>
      <c r="AR8" s="135"/>
      <c r="AS8" s="135"/>
      <c r="AT8" s="135"/>
    </row>
    <row r="9" spans="1:46" x14ac:dyDescent="0.3">
      <c r="A9" s="12">
        <v>10</v>
      </c>
      <c r="B9" s="326" t="s">
        <v>83</v>
      </c>
      <c r="C9" s="10"/>
      <c r="D9" s="10"/>
      <c r="E9" s="10"/>
      <c r="F9" s="10" t="s">
        <v>219</v>
      </c>
      <c r="G9" s="11">
        <v>5</v>
      </c>
      <c r="H9" s="101">
        <v>20</v>
      </c>
      <c r="I9" s="136">
        <v>16</v>
      </c>
      <c r="J9" s="137" t="s">
        <v>808</v>
      </c>
      <c r="K9" s="408">
        <f t="shared" si="1"/>
        <v>1.0489323556250001</v>
      </c>
      <c r="L9" s="10"/>
      <c r="M9" s="10"/>
      <c r="N9" s="10"/>
      <c r="O9" s="10"/>
      <c r="P9" s="10"/>
      <c r="Q9" s="10"/>
      <c r="R9" s="10"/>
      <c r="S9" s="10"/>
      <c r="T9" s="140"/>
      <c r="U9" s="140"/>
      <c r="V9" s="140">
        <v>3</v>
      </c>
      <c r="W9" s="141"/>
      <c r="X9" s="141"/>
      <c r="Y9" s="141"/>
      <c r="Z9" s="141">
        <v>1</v>
      </c>
      <c r="AA9" s="141"/>
      <c r="AB9" s="141"/>
      <c r="AC9" s="141"/>
      <c r="AD9" s="141"/>
      <c r="AE9" s="141"/>
      <c r="AF9" s="141"/>
      <c r="AG9" s="141"/>
      <c r="AH9" s="141">
        <v>2</v>
      </c>
      <c r="AI9" s="141"/>
      <c r="AJ9" s="141"/>
      <c r="AK9" s="141"/>
      <c r="AL9" s="153">
        <f t="shared" si="0"/>
        <v>6</v>
      </c>
    </row>
    <row r="10" spans="1:46" x14ac:dyDescent="0.3">
      <c r="A10" s="12">
        <v>26</v>
      </c>
      <c r="B10" s="326" t="s">
        <v>59</v>
      </c>
      <c r="C10" s="10"/>
      <c r="D10" s="10"/>
      <c r="E10" s="10"/>
      <c r="F10" s="10" t="s">
        <v>219</v>
      </c>
      <c r="G10" s="11">
        <v>6</v>
      </c>
      <c r="H10" s="101"/>
      <c r="I10" s="136">
        <v>2</v>
      </c>
      <c r="J10" s="137" t="s">
        <v>809</v>
      </c>
      <c r="K10" s="408">
        <f t="shared" si="1"/>
        <v>0.90718474000000004</v>
      </c>
      <c r="L10" s="10"/>
      <c r="M10" s="10"/>
      <c r="N10" s="10"/>
      <c r="O10" s="10"/>
      <c r="P10" s="10"/>
      <c r="Q10" s="10"/>
      <c r="R10" s="10"/>
      <c r="S10" s="10"/>
      <c r="T10" s="140"/>
      <c r="U10" s="140"/>
      <c r="V10" s="140">
        <v>4</v>
      </c>
      <c r="W10" s="141"/>
      <c r="X10" s="141"/>
      <c r="Y10" s="141"/>
      <c r="Z10" s="141"/>
      <c r="AA10" s="141"/>
      <c r="AB10" s="141"/>
      <c r="AC10" s="141"/>
      <c r="AD10" s="141"/>
      <c r="AE10" s="141"/>
      <c r="AF10" s="141"/>
      <c r="AG10" s="141"/>
      <c r="AH10" s="141"/>
      <c r="AI10" s="141"/>
      <c r="AJ10" s="141"/>
      <c r="AK10" s="141"/>
      <c r="AL10" s="153">
        <f t="shared" si="0"/>
        <v>4</v>
      </c>
    </row>
    <row r="11" spans="1:46" x14ac:dyDescent="0.3">
      <c r="A11" s="12">
        <v>9</v>
      </c>
      <c r="B11" s="326" t="s">
        <v>56</v>
      </c>
      <c r="C11" s="10"/>
      <c r="D11" s="10"/>
      <c r="E11" s="10"/>
      <c r="F11" s="10" t="s">
        <v>219</v>
      </c>
      <c r="G11" s="11">
        <v>7</v>
      </c>
      <c r="H11" s="101"/>
      <c r="I11" s="136">
        <v>10</v>
      </c>
      <c r="J11" s="137" t="s">
        <v>290</v>
      </c>
      <c r="K11" s="408">
        <f t="shared" si="1"/>
        <v>0.89300997843750007</v>
      </c>
      <c r="L11" s="10"/>
      <c r="M11" s="10">
        <v>1</v>
      </c>
      <c r="N11" s="10"/>
      <c r="O11" s="10"/>
      <c r="P11" s="10"/>
      <c r="Q11" s="10"/>
      <c r="R11" s="10"/>
      <c r="S11" s="10"/>
      <c r="T11" s="140"/>
      <c r="U11" s="140"/>
      <c r="V11" s="140">
        <v>3</v>
      </c>
      <c r="W11" s="141"/>
      <c r="X11" s="141"/>
      <c r="Y11" s="141"/>
      <c r="Z11" s="141"/>
      <c r="AA11" s="141"/>
      <c r="AB11" s="141"/>
      <c r="AC11" s="141"/>
      <c r="AD11" s="141"/>
      <c r="AE11" s="141"/>
      <c r="AF11" s="141"/>
      <c r="AG11" s="141"/>
      <c r="AH11" s="141">
        <v>2</v>
      </c>
      <c r="AI11" s="141"/>
      <c r="AJ11" s="141"/>
      <c r="AK11" s="141"/>
      <c r="AL11" s="153">
        <f t="shared" si="0"/>
        <v>6</v>
      </c>
    </row>
    <row r="12" spans="1:46" x14ac:dyDescent="0.3">
      <c r="A12" s="12">
        <v>37</v>
      </c>
      <c r="B12" s="326" t="s">
        <v>804</v>
      </c>
      <c r="C12" s="10"/>
      <c r="D12" s="13"/>
      <c r="E12" s="10"/>
      <c r="F12" s="10" t="s">
        <v>219</v>
      </c>
      <c r="G12" s="14">
        <v>8</v>
      </c>
      <c r="H12" s="101"/>
      <c r="I12" s="142">
        <v>9</v>
      </c>
      <c r="J12" s="143" t="s">
        <v>298</v>
      </c>
      <c r="K12" s="408">
        <f t="shared" si="1"/>
        <v>0.45359237000000002</v>
      </c>
      <c r="L12" s="13"/>
      <c r="M12" s="13"/>
      <c r="N12" s="13"/>
      <c r="O12" s="13"/>
      <c r="P12" s="13"/>
      <c r="Q12" s="13"/>
      <c r="R12" s="13"/>
      <c r="S12" s="13"/>
      <c r="T12" s="140"/>
      <c r="U12" s="140"/>
      <c r="V12" s="140">
        <v>2</v>
      </c>
      <c r="W12" s="141"/>
      <c r="X12" s="141"/>
      <c r="Y12" s="141"/>
      <c r="Z12" s="141"/>
      <c r="AA12" s="141"/>
      <c r="AB12" s="141"/>
      <c r="AC12" s="141"/>
      <c r="AD12" s="141"/>
      <c r="AE12" s="141"/>
      <c r="AF12" s="141"/>
      <c r="AG12" s="141"/>
      <c r="AH12" s="141">
        <v>5</v>
      </c>
      <c r="AI12" s="141"/>
      <c r="AJ12" s="141"/>
      <c r="AK12" s="141"/>
      <c r="AL12" s="153">
        <f t="shared" si="0"/>
        <v>7</v>
      </c>
    </row>
    <row r="13" spans="1:46" x14ac:dyDescent="0.3">
      <c r="A13" s="12">
        <v>57</v>
      </c>
      <c r="B13" s="326" t="s">
        <v>154</v>
      </c>
      <c r="C13" s="10"/>
      <c r="D13" s="10"/>
      <c r="E13" s="10"/>
      <c r="F13" s="10" t="s">
        <v>219</v>
      </c>
      <c r="G13" s="11">
        <v>8</v>
      </c>
      <c r="H13" s="101"/>
      <c r="I13" s="136">
        <v>8</v>
      </c>
      <c r="J13" s="137" t="s">
        <v>298</v>
      </c>
      <c r="K13" s="408">
        <f t="shared" si="1"/>
        <v>0.45359237000000002</v>
      </c>
      <c r="L13" s="10"/>
      <c r="M13" s="10"/>
      <c r="N13" s="10"/>
      <c r="O13" s="10"/>
      <c r="P13" s="10"/>
      <c r="Q13" s="10"/>
      <c r="R13" s="10"/>
      <c r="S13" s="10"/>
      <c r="T13" s="140"/>
      <c r="U13" s="140"/>
      <c r="V13" s="140">
        <v>2</v>
      </c>
      <c r="W13" s="141"/>
      <c r="X13" s="141"/>
      <c r="Y13" s="141"/>
      <c r="Z13" s="141"/>
      <c r="AA13" s="141"/>
      <c r="AB13" s="141"/>
      <c r="AC13" s="141"/>
      <c r="AD13" s="141"/>
      <c r="AE13" s="141"/>
      <c r="AF13" s="141"/>
      <c r="AG13" s="141"/>
      <c r="AH13" s="141"/>
      <c r="AI13" s="141"/>
      <c r="AJ13" s="141"/>
      <c r="AK13" s="141"/>
      <c r="AL13" s="153">
        <f t="shared" si="0"/>
        <v>2</v>
      </c>
    </row>
    <row r="14" spans="1:46" x14ac:dyDescent="0.3">
      <c r="A14" s="12">
        <v>4</v>
      </c>
      <c r="B14" s="326" t="s">
        <v>300</v>
      </c>
      <c r="C14" s="10"/>
      <c r="D14" s="10"/>
      <c r="E14" s="10"/>
      <c r="F14" s="10" t="s">
        <v>219</v>
      </c>
      <c r="G14" s="11">
        <v>10</v>
      </c>
      <c r="H14" s="101"/>
      <c r="I14" s="136">
        <v>7</v>
      </c>
      <c r="J14" s="137" t="s">
        <v>305</v>
      </c>
      <c r="K14" s="408">
        <f t="shared" si="1"/>
        <v>0.22679618500000001</v>
      </c>
      <c r="L14" s="10"/>
      <c r="M14" s="10"/>
      <c r="N14" s="10"/>
      <c r="O14" s="10"/>
      <c r="P14" s="10"/>
      <c r="Q14" s="10"/>
      <c r="R14" s="10"/>
      <c r="S14" s="10"/>
      <c r="T14" s="140"/>
      <c r="U14" s="140"/>
      <c r="V14" s="140">
        <v>1</v>
      </c>
      <c r="W14" s="141"/>
      <c r="X14" s="141"/>
      <c r="Y14" s="141"/>
      <c r="Z14" s="141"/>
      <c r="AA14" s="141"/>
      <c r="AB14" s="141"/>
      <c r="AC14" s="141"/>
      <c r="AD14" s="141"/>
      <c r="AE14" s="141"/>
      <c r="AF14" s="141"/>
      <c r="AG14" s="141"/>
      <c r="AH14" s="141">
        <v>2</v>
      </c>
      <c r="AI14" s="141"/>
      <c r="AJ14" s="141"/>
      <c r="AK14" s="141"/>
      <c r="AL14" s="153">
        <f t="shared" si="0"/>
        <v>3</v>
      </c>
    </row>
    <row r="15" spans="1:46" x14ac:dyDescent="0.3">
      <c r="A15" s="12">
        <v>28</v>
      </c>
      <c r="B15" s="326" t="s">
        <v>33</v>
      </c>
      <c r="C15" s="10"/>
      <c r="D15" s="10"/>
      <c r="E15" s="10"/>
      <c r="F15" s="10" t="s">
        <v>219</v>
      </c>
      <c r="G15" s="11">
        <v>19</v>
      </c>
      <c r="H15" s="101"/>
      <c r="I15" s="136">
        <v>14</v>
      </c>
      <c r="J15" s="137" t="s">
        <v>316</v>
      </c>
      <c r="K15" s="408">
        <f t="shared" si="1"/>
        <v>0</v>
      </c>
      <c r="L15" s="10"/>
      <c r="M15" s="10"/>
      <c r="N15" s="10"/>
      <c r="O15" s="10"/>
      <c r="P15" s="10"/>
      <c r="Q15" s="10"/>
      <c r="R15" s="10"/>
      <c r="S15" s="10"/>
      <c r="T15" s="140"/>
      <c r="U15" s="140"/>
      <c r="V15" s="140"/>
      <c r="W15" s="141"/>
      <c r="X15" s="141"/>
      <c r="Y15" s="141"/>
      <c r="Z15" s="141"/>
      <c r="AA15" s="141"/>
      <c r="AB15" s="141"/>
      <c r="AC15" s="141"/>
      <c r="AD15" s="141"/>
      <c r="AE15" s="141"/>
      <c r="AF15" s="141"/>
      <c r="AG15" s="141"/>
      <c r="AH15" s="141"/>
      <c r="AI15" s="141"/>
      <c r="AJ15" s="141"/>
      <c r="AK15" s="141"/>
      <c r="AL15" s="153">
        <f t="shared" si="0"/>
        <v>0</v>
      </c>
    </row>
    <row r="16" spans="1:46" x14ac:dyDescent="0.3">
      <c r="A16" s="12">
        <v>29</v>
      </c>
      <c r="B16" s="326" t="s">
        <v>183</v>
      </c>
      <c r="C16" s="10"/>
      <c r="D16" s="13"/>
      <c r="E16" s="10"/>
      <c r="F16" s="10" t="s">
        <v>219</v>
      </c>
      <c r="G16" s="14">
        <v>19</v>
      </c>
      <c r="H16" s="101"/>
      <c r="I16" s="142">
        <v>5</v>
      </c>
      <c r="J16" s="143" t="s">
        <v>316</v>
      </c>
      <c r="K16" s="408">
        <f t="shared" si="1"/>
        <v>0</v>
      </c>
      <c r="L16" s="13"/>
      <c r="M16" s="13"/>
      <c r="N16" s="13"/>
      <c r="O16" s="13"/>
      <c r="P16" s="13"/>
      <c r="Q16" s="13"/>
      <c r="R16" s="13"/>
      <c r="S16" s="13"/>
      <c r="T16" s="140"/>
      <c r="U16" s="140"/>
      <c r="V16" s="140"/>
      <c r="W16" s="141"/>
      <c r="X16" s="141"/>
      <c r="Y16" s="141"/>
      <c r="Z16" s="141"/>
      <c r="AA16" s="141"/>
      <c r="AB16" s="141"/>
      <c r="AC16" s="141"/>
      <c r="AD16" s="141"/>
      <c r="AE16" s="141"/>
      <c r="AF16" s="141"/>
      <c r="AG16" s="141"/>
      <c r="AH16" s="141"/>
      <c r="AI16" s="141"/>
      <c r="AJ16" s="141"/>
      <c r="AK16" s="141"/>
      <c r="AL16" s="153">
        <f t="shared" si="0"/>
        <v>0</v>
      </c>
    </row>
    <row r="17" spans="1:38" x14ac:dyDescent="0.3">
      <c r="A17" s="12">
        <v>34</v>
      </c>
      <c r="B17" s="326" t="s">
        <v>175</v>
      </c>
      <c r="C17" s="10"/>
      <c r="D17" s="10"/>
      <c r="E17" s="10"/>
      <c r="F17" s="10" t="s">
        <v>219</v>
      </c>
      <c r="G17" s="14">
        <v>19</v>
      </c>
      <c r="H17" s="101"/>
      <c r="I17" s="136">
        <v>11</v>
      </c>
      <c r="J17" s="137" t="s">
        <v>316</v>
      </c>
      <c r="K17" s="408">
        <f t="shared" si="1"/>
        <v>0</v>
      </c>
      <c r="L17" s="10"/>
      <c r="M17" s="10"/>
      <c r="N17" s="10"/>
      <c r="O17" s="10"/>
      <c r="P17" s="10"/>
      <c r="Q17" s="10"/>
      <c r="R17" s="10"/>
      <c r="S17" s="10"/>
      <c r="T17" s="140"/>
      <c r="U17" s="140"/>
      <c r="V17" s="140"/>
      <c r="W17" s="141"/>
      <c r="X17" s="141"/>
      <c r="Y17" s="141"/>
      <c r="Z17" s="141"/>
      <c r="AA17" s="141"/>
      <c r="AB17" s="141"/>
      <c r="AC17" s="141"/>
      <c r="AD17" s="141"/>
      <c r="AE17" s="141"/>
      <c r="AF17" s="141"/>
      <c r="AG17" s="141"/>
      <c r="AH17" s="141">
        <v>1</v>
      </c>
      <c r="AI17" s="141"/>
      <c r="AJ17" s="141"/>
      <c r="AK17" s="141"/>
      <c r="AL17" s="153">
        <f t="shared" si="0"/>
        <v>1</v>
      </c>
    </row>
    <row r="18" spans="1:38" x14ac:dyDescent="0.3">
      <c r="A18" s="12">
        <v>38</v>
      </c>
      <c r="B18" s="326" t="s">
        <v>748</v>
      </c>
      <c r="C18" s="10"/>
      <c r="D18" s="10"/>
      <c r="E18" s="10"/>
      <c r="F18" s="10" t="s">
        <v>219</v>
      </c>
      <c r="G18" s="14">
        <v>19</v>
      </c>
      <c r="H18" s="101"/>
      <c r="I18" s="136">
        <v>12</v>
      </c>
      <c r="J18" s="137" t="s">
        <v>316</v>
      </c>
      <c r="K18" s="408">
        <f t="shared" si="1"/>
        <v>0</v>
      </c>
      <c r="L18" s="10"/>
      <c r="M18" s="10"/>
      <c r="N18" s="10"/>
      <c r="O18" s="10"/>
      <c r="P18" s="10"/>
      <c r="Q18" s="10"/>
      <c r="R18" s="10"/>
      <c r="S18" s="10"/>
      <c r="T18" s="140"/>
      <c r="U18" s="140"/>
      <c r="V18" s="140"/>
      <c r="W18" s="141"/>
      <c r="X18" s="141"/>
      <c r="Y18" s="141"/>
      <c r="Z18" s="141"/>
      <c r="AA18" s="141"/>
      <c r="AB18" s="141"/>
      <c r="AC18" s="141"/>
      <c r="AD18" s="141"/>
      <c r="AE18" s="141"/>
      <c r="AF18" s="141"/>
      <c r="AG18" s="141"/>
      <c r="AH18" s="141">
        <v>1</v>
      </c>
      <c r="AI18" s="141"/>
      <c r="AJ18" s="141"/>
      <c r="AK18" s="141"/>
      <c r="AL18" s="153">
        <f t="shared" si="0"/>
        <v>1</v>
      </c>
    </row>
    <row r="19" spans="1:38" x14ac:dyDescent="0.3">
      <c r="A19" s="12">
        <v>54</v>
      </c>
      <c r="B19" s="406" t="s">
        <v>176</v>
      </c>
      <c r="C19" s="10"/>
      <c r="D19" s="10"/>
      <c r="E19" s="10"/>
      <c r="F19" s="10" t="s">
        <v>219</v>
      </c>
      <c r="G19" s="14">
        <v>19</v>
      </c>
      <c r="H19" s="101"/>
      <c r="I19" s="136">
        <v>13</v>
      </c>
      <c r="J19" s="137" t="s">
        <v>316</v>
      </c>
      <c r="K19" s="408">
        <f t="shared" si="1"/>
        <v>0</v>
      </c>
      <c r="L19" s="10"/>
      <c r="M19" s="10"/>
      <c r="N19" s="10"/>
      <c r="O19" s="10"/>
      <c r="P19" s="10"/>
      <c r="Q19" s="10"/>
      <c r="R19" s="10"/>
      <c r="S19" s="10"/>
      <c r="T19" s="140"/>
      <c r="U19" s="140"/>
      <c r="V19" s="140"/>
      <c r="W19" s="141"/>
      <c r="X19" s="141"/>
      <c r="Y19" s="141"/>
      <c r="Z19" s="141"/>
      <c r="AA19" s="141"/>
      <c r="AB19" s="141"/>
      <c r="AC19" s="141"/>
      <c r="AD19" s="141"/>
      <c r="AE19" s="141"/>
      <c r="AF19" s="141"/>
      <c r="AG19" s="141"/>
      <c r="AH19" s="141"/>
      <c r="AI19" s="141"/>
      <c r="AJ19" s="141"/>
      <c r="AK19" s="141"/>
      <c r="AL19" s="153">
        <f t="shared" si="0"/>
        <v>0</v>
      </c>
    </row>
    <row r="20" spans="1:38" x14ac:dyDescent="0.3">
      <c r="A20" s="12">
        <v>24</v>
      </c>
      <c r="B20" s="326" t="s">
        <v>108</v>
      </c>
      <c r="C20" s="10"/>
      <c r="D20" s="10"/>
      <c r="E20" s="10"/>
      <c r="F20" s="10" t="s">
        <v>214</v>
      </c>
      <c r="G20" s="14">
        <v>1</v>
      </c>
      <c r="H20" s="101">
        <v>102</v>
      </c>
      <c r="I20" s="136">
        <v>32</v>
      </c>
      <c r="J20" s="137" t="s">
        <v>814</v>
      </c>
      <c r="K20" s="408">
        <f t="shared" si="1"/>
        <v>5.4998074862499999</v>
      </c>
      <c r="L20" s="10"/>
      <c r="M20" s="10">
        <v>4</v>
      </c>
      <c r="N20" s="10"/>
      <c r="O20" s="10"/>
      <c r="P20" s="10"/>
      <c r="Q20" s="10"/>
      <c r="R20" s="10"/>
      <c r="S20" s="10"/>
      <c r="T20" s="140"/>
      <c r="U20" s="140"/>
      <c r="V20" s="140">
        <v>4</v>
      </c>
      <c r="W20" s="141"/>
      <c r="X20" s="141"/>
      <c r="Y20" s="141"/>
      <c r="Z20" s="141"/>
      <c r="AA20" s="141"/>
      <c r="AB20" s="141"/>
      <c r="AC20" s="141"/>
      <c r="AD20" s="141"/>
      <c r="AE20" s="141"/>
      <c r="AF20" s="141"/>
      <c r="AG20" s="141"/>
      <c r="AH20" s="141">
        <v>4</v>
      </c>
      <c r="AI20" s="141"/>
      <c r="AJ20" s="141"/>
      <c r="AK20" s="141"/>
      <c r="AL20" s="153">
        <f t="shared" si="0"/>
        <v>12</v>
      </c>
    </row>
    <row r="21" spans="1:38" x14ac:dyDescent="0.3">
      <c r="A21" s="12">
        <v>5</v>
      </c>
      <c r="B21" s="326" t="s">
        <v>48</v>
      </c>
      <c r="C21" s="10"/>
      <c r="D21" s="10"/>
      <c r="E21" s="10"/>
      <c r="F21" s="10" t="s">
        <v>214</v>
      </c>
      <c r="G21" s="14">
        <v>2</v>
      </c>
      <c r="H21" s="101">
        <v>50</v>
      </c>
      <c r="I21" s="136">
        <v>20</v>
      </c>
      <c r="J21" s="137" t="s">
        <v>815</v>
      </c>
      <c r="K21" s="408">
        <f t="shared" si="1"/>
        <v>3.7137875293750002</v>
      </c>
      <c r="L21" s="10"/>
      <c r="M21" s="10">
        <v>2</v>
      </c>
      <c r="N21" s="10"/>
      <c r="O21" s="10"/>
      <c r="P21" s="10"/>
      <c r="Q21" s="10"/>
      <c r="R21" s="10"/>
      <c r="S21" s="10"/>
      <c r="T21" s="140"/>
      <c r="U21" s="140"/>
      <c r="V21" s="140">
        <v>12</v>
      </c>
      <c r="W21" s="141"/>
      <c r="X21" s="141"/>
      <c r="Y21" s="141"/>
      <c r="Z21" s="141"/>
      <c r="AA21" s="141"/>
      <c r="AB21" s="141"/>
      <c r="AC21" s="141"/>
      <c r="AD21" s="141"/>
      <c r="AE21" s="141"/>
      <c r="AF21" s="141"/>
      <c r="AG21" s="141"/>
      <c r="AH21" s="141">
        <v>5</v>
      </c>
      <c r="AI21" s="141"/>
      <c r="AJ21" s="141"/>
      <c r="AK21" s="141"/>
      <c r="AL21" s="153">
        <f t="shared" si="0"/>
        <v>19</v>
      </c>
    </row>
    <row r="22" spans="1:38" x14ac:dyDescent="0.3">
      <c r="A22" s="12">
        <v>11</v>
      </c>
      <c r="B22" s="327" t="s">
        <v>4</v>
      </c>
      <c r="C22" s="10"/>
      <c r="D22" s="13"/>
      <c r="E22" s="10"/>
      <c r="F22" s="10" t="s">
        <v>214</v>
      </c>
      <c r="G22" s="14">
        <v>3</v>
      </c>
      <c r="H22" s="101">
        <v>35</v>
      </c>
      <c r="I22" s="142">
        <v>25</v>
      </c>
      <c r="J22" s="143" t="s">
        <v>816</v>
      </c>
      <c r="K22" s="408">
        <f t="shared" si="1"/>
        <v>3.6570884831249999</v>
      </c>
      <c r="L22" s="13"/>
      <c r="M22" s="13"/>
      <c r="N22" s="13"/>
      <c r="O22" s="13"/>
      <c r="P22" s="13"/>
      <c r="Q22" s="13"/>
      <c r="R22" s="13"/>
      <c r="S22" s="13"/>
      <c r="T22" s="140"/>
      <c r="U22" s="140"/>
      <c r="V22" s="140"/>
      <c r="W22" s="141"/>
      <c r="X22" s="141"/>
      <c r="Y22" s="141"/>
      <c r="Z22" s="141"/>
      <c r="AA22" s="141"/>
      <c r="AB22" s="141"/>
      <c r="AC22" s="141"/>
      <c r="AD22" s="141"/>
      <c r="AE22" s="141"/>
      <c r="AF22" s="141"/>
      <c r="AG22" s="141"/>
      <c r="AH22" s="141">
        <v>9</v>
      </c>
      <c r="AI22" s="141"/>
      <c r="AJ22" s="141"/>
      <c r="AK22" s="141"/>
      <c r="AL22" s="153">
        <f t="shared" si="0"/>
        <v>9</v>
      </c>
    </row>
    <row r="23" spans="1:38" x14ac:dyDescent="0.3">
      <c r="A23" s="12">
        <v>31</v>
      </c>
      <c r="B23" s="326" t="s">
        <v>178</v>
      </c>
      <c r="C23" s="10"/>
      <c r="D23" s="10"/>
      <c r="E23" s="10"/>
      <c r="F23" s="10" t="s">
        <v>214</v>
      </c>
      <c r="G23" s="14">
        <v>3</v>
      </c>
      <c r="H23" s="101">
        <v>35</v>
      </c>
      <c r="I23" s="136">
        <v>27</v>
      </c>
      <c r="J23" s="137" t="s">
        <v>816</v>
      </c>
      <c r="K23" s="408">
        <f t="shared" si="1"/>
        <v>3.6570884831249999</v>
      </c>
      <c r="L23" s="10"/>
      <c r="M23" s="10">
        <v>1</v>
      </c>
      <c r="N23" s="10"/>
      <c r="O23" s="10"/>
      <c r="P23" s="10"/>
      <c r="Q23" s="10"/>
      <c r="R23" s="10"/>
      <c r="S23" s="10">
        <v>1</v>
      </c>
      <c r="T23" s="140"/>
      <c r="U23" s="140"/>
      <c r="V23" s="140">
        <v>4</v>
      </c>
      <c r="W23" s="141"/>
      <c r="X23" s="141"/>
      <c r="Y23" s="141"/>
      <c r="Z23" s="141"/>
      <c r="AA23" s="141"/>
      <c r="AB23" s="141"/>
      <c r="AC23" s="141"/>
      <c r="AD23" s="141"/>
      <c r="AE23" s="141"/>
      <c r="AF23" s="141"/>
      <c r="AG23" s="141"/>
      <c r="AH23" s="141">
        <v>2</v>
      </c>
      <c r="AI23" s="141"/>
      <c r="AJ23" s="141"/>
      <c r="AK23" s="141"/>
      <c r="AL23" s="153">
        <f t="shared" si="0"/>
        <v>8</v>
      </c>
    </row>
    <row r="24" spans="1:38" x14ac:dyDescent="0.3">
      <c r="A24" s="12">
        <v>58</v>
      </c>
      <c r="B24" s="326" t="s">
        <v>805</v>
      </c>
      <c r="C24" s="10"/>
      <c r="D24" s="10"/>
      <c r="E24" s="10"/>
      <c r="F24" s="10" t="s">
        <v>214</v>
      </c>
      <c r="G24" s="14">
        <v>5</v>
      </c>
      <c r="H24" s="101">
        <v>20</v>
      </c>
      <c r="I24" s="136">
        <v>29</v>
      </c>
      <c r="J24" s="137" t="s">
        <v>817</v>
      </c>
      <c r="K24" s="408">
        <f t="shared" si="1"/>
        <v>2.4097094656250002</v>
      </c>
      <c r="L24" s="10"/>
      <c r="M24" s="10">
        <v>1</v>
      </c>
      <c r="N24" s="10"/>
      <c r="O24" s="10"/>
      <c r="P24" s="10"/>
      <c r="Q24" s="10"/>
      <c r="R24" s="10">
        <v>1</v>
      </c>
      <c r="S24" s="10"/>
      <c r="T24" s="140"/>
      <c r="U24" s="140"/>
      <c r="V24" s="140">
        <v>1</v>
      </c>
      <c r="W24" s="141"/>
      <c r="X24" s="141"/>
      <c r="Y24" s="141"/>
      <c r="Z24" s="141"/>
      <c r="AA24" s="141"/>
      <c r="AB24" s="141"/>
      <c r="AC24" s="141"/>
      <c r="AD24" s="141"/>
      <c r="AE24" s="141"/>
      <c r="AF24" s="141"/>
      <c r="AG24" s="141"/>
      <c r="AH24" s="141"/>
      <c r="AI24" s="141"/>
      <c r="AJ24" s="141"/>
      <c r="AK24" s="141"/>
      <c r="AL24" s="153">
        <f t="shared" si="0"/>
        <v>3</v>
      </c>
    </row>
    <row r="25" spans="1:38" x14ac:dyDescent="0.3">
      <c r="A25" s="12">
        <v>55</v>
      </c>
      <c r="B25" s="326" t="s">
        <v>155</v>
      </c>
      <c r="C25" s="10"/>
      <c r="D25" s="10"/>
      <c r="E25" s="10"/>
      <c r="F25" s="10" t="s">
        <v>214</v>
      </c>
      <c r="G25" s="11">
        <v>6</v>
      </c>
      <c r="H25" s="101"/>
      <c r="I25" s="136">
        <v>24</v>
      </c>
      <c r="J25" s="137" t="s">
        <v>818</v>
      </c>
      <c r="K25" s="408">
        <f t="shared" si="1"/>
        <v>2.3813599425</v>
      </c>
      <c r="L25" s="10"/>
      <c r="M25" s="10">
        <v>1</v>
      </c>
      <c r="N25" s="10"/>
      <c r="O25" s="10"/>
      <c r="P25" s="10"/>
      <c r="Q25" s="10"/>
      <c r="R25" s="10"/>
      <c r="S25" s="10"/>
      <c r="T25" s="140"/>
      <c r="U25" s="140"/>
      <c r="V25" s="140">
        <v>7</v>
      </c>
      <c r="W25" s="141"/>
      <c r="X25" s="141"/>
      <c r="Y25" s="141"/>
      <c r="Z25" s="141"/>
      <c r="AA25" s="141"/>
      <c r="AB25" s="141"/>
      <c r="AC25" s="141"/>
      <c r="AD25" s="141"/>
      <c r="AE25" s="141"/>
      <c r="AF25" s="141"/>
      <c r="AG25" s="141"/>
      <c r="AH25" s="141"/>
      <c r="AI25" s="141"/>
      <c r="AJ25" s="141"/>
      <c r="AK25" s="141"/>
      <c r="AL25" s="153">
        <f t="shared" si="0"/>
        <v>8</v>
      </c>
    </row>
    <row r="26" spans="1:38" x14ac:dyDescent="0.3">
      <c r="A26" s="12">
        <v>7</v>
      </c>
      <c r="B26" s="326" t="s">
        <v>161</v>
      </c>
      <c r="C26" s="10"/>
      <c r="D26" s="13"/>
      <c r="E26" s="10"/>
      <c r="F26" s="10" t="s">
        <v>214</v>
      </c>
      <c r="G26" s="14">
        <v>7</v>
      </c>
      <c r="H26" s="103"/>
      <c r="I26" s="142">
        <v>31</v>
      </c>
      <c r="J26" s="143" t="s">
        <v>795</v>
      </c>
      <c r="K26" s="408">
        <f t="shared" si="1"/>
        <v>1.9844666187500002</v>
      </c>
      <c r="L26" s="13"/>
      <c r="M26" s="13">
        <v>1</v>
      </c>
      <c r="N26" s="13"/>
      <c r="O26" s="13"/>
      <c r="P26" s="13"/>
      <c r="Q26" s="13"/>
      <c r="R26" s="13"/>
      <c r="S26" s="13"/>
      <c r="T26" s="140"/>
      <c r="U26" s="140"/>
      <c r="V26" s="140">
        <v>3</v>
      </c>
      <c r="W26" s="141"/>
      <c r="X26" s="141"/>
      <c r="Y26" s="141"/>
      <c r="Z26" s="141"/>
      <c r="AA26" s="141"/>
      <c r="AB26" s="141"/>
      <c r="AC26" s="141">
        <v>1</v>
      </c>
      <c r="AD26" s="141"/>
      <c r="AE26" s="141"/>
      <c r="AF26" s="141"/>
      <c r="AG26" s="141"/>
      <c r="AH26" s="141">
        <v>2</v>
      </c>
      <c r="AI26" s="141"/>
      <c r="AJ26" s="141"/>
      <c r="AK26" s="141"/>
      <c r="AL26" s="153">
        <f t="shared" si="0"/>
        <v>7</v>
      </c>
    </row>
    <row r="27" spans="1:38" x14ac:dyDescent="0.3">
      <c r="A27" s="12">
        <v>56</v>
      </c>
      <c r="B27" s="326" t="s">
        <v>313</v>
      </c>
      <c r="C27" s="10"/>
      <c r="D27" s="10"/>
      <c r="E27" s="10"/>
      <c r="F27" s="10" t="s">
        <v>214</v>
      </c>
      <c r="G27" s="11">
        <v>8</v>
      </c>
      <c r="H27" s="101"/>
      <c r="I27" s="136">
        <v>26</v>
      </c>
      <c r="J27" s="137" t="s">
        <v>819</v>
      </c>
      <c r="K27" s="408">
        <f t="shared" si="1"/>
        <v>1.9277675725000001</v>
      </c>
      <c r="L27" s="10"/>
      <c r="M27" s="10"/>
      <c r="N27" s="10"/>
      <c r="O27" s="10"/>
      <c r="P27" s="10"/>
      <c r="Q27" s="10">
        <v>1</v>
      </c>
      <c r="R27" s="10"/>
      <c r="S27" s="10"/>
      <c r="T27" s="140"/>
      <c r="U27" s="140"/>
      <c r="V27" s="140">
        <v>5</v>
      </c>
      <c r="W27" s="141"/>
      <c r="X27" s="141"/>
      <c r="Y27" s="141"/>
      <c r="Z27" s="141"/>
      <c r="AA27" s="141"/>
      <c r="AB27" s="141"/>
      <c r="AC27" s="141"/>
      <c r="AD27" s="141"/>
      <c r="AE27" s="141"/>
      <c r="AF27" s="141"/>
      <c r="AG27" s="141"/>
      <c r="AH27" s="141"/>
      <c r="AI27" s="141"/>
      <c r="AJ27" s="141"/>
      <c r="AK27" s="141"/>
      <c r="AL27" s="153">
        <f t="shared" si="0"/>
        <v>6</v>
      </c>
    </row>
    <row r="28" spans="1:38" x14ac:dyDescent="0.3">
      <c r="A28" s="12">
        <v>22</v>
      </c>
      <c r="B28" s="326" t="s">
        <v>7</v>
      </c>
      <c r="C28" s="10"/>
      <c r="D28" s="10"/>
      <c r="E28" s="10"/>
      <c r="F28" s="10" t="s">
        <v>214</v>
      </c>
      <c r="G28" s="11">
        <v>9</v>
      </c>
      <c r="H28" s="101"/>
      <c r="I28" s="136">
        <v>17</v>
      </c>
      <c r="J28" s="137" t="s">
        <v>820</v>
      </c>
      <c r="K28" s="408">
        <f t="shared" si="1"/>
        <v>1.64427234125</v>
      </c>
      <c r="L28" s="10"/>
      <c r="M28" s="10"/>
      <c r="N28" s="10"/>
      <c r="O28" s="10"/>
      <c r="P28" s="10"/>
      <c r="Q28" s="10"/>
      <c r="R28" s="10"/>
      <c r="S28" s="10"/>
      <c r="T28" s="140"/>
      <c r="U28" s="140"/>
      <c r="V28" s="140">
        <v>4</v>
      </c>
      <c r="W28" s="141"/>
      <c r="X28" s="141"/>
      <c r="Y28" s="141"/>
      <c r="Z28" s="141">
        <v>2</v>
      </c>
      <c r="AA28" s="141"/>
      <c r="AB28" s="141"/>
      <c r="AC28" s="141"/>
      <c r="AD28" s="141"/>
      <c r="AE28" s="141"/>
      <c r="AF28" s="141"/>
      <c r="AG28" s="141"/>
      <c r="AH28" s="141"/>
      <c r="AI28" s="141"/>
      <c r="AJ28" s="141"/>
      <c r="AK28" s="141"/>
      <c r="AL28" s="153">
        <f t="shared" si="0"/>
        <v>6</v>
      </c>
    </row>
    <row r="29" spans="1:38" x14ac:dyDescent="0.3">
      <c r="A29" s="12">
        <v>35</v>
      </c>
      <c r="B29" s="326" t="s">
        <v>65</v>
      </c>
      <c r="C29" s="10"/>
      <c r="D29" s="13"/>
      <c r="E29" s="10"/>
      <c r="F29" s="10" t="s">
        <v>214</v>
      </c>
      <c r="G29" s="14">
        <v>10</v>
      </c>
      <c r="H29" s="103"/>
      <c r="I29" s="142">
        <v>30</v>
      </c>
      <c r="J29" s="143" t="s">
        <v>821</v>
      </c>
      <c r="K29" s="408">
        <f t="shared" si="1"/>
        <v>1.5025247256250001</v>
      </c>
      <c r="L29" s="13"/>
      <c r="M29" s="13"/>
      <c r="N29" s="13"/>
      <c r="O29" s="13"/>
      <c r="P29" s="13"/>
      <c r="Q29" s="13"/>
      <c r="R29" s="13"/>
      <c r="S29" s="13"/>
      <c r="T29" s="140"/>
      <c r="U29" s="140"/>
      <c r="V29" s="140">
        <v>5</v>
      </c>
      <c r="W29" s="141"/>
      <c r="X29" s="141"/>
      <c r="Y29" s="141"/>
      <c r="Z29" s="141"/>
      <c r="AA29" s="141"/>
      <c r="AB29" s="141"/>
      <c r="AC29" s="141">
        <v>1</v>
      </c>
      <c r="AD29" s="141"/>
      <c r="AE29" s="141"/>
      <c r="AF29" s="141"/>
      <c r="AG29" s="141"/>
      <c r="AH29" s="141">
        <v>5</v>
      </c>
      <c r="AI29" s="141"/>
      <c r="AJ29" s="141"/>
      <c r="AK29" s="141"/>
      <c r="AL29" s="153">
        <f t="shared" si="0"/>
        <v>11</v>
      </c>
    </row>
    <row r="30" spans="1:38" x14ac:dyDescent="0.3">
      <c r="A30" s="12">
        <v>6</v>
      </c>
      <c r="B30" s="326" t="s">
        <v>405</v>
      </c>
      <c r="C30" s="10"/>
      <c r="D30" s="10"/>
      <c r="E30" s="10"/>
      <c r="F30" s="10" t="s">
        <v>214</v>
      </c>
      <c r="G30" s="11">
        <v>11</v>
      </c>
      <c r="H30" s="101"/>
      <c r="I30" s="136">
        <v>22</v>
      </c>
      <c r="J30" s="137" t="s">
        <v>822</v>
      </c>
      <c r="K30" s="408">
        <f t="shared" si="1"/>
        <v>1.3607771100000001</v>
      </c>
      <c r="L30" s="10"/>
      <c r="M30" s="10">
        <v>1</v>
      </c>
      <c r="N30" s="10"/>
      <c r="O30" s="10"/>
      <c r="P30" s="10"/>
      <c r="Q30" s="10"/>
      <c r="R30" s="10"/>
      <c r="S30" s="10"/>
      <c r="T30" s="140"/>
      <c r="U30" s="140"/>
      <c r="V30" s="140">
        <v>5</v>
      </c>
      <c r="W30" s="141"/>
      <c r="X30" s="141"/>
      <c r="Y30" s="141"/>
      <c r="Z30" s="141"/>
      <c r="AA30" s="141"/>
      <c r="AB30" s="141"/>
      <c r="AC30" s="141"/>
      <c r="AD30" s="141"/>
      <c r="AE30" s="141"/>
      <c r="AF30" s="141"/>
      <c r="AG30" s="141"/>
      <c r="AH30" s="141"/>
      <c r="AI30" s="141"/>
      <c r="AJ30" s="141"/>
      <c r="AK30" s="141"/>
      <c r="AL30" s="153">
        <f t="shared" si="0"/>
        <v>6</v>
      </c>
    </row>
    <row r="31" spans="1:38" x14ac:dyDescent="0.3">
      <c r="A31" s="12">
        <v>20</v>
      </c>
      <c r="B31" s="326" t="s">
        <v>156</v>
      </c>
      <c r="C31" s="10"/>
      <c r="D31" s="10"/>
      <c r="E31" s="10"/>
      <c r="F31" s="10" t="s">
        <v>214</v>
      </c>
      <c r="G31" s="11">
        <v>12</v>
      </c>
      <c r="H31" s="101"/>
      <c r="I31" s="136">
        <v>23</v>
      </c>
      <c r="J31" s="137" t="s">
        <v>786</v>
      </c>
      <c r="K31" s="408">
        <f t="shared" si="1"/>
        <v>1.219029494375</v>
      </c>
      <c r="L31" s="10"/>
      <c r="M31" s="10">
        <v>1</v>
      </c>
      <c r="N31" s="10"/>
      <c r="O31" s="10"/>
      <c r="P31" s="10"/>
      <c r="Q31" s="10"/>
      <c r="R31" s="10"/>
      <c r="S31" s="10"/>
      <c r="T31" s="140"/>
      <c r="U31" s="140"/>
      <c r="V31" s="140">
        <v>3</v>
      </c>
      <c r="W31" s="141"/>
      <c r="X31" s="141"/>
      <c r="Y31" s="141"/>
      <c r="Z31" s="141"/>
      <c r="AA31" s="141"/>
      <c r="AB31" s="141"/>
      <c r="AC31" s="141">
        <v>1</v>
      </c>
      <c r="AD31" s="141"/>
      <c r="AE31" s="141"/>
      <c r="AF31" s="141"/>
      <c r="AG31" s="141"/>
      <c r="AH31" s="141">
        <v>6</v>
      </c>
      <c r="AI31" s="141"/>
      <c r="AJ31" s="141"/>
      <c r="AK31" s="141"/>
      <c r="AL31" s="153">
        <f t="shared" si="0"/>
        <v>11</v>
      </c>
    </row>
    <row r="32" spans="1:38" x14ac:dyDescent="0.3">
      <c r="A32" s="12">
        <v>59</v>
      </c>
      <c r="B32" s="326" t="s">
        <v>177</v>
      </c>
      <c r="C32" s="10"/>
      <c r="D32" s="10"/>
      <c r="E32" s="10"/>
      <c r="F32" s="10" t="s">
        <v>214</v>
      </c>
      <c r="G32" s="11">
        <v>14</v>
      </c>
      <c r="H32" s="101"/>
      <c r="I32" s="136">
        <v>21</v>
      </c>
      <c r="J32" s="137" t="s">
        <v>298</v>
      </c>
      <c r="K32" s="408">
        <f t="shared" si="1"/>
        <v>0.45359237000000002</v>
      </c>
      <c r="L32" s="10"/>
      <c r="M32" s="10"/>
      <c r="N32" s="10"/>
      <c r="O32" s="10"/>
      <c r="P32" s="10"/>
      <c r="Q32" s="10"/>
      <c r="R32" s="10"/>
      <c r="S32" s="10"/>
      <c r="T32" s="140"/>
      <c r="U32" s="140"/>
      <c r="V32" s="140">
        <v>2</v>
      </c>
      <c r="W32" s="141"/>
      <c r="X32" s="141"/>
      <c r="Y32" s="141"/>
      <c r="Z32" s="141"/>
      <c r="AA32" s="141"/>
      <c r="AB32" s="141"/>
      <c r="AC32" s="141"/>
      <c r="AD32" s="141"/>
      <c r="AE32" s="141"/>
      <c r="AF32" s="141"/>
      <c r="AG32" s="141"/>
      <c r="AH32" s="141"/>
      <c r="AI32" s="141"/>
      <c r="AJ32" s="141"/>
      <c r="AK32" s="141"/>
      <c r="AL32" s="153">
        <f t="shared" si="0"/>
        <v>2</v>
      </c>
    </row>
    <row r="33" spans="1:38" x14ac:dyDescent="0.3">
      <c r="A33" s="12">
        <v>15</v>
      </c>
      <c r="B33" s="326" t="s">
        <v>745</v>
      </c>
      <c r="C33" s="10"/>
      <c r="D33" s="10"/>
      <c r="E33" s="10"/>
      <c r="F33" s="10" t="s">
        <v>214</v>
      </c>
      <c r="G33" s="11">
        <v>19</v>
      </c>
      <c r="H33" s="101"/>
      <c r="I33" s="136">
        <v>28</v>
      </c>
      <c r="J33" s="137" t="s">
        <v>316</v>
      </c>
      <c r="K33" s="408">
        <f t="shared" si="1"/>
        <v>0</v>
      </c>
      <c r="L33" s="10"/>
      <c r="M33" s="10"/>
      <c r="N33" s="10"/>
      <c r="O33" s="10"/>
      <c r="P33" s="10"/>
      <c r="Q33" s="10"/>
      <c r="R33" s="10"/>
      <c r="S33" s="10"/>
      <c r="T33" s="140"/>
      <c r="U33" s="140"/>
      <c r="V33" s="140"/>
      <c r="W33" s="141"/>
      <c r="X33" s="141"/>
      <c r="Y33" s="141"/>
      <c r="Z33" s="141"/>
      <c r="AA33" s="141"/>
      <c r="AB33" s="141"/>
      <c r="AC33" s="141"/>
      <c r="AD33" s="141"/>
      <c r="AE33" s="141"/>
      <c r="AF33" s="141"/>
      <c r="AG33" s="141"/>
      <c r="AH33" s="141">
        <v>3</v>
      </c>
      <c r="AI33" s="141"/>
      <c r="AJ33" s="141"/>
      <c r="AK33" s="141"/>
      <c r="AL33" s="153">
        <f t="shared" si="0"/>
        <v>3</v>
      </c>
    </row>
    <row r="34" spans="1:38" x14ac:dyDescent="0.3">
      <c r="A34" s="12">
        <v>17</v>
      </c>
      <c r="B34" s="326" t="s">
        <v>179</v>
      </c>
      <c r="C34" s="10"/>
      <c r="D34" s="13"/>
      <c r="E34" s="10"/>
      <c r="F34" s="10" t="s">
        <v>216</v>
      </c>
      <c r="G34" s="14">
        <v>1</v>
      </c>
      <c r="H34" s="103">
        <v>170</v>
      </c>
      <c r="I34" s="142">
        <v>38</v>
      </c>
      <c r="J34" s="143" t="s">
        <v>810</v>
      </c>
      <c r="K34" s="408">
        <f t="shared" si="1"/>
        <v>12.473790175</v>
      </c>
      <c r="L34" s="13"/>
      <c r="M34" s="13"/>
      <c r="N34" s="13"/>
      <c r="O34" s="13"/>
      <c r="P34" s="13"/>
      <c r="Q34" s="13"/>
      <c r="R34" s="13"/>
      <c r="S34" s="13"/>
      <c r="T34" s="140"/>
      <c r="U34" s="140"/>
      <c r="V34" s="140">
        <v>3</v>
      </c>
      <c r="W34" s="141"/>
      <c r="X34" s="141"/>
      <c r="Y34" s="141"/>
      <c r="Z34" s="141"/>
      <c r="AA34" s="141"/>
      <c r="AB34" s="141"/>
      <c r="AC34" s="141"/>
      <c r="AD34" s="141"/>
      <c r="AE34" s="141"/>
      <c r="AF34" s="141"/>
      <c r="AG34" s="141"/>
      <c r="AH34" s="141">
        <v>1</v>
      </c>
      <c r="AI34" s="141"/>
      <c r="AJ34" s="141"/>
      <c r="AK34" s="141"/>
      <c r="AL34" s="153">
        <f t="shared" si="0"/>
        <v>4</v>
      </c>
    </row>
    <row r="35" spans="1:38" x14ac:dyDescent="0.3">
      <c r="A35" s="12">
        <v>18</v>
      </c>
      <c r="B35" s="326" t="s">
        <v>13</v>
      </c>
      <c r="C35" s="10"/>
      <c r="D35" s="10"/>
      <c r="E35" s="10"/>
      <c r="F35" s="10" t="s">
        <v>216</v>
      </c>
      <c r="G35" s="11">
        <v>2</v>
      </c>
      <c r="H35" s="101">
        <v>50</v>
      </c>
      <c r="I35" s="136">
        <v>37</v>
      </c>
      <c r="J35" s="137" t="s">
        <v>772</v>
      </c>
      <c r="K35" s="408">
        <f t="shared" si="1"/>
        <v>7.8811674287500004</v>
      </c>
      <c r="L35" s="10"/>
      <c r="M35" s="10"/>
      <c r="N35" s="10"/>
      <c r="O35" s="10"/>
      <c r="P35" s="10"/>
      <c r="Q35" s="10"/>
      <c r="R35" s="10"/>
      <c r="S35" s="10"/>
      <c r="T35" s="140"/>
      <c r="U35" s="140"/>
      <c r="V35" s="140">
        <v>4</v>
      </c>
      <c r="W35" s="141"/>
      <c r="X35" s="141"/>
      <c r="Y35" s="141"/>
      <c r="Z35" s="141"/>
      <c r="AA35" s="141"/>
      <c r="AB35" s="141"/>
      <c r="AC35" s="141">
        <v>1</v>
      </c>
      <c r="AD35" s="141"/>
      <c r="AE35" s="141"/>
      <c r="AF35" s="141"/>
      <c r="AG35" s="141"/>
      <c r="AH35" s="141"/>
      <c r="AI35" s="141"/>
      <c r="AJ35" s="141"/>
      <c r="AK35" s="141"/>
      <c r="AL35" s="153">
        <f t="shared" si="0"/>
        <v>5</v>
      </c>
    </row>
    <row r="36" spans="1:38" x14ac:dyDescent="0.3">
      <c r="A36" s="12">
        <v>2</v>
      </c>
      <c r="B36" s="326" t="s">
        <v>173</v>
      </c>
      <c r="C36" s="10"/>
      <c r="D36" s="10"/>
      <c r="E36" s="10"/>
      <c r="F36" s="10" t="s">
        <v>216</v>
      </c>
      <c r="G36" s="11">
        <v>3</v>
      </c>
      <c r="H36" s="101">
        <v>40</v>
      </c>
      <c r="I36" s="136">
        <v>33</v>
      </c>
      <c r="J36" s="137" t="s">
        <v>811</v>
      </c>
      <c r="K36" s="408">
        <f t="shared" si="1"/>
        <v>6.2368950874999998</v>
      </c>
      <c r="L36" s="10"/>
      <c r="M36" s="10"/>
      <c r="N36" s="10"/>
      <c r="O36" s="10"/>
      <c r="P36" s="10"/>
      <c r="Q36" s="10"/>
      <c r="R36" s="10"/>
      <c r="S36" s="10"/>
      <c r="T36" s="140"/>
      <c r="U36" s="140"/>
      <c r="V36" s="140">
        <v>5</v>
      </c>
      <c r="W36" s="141"/>
      <c r="X36" s="141"/>
      <c r="Y36" s="141"/>
      <c r="Z36" s="141"/>
      <c r="AA36" s="141"/>
      <c r="AB36" s="141"/>
      <c r="AC36" s="141"/>
      <c r="AD36" s="141"/>
      <c r="AE36" s="141"/>
      <c r="AF36" s="141"/>
      <c r="AG36" s="141"/>
      <c r="AH36" s="141">
        <v>6</v>
      </c>
      <c r="AI36" s="141"/>
      <c r="AJ36" s="141"/>
      <c r="AK36" s="141"/>
      <c r="AL36" s="153">
        <f t="shared" ref="AL36:AL67" si="2">SUM(L36:AK36)</f>
        <v>11</v>
      </c>
    </row>
    <row r="37" spans="1:38" x14ac:dyDescent="0.3">
      <c r="A37" s="12">
        <v>14</v>
      </c>
      <c r="B37" s="326" t="s">
        <v>30</v>
      </c>
      <c r="C37" s="10"/>
      <c r="D37" s="13"/>
      <c r="E37" s="10"/>
      <c r="F37" s="10" t="s">
        <v>216</v>
      </c>
      <c r="G37" s="11">
        <v>4</v>
      </c>
      <c r="H37" s="103">
        <v>30</v>
      </c>
      <c r="I37" s="142">
        <v>46</v>
      </c>
      <c r="J37" s="143" t="s">
        <v>812</v>
      </c>
      <c r="K37" s="408">
        <f t="shared" si="1"/>
        <v>5.1029141625000003</v>
      </c>
      <c r="L37" s="13"/>
      <c r="M37" s="13"/>
      <c r="N37" s="13"/>
      <c r="O37" s="13"/>
      <c r="P37" s="13"/>
      <c r="Q37" s="13"/>
      <c r="R37" s="13"/>
      <c r="S37" s="13"/>
      <c r="T37" s="140"/>
      <c r="U37" s="140"/>
      <c r="V37" s="140">
        <v>1</v>
      </c>
      <c r="W37" s="141"/>
      <c r="X37" s="141"/>
      <c r="Y37" s="141"/>
      <c r="Z37" s="141"/>
      <c r="AA37" s="141"/>
      <c r="AB37" s="141"/>
      <c r="AC37" s="141"/>
      <c r="AD37" s="141"/>
      <c r="AE37" s="141"/>
      <c r="AF37" s="141"/>
      <c r="AG37" s="141"/>
      <c r="AH37" s="141"/>
      <c r="AI37" s="141"/>
      <c r="AJ37" s="141"/>
      <c r="AK37" s="141"/>
      <c r="AL37" s="153">
        <f t="shared" si="2"/>
        <v>1</v>
      </c>
    </row>
    <row r="38" spans="1:38" x14ac:dyDescent="0.3">
      <c r="A38" s="12">
        <v>21</v>
      </c>
      <c r="B38" s="326" t="s">
        <v>117</v>
      </c>
      <c r="C38" s="10"/>
      <c r="D38" s="10"/>
      <c r="E38" s="10"/>
      <c r="F38" s="10" t="s">
        <v>216</v>
      </c>
      <c r="G38" s="11">
        <v>5</v>
      </c>
      <c r="H38" s="101">
        <v>20</v>
      </c>
      <c r="I38" s="136">
        <v>39</v>
      </c>
      <c r="J38" s="137" t="s">
        <v>813</v>
      </c>
      <c r="K38" s="408">
        <f t="shared" si="1"/>
        <v>4.5359237000000006</v>
      </c>
      <c r="L38" s="10"/>
      <c r="M38" s="10"/>
      <c r="N38" s="10"/>
      <c r="O38" s="10"/>
      <c r="P38" s="10"/>
      <c r="Q38" s="10"/>
      <c r="R38" s="10"/>
      <c r="S38" s="10"/>
      <c r="T38" s="140"/>
      <c r="U38" s="140"/>
      <c r="V38" s="140">
        <v>8</v>
      </c>
      <c r="W38" s="141"/>
      <c r="X38" s="141"/>
      <c r="Y38" s="141"/>
      <c r="Z38" s="141"/>
      <c r="AA38" s="141"/>
      <c r="AB38" s="141"/>
      <c r="AC38" s="141">
        <v>1</v>
      </c>
      <c r="AD38" s="141"/>
      <c r="AE38" s="141"/>
      <c r="AF38" s="141"/>
      <c r="AG38" s="141"/>
      <c r="AH38" s="141">
        <v>2</v>
      </c>
      <c r="AI38" s="141"/>
      <c r="AJ38" s="141"/>
      <c r="AK38" s="141"/>
      <c r="AL38" s="153">
        <f t="shared" si="2"/>
        <v>11</v>
      </c>
    </row>
    <row r="39" spans="1:38" x14ac:dyDescent="0.3">
      <c r="A39" s="12">
        <v>32</v>
      </c>
      <c r="B39" s="326" t="s">
        <v>51</v>
      </c>
      <c r="C39" s="10"/>
      <c r="D39" s="10"/>
      <c r="E39" s="10"/>
      <c r="F39" s="10" t="s">
        <v>216</v>
      </c>
      <c r="G39" s="11">
        <v>6</v>
      </c>
      <c r="H39" s="101"/>
      <c r="I39" s="136">
        <v>35</v>
      </c>
      <c r="J39" s="137" t="s">
        <v>823</v>
      </c>
      <c r="K39" s="408">
        <f t="shared" si="1"/>
        <v>3.1751465900000002</v>
      </c>
      <c r="L39" s="10"/>
      <c r="M39" s="10"/>
      <c r="N39" s="10"/>
      <c r="O39" s="10"/>
      <c r="P39" s="10"/>
      <c r="Q39" s="10"/>
      <c r="R39" s="10"/>
      <c r="S39" s="10"/>
      <c r="T39" s="140"/>
      <c r="U39" s="140"/>
      <c r="V39" s="140">
        <v>4</v>
      </c>
      <c r="W39" s="141"/>
      <c r="X39" s="141"/>
      <c r="Y39" s="141"/>
      <c r="Z39" s="141"/>
      <c r="AA39" s="141"/>
      <c r="AB39" s="141"/>
      <c r="AC39" s="141"/>
      <c r="AD39" s="141"/>
      <c r="AE39" s="141"/>
      <c r="AF39" s="141"/>
      <c r="AG39" s="141"/>
      <c r="AH39" s="141"/>
      <c r="AI39" s="141"/>
      <c r="AJ39" s="141"/>
      <c r="AK39" s="141"/>
      <c r="AL39" s="153">
        <f t="shared" si="2"/>
        <v>4</v>
      </c>
    </row>
    <row r="40" spans="1:38" x14ac:dyDescent="0.3">
      <c r="A40" s="12">
        <v>25</v>
      </c>
      <c r="B40" s="326" t="s">
        <v>803</v>
      </c>
      <c r="C40" s="10"/>
      <c r="D40" s="10"/>
      <c r="E40" s="10"/>
      <c r="F40" s="10" t="s">
        <v>216</v>
      </c>
      <c r="G40" s="11">
        <v>7</v>
      </c>
      <c r="H40" s="101"/>
      <c r="I40" s="136">
        <v>34</v>
      </c>
      <c r="J40" s="137" t="s">
        <v>824</v>
      </c>
      <c r="K40" s="408">
        <f t="shared" si="1"/>
        <v>3.1184475437499999</v>
      </c>
      <c r="L40" s="10"/>
      <c r="M40" s="10">
        <v>1</v>
      </c>
      <c r="N40" s="10"/>
      <c r="O40" s="10"/>
      <c r="P40" s="10"/>
      <c r="Q40" s="10"/>
      <c r="R40" s="10"/>
      <c r="S40" s="10"/>
      <c r="T40" s="140"/>
      <c r="U40" s="140"/>
      <c r="V40" s="140">
        <v>4</v>
      </c>
      <c r="W40" s="141"/>
      <c r="X40" s="141"/>
      <c r="Y40" s="141"/>
      <c r="Z40" s="141"/>
      <c r="AA40" s="141"/>
      <c r="AB40" s="141"/>
      <c r="AC40" s="141"/>
      <c r="AD40" s="141"/>
      <c r="AE40" s="141"/>
      <c r="AF40" s="141"/>
      <c r="AG40" s="141"/>
      <c r="AH40" s="141"/>
      <c r="AI40" s="141"/>
      <c r="AJ40" s="141"/>
      <c r="AK40" s="141"/>
      <c r="AL40" s="153">
        <f t="shared" si="2"/>
        <v>5</v>
      </c>
    </row>
    <row r="41" spans="1:38" x14ac:dyDescent="0.3">
      <c r="A41" s="12">
        <v>8</v>
      </c>
      <c r="B41" s="326" t="s">
        <v>381</v>
      </c>
      <c r="C41" s="10"/>
      <c r="D41" s="13"/>
      <c r="E41" s="10"/>
      <c r="F41" s="10" t="s">
        <v>216</v>
      </c>
      <c r="G41" s="14">
        <v>8</v>
      </c>
      <c r="H41" s="103"/>
      <c r="I41" s="142">
        <v>47</v>
      </c>
      <c r="J41" s="143" t="s">
        <v>825</v>
      </c>
      <c r="K41" s="408">
        <f t="shared" si="1"/>
        <v>2.7215542200000002</v>
      </c>
      <c r="L41" s="13"/>
      <c r="M41" s="13"/>
      <c r="N41" s="13"/>
      <c r="O41" s="13"/>
      <c r="P41" s="13"/>
      <c r="Q41" s="13"/>
      <c r="R41" s="13"/>
      <c r="S41" s="13"/>
      <c r="T41" s="140"/>
      <c r="U41" s="140"/>
      <c r="V41" s="140">
        <v>12</v>
      </c>
      <c r="W41" s="141"/>
      <c r="X41" s="141"/>
      <c r="Y41" s="141"/>
      <c r="Z41" s="141"/>
      <c r="AA41" s="141"/>
      <c r="AB41" s="141"/>
      <c r="AC41" s="141"/>
      <c r="AD41" s="141"/>
      <c r="AE41" s="141"/>
      <c r="AF41" s="141"/>
      <c r="AG41" s="141"/>
      <c r="AH41" s="141">
        <v>1</v>
      </c>
      <c r="AI41" s="141"/>
      <c r="AJ41" s="141"/>
      <c r="AK41" s="141"/>
      <c r="AL41" s="153">
        <f t="shared" si="2"/>
        <v>13</v>
      </c>
    </row>
    <row r="42" spans="1:38" x14ac:dyDescent="0.3">
      <c r="A42" s="12">
        <v>60</v>
      </c>
      <c r="B42" s="326" t="s">
        <v>101</v>
      </c>
      <c r="C42" s="10"/>
      <c r="D42" s="10"/>
      <c r="E42" s="10"/>
      <c r="F42" s="10" t="s">
        <v>216</v>
      </c>
      <c r="G42" s="11">
        <v>8</v>
      </c>
      <c r="H42" s="101"/>
      <c r="I42" s="136">
        <v>45</v>
      </c>
      <c r="J42" s="137" t="s">
        <v>825</v>
      </c>
      <c r="K42" s="408">
        <f t="shared" si="1"/>
        <v>2.7215542200000002</v>
      </c>
      <c r="L42" s="10"/>
      <c r="M42" s="10"/>
      <c r="N42" s="10"/>
      <c r="O42" s="10"/>
      <c r="P42" s="10"/>
      <c r="Q42" s="10"/>
      <c r="R42" s="10"/>
      <c r="S42" s="10"/>
      <c r="T42" s="140"/>
      <c r="U42" s="140"/>
      <c r="V42" s="140">
        <v>4</v>
      </c>
      <c r="W42" s="141"/>
      <c r="X42" s="141"/>
      <c r="Y42" s="141"/>
      <c r="Z42" s="141"/>
      <c r="AA42" s="141"/>
      <c r="AB42" s="141"/>
      <c r="AC42" s="141"/>
      <c r="AD42" s="141"/>
      <c r="AE42" s="141"/>
      <c r="AF42" s="141"/>
      <c r="AG42" s="141"/>
      <c r="AH42" s="141"/>
      <c r="AI42" s="141"/>
      <c r="AJ42" s="141"/>
      <c r="AK42" s="141"/>
      <c r="AL42" s="153">
        <f t="shared" si="2"/>
        <v>4</v>
      </c>
    </row>
    <row r="43" spans="1:38" x14ac:dyDescent="0.3">
      <c r="A43" s="12">
        <v>27</v>
      </c>
      <c r="B43" s="326" t="s">
        <v>159</v>
      </c>
      <c r="C43" s="10"/>
      <c r="D43" s="10"/>
      <c r="E43" s="10"/>
      <c r="F43" s="10" t="s">
        <v>216</v>
      </c>
      <c r="G43" s="11">
        <v>10</v>
      </c>
      <c r="H43" s="101"/>
      <c r="I43" s="136">
        <v>40</v>
      </c>
      <c r="J43" s="137" t="s">
        <v>758</v>
      </c>
      <c r="K43" s="408">
        <f t="shared" si="1"/>
        <v>0.68038855500000006</v>
      </c>
      <c r="L43" s="10"/>
      <c r="M43" s="10"/>
      <c r="N43" s="10"/>
      <c r="O43" s="10"/>
      <c r="P43" s="10"/>
      <c r="Q43" s="10"/>
      <c r="R43" s="10"/>
      <c r="S43" s="10"/>
      <c r="T43" s="140"/>
      <c r="U43" s="140"/>
      <c r="V43" s="140">
        <v>3</v>
      </c>
      <c r="W43" s="141"/>
      <c r="X43" s="141"/>
      <c r="Y43" s="141"/>
      <c r="Z43" s="141"/>
      <c r="AA43" s="141"/>
      <c r="AB43" s="141"/>
      <c r="AC43" s="141"/>
      <c r="AD43" s="141"/>
      <c r="AE43" s="141"/>
      <c r="AF43" s="141"/>
      <c r="AG43" s="141"/>
      <c r="AH43" s="141">
        <v>5</v>
      </c>
      <c r="AI43" s="141"/>
      <c r="AJ43" s="141"/>
      <c r="AK43" s="141"/>
      <c r="AL43" s="153">
        <f t="shared" si="2"/>
        <v>8</v>
      </c>
    </row>
    <row r="44" spans="1:38" x14ac:dyDescent="0.3">
      <c r="A44" s="12">
        <v>33</v>
      </c>
      <c r="B44" s="326" t="s">
        <v>169</v>
      </c>
      <c r="C44" s="10"/>
      <c r="D44" s="10"/>
      <c r="E44" s="10"/>
      <c r="F44" s="10" t="s">
        <v>216</v>
      </c>
      <c r="G44" s="11">
        <v>10</v>
      </c>
      <c r="H44" s="101"/>
      <c r="I44" s="136">
        <v>48</v>
      </c>
      <c r="J44" s="137" t="s">
        <v>758</v>
      </c>
      <c r="K44" s="408">
        <f t="shared" si="1"/>
        <v>0.68038855500000006</v>
      </c>
      <c r="L44" s="10"/>
      <c r="M44" s="10"/>
      <c r="N44" s="10"/>
      <c r="O44" s="10"/>
      <c r="P44" s="10"/>
      <c r="Q44" s="10"/>
      <c r="R44" s="10"/>
      <c r="S44" s="10"/>
      <c r="T44" s="140"/>
      <c r="U44" s="140"/>
      <c r="V44" s="140">
        <v>2</v>
      </c>
      <c r="W44" s="141"/>
      <c r="X44" s="141"/>
      <c r="Y44" s="141"/>
      <c r="Z44" s="141"/>
      <c r="AA44" s="141"/>
      <c r="AB44" s="141"/>
      <c r="AC44" s="141"/>
      <c r="AD44" s="141"/>
      <c r="AE44" s="141"/>
      <c r="AF44" s="141"/>
      <c r="AG44" s="141"/>
      <c r="AH44" s="141">
        <v>2</v>
      </c>
      <c r="AI44" s="141"/>
      <c r="AJ44" s="141"/>
      <c r="AK44" s="141"/>
      <c r="AL44" s="153">
        <f t="shared" si="2"/>
        <v>4</v>
      </c>
    </row>
    <row r="45" spans="1:38" x14ac:dyDescent="0.3">
      <c r="A45" s="12">
        <v>30</v>
      </c>
      <c r="B45" s="326" t="s">
        <v>172</v>
      </c>
      <c r="C45" s="10"/>
      <c r="D45" s="13"/>
      <c r="E45" s="10"/>
      <c r="F45" s="10" t="s">
        <v>216</v>
      </c>
      <c r="G45" s="14">
        <v>12</v>
      </c>
      <c r="H45" s="103"/>
      <c r="I45" s="142">
        <v>41</v>
      </c>
      <c r="J45" s="143" t="s">
        <v>797</v>
      </c>
      <c r="K45" s="408">
        <f t="shared" si="1"/>
        <v>0.59533998562500001</v>
      </c>
      <c r="L45" s="13"/>
      <c r="M45" s="13"/>
      <c r="N45" s="13"/>
      <c r="O45" s="13"/>
      <c r="P45" s="13"/>
      <c r="Q45" s="13"/>
      <c r="R45" s="13"/>
      <c r="S45" s="13"/>
      <c r="T45" s="140"/>
      <c r="U45" s="140"/>
      <c r="V45" s="140">
        <v>1</v>
      </c>
      <c r="W45" s="141"/>
      <c r="X45" s="141"/>
      <c r="Y45" s="141"/>
      <c r="Z45" s="141">
        <v>1</v>
      </c>
      <c r="AA45" s="141"/>
      <c r="AB45" s="141"/>
      <c r="AC45" s="141"/>
      <c r="AD45" s="141"/>
      <c r="AE45" s="141"/>
      <c r="AF45" s="141"/>
      <c r="AG45" s="141"/>
      <c r="AH45" s="141">
        <v>1</v>
      </c>
      <c r="AI45" s="141"/>
      <c r="AJ45" s="141"/>
      <c r="AK45" s="141"/>
      <c r="AL45" s="153">
        <f t="shared" si="2"/>
        <v>3</v>
      </c>
    </row>
    <row r="46" spans="1:38" x14ac:dyDescent="0.3">
      <c r="A46" s="12">
        <v>36</v>
      </c>
      <c r="B46" s="328" t="s">
        <v>285</v>
      </c>
      <c r="C46" s="10"/>
      <c r="D46" s="10"/>
      <c r="E46" s="10"/>
      <c r="F46" s="10" t="s">
        <v>216</v>
      </c>
      <c r="G46" s="11">
        <v>13</v>
      </c>
      <c r="H46" s="101"/>
      <c r="I46" s="136">
        <v>36</v>
      </c>
      <c r="J46" s="137" t="s">
        <v>298</v>
      </c>
      <c r="K46" s="408">
        <f t="shared" si="1"/>
        <v>0.45359237000000002</v>
      </c>
      <c r="L46" s="10"/>
      <c r="M46" s="10"/>
      <c r="N46" s="10"/>
      <c r="O46" s="10"/>
      <c r="P46" s="10"/>
      <c r="Q46" s="10"/>
      <c r="R46" s="10"/>
      <c r="S46" s="10"/>
      <c r="T46" s="140"/>
      <c r="U46" s="140"/>
      <c r="V46" s="140">
        <v>2</v>
      </c>
      <c r="W46" s="141"/>
      <c r="X46" s="141"/>
      <c r="Y46" s="141"/>
      <c r="Z46" s="141"/>
      <c r="AA46" s="141"/>
      <c r="AB46" s="141"/>
      <c r="AC46" s="141"/>
      <c r="AD46" s="141"/>
      <c r="AE46" s="141"/>
      <c r="AF46" s="141"/>
      <c r="AG46" s="141"/>
      <c r="AH46" s="141">
        <v>2</v>
      </c>
      <c r="AI46" s="141"/>
      <c r="AJ46" s="141"/>
      <c r="AK46" s="141"/>
      <c r="AL46" s="153">
        <f t="shared" si="2"/>
        <v>4</v>
      </c>
    </row>
    <row r="47" spans="1:38" ht="15.75" customHeight="1" x14ac:dyDescent="0.3">
      <c r="A47" s="12">
        <v>53</v>
      </c>
      <c r="B47" s="326" t="s">
        <v>170</v>
      </c>
      <c r="C47" s="10"/>
      <c r="D47" s="10"/>
      <c r="E47" s="10"/>
      <c r="F47" s="10" t="s">
        <v>216</v>
      </c>
      <c r="G47" s="11">
        <v>14</v>
      </c>
      <c r="H47" s="101"/>
      <c r="I47" s="136">
        <v>44</v>
      </c>
      <c r="J47" s="137" t="s">
        <v>305</v>
      </c>
      <c r="K47" s="408">
        <f t="shared" si="1"/>
        <v>0.22679618500000001</v>
      </c>
      <c r="L47" s="10"/>
      <c r="M47" s="10"/>
      <c r="N47" s="10"/>
      <c r="O47" s="10"/>
      <c r="P47" s="10"/>
      <c r="Q47" s="10"/>
      <c r="R47" s="10"/>
      <c r="S47" s="10"/>
      <c r="T47" s="140"/>
      <c r="U47" s="140"/>
      <c r="V47" s="140">
        <v>1</v>
      </c>
      <c r="W47" s="141"/>
      <c r="X47" s="141"/>
      <c r="Y47" s="141"/>
      <c r="Z47" s="141"/>
      <c r="AA47" s="141"/>
      <c r="AB47" s="141"/>
      <c r="AC47" s="141"/>
      <c r="AD47" s="141"/>
      <c r="AE47" s="141"/>
      <c r="AF47" s="141"/>
      <c r="AG47" s="141"/>
      <c r="AH47" s="141"/>
      <c r="AI47" s="141"/>
      <c r="AJ47" s="141"/>
      <c r="AK47" s="141"/>
      <c r="AL47" s="153">
        <f t="shared" si="2"/>
        <v>1</v>
      </c>
    </row>
    <row r="48" spans="1:38" ht="15.75" customHeight="1" x14ac:dyDescent="0.3">
      <c r="A48" s="12">
        <v>3</v>
      </c>
      <c r="B48" s="326" t="s">
        <v>801</v>
      </c>
      <c r="C48" s="10"/>
      <c r="D48" s="10"/>
      <c r="E48" s="10"/>
      <c r="F48" s="10" t="s">
        <v>216</v>
      </c>
      <c r="G48" s="11">
        <v>19</v>
      </c>
      <c r="H48" s="101"/>
      <c r="I48" s="136">
        <v>43</v>
      </c>
      <c r="J48" s="137" t="s">
        <v>316</v>
      </c>
      <c r="K48" s="408">
        <f t="shared" si="1"/>
        <v>0</v>
      </c>
      <c r="L48" s="10"/>
      <c r="M48" s="10"/>
      <c r="N48" s="10"/>
      <c r="O48" s="10"/>
      <c r="P48" s="10"/>
      <c r="Q48" s="10"/>
      <c r="R48" s="10"/>
      <c r="S48" s="10"/>
      <c r="T48" s="140"/>
      <c r="U48" s="140"/>
      <c r="V48" s="140"/>
      <c r="W48" s="141"/>
      <c r="X48" s="141"/>
      <c r="Y48" s="141"/>
      <c r="Z48" s="141"/>
      <c r="AA48" s="141"/>
      <c r="AB48" s="141"/>
      <c r="AC48" s="141"/>
      <c r="AD48" s="141"/>
      <c r="AE48" s="141"/>
      <c r="AF48" s="141"/>
      <c r="AG48" s="141"/>
      <c r="AH48" s="141">
        <v>3</v>
      </c>
      <c r="AI48" s="141"/>
      <c r="AJ48" s="141"/>
      <c r="AK48" s="141"/>
      <c r="AL48" s="153">
        <f t="shared" si="2"/>
        <v>3</v>
      </c>
    </row>
    <row r="49" spans="1:38" ht="15.75" customHeight="1" x14ac:dyDescent="0.3">
      <c r="A49" s="12">
        <v>13</v>
      </c>
      <c r="B49" s="326" t="s">
        <v>77</v>
      </c>
      <c r="C49" s="10"/>
      <c r="D49" s="13"/>
      <c r="E49" s="10"/>
      <c r="F49" s="10" t="s">
        <v>216</v>
      </c>
      <c r="G49" s="14">
        <v>19</v>
      </c>
      <c r="H49" s="103"/>
      <c r="I49" s="142">
        <v>42</v>
      </c>
      <c r="J49" s="143" t="s">
        <v>316</v>
      </c>
      <c r="K49" s="408">
        <f t="shared" si="1"/>
        <v>0</v>
      </c>
      <c r="L49" s="13"/>
      <c r="M49" s="13"/>
      <c r="N49" s="13"/>
      <c r="O49" s="13"/>
      <c r="P49" s="13"/>
      <c r="Q49" s="13"/>
      <c r="R49" s="13"/>
      <c r="S49" s="13"/>
      <c r="T49" s="140"/>
      <c r="U49" s="140"/>
      <c r="V49" s="140"/>
      <c r="W49" s="141"/>
      <c r="X49" s="141"/>
      <c r="Y49" s="141"/>
      <c r="Z49" s="141"/>
      <c r="AA49" s="141"/>
      <c r="AB49" s="141"/>
      <c r="AC49" s="141"/>
      <c r="AD49" s="141"/>
      <c r="AE49" s="141"/>
      <c r="AF49" s="141"/>
      <c r="AG49" s="141"/>
      <c r="AH49" s="141">
        <v>3</v>
      </c>
      <c r="AI49" s="141"/>
      <c r="AJ49" s="141"/>
      <c r="AK49" s="141"/>
      <c r="AL49" s="153">
        <f t="shared" si="2"/>
        <v>3</v>
      </c>
    </row>
    <row r="50" spans="1:38" x14ac:dyDescent="0.3">
      <c r="A50" s="12">
        <v>61</v>
      </c>
      <c r="B50" s="290"/>
      <c r="C50" s="10"/>
      <c r="D50" s="10"/>
      <c r="E50" s="10"/>
      <c r="F50" s="10"/>
      <c r="G50" s="11"/>
      <c r="H50" s="101"/>
      <c r="I50" s="136"/>
      <c r="J50" s="137"/>
      <c r="K50" s="332"/>
      <c r="L50" s="10"/>
      <c r="M50" s="10"/>
      <c r="N50" s="10"/>
      <c r="O50" s="10"/>
      <c r="P50" s="10"/>
      <c r="Q50" s="10"/>
      <c r="R50" s="10"/>
      <c r="S50" s="10"/>
      <c r="T50" s="140"/>
      <c r="U50" s="140"/>
      <c r="V50" s="140"/>
      <c r="W50" s="141"/>
      <c r="X50" s="141"/>
      <c r="Y50" s="141"/>
      <c r="Z50" s="141"/>
      <c r="AA50" s="141"/>
      <c r="AB50" s="141"/>
      <c r="AC50" s="141"/>
      <c r="AD50" s="141"/>
      <c r="AE50" s="141"/>
      <c r="AF50" s="141"/>
      <c r="AG50" s="141"/>
      <c r="AH50" s="141"/>
      <c r="AI50" s="141"/>
      <c r="AJ50" s="141"/>
      <c r="AK50" s="141"/>
      <c r="AL50" s="153">
        <f t="shared" si="2"/>
        <v>0</v>
      </c>
    </row>
    <row r="51" spans="1:38" x14ac:dyDescent="0.3">
      <c r="A51" s="12">
        <v>62</v>
      </c>
      <c r="B51" s="290"/>
      <c r="C51" s="10"/>
      <c r="D51" s="10"/>
      <c r="E51" s="10"/>
      <c r="F51" s="10"/>
      <c r="G51" s="11"/>
      <c r="H51" s="101"/>
      <c r="I51" s="136"/>
      <c r="J51" s="137"/>
      <c r="K51" s="332"/>
      <c r="L51" s="10"/>
      <c r="M51" s="10"/>
      <c r="N51" s="10"/>
      <c r="O51" s="10"/>
      <c r="P51" s="10"/>
      <c r="Q51" s="10"/>
      <c r="R51" s="10"/>
      <c r="S51" s="10"/>
      <c r="T51" s="140"/>
      <c r="U51" s="140"/>
      <c r="V51" s="140"/>
      <c r="W51" s="141"/>
      <c r="X51" s="141"/>
      <c r="Y51" s="141"/>
      <c r="Z51" s="141"/>
      <c r="AA51" s="141"/>
      <c r="AB51" s="141"/>
      <c r="AC51" s="141"/>
      <c r="AD51" s="141"/>
      <c r="AE51" s="141"/>
      <c r="AF51" s="141"/>
      <c r="AG51" s="141"/>
      <c r="AH51" s="141"/>
      <c r="AI51" s="141"/>
      <c r="AJ51" s="141"/>
      <c r="AK51" s="141"/>
      <c r="AL51" s="153">
        <f t="shared" si="2"/>
        <v>0</v>
      </c>
    </row>
    <row r="52" spans="1:38" x14ac:dyDescent="0.3">
      <c r="A52" s="12">
        <v>63</v>
      </c>
      <c r="B52" s="290"/>
      <c r="C52" s="10"/>
      <c r="D52" s="10"/>
      <c r="E52" s="10"/>
      <c r="F52" s="10"/>
      <c r="G52" s="11"/>
      <c r="H52" s="101"/>
      <c r="I52" s="136"/>
      <c r="J52" s="137"/>
      <c r="K52" s="332"/>
      <c r="L52" s="10"/>
      <c r="M52" s="10"/>
      <c r="N52" s="10"/>
      <c r="O52" s="10"/>
      <c r="P52" s="10"/>
      <c r="Q52" s="10"/>
      <c r="R52" s="10"/>
      <c r="S52" s="10"/>
      <c r="T52" s="140"/>
      <c r="U52" s="140"/>
      <c r="V52" s="140"/>
      <c r="W52" s="141"/>
      <c r="X52" s="141"/>
      <c r="Y52" s="141"/>
      <c r="Z52" s="141"/>
      <c r="AA52" s="141"/>
      <c r="AB52" s="141"/>
      <c r="AC52" s="141"/>
      <c r="AD52" s="141"/>
      <c r="AE52" s="141"/>
      <c r="AF52" s="141"/>
      <c r="AG52" s="141"/>
      <c r="AH52" s="141"/>
      <c r="AI52" s="141"/>
      <c r="AJ52" s="141"/>
      <c r="AK52" s="141"/>
      <c r="AL52" s="153">
        <f t="shared" si="2"/>
        <v>0</v>
      </c>
    </row>
    <row r="53" spans="1:38" x14ac:dyDescent="0.3">
      <c r="A53" s="12">
        <v>64</v>
      </c>
      <c r="B53" s="304"/>
      <c r="C53" s="10"/>
      <c r="D53" s="13"/>
      <c r="E53" s="10"/>
      <c r="F53" s="10"/>
      <c r="G53" s="14"/>
      <c r="H53" s="103"/>
      <c r="I53" s="142"/>
      <c r="J53" s="143"/>
      <c r="K53" s="332"/>
      <c r="L53" s="13"/>
      <c r="M53" s="13"/>
      <c r="N53" s="13"/>
      <c r="O53" s="13"/>
      <c r="P53" s="13"/>
      <c r="Q53" s="13"/>
      <c r="R53" s="13"/>
      <c r="S53" s="13"/>
      <c r="T53" s="140"/>
      <c r="U53" s="140"/>
      <c r="V53" s="140"/>
      <c r="W53" s="141"/>
      <c r="X53" s="141"/>
      <c r="Y53" s="141"/>
      <c r="Z53" s="141"/>
      <c r="AA53" s="141"/>
      <c r="AB53" s="141"/>
      <c r="AC53" s="141"/>
      <c r="AD53" s="141"/>
      <c r="AE53" s="141"/>
      <c r="AF53" s="141"/>
      <c r="AG53" s="141"/>
      <c r="AH53" s="141"/>
      <c r="AI53" s="141"/>
      <c r="AJ53" s="141"/>
      <c r="AK53" s="141"/>
      <c r="AL53" s="153">
        <f t="shared" si="2"/>
        <v>0</v>
      </c>
    </row>
    <row r="54" spans="1:38" x14ac:dyDescent="0.3">
      <c r="A54" s="12">
        <v>65</v>
      </c>
      <c r="B54" s="290"/>
      <c r="C54" s="10"/>
      <c r="D54" s="10"/>
      <c r="E54" s="10"/>
      <c r="F54" s="10"/>
      <c r="G54" s="11"/>
      <c r="H54" s="101"/>
      <c r="I54" s="136"/>
      <c r="J54" s="137"/>
      <c r="K54" s="332"/>
      <c r="L54" s="10"/>
      <c r="M54" s="10"/>
      <c r="N54" s="10"/>
      <c r="O54" s="10"/>
      <c r="P54" s="10"/>
      <c r="Q54" s="10"/>
      <c r="R54" s="10"/>
      <c r="S54" s="10"/>
      <c r="T54" s="140"/>
      <c r="U54" s="140"/>
      <c r="V54" s="140"/>
      <c r="W54" s="141"/>
      <c r="X54" s="141"/>
      <c r="Y54" s="141"/>
      <c r="Z54" s="141"/>
      <c r="AA54" s="141"/>
      <c r="AB54" s="141"/>
      <c r="AC54" s="141"/>
      <c r="AD54" s="141"/>
      <c r="AE54" s="141"/>
      <c r="AF54" s="141"/>
      <c r="AG54" s="141"/>
      <c r="AH54" s="141"/>
      <c r="AI54" s="141"/>
      <c r="AJ54" s="141"/>
      <c r="AK54" s="141"/>
      <c r="AL54" s="153">
        <f t="shared" si="2"/>
        <v>0</v>
      </c>
    </row>
    <row r="55" spans="1:38" x14ac:dyDescent="0.3">
      <c r="A55" s="12">
        <v>66</v>
      </c>
      <c r="B55" s="290"/>
      <c r="C55" s="10"/>
      <c r="D55" s="10"/>
      <c r="E55" s="10"/>
      <c r="F55" s="10"/>
      <c r="G55" s="11"/>
      <c r="H55" s="101"/>
      <c r="I55" s="136"/>
      <c r="J55" s="137"/>
      <c r="K55" s="332"/>
      <c r="L55" s="10"/>
      <c r="M55" s="10"/>
      <c r="N55" s="10"/>
      <c r="O55" s="10"/>
      <c r="P55" s="10"/>
      <c r="Q55" s="10"/>
      <c r="R55" s="10"/>
      <c r="S55" s="10"/>
      <c r="T55" s="140"/>
      <c r="U55" s="140"/>
      <c r="V55" s="140"/>
      <c r="W55" s="141"/>
      <c r="X55" s="141"/>
      <c r="Y55" s="141"/>
      <c r="Z55" s="141"/>
      <c r="AA55" s="141"/>
      <c r="AB55" s="141"/>
      <c r="AC55" s="141"/>
      <c r="AD55" s="141"/>
      <c r="AE55" s="141"/>
      <c r="AF55" s="141"/>
      <c r="AG55" s="141"/>
      <c r="AH55" s="141"/>
      <c r="AI55" s="141"/>
      <c r="AJ55" s="141"/>
      <c r="AK55" s="141"/>
      <c r="AL55" s="153">
        <f t="shared" si="2"/>
        <v>0</v>
      </c>
    </row>
    <row r="56" spans="1:38" x14ac:dyDescent="0.3">
      <c r="A56" s="12">
        <v>67</v>
      </c>
      <c r="B56" s="290"/>
      <c r="C56" s="10"/>
      <c r="D56" s="10"/>
      <c r="E56" s="10"/>
      <c r="F56" s="10"/>
      <c r="G56" s="11"/>
      <c r="H56" s="101"/>
      <c r="I56" s="136"/>
      <c r="J56" s="137"/>
      <c r="K56" s="332"/>
      <c r="L56" s="10"/>
      <c r="M56" s="10"/>
      <c r="N56" s="10"/>
      <c r="O56" s="10"/>
      <c r="P56" s="10"/>
      <c r="Q56" s="10"/>
      <c r="R56" s="10"/>
      <c r="S56" s="10"/>
      <c r="T56" s="140"/>
      <c r="U56" s="140"/>
      <c r="V56" s="140"/>
      <c r="W56" s="141"/>
      <c r="X56" s="141"/>
      <c r="Y56" s="141"/>
      <c r="Z56" s="141"/>
      <c r="AA56" s="141"/>
      <c r="AB56" s="141"/>
      <c r="AC56" s="141"/>
      <c r="AD56" s="141"/>
      <c r="AE56" s="141"/>
      <c r="AF56" s="141"/>
      <c r="AG56" s="141"/>
      <c r="AH56" s="141"/>
      <c r="AI56" s="141"/>
      <c r="AJ56" s="141"/>
      <c r="AK56" s="141"/>
      <c r="AL56" s="153">
        <f t="shared" si="2"/>
        <v>0</v>
      </c>
    </row>
    <row r="57" spans="1:38" x14ac:dyDescent="0.3">
      <c r="A57" s="12">
        <v>68</v>
      </c>
      <c r="B57" s="304"/>
      <c r="C57" s="10"/>
      <c r="D57" s="13"/>
      <c r="E57" s="10"/>
      <c r="F57" s="10"/>
      <c r="G57" s="14"/>
      <c r="H57" s="103"/>
      <c r="I57" s="142"/>
      <c r="J57" s="143"/>
      <c r="K57" s="332"/>
      <c r="L57" s="13"/>
      <c r="M57" s="13"/>
      <c r="N57" s="13"/>
      <c r="O57" s="13"/>
      <c r="P57" s="13"/>
      <c r="Q57" s="13"/>
      <c r="R57" s="13"/>
      <c r="S57" s="13"/>
      <c r="T57" s="140"/>
      <c r="U57" s="140"/>
      <c r="V57" s="140"/>
      <c r="W57" s="141"/>
      <c r="X57" s="141"/>
      <c r="Y57" s="141"/>
      <c r="Z57" s="141"/>
      <c r="AA57" s="141"/>
      <c r="AB57" s="141"/>
      <c r="AC57" s="141"/>
      <c r="AD57" s="141"/>
      <c r="AE57" s="141"/>
      <c r="AF57" s="141"/>
      <c r="AG57" s="141"/>
      <c r="AH57" s="141"/>
      <c r="AI57" s="141"/>
      <c r="AJ57" s="141"/>
      <c r="AK57" s="141"/>
      <c r="AL57" s="153">
        <f t="shared" si="2"/>
        <v>0</v>
      </c>
    </row>
    <row r="58" spans="1:38" x14ac:dyDescent="0.3">
      <c r="A58" s="12">
        <v>69</v>
      </c>
      <c r="B58" s="290"/>
      <c r="C58" s="10"/>
      <c r="D58" s="10"/>
      <c r="E58" s="10"/>
      <c r="F58" s="10"/>
      <c r="G58" s="11"/>
      <c r="H58" s="101"/>
      <c r="I58" s="136"/>
      <c r="J58" s="137"/>
      <c r="K58" s="332"/>
      <c r="L58" s="10"/>
      <c r="M58" s="10"/>
      <c r="N58" s="10"/>
      <c r="O58" s="10"/>
      <c r="P58" s="10"/>
      <c r="Q58" s="10"/>
      <c r="R58" s="10"/>
      <c r="S58" s="10"/>
      <c r="T58" s="140"/>
      <c r="U58" s="140"/>
      <c r="V58" s="140"/>
      <c r="W58" s="141"/>
      <c r="X58" s="141"/>
      <c r="Y58" s="141"/>
      <c r="Z58" s="141"/>
      <c r="AA58" s="141"/>
      <c r="AB58" s="141"/>
      <c r="AC58" s="141"/>
      <c r="AD58" s="141"/>
      <c r="AE58" s="141"/>
      <c r="AF58" s="141"/>
      <c r="AG58" s="141"/>
      <c r="AH58" s="141"/>
      <c r="AI58" s="141"/>
      <c r="AJ58" s="141"/>
      <c r="AK58" s="141"/>
      <c r="AL58" s="153">
        <f t="shared" si="2"/>
        <v>0</v>
      </c>
    </row>
    <row r="59" spans="1:38" x14ac:dyDescent="0.3">
      <c r="A59" s="12">
        <v>70</v>
      </c>
      <c r="B59" s="290"/>
      <c r="C59" s="10"/>
      <c r="D59" s="10"/>
      <c r="E59" s="10"/>
      <c r="F59" s="10"/>
      <c r="G59" s="11"/>
      <c r="H59" s="101"/>
      <c r="I59" s="136"/>
      <c r="J59" s="137"/>
      <c r="K59" s="332"/>
      <c r="L59" s="10"/>
      <c r="M59" s="10"/>
      <c r="N59" s="10"/>
      <c r="O59" s="10"/>
      <c r="P59" s="10"/>
      <c r="Q59" s="10"/>
      <c r="R59" s="10"/>
      <c r="S59" s="10"/>
      <c r="T59" s="140"/>
      <c r="U59" s="140"/>
      <c r="V59" s="140"/>
      <c r="W59" s="141"/>
      <c r="X59" s="141"/>
      <c r="Y59" s="141"/>
      <c r="Z59" s="141"/>
      <c r="AA59" s="141"/>
      <c r="AB59" s="141"/>
      <c r="AC59" s="141"/>
      <c r="AD59" s="141"/>
      <c r="AE59" s="141"/>
      <c r="AF59" s="141"/>
      <c r="AG59" s="141"/>
      <c r="AH59" s="141"/>
      <c r="AI59" s="141"/>
      <c r="AJ59" s="141"/>
      <c r="AK59" s="141"/>
      <c r="AL59" s="153">
        <f t="shared" si="2"/>
        <v>0</v>
      </c>
    </row>
    <row r="60" spans="1:38" x14ac:dyDescent="0.3">
      <c r="A60" s="12">
        <v>71</v>
      </c>
      <c r="B60" s="290"/>
      <c r="C60" s="10"/>
      <c r="D60" s="10"/>
      <c r="E60" s="10"/>
      <c r="F60" s="10"/>
      <c r="G60" s="11"/>
      <c r="H60" s="101"/>
      <c r="I60" s="136"/>
      <c r="J60" s="137"/>
      <c r="K60" s="332"/>
      <c r="L60" s="10"/>
      <c r="M60" s="10"/>
      <c r="N60" s="10"/>
      <c r="O60" s="10"/>
      <c r="P60" s="10"/>
      <c r="Q60" s="10"/>
      <c r="R60" s="10"/>
      <c r="S60" s="10"/>
      <c r="T60" s="140"/>
      <c r="U60" s="140"/>
      <c r="V60" s="140"/>
      <c r="W60" s="141"/>
      <c r="X60" s="141"/>
      <c r="Y60" s="141"/>
      <c r="Z60" s="141"/>
      <c r="AA60" s="141"/>
      <c r="AB60" s="141"/>
      <c r="AC60" s="141"/>
      <c r="AD60" s="141"/>
      <c r="AE60" s="141"/>
      <c r="AF60" s="141"/>
      <c r="AG60" s="141"/>
      <c r="AH60" s="141"/>
      <c r="AI60" s="141"/>
      <c r="AJ60" s="141"/>
      <c r="AK60" s="141"/>
      <c r="AL60" s="153">
        <f t="shared" si="2"/>
        <v>0</v>
      </c>
    </row>
    <row r="61" spans="1:38" x14ac:dyDescent="0.3">
      <c r="A61" s="12">
        <v>72</v>
      </c>
      <c r="B61" s="304"/>
      <c r="C61" s="10"/>
      <c r="D61" s="13"/>
      <c r="E61" s="10"/>
      <c r="F61" s="10"/>
      <c r="G61" s="11"/>
      <c r="H61" s="103"/>
      <c r="I61" s="142"/>
      <c r="J61" s="143"/>
      <c r="K61" s="332"/>
      <c r="L61" s="13"/>
      <c r="M61" s="13"/>
      <c r="N61" s="13"/>
      <c r="O61" s="13"/>
      <c r="P61" s="13"/>
      <c r="Q61" s="13"/>
      <c r="R61" s="13"/>
      <c r="S61" s="13"/>
      <c r="T61" s="140"/>
      <c r="U61" s="140"/>
      <c r="V61" s="140"/>
      <c r="W61" s="141"/>
      <c r="X61" s="141"/>
      <c r="Y61" s="141"/>
      <c r="Z61" s="141"/>
      <c r="AA61" s="141"/>
      <c r="AB61" s="141"/>
      <c r="AC61" s="141"/>
      <c r="AD61" s="141"/>
      <c r="AE61" s="141"/>
      <c r="AF61" s="141"/>
      <c r="AG61" s="141"/>
      <c r="AH61" s="141"/>
      <c r="AI61" s="141"/>
      <c r="AJ61" s="141"/>
      <c r="AK61" s="141"/>
      <c r="AL61" s="153">
        <f t="shared" si="2"/>
        <v>0</v>
      </c>
    </row>
    <row r="62" spans="1:38" x14ac:dyDescent="0.3">
      <c r="A62" s="12">
        <v>73</v>
      </c>
      <c r="B62" s="290"/>
      <c r="C62" s="10"/>
      <c r="D62" s="10"/>
      <c r="E62" s="10"/>
      <c r="F62" s="10"/>
      <c r="G62" s="11"/>
      <c r="H62" s="101"/>
      <c r="I62" s="136"/>
      <c r="J62" s="137"/>
      <c r="K62" s="332"/>
      <c r="L62" s="10"/>
      <c r="M62" s="10"/>
      <c r="N62" s="10"/>
      <c r="O62" s="10"/>
      <c r="P62" s="10"/>
      <c r="Q62" s="10"/>
      <c r="R62" s="10"/>
      <c r="S62" s="10"/>
      <c r="T62" s="140"/>
      <c r="U62" s="140"/>
      <c r="V62" s="140"/>
      <c r="W62" s="141"/>
      <c r="X62" s="141"/>
      <c r="Y62" s="141"/>
      <c r="Z62" s="141"/>
      <c r="AA62" s="141"/>
      <c r="AB62" s="141"/>
      <c r="AC62" s="141"/>
      <c r="AD62" s="141"/>
      <c r="AE62" s="141"/>
      <c r="AF62" s="141"/>
      <c r="AG62" s="141"/>
      <c r="AH62" s="141"/>
      <c r="AI62" s="141"/>
      <c r="AJ62" s="141"/>
      <c r="AK62" s="141"/>
      <c r="AL62" s="153">
        <f t="shared" si="2"/>
        <v>0</v>
      </c>
    </row>
    <row r="63" spans="1:38" x14ac:dyDescent="0.3">
      <c r="A63" s="12">
        <v>74</v>
      </c>
      <c r="B63" s="290"/>
      <c r="C63" s="10"/>
      <c r="D63" s="10"/>
      <c r="E63" s="10"/>
      <c r="F63" s="10"/>
      <c r="G63" s="11"/>
      <c r="H63" s="101"/>
      <c r="I63" s="136"/>
      <c r="J63" s="137"/>
      <c r="K63" s="332"/>
      <c r="L63" s="10"/>
      <c r="M63" s="10"/>
      <c r="N63" s="10"/>
      <c r="O63" s="10"/>
      <c r="P63" s="10"/>
      <c r="Q63" s="10"/>
      <c r="R63" s="10"/>
      <c r="S63" s="10"/>
      <c r="T63" s="140"/>
      <c r="U63" s="140"/>
      <c r="V63" s="140"/>
      <c r="W63" s="141"/>
      <c r="X63" s="141"/>
      <c r="Y63" s="141"/>
      <c r="Z63" s="141"/>
      <c r="AA63" s="141"/>
      <c r="AB63" s="141"/>
      <c r="AC63" s="141"/>
      <c r="AD63" s="141"/>
      <c r="AE63" s="141"/>
      <c r="AF63" s="141"/>
      <c r="AG63" s="141"/>
      <c r="AH63" s="141"/>
      <c r="AI63" s="141"/>
      <c r="AJ63" s="141"/>
      <c r="AK63" s="141"/>
      <c r="AL63" s="153">
        <f t="shared" si="2"/>
        <v>0</v>
      </c>
    </row>
    <row r="64" spans="1:38" x14ac:dyDescent="0.3">
      <c r="A64" s="12">
        <v>75</v>
      </c>
      <c r="B64" s="290"/>
      <c r="C64" s="10"/>
      <c r="D64" s="10"/>
      <c r="E64" s="10"/>
      <c r="F64" s="10"/>
      <c r="G64" s="11"/>
      <c r="H64" s="101"/>
      <c r="I64" s="136"/>
      <c r="J64" s="137"/>
      <c r="K64" s="332"/>
      <c r="L64" s="10"/>
      <c r="M64" s="10"/>
      <c r="N64" s="10"/>
      <c r="O64" s="10"/>
      <c r="P64" s="10"/>
      <c r="Q64" s="10"/>
      <c r="R64" s="10"/>
      <c r="S64" s="10"/>
      <c r="T64" s="140"/>
      <c r="U64" s="140"/>
      <c r="V64" s="140"/>
      <c r="W64" s="141"/>
      <c r="X64" s="141"/>
      <c r="Y64" s="141"/>
      <c r="Z64" s="141"/>
      <c r="AA64" s="141"/>
      <c r="AB64" s="141"/>
      <c r="AC64" s="141"/>
      <c r="AD64" s="141"/>
      <c r="AE64" s="141"/>
      <c r="AF64" s="141"/>
      <c r="AG64" s="141"/>
      <c r="AH64" s="141"/>
      <c r="AI64" s="141"/>
      <c r="AJ64" s="141"/>
      <c r="AK64" s="141"/>
      <c r="AL64" s="153">
        <f t="shared" si="2"/>
        <v>0</v>
      </c>
    </row>
    <row r="65" spans="1:38" x14ac:dyDescent="0.3">
      <c r="A65" s="12">
        <v>76</v>
      </c>
      <c r="B65" s="304"/>
      <c r="C65" s="10"/>
      <c r="D65" s="13"/>
      <c r="E65" s="10"/>
      <c r="F65" s="10"/>
      <c r="G65" s="11"/>
      <c r="H65" s="103"/>
      <c r="I65" s="142"/>
      <c r="J65" s="143"/>
      <c r="K65" s="332"/>
      <c r="L65" s="13"/>
      <c r="M65" s="13"/>
      <c r="N65" s="13"/>
      <c r="O65" s="13"/>
      <c r="P65" s="13"/>
      <c r="Q65" s="13"/>
      <c r="R65" s="13"/>
      <c r="S65" s="13"/>
      <c r="T65" s="140"/>
      <c r="U65" s="140"/>
      <c r="V65" s="140"/>
      <c r="W65" s="141"/>
      <c r="X65" s="141"/>
      <c r="Y65" s="141"/>
      <c r="Z65" s="141"/>
      <c r="AA65" s="141"/>
      <c r="AB65" s="141"/>
      <c r="AC65" s="141"/>
      <c r="AD65" s="141"/>
      <c r="AE65" s="141"/>
      <c r="AF65" s="141"/>
      <c r="AG65" s="141"/>
      <c r="AH65" s="141"/>
      <c r="AI65" s="141"/>
      <c r="AJ65" s="141"/>
      <c r="AK65" s="141"/>
      <c r="AL65" s="153">
        <f t="shared" si="2"/>
        <v>0</v>
      </c>
    </row>
    <row r="66" spans="1:38" x14ac:dyDescent="0.3">
      <c r="A66" s="12">
        <v>77</v>
      </c>
      <c r="B66" s="290"/>
      <c r="C66" s="10"/>
      <c r="D66" s="10"/>
      <c r="E66" s="10"/>
      <c r="F66" s="10"/>
      <c r="G66" s="11"/>
      <c r="H66" s="101"/>
      <c r="I66" s="136"/>
      <c r="J66" s="137"/>
      <c r="K66" s="332"/>
      <c r="L66" s="10"/>
      <c r="M66" s="10"/>
      <c r="N66" s="10"/>
      <c r="O66" s="10"/>
      <c r="P66" s="10"/>
      <c r="Q66" s="10"/>
      <c r="R66" s="10"/>
      <c r="S66" s="10"/>
      <c r="T66" s="140"/>
      <c r="U66" s="140"/>
      <c r="V66" s="140"/>
      <c r="W66" s="141"/>
      <c r="X66" s="141"/>
      <c r="Y66" s="141"/>
      <c r="Z66" s="141"/>
      <c r="AA66" s="141"/>
      <c r="AB66" s="141"/>
      <c r="AC66" s="141"/>
      <c r="AD66" s="141"/>
      <c r="AE66" s="141"/>
      <c r="AF66" s="141"/>
      <c r="AG66" s="141"/>
      <c r="AH66" s="141"/>
      <c r="AI66" s="141"/>
      <c r="AJ66" s="141"/>
      <c r="AK66" s="141"/>
      <c r="AL66" s="153">
        <f t="shared" si="2"/>
        <v>0</v>
      </c>
    </row>
    <row r="67" spans="1:38" x14ac:dyDescent="0.3">
      <c r="A67" s="12">
        <v>78</v>
      </c>
      <c r="B67" s="290"/>
      <c r="C67" s="10"/>
      <c r="D67" s="10"/>
      <c r="E67" s="10"/>
      <c r="F67" s="10"/>
      <c r="G67" s="11"/>
      <c r="H67" s="101"/>
      <c r="I67" s="136"/>
      <c r="J67" s="137"/>
      <c r="K67" s="332"/>
      <c r="L67" s="10"/>
      <c r="M67" s="10"/>
      <c r="N67" s="10"/>
      <c r="O67" s="10"/>
      <c r="P67" s="10"/>
      <c r="Q67" s="10"/>
      <c r="R67" s="10"/>
      <c r="S67" s="10"/>
      <c r="T67" s="140"/>
      <c r="U67" s="140"/>
      <c r="V67" s="140"/>
      <c r="W67" s="141"/>
      <c r="X67" s="141"/>
      <c r="Y67" s="141"/>
      <c r="Z67" s="141"/>
      <c r="AA67" s="141"/>
      <c r="AB67" s="141"/>
      <c r="AC67" s="141"/>
      <c r="AD67" s="141"/>
      <c r="AE67" s="141"/>
      <c r="AF67" s="141"/>
      <c r="AG67" s="141"/>
      <c r="AH67" s="141"/>
      <c r="AI67" s="141"/>
      <c r="AJ67" s="141"/>
      <c r="AK67" s="141"/>
      <c r="AL67" s="153">
        <f t="shared" si="2"/>
        <v>0</v>
      </c>
    </row>
    <row r="68" spans="1:38" x14ac:dyDescent="0.3">
      <c r="A68" s="12">
        <v>79</v>
      </c>
      <c r="B68" s="290"/>
      <c r="C68" s="10"/>
      <c r="D68" s="10"/>
      <c r="E68" s="10"/>
      <c r="F68" s="10"/>
      <c r="G68" s="11"/>
      <c r="H68" s="101"/>
      <c r="I68" s="136"/>
      <c r="J68" s="137"/>
      <c r="K68" s="332"/>
      <c r="L68" s="10"/>
      <c r="M68" s="10"/>
      <c r="N68" s="10"/>
      <c r="O68" s="10"/>
      <c r="P68" s="10"/>
      <c r="Q68" s="10"/>
      <c r="R68" s="10"/>
      <c r="S68" s="10"/>
      <c r="T68" s="140"/>
      <c r="U68" s="140"/>
      <c r="V68" s="140"/>
      <c r="W68" s="141"/>
      <c r="X68" s="141"/>
      <c r="Y68" s="141"/>
      <c r="Z68" s="141"/>
      <c r="AA68" s="141"/>
      <c r="AB68" s="141"/>
      <c r="AC68" s="141"/>
      <c r="AD68" s="141"/>
      <c r="AE68" s="141"/>
      <c r="AF68" s="141"/>
      <c r="AG68" s="141"/>
      <c r="AH68" s="141"/>
      <c r="AI68" s="141"/>
      <c r="AJ68" s="141"/>
      <c r="AK68" s="141"/>
      <c r="AL68" s="153">
        <f t="shared" ref="AL68:AL99" si="3">SUM(L68:AK68)</f>
        <v>0</v>
      </c>
    </row>
    <row r="69" spans="1:38" x14ac:dyDescent="0.3">
      <c r="A69" s="12">
        <v>80</v>
      </c>
      <c r="B69" s="304"/>
      <c r="C69" s="10"/>
      <c r="D69" s="13"/>
      <c r="E69" s="10"/>
      <c r="F69" s="10"/>
      <c r="G69" s="14"/>
      <c r="H69" s="103"/>
      <c r="I69" s="142"/>
      <c r="J69" s="143"/>
      <c r="K69" s="332"/>
      <c r="L69" s="13"/>
      <c r="M69" s="13"/>
      <c r="N69" s="13"/>
      <c r="O69" s="13"/>
      <c r="P69" s="13"/>
      <c r="Q69" s="13"/>
      <c r="R69" s="13"/>
      <c r="S69" s="13"/>
      <c r="T69" s="140"/>
      <c r="U69" s="140"/>
      <c r="V69" s="140"/>
      <c r="W69" s="141"/>
      <c r="X69" s="141"/>
      <c r="Y69" s="141"/>
      <c r="Z69" s="141"/>
      <c r="AA69" s="141"/>
      <c r="AB69" s="141"/>
      <c r="AC69" s="141"/>
      <c r="AD69" s="141"/>
      <c r="AE69" s="141"/>
      <c r="AF69" s="141"/>
      <c r="AG69" s="141"/>
      <c r="AH69" s="141"/>
      <c r="AI69" s="141"/>
      <c r="AJ69" s="141"/>
      <c r="AK69" s="141"/>
      <c r="AL69" s="153">
        <f t="shared" si="3"/>
        <v>0</v>
      </c>
    </row>
    <row r="70" spans="1:38" x14ac:dyDescent="0.3">
      <c r="A70" s="12">
        <v>81</v>
      </c>
      <c r="B70" s="290"/>
      <c r="C70" s="10"/>
      <c r="D70" s="10"/>
      <c r="E70" s="10"/>
      <c r="F70" s="10"/>
      <c r="G70" s="11"/>
      <c r="H70" s="101"/>
      <c r="I70" s="136"/>
      <c r="J70" s="137"/>
      <c r="K70" s="332"/>
      <c r="L70" s="10"/>
      <c r="M70" s="10"/>
      <c r="N70" s="10"/>
      <c r="O70" s="10"/>
      <c r="P70" s="10"/>
      <c r="Q70" s="10"/>
      <c r="R70" s="10"/>
      <c r="S70" s="10"/>
      <c r="T70" s="140"/>
      <c r="U70" s="140"/>
      <c r="V70" s="140"/>
      <c r="W70" s="141"/>
      <c r="X70" s="141"/>
      <c r="Y70" s="141"/>
      <c r="Z70" s="141"/>
      <c r="AA70" s="141"/>
      <c r="AB70" s="141"/>
      <c r="AC70" s="141"/>
      <c r="AD70" s="141"/>
      <c r="AE70" s="141"/>
      <c r="AF70" s="141"/>
      <c r="AG70" s="141"/>
      <c r="AH70" s="141"/>
      <c r="AI70" s="141"/>
      <c r="AJ70" s="141"/>
      <c r="AK70" s="141"/>
      <c r="AL70" s="153">
        <f t="shared" si="3"/>
        <v>0</v>
      </c>
    </row>
    <row r="71" spans="1:38" x14ac:dyDescent="0.3">
      <c r="A71" s="12">
        <v>82</v>
      </c>
      <c r="B71" s="290"/>
      <c r="C71" s="10"/>
      <c r="D71" s="10"/>
      <c r="E71" s="10"/>
      <c r="F71" s="10"/>
      <c r="G71" s="11"/>
      <c r="H71" s="101"/>
      <c r="I71" s="136"/>
      <c r="J71" s="137"/>
      <c r="K71" s="332"/>
      <c r="L71" s="10"/>
      <c r="M71" s="10"/>
      <c r="N71" s="10"/>
      <c r="O71" s="10"/>
      <c r="P71" s="10"/>
      <c r="Q71" s="10"/>
      <c r="R71" s="10"/>
      <c r="S71" s="10"/>
      <c r="T71" s="140"/>
      <c r="U71" s="140"/>
      <c r="V71" s="140"/>
      <c r="W71" s="141"/>
      <c r="X71" s="141"/>
      <c r="Y71" s="141"/>
      <c r="Z71" s="141"/>
      <c r="AA71" s="141"/>
      <c r="AB71" s="141"/>
      <c r="AC71" s="141"/>
      <c r="AD71" s="141"/>
      <c r="AE71" s="141"/>
      <c r="AF71" s="141"/>
      <c r="AG71" s="141"/>
      <c r="AH71" s="141"/>
      <c r="AI71" s="141"/>
      <c r="AJ71" s="141"/>
      <c r="AK71" s="141"/>
      <c r="AL71" s="153">
        <f t="shared" si="3"/>
        <v>0</v>
      </c>
    </row>
    <row r="72" spans="1:38" x14ac:dyDescent="0.3">
      <c r="A72" s="12">
        <v>83</v>
      </c>
      <c r="B72" s="290"/>
      <c r="C72" s="10"/>
      <c r="D72" s="10"/>
      <c r="E72" s="10"/>
      <c r="F72" s="10"/>
      <c r="G72" s="11"/>
      <c r="H72" s="101"/>
      <c r="I72" s="136"/>
      <c r="J72" s="137"/>
      <c r="K72" s="332"/>
      <c r="L72" s="10"/>
      <c r="M72" s="10"/>
      <c r="N72" s="10"/>
      <c r="O72" s="10"/>
      <c r="P72" s="10"/>
      <c r="Q72" s="10"/>
      <c r="R72" s="10"/>
      <c r="S72" s="10"/>
      <c r="T72" s="140"/>
      <c r="U72" s="140"/>
      <c r="V72" s="140"/>
      <c r="W72" s="141"/>
      <c r="X72" s="141"/>
      <c r="Y72" s="141"/>
      <c r="Z72" s="141"/>
      <c r="AA72" s="141"/>
      <c r="AB72" s="141"/>
      <c r="AC72" s="141"/>
      <c r="AD72" s="141"/>
      <c r="AE72" s="141"/>
      <c r="AF72" s="141"/>
      <c r="AG72" s="141"/>
      <c r="AH72" s="141"/>
      <c r="AI72" s="141"/>
      <c r="AJ72" s="141"/>
      <c r="AK72" s="141"/>
      <c r="AL72" s="153">
        <f t="shared" si="3"/>
        <v>0</v>
      </c>
    </row>
    <row r="73" spans="1:38" x14ac:dyDescent="0.3">
      <c r="A73" s="12">
        <v>84</v>
      </c>
      <c r="B73" s="304"/>
      <c r="C73" s="10"/>
      <c r="D73" s="13"/>
      <c r="E73" s="10"/>
      <c r="F73" s="10"/>
      <c r="G73" s="14"/>
      <c r="H73" s="103"/>
      <c r="I73" s="142"/>
      <c r="J73" s="143"/>
      <c r="K73" s="332"/>
      <c r="L73" s="13"/>
      <c r="M73" s="13"/>
      <c r="N73" s="13"/>
      <c r="O73" s="13"/>
      <c r="P73" s="13"/>
      <c r="Q73" s="13"/>
      <c r="R73" s="13"/>
      <c r="S73" s="13"/>
      <c r="T73" s="140"/>
      <c r="U73" s="140"/>
      <c r="V73" s="140"/>
      <c r="W73" s="141"/>
      <c r="X73" s="141"/>
      <c r="Y73" s="141"/>
      <c r="Z73" s="141"/>
      <c r="AA73" s="141"/>
      <c r="AB73" s="141"/>
      <c r="AC73" s="141"/>
      <c r="AD73" s="141"/>
      <c r="AE73" s="141"/>
      <c r="AF73" s="141"/>
      <c r="AG73" s="141"/>
      <c r="AH73" s="141"/>
      <c r="AI73" s="141"/>
      <c r="AJ73" s="141"/>
      <c r="AK73" s="141"/>
      <c r="AL73" s="153">
        <f t="shared" si="3"/>
        <v>0</v>
      </c>
    </row>
    <row r="74" spans="1:38" x14ac:dyDescent="0.3">
      <c r="A74" s="12">
        <v>85</v>
      </c>
      <c r="B74" s="290"/>
      <c r="C74" s="10"/>
      <c r="D74" s="10"/>
      <c r="E74" s="10"/>
      <c r="F74" s="10"/>
      <c r="G74" s="11"/>
      <c r="H74" s="101"/>
      <c r="I74" s="136"/>
      <c r="J74" s="137"/>
      <c r="K74" s="332"/>
      <c r="L74" s="10"/>
      <c r="M74" s="10"/>
      <c r="N74" s="10"/>
      <c r="O74" s="10"/>
      <c r="P74" s="10"/>
      <c r="Q74" s="10"/>
      <c r="R74" s="10"/>
      <c r="S74" s="10"/>
      <c r="T74" s="140"/>
      <c r="U74" s="140"/>
      <c r="V74" s="140"/>
      <c r="W74" s="141"/>
      <c r="X74" s="141"/>
      <c r="Y74" s="141"/>
      <c r="Z74" s="141"/>
      <c r="AA74" s="141"/>
      <c r="AB74" s="141"/>
      <c r="AC74" s="141"/>
      <c r="AD74" s="141"/>
      <c r="AE74" s="141"/>
      <c r="AF74" s="141"/>
      <c r="AG74" s="141"/>
      <c r="AH74" s="141"/>
      <c r="AI74" s="141"/>
      <c r="AJ74" s="141"/>
      <c r="AK74" s="141"/>
      <c r="AL74" s="153">
        <f t="shared" si="3"/>
        <v>0</v>
      </c>
    </row>
    <row r="75" spans="1:38" x14ac:dyDescent="0.3">
      <c r="A75" s="12">
        <v>86</v>
      </c>
      <c r="B75" s="290"/>
      <c r="C75" s="10"/>
      <c r="D75" s="10"/>
      <c r="E75" s="10"/>
      <c r="F75" s="10"/>
      <c r="G75" s="11"/>
      <c r="H75" s="101"/>
      <c r="I75" s="136"/>
      <c r="J75" s="137"/>
      <c r="K75" s="332"/>
      <c r="L75" s="10"/>
      <c r="M75" s="10"/>
      <c r="N75" s="10"/>
      <c r="O75" s="10"/>
      <c r="P75" s="10"/>
      <c r="Q75" s="10"/>
      <c r="R75" s="10"/>
      <c r="S75" s="10"/>
      <c r="T75" s="140"/>
      <c r="U75" s="140"/>
      <c r="V75" s="140"/>
      <c r="W75" s="141"/>
      <c r="X75" s="141"/>
      <c r="Y75" s="141"/>
      <c r="Z75" s="141"/>
      <c r="AA75" s="141"/>
      <c r="AB75" s="141"/>
      <c r="AC75" s="141"/>
      <c r="AD75" s="141"/>
      <c r="AE75" s="141"/>
      <c r="AF75" s="141"/>
      <c r="AG75" s="141"/>
      <c r="AH75" s="141"/>
      <c r="AI75" s="141"/>
      <c r="AJ75" s="141"/>
      <c r="AK75" s="141"/>
      <c r="AL75" s="153">
        <f t="shared" si="3"/>
        <v>0</v>
      </c>
    </row>
    <row r="76" spans="1:38" x14ac:dyDescent="0.3">
      <c r="A76" s="12">
        <v>87</v>
      </c>
      <c r="B76" s="290"/>
      <c r="C76" s="10"/>
      <c r="D76" s="10"/>
      <c r="E76" s="10"/>
      <c r="F76" s="10"/>
      <c r="G76" s="11"/>
      <c r="H76" s="101"/>
      <c r="I76" s="136"/>
      <c r="J76" s="137"/>
      <c r="K76" s="332"/>
      <c r="L76" s="10"/>
      <c r="M76" s="10"/>
      <c r="N76" s="10"/>
      <c r="O76" s="10"/>
      <c r="P76" s="10"/>
      <c r="Q76" s="10"/>
      <c r="R76" s="10"/>
      <c r="S76" s="10"/>
      <c r="T76" s="140"/>
      <c r="U76" s="140"/>
      <c r="V76" s="140"/>
      <c r="W76" s="141"/>
      <c r="X76" s="141"/>
      <c r="Y76" s="141"/>
      <c r="Z76" s="141"/>
      <c r="AA76" s="141"/>
      <c r="AB76" s="141"/>
      <c r="AC76" s="141"/>
      <c r="AD76" s="141"/>
      <c r="AE76" s="141"/>
      <c r="AF76" s="141"/>
      <c r="AG76" s="141"/>
      <c r="AH76" s="141"/>
      <c r="AI76" s="141"/>
      <c r="AJ76" s="141"/>
      <c r="AK76" s="141"/>
      <c r="AL76" s="153">
        <f t="shared" si="3"/>
        <v>0</v>
      </c>
    </row>
    <row r="77" spans="1:38" x14ac:dyDescent="0.3">
      <c r="A77" s="12">
        <v>88</v>
      </c>
      <c r="B77" s="304"/>
      <c r="C77" s="10"/>
      <c r="D77" s="13"/>
      <c r="E77" s="10"/>
      <c r="F77" s="10"/>
      <c r="G77" s="14"/>
      <c r="H77" s="103"/>
      <c r="I77" s="142"/>
      <c r="J77" s="143"/>
      <c r="K77" s="332"/>
      <c r="L77" s="13"/>
      <c r="M77" s="13"/>
      <c r="N77" s="13"/>
      <c r="O77" s="13"/>
      <c r="P77" s="13"/>
      <c r="Q77" s="13"/>
      <c r="R77" s="13"/>
      <c r="S77" s="13"/>
      <c r="T77" s="140"/>
      <c r="U77" s="140"/>
      <c r="V77" s="140"/>
      <c r="W77" s="141"/>
      <c r="X77" s="141"/>
      <c r="Y77" s="141"/>
      <c r="Z77" s="141"/>
      <c r="AA77" s="141"/>
      <c r="AB77" s="141"/>
      <c r="AC77" s="141"/>
      <c r="AD77" s="141"/>
      <c r="AE77" s="141"/>
      <c r="AF77" s="141"/>
      <c r="AG77" s="141"/>
      <c r="AH77" s="141"/>
      <c r="AI77" s="141"/>
      <c r="AJ77" s="141"/>
      <c r="AK77" s="141"/>
      <c r="AL77" s="153">
        <f t="shared" si="3"/>
        <v>0</v>
      </c>
    </row>
    <row r="78" spans="1:38" x14ac:dyDescent="0.3">
      <c r="A78" s="12">
        <v>89</v>
      </c>
      <c r="B78" s="290"/>
      <c r="C78" s="10"/>
      <c r="D78" s="10"/>
      <c r="E78" s="10"/>
      <c r="F78" s="10"/>
      <c r="G78" s="11"/>
      <c r="H78" s="101"/>
      <c r="I78" s="136"/>
      <c r="J78" s="137"/>
      <c r="K78" s="332"/>
      <c r="L78" s="10"/>
      <c r="M78" s="10"/>
      <c r="N78" s="10"/>
      <c r="O78" s="10"/>
      <c r="P78" s="10"/>
      <c r="Q78" s="10"/>
      <c r="R78" s="10"/>
      <c r="S78" s="10"/>
      <c r="T78" s="140"/>
      <c r="U78" s="140"/>
      <c r="V78" s="140"/>
      <c r="W78" s="141"/>
      <c r="X78" s="141"/>
      <c r="Y78" s="141"/>
      <c r="Z78" s="141"/>
      <c r="AA78" s="141"/>
      <c r="AB78" s="141"/>
      <c r="AC78" s="141"/>
      <c r="AD78" s="141"/>
      <c r="AE78" s="141"/>
      <c r="AF78" s="141"/>
      <c r="AG78" s="141"/>
      <c r="AH78" s="141"/>
      <c r="AI78" s="141"/>
      <c r="AJ78" s="141"/>
      <c r="AK78" s="141"/>
      <c r="AL78" s="153">
        <f t="shared" si="3"/>
        <v>0</v>
      </c>
    </row>
    <row r="79" spans="1:38" x14ac:dyDescent="0.3">
      <c r="A79" s="12">
        <v>90</v>
      </c>
      <c r="B79" s="290"/>
      <c r="C79" s="10"/>
      <c r="D79" s="10"/>
      <c r="E79" s="10"/>
      <c r="F79" s="10"/>
      <c r="G79" s="11"/>
      <c r="H79" s="101"/>
      <c r="I79" s="136"/>
      <c r="J79" s="137"/>
      <c r="K79" s="332"/>
      <c r="L79" s="10"/>
      <c r="M79" s="10"/>
      <c r="N79" s="10"/>
      <c r="O79" s="10"/>
      <c r="P79" s="10"/>
      <c r="Q79" s="10"/>
      <c r="R79" s="10"/>
      <c r="S79" s="10"/>
      <c r="T79" s="140"/>
      <c r="U79" s="140"/>
      <c r="V79" s="140"/>
      <c r="W79" s="141"/>
      <c r="X79" s="141"/>
      <c r="Y79" s="141"/>
      <c r="Z79" s="141"/>
      <c r="AA79" s="141"/>
      <c r="AB79" s="141"/>
      <c r="AC79" s="141"/>
      <c r="AD79" s="141"/>
      <c r="AE79" s="141"/>
      <c r="AF79" s="141"/>
      <c r="AG79" s="141"/>
      <c r="AH79" s="141"/>
      <c r="AI79" s="141"/>
      <c r="AJ79" s="141"/>
      <c r="AK79" s="141"/>
      <c r="AL79" s="153">
        <f t="shared" si="3"/>
        <v>0</v>
      </c>
    </row>
    <row r="80" spans="1:38" x14ac:dyDescent="0.3">
      <c r="A80" s="12">
        <v>91</v>
      </c>
      <c r="B80" s="290"/>
      <c r="C80" s="10"/>
      <c r="D80" s="10"/>
      <c r="E80" s="10"/>
      <c r="F80" s="10"/>
      <c r="G80" s="11"/>
      <c r="H80" s="101"/>
      <c r="I80" s="136"/>
      <c r="J80" s="137"/>
      <c r="K80" s="332"/>
      <c r="L80" s="10"/>
      <c r="M80" s="10"/>
      <c r="N80" s="10"/>
      <c r="O80" s="10"/>
      <c r="P80" s="10"/>
      <c r="Q80" s="10"/>
      <c r="R80" s="10"/>
      <c r="S80" s="10"/>
      <c r="T80" s="140"/>
      <c r="U80" s="140"/>
      <c r="V80" s="140"/>
      <c r="W80" s="141"/>
      <c r="X80" s="141"/>
      <c r="Y80" s="141"/>
      <c r="Z80" s="141"/>
      <c r="AA80" s="141"/>
      <c r="AB80" s="141"/>
      <c r="AC80" s="141"/>
      <c r="AD80" s="141"/>
      <c r="AE80" s="141"/>
      <c r="AF80" s="141"/>
      <c r="AG80" s="141"/>
      <c r="AH80" s="141"/>
      <c r="AI80" s="141"/>
      <c r="AJ80" s="141"/>
      <c r="AK80" s="141"/>
      <c r="AL80" s="153">
        <f t="shared" si="3"/>
        <v>0</v>
      </c>
    </row>
    <row r="81" spans="1:38" x14ac:dyDescent="0.3">
      <c r="A81" s="12">
        <v>92</v>
      </c>
      <c r="B81" s="304"/>
      <c r="C81" s="10"/>
      <c r="D81" s="13"/>
      <c r="E81" s="10"/>
      <c r="F81" s="10"/>
      <c r="G81" s="14"/>
      <c r="H81" s="103"/>
      <c r="I81" s="142"/>
      <c r="J81" s="143"/>
      <c r="K81" s="332"/>
      <c r="L81" s="13"/>
      <c r="M81" s="13"/>
      <c r="N81" s="13"/>
      <c r="O81" s="13"/>
      <c r="P81" s="13"/>
      <c r="Q81" s="13"/>
      <c r="R81" s="13"/>
      <c r="S81" s="13"/>
      <c r="T81" s="140"/>
      <c r="U81" s="140"/>
      <c r="V81" s="140"/>
      <c r="W81" s="141"/>
      <c r="X81" s="141"/>
      <c r="Y81" s="141"/>
      <c r="Z81" s="141"/>
      <c r="AA81" s="141"/>
      <c r="AB81" s="141"/>
      <c r="AC81" s="141"/>
      <c r="AD81" s="141"/>
      <c r="AE81" s="141"/>
      <c r="AF81" s="141"/>
      <c r="AG81" s="141"/>
      <c r="AH81" s="141"/>
      <c r="AI81" s="141"/>
      <c r="AJ81" s="141"/>
      <c r="AK81" s="141"/>
      <c r="AL81" s="153">
        <f t="shared" si="3"/>
        <v>0</v>
      </c>
    </row>
    <row r="82" spans="1:38" x14ac:dyDescent="0.3">
      <c r="A82" s="12">
        <v>93</v>
      </c>
      <c r="B82" s="304"/>
      <c r="C82" s="10"/>
      <c r="D82" s="13"/>
      <c r="E82" s="10"/>
      <c r="F82" s="10"/>
      <c r="G82" s="14"/>
      <c r="H82" s="103"/>
      <c r="I82" s="142"/>
      <c r="J82" s="143"/>
      <c r="K82" s="332"/>
      <c r="L82" s="13"/>
      <c r="M82" s="13"/>
      <c r="N82" s="13"/>
      <c r="O82" s="13"/>
      <c r="P82" s="13"/>
      <c r="Q82" s="13"/>
      <c r="R82" s="13"/>
      <c r="S82" s="13"/>
      <c r="T82" s="140"/>
      <c r="U82" s="140"/>
      <c r="V82" s="140"/>
      <c r="W82" s="141"/>
      <c r="X82" s="141"/>
      <c r="Y82" s="141"/>
      <c r="Z82" s="141"/>
      <c r="AA82" s="141"/>
      <c r="AB82" s="141"/>
      <c r="AC82" s="141"/>
      <c r="AD82" s="141"/>
      <c r="AE82" s="141"/>
      <c r="AF82" s="141"/>
      <c r="AG82" s="141"/>
      <c r="AH82" s="141"/>
      <c r="AI82" s="141"/>
      <c r="AJ82" s="141"/>
      <c r="AK82" s="141"/>
      <c r="AL82" s="153">
        <f t="shared" si="3"/>
        <v>0</v>
      </c>
    </row>
    <row r="83" spans="1:38" x14ac:dyDescent="0.3">
      <c r="A83" s="12">
        <v>94</v>
      </c>
      <c r="B83" s="304"/>
      <c r="C83" s="10"/>
      <c r="D83" s="13"/>
      <c r="E83" s="10"/>
      <c r="F83" s="10"/>
      <c r="G83" s="14"/>
      <c r="H83" s="103"/>
      <c r="I83" s="142"/>
      <c r="J83" s="143"/>
      <c r="K83" s="332"/>
      <c r="L83" s="13"/>
      <c r="M83" s="13"/>
      <c r="N83" s="13"/>
      <c r="O83" s="13"/>
      <c r="P83" s="13"/>
      <c r="Q83" s="13"/>
      <c r="R83" s="13"/>
      <c r="S83" s="13"/>
      <c r="T83" s="140"/>
      <c r="U83" s="140"/>
      <c r="V83" s="140"/>
      <c r="W83" s="141"/>
      <c r="X83" s="141"/>
      <c r="Y83" s="141"/>
      <c r="Z83" s="141"/>
      <c r="AA83" s="141"/>
      <c r="AB83" s="141"/>
      <c r="AC83" s="141"/>
      <c r="AD83" s="141"/>
      <c r="AE83" s="141"/>
      <c r="AF83" s="141"/>
      <c r="AG83" s="141"/>
      <c r="AH83" s="141"/>
      <c r="AI83" s="141"/>
      <c r="AJ83" s="141"/>
      <c r="AK83" s="141"/>
      <c r="AL83" s="153">
        <f t="shared" si="3"/>
        <v>0</v>
      </c>
    </row>
    <row r="84" spans="1:38" x14ac:dyDescent="0.3">
      <c r="A84" s="12">
        <v>95</v>
      </c>
      <c r="B84" s="304"/>
      <c r="C84" s="10"/>
      <c r="D84" s="13"/>
      <c r="E84" s="10"/>
      <c r="F84" s="10"/>
      <c r="G84" s="14"/>
      <c r="H84" s="103"/>
      <c r="I84" s="142"/>
      <c r="J84" s="143"/>
      <c r="K84" s="332"/>
      <c r="L84" s="13"/>
      <c r="M84" s="13"/>
      <c r="N84" s="13"/>
      <c r="O84" s="13"/>
      <c r="P84" s="13"/>
      <c r="Q84" s="13"/>
      <c r="R84" s="13"/>
      <c r="S84" s="13"/>
      <c r="T84" s="140"/>
      <c r="U84" s="140"/>
      <c r="V84" s="140"/>
      <c r="W84" s="141"/>
      <c r="X84" s="141"/>
      <c r="Y84" s="141"/>
      <c r="Z84" s="141"/>
      <c r="AA84" s="141"/>
      <c r="AB84" s="141"/>
      <c r="AC84" s="141"/>
      <c r="AD84" s="141"/>
      <c r="AE84" s="141"/>
      <c r="AF84" s="141"/>
      <c r="AG84" s="141"/>
      <c r="AH84" s="141"/>
      <c r="AI84" s="141"/>
      <c r="AJ84" s="141"/>
      <c r="AK84" s="141"/>
      <c r="AL84" s="153">
        <f t="shared" si="3"/>
        <v>0</v>
      </c>
    </row>
    <row r="85" spans="1:38" x14ac:dyDescent="0.3">
      <c r="A85" s="12">
        <v>96</v>
      </c>
      <c r="B85" s="304"/>
      <c r="C85" s="10"/>
      <c r="D85" s="13"/>
      <c r="E85" s="10"/>
      <c r="F85" s="10"/>
      <c r="G85" s="14"/>
      <c r="H85" s="103"/>
      <c r="I85" s="142"/>
      <c r="J85" s="143"/>
      <c r="K85" s="332"/>
      <c r="L85" s="13"/>
      <c r="M85" s="13"/>
      <c r="N85" s="13"/>
      <c r="O85" s="13"/>
      <c r="P85" s="13"/>
      <c r="Q85" s="13"/>
      <c r="R85" s="13"/>
      <c r="S85" s="13"/>
      <c r="T85" s="140"/>
      <c r="U85" s="140"/>
      <c r="V85" s="140"/>
      <c r="W85" s="141"/>
      <c r="X85" s="141"/>
      <c r="Y85" s="141"/>
      <c r="Z85" s="141"/>
      <c r="AA85" s="141"/>
      <c r="AB85" s="141"/>
      <c r="AC85" s="141"/>
      <c r="AD85" s="141"/>
      <c r="AE85" s="141"/>
      <c r="AF85" s="141"/>
      <c r="AG85" s="141"/>
      <c r="AH85" s="141"/>
      <c r="AI85" s="141"/>
      <c r="AJ85" s="141"/>
      <c r="AK85" s="141"/>
      <c r="AL85" s="153">
        <f t="shared" si="3"/>
        <v>0</v>
      </c>
    </row>
    <row r="86" spans="1:38" x14ac:dyDescent="0.3">
      <c r="A86" s="12">
        <v>97</v>
      </c>
      <c r="B86" s="304"/>
      <c r="C86" s="10"/>
      <c r="D86" s="13"/>
      <c r="E86" s="10"/>
      <c r="F86" s="10"/>
      <c r="G86" s="14"/>
      <c r="H86" s="103"/>
      <c r="I86" s="142"/>
      <c r="J86" s="143"/>
      <c r="K86" s="332"/>
      <c r="L86" s="13"/>
      <c r="M86" s="13"/>
      <c r="N86" s="13"/>
      <c r="O86" s="13"/>
      <c r="P86" s="13"/>
      <c r="Q86" s="13"/>
      <c r="R86" s="13"/>
      <c r="S86" s="13"/>
      <c r="T86" s="140"/>
      <c r="U86" s="140"/>
      <c r="V86" s="140"/>
      <c r="W86" s="141"/>
      <c r="X86" s="141"/>
      <c r="Y86" s="141"/>
      <c r="Z86" s="141"/>
      <c r="AA86" s="141"/>
      <c r="AB86" s="141"/>
      <c r="AC86" s="141"/>
      <c r="AD86" s="141"/>
      <c r="AE86" s="141"/>
      <c r="AF86" s="141"/>
      <c r="AG86" s="141"/>
      <c r="AH86" s="141"/>
      <c r="AI86" s="141"/>
      <c r="AJ86" s="141"/>
      <c r="AK86" s="141"/>
      <c r="AL86" s="153">
        <f t="shared" si="3"/>
        <v>0</v>
      </c>
    </row>
    <row r="87" spans="1:38" x14ac:dyDescent="0.3">
      <c r="A87" s="12">
        <v>98</v>
      </c>
      <c r="B87" s="304"/>
      <c r="C87" s="10"/>
      <c r="D87" s="13"/>
      <c r="E87" s="10"/>
      <c r="F87" s="10"/>
      <c r="G87" s="14"/>
      <c r="H87" s="103"/>
      <c r="I87" s="142"/>
      <c r="J87" s="143"/>
      <c r="K87" s="332"/>
      <c r="L87" s="13"/>
      <c r="M87" s="13"/>
      <c r="N87" s="13"/>
      <c r="O87" s="13"/>
      <c r="P87" s="13"/>
      <c r="Q87" s="13"/>
      <c r="R87" s="13"/>
      <c r="S87" s="13"/>
      <c r="T87" s="140"/>
      <c r="U87" s="140"/>
      <c r="V87" s="140"/>
      <c r="W87" s="141"/>
      <c r="X87" s="141"/>
      <c r="Y87" s="141"/>
      <c r="Z87" s="141"/>
      <c r="AA87" s="141"/>
      <c r="AB87" s="141"/>
      <c r="AC87" s="141"/>
      <c r="AD87" s="141"/>
      <c r="AE87" s="141"/>
      <c r="AF87" s="141"/>
      <c r="AG87" s="141"/>
      <c r="AH87" s="141"/>
      <c r="AI87" s="141"/>
      <c r="AJ87" s="141"/>
      <c r="AK87" s="141"/>
      <c r="AL87" s="153">
        <f t="shared" si="3"/>
        <v>0</v>
      </c>
    </row>
    <row r="88" spans="1:38" x14ac:dyDescent="0.3">
      <c r="A88" s="12">
        <v>99</v>
      </c>
      <c r="B88" s="304"/>
      <c r="C88" s="10"/>
      <c r="D88" s="13"/>
      <c r="E88" s="10"/>
      <c r="F88" s="10"/>
      <c r="G88" s="14"/>
      <c r="H88" s="103"/>
      <c r="I88" s="142"/>
      <c r="J88" s="143"/>
      <c r="K88" s="332"/>
      <c r="L88" s="13"/>
      <c r="M88" s="13"/>
      <c r="N88" s="13"/>
      <c r="O88" s="13"/>
      <c r="P88" s="13"/>
      <c r="Q88" s="13"/>
      <c r="R88" s="13"/>
      <c r="S88" s="13"/>
      <c r="T88" s="140"/>
      <c r="U88" s="140"/>
      <c r="V88" s="140"/>
      <c r="W88" s="141"/>
      <c r="X88" s="141"/>
      <c r="Y88" s="141"/>
      <c r="Z88" s="141"/>
      <c r="AA88" s="141"/>
      <c r="AB88" s="141"/>
      <c r="AC88" s="141"/>
      <c r="AD88" s="141"/>
      <c r="AE88" s="141"/>
      <c r="AF88" s="141"/>
      <c r="AG88" s="141"/>
      <c r="AH88" s="141"/>
      <c r="AI88" s="141"/>
      <c r="AJ88" s="141"/>
      <c r="AK88" s="141"/>
      <c r="AL88" s="153">
        <f t="shared" si="3"/>
        <v>0</v>
      </c>
    </row>
    <row r="89" spans="1:38" ht="15" customHeight="1" x14ac:dyDescent="0.3">
      <c r="A89" s="12">
        <v>100</v>
      </c>
      <c r="B89" s="304"/>
      <c r="C89" s="10"/>
      <c r="D89" s="13"/>
      <c r="E89" s="10"/>
      <c r="F89" s="10"/>
      <c r="G89" s="14"/>
      <c r="H89" s="103"/>
      <c r="I89" s="142"/>
      <c r="J89" s="143"/>
      <c r="K89" s="332"/>
      <c r="L89" s="13"/>
      <c r="M89" s="13"/>
      <c r="N89" s="13"/>
      <c r="O89" s="13"/>
      <c r="P89" s="13"/>
      <c r="Q89" s="13"/>
      <c r="R89" s="13"/>
      <c r="S89" s="13"/>
      <c r="T89" s="140"/>
      <c r="U89" s="140"/>
      <c r="V89" s="140"/>
      <c r="W89" s="141"/>
      <c r="X89" s="141"/>
      <c r="Y89" s="141"/>
      <c r="Z89" s="141"/>
      <c r="AA89" s="141"/>
      <c r="AB89" s="141"/>
      <c r="AC89" s="141"/>
      <c r="AD89" s="141"/>
      <c r="AE89" s="141"/>
      <c r="AF89" s="141"/>
      <c r="AG89" s="141"/>
      <c r="AH89" s="141"/>
      <c r="AI89" s="141"/>
      <c r="AJ89" s="141"/>
      <c r="AK89" s="141"/>
      <c r="AL89" s="153">
        <f t="shared" si="3"/>
        <v>0</v>
      </c>
    </row>
    <row r="90" spans="1:38" ht="15" customHeight="1" x14ac:dyDescent="0.3">
      <c r="A90" s="12">
        <v>101</v>
      </c>
      <c r="B90" s="304"/>
      <c r="C90" s="10"/>
      <c r="D90" s="13"/>
      <c r="E90" s="10"/>
      <c r="F90" s="10"/>
      <c r="G90" s="14"/>
      <c r="H90" s="103"/>
      <c r="I90" s="142"/>
      <c r="J90" s="143"/>
      <c r="K90" s="332"/>
      <c r="L90" s="13"/>
      <c r="M90" s="13"/>
      <c r="N90" s="13"/>
      <c r="O90" s="13"/>
      <c r="P90" s="13"/>
      <c r="Q90" s="13"/>
      <c r="R90" s="13"/>
      <c r="S90" s="13"/>
      <c r="T90" s="140"/>
      <c r="U90" s="140"/>
      <c r="V90" s="140"/>
      <c r="W90" s="141"/>
      <c r="X90" s="141"/>
      <c r="Y90" s="141"/>
      <c r="Z90" s="141"/>
      <c r="AA90" s="141"/>
      <c r="AB90" s="141"/>
      <c r="AC90" s="141"/>
      <c r="AD90" s="141"/>
      <c r="AE90" s="141"/>
      <c r="AF90" s="141"/>
      <c r="AG90" s="141"/>
      <c r="AH90" s="141"/>
      <c r="AI90" s="141"/>
      <c r="AJ90" s="141"/>
      <c r="AK90" s="141"/>
      <c r="AL90" s="153">
        <f t="shared" si="3"/>
        <v>0</v>
      </c>
    </row>
    <row r="91" spans="1:38" ht="15" customHeight="1" x14ac:dyDescent="0.3">
      <c r="A91" s="12">
        <v>102</v>
      </c>
      <c r="B91" s="304"/>
      <c r="C91" s="10"/>
      <c r="D91" s="13"/>
      <c r="E91" s="10"/>
      <c r="F91" s="10"/>
      <c r="G91" s="14"/>
      <c r="H91" s="103"/>
      <c r="I91" s="142"/>
      <c r="J91" s="143"/>
      <c r="K91" s="332"/>
      <c r="L91" s="13"/>
      <c r="M91" s="13"/>
      <c r="N91" s="13"/>
      <c r="O91" s="13"/>
      <c r="P91" s="13"/>
      <c r="Q91" s="13"/>
      <c r="R91" s="13"/>
      <c r="S91" s="13"/>
      <c r="T91" s="140"/>
      <c r="U91" s="140"/>
      <c r="V91" s="140"/>
      <c r="W91" s="141"/>
      <c r="X91" s="141"/>
      <c r="Y91" s="141"/>
      <c r="Z91" s="141"/>
      <c r="AA91" s="141"/>
      <c r="AB91" s="141"/>
      <c r="AC91" s="141"/>
      <c r="AD91" s="141"/>
      <c r="AE91" s="141"/>
      <c r="AF91" s="141"/>
      <c r="AG91" s="141"/>
      <c r="AH91" s="141"/>
      <c r="AI91" s="141"/>
      <c r="AJ91" s="141"/>
      <c r="AK91" s="141"/>
      <c r="AL91" s="153">
        <f t="shared" si="3"/>
        <v>0</v>
      </c>
    </row>
    <row r="92" spans="1:38" ht="15" customHeight="1" x14ac:dyDescent="0.3">
      <c r="A92" s="12">
        <v>103</v>
      </c>
      <c r="B92" s="304"/>
      <c r="C92" s="10"/>
      <c r="D92" s="13"/>
      <c r="E92" s="10"/>
      <c r="F92" s="10"/>
      <c r="G92" s="14"/>
      <c r="H92" s="103"/>
      <c r="I92" s="142"/>
      <c r="J92" s="143"/>
      <c r="K92" s="332"/>
      <c r="L92" s="13"/>
      <c r="M92" s="13"/>
      <c r="N92" s="13"/>
      <c r="O92" s="13"/>
      <c r="P92" s="13"/>
      <c r="Q92" s="13"/>
      <c r="R92" s="13"/>
      <c r="S92" s="13"/>
      <c r="T92" s="140"/>
      <c r="U92" s="140"/>
      <c r="V92" s="140"/>
      <c r="W92" s="141"/>
      <c r="X92" s="141"/>
      <c r="Y92" s="141"/>
      <c r="Z92" s="141"/>
      <c r="AA92" s="141"/>
      <c r="AB92" s="141"/>
      <c r="AC92" s="141"/>
      <c r="AD92" s="141"/>
      <c r="AE92" s="141"/>
      <c r="AF92" s="141"/>
      <c r="AG92" s="141"/>
      <c r="AH92" s="141"/>
      <c r="AI92" s="141"/>
      <c r="AJ92" s="141"/>
      <c r="AK92" s="141"/>
      <c r="AL92" s="153">
        <f t="shared" si="3"/>
        <v>0</v>
      </c>
    </row>
    <row r="93" spans="1:38" ht="15" customHeight="1" x14ac:dyDescent="0.3">
      <c r="A93" s="12">
        <v>104</v>
      </c>
      <c r="B93" s="304"/>
      <c r="C93" s="10"/>
      <c r="D93" s="13"/>
      <c r="E93" s="10"/>
      <c r="F93" s="10"/>
      <c r="G93" s="14"/>
      <c r="H93" s="103"/>
      <c r="I93" s="142"/>
      <c r="J93" s="143"/>
      <c r="K93" s="332"/>
      <c r="L93" s="13"/>
      <c r="M93" s="13"/>
      <c r="N93" s="13"/>
      <c r="O93" s="13"/>
      <c r="P93" s="13"/>
      <c r="Q93" s="13"/>
      <c r="R93" s="13"/>
      <c r="S93" s="13"/>
      <c r="T93" s="140"/>
      <c r="U93" s="140"/>
      <c r="V93" s="140"/>
      <c r="W93" s="141"/>
      <c r="X93" s="141"/>
      <c r="Y93" s="141"/>
      <c r="Z93" s="141"/>
      <c r="AA93" s="141"/>
      <c r="AB93" s="141"/>
      <c r="AC93" s="141"/>
      <c r="AD93" s="141"/>
      <c r="AE93" s="141"/>
      <c r="AF93" s="141"/>
      <c r="AG93" s="141"/>
      <c r="AH93" s="141"/>
      <c r="AI93" s="141"/>
      <c r="AJ93" s="141"/>
      <c r="AK93" s="141"/>
      <c r="AL93" s="153">
        <f t="shared" si="3"/>
        <v>0</v>
      </c>
    </row>
    <row r="94" spans="1:38" ht="15" customHeight="1" x14ac:dyDescent="0.3">
      <c r="A94" s="12">
        <v>105</v>
      </c>
      <c r="B94" s="304"/>
      <c r="C94" s="10"/>
      <c r="D94" s="13"/>
      <c r="E94" s="10"/>
      <c r="F94" s="10"/>
      <c r="G94" s="14"/>
      <c r="H94" s="103"/>
      <c r="I94" s="142"/>
      <c r="J94" s="143"/>
      <c r="K94" s="332"/>
      <c r="L94" s="13"/>
      <c r="M94" s="13"/>
      <c r="N94" s="13"/>
      <c r="O94" s="13"/>
      <c r="P94" s="13"/>
      <c r="Q94" s="13"/>
      <c r="R94" s="13"/>
      <c r="S94" s="13"/>
      <c r="T94" s="140"/>
      <c r="U94" s="140"/>
      <c r="V94" s="140"/>
      <c r="W94" s="141"/>
      <c r="X94" s="141"/>
      <c r="Y94" s="141"/>
      <c r="Z94" s="141"/>
      <c r="AA94" s="141"/>
      <c r="AB94" s="141"/>
      <c r="AC94" s="141"/>
      <c r="AD94" s="141"/>
      <c r="AE94" s="141"/>
      <c r="AF94" s="141"/>
      <c r="AG94" s="141"/>
      <c r="AH94" s="141"/>
      <c r="AI94" s="141"/>
      <c r="AJ94" s="141"/>
      <c r="AK94" s="141"/>
      <c r="AL94" s="153">
        <f t="shared" si="3"/>
        <v>0</v>
      </c>
    </row>
    <row r="95" spans="1:38" ht="15" customHeight="1" x14ac:dyDescent="0.3">
      <c r="A95" s="12">
        <v>106</v>
      </c>
      <c r="B95" s="304"/>
      <c r="C95" s="10"/>
      <c r="D95" s="13"/>
      <c r="E95" s="10"/>
      <c r="F95" s="10"/>
      <c r="G95" s="14"/>
      <c r="H95" s="14"/>
      <c r="I95" s="142"/>
      <c r="J95" s="143"/>
      <c r="K95" s="332"/>
      <c r="L95" s="13"/>
      <c r="M95" s="13"/>
      <c r="N95" s="13"/>
      <c r="O95" s="13"/>
      <c r="P95" s="13"/>
      <c r="Q95" s="13"/>
      <c r="R95" s="13"/>
      <c r="S95" s="13"/>
      <c r="T95" s="140"/>
      <c r="U95" s="140"/>
      <c r="V95" s="140"/>
      <c r="W95" s="141"/>
      <c r="X95" s="141"/>
      <c r="Y95" s="141"/>
      <c r="Z95" s="141"/>
      <c r="AA95" s="141"/>
      <c r="AB95" s="141"/>
      <c r="AC95" s="141"/>
      <c r="AD95" s="141"/>
      <c r="AE95" s="141"/>
      <c r="AF95" s="141"/>
      <c r="AG95" s="141"/>
      <c r="AH95" s="141"/>
      <c r="AI95" s="141"/>
      <c r="AJ95" s="141"/>
      <c r="AK95" s="141"/>
      <c r="AL95" s="153">
        <f t="shared" si="3"/>
        <v>0</v>
      </c>
    </row>
    <row r="96" spans="1:38" ht="15" customHeight="1" x14ac:dyDescent="0.3">
      <c r="A96" s="12">
        <v>107</v>
      </c>
      <c r="B96" s="304"/>
      <c r="C96" s="10"/>
      <c r="D96" s="13"/>
      <c r="E96" s="10"/>
      <c r="F96" s="10"/>
      <c r="G96" s="14"/>
      <c r="H96" s="14"/>
      <c r="I96" s="142"/>
      <c r="J96" s="143"/>
      <c r="K96" s="332"/>
      <c r="L96" s="13"/>
      <c r="M96" s="13"/>
      <c r="N96" s="13"/>
      <c r="O96" s="13"/>
      <c r="P96" s="13"/>
      <c r="Q96" s="13"/>
      <c r="R96" s="13"/>
      <c r="S96" s="13"/>
      <c r="T96" s="140"/>
      <c r="U96" s="140"/>
      <c r="V96" s="140"/>
      <c r="W96" s="141"/>
      <c r="X96" s="141"/>
      <c r="Y96" s="141"/>
      <c r="Z96" s="141"/>
      <c r="AA96" s="141"/>
      <c r="AB96" s="141"/>
      <c r="AC96" s="141"/>
      <c r="AD96" s="141"/>
      <c r="AE96" s="141"/>
      <c r="AF96" s="141"/>
      <c r="AG96" s="141"/>
      <c r="AH96" s="141"/>
      <c r="AI96" s="141"/>
      <c r="AJ96" s="141"/>
      <c r="AK96" s="141"/>
      <c r="AL96" s="153">
        <f t="shared" si="3"/>
        <v>0</v>
      </c>
    </row>
    <row r="97" spans="1:38" ht="15" customHeight="1" x14ac:dyDescent="0.3">
      <c r="A97" s="12">
        <v>108</v>
      </c>
      <c r="B97" s="304"/>
      <c r="C97" s="10"/>
      <c r="D97" s="13"/>
      <c r="E97" s="10"/>
      <c r="F97" s="10"/>
      <c r="G97" s="14"/>
      <c r="H97" s="14"/>
      <c r="I97" s="142"/>
      <c r="J97" s="143"/>
      <c r="K97" s="332"/>
      <c r="L97" s="13"/>
      <c r="M97" s="13"/>
      <c r="N97" s="13"/>
      <c r="O97" s="13"/>
      <c r="P97" s="13"/>
      <c r="Q97" s="13"/>
      <c r="R97" s="13"/>
      <c r="S97" s="13"/>
      <c r="T97" s="140"/>
      <c r="U97" s="140"/>
      <c r="V97" s="140"/>
      <c r="W97" s="141"/>
      <c r="X97" s="141"/>
      <c r="Y97" s="141"/>
      <c r="Z97" s="141"/>
      <c r="AA97" s="141"/>
      <c r="AB97" s="141"/>
      <c r="AC97" s="141"/>
      <c r="AD97" s="141"/>
      <c r="AE97" s="141"/>
      <c r="AF97" s="141"/>
      <c r="AG97" s="141"/>
      <c r="AH97" s="141"/>
      <c r="AI97" s="141"/>
      <c r="AJ97" s="141"/>
      <c r="AK97" s="141"/>
      <c r="AL97" s="153">
        <f t="shared" si="3"/>
        <v>0</v>
      </c>
    </row>
    <row r="98" spans="1:38" ht="15" customHeight="1" x14ac:dyDescent="0.3">
      <c r="A98" s="12">
        <v>109</v>
      </c>
      <c r="B98" s="304"/>
      <c r="C98" s="10"/>
      <c r="D98" s="13"/>
      <c r="E98" s="10"/>
      <c r="F98" s="10"/>
      <c r="G98" s="14"/>
      <c r="H98" s="14"/>
      <c r="I98" s="142"/>
      <c r="J98" s="143"/>
      <c r="K98" s="332"/>
      <c r="L98" s="13"/>
      <c r="M98" s="13"/>
      <c r="N98" s="13"/>
      <c r="O98" s="13"/>
      <c r="P98" s="13"/>
      <c r="Q98" s="13"/>
      <c r="R98" s="13"/>
      <c r="S98" s="13"/>
      <c r="T98" s="140"/>
      <c r="U98" s="140"/>
      <c r="V98" s="140"/>
      <c r="W98" s="141"/>
      <c r="X98" s="141"/>
      <c r="Y98" s="141"/>
      <c r="Z98" s="141"/>
      <c r="AA98" s="141"/>
      <c r="AB98" s="141"/>
      <c r="AC98" s="141"/>
      <c r="AD98" s="141"/>
      <c r="AE98" s="141"/>
      <c r="AF98" s="141"/>
      <c r="AG98" s="141"/>
      <c r="AH98" s="141"/>
      <c r="AI98" s="141"/>
      <c r="AJ98" s="141"/>
      <c r="AK98" s="141"/>
      <c r="AL98" s="153">
        <f t="shared" si="3"/>
        <v>0</v>
      </c>
    </row>
    <row r="99" spans="1:38" ht="15" customHeight="1" x14ac:dyDescent="0.3">
      <c r="A99" s="12">
        <v>110</v>
      </c>
      <c r="B99" s="304"/>
      <c r="C99" s="10"/>
      <c r="D99" s="13"/>
      <c r="E99" s="10"/>
      <c r="F99" s="10"/>
      <c r="G99" s="14"/>
      <c r="H99" s="14"/>
      <c r="I99" s="142"/>
      <c r="J99" s="143"/>
      <c r="K99" s="332"/>
      <c r="L99" s="13"/>
      <c r="M99" s="13"/>
      <c r="N99" s="13"/>
      <c r="O99" s="13"/>
      <c r="P99" s="13"/>
      <c r="Q99" s="13"/>
      <c r="R99" s="13"/>
      <c r="S99" s="13"/>
      <c r="T99" s="140"/>
      <c r="U99" s="140"/>
      <c r="V99" s="140"/>
      <c r="W99" s="141"/>
      <c r="X99" s="141"/>
      <c r="Y99" s="141"/>
      <c r="Z99" s="141"/>
      <c r="AA99" s="141"/>
      <c r="AB99" s="141"/>
      <c r="AC99" s="141"/>
      <c r="AD99" s="141"/>
      <c r="AE99" s="141"/>
      <c r="AF99" s="141"/>
      <c r="AG99" s="141"/>
      <c r="AH99" s="141"/>
      <c r="AI99" s="141"/>
      <c r="AJ99" s="141"/>
      <c r="AK99" s="141"/>
      <c r="AL99" s="153">
        <f t="shared" si="3"/>
        <v>0</v>
      </c>
    </row>
    <row r="100" spans="1:38" x14ac:dyDescent="0.3">
      <c r="A100" s="6"/>
      <c r="B100" s="535"/>
      <c r="C100" s="535"/>
      <c r="D100" s="535"/>
      <c r="E100" s="5"/>
      <c r="F100" s="5"/>
      <c r="G100" s="7"/>
      <c r="H100" s="7"/>
      <c r="I100" s="8"/>
      <c r="K100" s="409"/>
      <c r="L100" s="535"/>
      <c r="M100" s="535"/>
      <c r="N100" s="535"/>
      <c r="O100" s="535"/>
      <c r="P100" s="535"/>
      <c r="Q100" s="535"/>
      <c r="R100" s="535"/>
      <c r="S100" s="535"/>
      <c r="T100" s="5"/>
      <c r="U100" s="5"/>
      <c r="V100" s="536"/>
      <c r="W100" s="536"/>
      <c r="X100" s="536"/>
      <c r="Y100" s="536"/>
      <c r="Z100" s="536"/>
      <c r="AA100" s="536"/>
      <c r="AB100" s="133"/>
      <c r="AC100" s="133"/>
      <c r="AD100" s="133"/>
      <c r="AE100" s="133"/>
      <c r="AF100" s="133"/>
      <c r="AG100" s="133"/>
      <c r="AH100" s="133"/>
      <c r="AI100" s="133"/>
      <c r="AJ100" s="133"/>
      <c r="AK100" s="133"/>
      <c r="AL100" s="3"/>
    </row>
    <row r="101" spans="1:38" x14ac:dyDescent="0.3">
      <c r="A101" s="6"/>
      <c r="B101" s="310"/>
      <c r="C101" s="537"/>
      <c r="D101" s="537"/>
      <c r="E101" s="537"/>
      <c r="F101" s="537"/>
      <c r="G101" s="537"/>
      <c r="H101" s="7"/>
      <c r="I101" s="8"/>
      <c r="J101" s="144"/>
      <c r="K101" s="409"/>
      <c r="L101" s="5"/>
      <c r="M101" s="5"/>
      <c r="N101" s="5"/>
      <c r="O101" s="5"/>
      <c r="P101" s="5"/>
      <c r="Q101" s="5"/>
      <c r="R101" s="5"/>
      <c r="S101" s="5"/>
      <c r="T101" s="133"/>
      <c r="U101" s="133"/>
      <c r="V101" s="133"/>
      <c r="W101" s="133"/>
      <c r="X101" s="133"/>
      <c r="Y101" s="133"/>
      <c r="Z101" s="133"/>
      <c r="AA101" s="133"/>
      <c r="AB101" s="133"/>
      <c r="AC101" s="133"/>
      <c r="AD101" s="133"/>
      <c r="AE101" s="133"/>
      <c r="AF101" s="133"/>
      <c r="AG101" s="133">
        <f t="shared" ref="AG101:AL101" si="4">SUM(AG4:AG81)</f>
        <v>0</v>
      </c>
      <c r="AH101" s="133">
        <f t="shared" si="4"/>
        <v>82</v>
      </c>
      <c r="AI101" s="133">
        <f t="shared" si="4"/>
        <v>0</v>
      </c>
      <c r="AJ101" s="133">
        <f t="shared" si="4"/>
        <v>0</v>
      </c>
      <c r="AK101" s="133">
        <f t="shared" si="4"/>
        <v>0</v>
      </c>
      <c r="AL101" s="133">
        <f t="shared" si="4"/>
        <v>259</v>
      </c>
    </row>
    <row r="102" spans="1:38" x14ac:dyDescent="0.3">
      <c r="A102" s="6"/>
      <c r="B102" s="538"/>
      <c r="C102" s="538"/>
      <c r="D102" s="538"/>
      <c r="E102" s="5"/>
      <c r="F102" s="5"/>
      <c r="G102" s="7"/>
      <c r="H102" s="7"/>
      <c r="I102" s="8"/>
      <c r="J102" s="5"/>
      <c r="K102" s="409"/>
      <c r="L102" s="538"/>
      <c r="M102" s="538"/>
      <c r="N102" s="538"/>
      <c r="O102" s="538"/>
      <c r="P102" s="538"/>
      <c r="Q102" s="538"/>
      <c r="R102" s="538"/>
      <c r="S102" s="538"/>
      <c r="T102" s="5"/>
      <c r="U102" s="5"/>
      <c r="V102" s="539"/>
      <c r="W102" s="539"/>
      <c r="X102" s="539"/>
      <c r="Y102" s="539"/>
      <c r="Z102" s="539"/>
      <c r="AA102" s="539"/>
      <c r="AB102" s="133"/>
      <c r="AC102" s="133"/>
      <c r="AD102" s="133"/>
      <c r="AE102" s="133"/>
      <c r="AF102" s="133"/>
      <c r="AG102" s="133"/>
      <c r="AH102" s="133"/>
      <c r="AI102" s="133"/>
      <c r="AJ102" s="133"/>
      <c r="AK102" s="133"/>
      <c r="AL102" s="3"/>
    </row>
    <row r="103" spans="1:38" x14ac:dyDescent="0.3">
      <c r="A103" s="6"/>
      <c r="B103" s="309"/>
      <c r="C103" s="5"/>
      <c r="D103" s="5"/>
      <c r="E103" s="5"/>
      <c r="F103" s="5"/>
      <c r="G103" s="7"/>
      <c r="H103" s="7"/>
      <c r="I103" s="8"/>
      <c r="J103" s="5"/>
      <c r="K103" s="409"/>
      <c r="L103" s="5"/>
      <c r="M103" s="5"/>
      <c r="N103" s="5"/>
      <c r="O103" s="5"/>
      <c r="P103" s="5"/>
      <c r="Q103" s="5"/>
      <c r="R103" s="5"/>
      <c r="S103" s="5"/>
      <c r="T103" s="5"/>
      <c r="U103" s="5"/>
      <c r="V103" s="133"/>
      <c r="W103" s="133"/>
      <c r="X103" s="133"/>
      <c r="Y103" s="133"/>
      <c r="Z103" s="133"/>
      <c r="AA103" s="133"/>
      <c r="AB103" s="133"/>
      <c r="AC103" s="133"/>
      <c r="AD103" s="133"/>
      <c r="AE103" s="133"/>
      <c r="AF103" s="133"/>
      <c r="AG103" s="133"/>
      <c r="AH103" s="133"/>
      <c r="AI103" s="133"/>
      <c r="AJ103" s="133"/>
      <c r="AK103" s="133"/>
      <c r="AL103" s="3"/>
    </row>
    <row r="104" spans="1:38" x14ac:dyDescent="0.3">
      <c r="A104" s="6"/>
      <c r="B104" s="309"/>
      <c r="C104" s="5"/>
      <c r="D104" s="5"/>
      <c r="E104" s="5"/>
      <c r="F104" s="5"/>
      <c r="G104" s="7"/>
      <c r="H104" s="7"/>
      <c r="I104" s="8"/>
      <c r="J104" s="5"/>
      <c r="K104" s="409"/>
      <c r="L104" s="5"/>
      <c r="M104" s="5"/>
      <c r="N104" s="5"/>
      <c r="O104" s="5"/>
      <c r="P104" s="5"/>
      <c r="Q104" s="5"/>
      <c r="R104" s="5"/>
      <c r="S104" s="5"/>
      <c r="T104" s="5"/>
      <c r="U104" s="5"/>
      <c r="V104" s="133"/>
      <c r="W104" s="133"/>
      <c r="X104" s="133"/>
      <c r="Y104" s="133"/>
      <c r="Z104" s="133"/>
      <c r="AA104" s="133"/>
      <c r="AB104" s="133"/>
      <c r="AC104" s="133"/>
      <c r="AD104" s="133"/>
      <c r="AE104" s="133"/>
      <c r="AF104" s="133"/>
      <c r="AG104" s="133"/>
      <c r="AH104" s="133"/>
      <c r="AI104" s="133"/>
      <c r="AJ104" s="133"/>
      <c r="AK104" s="133"/>
      <c r="AL104" s="3"/>
    </row>
    <row r="105" spans="1:38" x14ac:dyDescent="0.3">
      <c r="A105" s="6"/>
      <c r="B105" s="309"/>
      <c r="C105" s="5"/>
      <c r="D105" s="5"/>
      <c r="E105" s="5"/>
      <c r="F105" s="5"/>
      <c r="G105" s="7"/>
      <c r="H105" s="7"/>
      <c r="I105" s="8"/>
      <c r="J105" s="5"/>
      <c r="K105" s="409"/>
      <c r="L105" s="5"/>
      <c r="M105" s="5"/>
      <c r="N105" s="5"/>
      <c r="O105" s="5"/>
      <c r="P105" s="5"/>
      <c r="Q105" s="5"/>
      <c r="R105" s="5"/>
      <c r="S105" s="5"/>
      <c r="T105" s="5"/>
      <c r="U105" s="5"/>
      <c r="V105" s="133"/>
      <c r="W105" s="133"/>
      <c r="X105" s="133"/>
      <c r="Y105" s="133"/>
      <c r="Z105" s="133"/>
      <c r="AA105" s="133"/>
      <c r="AB105" s="133"/>
      <c r="AC105" s="133"/>
      <c r="AD105" s="133"/>
      <c r="AE105" s="133"/>
      <c r="AF105" s="133"/>
      <c r="AG105" s="133"/>
      <c r="AH105" s="133"/>
      <c r="AI105" s="133"/>
      <c r="AJ105" s="133"/>
      <c r="AK105" s="133"/>
      <c r="AL105" s="3"/>
    </row>
    <row r="106" spans="1:38" ht="15" customHeight="1" x14ac:dyDescent="0.3">
      <c r="A106" s="6"/>
      <c r="B106" s="534"/>
      <c r="C106" s="534"/>
      <c r="D106" s="534"/>
      <c r="E106" s="534"/>
      <c r="F106" s="534"/>
      <c r="G106" s="534"/>
      <c r="H106" s="534"/>
      <c r="I106" s="135"/>
      <c r="J106" s="135"/>
      <c r="K106" s="409"/>
      <c r="L106" s="5"/>
      <c r="M106" s="5"/>
      <c r="N106" s="5"/>
      <c r="O106" s="5"/>
      <c r="P106" s="5"/>
      <c r="Q106" s="5"/>
      <c r="R106" s="5"/>
      <c r="S106" s="5"/>
      <c r="T106" s="5"/>
      <c r="U106" s="5"/>
      <c r="V106" s="133"/>
      <c r="W106" s="133"/>
      <c r="X106" s="133"/>
      <c r="Y106" s="133"/>
      <c r="Z106" s="133"/>
      <c r="AA106" s="133"/>
      <c r="AB106" s="133"/>
      <c r="AC106" s="133"/>
      <c r="AD106" s="133"/>
      <c r="AE106" s="133"/>
      <c r="AF106" s="133"/>
      <c r="AG106" s="133"/>
      <c r="AH106" s="133"/>
      <c r="AI106" s="133"/>
      <c r="AJ106" s="133"/>
      <c r="AK106" s="133"/>
      <c r="AL106" s="3"/>
    </row>
    <row r="107" spans="1:38" x14ac:dyDescent="0.3">
      <c r="A107" s="6"/>
      <c r="B107" s="534"/>
      <c r="C107" s="534"/>
      <c r="D107" s="534"/>
      <c r="E107" s="534"/>
      <c r="F107" s="534"/>
      <c r="G107" s="534"/>
      <c r="H107" s="534"/>
      <c r="I107" s="135"/>
      <c r="J107" s="135"/>
      <c r="K107" s="409"/>
      <c r="L107" s="5"/>
      <c r="M107" s="5"/>
      <c r="N107" s="5"/>
      <c r="O107" s="5"/>
      <c r="P107" s="5"/>
      <c r="Q107" s="5"/>
      <c r="R107" s="5"/>
      <c r="S107" s="5"/>
      <c r="T107" s="5"/>
      <c r="U107" s="5"/>
      <c r="V107" s="133"/>
      <c r="W107" s="133"/>
      <c r="X107" s="133"/>
      <c r="Y107" s="133"/>
      <c r="Z107" s="133"/>
      <c r="AA107" s="133"/>
      <c r="AB107" s="133"/>
      <c r="AC107" s="133"/>
      <c r="AD107" s="133"/>
      <c r="AE107" s="133"/>
      <c r="AF107" s="133"/>
      <c r="AG107" s="133"/>
      <c r="AH107" s="133"/>
      <c r="AI107" s="133"/>
      <c r="AJ107" s="133"/>
      <c r="AK107" s="133"/>
      <c r="AL107" s="3"/>
    </row>
    <row r="108" spans="1:38" x14ac:dyDescent="0.3">
      <c r="A108" s="6"/>
      <c r="B108" s="534"/>
      <c r="C108" s="534"/>
      <c r="D108" s="534"/>
      <c r="E108" s="534"/>
      <c r="F108" s="534"/>
      <c r="G108" s="534"/>
      <c r="H108" s="534"/>
      <c r="I108" s="135"/>
      <c r="J108" s="135"/>
      <c r="K108" s="409"/>
      <c r="L108" s="5"/>
      <c r="M108" s="5"/>
      <c r="N108" s="5"/>
      <c r="O108" s="5"/>
      <c r="P108" s="5"/>
      <c r="Q108" s="5"/>
      <c r="R108" s="5"/>
      <c r="S108" s="5"/>
      <c r="T108" s="5"/>
      <c r="U108" s="5"/>
      <c r="V108" s="133"/>
      <c r="W108" s="133"/>
      <c r="X108" s="133"/>
      <c r="Y108" s="133"/>
      <c r="Z108" s="133"/>
      <c r="AA108" s="133"/>
      <c r="AB108" s="133"/>
      <c r="AC108" s="133"/>
      <c r="AD108" s="133"/>
      <c r="AE108" s="133"/>
      <c r="AF108" s="133"/>
      <c r="AG108" s="133"/>
      <c r="AH108" s="133"/>
      <c r="AI108" s="133"/>
      <c r="AJ108" s="133"/>
      <c r="AK108" s="133"/>
      <c r="AL108" s="3"/>
    </row>
    <row r="109" spans="1:38" x14ac:dyDescent="0.3">
      <c r="A109" s="6"/>
      <c r="B109" s="316"/>
      <c r="C109" s="135"/>
      <c r="D109" s="135"/>
      <c r="E109" s="135"/>
      <c r="F109" s="135"/>
      <c r="G109" s="135"/>
      <c r="H109" s="135"/>
      <c r="I109" s="135"/>
      <c r="J109" s="135"/>
      <c r="K109" s="409"/>
      <c r="L109" s="5"/>
      <c r="M109" s="5"/>
      <c r="N109" s="5"/>
      <c r="O109" s="5"/>
      <c r="P109" s="5"/>
      <c r="Q109" s="5"/>
      <c r="R109" s="5"/>
      <c r="S109" s="5"/>
      <c r="T109" s="5"/>
      <c r="U109" s="5"/>
      <c r="V109" s="133"/>
      <c r="W109" s="133"/>
      <c r="X109" s="133"/>
      <c r="Y109" s="133"/>
      <c r="Z109" s="133"/>
      <c r="AA109" s="133"/>
      <c r="AB109" s="133"/>
      <c r="AC109" s="133"/>
      <c r="AD109" s="133"/>
      <c r="AE109" s="133"/>
      <c r="AF109" s="133"/>
      <c r="AG109" s="133"/>
      <c r="AH109" s="133"/>
      <c r="AI109" s="133"/>
      <c r="AJ109" s="133"/>
      <c r="AK109" s="133"/>
      <c r="AL109" s="3"/>
    </row>
    <row r="110" spans="1:38" x14ac:dyDescent="0.3">
      <c r="A110" s="6"/>
      <c r="B110" s="316"/>
      <c r="C110" s="135"/>
      <c r="D110" s="135"/>
      <c r="E110" s="135"/>
      <c r="F110" s="135"/>
      <c r="G110" s="135"/>
      <c r="H110" s="135"/>
      <c r="I110" s="135"/>
      <c r="J110" s="135"/>
      <c r="K110" s="409"/>
      <c r="L110" s="5"/>
      <c r="M110" s="5"/>
      <c r="N110" s="5"/>
      <c r="O110" s="5"/>
      <c r="P110" s="5"/>
      <c r="Q110" s="5"/>
      <c r="R110" s="5"/>
      <c r="S110" s="5"/>
      <c r="T110" s="5"/>
      <c r="U110" s="5"/>
      <c r="V110" s="133"/>
      <c r="W110" s="133"/>
      <c r="X110" s="133"/>
      <c r="Y110" s="133"/>
      <c r="Z110" s="133"/>
      <c r="AA110" s="133"/>
      <c r="AB110" s="133"/>
      <c r="AC110" s="133"/>
      <c r="AD110" s="133"/>
      <c r="AE110" s="133"/>
      <c r="AF110" s="133"/>
      <c r="AG110" s="133"/>
      <c r="AH110" s="133"/>
      <c r="AI110" s="133"/>
      <c r="AJ110" s="133"/>
      <c r="AK110" s="133"/>
      <c r="AL110" s="3"/>
    </row>
    <row r="112" spans="1:38" x14ac:dyDescent="0.3">
      <c r="G112" s="146"/>
      <c r="H112" s="147"/>
    </row>
    <row r="113" spans="2:9" x14ac:dyDescent="0.3">
      <c r="H113" s="147"/>
    </row>
    <row r="114" spans="2:9" x14ac:dyDescent="0.3">
      <c r="G114" s="146"/>
      <c r="H114" s="147"/>
    </row>
    <row r="116" spans="2:9" x14ac:dyDescent="0.3">
      <c r="B116" s="322"/>
    </row>
    <row r="117" spans="2:9" x14ac:dyDescent="0.3">
      <c r="B117" s="322"/>
    </row>
    <row r="118" spans="2:9" x14ac:dyDescent="0.3">
      <c r="B118" s="322"/>
      <c r="D118" s="147"/>
      <c r="G118" s="149"/>
      <c r="H118" s="149"/>
      <c r="I118" s="150"/>
    </row>
    <row r="119" spans="2:9" x14ac:dyDescent="0.3">
      <c r="B119" s="322"/>
      <c r="D119" s="147"/>
      <c r="I119" s="150"/>
    </row>
    <row r="120" spans="2:9" x14ac:dyDescent="0.3">
      <c r="B120" s="322"/>
      <c r="D120" s="147"/>
      <c r="I120" s="150"/>
    </row>
    <row r="121" spans="2:9" x14ac:dyDescent="0.3">
      <c r="B121" s="322"/>
      <c r="D121" s="147"/>
      <c r="I121" s="150"/>
    </row>
    <row r="122" spans="2:9" x14ac:dyDescent="0.3">
      <c r="B122" s="322"/>
      <c r="D122" s="147"/>
      <c r="I122" s="150"/>
    </row>
    <row r="123" spans="2:9" x14ac:dyDescent="0.3">
      <c r="B123" s="322"/>
      <c r="D123" s="147"/>
    </row>
    <row r="124" spans="2:9" x14ac:dyDescent="0.3">
      <c r="B124" s="322"/>
    </row>
    <row r="125" spans="2:9" x14ac:dyDescent="0.3">
      <c r="B125" s="322"/>
      <c r="D125" s="147"/>
      <c r="I125" s="150"/>
    </row>
    <row r="126" spans="2:9" x14ac:dyDescent="0.3">
      <c r="B126" s="322"/>
      <c r="D126" s="147"/>
      <c r="I126" s="150"/>
    </row>
    <row r="127" spans="2:9" x14ac:dyDescent="0.3">
      <c r="B127" s="322"/>
      <c r="D127" s="147"/>
      <c r="I127" s="150"/>
    </row>
    <row r="128" spans="2:9" x14ac:dyDescent="0.3">
      <c r="B128" s="322"/>
      <c r="D128" s="147"/>
      <c r="I128" s="150"/>
    </row>
    <row r="129" spans="2:9" x14ac:dyDescent="0.3">
      <c r="B129" s="322"/>
      <c r="D129" s="147"/>
      <c r="I129" s="150"/>
    </row>
    <row r="130" spans="2:9" x14ac:dyDescent="0.3">
      <c r="B130" s="322"/>
    </row>
    <row r="131" spans="2:9" x14ac:dyDescent="0.3">
      <c r="B131" s="322"/>
    </row>
    <row r="132" spans="2:9" x14ac:dyDescent="0.3">
      <c r="B132" s="322"/>
      <c r="D132" s="147"/>
      <c r="I132" s="150"/>
    </row>
    <row r="133" spans="2:9" x14ac:dyDescent="0.3">
      <c r="D133" s="147"/>
      <c r="I133" s="150"/>
    </row>
    <row r="134" spans="2:9" x14ac:dyDescent="0.3">
      <c r="D134" s="147"/>
      <c r="I134" s="150"/>
    </row>
    <row r="135" spans="2:9" x14ac:dyDescent="0.3">
      <c r="D135" s="147"/>
      <c r="I135" s="150"/>
    </row>
    <row r="136" spans="2:9" x14ac:dyDescent="0.3">
      <c r="D136" s="147"/>
      <c r="I136" s="150"/>
    </row>
    <row r="139" spans="2:9" x14ac:dyDescent="0.3">
      <c r="D139" s="147"/>
      <c r="I139" s="150"/>
    </row>
    <row r="140" spans="2:9" x14ac:dyDescent="0.3">
      <c r="D140" s="147"/>
      <c r="I140" s="150"/>
    </row>
    <row r="141" spans="2:9" x14ac:dyDescent="0.3">
      <c r="D141" s="147"/>
      <c r="I141" s="150"/>
    </row>
    <row r="142" spans="2:9" x14ac:dyDescent="0.3">
      <c r="D142" s="147"/>
      <c r="I142" s="150"/>
    </row>
    <row r="143" spans="2:9" x14ac:dyDescent="0.3">
      <c r="D143" s="147"/>
      <c r="I143" s="150"/>
    </row>
  </sheetData>
  <mergeCells count="8">
    <mergeCell ref="B106:H108"/>
    <mergeCell ref="B100:D100"/>
    <mergeCell ref="L100:S100"/>
    <mergeCell ref="V100:AA100"/>
    <mergeCell ref="C101:G101"/>
    <mergeCell ref="B102:D102"/>
    <mergeCell ref="L102:S102"/>
    <mergeCell ref="V102:AA102"/>
  </mergeCells>
  <phoneticPr fontId="44" type="noConversion"/>
  <pageMargins left="0.23622047244094499" right="0.23622047244094499" top="0.74803149606299202" bottom="0.74803149606299202" header="0.31496062992126" footer="0.31496062992126"/>
  <pageSetup paperSize="9" scale="71" fitToHeight="2" orientation="portrait" horizontalDpi="4294967293"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r:uid="{B9871FFC-921B-48BF-B496-313DA97A506C}">
          <x14:formula1>
            <xm:f>IND!$AL$4:$AL$66</xm:f>
          </x14:formula1>
          <xm:sqref>B4:B99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DCE80-F55C-406D-83DB-31C1BE7EDDBF}">
  <sheetPr codeName="Sheet12">
    <tabColor rgb="FF00B050"/>
    <pageSetUpPr fitToPage="1"/>
  </sheetPr>
  <dimension ref="A1:AT131"/>
  <sheetViews>
    <sheetView topLeftCell="A2" workbookViewId="0">
      <selection activeCell="AM2" sqref="AM2"/>
    </sheetView>
  </sheetViews>
  <sheetFormatPr defaultRowHeight="14.4" x14ac:dyDescent="0.3"/>
  <cols>
    <col min="1" max="1" width="4.5546875" customWidth="1"/>
    <col min="2" max="2" width="14.5546875" style="176" bestFit="1" customWidth="1"/>
    <col min="3" max="3" width="12.6640625" customWidth="1"/>
    <col min="4" max="4" width="9.5546875" customWidth="1"/>
    <col min="5" max="5" width="9.33203125" customWidth="1"/>
    <col min="6" max="6" width="5" bestFit="1" customWidth="1"/>
    <col min="7" max="7" width="10.5546875" bestFit="1" customWidth="1"/>
    <col min="8" max="8" width="10.5546875" customWidth="1"/>
    <col min="14" max="14" width="19" bestFit="1" customWidth="1"/>
    <col min="15" max="15" width="4.5546875" customWidth="1"/>
    <col min="16" max="16" width="4.5546875" style="220" customWidth="1"/>
    <col min="17" max="18" width="4.5546875" customWidth="1"/>
    <col min="19" max="23" width="4.5546875" style="134" customWidth="1"/>
    <col min="24" max="24" width="4.5546875" style="236" customWidth="1"/>
    <col min="25" max="30" width="4.5546875" style="134" customWidth="1"/>
    <col min="31" max="31" width="4.5546875" style="221" customWidth="1"/>
    <col min="32" max="38" width="4.5546875" style="134" customWidth="1"/>
    <col min="39" max="39" width="4.5546875" style="16" customWidth="1"/>
    <col min="41" max="41" width="18.33203125" customWidth="1"/>
  </cols>
  <sheetData>
    <row r="1" spans="1:46" ht="77.400000000000006" hidden="1" x14ac:dyDescent="0.3">
      <c r="O1" s="225" t="s">
        <v>121</v>
      </c>
      <c r="P1" s="225" t="s">
        <v>122</v>
      </c>
      <c r="Q1" s="225" t="s">
        <v>128</v>
      </c>
      <c r="R1" s="225" t="s">
        <v>129</v>
      </c>
      <c r="S1" s="228" t="s">
        <v>130</v>
      </c>
      <c r="T1" s="228" t="s">
        <v>132</v>
      </c>
      <c r="U1" s="228" t="s">
        <v>133</v>
      </c>
      <c r="V1" s="228" t="s">
        <v>134</v>
      </c>
      <c r="W1" s="228" t="s">
        <v>135</v>
      </c>
      <c r="X1" s="229" t="s">
        <v>136</v>
      </c>
      <c r="Y1" s="229" t="s">
        <v>137</v>
      </c>
      <c r="Z1" s="229" t="s">
        <v>138</v>
      </c>
      <c r="AA1" s="229" t="s">
        <v>139</v>
      </c>
      <c r="AB1" s="229" t="s">
        <v>140</v>
      </c>
      <c r="AC1" s="229" t="s">
        <v>141</v>
      </c>
      <c r="AD1" s="229" t="s">
        <v>142</v>
      </c>
      <c r="AE1" s="231" t="s">
        <v>148</v>
      </c>
    </row>
    <row r="2" spans="1:46" ht="109.2" x14ac:dyDescent="0.3">
      <c r="A2" s="1" t="s">
        <v>208</v>
      </c>
      <c r="B2" s="2" t="s">
        <v>209</v>
      </c>
      <c r="C2" s="2" t="s">
        <v>270</v>
      </c>
      <c r="D2" s="2" t="s">
        <v>271</v>
      </c>
      <c r="E2" s="2" t="s">
        <v>272</v>
      </c>
      <c r="F2" s="2" t="s">
        <v>210</v>
      </c>
      <c r="G2" s="3" t="s">
        <v>211</v>
      </c>
      <c r="H2" s="3" t="s">
        <v>188</v>
      </c>
      <c r="I2" s="4" t="s">
        <v>212</v>
      </c>
      <c r="J2" s="2" t="s">
        <v>213</v>
      </c>
      <c r="K2" s="2"/>
      <c r="L2" s="2"/>
      <c r="M2" s="2"/>
      <c r="N2" s="2" t="s">
        <v>187</v>
      </c>
      <c r="O2" s="225" t="s">
        <v>121</v>
      </c>
      <c r="P2" s="237" t="s">
        <v>122</v>
      </c>
      <c r="Q2" s="225" t="s">
        <v>128</v>
      </c>
      <c r="R2" s="225" t="s">
        <v>129</v>
      </c>
      <c r="S2" s="431" t="s">
        <v>130</v>
      </c>
      <c r="T2" s="431" t="s">
        <v>132</v>
      </c>
      <c r="U2" s="431" t="s">
        <v>133</v>
      </c>
      <c r="V2" s="431" t="s">
        <v>134</v>
      </c>
      <c r="W2" s="431" t="s">
        <v>135</v>
      </c>
      <c r="X2" s="477" t="s">
        <v>136</v>
      </c>
      <c r="Y2" s="432" t="s">
        <v>137</v>
      </c>
      <c r="Z2" s="432" t="s">
        <v>138</v>
      </c>
      <c r="AA2" s="432" t="s">
        <v>139</v>
      </c>
      <c r="AB2" s="432" t="s">
        <v>140</v>
      </c>
      <c r="AC2" s="432" t="s">
        <v>141</v>
      </c>
      <c r="AD2" s="432" t="s">
        <v>142</v>
      </c>
      <c r="AE2" s="478" t="s">
        <v>327</v>
      </c>
      <c r="AF2" s="434" t="s">
        <v>149</v>
      </c>
      <c r="AG2" s="434" t="s">
        <v>144</v>
      </c>
      <c r="AH2" s="434" t="s">
        <v>145</v>
      </c>
      <c r="AI2" s="434" t="s">
        <v>143</v>
      </c>
      <c r="AJ2" s="434" t="s">
        <v>828</v>
      </c>
      <c r="AK2" s="434" t="s">
        <v>829</v>
      </c>
      <c r="AL2" s="434" t="s">
        <v>146</v>
      </c>
      <c r="AM2" s="152" t="s">
        <v>194</v>
      </c>
    </row>
    <row r="3" spans="1:46" x14ac:dyDescent="0.3">
      <c r="A3" s="12">
        <v>1</v>
      </c>
      <c r="B3" s="401" t="s">
        <v>425</v>
      </c>
      <c r="C3" s="10"/>
      <c r="D3" s="10"/>
      <c r="E3" s="10"/>
      <c r="F3" s="10" t="s">
        <v>214</v>
      </c>
      <c r="G3" s="11">
        <v>14</v>
      </c>
      <c r="H3" s="101"/>
      <c r="I3" s="136">
        <v>28</v>
      </c>
      <c r="J3" s="137"/>
      <c r="K3" s="359">
        <v>11</v>
      </c>
      <c r="L3" s="359"/>
      <c r="M3" s="359">
        <f>K3+(L3/10)</f>
        <v>11</v>
      </c>
      <c r="N3" s="332">
        <f>CONVERT(J3,"lbm","kg")+CONVERT(M3,"ozm","kg")</f>
        <v>0.31184475437500003</v>
      </c>
      <c r="O3" s="10"/>
      <c r="P3" s="214">
        <v>1</v>
      </c>
      <c r="Q3" s="10"/>
      <c r="R3" s="10"/>
      <c r="S3" s="138"/>
      <c r="T3" s="138"/>
      <c r="U3" s="139"/>
      <c r="V3" s="139"/>
      <c r="W3" s="139"/>
      <c r="X3" s="233"/>
      <c r="Y3" s="139"/>
      <c r="Z3" s="139"/>
      <c r="AA3" s="139"/>
      <c r="AB3" s="139"/>
      <c r="AC3" s="139"/>
      <c r="AD3" s="139"/>
      <c r="AE3" s="215"/>
      <c r="AF3" s="139"/>
      <c r="AG3" s="139"/>
      <c r="AH3" s="139"/>
      <c r="AI3" s="139"/>
      <c r="AJ3" s="139"/>
      <c r="AK3" s="139"/>
      <c r="AL3" s="139"/>
      <c r="AM3" s="153">
        <f t="shared" ref="AM3:AM34" si="0">SUM(O3:AL3)</f>
        <v>1</v>
      </c>
      <c r="AO3" s="135" t="str">
        <f>VLOOKUP(B3,IND!B:D,1,0)</f>
        <v>Alan Arnold</v>
      </c>
      <c r="AP3" s="422"/>
      <c r="AQ3" s="135"/>
      <c r="AR3" s="135"/>
      <c r="AS3" s="135"/>
      <c r="AT3" s="135"/>
    </row>
    <row r="4" spans="1:46" x14ac:dyDescent="0.3">
      <c r="A4" s="12">
        <v>2</v>
      </c>
      <c r="B4" s="401" t="s">
        <v>5</v>
      </c>
      <c r="C4" s="10"/>
      <c r="D4" s="10"/>
      <c r="E4" s="10"/>
      <c r="F4" s="10" t="s">
        <v>214</v>
      </c>
      <c r="G4" s="11">
        <v>1</v>
      </c>
      <c r="H4" s="101">
        <v>100</v>
      </c>
      <c r="I4" s="136">
        <v>37</v>
      </c>
      <c r="J4" s="137">
        <v>5</v>
      </c>
      <c r="K4" s="359">
        <v>15</v>
      </c>
      <c r="L4" s="359">
        <v>5</v>
      </c>
      <c r="M4" s="359">
        <f t="shared" ref="M4:M38" si="1">K4+(L4/10)</f>
        <v>15.5</v>
      </c>
      <c r="N4" s="332">
        <f t="shared" ref="N4:N39" si="2">CONVERT(J4,"lbm","kg")+CONVERT(M4,"ozm","kg")</f>
        <v>2.7073794584375004</v>
      </c>
      <c r="O4" s="10"/>
      <c r="P4" s="214">
        <v>3</v>
      </c>
      <c r="Q4" s="10"/>
      <c r="R4" s="10"/>
      <c r="S4" s="138"/>
      <c r="T4" s="138">
        <v>1</v>
      </c>
      <c r="U4" s="139"/>
      <c r="V4" s="139"/>
      <c r="W4" s="139"/>
      <c r="X4" s="233"/>
      <c r="Y4" s="139"/>
      <c r="Z4" s="139">
        <v>1</v>
      </c>
      <c r="AA4" s="139"/>
      <c r="AB4" s="139"/>
      <c r="AC4" s="139"/>
      <c r="AD4" s="139"/>
      <c r="AE4" s="215"/>
      <c r="AF4" s="139">
        <v>5</v>
      </c>
      <c r="AG4" s="139"/>
      <c r="AH4" s="139"/>
      <c r="AI4" s="139"/>
      <c r="AJ4" s="139"/>
      <c r="AK4" s="139"/>
      <c r="AL4" s="139"/>
      <c r="AM4" s="153">
        <f t="shared" si="0"/>
        <v>10</v>
      </c>
      <c r="AO4" s="135" t="str">
        <f>VLOOKUP(B4,IND!B:D,1,0)</f>
        <v>Daz Newland</v>
      </c>
      <c r="AP4" s="422"/>
      <c r="AQ4" s="135"/>
      <c r="AR4" s="135"/>
      <c r="AS4" s="135"/>
      <c r="AT4" s="135"/>
    </row>
    <row r="5" spans="1:46" x14ac:dyDescent="0.3">
      <c r="A5" s="12">
        <v>3</v>
      </c>
      <c r="B5" s="401" t="s">
        <v>56</v>
      </c>
      <c r="C5" s="10"/>
      <c r="D5" s="10"/>
      <c r="E5" s="10"/>
      <c r="F5" s="10" t="s">
        <v>219</v>
      </c>
      <c r="G5" s="11">
        <v>1</v>
      </c>
      <c r="H5" s="101">
        <v>90</v>
      </c>
      <c r="I5" s="136">
        <v>19</v>
      </c>
      <c r="J5" s="137">
        <v>4</v>
      </c>
      <c r="K5" s="359">
        <v>9</v>
      </c>
      <c r="L5" s="359">
        <v>5</v>
      </c>
      <c r="M5" s="359">
        <f t="shared" si="1"/>
        <v>9.5</v>
      </c>
      <c r="N5" s="332">
        <f t="shared" si="2"/>
        <v>2.0836899496874999</v>
      </c>
      <c r="O5" s="10"/>
      <c r="P5" s="214">
        <v>2</v>
      </c>
      <c r="Q5" s="10"/>
      <c r="R5" s="10"/>
      <c r="S5" s="140"/>
      <c r="T5" s="140">
        <v>1</v>
      </c>
      <c r="U5" s="141"/>
      <c r="V5" s="141"/>
      <c r="W5" s="141"/>
      <c r="X5" s="234"/>
      <c r="Y5" s="141"/>
      <c r="Z5" s="141"/>
      <c r="AA5" s="141"/>
      <c r="AB5" s="141"/>
      <c r="AC5" s="141"/>
      <c r="AD5" s="141"/>
      <c r="AE5" s="216"/>
      <c r="AF5" s="141">
        <v>5</v>
      </c>
      <c r="AG5" s="141"/>
      <c r="AH5" s="141"/>
      <c r="AI5" s="141"/>
      <c r="AJ5" s="141"/>
      <c r="AK5" s="141"/>
      <c r="AL5" s="141"/>
      <c r="AM5" s="153">
        <f t="shared" si="0"/>
        <v>8</v>
      </c>
      <c r="AO5" s="135" t="str">
        <f>VLOOKUP(B5,IND!B:D,1,0)</f>
        <v>Dan Mogridge</v>
      </c>
      <c r="AP5" s="422"/>
      <c r="AQ5" s="135"/>
      <c r="AR5" s="135"/>
      <c r="AS5" s="135"/>
      <c r="AT5" s="135"/>
    </row>
    <row r="6" spans="1:46" x14ac:dyDescent="0.3">
      <c r="A6" s="12">
        <v>4</v>
      </c>
      <c r="B6" s="401" t="s">
        <v>108</v>
      </c>
      <c r="C6" s="10"/>
      <c r="D6" s="10"/>
      <c r="E6" s="10"/>
      <c r="F6" s="10" t="s">
        <v>214</v>
      </c>
      <c r="G6" s="11">
        <v>2</v>
      </c>
      <c r="H6" s="101">
        <v>70</v>
      </c>
      <c r="I6" s="136">
        <v>38</v>
      </c>
      <c r="J6" s="137">
        <v>5</v>
      </c>
      <c r="K6" s="359">
        <v>2</v>
      </c>
      <c r="L6" s="359">
        <v>5</v>
      </c>
      <c r="M6" s="359">
        <f t="shared" si="1"/>
        <v>2.5</v>
      </c>
      <c r="N6" s="332">
        <f t="shared" si="2"/>
        <v>2.3388356578125005</v>
      </c>
      <c r="O6" s="10"/>
      <c r="P6" s="214">
        <v>5</v>
      </c>
      <c r="Q6" s="10"/>
      <c r="R6" s="10"/>
      <c r="S6" s="140"/>
      <c r="T6" s="140"/>
      <c r="U6" s="141"/>
      <c r="V6" s="141"/>
      <c r="W6" s="141"/>
      <c r="X6" s="234"/>
      <c r="Y6" s="141"/>
      <c r="Z6" s="141"/>
      <c r="AA6" s="141"/>
      <c r="AB6" s="141"/>
      <c r="AC6" s="141"/>
      <c r="AD6" s="141"/>
      <c r="AE6" s="216"/>
      <c r="AF6" s="141">
        <v>4</v>
      </c>
      <c r="AG6" s="141"/>
      <c r="AH6" s="141"/>
      <c r="AI6" s="141"/>
      <c r="AJ6" s="141"/>
      <c r="AK6" s="141"/>
      <c r="AL6" s="141"/>
      <c r="AM6" s="153">
        <f t="shared" si="0"/>
        <v>9</v>
      </c>
      <c r="AO6" s="135" t="str">
        <f>VLOOKUP(B6,IND!B:D,1,0)</f>
        <v>Joe Wales</v>
      </c>
      <c r="AP6" s="422"/>
      <c r="AQ6" s="135"/>
      <c r="AR6" s="135"/>
      <c r="AS6" s="135"/>
      <c r="AT6" s="135"/>
    </row>
    <row r="7" spans="1:46" x14ac:dyDescent="0.3">
      <c r="A7" s="12">
        <v>5</v>
      </c>
      <c r="B7" s="401" t="s">
        <v>48</v>
      </c>
      <c r="C7" s="10"/>
      <c r="D7" s="10"/>
      <c r="E7" s="10"/>
      <c r="F7" s="10" t="s">
        <v>219</v>
      </c>
      <c r="G7" s="11">
        <v>2</v>
      </c>
      <c r="H7" s="101">
        <v>70</v>
      </c>
      <c r="I7" s="136">
        <v>3</v>
      </c>
      <c r="J7" s="137">
        <v>4</v>
      </c>
      <c r="K7" s="359">
        <v>7</v>
      </c>
      <c r="L7" s="359"/>
      <c r="M7" s="359">
        <f t="shared" si="1"/>
        <v>7</v>
      </c>
      <c r="N7" s="332">
        <f t="shared" si="2"/>
        <v>2.0128161418750001</v>
      </c>
      <c r="O7" s="10"/>
      <c r="P7" s="214">
        <v>4</v>
      </c>
      <c r="Q7" s="10"/>
      <c r="R7" s="10"/>
      <c r="S7" s="140"/>
      <c r="T7" s="140"/>
      <c r="U7" s="141"/>
      <c r="V7" s="141"/>
      <c r="W7" s="141"/>
      <c r="X7" s="234"/>
      <c r="Y7" s="141"/>
      <c r="Z7" s="141"/>
      <c r="AA7" s="141"/>
      <c r="AB7" s="141"/>
      <c r="AC7" s="141"/>
      <c r="AD7" s="141"/>
      <c r="AE7" s="216"/>
      <c r="AF7" s="141">
        <v>5</v>
      </c>
      <c r="AG7" s="141"/>
      <c r="AH7" s="141"/>
      <c r="AI7" s="141"/>
      <c r="AJ7" s="141"/>
      <c r="AK7" s="141"/>
      <c r="AL7" s="141"/>
      <c r="AM7" s="153">
        <f t="shared" si="0"/>
        <v>9</v>
      </c>
      <c r="AO7" s="135" t="str">
        <f>VLOOKUP(B7,IND!B:D,1,0)</f>
        <v>Ben arnold</v>
      </c>
      <c r="AP7" s="422"/>
      <c r="AQ7" s="135"/>
      <c r="AR7" s="135"/>
      <c r="AS7" s="135"/>
      <c r="AT7" s="135"/>
    </row>
    <row r="8" spans="1:46" x14ac:dyDescent="0.3">
      <c r="A8" s="12">
        <v>6</v>
      </c>
      <c r="B8" s="401" t="s">
        <v>8</v>
      </c>
      <c r="C8" s="10"/>
      <c r="D8" s="10"/>
      <c r="E8" s="10"/>
      <c r="F8" s="10" t="s">
        <v>219</v>
      </c>
      <c r="G8" s="11">
        <v>3</v>
      </c>
      <c r="H8" s="101">
        <v>50</v>
      </c>
      <c r="I8" s="136">
        <v>13</v>
      </c>
      <c r="J8" s="137">
        <v>2</v>
      </c>
      <c r="K8" s="359">
        <v>9</v>
      </c>
      <c r="L8" s="359"/>
      <c r="M8" s="359">
        <f t="shared" si="1"/>
        <v>9</v>
      </c>
      <c r="N8" s="332">
        <f t="shared" si="2"/>
        <v>1.1623304481250001</v>
      </c>
      <c r="O8" s="10"/>
      <c r="P8" s="214">
        <v>1</v>
      </c>
      <c r="Q8" s="10"/>
      <c r="R8" s="10"/>
      <c r="S8" s="140"/>
      <c r="T8" s="140">
        <v>1</v>
      </c>
      <c r="U8" s="141"/>
      <c r="V8" s="141"/>
      <c r="W8" s="141"/>
      <c r="X8" s="234">
        <v>1</v>
      </c>
      <c r="Y8" s="141"/>
      <c r="Z8" s="141"/>
      <c r="AA8" s="141"/>
      <c r="AB8" s="141"/>
      <c r="AC8" s="141"/>
      <c r="AD8" s="141"/>
      <c r="AE8" s="216">
        <v>1</v>
      </c>
      <c r="AF8" s="141"/>
      <c r="AG8" s="141"/>
      <c r="AH8" s="141"/>
      <c r="AI8" s="141"/>
      <c r="AJ8" s="141"/>
      <c r="AK8" s="141"/>
      <c r="AL8" s="141"/>
      <c r="AM8" s="153">
        <f t="shared" si="0"/>
        <v>4</v>
      </c>
      <c r="AO8" s="135" t="str">
        <f>VLOOKUP(B8,IND!B:D,1,0)</f>
        <v>Darren Phillips</v>
      </c>
      <c r="AP8" s="422"/>
      <c r="AQ8" s="135"/>
    </row>
    <row r="9" spans="1:46" x14ac:dyDescent="0.3">
      <c r="A9" s="12">
        <v>7</v>
      </c>
      <c r="B9" s="401" t="s">
        <v>169</v>
      </c>
      <c r="C9" s="10"/>
      <c r="D9" s="10"/>
      <c r="E9" s="10"/>
      <c r="F9" s="10" t="s">
        <v>219</v>
      </c>
      <c r="G9" s="11">
        <v>3</v>
      </c>
      <c r="H9" s="101">
        <v>120</v>
      </c>
      <c r="I9" s="136">
        <v>20</v>
      </c>
      <c r="J9" s="137">
        <v>3</v>
      </c>
      <c r="K9" s="359">
        <v>10</v>
      </c>
      <c r="L9" s="359"/>
      <c r="M9" s="359">
        <f t="shared" si="1"/>
        <v>10</v>
      </c>
      <c r="N9" s="332">
        <f t="shared" si="2"/>
        <v>1.6442723412500002</v>
      </c>
      <c r="O9" s="10"/>
      <c r="P9" s="214"/>
      <c r="Q9" s="10"/>
      <c r="R9" s="10"/>
      <c r="S9" s="140"/>
      <c r="T9" s="140"/>
      <c r="U9" s="141"/>
      <c r="V9" s="141"/>
      <c r="W9" s="141"/>
      <c r="X9" s="234"/>
      <c r="Y9" s="141"/>
      <c r="Z9" s="141"/>
      <c r="AA9" s="141"/>
      <c r="AB9" s="141"/>
      <c r="AC9" s="141"/>
      <c r="AD9" s="141"/>
      <c r="AE9" s="216"/>
      <c r="AF9" s="141"/>
      <c r="AG9" s="141"/>
      <c r="AH9" s="141"/>
      <c r="AI9" s="141"/>
      <c r="AJ9" s="141">
        <v>1</v>
      </c>
      <c r="AK9" s="141"/>
      <c r="AL9" s="141"/>
      <c r="AM9" s="153">
        <f t="shared" si="0"/>
        <v>1</v>
      </c>
      <c r="AO9" s="135" t="str">
        <f>VLOOKUP(B9,IND!B:D,1,0)</f>
        <v>Pablo Bandres</v>
      </c>
      <c r="AP9" s="422"/>
      <c r="AQ9" s="135"/>
    </row>
    <row r="10" spans="1:46" x14ac:dyDescent="0.3">
      <c r="A10" s="12">
        <v>8</v>
      </c>
      <c r="B10" s="401" t="s">
        <v>33</v>
      </c>
      <c r="C10" s="10"/>
      <c r="D10" s="10"/>
      <c r="E10" s="10"/>
      <c r="F10" s="10" t="s">
        <v>214</v>
      </c>
      <c r="G10" s="11">
        <v>4</v>
      </c>
      <c r="H10" s="101">
        <v>65</v>
      </c>
      <c r="I10" s="136">
        <v>30</v>
      </c>
      <c r="J10" s="137">
        <v>3</v>
      </c>
      <c r="K10" s="359">
        <v>2</v>
      </c>
      <c r="L10" s="359"/>
      <c r="M10" s="359">
        <f t="shared" si="1"/>
        <v>2</v>
      </c>
      <c r="N10" s="332">
        <f t="shared" si="2"/>
        <v>1.4174761562500002</v>
      </c>
      <c r="O10" s="10"/>
      <c r="P10" s="214"/>
      <c r="Q10" s="10"/>
      <c r="R10" s="10"/>
      <c r="S10" s="140"/>
      <c r="T10" s="140"/>
      <c r="U10" s="141"/>
      <c r="V10" s="141"/>
      <c r="W10" s="141"/>
      <c r="X10" s="234"/>
      <c r="Y10" s="141"/>
      <c r="Z10" s="141">
        <v>1</v>
      </c>
      <c r="AA10" s="141"/>
      <c r="AB10" s="141"/>
      <c r="AC10" s="141"/>
      <c r="AD10" s="141"/>
      <c r="AE10" s="216">
        <v>1</v>
      </c>
      <c r="AF10" s="141">
        <v>1</v>
      </c>
      <c r="AG10" s="141"/>
      <c r="AH10" s="141"/>
      <c r="AI10" s="141">
        <v>1</v>
      </c>
      <c r="AJ10" s="141"/>
      <c r="AK10" s="141"/>
      <c r="AL10" s="141"/>
      <c r="AM10" s="153">
        <f t="shared" si="0"/>
        <v>4</v>
      </c>
      <c r="AO10" s="135" t="str">
        <f>VLOOKUP(B10,IND!B:D,1,0)</f>
        <v>Lewis Punchard</v>
      </c>
      <c r="AP10" s="422"/>
      <c r="AQ10" s="135"/>
    </row>
    <row r="11" spans="1:46" x14ac:dyDescent="0.3">
      <c r="A11" s="12">
        <v>9</v>
      </c>
      <c r="B11" s="184" t="s">
        <v>10</v>
      </c>
      <c r="C11" s="10"/>
      <c r="D11" s="10"/>
      <c r="E11" s="10"/>
      <c r="F11" s="10" t="s">
        <v>219</v>
      </c>
      <c r="G11" s="11">
        <v>4</v>
      </c>
      <c r="H11" s="101">
        <v>30</v>
      </c>
      <c r="I11" s="136">
        <v>1</v>
      </c>
      <c r="J11" s="137">
        <v>2</v>
      </c>
      <c r="K11" s="359">
        <v>3</v>
      </c>
      <c r="L11" s="359">
        <v>5</v>
      </c>
      <c r="M11" s="359">
        <f t="shared" si="1"/>
        <v>3.5</v>
      </c>
      <c r="N11" s="332">
        <f t="shared" si="2"/>
        <v>1.0064080709375001</v>
      </c>
      <c r="O11" s="10"/>
      <c r="P11" s="214">
        <v>4</v>
      </c>
      <c r="Q11" s="10"/>
      <c r="R11" s="10"/>
      <c r="S11" s="140"/>
      <c r="T11" s="140"/>
      <c r="U11" s="141"/>
      <c r="V11" s="141"/>
      <c r="W11" s="141"/>
      <c r="X11" s="234"/>
      <c r="Y11" s="141"/>
      <c r="Z11" s="141">
        <v>1</v>
      </c>
      <c r="AA11" s="141"/>
      <c r="AB11" s="141"/>
      <c r="AC11" s="141"/>
      <c r="AD11" s="141"/>
      <c r="AE11" s="216"/>
      <c r="AF11" s="141"/>
      <c r="AG11" s="141"/>
      <c r="AH11" s="141"/>
      <c r="AI11" s="141"/>
      <c r="AJ11" s="141"/>
      <c r="AK11" s="141"/>
      <c r="AL11" s="141"/>
      <c r="AM11" s="153">
        <f t="shared" si="0"/>
        <v>5</v>
      </c>
      <c r="AO11" s="135" t="str">
        <f>VLOOKUP(B11,IND!B:D,1,0)</f>
        <v>Malcolm Stote</v>
      </c>
      <c r="AP11" s="422"/>
      <c r="AQ11" s="135"/>
    </row>
    <row r="12" spans="1:46" x14ac:dyDescent="0.3">
      <c r="A12" s="12">
        <v>10</v>
      </c>
      <c r="B12" s="401" t="s">
        <v>4</v>
      </c>
      <c r="C12" s="10"/>
      <c r="D12" s="10"/>
      <c r="E12" s="10"/>
      <c r="F12" s="10" t="s">
        <v>219</v>
      </c>
      <c r="G12" s="11">
        <v>5</v>
      </c>
      <c r="H12" s="101">
        <v>20</v>
      </c>
      <c r="I12" s="136">
        <v>18</v>
      </c>
      <c r="J12" s="137">
        <v>1</v>
      </c>
      <c r="K12" s="359">
        <v>5</v>
      </c>
      <c r="L12" s="359"/>
      <c r="M12" s="359">
        <f t="shared" si="1"/>
        <v>5</v>
      </c>
      <c r="N12" s="332">
        <f t="shared" si="2"/>
        <v>0.59533998562500001</v>
      </c>
      <c r="O12" s="10"/>
      <c r="P12" s="214"/>
      <c r="Q12" s="10"/>
      <c r="R12" s="10"/>
      <c r="S12" s="140"/>
      <c r="T12" s="140">
        <v>1</v>
      </c>
      <c r="U12" s="141"/>
      <c r="V12" s="141"/>
      <c r="W12" s="141"/>
      <c r="X12" s="234"/>
      <c r="Y12" s="141"/>
      <c r="Z12" s="141"/>
      <c r="AA12" s="141"/>
      <c r="AB12" s="141"/>
      <c r="AC12" s="141"/>
      <c r="AD12" s="141"/>
      <c r="AE12" s="216">
        <v>1</v>
      </c>
      <c r="AF12" s="141"/>
      <c r="AG12" s="141"/>
      <c r="AH12" s="141"/>
      <c r="AI12" s="141"/>
      <c r="AJ12" s="141"/>
      <c r="AK12" s="141"/>
      <c r="AL12" s="141"/>
      <c r="AM12" s="153">
        <f t="shared" si="0"/>
        <v>2</v>
      </c>
      <c r="AO12" s="135" t="str">
        <f>VLOOKUP(B12,IND!B:D,1,0)</f>
        <v>Darren Cramer</v>
      </c>
      <c r="AP12" s="422"/>
      <c r="AQ12" s="135"/>
    </row>
    <row r="13" spans="1:46" x14ac:dyDescent="0.3">
      <c r="A13" s="12">
        <v>11</v>
      </c>
      <c r="B13" s="401" t="s">
        <v>156</v>
      </c>
      <c r="C13" s="10"/>
      <c r="D13" s="10"/>
      <c r="E13" s="10"/>
      <c r="F13" s="10" t="s">
        <v>214</v>
      </c>
      <c r="G13" s="11">
        <v>5</v>
      </c>
      <c r="H13" s="101">
        <v>20</v>
      </c>
      <c r="I13" s="136">
        <v>36</v>
      </c>
      <c r="J13" s="137">
        <v>2</v>
      </c>
      <c r="K13" s="359">
        <v>12</v>
      </c>
      <c r="L13" s="359"/>
      <c r="M13" s="359">
        <f t="shared" si="1"/>
        <v>12</v>
      </c>
      <c r="N13" s="332">
        <f t="shared" si="2"/>
        <v>1.2473790175000001</v>
      </c>
      <c r="O13" s="10"/>
      <c r="P13" s="214">
        <v>1</v>
      </c>
      <c r="Q13" s="10"/>
      <c r="R13" s="10"/>
      <c r="S13" s="140"/>
      <c r="T13" s="140"/>
      <c r="U13" s="141"/>
      <c r="V13" s="141"/>
      <c r="W13" s="141"/>
      <c r="X13" s="234"/>
      <c r="Y13" s="141"/>
      <c r="Z13" s="141">
        <v>1</v>
      </c>
      <c r="AA13" s="141"/>
      <c r="AB13" s="141"/>
      <c r="AC13" s="141"/>
      <c r="AD13" s="141"/>
      <c r="AE13" s="216">
        <v>2</v>
      </c>
      <c r="AF13" s="141"/>
      <c r="AG13" s="141"/>
      <c r="AH13" s="141"/>
      <c r="AI13" s="141"/>
      <c r="AJ13" s="141"/>
      <c r="AK13" s="141"/>
      <c r="AL13" s="141"/>
      <c r="AM13" s="153">
        <f t="shared" si="0"/>
        <v>4</v>
      </c>
      <c r="AO13" s="135" t="str">
        <f>VLOOKUP(B13,IND!B:D,1,0)</f>
        <v>Harry Coxhead</v>
      </c>
      <c r="AP13" s="422"/>
      <c r="AQ13" s="135"/>
    </row>
    <row r="14" spans="1:46" x14ac:dyDescent="0.3">
      <c r="A14" s="12">
        <v>12</v>
      </c>
      <c r="B14" s="401" t="s">
        <v>73</v>
      </c>
      <c r="C14" s="10"/>
      <c r="D14" s="13"/>
      <c r="E14" s="10"/>
      <c r="F14" s="10" t="s">
        <v>219</v>
      </c>
      <c r="G14" s="14">
        <v>6</v>
      </c>
      <c r="H14" s="101"/>
      <c r="I14" s="142">
        <v>12</v>
      </c>
      <c r="J14" s="143">
        <v>1</v>
      </c>
      <c r="K14" s="143">
        <v>4</v>
      </c>
      <c r="L14" s="143"/>
      <c r="M14" s="359">
        <f t="shared" si="1"/>
        <v>4</v>
      </c>
      <c r="N14" s="332">
        <f t="shared" si="2"/>
        <v>0.56699046250000007</v>
      </c>
      <c r="O14" s="13"/>
      <c r="P14" s="217"/>
      <c r="Q14" s="13"/>
      <c r="R14" s="13"/>
      <c r="S14" s="140"/>
      <c r="T14" s="140"/>
      <c r="U14" s="141"/>
      <c r="V14" s="141"/>
      <c r="W14" s="141"/>
      <c r="X14" s="234"/>
      <c r="Y14" s="141"/>
      <c r="Z14" s="141"/>
      <c r="AA14" s="141"/>
      <c r="AB14" s="141"/>
      <c r="AC14" s="141"/>
      <c r="AD14" s="141"/>
      <c r="AE14" s="216"/>
      <c r="AF14" s="141">
        <v>1</v>
      </c>
      <c r="AG14" s="141"/>
      <c r="AH14" s="141"/>
      <c r="AI14" s="141">
        <v>1</v>
      </c>
      <c r="AJ14" s="141"/>
      <c r="AK14" s="141"/>
      <c r="AL14" s="141"/>
      <c r="AM14" s="153">
        <f t="shared" si="0"/>
        <v>2</v>
      </c>
      <c r="AO14" s="135" t="str">
        <f>VLOOKUP(B14,IND!B:D,1,0)</f>
        <v>Jeff fisk</v>
      </c>
      <c r="AP14" s="422"/>
      <c r="AQ14" s="135"/>
    </row>
    <row r="15" spans="1:46" x14ac:dyDescent="0.3">
      <c r="A15" s="12">
        <v>13</v>
      </c>
      <c r="B15" s="401" t="s">
        <v>59</v>
      </c>
      <c r="C15" s="10"/>
      <c r="D15" s="10"/>
      <c r="E15" s="10"/>
      <c r="F15" s="10" t="s">
        <v>214</v>
      </c>
      <c r="G15" s="14">
        <v>6</v>
      </c>
      <c r="H15" s="101"/>
      <c r="I15" s="136">
        <v>25</v>
      </c>
      <c r="J15" s="137">
        <v>2</v>
      </c>
      <c r="K15" s="359">
        <v>3</v>
      </c>
      <c r="L15" s="359"/>
      <c r="M15" s="359">
        <f t="shared" si="1"/>
        <v>3</v>
      </c>
      <c r="N15" s="332">
        <f t="shared" si="2"/>
        <v>0.99223330937500009</v>
      </c>
      <c r="O15" s="10"/>
      <c r="P15" s="214">
        <v>1</v>
      </c>
      <c r="Q15" s="10"/>
      <c r="R15" s="10"/>
      <c r="S15" s="140"/>
      <c r="T15" s="140">
        <v>1</v>
      </c>
      <c r="U15" s="141"/>
      <c r="V15" s="141"/>
      <c r="W15" s="141"/>
      <c r="X15" s="234"/>
      <c r="Y15" s="141"/>
      <c r="Z15" s="141"/>
      <c r="AA15" s="141"/>
      <c r="AB15" s="141"/>
      <c r="AC15" s="141"/>
      <c r="AD15" s="141"/>
      <c r="AE15" s="216"/>
      <c r="AF15" s="141">
        <v>2</v>
      </c>
      <c r="AG15" s="141"/>
      <c r="AH15" s="141"/>
      <c r="AI15" s="141"/>
      <c r="AJ15" s="141"/>
      <c r="AK15" s="141"/>
      <c r="AL15" s="141"/>
      <c r="AM15" s="153">
        <f t="shared" si="0"/>
        <v>4</v>
      </c>
      <c r="AO15" s="135" t="str">
        <f>VLOOKUP(B15,IND!B:D,1,0)</f>
        <v>Anthony Davies</v>
      </c>
      <c r="AP15" s="422"/>
      <c r="AQ15" s="135"/>
    </row>
    <row r="16" spans="1:46" x14ac:dyDescent="0.3">
      <c r="A16" s="12">
        <v>14</v>
      </c>
      <c r="B16" s="401" t="s">
        <v>173</v>
      </c>
      <c r="C16" s="10"/>
      <c r="D16" s="10"/>
      <c r="E16" s="10"/>
      <c r="F16" s="10" t="s">
        <v>214</v>
      </c>
      <c r="G16" s="14">
        <v>6</v>
      </c>
      <c r="H16" s="101"/>
      <c r="I16" s="136">
        <v>24</v>
      </c>
      <c r="J16" s="137">
        <v>2</v>
      </c>
      <c r="K16" s="359">
        <v>3</v>
      </c>
      <c r="L16" s="359"/>
      <c r="M16" s="359">
        <f t="shared" si="1"/>
        <v>3</v>
      </c>
      <c r="N16" s="332">
        <f t="shared" si="2"/>
        <v>0.99223330937500009</v>
      </c>
      <c r="O16" s="10"/>
      <c r="P16" s="214"/>
      <c r="Q16" s="10"/>
      <c r="R16" s="10"/>
      <c r="S16" s="140"/>
      <c r="T16" s="140"/>
      <c r="U16" s="141"/>
      <c r="V16" s="141"/>
      <c r="W16" s="141"/>
      <c r="X16" s="234"/>
      <c r="Y16" s="141"/>
      <c r="Z16" s="141"/>
      <c r="AA16" s="141"/>
      <c r="AB16" s="141"/>
      <c r="AC16" s="141"/>
      <c r="AD16" s="141"/>
      <c r="AE16" s="216"/>
      <c r="AF16" s="141">
        <v>1</v>
      </c>
      <c r="AG16" s="141"/>
      <c r="AH16" s="141"/>
      <c r="AI16" s="141"/>
      <c r="AJ16" s="141"/>
      <c r="AK16" s="141">
        <v>1</v>
      </c>
      <c r="AL16" s="141"/>
      <c r="AM16" s="153">
        <f t="shared" si="0"/>
        <v>2</v>
      </c>
      <c r="AO16" s="135" t="str">
        <f>VLOOKUP(B16,IND!B:D,1,0)</f>
        <v>Andy Pemberton</v>
      </c>
      <c r="AP16" s="422"/>
      <c r="AQ16" s="135"/>
    </row>
    <row r="17" spans="1:43" x14ac:dyDescent="0.3">
      <c r="A17" s="12">
        <v>15</v>
      </c>
      <c r="B17" s="401" t="s">
        <v>155</v>
      </c>
      <c r="C17" s="10"/>
      <c r="D17" s="13"/>
      <c r="E17" s="10"/>
      <c r="F17" s="10" t="s">
        <v>219</v>
      </c>
      <c r="G17" s="14">
        <v>7</v>
      </c>
      <c r="H17" s="101"/>
      <c r="I17" s="142">
        <v>10</v>
      </c>
      <c r="J17" s="143">
        <v>1</v>
      </c>
      <c r="K17" s="143">
        <v>2</v>
      </c>
      <c r="L17" s="143">
        <v>5</v>
      </c>
      <c r="M17" s="359">
        <f t="shared" si="1"/>
        <v>2.5</v>
      </c>
      <c r="N17" s="332">
        <f t="shared" si="2"/>
        <v>0.52446617781250005</v>
      </c>
      <c r="O17" s="13"/>
      <c r="P17" s="217">
        <v>2</v>
      </c>
      <c r="Q17" s="13"/>
      <c r="R17" s="13"/>
      <c r="S17" s="140"/>
      <c r="T17" s="140"/>
      <c r="U17" s="141"/>
      <c r="V17" s="141"/>
      <c r="W17" s="141"/>
      <c r="X17" s="234"/>
      <c r="Y17" s="141"/>
      <c r="Z17" s="141"/>
      <c r="AA17" s="141"/>
      <c r="AB17" s="141"/>
      <c r="AC17" s="141"/>
      <c r="AD17" s="141"/>
      <c r="AE17" s="216"/>
      <c r="AF17" s="141">
        <v>1</v>
      </c>
      <c r="AG17" s="141"/>
      <c r="AH17" s="141"/>
      <c r="AI17" s="141"/>
      <c r="AJ17" s="141"/>
      <c r="AK17" s="141"/>
      <c r="AL17" s="141"/>
      <c r="AM17" s="153">
        <f t="shared" si="0"/>
        <v>3</v>
      </c>
      <c r="AO17" s="135" t="str">
        <f>VLOOKUP(B17,IND!B:D,1,0)</f>
        <v>Russ Preston</v>
      </c>
      <c r="AP17" s="422"/>
      <c r="AQ17" s="135"/>
    </row>
    <row r="18" spans="1:43" x14ac:dyDescent="0.3">
      <c r="A18" s="12">
        <v>16</v>
      </c>
      <c r="B18" s="401" t="s">
        <v>172</v>
      </c>
      <c r="C18" s="10"/>
      <c r="D18" s="10"/>
      <c r="E18" s="10"/>
      <c r="F18" s="10" t="s">
        <v>214</v>
      </c>
      <c r="G18" s="14">
        <v>8</v>
      </c>
      <c r="H18" s="101"/>
      <c r="I18" s="136">
        <v>26</v>
      </c>
      <c r="J18" s="137">
        <v>1</v>
      </c>
      <c r="K18" s="359">
        <v>15</v>
      </c>
      <c r="L18" s="359">
        <v>5</v>
      </c>
      <c r="M18" s="359">
        <f t="shared" si="1"/>
        <v>15.5</v>
      </c>
      <c r="N18" s="332">
        <f t="shared" si="2"/>
        <v>0.89300997843750007</v>
      </c>
      <c r="O18" s="10"/>
      <c r="P18" s="214">
        <v>1</v>
      </c>
      <c r="Q18" s="10"/>
      <c r="R18" s="10"/>
      <c r="S18" s="140"/>
      <c r="T18" s="140"/>
      <c r="U18" s="141"/>
      <c r="V18" s="141"/>
      <c r="W18" s="141"/>
      <c r="X18" s="234"/>
      <c r="Y18" s="141"/>
      <c r="Z18" s="141"/>
      <c r="AA18" s="141"/>
      <c r="AB18" s="141"/>
      <c r="AC18" s="141"/>
      <c r="AD18" s="141"/>
      <c r="AE18" s="216">
        <v>2</v>
      </c>
      <c r="AF18" s="141"/>
      <c r="AG18" s="141"/>
      <c r="AH18" s="141"/>
      <c r="AI18" s="141"/>
      <c r="AJ18" s="141"/>
      <c r="AK18" s="141"/>
      <c r="AL18" s="141"/>
      <c r="AM18" s="153">
        <f t="shared" si="0"/>
        <v>3</v>
      </c>
      <c r="AO18" s="135" t="str">
        <f>VLOOKUP(B18,IND!B:D,1,0)</f>
        <v>Matt Pitter</v>
      </c>
      <c r="AP18" s="422"/>
      <c r="AQ18" s="135"/>
    </row>
    <row r="19" spans="1:43" x14ac:dyDescent="0.3">
      <c r="A19" s="12">
        <v>17</v>
      </c>
      <c r="B19" s="401" t="s">
        <v>170</v>
      </c>
      <c r="C19" s="10"/>
      <c r="D19" s="10"/>
      <c r="E19" s="10"/>
      <c r="F19" s="10" t="s">
        <v>219</v>
      </c>
      <c r="G19" s="14">
        <v>8</v>
      </c>
      <c r="H19" s="101"/>
      <c r="I19" s="136">
        <v>2</v>
      </c>
      <c r="J19" s="137">
        <v>1</v>
      </c>
      <c r="K19" s="359">
        <v>1</v>
      </c>
      <c r="L19" s="359">
        <v>5</v>
      </c>
      <c r="M19" s="359">
        <f t="shared" si="1"/>
        <v>1.5</v>
      </c>
      <c r="N19" s="332">
        <f t="shared" si="2"/>
        <v>0.49611665468750005</v>
      </c>
      <c r="O19" s="10"/>
      <c r="P19" s="214">
        <v>1</v>
      </c>
      <c r="Q19" s="10"/>
      <c r="R19" s="10"/>
      <c r="S19" s="140"/>
      <c r="T19" s="140">
        <v>1</v>
      </c>
      <c r="U19" s="141"/>
      <c r="V19" s="141"/>
      <c r="W19" s="141"/>
      <c r="X19" s="234"/>
      <c r="Y19" s="141"/>
      <c r="Z19" s="141"/>
      <c r="AA19" s="141"/>
      <c r="AB19" s="141"/>
      <c r="AC19" s="141"/>
      <c r="AD19" s="141"/>
      <c r="AE19" s="216"/>
      <c r="AF19" s="141"/>
      <c r="AG19" s="141"/>
      <c r="AH19" s="141"/>
      <c r="AI19" s="141"/>
      <c r="AJ19" s="141"/>
      <c r="AK19" s="141"/>
      <c r="AL19" s="141"/>
      <c r="AM19" s="153">
        <f t="shared" si="0"/>
        <v>2</v>
      </c>
      <c r="AO19" s="135" t="str">
        <f>VLOOKUP(B19,IND!B:D,1,0)</f>
        <v>Ray Pope</v>
      </c>
      <c r="AP19" s="422"/>
      <c r="AQ19" s="135"/>
    </row>
    <row r="20" spans="1:43" x14ac:dyDescent="0.3">
      <c r="A20" s="12">
        <v>18</v>
      </c>
      <c r="B20" s="401" t="s">
        <v>313</v>
      </c>
      <c r="C20" s="10"/>
      <c r="D20" s="10"/>
      <c r="E20" s="10"/>
      <c r="F20" s="10" t="s">
        <v>219</v>
      </c>
      <c r="G20" s="14">
        <v>9</v>
      </c>
      <c r="H20" s="101"/>
      <c r="I20" s="136">
        <v>16</v>
      </c>
      <c r="J20" s="137">
        <v>1</v>
      </c>
      <c r="K20" s="359"/>
      <c r="L20" s="359"/>
      <c r="M20" s="359">
        <f t="shared" si="1"/>
        <v>0</v>
      </c>
      <c r="N20" s="332">
        <f t="shared" si="2"/>
        <v>0.45359237000000002</v>
      </c>
      <c r="O20" s="10"/>
      <c r="P20" s="214"/>
      <c r="Q20" s="10"/>
      <c r="R20" s="10"/>
      <c r="S20" s="140"/>
      <c r="T20" s="140">
        <v>2</v>
      </c>
      <c r="U20" s="141"/>
      <c r="V20" s="141"/>
      <c r="W20" s="141"/>
      <c r="X20" s="234"/>
      <c r="Y20" s="141"/>
      <c r="Z20" s="141"/>
      <c r="AA20" s="141"/>
      <c r="AB20" s="141"/>
      <c r="AC20" s="141"/>
      <c r="AD20" s="141"/>
      <c r="AE20" s="216"/>
      <c r="AF20" s="141"/>
      <c r="AG20" s="141"/>
      <c r="AH20" s="141"/>
      <c r="AI20" s="141"/>
      <c r="AJ20" s="141"/>
      <c r="AK20" s="141"/>
      <c r="AL20" s="141"/>
      <c r="AM20" s="153">
        <f t="shared" si="0"/>
        <v>2</v>
      </c>
      <c r="AO20" s="135" t="str">
        <f>VLOOKUP(B20,IND!B:D,1,0)</f>
        <v>Sam James</v>
      </c>
      <c r="AP20" s="422"/>
      <c r="AQ20" s="135"/>
    </row>
    <row r="21" spans="1:43" x14ac:dyDescent="0.3">
      <c r="A21" s="12">
        <v>19</v>
      </c>
      <c r="B21" s="419" t="s">
        <v>159</v>
      </c>
      <c r="C21" s="10"/>
      <c r="D21" s="10"/>
      <c r="E21" s="10"/>
      <c r="F21" s="10" t="s">
        <v>214</v>
      </c>
      <c r="G21" s="14">
        <v>9</v>
      </c>
      <c r="H21" s="101"/>
      <c r="I21" s="136">
        <v>34</v>
      </c>
      <c r="J21" s="137">
        <v>1</v>
      </c>
      <c r="K21" s="359">
        <v>8</v>
      </c>
      <c r="L21" s="359"/>
      <c r="M21" s="359">
        <f t="shared" si="1"/>
        <v>8</v>
      </c>
      <c r="N21" s="332">
        <f t="shared" si="2"/>
        <v>0.68038855500000006</v>
      </c>
      <c r="O21" s="10"/>
      <c r="P21" s="214">
        <v>1</v>
      </c>
      <c r="Q21" s="10"/>
      <c r="R21" s="10"/>
      <c r="S21" s="140"/>
      <c r="T21" s="140"/>
      <c r="U21" s="141"/>
      <c r="V21" s="141"/>
      <c r="W21" s="141"/>
      <c r="X21" s="234"/>
      <c r="Y21" s="141"/>
      <c r="Z21" s="141"/>
      <c r="AA21" s="141"/>
      <c r="AB21" s="141"/>
      <c r="AC21" s="141"/>
      <c r="AD21" s="141"/>
      <c r="AE21" s="216"/>
      <c r="AF21" s="141">
        <v>2</v>
      </c>
      <c r="AG21" s="141"/>
      <c r="AH21" s="141"/>
      <c r="AI21" s="141"/>
      <c r="AJ21" s="141"/>
      <c r="AK21" s="141"/>
      <c r="AL21" s="141"/>
      <c r="AM21" s="153">
        <f t="shared" si="0"/>
        <v>3</v>
      </c>
      <c r="AO21" s="135" t="str">
        <f>VLOOKUP(B21,IND!B:D,1,0)</f>
        <v>Lee Gattrell</v>
      </c>
      <c r="AP21" s="422"/>
      <c r="AQ21" s="135"/>
    </row>
    <row r="22" spans="1:43" x14ac:dyDescent="0.3">
      <c r="A22" s="12">
        <v>20</v>
      </c>
      <c r="B22" s="401" t="s">
        <v>154</v>
      </c>
      <c r="C22" s="10"/>
      <c r="D22" s="10"/>
      <c r="E22" s="10"/>
      <c r="F22" s="10" t="s">
        <v>219</v>
      </c>
      <c r="G22" s="11">
        <v>10</v>
      </c>
      <c r="H22" s="101"/>
      <c r="I22" s="136">
        <v>17</v>
      </c>
      <c r="J22" s="137">
        <v>0</v>
      </c>
      <c r="K22" s="359">
        <v>9</v>
      </c>
      <c r="L22" s="359"/>
      <c r="M22" s="359">
        <f t="shared" si="1"/>
        <v>9</v>
      </c>
      <c r="N22" s="332">
        <f t="shared" si="2"/>
        <v>0.25514570812499998</v>
      </c>
      <c r="O22" s="10"/>
      <c r="P22" s="214">
        <v>1</v>
      </c>
      <c r="Q22" s="10"/>
      <c r="R22" s="10"/>
      <c r="S22" s="140"/>
      <c r="T22" s="140"/>
      <c r="U22" s="141"/>
      <c r="V22" s="141"/>
      <c r="W22" s="141"/>
      <c r="X22" s="234"/>
      <c r="Y22" s="141"/>
      <c r="Z22" s="141"/>
      <c r="AA22" s="141"/>
      <c r="AB22" s="141"/>
      <c r="AC22" s="141"/>
      <c r="AD22" s="141"/>
      <c r="AE22" s="216"/>
      <c r="AF22" s="141"/>
      <c r="AG22" s="141"/>
      <c r="AH22" s="141"/>
      <c r="AI22" s="141"/>
      <c r="AJ22" s="141"/>
      <c r="AK22" s="141"/>
      <c r="AL22" s="141"/>
      <c r="AM22" s="153">
        <f t="shared" si="0"/>
        <v>1</v>
      </c>
      <c r="AO22" s="135" t="str">
        <f>VLOOKUP(B22,IND!B:D,1,0)</f>
        <v>Simon thurlow</v>
      </c>
      <c r="AP22" s="422"/>
      <c r="AQ22" s="135"/>
    </row>
    <row r="23" spans="1:43" x14ac:dyDescent="0.3">
      <c r="A23" s="12">
        <v>21</v>
      </c>
      <c r="B23" s="401" t="s">
        <v>179</v>
      </c>
      <c r="C23" s="10"/>
      <c r="D23" s="13"/>
      <c r="E23" s="10"/>
      <c r="F23" s="10" t="s">
        <v>214</v>
      </c>
      <c r="G23" s="14">
        <v>10</v>
      </c>
      <c r="H23" s="103"/>
      <c r="I23" s="142">
        <v>21</v>
      </c>
      <c r="J23" s="143">
        <v>1</v>
      </c>
      <c r="K23" s="143">
        <v>7</v>
      </c>
      <c r="L23" s="143"/>
      <c r="M23" s="359">
        <f t="shared" si="1"/>
        <v>7</v>
      </c>
      <c r="N23" s="332">
        <f t="shared" si="2"/>
        <v>0.65203903187500001</v>
      </c>
      <c r="O23" s="13"/>
      <c r="P23" s="217"/>
      <c r="Q23" s="13"/>
      <c r="R23" s="13"/>
      <c r="S23" s="140"/>
      <c r="T23" s="140"/>
      <c r="U23" s="141"/>
      <c r="V23" s="141"/>
      <c r="W23" s="141"/>
      <c r="X23" s="234"/>
      <c r="Y23" s="141"/>
      <c r="Z23" s="141"/>
      <c r="AA23" s="141"/>
      <c r="AB23" s="141"/>
      <c r="AC23" s="141"/>
      <c r="AD23" s="141"/>
      <c r="AE23" s="216"/>
      <c r="AF23" s="141">
        <v>2</v>
      </c>
      <c r="AG23" s="141"/>
      <c r="AH23" s="141"/>
      <c r="AI23" s="141"/>
      <c r="AJ23" s="141"/>
      <c r="AK23" s="141"/>
      <c r="AL23" s="141"/>
      <c r="AM23" s="153">
        <f t="shared" si="0"/>
        <v>2</v>
      </c>
      <c r="AO23" s="135" t="str">
        <f>VLOOKUP(B23,IND!B:D,1,0)</f>
        <v>Dave Wade</v>
      </c>
      <c r="AP23" s="422"/>
      <c r="AQ23" s="135"/>
    </row>
    <row r="24" spans="1:43" x14ac:dyDescent="0.3">
      <c r="A24" s="12">
        <v>22</v>
      </c>
      <c r="B24" s="184" t="s">
        <v>171</v>
      </c>
      <c r="C24" s="10"/>
      <c r="D24" s="10"/>
      <c r="E24" s="10"/>
      <c r="F24" s="10" t="s">
        <v>219</v>
      </c>
      <c r="G24" s="11">
        <v>10</v>
      </c>
      <c r="H24" s="101"/>
      <c r="I24" s="136">
        <v>7</v>
      </c>
      <c r="J24" s="137">
        <v>0</v>
      </c>
      <c r="K24" s="359">
        <v>9</v>
      </c>
      <c r="L24" s="359"/>
      <c r="M24" s="359">
        <f t="shared" si="1"/>
        <v>9</v>
      </c>
      <c r="N24" s="332">
        <f t="shared" si="2"/>
        <v>0.25514570812499998</v>
      </c>
      <c r="O24" s="10"/>
      <c r="P24" s="214"/>
      <c r="Q24" s="10"/>
      <c r="R24" s="10"/>
      <c r="S24" s="140"/>
      <c r="T24" s="140"/>
      <c r="U24" s="141"/>
      <c r="V24" s="141"/>
      <c r="W24" s="141"/>
      <c r="X24" s="234"/>
      <c r="Y24" s="141"/>
      <c r="Z24" s="141"/>
      <c r="AA24" s="141"/>
      <c r="AB24" s="141"/>
      <c r="AC24" s="141"/>
      <c r="AD24" s="141"/>
      <c r="AE24" s="216"/>
      <c r="AF24" s="141">
        <v>1</v>
      </c>
      <c r="AG24" s="141"/>
      <c r="AH24" s="141"/>
      <c r="AI24" s="141"/>
      <c r="AJ24" s="141"/>
      <c r="AK24" s="141"/>
      <c r="AL24" s="141"/>
      <c r="AM24" s="153">
        <f t="shared" si="0"/>
        <v>1</v>
      </c>
      <c r="AO24" s="135" t="str">
        <f>VLOOKUP(B24,IND!B:D,1,0)</f>
        <v>Tom Bayford</v>
      </c>
      <c r="AP24" s="422"/>
      <c r="AQ24" s="135"/>
    </row>
    <row r="25" spans="1:43" x14ac:dyDescent="0.3">
      <c r="A25" s="12">
        <v>23</v>
      </c>
      <c r="B25" s="401" t="s">
        <v>30</v>
      </c>
      <c r="C25" s="10"/>
      <c r="D25" s="10"/>
      <c r="E25" s="10"/>
      <c r="F25" s="10" t="s">
        <v>214</v>
      </c>
      <c r="G25" s="11">
        <v>11</v>
      </c>
      <c r="H25" s="101"/>
      <c r="I25" s="136">
        <v>31</v>
      </c>
      <c r="J25" s="137">
        <v>1</v>
      </c>
      <c r="K25" s="359">
        <v>5</v>
      </c>
      <c r="L25" s="359"/>
      <c r="M25" s="359">
        <f t="shared" si="1"/>
        <v>5</v>
      </c>
      <c r="N25" s="332">
        <f t="shared" si="2"/>
        <v>0.59533998562500001</v>
      </c>
      <c r="O25" s="10"/>
      <c r="P25" s="214"/>
      <c r="Q25" s="10"/>
      <c r="R25" s="10"/>
      <c r="S25" s="140"/>
      <c r="T25" s="140"/>
      <c r="U25" s="141"/>
      <c r="V25" s="141"/>
      <c r="W25" s="141"/>
      <c r="X25" s="234"/>
      <c r="Y25" s="141"/>
      <c r="Z25" s="141"/>
      <c r="AA25" s="141"/>
      <c r="AB25" s="141"/>
      <c r="AC25" s="141"/>
      <c r="AD25" s="141"/>
      <c r="AE25" s="216">
        <v>1</v>
      </c>
      <c r="AF25" s="141">
        <v>1</v>
      </c>
      <c r="AG25" s="141"/>
      <c r="AH25" s="141"/>
      <c r="AI25" s="141"/>
      <c r="AJ25" s="141"/>
      <c r="AK25" s="141"/>
      <c r="AL25" s="141"/>
      <c r="AM25" s="153">
        <f t="shared" si="0"/>
        <v>2</v>
      </c>
      <c r="AO25" s="135" t="str">
        <f>VLOOKUP(B25,IND!B:D,1,0)</f>
        <v>Dave Lane</v>
      </c>
      <c r="AP25" s="422"/>
      <c r="AQ25" s="135"/>
    </row>
    <row r="26" spans="1:43" x14ac:dyDescent="0.3">
      <c r="A26" s="12">
        <v>24</v>
      </c>
      <c r="B26" s="401" t="s">
        <v>176</v>
      </c>
      <c r="C26" s="10"/>
      <c r="D26" s="10"/>
      <c r="E26" s="10"/>
      <c r="F26" s="10" t="s">
        <v>219</v>
      </c>
      <c r="G26" s="11">
        <v>12</v>
      </c>
      <c r="H26" s="101"/>
      <c r="I26" s="136">
        <v>6</v>
      </c>
      <c r="J26" s="137">
        <v>0</v>
      </c>
      <c r="K26" s="359">
        <v>5</v>
      </c>
      <c r="L26" s="359">
        <v>5</v>
      </c>
      <c r="M26" s="359">
        <f t="shared" si="1"/>
        <v>5.5</v>
      </c>
      <c r="N26" s="332">
        <f t="shared" si="2"/>
        <v>0.15592237718750002</v>
      </c>
      <c r="O26" s="10"/>
      <c r="P26" s="214">
        <v>1</v>
      </c>
      <c r="Q26" s="10"/>
      <c r="R26" s="10"/>
      <c r="S26" s="140"/>
      <c r="T26" s="140"/>
      <c r="U26" s="141"/>
      <c r="V26" s="141"/>
      <c r="W26" s="141"/>
      <c r="X26" s="234"/>
      <c r="Y26" s="141"/>
      <c r="Z26" s="141"/>
      <c r="AA26" s="141"/>
      <c r="AB26" s="141"/>
      <c r="AC26" s="141"/>
      <c r="AD26" s="141"/>
      <c r="AE26" s="216"/>
      <c r="AF26" s="141"/>
      <c r="AG26" s="141"/>
      <c r="AH26" s="141"/>
      <c r="AI26" s="141"/>
      <c r="AJ26" s="141"/>
      <c r="AK26" s="141"/>
      <c r="AL26" s="141"/>
      <c r="AM26" s="153">
        <f t="shared" si="0"/>
        <v>1</v>
      </c>
      <c r="AO26" s="135" t="str">
        <f>VLOOKUP(B26,IND!B:D,1,0)</f>
        <v>Rich Dorgan</v>
      </c>
      <c r="AP26" s="422"/>
      <c r="AQ26" s="135"/>
    </row>
    <row r="27" spans="1:43" x14ac:dyDescent="0.3">
      <c r="A27" s="12">
        <v>25</v>
      </c>
      <c r="B27" s="401" t="s">
        <v>326</v>
      </c>
      <c r="C27" s="10"/>
      <c r="D27" s="10"/>
      <c r="E27" s="10"/>
      <c r="F27" s="10" t="s">
        <v>214</v>
      </c>
      <c r="G27" s="11">
        <v>12</v>
      </c>
      <c r="H27" s="101"/>
      <c r="I27" s="136">
        <v>33</v>
      </c>
      <c r="J27" s="137">
        <v>1</v>
      </c>
      <c r="K27" s="359">
        <v>4</v>
      </c>
      <c r="L27" s="359"/>
      <c r="M27" s="359">
        <f t="shared" si="1"/>
        <v>4</v>
      </c>
      <c r="N27" s="332">
        <f t="shared" si="2"/>
        <v>0.56699046250000007</v>
      </c>
      <c r="O27" s="10"/>
      <c r="P27" s="214"/>
      <c r="Q27" s="10"/>
      <c r="R27" s="10"/>
      <c r="S27" s="140"/>
      <c r="T27" s="140">
        <v>2</v>
      </c>
      <c r="U27" s="141"/>
      <c r="V27" s="141"/>
      <c r="W27" s="141"/>
      <c r="X27" s="234"/>
      <c r="Y27" s="141"/>
      <c r="Z27" s="141"/>
      <c r="AA27" s="141"/>
      <c r="AB27" s="141"/>
      <c r="AC27" s="141"/>
      <c r="AD27" s="141"/>
      <c r="AE27" s="216"/>
      <c r="AF27" s="141"/>
      <c r="AG27" s="141"/>
      <c r="AH27" s="141"/>
      <c r="AI27" s="141"/>
      <c r="AJ27" s="141"/>
      <c r="AK27" s="141"/>
      <c r="AL27" s="141"/>
      <c r="AM27" s="153">
        <f t="shared" si="0"/>
        <v>2</v>
      </c>
      <c r="AO27" s="135" t="str">
        <f>VLOOKUP(B27,IND!B:D,1,0)</f>
        <v>Till Hall</v>
      </c>
      <c r="AP27" s="422"/>
      <c r="AQ27" s="135"/>
    </row>
    <row r="28" spans="1:43" x14ac:dyDescent="0.3">
      <c r="A28" s="12">
        <v>26</v>
      </c>
      <c r="B28" s="401" t="s">
        <v>7</v>
      </c>
      <c r="C28" s="10"/>
      <c r="D28" s="10"/>
      <c r="E28" s="10"/>
      <c r="F28" s="10" t="s">
        <v>214</v>
      </c>
      <c r="G28" s="11">
        <v>13</v>
      </c>
      <c r="H28" s="101"/>
      <c r="I28" s="136">
        <v>32</v>
      </c>
      <c r="J28" s="137">
        <v>1</v>
      </c>
      <c r="K28" s="359">
        <v>3</v>
      </c>
      <c r="L28" s="359">
        <v>5</v>
      </c>
      <c r="M28" s="359">
        <f t="shared" si="1"/>
        <v>3.5</v>
      </c>
      <c r="N28" s="332">
        <f t="shared" si="2"/>
        <v>0.55281570093749999</v>
      </c>
      <c r="O28" s="10"/>
      <c r="P28" s="214">
        <v>1</v>
      </c>
      <c r="Q28" s="10"/>
      <c r="R28" s="10"/>
      <c r="S28" s="140"/>
      <c r="T28" s="140"/>
      <c r="U28" s="141"/>
      <c r="V28" s="141"/>
      <c r="W28" s="141"/>
      <c r="X28" s="234"/>
      <c r="Y28" s="141"/>
      <c r="Z28" s="141"/>
      <c r="AA28" s="141"/>
      <c r="AB28" s="141"/>
      <c r="AC28" s="141"/>
      <c r="AD28" s="141"/>
      <c r="AE28" s="216"/>
      <c r="AF28" s="141">
        <v>1</v>
      </c>
      <c r="AG28" s="141"/>
      <c r="AH28" s="141"/>
      <c r="AI28" s="141"/>
      <c r="AJ28" s="141"/>
      <c r="AK28" s="141"/>
      <c r="AL28" s="141"/>
      <c r="AM28" s="153">
        <f t="shared" si="0"/>
        <v>2</v>
      </c>
      <c r="AO28" s="135" t="str">
        <f>VLOOKUP(B28,IND!B:D,1,0)</f>
        <v>Ian Dancey</v>
      </c>
      <c r="AP28" s="422"/>
      <c r="AQ28" s="135"/>
    </row>
    <row r="29" spans="1:43" x14ac:dyDescent="0.3">
      <c r="A29" s="12">
        <v>27</v>
      </c>
      <c r="B29" s="401" t="s">
        <v>117</v>
      </c>
      <c r="C29" s="10"/>
      <c r="D29" s="10"/>
      <c r="E29" s="10"/>
      <c r="F29" s="10" t="s">
        <v>219</v>
      </c>
      <c r="G29" s="11">
        <v>13</v>
      </c>
      <c r="H29" s="101"/>
      <c r="I29" s="136">
        <v>15</v>
      </c>
      <c r="J29" s="137">
        <v>0</v>
      </c>
      <c r="K29" s="359">
        <v>5</v>
      </c>
      <c r="L29" s="359"/>
      <c r="M29" s="359">
        <f t="shared" si="1"/>
        <v>5</v>
      </c>
      <c r="N29" s="332">
        <f t="shared" si="2"/>
        <v>0.14174761562500002</v>
      </c>
      <c r="O29" s="10"/>
      <c r="P29" s="214">
        <v>1</v>
      </c>
      <c r="Q29" s="10"/>
      <c r="R29" s="10"/>
      <c r="S29" s="140"/>
      <c r="T29" s="140"/>
      <c r="U29" s="141"/>
      <c r="V29" s="141"/>
      <c r="W29" s="141"/>
      <c r="X29" s="234"/>
      <c r="Y29" s="141"/>
      <c r="Z29" s="141"/>
      <c r="AA29" s="141"/>
      <c r="AB29" s="141"/>
      <c r="AC29" s="141"/>
      <c r="AD29" s="141"/>
      <c r="AE29" s="216"/>
      <c r="AF29" s="141"/>
      <c r="AG29" s="141"/>
      <c r="AH29" s="141"/>
      <c r="AI29" s="141"/>
      <c r="AJ29" s="141"/>
      <c r="AK29" s="141"/>
      <c r="AL29" s="141"/>
      <c r="AM29" s="153">
        <f t="shared" si="0"/>
        <v>1</v>
      </c>
      <c r="AO29" s="135" t="str">
        <f>VLOOKUP(B29,IND!B:D,1,0)</f>
        <v>Iain Hillary</v>
      </c>
      <c r="AP29" s="422"/>
      <c r="AQ29" s="135"/>
    </row>
    <row r="30" spans="1:43" x14ac:dyDescent="0.3">
      <c r="A30" s="12">
        <v>28</v>
      </c>
      <c r="B30" s="401" t="s">
        <v>175</v>
      </c>
      <c r="C30" s="10"/>
      <c r="D30" s="10"/>
      <c r="E30" s="10"/>
      <c r="F30" s="10" t="s">
        <v>219</v>
      </c>
      <c r="G30" s="11">
        <v>14</v>
      </c>
      <c r="H30" s="101"/>
      <c r="I30" s="136">
        <v>8</v>
      </c>
      <c r="J30" s="137">
        <v>0</v>
      </c>
      <c r="K30" s="359">
        <v>3</v>
      </c>
      <c r="L30" s="359">
        <v>5</v>
      </c>
      <c r="M30" s="359">
        <f t="shared" si="1"/>
        <v>3.5</v>
      </c>
      <c r="N30" s="332">
        <f t="shared" si="2"/>
        <v>9.9223330937500007E-2</v>
      </c>
      <c r="O30" s="10"/>
      <c r="P30" s="214">
        <v>1</v>
      </c>
      <c r="Q30" s="10"/>
      <c r="R30" s="10"/>
      <c r="S30" s="140"/>
      <c r="T30" s="140"/>
      <c r="U30" s="141"/>
      <c r="V30" s="141"/>
      <c r="W30" s="141"/>
      <c r="X30" s="234"/>
      <c r="Y30" s="141"/>
      <c r="Z30" s="141"/>
      <c r="AA30" s="141"/>
      <c r="AB30" s="141"/>
      <c r="AC30" s="141"/>
      <c r="AD30" s="141"/>
      <c r="AE30" s="216"/>
      <c r="AF30" s="141"/>
      <c r="AG30" s="141"/>
      <c r="AH30" s="141"/>
      <c r="AI30" s="141"/>
      <c r="AJ30" s="141"/>
      <c r="AK30" s="141"/>
      <c r="AL30" s="141"/>
      <c r="AM30" s="153">
        <f t="shared" si="0"/>
        <v>1</v>
      </c>
      <c r="AO30" s="135" t="str">
        <f>VLOOKUP(B30,IND!B:D,1,0)</f>
        <v>Paul Hiles</v>
      </c>
      <c r="AP30" s="422"/>
      <c r="AQ30" s="135"/>
    </row>
    <row r="31" spans="1:43" x14ac:dyDescent="0.3">
      <c r="A31" s="12">
        <v>29</v>
      </c>
      <c r="B31" s="401" t="s">
        <v>101</v>
      </c>
      <c r="C31" s="10"/>
      <c r="D31" s="10"/>
      <c r="E31" s="10"/>
      <c r="F31" s="10" t="s">
        <v>214</v>
      </c>
      <c r="G31" s="11">
        <v>15</v>
      </c>
      <c r="H31" s="101"/>
      <c r="I31" s="136">
        <v>27</v>
      </c>
      <c r="J31" s="137">
        <v>0</v>
      </c>
      <c r="K31" s="359">
        <v>8</v>
      </c>
      <c r="L31" s="359"/>
      <c r="M31" s="359">
        <f t="shared" si="1"/>
        <v>8</v>
      </c>
      <c r="N31" s="332">
        <f t="shared" si="2"/>
        <v>0.22679618500000001</v>
      </c>
      <c r="O31" s="10"/>
      <c r="P31" s="214"/>
      <c r="Q31" s="10"/>
      <c r="R31" s="10"/>
      <c r="S31" s="140"/>
      <c r="T31" s="140"/>
      <c r="U31" s="141"/>
      <c r="V31" s="141"/>
      <c r="W31" s="141"/>
      <c r="X31" s="234"/>
      <c r="Y31" s="141"/>
      <c r="Z31" s="141"/>
      <c r="AA31" s="141"/>
      <c r="AB31" s="141"/>
      <c r="AC31" s="141"/>
      <c r="AD31" s="141"/>
      <c r="AE31" s="216"/>
      <c r="AF31" s="141">
        <v>1</v>
      </c>
      <c r="AG31" s="141"/>
      <c r="AH31" s="141"/>
      <c r="AI31" s="141"/>
      <c r="AJ31" s="141"/>
      <c r="AK31" s="141"/>
      <c r="AL31" s="141"/>
      <c r="AM31" s="153">
        <f t="shared" si="0"/>
        <v>1</v>
      </c>
      <c r="AO31" s="135" t="str">
        <f>VLOOKUP(B31,IND!B:D,1,0)</f>
        <v>Adrian Martin</v>
      </c>
      <c r="AP31" s="422"/>
      <c r="AQ31" s="135"/>
    </row>
    <row r="32" spans="1:43" x14ac:dyDescent="0.3">
      <c r="A32" s="12">
        <v>30</v>
      </c>
      <c r="B32" s="401" t="s">
        <v>65</v>
      </c>
      <c r="C32" s="10"/>
      <c r="D32" s="13"/>
      <c r="E32" s="10"/>
      <c r="F32" s="10" t="s">
        <v>214</v>
      </c>
      <c r="G32" s="14">
        <v>20</v>
      </c>
      <c r="H32" s="103"/>
      <c r="I32" s="142">
        <v>22</v>
      </c>
      <c r="J32" s="143"/>
      <c r="K32" s="143"/>
      <c r="L32" s="143"/>
      <c r="M32" s="359">
        <f t="shared" si="1"/>
        <v>0</v>
      </c>
      <c r="N32" s="332">
        <f t="shared" si="2"/>
        <v>0</v>
      </c>
      <c r="O32" s="13"/>
      <c r="P32" s="217"/>
      <c r="Q32" s="13"/>
      <c r="R32" s="13"/>
      <c r="S32" s="140"/>
      <c r="T32" s="140"/>
      <c r="U32" s="141"/>
      <c r="V32" s="141"/>
      <c r="W32" s="141"/>
      <c r="X32" s="234"/>
      <c r="Y32" s="141"/>
      <c r="Z32" s="141"/>
      <c r="AA32" s="141"/>
      <c r="AB32" s="141"/>
      <c r="AC32" s="141"/>
      <c r="AD32" s="141"/>
      <c r="AE32" s="216"/>
      <c r="AF32" s="141"/>
      <c r="AG32" s="141"/>
      <c r="AH32" s="141"/>
      <c r="AI32" s="141"/>
      <c r="AJ32" s="141"/>
      <c r="AK32" s="141"/>
      <c r="AL32" s="141"/>
      <c r="AM32" s="153">
        <f t="shared" si="0"/>
        <v>0</v>
      </c>
      <c r="AO32" s="135" t="str">
        <f>VLOOKUP(B32,IND!B:D,1,0)</f>
        <v>Paul Simmons</v>
      </c>
    </row>
    <row r="33" spans="1:41" x14ac:dyDescent="0.3">
      <c r="A33" s="12">
        <v>31</v>
      </c>
      <c r="B33" s="401" t="s">
        <v>13</v>
      </c>
      <c r="C33" s="10"/>
      <c r="D33" s="10"/>
      <c r="E33" s="10"/>
      <c r="F33" s="10" t="s">
        <v>214</v>
      </c>
      <c r="G33" s="11">
        <v>20</v>
      </c>
      <c r="H33" s="101"/>
      <c r="I33" s="136">
        <v>35</v>
      </c>
      <c r="J33" s="137"/>
      <c r="K33" s="359"/>
      <c r="L33" s="359"/>
      <c r="M33" s="359">
        <f t="shared" si="1"/>
        <v>0</v>
      </c>
      <c r="N33" s="332">
        <f t="shared" si="2"/>
        <v>0</v>
      </c>
      <c r="O33" s="10"/>
      <c r="P33" s="214"/>
      <c r="Q33" s="10"/>
      <c r="R33" s="10"/>
      <c r="S33" s="140"/>
      <c r="T33" s="140"/>
      <c r="U33" s="141"/>
      <c r="V33" s="141"/>
      <c r="W33" s="141"/>
      <c r="X33" s="234"/>
      <c r="Y33" s="141"/>
      <c r="Z33" s="141"/>
      <c r="AA33" s="141"/>
      <c r="AB33" s="141"/>
      <c r="AC33" s="141"/>
      <c r="AD33" s="141"/>
      <c r="AE33" s="216"/>
      <c r="AF33" s="141"/>
      <c r="AG33" s="141"/>
      <c r="AH33" s="141"/>
      <c r="AI33" s="141"/>
      <c r="AJ33" s="141"/>
      <c r="AK33" s="141"/>
      <c r="AL33" s="141"/>
      <c r="AM33" s="153">
        <f t="shared" si="0"/>
        <v>0</v>
      </c>
      <c r="AO33" s="135" t="str">
        <f>VLOOKUP(B33,IND!B:D,1,0)</f>
        <v>Dave Ware</v>
      </c>
    </row>
    <row r="34" spans="1:41" x14ac:dyDescent="0.3">
      <c r="A34" s="12">
        <v>32</v>
      </c>
      <c r="B34" s="401" t="s">
        <v>801</v>
      </c>
      <c r="C34" s="10"/>
      <c r="D34" s="10"/>
      <c r="E34" s="10"/>
      <c r="F34" s="10" t="s">
        <v>219</v>
      </c>
      <c r="G34" s="11">
        <v>20</v>
      </c>
      <c r="H34" s="101"/>
      <c r="I34" s="136">
        <v>5</v>
      </c>
      <c r="J34" s="137"/>
      <c r="K34" s="359"/>
      <c r="L34" s="359"/>
      <c r="M34" s="359">
        <f t="shared" si="1"/>
        <v>0</v>
      </c>
      <c r="N34" s="332">
        <f t="shared" si="2"/>
        <v>0</v>
      </c>
      <c r="O34" s="10"/>
      <c r="P34" s="214"/>
      <c r="Q34" s="10"/>
      <c r="R34" s="10"/>
      <c r="S34" s="140"/>
      <c r="T34" s="140"/>
      <c r="U34" s="141"/>
      <c r="V34" s="141"/>
      <c r="W34" s="141"/>
      <c r="X34" s="234"/>
      <c r="Y34" s="141"/>
      <c r="Z34" s="141"/>
      <c r="AA34" s="141"/>
      <c r="AB34" s="141"/>
      <c r="AC34" s="141"/>
      <c r="AD34" s="141"/>
      <c r="AE34" s="216"/>
      <c r="AF34" s="141"/>
      <c r="AG34" s="141"/>
      <c r="AH34" s="141"/>
      <c r="AI34" s="141"/>
      <c r="AJ34" s="141"/>
      <c r="AK34" s="141"/>
      <c r="AL34" s="141"/>
      <c r="AM34" s="153">
        <f t="shared" si="0"/>
        <v>0</v>
      </c>
      <c r="AO34" s="135" t="e">
        <f>VLOOKUP(B34,IND!B:D,1,0)</f>
        <v>#N/A</v>
      </c>
    </row>
    <row r="35" spans="1:41" x14ac:dyDescent="0.3">
      <c r="A35" s="12">
        <v>33</v>
      </c>
      <c r="B35" s="401" t="s">
        <v>77</v>
      </c>
      <c r="C35" s="10"/>
      <c r="D35" s="10"/>
      <c r="E35" s="10"/>
      <c r="F35" s="10" t="s">
        <v>214</v>
      </c>
      <c r="G35" s="11">
        <v>20</v>
      </c>
      <c r="H35" s="101"/>
      <c r="I35" s="136">
        <v>23</v>
      </c>
      <c r="J35" s="137"/>
      <c r="K35" s="359"/>
      <c r="L35" s="359"/>
      <c r="M35" s="359">
        <f t="shared" si="1"/>
        <v>0</v>
      </c>
      <c r="N35" s="332">
        <f t="shared" si="2"/>
        <v>0</v>
      </c>
      <c r="O35" s="10"/>
      <c r="P35" s="214"/>
      <c r="Q35" s="10"/>
      <c r="R35" s="10"/>
      <c r="S35" s="140"/>
      <c r="T35" s="140"/>
      <c r="U35" s="141"/>
      <c r="V35" s="141"/>
      <c r="W35" s="141"/>
      <c r="X35" s="234"/>
      <c r="Y35" s="141"/>
      <c r="Z35" s="141"/>
      <c r="AA35" s="141"/>
      <c r="AB35" s="141"/>
      <c r="AC35" s="141"/>
      <c r="AD35" s="141"/>
      <c r="AE35" s="216"/>
      <c r="AF35" s="141"/>
      <c r="AG35" s="141"/>
      <c r="AH35" s="141"/>
      <c r="AI35" s="141"/>
      <c r="AJ35" s="141"/>
      <c r="AK35" s="141"/>
      <c r="AL35" s="141"/>
      <c r="AM35" s="153">
        <f t="shared" ref="AM35:AM66" si="3">SUM(O35:AL35)</f>
        <v>0</v>
      </c>
      <c r="AO35" s="135" t="str">
        <f>VLOOKUP(B35,IND!B:D,1,0)</f>
        <v>Darren Stevens</v>
      </c>
    </row>
    <row r="36" spans="1:41" x14ac:dyDescent="0.3">
      <c r="A36" s="12">
        <v>34</v>
      </c>
      <c r="B36" s="364" t="s">
        <v>174</v>
      </c>
      <c r="C36" s="10"/>
      <c r="D36" s="13"/>
      <c r="E36" s="10"/>
      <c r="F36" s="10" t="s">
        <v>219</v>
      </c>
      <c r="G36" s="11">
        <v>20</v>
      </c>
      <c r="H36" s="103"/>
      <c r="I36" s="142">
        <v>4</v>
      </c>
      <c r="J36" s="143"/>
      <c r="K36" s="143"/>
      <c r="L36" s="143"/>
      <c r="M36" s="359">
        <f t="shared" si="1"/>
        <v>0</v>
      </c>
      <c r="N36" s="332">
        <f t="shared" si="2"/>
        <v>0</v>
      </c>
      <c r="O36" s="13"/>
      <c r="P36" s="217"/>
      <c r="Q36" s="13"/>
      <c r="R36" s="13"/>
      <c r="S36" s="140"/>
      <c r="T36" s="140"/>
      <c r="U36" s="141"/>
      <c r="V36" s="141"/>
      <c r="W36" s="141"/>
      <c r="X36" s="234"/>
      <c r="Y36" s="141"/>
      <c r="Z36" s="141"/>
      <c r="AA36" s="141"/>
      <c r="AB36" s="141"/>
      <c r="AC36" s="141"/>
      <c r="AD36" s="141"/>
      <c r="AE36" s="216"/>
      <c r="AF36" s="141"/>
      <c r="AG36" s="141"/>
      <c r="AH36" s="141"/>
      <c r="AI36" s="141"/>
      <c r="AJ36" s="141"/>
      <c r="AK36" s="141"/>
      <c r="AL36" s="141"/>
      <c r="AM36" s="153">
        <f t="shared" si="3"/>
        <v>0</v>
      </c>
      <c r="AO36" s="135" t="str">
        <f>VLOOKUP(B36,IND!B:D,1,0)</f>
        <v>Nick Weston</v>
      </c>
    </row>
    <row r="37" spans="1:41" x14ac:dyDescent="0.3">
      <c r="A37" s="12">
        <v>35</v>
      </c>
      <c r="B37" s="401" t="s">
        <v>180</v>
      </c>
      <c r="C37" s="10"/>
      <c r="D37" s="10"/>
      <c r="E37" s="10"/>
      <c r="F37" s="10" t="s">
        <v>219</v>
      </c>
      <c r="G37" s="11">
        <v>20</v>
      </c>
      <c r="H37" s="101"/>
      <c r="I37" s="136">
        <v>9</v>
      </c>
      <c r="J37" s="137"/>
      <c r="K37" s="359"/>
      <c r="L37" s="359"/>
      <c r="M37" s="359">
        <f t="shared" si="1"/>
        <v>0</v>
      </c>
      <c r="N37" s="332">
        <f t="shared" si="2"/>
        <v>0</v>
      </c>
      <c r="O37" s="10"/>
      <c r="P37" s="214"/>
      <c r="Q37" s="10"/>
      <c r="R37" s="10"/>
      <c r="S37" s="140"/>
      <c r="T37" s="140"/>
      <c r="U37" s="141"/>
      <c r="V37" s="141"/>
      <c r="W37" s="141"/>
      <c r="X37" s="234"/>
      <c r="Y37" s="141"/>
      <c r="Z37" s="141"/>
      <c r="AA37" s="141"/>
      <c r="AB37" s="141"/>
      <c r="AC37" s="141"/>
      <c r="AD37" s="141"/>
      <c r="AE37" s="216"/>
      <c r="AF37" s="141"/>
      <c r="AG37" s="141"/>
      <c r="AH37" s="141"/>
      <c r="AI37" s="141"/>
      <c r="AJ37" s="141"/>
      <c r="AK37" s="141"/>
      <c r="AL37" s="141"/>
      <c r="AM37" s="153">
        <f t="shared" si="3"/>
        <v>0</v>
      </c>
      <c r="AO37" s="135" t="str">
        <f>VLOOKUP(B37,IND!B:D,1,0)</f>
        <v>Donna Bayford</v>
      </c>
    </row>
    <row r="38" spans="1:41" x14ac:dyDescent="0.3">
      <c r="A38" s="12">
        <v>59</v>
      </c>
      <c r="B38" s="184"/>
      <c r="C38" s="10"/>
      <c r="D38" s="10"/>
      <c r="E38" s="10"/>
      <c r="F38" s="10"/>
      <c r="G38" s="11"/>
      <c r="H38" s="101"/>
      <c r="I38" s="136"/>
      <c r="J38" s="137"/>
      <c r="K38" s="359"/>
      <c r="L38" s="359"/>
      <c r="M38" s="359">
        <f t="shared" si="1"/>
        <v>0</v>
      </c>
      <c r="N38" s="332">
        <f t="shared" si="2"/>
        <v>0</v>
      </c>
      <c r="O38" s="10"/>
      <c r="P38" s="214"/>
      <c r="Q38" s="10"/>
      <c r="R38" s="10"/>
      <c r="S38" s="140"/>
      <c r="T38" s="140"/>
      <c r="U38" s="141"/>
      <c r="V38" s="141"/>
      <c r="W38" s="141"/>
      <c r="X38" s="234"/>
      <c r="Y38" s="141"/>
      <c r="Z38" s="141"/>
      <c r="AA38" s="141"/>
      <c r="AB38" s="141"/>
      <c r="AC38" s="141"/>
      <c r="AD38" s="141"/>
      <c r="AE38" s="216"/>
      <c r="AF38" s="141"/>
      <c r="AG38" s="141"/>
      <c r="AH38" s="141"/>
      <c r="AI38" s="141"/>
      <c r="AJ38" s="141"/>
      <c r="AK38" s="141"/>
      <c r="AL38" s="141"/>
      <c r="AM38" s="153">
        <f t="shared" si="3"/>
        <v>0</v>
      </c>
      <c r="AO38" s="135" t="e">
        <f>VLOOKUP(B38,IND!B:D,1,0)</f>
        <v>#N/A</v>
      </c>
    </row>
    <row r="39" spans="1:41" x14ac:dyDescent="0.3">
      <c r="A39" s="12">
        <v>62</v>
      </c>
      <c r="B39" s="10"/>
      <c r="C39" s="10"/>
      <c r="D39" s="10"/>
      <c r="E39" s="10"/>
      <c r="F39" s="10"/>
      <c r="G39" s="11"/>
      <c r="H39" s="101"/>
      <c r="I39" s="136"/>
      <c r="J39" s="137"/>
      <c r="K39" s="359"/>
      <c r="L39" s="359"/>
      <c r="M39" s="10"/>
      <c r="N39" s="332">
        <f t="shared" si="2"/>
        <v>0</v>
      </c>
      <c r="O39" s="10"/>
      <c r="P39" s="214"/>
      <c r="Q39" s="10"/>
      <c r="R39" s="10"/>
      <c r="S39" s="140"/>
      <c r="T39" s="140"/>
      <c r="U39" s="141"/>
      <c r="V39" s="141"/>
      <c r="W39" s="141"/>
      <c r="X39" s="234"/>
      <c r="Y39" s="141"/>
      <c r="Z39" s="141"/>
      <c r="AA39" s="141"/>
      <c r="AB39" s="141"/>
      <c r="AC39" s="141"/>
      <c r="AD39" s="141"/>
      <c r="AE39" s="216"/>
      <c r="AF39" s="141"/>
      <c r="AG39" s="141"/>
      <c r="AH39" s="141"/>
      <c r="AI39" s="141"/>
      <c r="AJ39" s="141"/>
      <c r="AK39" s="141"/>
      <c r="AL39" s="141"/>
      <c r="AM39" s="153">
        <f t="shared" si="3"/>
        <v>0</v>
      </c>
      <c r="AO39" s="135" t="e">
        <f>VLOOKUP(B39,IND!B:D,1,0)</f>
        <v>#N/A</v>
      </c>
    </row>
    <row r="40" spans="1:41" hidden="1" x14ac:dyDescent="0.3">
      <c r="A40" s="12">
        <v>63</v>
      </c>
      <c r="B40" s="10"/>
      <c r="C40" s="10"/>
      <c r="D40" s="10"/>
      <c r="E40" s="10"/>
      <c r="F40" s="10"/>
      <c r="G40" s="11"/>
      <c r="H40" s="101"/>
      <c r="I40" s="136"/>
      <c r="J40" s="137"/>
      <c r="K40" s="359"/>
      <c r="L40" s="359"/>
      <c r="M40" s="10"/>
      <c r="N40" s="10">
        <f t="shared" ref="N40:N52" si="4">CONVERT(J40,"ozm","kg")</f>
        <v>0</v>
      </c>
      <c r="O40" s="10"/>
      <c r="P40" s="214"/>
      <c r="Q40" s="10"/>
      <c r="R40" s="10"/>
      <c r="S40" s="140"/>
      <c r="T40" s="140"/>
      <c r="U40" s="141"/>
      <c r="V40" s="141"/>
      <c r="W40" s="141"/>
      <c r="X40" s="234"/>
      <c r="Y40" s="141"/>
      <c r="Z40" s="141"/>
      <c r="AA40" s="141"/>
      <c r="AB40" s="141"/>
      <c r="AC40" s="141"/>
      <c r="AD40" s="141"/>
      <c r="AE40" s="216"/>
      <c r="AF40" s="141"/>
      <c r="AG40" s="141"/>
      <c r="AH40" s="141"/>
      <c r="AI40" s="141"/>
      <c r="AJ40" s="141"/>
      <c r="AK40" s="141"/>
      <c r="AL40" s="141"/>
      <c r="AM40" s="153">
        <f t="shared" si="3"/>
        <v>0</v>
      </c>
      <c r="AO40" s="135" t="e">
        <f>VLOOKUP(B40,IND!B:D,1,0)</f>
        <v>#N/A</v>
      </c>
    </row>
    <row r="41" spans="1:41" hidden="1" x14ac:dyDescent="0.3">
      <c r="A41" s="12">
        <v>64</v>
      </c>
      <c r="B41" s="10"/>
      <c r="C41" s="10" t="e">
        <f>VLOOKUP(B42,IND!B:D,1,0)</f>
        <v>#N/A</v>
      </c>
      <c r="D41" s="13"/>
      <c r="E41" s="10"/>
      <c r="F41" s="10"/>
      <c r="G41" s="14"/>
      <c r="H41" s="103"/>
      <c r="I41" s="142"/>
      <c r="J41" s="143"/>
      <c r="K41" s="143"/>
      <c r="L41" s="143"/>
      <c r="M41" s="13"/>
      <c r="N41" s="10">
        <f t="shared" si="4"/>
        <v>0</v>
      </c>
      <c r="O41" s="13"/>
      <c r="P41" s="217"/>
      <c r="Q41" s="13"/>
      <c r="R41" s="13"/>
      <c r="S41" s="140"/>
      <c r="T41" s="140"/>
      <c r="U41" s="141"/>
      <c r="V41" s="141"/>
      <c r="W41" s="141"/>
      <c r="X41" s="234"/>
      <c r="Y41" s="141"/>
      <c r="Z41" s="141"/>
      <c r="AA41" s="141"/>
      <c r="AB41" s="141"/>
      <c r="AC41" s="141"/>
      <c r="AD41" s="141"/>
      <c r="AE41" s="216"/>
      <c r="AF41" s="141"/>
      <c r="AG41" s="141"/>
      <c r="AH41" s="141"/>
      <c r="AI41" s="141"/>
      <c r="AJ41" s="141"/>
      <c r="AK41" s="141"/>
      <c r="AL41" s="141"/>
      <c r="AM41" s="153">
        <f t="shared" si="3"/>
        <v>0</v>
      </c>
      <c r="AO41" s="135" t="e">
        <f>VLOOKUP(B41,IND!B:D,1,0)</f>
        <v>#N/A</v>
      </c>
    </row>
    <row r="42" spans="1:41" hidden="1" x14ac:dyDescent="0.3">
      <c r="A42" s="12">
        <v>65</v>
      </c>
      <c r="B42" s="13"/>
      <c r="C42" s="10" t="e">
        <f>VLOOKUP(B43,IND!B:D,1,0)</f>
        <v>#N/A</v>
      </c>
      <c r="D42" s="10"/>
      <c r="E42" s="10"/>
      <c r="F42" s="10"/>
      <c r="G42" s="11"/>
      <c r="H42" s="101"/>
      <c r="I42" s="136"/>
      <c r="J42" s="137"/>
      <c r="K42" s="359"/>
      <c r="L42" s="359"/>
      <c r="M42" s="10"/>
      <c r="N42" s="10">
        <f t="shared" si="4"/>
        <v>0</v>
      </c>
      <c r="O42" s="10"/>
      <c r="P42" s="214"/>
      <c r="Q42" s="10"/>
      <c r="R42" s="10"/>
      <c r="S42" s="140"/>
      <c r="T42" s="140"/>
      <c r="U42" s="141"/>
      <c r="V42" s="141"/>
      <c r="W42" s="141"/>
      <c r="X42" s="234"/>
      <c r="Y42" s="141"/>
      <c r="Z42" s="141"/>
      <c r="AA42" s="141"/>
      <c r="AB42" s="141"/>
      <c r="AC42" s="141"/>
      <c r="AD42" s="141"/>
      <c r="AE42" s="216"/>
      <c r="AF42" s="141"/>
      <c r="AG42" s="141"/>
      <c r="AH42" s="141"/>
      <c r="AI42" s="141"/>
      <c r="AJ42" s="141"/>
      <c r="AK42" s="141"/>
      <c r="AL42" s="141"/>
      <c r="AM42" s="153">
        <f t="shared" si="3"/>
        <v>0</v>
      </c>
      <c r="AO42" s="135" t="e">
        <f>VLOOKUP(B42,IND!B:D,1,0)</f>
        <v>#N/A</v>
      </c>
    </row>
    <row r="43" spans="1:41" hidden="1" x14ac:dyDescent="0.3">
      <c r="A43" s="12">
        <v>66</v>
      </c>
      <c r="B43" s="10"/>
      <c r="C43" s="10" t="e">
        <f>VLOOKUP(B44,IND!B:D,1,0)</f>
        <v>#N/A</v>
      </c>
      <c r="D43" s="10"/>
      <c r="E43" s="10"/>
      <c r="F43" s="10"/>
      <c r="G43" s="11"/>
      <c r="H43" s="101"/>
      <c r="I43" s="136"/>
      <c r="J43" s="137"/>
      <c r="K43" s="359"/>
      <c r="L43" s="359"/>
      <c r="M43" s="10"/>
      <c r="N43" s="10">
        <f t="shared" si="4"/>
        <v>0</v>
      </c>
      <c r="O43" s="10"/>
      <c r="P43" s="214"/>
      <c r="Q43" s="10"/>
      <c r="R43" s="10"/>
      <c r="S43" s="140"/>
      <c r="T43" s="140"/>
      <c r="U43" s="141"/>
      <c r="V43" s="141"/>
      <c r="W43" s="141"/>
      <c r="X43" s="234"/>
      <c r="Y43" s="141"/>
      <c r="Z43" s="141"/>
      <c r="AA43" s="141"/>
      <c r="AB43" s="141"/>
      <c r="AC43" s="141"/>
      <c r="AD43" s="141"/>
      <c r="AE43" s="216"/>
      <c r="AF43" s="141"/>
      <c r="AG43" s="141"/>
      <c r="AH43" s="141"/>
      <c r="AI43" s="141"/>
      <c r="AJ43" s="141"/>
      <c r="AK43" s="141"/>
      <c r="AL43" s="141"/>
      <c r="AM43" s="153">
        <f t="shared" si="3"/>
        <v>0</v>
      </c>
      <c r="AO43" s="135" t="e">
        <f>VLOOKUP(B43,IND!B:D,1,0)</f>
        <v>#N/A</v>
      </c>
    </row>
    <row r="44" spans="1:41" hidden="1" x14ac:dyDescent="0.3">
      <c r="A44" s="12">
        <v>67</v>
      </c>
      <c r="B44" s="10"/>
      <c r="C44" s="10" t="e">
        <f>VLOOKUP(B45,IND!B:D,1,0)</f>
        <v>#N/A</v>
      </c>
      <c r="D44" s="10"/>
      <c r="E44" s="10"/>
      <c r="F44" s="10"/>
      <c r="G44" s="11"/>
      <c r="H44" s="101"/>
      <c r="I44" s="136"/>
      <c r="J44" s="137"/>
      <c r="K44" s="359"/>
      <c r="L44" s="359"/>
      <c r="M44" s="10"/>
      <c r="N44" s="10">
        <f t="shared" si="4"/>
        <v>0</v>
      </c>
      <c r="O44" s="10"/>
      <c r="P44" s="214"/>
      <c r="Q44" s="10"/>
      <c r="R44" s="10"/>
      <c r="S44" s="140"/>
      <c r="T44" s="140"/>
      <c r="U44" s="141"/>
      <c r="V44" s="141"/>
      <c r="W44" s="141"/>
      <c r="X44" s="234"/>
      <c r="Y44" s="141"/>
      <c r="Z44" s="141"/>
      <c r="AA44" s="141"/>
      <c r="AB44" s="141"/>
      <c r="AC44" s="141"/>
      <c r="AD44" s="141"/>
      <c r="AE44" s="216"/>
      <c r="AF44" s="141"/>
      <c r="AG44" s="141"/>
      <c r="AH44" s="141"/>
      <c r="AI44" s="141"/>
      <c r="AJ44" s="141"/>
      <c r="AK44" s="141"/>
      <c r="AL44" s="141"/>
      <c r="AM44" s="153">
        <f t="shared" si="3"/>
        <v>0</v>
      </c>
      <c r="AO44" s="135" t="e">
        <f>VLOOKUP(B44,IND!B:D,1,0)</f>
        <v>#N/A</v>
      </c>
    </row>
    <row r="45" spans="1:41" hidden="1" x14ac:dyDescent="0.3">
      <c r="A45" s="12">
        <v>68</v>
      </c>
      <c r="B45" s="10"/>
      <c r="C45" s="10" t="e">
        <f>VLOOKUP(B46,IND!B:D,1,0)</f>
        <v>#N/A</v>
      </c>
      <c r="D45" s="13"/>
      <c r="E45" s="10"/>
      <c r="F45" s="10"/>
      <c r="G45" s="14"/>
      <c r="H45" s="103"/>
      <c r="I45" s="142"/>
      <c r="J45" s="143"/>
      <c r="K45" s="143"/>
      <c r="L45" s="143"/>
      <c r="M45" s="13"/>
      <c r="N45" s="10">
        <f t="shared" si="4"/>
        <v>0</v>
      </c>
      <c r="O45" s="13"/>
      <c r="P45" s="217"/>
      <c r="Q45" s="13"/>
      <c r="R45" s="13"/>
      <c r="S45" s="140"/>
      <c r="T45" s="140"/>
      <c r="U45" s="141"/>
      <c r="V45" s="141"/>
      <c r="W45" s="141"/>
      <c r="X45" s="234"/>
      <c r="Y45" s="141"/>
      <c r="Z45" s="141"/>
      <c r="AA45" s="141"/>
      <c r="AB45" s="141"/>
      <c r="AC45" s="141"/>
      <c r="AD45" s="141"/>
      <c r="AE45" s="216"/>
      <c r="AF45" s="141"/>
      <c r="AG45" s="141"/>
      <c r="AH45" s="141"/>
      <c r="AI45" s="141"/>
      <c r="AJ45" s="141"/>
      <c r="AK45" s="141"/>
      <c r="AL45" s="141"/>
      <c r="AM45" s="153">
        <f t="shared" si="3"/>
        <v>0</v>
      </c>
      <c r="AO45" s="135" t="e">
        <f>VLOOKUP(B45,IND!B:D,1,0)</f>
        <v>#N/A</v>
      </c>
    </row>
    <row r="46" spans="1:41" hidden="1" x14ac:dyDescent="0.3">
      <c r="A46" s="12">
        <v>69</v>
      </c>
      <c r="B46" s="13"/>
      <c r="C46" s="10" t="e">
        <f>VLOOKUP(B47,IND!B:D,1,0)</f>
        <v>#N/A</v>
      </c>
      <c r="D46" s="10"/>
      <c r="E46" s="10"/>
      <c r="F46" s="10"/>
      <c r="G46" s="11"/>
      <c r="H46" s="101"/>
      <c r="I46" s="136"/>
      <c r="J46" s="137"/>
      <c r="K46" s="359"/>
      <c r="L46" s="359"/>
      <c r="M46" s="10"/>
      <c r="N46" s="10">
        <f t="shared" si="4"/>
        <v>0</v>
      </c>
      <c r="O46" s="10"/>
      <c r="P46" s="214"/>
      <c r="Q46" s="10"/>
      <c r="R46" s="10"/>
      <c r="S46" s="140"/>
      <c r="T46" s="140"/>
      <c r="U46" s="141"/>
      <c r="V46" s="141"/>
      <c r="W46" s="141"/>
      <c r="X46" s="234"/>
      <c r="Y46" s="141"/>
      <c r="Z46" s="141"/>
      <c r="AA46" s="141"/>
      <c r="AB46" s="141"/>
      <c r="AC46" s="141"/>
      <c r="AD46" s="141"/>
      <c r="AE46" s="216"/>
      <c r="AF46" s="141"/>
      <c r="AG46" s="141"/>
      <c r="AH46" s="141"/>
      <c r="AI46" s="141"/>
      <c r="AJ46" s="141"/>
      <c r="AK46" s="141"/>
      <c r="AL46" s="141"/>
      <c r="AM46" s="153">
        <f t="shared" si="3"/>
        <v>0</v>
      </c>
      <c r="AO46" s="135" t="e">
        <f>VLOOKUP(B46,IND!B:D,1,0)</f>
        <v>#N/A</v>
      </c>
    </row>
    <row r="47" spans="1:41" hidden="1" x14ac:dyDescent="0.3">
      <c r="A47" s="12">
        <v>70</v>
      </c>
      <c r="B47" s="10"/>
      <c r="C47" s="10" t="e">
        <f>VLOOKUP(B48,IND!B:D,1,0)</f>
        <v>#N/A</v>
      </c>
      <c r="D47" s="10"/>
      <c r="E47" s="10"/>
      <c r="F47" s="10"/>
      <c r="G47" s="11"/>
      <c r="H47" s="101"/>
      <c r="I47" s="136"/>
      <c r="J47" s="137"/>
      <c r="K47" s="359"/>
      <c r="L47" s="359"/>
      <c r="M47" s="10"/>
      <c r="N47" s="10">
        <f t="shared" si="4"/>
        <v>0</v>
      </c>
      <c r="O47" s="10"/>
      <c r="P47" s="214"/>
      <c r="Q47" s="10"/>
      <c r="R47" s="10"/>
      <c r="S47" s="140"/>
      <c r="T47" s="140"/>
      <c r="U47" s="141"/>
      <c r="V47" s="141"/>
      <c r="W47" s="141"/>
      <c r="X47" s="234"/>
      <c r="Y47" s="141"/>
      <c r="Z47" s="141"/>
      <c r="AA47" s="141"/>
      <c r="AB47" s="141"/>
      <c r="AC47" s="141"/>
      <c r="AD47" s="141"/>
      <c r="AE47" s="216"/>
      <c r="AF47" s="141"/>
      <c r="AG47" s="141"/>
      <c r="AH47" s="141"/>
      <c r="AI47" s="141"/>
      <c r="AJ47" s="141"/>
      <c r="AK47" s="141"/>
      <c r="AL47" s="141"/>
      <c r="AM47" s="153">
        <f t="shared" si="3"/>
        <v>0</v>
      </c>
      <c r="AO47" s="135" t="e">
        <f>VLOOKUP(B47,IND!B:D,1,0)</f>
        <v>#N/A</v>
      </c>
    </row>
    <row r="48" spans="1:41" hidden="1" x14ac:dyDescent="0.3">
      <c r="A48" s="12">
        <v>71</v>
      </c>
      <c r="B48" s="10"/>
      <c r="C48" s="10" t="e">
        <f>VLOOKUP(B49,IND!B:D,1,0)</f>
        <v>#N/A</v>
      </c>
      <c r="D48" s="10"/>
      <c r="E48" s="10"/>
      <c r="F48" s="10"/>
      <c r="G48" s="11"/>
      <c r="H48" s="101"/>
      <c r="I48" s="136"/>
      <c r="J48" s="137"/>
      <c r="K48" s="359"/>
      <c r="L48" s="359"/>
      <c r="M48" s="10"/>
      <c r="N48" s="10">
        <f t="shared" si="4"/>
        <v>0</v>
      </c>
      <c r="O48" s="10"/>
      <c r="P48" s="214"/>
      <c r="Q48" s="10"/>
      <c r="R48" s="10"/>
      <c r="S48" s="140"/>
      <c r="T48" s="140"/>
      <c r="U48" s="141"/>
      <c r="V48" s="141"/>
      <c r="W48" s="141"/>
      <c r="X48" s="234"/>
      <c r="Y48" s="141"/>
      <c r="Z48" s="141"/>
      <c r="AA48" s="141"/>
      <c r="AB48" s="141"/>
      <c r="AC48" s="141"/>
      <c r="AD48" s="141"/>
      <c r="AE48" s="216"/>
      <c r="AF48" s="141"/>
      <c r="AG48" s="141"/>
      <c r="AH48" s="141"/>
      <c r="AI48" s="141"/>
      <c r="AJ48" s="141"/>
      <c r="AK48" s="141"/>
      <c r="AL48" s="141"/>
      <c r="AM48" s="153">
        <f t="shared" si="3"/>
        <v>0</v>
      </c>
      <c r="AO48" s="135" t="e">
        <f>VLOOKUP(B48,IND!B:D,1,0)</f>
        <v>#N/A</v>
      </c>
    </row>
    <row r="49" spans="1:41" hidden="1" x14ac:dyDescent="0.3">
      <c r="A49" s="12">
        <v>72</v>
      </c>
      <c r="B49" s="10"/>
      <c r="C49" s="10" t="e">
        <f>VLOOKUP(B50,IND!B:D,1,0)</f>
        <v>#N/A</v>
      </c>
      <c r="D49" s="13"/>
      <c r="E49" s="10"/>
      <c r="F49" s="10"/>
      <c r="G49" s="11"/>
      <c r="H49" s="103"/>
      <c r="I49" s="142"/>
      <c r="J49" s="143"/>
      <c r="K49" s="143"/>
      <c r="L49" s="143"/>
      <c r="M49" s="13"/>
      <c r="N49" s="10">
        <f t="shared" si="4"/>
        <v>0</v>
      </c>
      <c r="O49" s="13"/>
      <c r="P49" s="217"/>
      <c r="Q49" s="13"/>
      <c r="R49" s="13"/>
      <c r="S49" s="140"/>
      <c r="T49" s="140"/>
      <c r="U49" s="141"/>
      <c r="V49" s="141"/>
      <c r="W49" s="141"/>
      <c r="X49" s="234"/>
      <c r="Y49" s="141"/>
      <c r="Z49" s="141"/>
      <c r="AA49" s="141"/>
      <c r="AB49" s="141"/>
      <c r="AC49" s="141"/>
      <c r="AD49" s="141"/>
      <c r="AE49" s="216"/>
      <c r="AF49" s="141"/>
      <c r="AG49" s="141"/>
      <c r="AH49" s="141"/>
      <c r="AI49" s="141"/>
      <c r="AJ49" s="141"/>
      <c r="AK49" s="141"/>
      <c r="AL49" s="141"/>
      <c r="AM49" s="153">
        <f t="shared" si="3"/>
        <v>0</v>
      </c>
      <c r="AO49" s="135" t="e">
        <f>VLOOKUP(B49,IND!B:D,1,0)</f>
        <v>#N/A</v>
      </c>
    </row>
    <row r="50" spans="1:41" hidden="1" x14ac:dyDescent="0.3">
      <c r="A50" s="12">
        <v>73</v>
      </c>
      <c r="B50" s="13"/>
      <c r="C50" s="10" t="e">
        <f>VLOOKUP(B51,IND!B:D,1,0)</f>
        <v>#N/A</v>
      </c>
      <c r="D50" s="10"/>
      <c r="E50" s="10"/>
      <c r="F50" s="10"/>
      <c r="G50" s="11"/>
      <c r="H50" s="101"/>
      <c r="I50" s="136"/>
      <c r="J50" s="137"/>
      <c r="K50" s="359"/>
      <c r="L50" s="359"/>
      <c r="M50" s="10"/>
      <c r="N50" s="10">
        <f t="shared" si="4"/>
        <v>0</v>
      </c>
      <c r="O50" s="10"/>
      <c r="P50" s="214"/>
      <c r="Q50" s="10"/>
      <c r="R50" s="10"/>
      <c r="S50" s="140"/>
      <c r="T50" s="140"/>
      <c r="U50" s="141"/>
      <c r="V50" s="141"/>
      <c r="W50" s="141"/>
      <c r="X50" s="234"/>
      <c r="Y50" s="141"/>
      <c r="Z50" s="141"/>
      <c r="AA50" s="141"/>
      <c r="AB50" s="141"/>
      <c r="AC50" s="141"/>
      <c r="AD50" s="141"/>
      <c r="AE50" s="216"/>
      <c r="AF50" s="141"/>
      <c r="AG50" s="141"/>
      <c r="AH50" s="141"/>
      <c r="AI50" s="141"/>
      <c r="AJ50" s="141"/>
      <c r="AK50" s="141"/>
      <c r="AL50" s="141"/>
      <c r="AM50" s="153">
        <f t="shared" si="3"/>
        <v>0</v>
      </c>
      <c r="AO50" s="135" t="e">
        <f>VLOOKUP(B50,IND!B:D,1,0)</f>
        <v>#N/A</v>
      </c>
    </row>
    <row r="51" spans="1:41" hidden="1" x14ac:dyDescent="0.3">
      <c r="A51" s="12">
        <v>74</v>
      </c>
      <c r="B51" s="10"/>
      <c r="C51" s="10" t="e">
        <f>VLOOKUP(B52,IND!B:D,1,0)</f>
        <v>#N/A</v>
      </c>
      <c r="D51" s="10"/>
      <c r="E51" s="10"/>
      <c r="F51" s="10"/>
      <c r="G51" s="11"/>
      <c r="H51" s="101"/>
      <c r="I51" s="136"/>
      <c r="J51" s="137"/>
      <c r="K51" s="359"/>
      <c r="L51" s="359"/>
      <c r="M51" s="10"/>
      <c r="N51" s="10">
        <f t="shared" si="4"/>
        <v>0</v>
      </c>
      <c r="O51" s="10"/>
      <c r="P51" s="214"/>
      <c r="Q51" s="10"/>
      <c r="R51" s="10"/>
      <c r="S51" s="140"/>
      <c r="T51" s="140"/>
      <c r="U51" s="141"/>
      <c r="V51" s="141"/>
      <c r="W51" s="141"/>
      <c r="X51" s="234"/>
      <c r="Y51" s="141"/>
      <c r="Z51" s="141"/>
      <c r="AA51" s="141"/>
      <c r="AB51" s="141"/>
      <c r="AC51" s="141"/>
      <c r="AD51" s="141"/>
      <c r="AE51" s="216"/>
      <c r="AF51" s="141"/>
      <c r="AG51" s="141"/>
      <c r="AH51" s="141"/>
      <c r="AI51" s="141"/>
      <c r="AJ51" s="141"/>
      <c r="AK51" s="141"/>
      <c r="AL51" s="141"/>
      <c r="AM51" s="153">
        <f t="shared" si="3"/>
        <v>0</v>
      </c>
      <c r="AO51" s="135" t="e">
        <f>VLOOKUP(B51,IND!B:D,1,0)</f>
        <v>#N/A</v>
      </c>
    </row>
    <row r="52" spans="1:41" hidden="1" x14ac:dyDescent="0.3">
      <c r="A52" s="12">
        <v>75</v>
      </c>
      <c r="B52" s="10"/>
      <c r="C52" s="10" t="e">
        <f>VLOOKUP(B53,IND!B:D,1,0)</f>
        <v>#N/A</v>
      </c>
      <c r="D52" s="10"/>
      <c r="E52" s="10"/>
      <c r="F52" s="10"/>
      <c r="G52" s="11"/>
      <c r="H52" s="101"/>
      <c r="I52" s="136"/>
      <c r="J52" s="137"/>
      <c r="K52" s="359"/>
      <c r="L52" s="359"/>
      <c r="M52" s="10"/>
      <c r="N52" s="10">
        <f t="shared" si="4"/>
        <v>0</v>
      </c>
      <c r="O52" s="10"/>
      <c r="P52" s="214"/>
      <c r="Q52" s="10"/>
      <c r="R52" s="10"/>
      <c r="S52" s="140"/>
      <c r="T52" s="140"/>
      <c r="U52" s="141"/>
      <c r="V52" s="141"/>
      <c r="W52" s="141"/>
      <c r="X52" s="234"/>
      <c r="Y52" s="141"/>
      <c r="Z52" s="141"/>
      <c r="AA52" s="141"/>
      <c r="AB52" s="141"/>
      <c r="AC52" s="141"/>
      <c r="AD52" s="141"/>
      <c r="AE52" s="216"/>
      <c r="AF52" s="141"/>
      <c r="AG52" s="141"/>
      <c r="AH52" s="141"/>
      <c r="AI52" s="141"/>
      <c r="AJ52" s="141"/>
      <c r="AK52" s="141"/>
      <c r="AL52" s="141"/>
      <c r="AM52" s="153">
        <f t="shared" si="3"/>
        <v>0</v>
      </c>
      <c r="AO52" s="135" t="e">
        <f>VLOOKUP(B52,IND!B:D,1,0)</f>
        <v>#N/A</v>
      </c>
    </row>
    <row r="53" spans="1:41" hidden="1" x14ac:dyDescent="0.3">
      <c r="A53" s="12">
        <v>76</v>
      </c>
      <c r="B53" s="10"/>
      <c r="C53" s="10" t="e">
        <f>VLOOKUP(B54,IND!B:D,1,0)</f>
        <v>#N/A</v>
      </c>
      <c r="D53" s="13"/>
      <c r="E53" s="10"/>
      <c r="F53" s="10"/>
      <c r="G53" s="11"/>
      <c r="H53" s="103"/>
      <c r="I53" s="142"/>
      <c r="J53" s="143"/>
      <c r="K53" s="143"/>
      <c r="L53" s="143"/>
      <c r="M53" s="13"/>
      <c r="N53" s="10">
        <f t="shared" ref="N53:N87" si="5">CONVERT(J53,"ozm","kg")</f>
        <v>0</v>
      </c>
      <c r="O53" s="13"/>
      <c r="P53" s="217"/>
      <c r="Q53" s="13"/>
      <c r="R53" s="13"/>
      <c r="S53" s="140"/>
      <c r="T53" s="140"/>
      <c r="U53" s="141"/>
      <c r="V53" s="141"/>
      <c r="W53" s="141"/>
      <c r="X53" s="234"/>
      <c r="Y53" s="141"/>
      <c r="Z53" s="141"/>
      <c r="AA53" s="141"/>
      <c r="AB53" s="141"/>
      <c r="AC53" s="141"/>
      <c r="AD53" s="141"/>
      <c r="AE53" s="216"/>
      <c r="AF53" s="141"/>
      <c r="AG53" s="141"/>
      <c r="AH53" s="141"/>
      <c r="AI53" s="141"/>
      <c r="AJ53" s="141"/>
      <c r="AK53" s="141"/>
      <c r="AL53" s="141"/>
      <c r="AM53" s="153">
        <f t="shared" si="3"/>
        <v>0</v>
      </c>
      <c r="AO53" s="135" t="e">
        <f>VLOOKUP(B53,IND!B:D,1,0)</f>
        <v>#N/A</v>
      </c>
    </row>
    <row r="54" spans="1:41" hidden="1" x14ac:dyDescent="0.3">
      <c r="A54" s="12">
        <v>77</v>
      </c>
      <c r="B54" s="13"/>
      <c r="C54" s="10" t="e">
        <f>VLOOKUP(B55,IND!B:D,1,0)</f>
        <v>#N/A</v>
      </c>
      <c r="D54" s="10"/>
      <c r="E54" s="10"/>
      <c r="F54" s="10"/>
      <c r="G54" s="11"/>
      <c r="H54" s="101"/>
      <c r="I54" s="136"/>
      <c r="J54" s="137"/>
      <c r="K54" s="359"/>
      <c r="L54" s="359"/>
      <c r="M54" s="10"/>
      <c r="N54" s="10">
        <f t="shared" si="5"/>
        <v>0</v>
      </c>
      <c r="O54" s="10"/>
      <c r="P54" s="214"/>
      <c r="Q54" s="10"/>
      <c r="R54" s="10"/>
      <c r="S54" s="140"/>
      <c r="T54" s="140"/>
      <c r="U54" s="141"/>
      <c r="V54" s="141"/>
      <c r="W54" s="141"/>
      <c r="X54" s="234"/>
      <c r="Y54" s="141"/>
      <c r="Z54" s="141"/>
      <c r="AA54" s="141"/>
      <c r="AB54" s="141"/>
      <c r="AC54" s="141"/>
      <c r="AD54" s="141"/>
      <c r="AE54" s="216"/>
      <c r="AF54" s="141"/>
      <c r="AG54" s="141"/>
      <c r="AH54" s="141"/>
      <c r="AI54" s="141"/>
      <c r="AJ54" s="141"/>
      <c r="AK54" s="141"/>
      <c r="AL54" s="141"/>
      <c r="AM54" s="153">
        <f t="shared" si="3"/>
        <v>0</v>
      </c>
      <c r="AO54" s="135" t="e">
        <f>VLOOKUP(B54,IND!B:D,1,0)</f>
        <v>#N/A</v>
      </c>
    </row>
    <row r="55" spans="1:41" hidden="1" x14ac:dyDescent="0.3">
      <c r="A55" s="12">
        <v>78</v>
      </c>
      <c r="B55" s="10"/>
      <c r="C55" s="10" t="e">
        <f>VLOOKUP(B56,IND!B:D,1,0)</f>
        <v>#N/A</v>
      </c>
      <c r="D55" s="10"/>
      <c r="E55" s="10"/>
      <c r="F55" s="10"/>
      <c r="G55" s="11"/>
      <c r="H55" s="101"/>
      <c r="I55" s="136"/>
      <c r="J55" s="137"/>
      <c r="K55" s="359"/>
      <c r="L55" s="359"/>
      <c r="M55" s="10"/>
      <c r="N55" s="10">
        <f t="shared" si="5"/>
        <v>0</v>
      </c>
      <c r="O55" s="10"/>
      <c r="P55" s="214"/>
      <c r="Q55" s="10"/>
      <c r="R55" s="10"/>
      <c r="S55" s="140"/>
      <c r="T55" s="140"/>
      <c r="U55" s="141"/>
      <c r="V55" s="141"/>
      <c r="W55" s="141"/>
      <c r="X55" s="234"/>
      <c r="Y55" s="141"/>
      <c r="Z55" s="141"/>
      <c r="AA55" s="141"/>
      <c r="AB55" s="141"/>
      <c r="AC55" s="141"/>
      <c r="AD55" s="141"/>
      <c r="AE55" s="216"/>
      <c r="AF55" s="141"/>
      <c r="AG55" s="141"/>
      <c r="AH55" s="141"/>
      <c r="AI55" s="141"/>
      <c r="AJ55" s="141"/>
      <c r="AK55" s="141"/>
      <c r="AL55" s="141"/>
      <c r="AM55" s="153">
        <f t="shared" si="3"/>
        <v>0</v>
      </c>
      <c r="AO55" s="135" t="e">
        <f>VLOOKUP(B55,IND!B:D,1,0)</f>
        <v>#N/A</v>
      </c>
    </row>
    <row r="56" spans="1:41" hidden="1" x14ac:dyDescent="0.3">
      <c r="A56" s="12">
        <v>79</v>
      </c>
      <c r="B56" s="10"/>
      <c r="C56" s="10" t="e">
        <f>VLOOKUP(B57,IND!B:D,1,0)</f>
        <v>#N/A</v>
      </c>
      <c r="D56" s="10"/>
      <c r="E56" s="10"/>
      <c r="F56" s="10"/>
      <c r="G56" s="11"/>
      <c r="H56" s="101"/>
      <c r="I56" s="136"/>
      <c r="J56" s="137"/>
      <c r="K56" s="359"/>
      <c r="L56" s="359"/>
      <c r="M56" s="10"/>
      <c r="N56" s="10">
        <f t="shared" si="5"/>
        <v>0</v>
      </c>
      <c r="O56" s="10"/>
      <c r="P56" s="214"/>
      <c r="Q56" s="10"/>
      <c r="R56" s="10"/>
      <c r="S56" s="140"/>
      <c r="T56" s="140"/>
      <c r="U56" s="141"/>
      <c r="V56" s="141"/>
      <c r="W56" s="141"/>
      <c r="X56" s="234"/>
      <c r="Y56" s="141"/>
      <c r="Z56" s="141"/>
      <c r="AA56" s="141"/>
      <c r="AB56" s="141"/>
      <c r="AC56" s="141"/>
      <c r="AD56" s="141"/>
      <c r="AE56" s="216"/>
      <c r="AF56" s="141"/>
      <c r="AG56" s="141"/>
      <c r="AH56" s="141"/>
      <c r="AI56" s="141"/>
      <c r="AJ56" s="141"/>
      <c r="AK56" s="141"/>
      <c r="AL56" s="141"/>
      <c r="AM56" s="153">
        <f t="shared" si="3"/>
        <v>0</v>
      </c>
      <c r="AO56" s="135" t="e">
        <f>VLOOKUP(B56,IND!B:D,1,0)</f>
        <v>#N/A</v>
      </c>
    </row>
    <row r="57" spans="1:41" hidden="1" x14ac:dyDescent="0.3">
      <c r="A57" s="12">
        <v>80</v>
      </c>
      <c r="B57" s="10"/>
      <c r="C57" s="10" t="e">
        <f>VLOOKUP(B58,IND!B:D,1,0)</f>
        <v>#N/A</v>
      </c>
      <c r="D57" s="13"/>
      <c r="E57" s="10"/>
      <c r="F57" s="10"/>
      <c r="G57" s="14"/>
      <c r="H57" s="103"/>
      <c r="I57" s="142"/>
      <c r="J57" s="143"/>
      <c r="K57" s="143"/>
      <c r="L57" s="143"/>
      <c r="M57" s="13"/>
      <c r="N57" s="10">
        <f t="shared" si="5"/>
        <v>0</v>
      </c>
      <c r="O57" s="13"/>
      <c r="P57" s="217"/>
      <c r="Q57" s="13"/>
      <c r="R57" s="13"/>
      <c r="S57" s="140"/>
      <c r="T57" s="140"/>
      <c r="U57" s="141"/>
      <c r="V57" s="141"/>
      <c r="W57" s="141"/>
      <c r="X57" s="234"/>
      <c r="Y57" s="141"/>
      <c r="Z57" s="141"/>
      <c r="AA57" s="141"/>
      <c r="AB57" s="141"/>
      <c r="AC57" s="141"/>
      <c r="AD57" s="141"/>
      <c r="AE57" s="216"/>
      <c r="AF57" s="141"/>
      <c r="AG57" s="141"/>
      <c r="AH57" s="141"/>
      <c r="AI57" s="141"/>
      <c r="AJ57" s="141"/>
      <c r="AK57" s="141"/>
      <c r="AL57" s="141"/>
      <c r="AM57" s="153">
        <f t="shared" si="3"/>
        <v>0</v>
      </c>
      <c r="AO57" s="135" t="e">
        <f>VLOOKUP(B57,IND!B:D,1,0)</f>
        <v>#N/A</v>
      </c>
    </row>
    <row r="58" spans="1:41" hidden="1" x14ac:dyDescent="0.3">
      <c r="A58" s="12">
        <v>81</v>
      </c>
      <c r="B58" s="13"/>
      <c r="C58" s="10" t="e">
        <f>VLOOKUP(B59,IND!B:D,1,0)</f>
        <v>#N/A</v>
      </c>
      <c r="D58" s="10"/>
      <c r="E58" s="10"/>
      <c r="F58" s="10"/>
      <c r="G58" s="11"/>
      <c r="H58" s="101"/>
      <c r="I58" s="136"/>
      <c r="J58" s="137"/>
      <c r="K58" s="359"/>
      <c r="L58" s="359"/>
      <c r="M58" s="10"/>
      <c r="N58" s="10">
        <f t="shared" si="5"/>
        <v>0</v>
      </c>
      <c r="O58" s="10"/>
      <c r="P58" s="214"/>
      <c r="Q58" s="10"/>
      <c r="R58" s="10"/>
      <c r="S58" s="140"/>
      <c r="T58" s="140"/>
      <c r="U58" s="141"/>
      <c r="V58" s="141"/>
      <c r="W58" s="141"/>
      <c r="X58" s="234"/>
      <c r="Y58" s="141"/>
      <c r="Z58" s="141"/>
      <c r="AA58" s="141"/>
      <c r="AB58" s="141"/>
      <c r="AC58" s="141"/>
      <c r="AD58" s="141"/>
      <c r="AE58" s="216"/>
      <c r="AF58" s="141"/>
      <c r="AG58" s="141"/>
      <c r="AH58" s="141"/>
      <c r="AI58" s="141"/>
      <c r="AJ58" s="141"/>
      <c r="AK58" s="141"/>
      <c r="AL58" s="141"/>
      <c r="AM58" s="153">
        <f t="shared" si="3"/>
        <v>0</v>
      </c>
      <c r="AO58" s="135" t="e">
        <f>VLOOKUP(B58,IND!B:D,1,0)</f>
        <v>#N/A</v>
      </c>
    </row>
    <row r="59" spans="1:41" hidden="1" x14ac:dyDescent="0.3">
      <c r="A59" s="12">
        <v>82</v>
      </c>
      <c r="B59" s="10"/>
      <c r="C59" s="10" t="e">
        <f>VLOOKUP(B60,IND!B:D,1,0)</f>
        <v>#N/A</v>
      </c>
      <c r="D59" s="10"/>
      <c r="E59" s="10"/>
      <c r="F59" s="10"/>
      <c r="G59" s="11"/>
      <c r="H59" s="101"/>
      <c r="I59" s="136"/>
      <c r="J59" s="137"/>
      <c r="K59" s="359"/>
      <c r="L59" s="359"/>
      <c r="M59" s="10"/>
      <c r="N59" s="10">
        <f t="shared" si="5"/>
        <v>0</v>
      </c>
      <c r="O59" s="10"/>
      <c r="P59" s="214"/>
      <c r="Q59" s="10"/>
      <c r="R59" s="10"/>
      <c r="S59" s="140"/>
      <c r="T59" s="140"/>
      <c r="U59" s="141"/>
      <c r="V59" s="141"/>
      <c r="W59" s="141"/>
      <c r="X59" s="234"/>
      <c r="Y59" s="141"/>
      <c r="Z59" s="141"/>
      <c r="AA59" s="141"/>
      <c r="AB59" s="141"/>
      <c r="AC59" s="141"/>
      <c r="AD59" s="141"/>
      <c r="AE59" s="216"/>
      <c r="AF59" s="141"/>
      <c r="AG59" s="141"/>
      <c r="AH59" s="141"/>
      <c r="AI59" s="141"/>
      <c r="AJ59" s="141"/>
      <c r="AK59" s="141"/>
      <c r="AL59" s="141"/>
      <c r="AM59" s="153">
        <f t="shared" si="3"/>
        <v>0</v>
      </c>
      <c r="AO59" s="135" t="e">
        <f>VLOOKUP(B59,IND!B:D,1,0)</f>
        <v>#N/A</v>
      </c>
    </row>
    <row r="60" spans="1:41" hidden="1" x14ac:dyDescent="0.3">
      <c r="A60" s="12">
        <v>83</v>
      </c>
      <c r="B60" s="10"/>
      <c r="C60" s="10" t="e">
        <f>VLOOKUP(B61,IND!B:D,1,0)</f>
        <v>#N/A</v>
      </c>
      <c r="D60" s="10"/>
      <c r="E60" s="10"/>
      <c r="F60" s="10"/>
      <c r="G60" s="11"/>
      <c r="H60" s="101"/>
      <c r="I60" s="136"/>
      <c r="J60" s="137"/>
      <c r="K60" s="359"/>
      <c r="L60" s="359"/>
      <c r="M60" s="10"/>
      <c r="N60" s="10">
        <f t="shared" si="5"/>
        <v>0</v>
      </c>
      <c r="O60" s="10"/>
      <c r="P60" s="214"/>
      <c r="Q60" s="10"/>
      <c r="R60" s="10"/>
      <c r="S60" s="140"/>
      <c r="T60" s="140"/>
      <c r="U60" s="141"/>
      <c r="V60" s="141"/>
      <c r="W60" s="141"/>
      <c r="X60" s="234"/>
      <c r="Y60" s="141"/>
      <c r="Z60" s="141"/>
      <c r="AA60" s="141"/>
      <c r="AB60" s="141"/>
      <c r="AC60" s="141"/>
      <c r="AD60" s="141"/>
      <c r="AE60" s="216"/>
      <c r="AF60" s="141"/>
      <c r="AG60" s="141"/>
      <c r="AH60" s="141"/>
      <c r="AI60" s="141"/>
      <c r="AJ60" s="141"/>
      <c r="AK60" s="141"/>
      <c r="AL60" s="141"/>
      <c r="AM60" s="153">
        <f t="shared" si="3"/>
        <v>0</v>
      </c>
      <c r="AO60" s="135" t="e">
        <f>VLOOKUP(B60,IND!B:D,1,0)</f>
        <v>#N/A</v>
      </c>
    </row>
    <row r="61" spans="1:41" hidden="1" x14ac:dyDescent="0.3">
      <c r="A61" s="12">
        <v>84</v>
      </c>
      <c r="B61" s="10"/>
      <c r="C61" s="10" t="e">
        <f>VLOOKUP(B62,IND!B:D,1,0)</f>
        <v>#N/A</v>
      </c>
      <c r="D61" s="13"/>
      <c r="E61" s="10"/>
      <c r="F61" s="10"/>
      <c r="G61" s="14"/>
      <c r="H61" s="103"/>
      <c r="I61" s="142"/>
      <c r="J61" s="143"/>
      <c r="K61" s="143"/>
      <c r="L61" s="143"/>
      <c r="M61" s="13"/>
      <c r="N61" s="10">
        <f t="shared" si="5"/>
        <v>0</v>
      </c>
      <c r="O61" s="13"/>
      <c r="P61" s="217"/>
      <c r="Q61" s="13"/>
      <c r="R61" s="13"/>
      <c r="S61" s="140"/>
      <c r="T61" s="140"/>
      <c r="U61" s="141"/>
      <c r="V61" s="141"/>
      <c r="W61" s="141"/>
      <c r="X61" s="234"/>
      <c r="Y61" s="141"/>
      <c r="Z61" s="141"/>
      <c r="AA61" s="141"/>
      <c r="AB61" s="141"/>
      <c r="AC61" s="141"/>
      <c r="AD61" s="141"/>
      <c r="AE61" s="216"/>
      <c r="AF61" s="141"/>
      <c r="AG61" s="141"/>
      <c r="AH61" s="141"/>
      <c r="AI61" s="141"/>
      <c r="AJ61" s="141"/>
      <c r="AK61" s="141"/>
      <c r="AL61" s="141"/>
      <c r="AM61" s="153">
        <f t="shared" si="3"/>
        <v>0</v>
      </c>
      <c r="AO61" s="135" t="e">
        <f>VLOOKUP(B61,IND!B:D,1,0)</f>
        <v>#N/A</v>
      </c>
    </row>
    <row r="62" spans="1:41" hidden="1" x14ac:dyDescent="0.3">
      <c r="A62" s="12">
        <v>85</v>
      </c>
      <c r="B62" s="13"/>
      <c r="C62" s="10" t="e">
        <f>VLOOKUP(B63,IND!B:D,1,0)</f>
        <v>#N/A</v>
      </c>
      <c r="D62" s="10"/>
      <c r="E62" s="10"/>
      <c r="F62" s="10"/>
      <c r="G62" s="11"/>
      <c r="H62" s="101"/>
      <c r="I62" s="136"/>
      <c r="J62" s="137"/>
      <c r="K62" s="359"/>
      <c r="L62" s="359"/>
      <c r="M62" s="10"/>
      <c r="N62" s="10">
        <f t="shared" si="5"/>
        <v>0</v>
      </c>
      <c r="O62" s="10"/>
      <c r="P62" s="214"/>
      <c r="Q62" s="10"/>
      <c r="R62" s="10"/>
      <c r="S62" s="140"/>
      <c r="T62" s="140"/>
      <c r="U62" s="141"/>
      <c r="V62" s="141"/>
      <c r="W62" s="141"/>
      <c r="X62" s="234"/>
      <c r="Y62" s="141"/>
      <c r="Z62" s="141"/>
      <c r="AA62" s="141"/>
      <c r="AB62" s="141"/>
      <c r="AC62" s="141"/>
      <c r="AD62" s="141"/>
      <c r="AE62" s="216"/>
      <c r="AF62" s="141"/>
      <c r="AG62" s="141"/>
      <c r="AH62" s="141"/>
      <c r="AI62" s="141"/>
      <c r="AJ62" s="141"/>
      <c r="AK62" s="141"/>
      <c r="AL62" s="141"/>
      <c r="AM62" s="153">
        <f t="shared" si="3"/>
        <v>0</v>
      </c>
      <c r="AO62" s="135" t="e">
        <f>VLOOKUP(B62,IND!B:D,1,0)</f>
        <v>#N/A</v>
      </c>
    </row>
    <row r="63" spans="1:41" hidden="1" x14ac:dyDescent="0.3">
      <c r="A63" s="12">
        <v>86</v>
      </c>
      <c r="B63" s="10"/>
      <c r="C63" s="10" t="e">
        <f>VLOOKUP(B64,IND!B:D,1,0)</f>
        <v>#N/A</v>
      </c>
      <c r="D63" s="10"/>
      <c r="E63" s="10"/>
      <c r="F63" s="10"/>
      <c r="G63" s="11"/>
      <c r="H63" s="101"/>
      <c r="I63" s="136"/>
      <c r="J63" s="137"/>
      <c r="K63" s="359"/>
      <c r="L63" s="359"/>
      <c r="M63" s="10"/>
      <c r="N63" s="10">
        <f t="shared" si="5"/>
        <v>0</v>
      </c>
      <c r="O63" s="10"/>
      <c r="P63" s="214"/>
      <c r="Q63" s="10"/>
      <c r="R63" s="10"/>
      <c r="S63" s="140"/>
      <c r="T63" s="140"/>
      <c r="U63" s="141"/>
      <c r="V63" s="141"/>
      <c r="W63" s="141"/>
      <c r="X63" s="234"/>
      <c r="Y63" s="141"/>
      <c r="Z63" s="141"/>
      <c r="AA63" s="141"/>
      <c r="AB63" s="141"/>
      <c r="AC63" s="141"/>
      <c r="AD63" s="141"/>
      <c r="AE63" s="216"/>
      <c r="AF63" s="141"/>
      <c r="AG63" s="141"/>
      <c r="AH63" s="141"/>
      <c r="AI63" s="141"/>
      <c r="AJ63" s="141"/>
      <c r="AK63" s="141"/>
      <c r="AL63" s="141"/>
      <c r="AM63" s="153">
        <f t="shared" si="3"/>
        <v>0</v>
      </c>
      <c r="AO63" s="135" t="e">
        <f>VLOOKUP(B63,IND!B:D,1,0)</f>
        <v>#N/A</v>
      </c>
    </row>
    <row r="64" spans="1:41" hidden="1" x14ac:dyDescent="0.3">
      <c r="A64" s="12">
        <v>87</v>
      </c>
      <c r="B64" s="10"/>
      <c r="C64" s="10" t="e">
        <f>VLOOKUP(B65,IND!B:D,1,0)</f>
        <v>#N/A</v>
      </c>
      <c r="D64" s="10"/>
      <c r="E64" s="10"/>
      <c r="F64" s="10"/>
      <c r="G64" s="11"/>
      <c r="H64" s="101"/>
      <c r="I64" s="136"/>
      <c r="J64" s="137"/>
      <c r="K64" s="359"/>
      <c r="L64" s="359"/>
      <c r="M64" s="10"/>
      <c r="N64" s="10">
        <f t="shared" si="5"/>
        <v>0</v>
      </c>
      <c r="O64" s="10"/>
      <c r="P64" s="214"/>
      <c r="Q64" s="10"/>
      <c r="R64" s="10"/>
      <c r="S64" s="140"/>
      <c r="T64" s="140"/>
      <c r="U64" s="141"/>
      <c r="V64" s="141"/>
      <c r="W64" s="141"/>
      <c r="X64" s="234"/>
      <c r="Y64" s="141"/>
      <c r="Z64" s="141"/>
      <c r="AA64" s="141"/>
      <c r="AB64" s="141"/>
      <c r="AC64" s="141"/>
      <c r="AD64" s="141"/>
      <c r="AE64" s="216"/>
      <c r="AF64" s="141"/>
      <c r="AG64" s="141"/>
      <c r="AH64" s="141"/>
      <c r="AI64" s="141"/>
      <c r="AJ64" s="141"/>
      <c r="AK64" s="141"/>
      <c r="AL64" s="141"/>
      <c r="AM64" s="153">
        <f t="shared" si="3"/>
        <v>0</v>
      </c>
      <c r="AO64" s="135" t="e">
        <f>VLOOKUP(B64,IND!B:D,1,0)</f>
        <v>#N/A</v>
      </c>
    </row>
    <row r="65" spans="1:41" hidden="1" x14ac:dyDescent="0.3">
      <c r="A65" s="12">
        <v>88</v>
      </c>
      <c r="B65" s="10"/>
      <c r="C65" s="10" t="e">
        <f>VLOOKUP(B66,IND!B:D,1,0)</f>
        <v>#N/A</v>
      </c>
      <c r="D65" s="13"/>
      <c r="E65" s="10"/>
      <c r="F65" s="10"/>
      <c r="G65" s="14"/>
      <c r="H65" s="103"/>
      <c r="I65" s="142"/>
      <c r="J65" s="143"/>
      <c r="K65" s="143"/>
      <c r="L65" s="143"/>
      <c r="M65" s="13"/>
      <c r="N65" s="10">
        <f t="shared" si="5"/>
        <v>0</v>
      </c>
      <c r="O65" s="13"/>
      <c r="P65" s="217"/>
      <c r="Q65" s="13"/>
      <c r="R65" s="13"/>
      <c r="S65" s="140"/>
      <c r="T65" s="140"/>
      <c r="U65" s="141"/>
      <c r="V65" s="141"/>
      <c r="W65" s="141"/>
      <c r="X65" s="234"/>
      <c r="Y65" s="141"/>
      <c r="Z65" s="141"/>
      <c r="AA65" s="141"/>
      <c r="AB65" s="141"/>
      <c r="AC65" s="141"/>
      <c r="AD65" s="141"/>
      <c r="AE65" s="216"/>
      <c r="AF65" s="141"/>
      <c r="AG65" s="141"/>
      <c r="AH65" s="141"/>
      <c r="AI65" s="141"/>
      <c r="AJ65" s="141"/>
      <c r="AK65" s="141"/>
      <c r="AL65" s="141"/>
      <c r="AM65" s="153">
        <f t="shared" si="3"/>
        <v>0</v>
      </c>
      <c r="AO65" s="135" t="e">
        <f>VLOOKUP(B65,IND!B:D,1,0)</f>
        <v>#N/A</v>
      </c>
    </row>
    <row r="66" spans="1:41" hidden="1" x14ac:dyDescent="0.3">
      <c r="A66" s="12">
        <v>89</v>
      </c>
      <c r="B66" s="13"/>
      <c r="C66" s="10" t="e">
        <f>VLOOKUP(B67,IND!B:D,1,0)</f>
        <v>#N/A</v>
      </c>
      <c r="D66" s="10"/>
      <c r="E66" s="10"/>
      <c r="F66" s="10"/>
      <c r="G66" s="11"/>
      <c r="H66" s="101"/>
      <c r="I66" s="136"/>
      <c r="J66" s="137"/>
      <c r="K66" s="359"/>
      <c r="L66" s="359"/>
      <c r="M66" s="10"/>
      <c r="N66" s="10">
        <f t="shared" si="5"/>
        <v>0</v>
      </c>
      <c r="O66" s="10"/>
      <c r="P66" s="214"/>
      <c r="Q66" s="10"/>
      <c r="R66" s="10"/>
      <c r="S66" s="140"/>
      <c r="T66" s="140"/>
      <c r="U66" s="141"/>
      <c r="V66" s="141"/>
      <c r="W66" s="141"/>
      <c r="X66" s="234"/>
      <c r="Y66" s="141"/>
      <c r="Z66" s="141"/>
      <c r="AA66" s="141"/>
      <c r="AB66" s="141"/>
      <c r="AC66" s="141"/>
      <c r="AD66" s="141"/>
      <c r="AE66" s="216"/>
      <c r="AF66" s="141"/>
      <c r="AG66" s="141"/>
      <c r="AH66" s="141"/>
      <c r="AI66" s="141"/>
      <c r="AJ66" s="141"/>
      <c r="AK66" s="141"/>
      <c r="AL66" s="141"/>
      <c r="AM66" s="153">
        <f t="shared" si="3"/>
        <v>0</v>
      </c>
      <c r="AO66" s="135" t="e">
        <f>VLOOKUP(B66,IND!B:D,1,0)</f>
        <v>#N/A</v>
      </c>
    </row>
    <row r="67" spans="1:41" hidden="1" x14ac:dyDescent="0.3">
      <c r="A67" s="12">
        <v>90</v>
      </c>
      <c r="B67" s="10"/>
      <c r="C67" s="10" t="e">
        <f>VLOOKUP(B68,IND!B:D,1,0)</f>
        <v>#N/A</v>
      </c>
      <c r="D67" s="10"/>
      <c r="E67" s="10"/>
      <c r="F67" s="10"/>
      <c r="G67" s="11"/>
      <c r="H67" s="101"/>
      <c r="I67" s="136"/>
      <c r="J67" s="137"/>
      <c r="K67" s="359"/>
      <c r="L67" s="359"/>
      <c r="M67" s="10"/>
      <c r="N67" s="10">
        <f t="shared" si="5"/>
        <v>0</v>
      </c>
      <c r="O67" s="10"/>
      <c r="P67" s="214"/>
      <c r="Q67" s="10"/>
      <c r="R67" s="10"/>
      <c r="S67" s="140"/>
      <c r="T67" s="140"/>
      <c r="U67" s="141"/>
      <c r="V67" s="141"/>
      <c r="W67" s="141"/>
      <c r="X67" s="234"/>
      <c r="Y67" s="141"/>
      <c r="Z67" s="141"/>
      <c r="AA67" s="141"/>
      <c r="AB67" s="141"/>
      <c r="AC67" s="141"/>
      <c r="AD67" s="141"/>
      <c r="AE67" s="216"/>
      <c r="AF67" s="141"/>
      <c r="AG67" s="141"/>
      <c r="AH67" s="141"/>
      <c r="AI67" s="141"/>
      <c r="AJ67" s="141"/>
      <c r="AK67" s="141"/>
      <c r="AL67" s="141"/>
      <c r="AM67" s="153">
        <f t="shared" ref="AM67:AM87" si="6">SUM(O67:AL67)</f>
        <v>0</v>
      </c>
      <c r="AO67" s="135" t="e">
        <f>VLOOKUP(B67,IND!B:D,1,0)</f>
        <v>#N/A</v>
      </c>
    </row>
    <row r="68" spans="1:41" hidden="1" x14ac:dyDescent="0.3">
      <c r="A68" s="12">
        <v>91</v>
      </c>
      <c r="B68" s="10"/>
      <c r="C68" s="10" t="e">
        <f>VLOOKUP(B69,IND!B:D,1,0)</f>
        <v>#N/A</v>
      </c>
      <c r="D68" s="10"/>
      <c r="E68" s="10"/>
      <c r="F68" s="10"/>
      <c r="G68" s="11"/>
      <c r="H68" s="101"/>
      <c r="I68" s="136"/>
      <c r="J68" s="137"/>
      <c r="K68" s="359"/>
      <c r="L68" s="359"/>
      <c r="M68" s="10"/>
      <c r="N68" s="10">
        <f t="shared" si="5"/>
        <v>0</v>
      </c>
      <c r="O68" s="10"/>
      <c r="P68" s="214"/>
      <c r="Q68" s="10"/>
      <c r="R68" s="10"/>
      <c r="S68" s="140"/>
      <c r="T68" s="140"/>
      <c r="U68" s="141"/>
      <c r="V68" s="141"/>
      <c r="W68" s="141"/>
      <c r="X68" s="234"/>
      <c r="Y68" s="141"/>
      <c r="Z68" s="141"/>
      <c r="AA68" s="141"/>
      <c r="AB68" s="141"/>
      <c r="AC68" s="141"/>
      <c r="AD68" s="141"/>
      <c r="AE68" s="216"/>
      <c r="AF68" s="141"/>
      <c r="AG68" s="141"/>
      <c r="AH68" s="141"/>
      <c r="AI68" s="141"/>
      <c r="AJ68" s="141"/>
      <c r="AK68" s="141"/>
      <c r="AL68" s="141"/>
      <c r="AM68" s="153">
        <f t="shared" si="6"/>
        <v>0</v>
      </c>
      <c r="AO68" s="135" t="e">
        <f>VLOOKUP(B68,IND!B:D,1,0)</f>
        <v>#N/A</v>
      </c>
    </row>
    <row r="69" spans="1:41" hidden="1" x14ac:dyDescent="0.3">
      <c r="A69" s="12">
        <v>92</v>
      </c>
      <c r="B69" s="10"/>
      <c r="C69" s="10" t="e">
        <f>VLOOKUP(B70,IND!B:D,1,0)</f>
        <v>#N/A</v>
      </c>
      <c r="D69" s="13"/>
      <c r="E69" s="10"/>
      <c r="F69" s="10"/>
      <c r="G69" s="14"/>
      <c r="H69" s="103"/>
      <c r="I69" s="142"/>
      <c r="J69" s="143"/>
      <c r="K69" s="143"/>
      <c r="L69" s="143"/>
      <c r="M69" s="13"/>
      <c r="N69" s="10">
        <f t="shared" si="5"/>
        <v>0</v>
      </c>
      <c r="O69" s="13"/>
      <c r="P69" s="217"/>
      <c r="Q69" s="13"/>
      <c r="R69" s="13"/>
      <c r="S69" s="140"/>
      <c r="T69" s="140"/>
      <c r="U69" s="141"/>
      <c r="V69" s="141"/>
      <c r="W69" s="141"/>
      <c r="X69" s="234"/>
      <c r="Y69" s="141"/>
      <c r="Z69" s="141"/>
      <c r="AA69" s="141"/>
      <c r="AB69" s="141"/>
      <c r="AC69" s="141"/>
      <c r="AD69" s="141"/>
      <c r="AE69" s="216"/>
      <c r="AF69" s="141"/>
      <c r="AG69" s="141"/>
      <c r="AH69" s="141"/>
      <c r="AI69" s="141"/>
      <c r="AJ69" s="141"/>
      <c r="AK69" s="141"/>
      <c r="AL69" s="141"/>
      <c r="AM69" s="153">
        <f t="shared" si="6"/>
        <v>0</v>
      </c>
      <c r="AO69" s="135" t="e">
        <f>VLOOKUP(B69,IND!B:D,1,0)</f>
        <v>#N/A</v>
      </c>
    </row>
    <row r="70" spans="1:41" hidden="1" x14ac:dyDescent="0.3">
      <c r="A70" s="12">
        <v>93</v>
      </c>
      <c r="B70" s="13"/>
      <c r="C70" s="10" t="e">
        <f>VLOOKUP(B71,IND!B:D,1,0)</f>
        <v>#N/A</v>
      </c>
      <c r="D70" s="13"/>
      <c r="E70" s="10"/>
      <c r="F70" s="10"/>
      <c r="G70" s="14"/>
      <c r="H70" s="103"/>
      <c r="I70" s="142"/>
      <c r="J70" s="143"/>
      <c r="K70" s="143"/>
      <c r="L70" s="143"/>
      <c r="M70" s="13"/>
      <c r="N70" s="10">
        <f t="shared" si="5"/>
        <v>0</v>
      </c>
      <c r="O70" s="13"/>
      <c r="P70" s="217"/>
      <c r="Q70" s="13"/>
      <c r="R70" s="13"/>
      <c r="S70" s="140"/>
      <c r="T70" s="140"/>
      <c r="U70" s="141"/>
      <c r="V70" s="141"/>
      <c r="W70" s="141"/>
      <c r="X70" s="234"/>
      <c r="Y70" s="141"/>
      <c r="Z70" s="141"/>
      <c r="AA70" s="141"/>
      <c r="AB70" s="141"/>
      <c r="AC70" s="141"/>
      <c r="AD70" s="141"/>
      <c r="AE70" s="216"/>
      <c r="AF70" s="141"/>
      <c r="AG70" s="141"/>
      <c r="AH70" s="141"/>
      <c r="AI70" s="141"/>
      <c r="AJ70" s="141"/>
      <c r="AK70" s="141"/>
      <c r="AL70" s="141"/>
      <c r="AM70" s="153">
        <f t="shared" si="6"/>
        <v>0</v>
      </c>
      <c r="AO70" s="135" t="e">
        <f>VLOOKUP(B70,IND!B:D,1,0)</f>
        <v>#N/A</v>
      </c>
    </row>
    <row r="71" spans="1:41" hidden="1" x14ac:dyDescent="0.3">
      <c r="A71" s="12">
        <v>94</v>
      </c>
      <c r="B71" s="13"/>
      <c r="C71" s="10" t="e">
        <f>VLOOKUP(B72,IND!B:D,1,0)</f>
        <v>#N/A</v>
      </c>
      <c r="D71" s="13"/>
      <c r="E71" s="10"/>
      <c r="F71" s="10"/>
      <c r="G71" s="14"/>
      <c r="H71" s="103"/>
      <c r="I71" s="142"/>
      <c r="J71" s="143"/>
      <c r="K71" s="143"/>
      <c r="L71" s="143"/>
      <c r="M71" s="13"/>
      <c r="N71" s="10">
        <f t="shared" si="5"/>
        <v>0</v>
      </c>
      <c r="O71" s="13"/>
      <c r="P71" s="217"/>
      <c r="Q71" s="13"/>
      <c r="R71" s="13"/>
      <c r="S71" s="140"/>
      <c r="T71" s="140"/>
      <c r="U71" s="141"/>
      <c r="V71" s="141"/>
      <c r="W71" s="141"/>
      <c r="X71" s="234"/>
      <c r="Y71" s="141"/>
      <c r="Z71" s="141"/>
      <c r="AA71" s="141"/>
      <c r="AB71" s="141"/>
      <c r="AC71" s="141"/>
      <c r="AD71" s="141"/>
      <c r="AE71" s="216"/>
      <c r="AF71" s="141"/>
      <c r="AG71" s="141"/>
      <c r="AH71" s="141"/>
      <c r="AI71" s="141"/>
      <c r="AJ71" s="141"/>
      <c r="AK71" s="141"/>
      <c r="AL71" s="141"/>
      <c r="AM71" s="153">
        <f t="shared" si="6"/>
        <v>0</v>
      </c>
      <c r="AO71" s="135" t="e">
        <f>VLOOKUP(B71,IND!B:D,1,0)</f>
        <v>#N/A</v>
      </c>
    </row>
    <row r="72" spans="1:41" hidden="1" x14ac:dyDescent="0.3">
      <c r="A72" s="12">
        <v>95</v>
      </c>
      <c r="B72" s="13"/>
      <c r="C72" s="10" t="e">
        <f>VLOOKUP(B73,IND!B:D,1,0)</f>
        <v>#N/A</v>
      </c>
      <c r="D72" s="13"/>
      <c r="E72" s="10"/>
      <c r="F72" s="10"/>
      <c r="G72" s="14"/>
      <c r="H72" s="103"/>
      <c r="I72" s="142"/>
      <c r="J72" s="143"/>
      <c r="K72" s="143"/>
      <c r="L72" s="143"/>
      <c r="M72" s="13"/>
      <c r="N72" s="10">
        <f t="shared" si="5"/>
        <v>0</v>
      </c>
      <c r="O72" s="13"/>
      <c r="P72" s="217"/>
      <c r="Q72" s="13"/>
      <c r="R72" s="13"/>
      <c r="S72" s="140"/>
      <c r="T72" s="140"/>
      <c r="U72" s="141"/>
      <c r="V72" s="141"/>
      <c r="W72" s="141"/>
      <c r="X72" s="234"/>
      <c r="Y72" s="141"/>
      <c r="Z72" s="141"/>
      <c r="AA72" s="141"/>
      <c r="AB72" s="141"/>
      <c r="AC72" s="141"/>
      <c r="AD72" s="141"/>
      <c r="AE72" s="216"/>
      <c r="AF72" s="141"/>
      <c r="AG72" s="141"/>
      <c r="AH72" s="141"/>
      <c r="AI72" s="141"/>
      <c r="AJ72" s="141"/>
      <c r="AK72" s="141"/>
      <c r="AL72" s="141"/>
      <c r="AM72" s="153">
        <f t="shared" si="6"/>
        <v>0</v>
      </c>
      <c r="AO72" s="135" t="e">
        <f>VLOOKUP(B72,IND!B:D,1,0)</f>
        <v>#N/A</v>
      </c>
    </row>
    <row r="73" spans="1:41" hidden="1" x14ac:dyDescent="0.3">
      <c r="A73" s="12">
        <v>96</v>
      </c>
      <c r="B73" s="13"/>
      <c r="C73" s="10" t="e">
        <f>VLOOKUP(B74,IND!B:D,1,0)</f>
        <v>#N/A</v>
      </c>
      <c r="D73" s="13"/>
      <c r="E73" s="10"/>
      <c r="F73" s="10"/>
      <c r="G73" s="14"/>
      <c r="H73" s="103"/>
      <c r="I73" s="142"/>
      <c r="J73" s="143"/>
      <c r="K73" s="143"/>
      <c r="L73" s="143"/>
      <c r="M73" s="13"/>
      <c r="N73" s="10">
        <f t="shared" si="5"/>
        <v>0</v>
      </c>
      <c r="O73" s="13"/>
      <c r="P73" s="217"/>
      <c r="Q73" s="13"/>
      <c r="R73" s="13"/>
      <c r="S73" s="140"/>
      <c r="T73" s="140"/>
      <c r="U73" s="141"/>
      <c r="V73" s="141"/>
      <c r="W73" s="141"/>
      <c r="X73" s="234"/>
      <c r="Y73" s="141"/>
      <c r="Z73" s="141"/>
      <c r="AA73" s="141"/>
      <c r="AB73" s="141"/>
      <c r="AC73" s="141"/>
      <c r="AD73" s="141"/>
      <c r="AE73" s="216"/>
      <c r="AF73" s="141"/>
      <c r="AG73" s="141"/>
      <c r="AH73" s="141"/>
      <c r="AI73" s="141"/>
      <c r="AJ73" s="141"/>
      <c r="AK73" s="141"/>
      <c r="AL73" s="141"/>
      <c r="AM73" s="153">
        <f t="shared" si="6"/>
        <v>0</v>
      </c>
      <c r="AO73" s="135" t="e">
        <f>VLOOKUP(B73,IND!B:D,1,0)</f>
        <v>#N/A</v>
      </c>
    </row>
    <row r="74" spans="1:41" hidden="1" x14ac:dyDescent="0.3">
      <c r="A74" s="12">
        <v>97</v>
      </c>
      <c r="B74" s="13"/>
      <c r="C74" s="10" t="e">
        <f>VLOOKUP(B75,IND!B:D,1,0)</f>
        <v>#N/A</v>
      </c>
      <c r="D74" s="13"/>
      <c r="E74" s="10"/>
      <c r="F74" s="10"/>
      <c r="G74" s="14"/>
      <c r="H74" s="103"/>
      <c r="I74" s="142"/>
      <c r="J74" s="143"/>
      <c r="K74" s="143"/>
      <c r="L74" s="143"/>
      <c r="M74" s="13"/>
      <c r="N74" s="10">
        <f t="shared" si="5"/>
        <v>0</v>
      </c>
      <c r="O74" s="13"/>
      <c r="P74" s="217"/>
      <c r="Q74" s="13"/>
      <c r="R74" s="13"/>
      <c r="S74" s="140"/>
      <c r="T74" s="140"/>
      <c r="U74" s="141"/>
      <c r="V74" s="141"/>
      <c r="W74" s="141"/>
      <c r="X74" s="234"/>
      <c r="Y74" s="141"/>
      <c r="Z74" s="141"/>
      <c r="AA74" s="141"/>
      <c r="AB74" s="141"/>
      <c r="AC74" s="141"/>
      <c r="AD74" s="141"/>
      <c r="AE74" s="216"/>
      <c r="AF74" s="141"/>
      <c r="AG74" s="141"/>
      <c r="AH74" s="141"/>
      <c r="AI74" s="141"/>
      <c r="AJ74" s="141"/>
      <c r="AK74" s="141"/>
      <c r="AL74" s="141"/>
      <c r="AM74" s="153">
        <f t="shared" si="6"/>
        <v>0</v>
      </c>
      <c r="AO74" s="135" t="e">
        <f>VLOOKUP(B74,IND!B:D,1,0)</f>
        <v>#N/A</v>
      </c>
    </row>
    <row r="75" spans="1:41" hidden="1" x14ac:dyDescent="0.3">
      <c r="A75" s="12">
        <v>98</v>
      </c>
      <c r="B75" s="13"/>
      <c r="C75" s="10" t="e">
        <f>VLOOKUP(B76,IND!B:D,1,0)</f>
        <v>#N/A</v>
      </c>
      <c r="D75" s="13"/>
      <c r="E75" s="10"/>
      <c r="F75" s="10"/>
      <c r="G75" s="14"/>
      <c r="H75" s="103"/>
      <c r="I75" s="142"/>
      <c r="J75" s="143"/>
      <c r="K75" s="143"/>
      <c r="L75" s="143"/>
      <c r="M75" s="13"/>
      <c r="N75" s="10">
        <f t="shared" si="5"/>
        <v>0</v>
      </c>
      <c r="O75" s="13"/>
      <c r="P75" s="217"/>
      <c r="Q75" s="13"/>
      <c r="R75" s="13"/>
      <c r="S75" s="140"/>
      <c r="T75" s="140"/>
      <c r="U75" s="141"/>
      <c r="V75" s="141"/>
      <c r="W75" s="141"/>
      <c r="X75" s="234"/>
      <c r="Y75" s="141"/>
      <c r="Z75" s="141"/>
      <c r="AA75" s="141"/>
      <c r="AB75" s="141"/>
      <c r="AC75" s="141"/>
      <c r="AD75" s="141"/>
      <c r="AE75" s="216"/>
      <c r="AF75" s="141"/>
      <c r="AG75" s="141"/>
      <c r="AH75" s="141"/>
      <c r="AI75" s="141"/>
      <c r="AJ75" s="141"/>
      <c r="AK75" s="141"/>
      <c r="AL75" s="141"/>
      <c r="AM75" s="153">
        <f t="shared" si="6"/>
        <v>0</v>
      </c>
      <c r="AO75" s="135" t="e">
        <f>VLOOKUP(B75,IND!B:D,1,0)</f>
        <v>#N/A</v>
      </c>
    </row>
    <row r="76" spans="1:41" hidden="1" x14ac:dyDescent="0.3">
      <c r="A76" s="12">
        <v>99</v>
      </c>
      <c r="B76" s="13"/>
      <c r="C76" s="10" t="e">
        <f>VLOOKUP(B77,IND!B:D,1,0)</f>
        <v>#N/A</v>
      </c>
      <c r="D76" s="13"/>
      <c r="E76" s="10"/>
      <c r="F76" s="10"/>
      <c r="G76" s="14"/>
      <c r="H76" s="103"/>
      <c r="I76" s="142"/>
      <c r="J76" s="143"/>
      <c r="K76" s="143"/>
      <c r="L76" s="143"/>
      <c r="M76" s="13"/>
      <c r="N76" s="10">
        <f t="shared" si="5"/>
        <v>0</v>
      </c>
      <c r="O76" s="13"/>
      <c r="P76" s="217"/>
      <c r="Q76" s="13"/>
      <c r="R76" s="13"/>
      <c r="S76" s="140"/>
      <c r="T76" s="140"/>
      <c r="U76" s="141"/>
      <c r="V76" s="141"/>
      <c r="W76" s="141"/>
      <c r="X76" s="234"/>
      <c r="Y76" s="141"/>
      <c r="Z76" s="141"/>
      <c r="AA76" s="141"/>
      <c r="AB76" s="141"/>
      <c r="AC76" s="141"/>
      <c r="AD76" s="141"/>
      <c r="AE76" s="216"/>
      <c r="AF76" s="141"/>
      <c r="AG76" s="141"/>
      <c r="AH76" s="141"/>
      <c r="AI76" s="141"/>
      <c r="AJ76" s="141"/>
      <c r="AK76" s="141"/>
      <c r="AL76" s="141"/>
      <c r="AM76" s="153">
        <f t="shared" si="6"/>
        <v>0</v>
      </c>
      <c r="AO76" s="135" t="e">
        <f>VLOOKUP(B76,IND!B:D,1,0)</f>
        <v>#N/A</v>
      </c>
    </row>
    <row r="77" spans="1:41" ht="15" hidden="1" customHeight="1" x14ac:dyDescent="0.3">
      <c r="A77" s="12">
        <v>100</v>
      </c>
      <c r="B77" s="13"/>
      <c r="C77" s="10" t="e">
        <f>VLOOKUP(B78,IND!B:D,1,0)</f>
        <v>#N/A</v>
      </c>
      <c r="D77" s="13"/>
      <c r="E77" s="10"/>
      <c r="F77" s="10"/>
      <c r="G77" s="14"/>
      <c r="H77" s="103"/>
      <c r="I77" s="142"/>
      <c r="J77" s="143"/>
      <c r="K77" s="143"/>
      <c r="L77" s="143"/>
      <c r="M77" s="13"/>
      <c r="N77" s="10">
        <f t="shared" si="5"/>
        <v>0</v>
      </c>
      <c r="O77" s="13"/>
      <c r="P77" s="217"/>
      <c r="Q77" s="13"/>
      <c r="R77" s="13"/>
      <c r="S77" s="140"/>
      <c r="T77" s="140"/>
      <c r="U77" s="141"/>
      <c r="V77" s="141"/>
      <c r="W77" s="141"/>
      <c r="X77" s="234"/>
      <c r="Y77" s="141"/>
      <c r="Z77" s="141"/>
      <c r="AA77" s="141"/>
      <c r="AB77" s="141"/>
      <c r="AC77" s="141"/>
      <c r="AD77" s="141"/>
      <c r="AE77" s="216"/>
      <c r="AF77" s="141"/>
      <c r="AG77" s="141"/>
      <c r="AH77" s="141"/>
      <c r="AI77" s="141"/>
      <c r="AJ77" s="141"/>
      <c r="AK77" s="141"/>
      <c r="AL77" s="141"/>
      <c r="AM77" s="153">
        <f t="shared" si="6"/>
        <v>0</v>
      </c>
      <c r="AO77" s="135" t="e">
        <f>VLOOKUP(B77,IND!B:D,1,0)</f>
        <v>#N/A</v>
      </c>
    </row>
    <row r="78" spans="1:41" ht="15" hidden="1" customHeight="1" x14ac:dyDescent="0.3">
      <c r="A78" s="12">
        <v>101</v>
      </c>
      <c r="B78" s="13"/>
      <c r="C78" s="10" t="e">
        <f>VLOOKUP(B79,IND!B:D,1,0)</f>
        <v>#N/A</v>
      </c>
      <c r="D78" s="13"/>
      <c r="E78" s="10"/>
      <c r="F78" s="10"/>
      <c r="G78" s="14"/>
      <c r="H78" s="103"/>
      <c r="I78" s="142"/>
      <c r="J78" s="143"/>
      <c r="K78" s="143"/>
      <c r="L78" s="143"/>
      <c r="M78" s="13"/>
      <c r="N78" s="10">
        <f t="shared" si="5"/>
        <v>0</v>
      </c>
      <c r="O78" s="13"/>
      <c r="P78" s="217"/>
      <c r="Q78" s="13"/>
      <c r="R78" s="13"/>
      <c r="S78" s="140"/>
      <c r="T78" s="140"/>
      <c r="U78" s="141"/>
      <c r="V78" s="141"/>
      <c r="W78" s="141"/>
      <c r="X78" s="234"/>
      <c r="Y78" s="141"/>
      <c r="Z78" s="141"/>
      <c r="AA78" s="141"/>
      <c r="AB78" s="141"/>
      <c r="AC78" s="141"/>
      <c r="AD78" s="141"/>
      <c r="AE78" s="216"/>
      <c r="AF78" s="141"/>
      <c r="AG78" s="141"/>
      <c r="AH78" s="141"/>
      <c r="AI78" s="141"/>
      <c r="AJ78" s="141"/>
      <c r="AK78" s="141"/>
      <c r="AL78" s="141"/>
      <c r="AM78" s="153">
        <f t="shared" si="6"/>
        <v>0</v>
      </c>
      <c r="AO78" s="135" t="e">
        <f>VLOOKUP(B78,IND!B:D,1,0)</f>
        <v>#N/A</v>
      </c>
    </row>
    <row r="79" spans="1:41" ht="15" hidden="1" customHeight="1" x14ac:dyDescent="0.3">
      <c r="A79" s="12">
        <v>102</v>
      </c>
      <c r="B79" s="13"/>
      <c r="C79" s="10" t="e">
        <f>VLOOKUP(B80,IND!B:D,1,0)</f>
        <v>#N/A</v>
      </c>
      <c r="D79" s="13"/>
      <c r="E79" s="10"/>
      <c r="F79" s="10"/>
      <c r="G79" s="14"/>
      <c r="H79" s="103"/>
      <c r="I79" s="142"/>
      <c r="J79" s="143"/>
      <c r="K79" s="143"/>
      <c r="L79" s="143"/>
      <c r="M79" s="13"/>
      <c r="N79" s="10">
        <f t="shared" si="5"/>
        <v>0</v>
      </c>
      <c r="O79" s="13"/>
      <c r="P79" s="217"/>
      <c r="Q79" s="13"/>
      <c r="R79" s="13"/>
      <c r="S79" s="140"/>
      <c r="T79" s="140"/>
      <c r="U79" s="141"/>
      <c r="V79" s="141"/>
      <c r="W79" s="141"/>
      <c r="X79" s="234"/>
      <c r="Y79" s="141"/>
      <c r="Z79" s="141"/>
      <c r="AA79" s="141"/>
      <c r="AB79" s="141"/>
      <c r="AC79" s="141"/>
      <c r="AD79" s="141"/>
      <c r="AE79" s="216"/>
      <c r="AF79" s="141"/>
      <c r="AG79" s="141"/>
      <c r="AH79" s="141"/>
      <c r="AI79" s="141"/>
      <c r="AJ79" s="141"/>
      <c r="AK79" s="141"/>
      <c r="AL79" s="141"/>
      <c r="AM79" s="153">
        <f t="shared" si="6"/>
        <v>0</v>
      </c>
      <c r="AO79" s="135" t="e">
        <f>VLOOKUP(B79,IND!B:D,1,0)</f>
        <v>#N/A</v>
      </c>
    </row>
    <row r="80" spans="1:41" ht="15" hidden="1" customHeight="1" x14ac:dyDescent="0.3">
      <c r="A80" s="12">
        <v>103</v>
      </c>
      <c r="B80" s="13"/>
      <c r="C80" s="10" t="e">
        <f>VLOOKUP(B81,IND!B:D,1,0)</f>
        <v>#N/A</v>
      </c>
      <c r="D80" s="13"/>
      <c r="E80" s="10"/>
      <c r="F80" s="10"/>
      <c r="G80" s="14"/>
      <c r="H80" s="103"/>
      <c r="I80" s="142"/>
      <c r="J80" s="143"/>
      <c r="K80" s="143"/>
      <c r="L80" s="143"/>
      <c r="M80" s="13"/>
      <c r="N80" s="10">
        <f t="shared" si="5"/>
        <v>0</v>
      </c>
      <c r="O80" s="13"/>
      <c r="P80" s="217"/>
      <c r="Q80" s="13"/>
      <c r="R80" s="13"/>
      <c r="S80" s="140"/>
      <c r="T80" s="140"/>
      <c r="U80" s="141"/>
      <c r="V80" s="141"/>
      <c r="W80" s="141"/>
      <c r="X80" s="234"/>
      <c r="Y80" s="141"/>
      <c r="Z80" s="141"/>
      <c r="AA80" s="141"/>
      <c r="AB80" s="141"/>
      <c r="AC80" s="141"/>
      <c r="AD80" s="141"/>
      <c r="AE80" s="216"/>
      <c r="AF80" s="141"/>
      <c r="AG80" s="141"/>
      <c r="AH80" s="141"/>
      <c r="AI80" s="141"/>
      <c r="AJ80" s="141"/>
      <c r="AK80" s="141"/>
      <c r="AL80" s="141"/>
      <c r="AM80" s="153">
        <f t="shared" si="6"/>
        <v>0</v>
      </c>
      <c r="AO80" s="135" t="e">
        <f>VLOOKUP(B80,IND!B:D,1,0)</f>
        <v>#N/A</v>
      </c>
    </row>
    <row r="81" spans="1:41" ht="15" hidden="1" customHeight="1" x14ac:dyDescent="0.3">
      <c r="A81" s="12">
        <v>104</v>
      </c>
      <c r="B81" s="13"/>
      <c r="C81" s="10" t="e">
        <f>VLOOKUP(B82,IND!B:D,1,0)</f>
        <v>#N/A</v>
      </c>
      <c r="D81" s="13"/>
      <c r="E81" s="10"/>
      <c r="F81" s="10"/>
      <c r="G81" s="14"/>
      <c r="H81" s="103"/>
      <c r="I81" s="142"/>
      <c r="J81" s="143"/>
      <c r="K81" s="143"/>
      <c r="L81" s="143"/>
      <c r="M81" s="13"/>
      <c r="N81" s="10">
        <f t="shared" si="5"/>
        <v>0</v>
      </c>
      <c r="O81" s="13"/>
      <c r="P81" s="217"/>
      <c r="Q81" s="13"/>
      <c r="R81" s="13"/>
      <c r="S81" s="140"/>
      <c r="T81" s="140"/>
      <c r="U81" s="141"/>
      <c r="V81" s="141"/>
      <c r="W81" s="141"/>
      <c r="X81" s="234"/>
      <c r="Y81" s="141"/>
      <c r="Z81" s="141"/>
      <c r="AA81" s="141"/>
      <c r="AB81" s="141"/>
      <c r="AC81" s="141"/>
      <c r="AD81" s="141"/>
      <c r="AE81" s="216"/>
      <c r="AF81" s="141"/>
      <c r="AG81" s="141"/>
      <c r="AH81" s="141"/>
      <c r="AI81" s="141"/>
      <c r="AJ81" s="141"/>
      <c r="AK81" s="141"/>
      <c r="AL81" s="141"/>
      <c r="AM81" s="153">
        <f t="shared" si="6"/>
        <v>0</v>
      </c>
      <c r="AO81" s="135" t="e">
        <f>VLOOKUP(B81,IND!B:D,1,0)</f>
        <v>#N/A</v>
      </c>
    </row>
    <row r="82" spans="1:41" ht="15" hidden="1" customHeight="1" x14ac:dyDescent="0.3">
      <c r="A82" s="12">
        <v>105</v>
      </c>
      <c r="B82" s="13"/>
      <c r="C82" s="10" t="e">
        <f>VLOOKUP(B83,IND!B:D,1,0)</f>
        <v>#N/A</v>
      </c>
      <c r="D82" s="13"/>
      <c r="E82" s="10"/>
      <c r="F82" s="10"/>
      <c r="G82" s="14"/>
      <c r="H82" s="103"/>
      <c r="I82" s="142"/>
      <c r="J82" s="143"/>
      <c r="K82" s="143"/>
      <c r="L82" s="143"/>
      <c r="M82" s="13"/>
      <c r="N82" s="10">
        <f t="shared" si="5"/>
        <v>0</v>
      </c>
      <c r="O82" s="13"/>
      <c r="P82" s="217"/>
      <c r="Q82" s="13"/>
      <c r="R82" s="13"/>
      <c r="S82" s="140"/>
      <c r="T82" s="140"/>
      <c r="U82" s="141"/>
      <c r="V82" s="141"/>
      <c r="W82" s="141"/>
      <c r="X82" s="234"/>
      <c r="Y82" s="141"/>
      <c r="Z82" s="141"/>
      <c r="AA82" s="141"/>
      <c r="AB82" s="141"/>
      <c r="AC82" s="141"/>
      <c r="AD82" s="141"/>
      <c r="AE82" s="216"/>
      <c r="AF82" s="141"/>
      <c r="AG82" s="141"/>
      <c r="AH82" s="141"/>
      <c r="AI82" s="141"/>
      <c r="AJ82" s="141"/>
      <c r="AK82" s="141"/>
      <c r="AL82" s="141"/>
      <c r="AM82" s="153">
        <f t="shared" si="6"/>
        <v>0</v>
      </c>
      <c r="AO82" s="135" t="e">
        <f>VLOOKUP(B82,IND!B:D,1,0)</f>
        <v>#N/A</v>
      </c>
    </row>
    <row r="83" spans="1:41" ht="15" hidden="1" customHeight="1" x14ac:dyDescent="0.3">
      <c r="A83" s="12">
        <v>106</v>
      </c>
      <c r="B83" s="13"/>
      <c r="C83" s="10" t="e">
        <f>VLOOKUP(B84,IND!B:D,1,0)</f>
        <v>#N/A</v>
      </c>
      <c r="D83" s="13"/>
      <c r="E83" s="10"/>
      <c r="F83" s="10"/>
      <c r="G83" s="14"/>
      <c r="H83" s="14"/>
      <c r="I83" s="142"/>
      <c r="J83" s="143"/>
      <c r="K83" s="143"/>
      <c r="L83" s="143"/>
      <c r="M83" s="13"/>
      <c r="N83" s="10">
        <f t="shared" si="5"/>
        <v>0</v>
      </c>
      <c r="O83" s="13"/>
      <c r="P83" s="217"/>
      <c r="Q83" s="13"/>
      <c r="R83" s="13"/>
      <c r="S83" s="140"/>
      <c r="T83" s="140"/>
      <c r="U83" s="141"/>
      <c r="V83" s="141"/>
      <c r="W83" s="141"/>
      <c r="X83" s="234"/>
      <c r="Y83" s="141"/>
      <c r="Z83" s="141"/>
      <c r="AA83" s="141"/>
      <c r="AB83" s="141"/>
      <c r="AC83" s="141"/>
      <c r="AD83" s="141"/>
      <c r="AE83" s="216"/>
      <c r="AF83" s="141"/>
      <c r="AG83" s="141"/>
      <c r="AH83" s="141"/>
      <c r="AI83" s="141"/>
      <c r="AJ83" s="141"/>
      <c r="AK83" s="141"/>
      <c r="AL83" s="141"/>
      <c r="AM83" s="153">
        <f t="shared" si="6"/>
        <v>0</v>
      </c>
      <c r="AO83" s="135" t="e">
        <f>VLOOKUP(B83,IND!B:D,1,0)</f>
        <v>#N/A</v>
      </c>
    </row>
    <row r="84" spans="1:41" ht="15" hidden="1" customHeight="1" x14ac:dyDescent="0.3">
      <c r="A84" s="12">
        <v>107</v>
      </c>
      <c r="B84" s="13"/>
      <c r="C84" s="10" t="e">
        <f>VLOOKUP(B85,IND!B:D,1,0)</f>
        <v>#N/A</v>
      </c>
      <c r="D84" s="13"/>
      <c r="E84" s="10"/>
      <c r="F84" s="10"/>
      <c r="G84" s="14"/>
      <c r="H84" s="14"/>
      <c r="I84" s="142"/>
      <c r="J84" s="143"/>
      <c r="K84" s="143"/>
      <c r="L84" s="143"/>
      <c r="M84" s="13"/>
      <c r="N84" s="10">
        <f t="shared" si="5"/>
        <v>0</v>
      </c>
      <c r="O84" s="13"/>
      <c r="P84" s="217"/>
      <c r="Q84" s="13"/>
      <c r="R84" s="13"/>
      <c r="S84" s="140"/>
      <c r="T84" s="140"/>
      <c r="U84" s="141"/>
      <c r="V84" s="141"/>
      <c r="W84" s="141"/>
      <c r="X84" s="234"/>
      <c r="Y84" s="141"/>
      <c r="Z84" s="141"/>
      <c r="AA84" s="141"/>
      <c r="AB84" s="141"/>
      <c r="AC84" s="141"/>
      <c r="AD84" s="141"/>
      <c r="AE84" s="216"/>
      <c r="AF84" s="141"/>
      <c r="AG84" s="141"/>
      <c r="AH84" s="141"/>
      <c r="AI84" s="141"/>
      <c r="AJ84" s="141"/>
      <c r="AK84" s="141"/>
      <c r="AL84" s="141"/>
      <c r="AM84" s="153">
        <f t="shared" si="6"/>
        <v>0</v>
      </c>
      <c r="AO84" s="135" t="e">
        <f>VLOOKUP(B84,IND!B:D,1,0)</f>
        <v>#N/A</v>
      </c>
    </row>
    <row r="85" spans="1:41" ht="15" hidden="1" customHeight="1" x14ac:dyDescent="0.3">
      <c r="A85" s="12">
        <v>108</v>
      </c>
      <c r="B85" s="13"/>
      <c r="C85" s="10" t="e">
        <f>VLOOKUP(B86,IND!B:D,1,0)</f>
        <v>#N/A</v>
      </c>
      <c r="D85" s="13"/>
      <c r="E85" s="10"/>
      <c r="F85" s="10"/>
      <c r="G85" s="14"/>
      <c r="H85" s="14"/>
      <c r="I85" s="142"/>
      <c r="J85" s="143"/>
      <c r="K85" s="143"/>
      <c r="L85" s="143"/>
      <c r="M85" s="13"/>
      <c r="N85" s="10">
        <f t="shared" si="5"/>
        <v>0</v>
      </c>
      <c r="O85" s="13"/>
      <c r="P85" s="217"/>
      <c r="Q85" s="13"/>
      <c r="R85" s="13"/>
      <c r="S85" s="140"/>
      <c r="T85" s="140"/>
      <c r="U85" s="141"/>
      <c r="V85" s="141"/>
      <c r="W85" s="141"/>
      <c r="X85" s="234"/>
      <c r="Y85" s="141"/>
      <c r="Z85" s="141"/>
      <c r="AA85" s="141"/>
      <c r="AB85" s="141"/>
      <c r="AC85" s="141"/>
      <c r="AD85" s="141"/>
      <c r="AE85" s="216"/>
      <c r="AF85" s="141"/>
      <c r="AG85" s="141"/>
      <c r="AH85" s="141"/>
      <c r="AI85" s="141"/>
      <c r="AJ85" s="141"/>
      <c r="AK85" s="141"/>
      <c r="AL85" s="141"/>
      <c r="AM85" s="153">
        <f t="shared" si="6"/>
        <v>0</v>
      </c>
      <c r="AO85" s="135" t="e">
        <f>VLOOKUP(B85,IND!B:D,1,0)</f>
        <v>#N/A</v>
      </c>
    </row>
    <row r="86" spans="1:41" ht="15" hidden="1" customHeight="1" x14ac:dyDescent="0.3">
      <c r="A86" s="12">
        <v>109</v>
      </c>
      <c r="B86" s="13"/>
      <c r="C86" s="10" t="e">
        <f>VLOOKUP(B87,IND!B:D,1,0)</f>
        <v>#N/A</v>
      </c>
      <c r="D86" s="13"/>
      <c r="E86" s="10"/>
      <c r="F86" s="10"/>
      <c r="G86" s="14"/>
      <c r="H86" s="14"/>
      <c r="I86" s="142"/>
      <c r="J86" s="143"/>
      <c r="K86" s="143"/>
      <c r="L86" s="143"/>
      <c r="M86" s="13"/>
      <c r="N86" s="10">
        <f t="shared" si="5"/>
        <v>0</v>
      </c>
      <c r="O86" s="13"/>
      <c r="P86" s="217"/>
      <c r="Q86" s="13"/>
      <c r="R86" s="13"/>
      <c r="S86" s="140"/>
      <c r="T86" s="140"/>
      <c r="U86" s="141"/>
      <c r="V86" s="141"/>
      <c r="W86" s="141"/>
      <c r="X86" s="234"/>
      <c r="Y86" s="141"/>
      <c r="Z86" s="141"/>
      <c r="AA86" s="141"/>
      <c r="AB86" s="141"/>
      <c r="AC86" s="141"/>
      <c r="AD86" s="141"/>
      <c r="AE86" s="216"/>
      <c r="AF86" s="141"/>
      <c r="AG86" s="141"/>
      <c r="AH86" s="141"/>
      <c r="AI86" s="141"/>
      <c r="AJ86" s="141"/>
      <c r="AK86" s="141"/>
      <c r="AL86" s="141"/>
      <c r="AM86" s="153">
        <f t="shared" si="6"/>
        <v>0</v>
      </c>
      <c r="AO86" s="135" t="e">
        <f>VLOOKUP(B86,IND!B:D,1,0)</f>
        <v>#N/A</v>
      </c>
    </row>
    <row r="87" spans="1:41" ht="15" hidden="1" customHeight="1" x14ac:dyDescent="0.3">
      <c r="A87" s="12">
        <v>110</v>
      </c>
      <c r="B87" s="13"/>
      <c r="C87" s="10" t="e">
        <f>VLOOKUP(B88,IND!B:D,1,0)</f>
        <v>#N/A</v>
      </c>
      <c r="D87" s="13"/>
      <c r="E87" s="10"/>
      <c r="F87" s="10"/>
      <c r="G87" s="14"/>
      <c r="H87" s="14"/>
      <c r="I87" s="142"/>
      <c r="J87" s="143"/>
      <c r="K87" s="143"/>
      <c r="L87" s="143"/>
      <c r="M87" s="13"/>
      <c r="N87" s="10">
        <f t="shared" si="5"/>
        <v>0</v>
      </c>
      <c r="O87" s="13"/>
      <c r="P87" s="217"/>
      <c r="Q87" s="13"/>
      <c r="R87" s="13"/>
      <c r="S87" s="140"/>
      <c r="T87" s="140"/>
      <c r="U87" s="141"/>
      <c r="V87" s="141"/>
      <c r="W87" s="141"/>
      <c r="X87" s="234"/>
      <c r="Y87" s="141"/>
      <c r="Z87" s="141"/>
      <c r="AA87" s="141"/>
      <c r="AB87" s="141"/>
      <c r="AC87" s="141"/>
      <c r="AD87" s="141"/>
      <c r="AE87" s="216"/>
      <c r="AF87" s="141"/>
      <c r="AG87" s="141"/>
      <c r="AH87" s="141"/>
      <c r="AI87" s="141"/>
      <c r="AJ87" s="141"/>
      <c r="AK87" s="141"/>
      <c r="AL87" s="141"/>
      <c r="AM87" s="153">
        <f t="shared" si="6"/>
        <v>0</v>
      </c>
      <c r="AO87" s="135" t="e">
        <f>VLOOKUP(B87,IND!B:D,1,0)</f>
        <v>#N/A</v>
      </c>
    </row>
    <row r="88" spans="1:41" x14ac:dyDescent="0.3">
      <c r="A88" s="6"/>
      <c r="B88" s="13"/>
      <c r="C88" s="361"/>
      <c r="D88" s="361"/>
      <c r="E88" s="5"/>
      <c r="F88" s="5"/>
      <c r="G88" s="7"/>
      <c r="H88" s="7"/>
      <c r="I88" s="8"/>
      <c r="N88" s="5"/>
      <c r="O88" s="535"/>
      <c r="P88" s="535"/>
      <c r="Q88" s="535"/>
      <c r="R88" s="535"/>
      <c r="S88" s="5"/>
      <c r="T88" s="536"/>
      <c r="U88" s="536"/>
      <c r="V88" s="536"/>
      <c r="W88" s="536"/>
      <c r="X88" s="536"/>
      <c r="Y88" s="536"/>
      <c r="Z88" s="133"/>
      <c r="AA88" s="133"/>
      <c r="AB88" s="133"/>
      <c r="AC88" s="133"/>
      <c r="AD88" s="133"/>
      <c r="AE88" s="219"/>
      <c r="AF88" s="133"/>
      <c r="AG88" s="133"/>
      <c r="AH88" s="133"/>
      <c r="AI88" s="133"/>
      <c r="AJ88" s="133"/>
      <c r="AK88" s="133"/>
      <c r="AL88" s="133"/>
      <c r="AM88" s="3"/>
    </row>
    <row r="89" spans="1:41" x14ac:dyDescent="0.3">
      <c r="A89" s="6"/>
      <c r="B89" s="361"/>
      <c r="C89" s="537"/>
      <c r="D89" s="537"/>
      <c r="E89" s="537"/>
      <c r="F89" s="537"/>
      <c r="G89" s="537"/>
      <c r="H89" s="7"/>
      <c r="I89" s="8"/>
      <c r="J89" s="144">
        <f>SUM(N89*2)</f>
        <v>51.255937810000006</v>
      </c>
      <c r="K89" s="144" t="s">
        <v>747</v>
      </c>
      <c r="L89" s="144"/>
      <c r="M89" s="424"/>
      <c r="N89" s="5">
        <f t="shared" ref="N89:AI89" si="7">SUM(N3:N69)</f>
        <v>25.627968905000003</v>
      </c>
      <c r="O89" s="5">
        <f t="shared" si="7"/>
        <v>0</v>
      </c>
      <c r="P89" s="218">
        <f t="shared" si="7"/>
        <v>32</v>
      </c>
      <c r="Q89" s="5">
        <f t="shared" si="7"/>
        <v>0</v>
      </c>
      <c r="R89" s="5">
        <f t="shared" si="7"/>
        <v>0</v>
      </c>
      <c r="S89" s="133">
        <f t="shared" si="7"/>
        <v>0</v>
      </c>
      <c r="T89" s="133">
        <f t="shared" si="7"/>
        <v>10</v>
      </c>
      <c r="U89" s="133">
        <f t="shared" si="7"/>
        <v>0</v>
      </c>
      <c r="V89" s="133">
        <f t="shared" si="7"/>
        <v>0</v>
      </c>
      <c r="W89" s="133">
        <f t="shared" si="7"/>
        <v>0</v>
      </c>
      <c r="X89" s="235">
        <f t="shared" si="7"/>
        <v>1</v>
      </c>
      <c r="Y89" s="133">
        <f t="shared" si="7"/>
        <v>0</v>
      </c>
      <c r="Z89" s="133">
        <f t="shared" si="7"/>
        <v>4</v>
      </c>
      <c r="AA89" s="133">
        <f t="shared" si="7"/>
        <v>0</v>
      </c>
      <c r="AB89" s="133">
        <f t="shared" si="7"/>
        <v>0</v>
      </c>
      <c r="AC89" s="133">
        <f t="shared" si="7"/>
        <v>0</v>
      </c>
      <c r="AD89" s="133">
        <f t="shared" si="7"/>
        <v>0</v>
      </c>
      <c r="AE89" s="219">
        <f t="shared" si="7"/>
        <v>8</v>
      </c>
      <c r="AF89" s="133">
        <f t="shared" si="7"/>
        <v>33</v>
      </c>
      <c r="AG89" s="133">
        <f t="shared" si="7"/>
        <v>0</v>
      </c>
      <c r="AH89" s="133">
        <f t="shared" si="7"/>
        <v>0</v>
      </c>
      <c r="AI89" s="133">
        <f t="shared" si="7"/>
        <v>2</v>
      </c>
      <c r="AJ89" s="133"/>
      <c r="AK89" s="133"/>
      <c r="AL89" s="133">
        <f>SUM(AL3:AL69)</f>
        <v>0</v>
      </c>
      <c r="AM89" s="133">
        <f>SUM(AM3:AM69)</f>
        <v>92</v>
      </c>
    </row>
    <row r="90" spans="1:41" x14ac:dyDescent="0.3">
      <c r="A90" s="6"/>
      <c r="B90" s="7" t="s">
        <v>205</v>
      </c>
      <c r="C90" s="5"/>
      <c r="D90" s="5"/>
      <c r="E90" s="5"/>
      <c r="F90" s="5"/>
      <c r="G90" s="7"/>
      <c r="H90" s="7"/>
      <c r="I90" s="8"/>
      <c r="J90" s="5"/>
      <c r="K90" s="5"/>
      <c r="L90" s="5"/>
      <c r="M90" s="5"/>
      <c r="N90" s="5"/>
      <c r="O90" s="538"/>
      <c r="P90" s="538"/>
      <c r="Q90" s="538"/>
      <c r="R90" s="538"/>
      <c r="S90" s="5"/>
      <c r="T90" s="539"/>
      <c r="U90" s="539"/>
      <c r="V90" s="539"/>
      <c r="W90" s="539"/>
      <c r="X90" s="539"/>
      <c r="Y90" s="539"/>
      <c r="Z90" s="133"/>
      <c r="AA90" s="133"/>
      <c r="AB90" s="133"/>
      <c r="AC90" s="133"/>
      <c r="AD90" s="133"/>
      <c r="AE90" s="219"/>
      <c r="AF90" s="133"/>
      <c r="AG90" s="133"/>
      <c r="AH90" s="133"/>
      <c r="AI90" s="133"/>
      <c r="AJ90" s="133"/>
      <c r="AK90" s="133"/>
      <c r="AL90" s="133"/>
      <c r="AM90" s="3"/>
    </row>
    <row r="91" spans="1:41" x14ac:dyDescent="0.3">
      <c r="A91" s="6"/>
      <c r="B91" s="5"/>
      <c r="C91" s="5"/>
      <c r="D91" s="5"/>
      <c r="E91" s="5"/>
      <c r="F91" s="5"/>
      <c r="G91" s="7"/>
      <c r="H91" s="7"/>
      <c r="I91" s="8"/>
      <c r="J91" s="5"/>
      <c r="K91" s="5"/>
      <c r="L91" s="5"/>
      <c r="M91" s="5"/>
      <c r="N91" s="5"/>
      <c r="O91" s="5"/>
      <c r="P91" s="218"/>
      <c r="Q91" s="5"/>
      <c r="R91" s="5"/>
      <c r="S91" s="5"/>
      <c r="T91" s="133"/>
      <c r="U91" s="133"/>
      <c r="V91" s="133"/>
      <c r="W91" s="133"/>
      <c r="X91" s="235"/>
      <c r="Y91" s="133"/>
      <c r="Z91" s="133"/>
      <c r="AA91" s="133"/>
      <c r="AB91" s="133"/>
      <c r="AC91" s="133"/>
      <c r="AD91" s="133"/>
      <c r="AE91" s="219"/>
      <c r="AF91" s="133"/>
      <c r="AG91" s="133"/>
      <c r="AH91" s="133"/>
      <c r="AI91" s="133"/>
      <c r="AJ91" s="133"/>
      <c r="AK91" s="133"/>
      <c r="AL91" s="133"/>
      <c r="AM91" s="3"/>
    </row>
    <row r="92" spans="1:41" x14ac:dyDescent="0.3">
      <c r="A92" s="6"/>
      <c r="B92" s="5"/>
      <c r="C92" s="5"/>
      <c r="D92" s="5"/>
      <c r="E92" s="5"/>
      <c r="F92" s="5"/>
      <c r="G92" s="7"/>
      <c r="H92" s="7"/>
      <c r="I92" s="8"/>
      <c r="J92" s="5"/>
      <c r="K92" s="5"/>
      <c r="L92" s="5"/>
      <c r="M92" s="5"/>
      <c r="N92" s="5"/>
      <c r="O92" s="5"/>
      <c r="P92" s="218"/>
      <c r="Q92" s="5"/>
      <c r="R92" s="5"/>
      <c r="S92" s="5"/>
      <c r="T92" s="133"/>
      <c r="U92" s="133"/>
      <c r="V92" s="133"/>
      <c r="W92" s="133"/>
      <c r="X92" s="235"/>
      <c r="Y92" s="133"/>
      <c r="Z92" s="133"/>
      <c r="AA92" s="133"/>
      <c r="AB92" s="133"/>
      <c r="AC92" s="133"/>
      <c r="AD92" s="133"/>
      <c r="AE92" s="219"/>
      <c r="AF92" s="133"/>
      <c r="AG92" s="133"/>
      <c r="AH92" s="133"/>
      <c r="AI92" s="133"/>
      <c r="AJ92" s="133"/>
      <c r="AK92" s="133"/>
      <c r="AL92" s="133"/>
      <c r="AM92" s="3"/>
    </row>
    <row r="93" spans="1:41" x14ac:dyDescent="0.3">
      <c r="A93" s="6"/>
      <c r="B93" s="5"/>
      <c r="C93" s="5"/>
      <c r="D93" s="5"/>
      <c r="E93" s="5"/>
      <c r="F93" s="5"/>
      <c r="G93" s="7"/>
      <c r="H93" s="7"/>
      <c r="I93" s="8"/>
      <c r="J93" s="5"/>
      <c r="K93" s="5"/>
      <c r="L93" s="5"/>
      <c r="M93" s="5"/>
      <c r="N93" s="5"/>
      <c r="O93" s="5"/>
      <c r="P93" s="218"/>
      <c r="Q93" s="5"/>
      <c r="R93" s="5"/>
      <c r="S93" s="5"/>
      <c r="T93" s="133"/>
      <c r="U93" s="133"/>
      <c r="V93" s="133"/>
      <c r="W93" s="133"/>
      <c r="X93" s="235"/>
      <c r="Y93" s="133"/>
      <c r="Z93" s="133"/>
      <c r="AA93" s="133"/>
      <c r="AB93" s="133"/>
      <c r="AC93" s="133"/>
      <c r="AD93" s="133"/>
      <c r="AE93" s="219"/>
      <c r="AF93" s="133"/>
      <c r="AG93" s="133"/>
      <c r="AH93" s="133"/>
      <c r="AI93" s="133"/>
      <c r="AJ93" s="133"/>
      <c r="AK93" s="133"/>
      <c r="AL93" s="133"/>
      <c r="AM93" s="3"/>
    </row>
    <row r="94" spans="1:41" ht="15" customHeight="1" x14ac:dyDescent="0.3">
      <c r="A94" s="6"/>
      <c r="B94" s="5"/>
      <c r="C94" s="418"/>
      <c r="D94" s="418"/>
      <c r="E94" s="418"/>
      <c r="F94" s="418"/>
      <c r="G94" s="418"/>
      <c r="H94" s="418"/>
      <c r="I94" s="135"/>
      <c r="J94" s="135"/>
      <c r="K94" s="135"/>
      <c r="L94" s="135"/>
      <c r="M94" s="135"/>
      <c r="N94" s="5"/>
      <c r="O94" s="5"/>
      <c r="P94" s="218"/>
      <c r="Q94" s="5"/>
      <c r="R94" s="5"/>
      <c r="S94" s="5"/>
      <c r="T94" s="133"/>
      <c r="U94" s="133"/>
      <c r="V94" s="133"/>
      <c r="W94" s="133"/>
      <c r="X94" s="235"/>
      <c r="Y94" s="133"/>
      <c r="Z94" s="133"/>
      <c r="AA94" s="133"/>
      <c r="AB94" s="133"/>
      <c r="AC94" s="133"/>
      <c r="AD94" s="133"/>
      <c r="AE94" s="219"/>
      <c r="AF94" s="133"/>
      <c r="AG94" s="133"/>
      <c r="AH94" s="133"/>
      <c r="AI94" s="133"/>
      <c r="AJ94" s="133"/>
      <c r="AK94" s="133"/>
      <c r="AL94" s="133"/>
      <c r="AM94" s="3"/>
    </row>
    <row r="95" spans="1:41" x14ac:dyDescent="0.3">
      <c r="A95" s="6"/>
      <c r="B95" s="418"/>
      <c r="C95" s="418"/>
      <c r="D95" s="418"/>
      <c r="E95" s="418"/>
      <c r="F95" s="418"/>
      <c r="G95" s="418"/>
      <c r="H95" s="418"/>
      <c r="I95" s="135"/>
      <c r="J95" s="135"/>
      <c r="K95" s="135"/>
      <c r="L95" s="135"/>
      <c r="M95" s="135"/>
      <c r="N95" s="5"/>
      <c r="O95" s="5"/>
      <c r="P95" s="218"/>
      <c r="Q95" s="5"/>
      <c r="R95" s="5"/>
      <c r="S95" s="5"/>
      <c r="T95" s="133"/>
      <c r="U95" s="133"/>
      <c r="V95" s="133"/>
      <c r="W95" s="133"/>
      <c r="X95" s="235"/>
      <c r="Y95" s="133"/>
      <c r="Z95" s="133"/>
      <c r="AA95" s="133"/>
      <c r="AB95" s="133"/>
      <c r="AC95" s="133"/>
      <c r="AD95" s="133"/>
      <c r="AE95" s="219"/>
      <c r="AF95" s="133"/>
      <c r="AG95" s="133"/>
      <c r="AH95" s="133"/>
      <c r="AI95" s="133"/>
      <c r="AJ95" s="133"/>
      <c r="AK95" s="133"/>
      <c r="AL95" s="133"/>
      <c r="AM95" s="3"/>
    </row>
    <row r="96" spans="1:41" x14ac:dyDescent="0.3">
      <c r="A96" s="6"/>
      <c r="B96" s="418"/>
      <c r="C96" s="418"/>
      <c r="D96" s="418"/>
      <c r="E96" s="418"/>
      <c r="F96" s="418"/>
      <c r="G96" s="418"/>
      <c r="H96" s="418"/>
      <c r="I96" s="135"/>
      <c r="J96" s="135"/>
      <c r="K96" s="135"/>
      <c r="L96" s="135"/>
      <c r="M96" s="135"/>
      <c r="N96" s="5"/>
      <c r="O96" s="5"/>
      <c r="P96" s="218"/>
      <c r="Q96" s="5"/>
      <c r="R96" s="5"/>
      <c r="S96" s="5"/>
      <c r="T96" s="133"/>
      <c r="U96" s="133"/>
      <c r="V96" s="133"/>
      <c r="W96" s="133"/>
      <c r="X96" s="235"/>
      <c r="Y96" s="133"/>
      <c r="Z96" s="133"/>
      <c r="AA96" s="133"/>
      <c r="AB96" s="133"/>
      <c r="AC96" s="133"/>
      <c r="AD96" s="133"/>
      <c r="AE96" s="219"/>
      <c r="AF96" s="133"/>
      <c r="AG96" s="133"/>
      <c r="AH96" s="133"/>
      <c r="AI96" s="133"/>
      <c r="AJ96" s="133"/>
      <c r="AK96" s="133"/>
      <c r="AL96" s="133"/>
      <c r="AM96" s="3"/>
    </row>
    <row r="97" spans="1:39" x14ac:dyDescent="0.3">
      <c r="A97" s="6"/>
      <c r="B97" s="418"/>
      <c r="C97" s="135"/>
      <c r="D97" s="135"/>
      <c r="E97" s="135"/>
      <c r="F97" s="135"/>
      <c r="G97" s="135"/>
      <c r="H97" s="135"/>
      <c r="I97" s="135"/>
      <c r="J97" s="135"/>
      <c r="K97" s="135"/>
      <c r="L97" s="135"/>
      <c r="M97" s="135"/>
      <c r="N97" s="5"/>
      <c r="O97" s="5"/>
      <c r="P97" s="218"/>
      <c r="Q97" s="5"/>
      <c r="R97" s="5"/>
      <c r="S97" s="5"/>
      <c r="T97" s="133"/>
      <c r="U97" s="133"/>
      <c r="V97" s="133"/>
      <c r="W97" s="133"/>
      <c r="X97" s="235"/>
      <c r="Y97" s="133"/>
      <c r="Z97" s="133"/>
      <c r="AA97" s="133"/>
      <c r="AB97" s="133"/>
      <c r="AC97" s="133"/>
      <c r="AD97" s="133"/>
      <c r="AE97" s="219"/>
      <c r="AF97" s="133"/>
      <c r="AG97" s="133"/>
      <c r="AH97" s="133"/>
      <c r="AI97" s="133"/>
      <c r="AJ97" s="133"/>
      <c r="AK97" s="133"/>
      <c r="AL97" s="133"/>
      <c r="AM97" s="3"/>
    </row>
    <row r="98" spans="1:39" x14ac:dyDescent="0.3">
      <c r="A98" s="6"/>
      <c r="B98" s="418"/>
      <c r="C98" s="135"/>
      <c r="D98" s="135"/>
      <c r="E98" s="135"/>
      <c r="F98" s="135"/>
      <c r="G98" s="135"/>
      <c r="H98" s="135"/>
      <c r="I98" s="135"/>
      <c r="J98" s="135"/>
      <c r="K98" s="135"/>
      <c r="L98" s="135"/>
      <c r="M98" s="135"/>
      <c r="N98" s="5"/>
      <c r="O98" s="5"/>
      <c r="P98" s="218"/>
      <c r="Q98" s="5"/>
      <c r="R98" s="5"/>
      <c r="S98" s="5"/>
      <c r="T98" s="133"/>
      <c r="U98" s="133"/>
      <c r="V98" s="133"/>
      <c r="W98" s="133"/>
      <c r="X98" s="235"/>
      <c r="Y98" s="133"/>
      <c r="Z98" s="133"/>
      <c r="AA98" s="133"/>
      <c r="AB98" s="133"/>
      <c r="AC98" s="133"/>
      <c r="AD98" s="133"/>
      <c r="AE98" s="219"/>
      <c r="AF98" s="133"/>
      <c r="AG98" s="133"/>
      <c r="AH98" s="133"/>
      <c r="AI98" s="133"/>
      <c r="AJ98" s="133"/>
      <c r="AK98" s="133"/>
      <c r="AL98" s="133"/>
      <c r="AM98" s="3"/>
    </row>
    <row r="99" spans="1:39" x14ac:dyDescent="0.3">
      <c r="B99" s="418"/>
    </row>
    <row r="100" spans="1:39" x14ac:dyDescent="0.3">
      <c r="G100" s="146"/>
      <c r="H100" s="147"/>
    </row>
    <row r="101" spans="1:39" x14ac:dyDescent="0.3">
      <c r="H101" s="147"/>
    </row>
    <row r="102" spans="1:39" x14ac:dyDescent="0.3">
      <c r="G102" s="146"/>
      <c r="H102" s="147"/>
    </row>
    <row r="105" spans="1:39" x14ac:dyDescent="0.3">
      <c r="B105" s="420"/>
    </row>
    <row r="106" spans="1:39" x14ac:dyDescent="0.3">
      <c r="B106" s="420"/>
      <c r="D106" s="147"/>
      <c r="G106" s="149"/>
      <c r="H106" s="149"/>
      <c r="I106" s="150"/>
    </row>
    <row r="107" spans="1:39" x14ac:dyDescent="0.3">
      <c r="B107" s="420"/>
      <c r="D107" s="147"/>
      <c r="I107" s="150"/>
    </row>
    <row r="108" spans="1:39" x14ac:dyDescent="0.3">
      <c r="B108" s="420"/>
      <c r="D108" s="147"/>
      <c r="I108" s="150"/>
    </row>
    <row r="109" spans="1:39" x14ac:dyDescent="0.3">
      <c r="B109" s="420"/>
      <c r="D109" s="147"/>
      <c r="I109" s="150"/>
    </row>
    <row r="110" spans="1:39" x14ac:dyDescent="0.3">
      <c r="B110" s="420"/>
      <c r="D110" s="147"/>
      <c r="I110" s="150"/>
    </row>
    <row r="111" spans="1:39" x14ac:dyDescent="0.3">
      <c r="B111" s="420"/>
      <c r="D111" s="147"/>
    </row>
    <row r="112" spans="1:39" x14ac:dyDescent="0.3">
      <c r="B112" s="420"/>
    </row>
    <row r="113" spans="2:9" x14ac:dyDescent="0.3">
      <c r="B113" s="420"/>
      <c r="D113" s="147"/>
      <c r="I113" s="150"/>
    </row>
    <row r="114" spans="2:9" x14ac:dyDescent="0.3">
      <c r="B114" s="420"/>
      <c r="D114" s="147"/>
      <c r="I114" s="150"/>
    </row>
    <row r="115" spans="2:9" x14ac:dyDescent="0.3">
      <c r="B115" s="420"/>
      <c r="D115" s="147"/>
      <c r="I115" s="150"/>
    </row>
    <row r="116" spans="2:9" x14ac:dyDescent="0.3">
      <c r="B116" s="420"/>
      <c r="D116" s="147"/>
      <c r="I116" s="150"/>
    </row>
    <row r="117" spans="2:9" x14ac:dyDescent="0.3">
      <c r="B117" s="420"/>
      <c r="D117" s="147"/>
      <c r="I117" s="150"/>
    </row>
    <row r="118" spans="2:9" x14ac:dyDescent="0.3">
      <c r="B118" s="420"/>
    </row>
    <row r="119" spans="2:9" x14ac:dyDescent="0.3">
      <c r="B119" s="420"/>
    </row>
    <row r="120" spans="2:9" x14ac:dyDescent="0.3">
      <c r="B120" s="420"/>
      <c r="D120" s="147"/>
      <c r="I120" s="150"/>
    </row>
    <row r="121" spans="2:9" x14ac:dyDescent="0.3">
      <c r="B121" s="420"/>
      <c r="D121" s="147"/>
      <c r="I121" s="150"/>
    </row>
    <row r="122" spans="2:9" x14ac:dyDescent="0.3">
      <c r="D122" s="147"/>
      <c r="I122" s="150"/>
    </row>
    <row r="123" spans="2:9" x14ac:dyDescent="0.3">
      <c r="D123" s="147"/>
      <c r="I123" s="150"/>
    </row>
    <row r="124" spans="2:9" x14ac:dyDescent="0.3">
      <c r="D124" s="147"/>
      <c r="I124" s="150"/>
    </row>
    <row r="127" spans="2:9" x14ac:dyDescent="0.3">
      <c r="D127" s="147"/>
      <c r="I127" s="150"/>
    </row>
    <row r="128" spans="2:9" x14ac:dyDescent="0.3">
      <c r="D128" s="147"/>
      <c r="I128" s="150"/>
    </row>
    <row r="129" spans="4:9" x14ac:dyDescent="0.3">
      <c r="D129" s="147"/>
      <c r="I129" s="150"/>
    </row>
    <row r="130" spans="4:9" x14ac:dyDescent="0.3">
      <c r="D130" s="147"/>
      <c r="I130" s="150"/>
    </row>
    <row r="131" spans="4:9" x14ac:dyDescent="0.3">
      <c r="D131" s="147"/>
      <c r="I131" s="150"/>
    </row>
  </sheetData>
  <autoFilter ref="A3:AM39" xr:uid="{0B9DCE80-F55C-406D-83DB-31C1BE7EDDBF}">
    <sortState xmlns:xlrd2="http://schemas.microsoft.com/office/spreadsheetml/2017/richdata2" ref="A4:AM39">
      <sortCondition ref="G3:G39"/>
    </sortState>
  </autoFilter>
  <mergeCells count="5">
    <mergeCell ref="O88:R88"/>
    <mergeCell ref="T88:Y88"/>
    <mergeCell ref="C89:G89"/>
    <mergeCell ref="O90:R90"/>
    <mergeCell ref="T90:Y90"/>
  </mergeCells>
  <pageMargins left="0.23622047244094499" right="0.23622047244094499" top="0.74803149606299202" bottom="0.74803149606299202" header="0.31496062992126" footer="0.31496062992126"/>
  <pageSetup paperSize="9" scale="71" fitToHeight="2" orientation="portrait" horizontalDpi="4294967293"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E154A226-6F42-4704-AF05-F3A5872FAB1B}">
          <x14:formula1>
            <xm:f>IND!$AL$4:$AL$66</xm:f>
          </x14:formula1>
          <xm:sqref>B3:B26 B28:B88</xm:sqref>
        </x14:dataValidation>
        <x14:dataValidation type="list" allowBlank="1" showInputMessage="1" showErrorMessage="1" xr:uid="{A8D43519-66DA-4ED5-9C90-31E098EAFA87}">
          <x14:formula1>
            <xm:f>IND!$AL$4:$AL$266</xm:f>
          </x14:formula1>
          <xm:sqref>B27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DDCD3-5EDC-4CC7-9FEA-4E7845762C98}">
  <sheetPr codeName="Sheet14">
    <tabColor rgb="FF00B050"/>
    <pageSetUpPr fitToPage="1"/>
  </sheetPr>
  <dimension ref="A1:AL154"/>
  <sheetViews>
    <sheetView workbookViewId="0">
      <selection activeCell="AD2" sqref="AD2"/>
    </sheetView>
  </sheetViews>
  <sheetFormatPr defaultRowHeight="14.4" x14ac:dyDescent="0.3"/>
  <cols>
    <col min="1" max="1" width="4.5546875" customWidth="1"/>
    <col min="2" max="2" width="14.5546875" style="317" bestFit="1" customWidth="1"/>
    <col min="3" max="3" width="12.6640625" bestFit="1" customWidth="1"/>
    <col min="4" max="4" width="9.5546875" bestFit="1" customWidth="1"/>
    <col min="5" max="5" width="9.33203125" customWidth="1"/>
    <col min="6" max="6" width="5" bestFit="1" customWidth="1"/>
    <col min="7" max="7" width="10.5546875" bestFit="1" customWidth="1"/>
    <col min="8" max="8" width="10.5546875" customWidth="1"/>
    <col min="11" max="11" width="8.6640625" style="513" customWidth="1"/>
    <col min="12" max="15" width="4.5546875" customWidth="1"/>
    <col min="16" max="29" width="4.5546875" style="134" customWidth="1"/>
    <col min="30" max="30" width="4.5546875" style="16" customWidth="1"/>
    <col min="31" max="31" width="32" hidden="1" customWidth="1"/>
    <col min="32" max="32" width="0" hidden="1" customWidth="1"/>
    <col min="33" max="33" width="255.5546875" hidden="1" customWidth="1"/>
  </cols>
  <sheetData>
    <row r="1" spans="1:38" x14ac:dyDescent="0.3">
      <c r="A1" s="1"/>
      <c r="B1" s="278"/>
      <c r="C1" s="2"/>
      <c r="D1" s="2"/>
      <c r="E1" s="2"/>
      <c r="F1" s="2"/>
      <c r="G1" s="3"/>
      <c r="H1" s="3"/>
      <c r="I1" s="4"/>
      <c r="J1" s="2"/>
      <c r="K1" s="511"/>
      <c r="L1" s="174"/>
      <c r="M1" s="174"/>
      <c r="N1" s="174"/>
      <c r="O1" s="174"/>
      <c r="P1" s="174"/>
      <c r="Q1" s="174"/>
      <c r="R1" s="174"/>
      <c r="S1" s="174"/>
      <c r="T1" s="174"/>
      <c r="U1" s="174"/>
      <c r="V1" s="174"/>
      <c r="W1" s="174"/>
      <c r="X1" s="174"/>
      <c r="Y1" s="174"/>
      <c r="Z1" s="174"/>
      <c r="AA1" s="174"/>
      <c r="AB1" s="174"/>
      <c r="AC1" s="174"/>
      <c r="AD1" s="151"/>
      <c r="AG1" s="135"/>
      <c r="AH1" s="135"/>
      <c r="AI1" s="135"/>
      <c r="AJ1" s="135"/>
      <c r="AK1" s="135"/>
      <c r="AL1" s="135"/>
    </row>
    <row r="2" spans="1:38" ht="109.2" x14ac:dyDescent="0.3">
      <c r="A2" s="1" t="s">
        <v>208</v>
      </c>
      <c r="B2" s="278" t="s">
        <v>209</v>
      </c>
      <c r="C2" s="2" t="s">
        <v>270</v>
      </c>
      <c r="D2" s="2" t="s">
        <v>271</v>
      </c>
      <c r="E2" s="2" t="s">
        <v>272</v>
      </c>
      <c r="F2" s="2" t="s">
        <v>210</v>
      </c>
      <c r="G2" s="3" t="s">
        <v>211</v>
      </c>
      <c r="H2" s="3" t="s">
        <v>188</v>
      </c>
      <c r="I2" s="4" t="s">
        <v>212</v>
      </c>
      <c r="J2" s="2" t="s">
        <v>213</v>
      </c>
      <c r="K2" s="511" t="s">
        <v>187</v>
      </c>
      <c r="L2" s="225" t="s">
        <v>122</v>
      </c>
      <c r="M2" s="225" t="s">
        <v>123</v>
      </c>
      <c r="N2" s="225" t="s">
        <v>861</v>
      </c>
      <c r="O2" s="225" t="s">
        <v>128</v>
      </c>
      <c r="P2" s="431" t="s">
        <v>130</v>
      </c>
      <c r="Q2" s="431" t="s">
        <v>132</v>
      </c>
      <c r="R2" s="432" t="s">
        <v>136</v>
      </c>
      <c r="S2" s="432" t="s">
        <v>138</v>
      </c>
      <c r="T2" s="432" t="s">
        <v>141</v>
      </c>
      <c r="U2" s="433" t="s">
        <v>148</v>
      </c>
      <c r="V2" s="433" t="s">
        <v>885</v>
      </c>
      <c r="W2" s="434" t="s">
        <v>149</v>
      </c>
      <c r="X2" s="434" t="s">
        <v>838</v>
      </c>
      <c r="Y2" s="434" t="s">
        <v>145</v>
      </c>
      <c r="Z2" s="434" t="s">
        <v>829</v>
      </c>
      <c r="AA2" s="434" t="s">
        <v>869</v>
      </c>
      <c r="AB2" s="434" t="s">
        <v>147</v>
      </c>
      <c r="AC2" s="134">
        <v>1</v>
      </c>
      <c r="AD2" s="152" t="s">
        <v>194</v>
      </c>
      <c r="AG2" s="135"/>
      <c r="AH2" s="135"/>
      <c r="AI2" s="135"/>
      <c r="AJ2" s="135"/>
      <c r="AK2" s="135"/>
      <c r="AL2" s="135"/>
    </row>
    <row r="3" spans="1:38" x14ac:dyDescent="0.3">
      <c r="A3" s="1"/>
      <c r="B3" s="278"/>
      <c r="C3" s="2"/>
      <c r="D3" s="2"/>
      <c r="E3" s="2"/>
      <c r="F3" s="2"/>
      <c r="G3" s="3"/>
      <c r="H3" s="3"/>
      <c r="I3" s="4"/>
      <c r="J3" s="2"/>
      <c r="K3" s="511"/>
      <c r="L3" s="225"/>
      <c r="M3" s="225"/>
      <c r="N3" s="225"/>
      <c r="O3" s="225"/>
      <c r="P3" s="226"/>
      <c r="Q3" s="226"/>
      <c r="R3" s="227"/>
      <c r="S3" s="227"/>
      <c r="T3" s="227"/>
      <c r="AD3" s="152"/>
      <c r="AG3" s="135"/>
      <c r="AH3" s="135"/>
      <c r="AI3" s="135"/>
      <c r="AJ3" s="135"/>
      <c r="AK3" s="135"/>
      <c r="AL3" s="135"/>
    </row>
    <row r="4" spans="1:38" x14ac:dyDescent="0.3">
      <c r="A4" s="238">
        <v>1</v>
      </c>
      <c r="B4" s="326" t="s">
        <v>425</v>
      </c>
      <c r="C4" s="10"/>
      <c r="D4" s="10"/>
      <c r="E4" s="10"/>
      <c r="F4" s="10" t="s">
        <v>214</v>
      </c>
      <c r="G4" s="11">
        <v>22</v>
      </c>
      <c r="H4" s="101"/>
      <c r="I4" s="136">
        <v>32</v>
      </c>
      <c r="J4" s="137"/>
      <c r="K4" s="359">
        <f>CONVERT(J4,"lbm","kg")+CONVERT(M3,"ozm","kg")</f>
        <v>0</v>
      </c>
      <c r="L4" s="10"/>
      <c r="M4" s="10"/>
      <c r="N4" s="10"/>
      <c r="O4" s="10"/>
      <c r="P4" s="138"/>
      <c r="Q4" s="138"/>
      <c r="R4" s="139"/>
      <c r="S4" s="139"/>
      <c r="T4" s="139"/>
      <c r="U4" s="139"/>
      <c r="V4" s="139"/>
      <c r="W4" s="139"/>
      <c r="X4" s="139"/>
      <c r="Y4" s="139"/>
      <c r="Z4" s="139"/>
      <c r="AA4" s="139"/>
      <c r="AB4" s="139"/>
      <c r="AC4" s="139"/>
      <c r="AD4" s="153">
        <f t="shared" ref="AD4:AD35" si="0">SUM(L4:AC4)</f>
        <v>0</v>
      </c>
      <c r="AE4" t="str">
        <f>VLOOKUP(B4,'IND fish'!$B$3:$B$131,1,0)</f>
        <v>Alan Arnold</v>
      </c>
      <c r="AG4" s="135"/>
      <c r="AH4" s="135"/>
      <c r="AI4" s="135"/>
      <c r="AJ4" s="135"/>
      <c r="AK4" s="135"/>
      <c r="AL4" s="135"/>
    </row>
    <row r="5" spans="1:38" x14ac:dyDescent="0.3">
      <c r="A5" s="238">
        <v>2</v>
      </c>
      <c r="B5" s="326" t="s">
        <v>101</v>
      </c>
      <c r="C5" s="10"/>
      <c r="D5" s="10"/>
      <c r="E5" s="10"/>
      <c r="F5" s="10" t="s">
        <v>219</v>
      </c>
      <c r="G5" s="11">
        <v>10</v>
      </c>
      <c r="H5" s="101"/>
      <c r="I5" s="136">
        <v>4</v>
      </c>
      <c r="J5" s="137" t="s">
        <v>886</v>
      </c>
      <c r="K5" s="510">
        <f t="shared" ref="K5:K47" si="1">CONVERT(J5,"lbm","kg")+CONVERT(M4,"ozm","kg")</f>
        <v>0.90718474000000004</v>
      </c>
      <c r="L5" s="10">
        <v>1</v>
      </c>
      <c r="M5" s="10"/>
      <c r="N5" s="10"/>
      <c r="O5" s="10"/>
      <c r="P5" s="138"/>
      <c r="Q5" s="138"/>
      <c r="R5" s="139"/>
      <c r="S5" s="139">
        <v>1</v>
      </c>
      <c r="T5" s="139"/>
      <c r="U5" s="139"/>
      <c r="V5" s="139"/>
      <c r="W5" s="139"/>
      <c r="X5" s="139">
        <v>2</v>
      </c>
      <c r="Y5" s="139">
        <v>1</v>
      </c>
      <c r="Z5" s="139"/>
      <c r="AA5" s="139"/>
      <c r="AB5" s="139"/>
      <c r="AC5" s="139"/>
      <c r="AD5" s="153">
        <f t="shared" si="0"/>
        <v>5</v>
      </c>
      <c r="AE5" t="str">
        <f>VLOOKUP(B5,'IND fish'!$B$3:$B$131,1,0)</f>
        <v>Adrian Martin</v>
      </c>
      <c r="AG5" s="135"/>
      <c r="AH5" s="135"/>
      <c r="AI5" s="135"/>
      <c r="AJ5" s="135"/>
      <c r="AK5" s="135"/>
      <c r="AL5" s="135"/>
    </row>
    <row r="6" spans="1:38" x14ac:dyDescent="0.3">
      <c r="A6" s="238">
        <v>3</v>
      </c>
      <c r="B6" s="326" t="s">
        <v>4</v>
      </c>
      <c r="C6" s="10"/>
      <c r="D6" s="10"/>
      <c r="E6" s="10"/>
      <c r="F6" s="10" t="s">
        <v>214</v>
      </c>
      <c r="G6" s="11">
        <v>10</v>
      </c>
      <c r="H6" s="101"/>
      <c r="I6" s="136">
        <v>29</v>
      </c>
      <c r="J6" s="137" t="s">
        <v>265</v>
      </c>
      <c r="K6" s="510">
        <f t="shared" si="1"/>
        <v>0.51709530180000007</v>
      </c>
      <c r="L6" s="10"/>
      <c r="M6" s="10"/>
      <c r="N6" s="10">
        <v>1</v>
      </c>
      <c r="O6" s="10"/>
      <c r="P6" s="140"/>
      <c r="Q6" s="140"/>
      <c r="R6" s="141"/>
      <c r="S6" s="141">
        <v>1</v>
      </c>
      <c r="T6" s="141"/>
      <c r="U6" s="141"/>
      <c r="V6" s="141"/>
      <c r="W6" s="141"/>
      <c r="X6" s="141"/>
      <c r="Y6" s="141"/>
      <c r="Z6" s="141"/>
      <c r="AA6" s="141"/>
      <c r="AB6" s="141"/>
      <c r="AC6" s="141"/>
      <c r="AD6" s="153">
        <f t="shared" si="0"/>
        <v>2</v>
      </c>
      <c r="AE6" t="str">
        <f>VLOOKUP(B6,'IND fish'!$B$3:$B$131,1,0)</f>
        <v>Darren Cramer</v>
      </c>
      <c r="AG6" s="135"/>
      <c r="AH6" s="135"/>
      <c r="AI6" s="135"/>
      <c r="AJ6" s="135"/>
      <c r="AK6" s="135"/>
      <c r="AL6" s="135"/>
    </row>
    <row r="7" spans="1:38" x14ac:dyDescent="0.3">
      <c r="A7" s="238">
        <v>4</v>
      </c>
      <c r="B7" s="326" t="s">
        <v>5</v>
      </c>
      <c r="C7" s="10"/>
      <c r="D7" s="13"/>
      <c r="E7" s="10"/>
      <c r="F7" s="10" t="s">
        <v>214</v>
      </c>
      <c r="G7" s="14">
        <v>1</v>
      </c>
      <c r="H7" s="101">
        <v>110</v>
      </c>
      <c r="I7" s="142">
        <v>42</v>
      </c>
      <c r="J7" s="143" t="s">
        <v>849</v>
      </c>
      <c r="K7" s="510">
        <f t="shared" si="1"/>
        <v>13.199537967000003</v>
      </c>
      <c r="L7" s="13"/>
      <c r="M7" s="13"/>
      <c r="N7" s="13"/>
      <c r="O7" s="13">
        <v>6</v>
      </c>
      <c r="P7" s="140"/>
      <c r="Q7" s="140"/>
      <c r="R7" s="141"/>
      <c r="S7" s="141">
        <v>1</v>
      </c>
      <c r="T7" s="141"/>
      <c r="U7" s="141"/>
      <c r="V7" s="141"/>
      <c r="W7" s="141"/>
      <c r="X7" s="141">
        <v>1</v>
      </c>
      <c r="Y7" s="141"/>
      <c r="Z7" s="141"/>
      <c r="AA7" s="141">
        <v>1</v>
      </c>
      <c r="AB7" s="141"/>
      <c r="AC7" s="141"/>
      <c r="AD7" s="153">
        <f t="shared" si="0"/>
        <v>9</v>
      </c>
      <c r="AE7" t="str">
        <f>VLOOKUP(B7,'IND fish'!$B$3:$B$131,1,0)</f>
        <v>Daz Newland</v>
      </c>
      <c r="AG7" s="135"/>
      <c r="AH7" s="135"/>
      <c r="AI7" s="135"/>
      <c r="AJ7" s="135"/>
      <c r="AK7" s="135"/>
      <c r="AL7" s="135"/>
    </row>
    <row r="8" spans="1:38" x14ac:dyDescent="0.3">
      <c r="A8" s="238">
        <v>5</v>
      </c>
      <c r="B8" s="326" t="s">
        <v>156</v>
      </c>
      <c r="C8" s="10"/>
      <c r="D8" s="10"/>
      <c r="E8" s="10"/>
      <c r="F8" s="10" t="s">
        <v>214</v>
      </c>
      <c r="G8" s="11">
        <v>9</v>
      </c>
      <c r="H8" s="101"/>
      <c r="I8" s="136">
        <v>41</v>
      </c>
      <c r="J8" s="137" t="s">
        <v>853</v>
      </c>
      <c r="K8" s="510">
        <f t="shared" si="1"/>
        <v>0.95254397700000004</v>
      </c>
      <c r="L8" s="10"/>
      <c r="M8" s="10"/>
      <c r="N8" s="10"/>
      <c r="O8" s="10">
        <v>1</v>
      </c>
      <c r="P8" s="140"/>
      <c r="Q8" s="140"/>
      <c r="R8" s="141"/>
      <c r="S8" s="141">
        <v>2</v>
      </c>
      <c r="T8" s="141"/>
      <c r="U8" s="141"/>
      <c r="V8" s="141"/>
      <c r="W8" s="141"/>
      <c r="X8" s="141">
        <v>1</v>
      </c>
      <c r="Y8" s="141"/>
      <c r="Z8" s="141"/>
      <c r="AA8" s="141"/>
      <c r="AB8" s="141"/>
      <c r="AC8" s="141"/>
      <c r="AD8" s="153">
        <f t="shared" si="0"/>
        <v>4</v>
      </c>
      <c r="AE8" t="str">
        <f>VLOOKUP(B8,'IND fish'!$B$3:$B$131,1,0)</f>
        <v>Harry Coxhead</v>
      </c>
      <c r="AG8" s="135"/>
      <c r="AH8" s="135"/>
      <c r="AI8" s="135"/>
      <c r="AJ8" s="135"/>
      <c r="AK8" s="135"/>
      <c r="AL8" s="135"/>
    </row>
    <row r="9" spans="1:38" x14ac:dyDescent="0.3">
      <c r="A9" s="238">
        <v>6</v>
      </c>
      <c r="B9" s="326" t="s">
        <v>73</v>
      </c>
      <c r="C9" s="10"/>
      <c r="D9" s="10"/>
      <c r="E9" s="10"/>
      <c r="F9" s="10" t="s">
        <v>219</v>
      </c>
      <c r="G9" s="11">
        <v>5</v>
      </c>
      <c r="H9" s="101">
        <v>30</v>
      </c>
      <c r="I9" s="136">
        <v>10</v>
      </c>
      <c r="J9" s="137" t="s">
        <v>840</v>
      </c>
      <c r="K9" s="510">
        <f t="shared" si="1"/>
        <v>1.4152081944000001</v>
      </c>
      <c r="L9" s="10"/>
      <c r="M9" s="10"/>
      <c r="N9" s="10"/>
      <c r="O9" s="10">
        <v>1</v>
      </c>
      <c r="P9" s="140"/>
      <c r="Q9" s="140"/>
      <c r="R9" s="141"/>
      <c r="S9" s="141"/>
      <c r="T9" s="141"/>
      <c r="U9" s="141"/>
      <c r="V9" s="141">
        <v>1</v>
      </c>
      <c r="W9" s="141"/>
      <c r="X9" s="141">
        <v>3</v>
      </c>
      <c r="Y9" s="141"/>
      <c r="Z9" s="141"/>
      <c r="AA9" s="141"/>
      <c r="AB9" s="141"/>
      <c r="AC9" s="141"/>
      <c r="AD9" s="153">
        <f t="shared" si="0"/>
        <v>5</v>
      </c>
      <c r="AE9" t="str">
        <f>VLOOKUP(B9,'IND fish'!$B$3:$B$131,1,0)</f>
        <v>Jeff fisk</v>
      </c>
      <c r="AG9" s="135"/>
      <c r="AH9" s="135"/>
      <c r="AI9" s="135"/>
      <c r="AJ9" s="135"/>
      <c r="AK9" s="135"/>
      <c r="AL9" s="135"/>
    </row>
    <row r="10" spans="1:38" x14ac:dyDescent="0.3">
      <c r="A10" s="238">
        <v>7</v>
      </c>
      <c r="B10" s="326" t="s">
        <v>244</v>
      </c>
      <c r="C10" s="10"/>
      <c r="D10" s="10"/>
      <c r="E10" s="10"/>
      <c r="F10" s="10" t="s">
        <v>214</v>
      </c>
      <c r="G10" s="11">
        <v>16</v>
      </c>
      <c r="H10" s="101"/>
      <c r="I10" s="136">
        <v>26</v>
      </c>
      <c r="J10" s="137" t="s">
        <v>856</v>
      </c>
      <c r="K10" s="510">
        <f t="shared" si="1"/>
        <v>9.0718474000000021E-2</v>
      </c>
      <c r="L10" s="10"/>
      <c r="M10" s="10"/>
      <c r="N10" s="10"/>
      <c r="O10" s="10"/>
      <c r="P10" s="140"/>
      <c r="Q10" s="140"/>
      <c r="R10" s="141"/>
      <c r="S10" s="141">
        <v>1</v>
      </c>
      <c r="T10" s="141"/>
      <c r="U10" s="141"/>
      <c r="V10" s="141"/>
      <c r="W10" s="141"/>
      <c r="X10" s="141"/>
      <c r="Y10" s="141"/>
      <c r="Z10" s="141"/>
      <c r="AA10" s="141"/>
      <c r="AB10" s="141"/>
      <c r="AC10" s="141"/>
      <c r="AD10" s="153">
        <f t="shared" si="0"/>
        <v>1</v>
      </c>
      <c r="AE10" t="str">
        <f>VLOOKUP(B10,'IND fish'!$B$3:$B$131,1,0)</f>
        <v>Dave Beale</v>
      </c>
    </row>
    <row r="11" spans="1:38" x14ac:dyDescent="0.3">
      <c r="A11" s="238">
        <v>8</v>
      </c>
      <c r="B11" s="326" t="s">
        <v>159</v>
      </c>
      <c r="C11" s="10"/>
      <c r="D11" s="13"/>
      <c r="E11" s="10"/>
      <c r="F11" s="10" t="s">
        <v>214</v>
      </c>
      <c r="G11" s="14">
        <v>14</v>
      </c>
      <c r="H11" s="101"/>
      <c r="I11" s="142">
        <v>38</v>
      </c>
      <c r="J11" s="143" t="s">
        <v>855</v>
      </c>
      <c r="K11" s="510">
        <f t="shared" si="1"/>
        <v>0.36287389600000008</v>
      </c>
      <c r="L11" s="13"/>
      <c r="M11" s="13"/>
      <c r="N11" s="13"/>
      <c r="O11" s="13"/>
      <c r="P11" s="140"/>
      <c r="Q11" s="140"/>
      <c r="R11" s="141"/>
      <c r="S11" s="141"/>
      <c r="T11" s="141"/>
      <c r="U11" s="141"/>
      <c r="V11" s="141"/>
      <c r="W11" s="141"/>
      <c r="X11" s="141">
        <v>1</v>
      </c>
      <c r="Y11" s="141"/>
      <c r="Z11" s="141"/>
      <c r="AA11" s="141"/>
      <c r="AB11" s="141"/>
      <c r="AC11" s="141"/>
      <c r="AD11" s="153">
        <f t="shared" si="0"/>
        <v>1</v>
      </c>
      <c r="AE11" t="str">
        <f>VLOOKUP(B11,'IND fish'!$B$3:$B$131,1,0)</f>
        <v>Lee Gattrell</v>
      </c>
    </row>
    <row r="12" spans="1:38" x14ac:dyDescent="0.3">
      <c r="A12" s="238">
        <v>9</v>
      </c>
      <c r="B12" s="326" t="s">
        <v>33</v>
      </c>
      <c r="C12" s="10"/>
      <c r="D12" s="10"/>
      <c r="E12" s="10"/>
      <c r="F12" s="10" t="s">
        <v>214</v>
      </c>
      <c r="G12" s="11">
        <v>2</v>
      </c>
      <c r="H12" s="101">
        <v>160</v>
      </c>
      <c r="I12" s="136">
        <v>24</v>
      </c>
      <c r="J12" s="137" t="s">
        <v>850</v>
      </c>
      <c r="K12" s="510">
        <f t="shared" si="1"/>
        <v>6.3502931800000004</v>
      </c>
      <c r="L12" s="10">
        <v>1</v>
      </c>
      <c r="M12" s="10"/>
      <c r="N12" s="10"/>
      <c r="O12" s="10">
        <v>1</v>
      </c>
      <c r="P12" s="140"/>
      <c r="Q12" s="140"/>
      <c r="R12" s="141"/>
      <c r="S12" s="141">
        <v>3</v>
      </c>
      <c r="T12" s="141"/>
      <c r="U12" s="141"/>
      <c r="V12" s="141"/>
      <c r="W12" s="141"/>
      <c r="X12" s="141"/>
      <c r="Y12" s="141">
        <v>1</v>
      </c>
      <c r="Z12" s="141"/>
      <c r="AA12" s="141"/>
      <c r="AB12" s="141"/>
      <c r="AC12" s="141"/>
      <c r="AD12" s="153">
        <f t="shared" si="0"/>
        <v>6</v>
      </c>
      <c r="AE12" t="str">
        <f>VLOOKUP(B12,'IND fish'!$B$3:$B$131,1,0)</f>
        <v>Lewis Punchard</v>
      </c>
    </row>
    <row r="13" spans="1:38" x14ac:dyDescent="0.3">
      <c r="A13" s="238">
        <v>10</v>
      </c>
      <c r="B13" s="326" t="s">
        <v>831</v>
      </c>
      <c r="C13" s="10"/>
      <c r="D13" s="10"/>
      <c r="E13" s="10"/>
      <c r="F13" s="10" t="s">
        <v>214</v>
      </c>
      <c r="G13" s="11">
        <v>12</v>
      </c>
      <c r="H13" s="101">
        <v>80</v>
      </c>
      <c r="I13" s="136">
        <v>35</v>
      </c>
      <c r="J13" s="137" t="s">
        <v>236</v>
      </c>
      <c r="K13" s="510">
        <f t="shared" si="1"/>
        <v>0.45359237000000002</v>
      </c>
      <c r="L13" s="10"/>
      <c r="M13" s="10"/>
      <c r="N13" s="10"/>
      <c r="O13" s="10"/>
      <c r="P13" s="140"/>
      <c r="Q13" s="140"/>
      <c r="R13" s="141"/>
      <c r="S13" s="141"/>
      <c r="T13" s="141">
        <v>1</v>
      </c>
      <c r="U13" s="141"/>
      <c r="V13" s="141"/>
      <c r="W13" s="141"/>
      <c r="X13" s="141">
        <v>1</v>
      </c>
      <c r="Y13" s="141"/>
      <c r="Z13" s="141"/>
      <c r="AA13" s="141"/>
      <c r="AB13" s="141"/>
      <c r="AC13" s="141"/>
      <c r="AD13" s="153">
        <f t="shared" si="0"/>
        <v>2</v>
      </c>
      <c r="AE13" t="e">
        <f>VLOOKUP(B13,'IND fish'!$B$3:$B$131,1,0)</f>
        <v>#N/A</v>
      </c>
    </row>
    <row r="14" spans="1:38" x14ac:dyDescent="0.3">
      <c r="A14" s="238">
        <v>11</v>
      </c>
      <c r="B14" s="326" t="s">
        <v>172</v>
      </c>
      <c r="C14" s="10"/>
      <c r="D14" s="10"/>
      <c r="E14" s="10"/>
      <c r="F14" s="10" t="s">
        <v>219</v>
      </c>
      <c r="G14" s="11">
        <v>14</v>
      </c>
      <c r="H14" s="101"/>
      <c r="I14" s="136">
        <v>11</v>
      </c>
      <c r="J14" s="137" t="s">
        <v>846</v>
      </c>
      <c r="K14" s="510">
        <f t="shared" si="1"/>
        <v>0.68038855500000006</v>
      </c>
      <c r="L14" s="10">
        <v>4</v>
      </c>
      <c r="M14" s="10"/>
      <c r="N14" s="10"/>
      <c r="O14" s="10"/>
      <c r="P14" s="140"/>
      <c r="Q14" s="140"/>
      <c r="R14" s="141"/>
      <c r="S14" s="141"/>
      <c r="T14" s="141"/>
      <c r="U14" s="141"/>
      <c r="V14" s="141"/>
      <c r="W14" s="141"/>
      <c r="X14" s="141">
        <v>1</v>
      </c>
      <c r="Y14" s="141"/>
      <c r="Z14" s="141"/>
      <c r="AA14" s="141"/>
      <c r="AB14" s="141"/>
      <c r="AC14" s="141"/>
      <c r="AD14" s="153">
        <f t="shared" si="0"/>
        <v>5</v>
      </c>
      <c r="AE14" t="str">
        <f>VLOOKUP(B14,'IND fish'!$B$3:$B$131,1,0)</f>
        <v>Matt Pitter</v>
      </c>
    </row>
    <row r="15" spans="1:38" x14ac:dyDescent="0.3">
      <c r="A15" s="238">
        <v>12</v>
      </c>
      <c r="B15" s="326" t="s">
        <v>51</v>
      </c>
      <c r="C15" s="10"/>
      <c r="D15" s="13"/>
      <c r="E15" s="10"/>
      <c r="F15" s="10" t="s">
        <v>219</v>
      </c>
      <c r="G15" s="14">
        <v>22</v>
      </c>
      <c r="H15" s="101"/>
      <c r="I15" s="142">
        <v>15</v>
      </c>
      <c r="J15" s="143"/>
      <c r="K15" s="510">
        <f t="shared" si="1"/>
        <v>0</v>
      </c>
      <c r="L15" s="13"/>
      <c r="M15" s="13"/>
      <c r="N15" s="13"/>
      <c r="O15" s="13"/>
      <c r="P15" s="140"/>
      <c r="Q15" s="140"/>
      <c r="R15" s="141"/>
      <c r="S15" s="141"/>
      <c r="T15" s="141"/>
      <c r="U15" s="141"/>
      <c r="V15" s="141"/>
      <c r="W15" s="141"/>
      <c r="X15" s="141"/>
      <c r="Y15" s="141"/>
      <c r="Z15" s="141"/>
      <c r="AA15" s="141"/>
      <c r="AB15" s="141"/>
      <c r="AC15" s="141"/>
      <c r="AD15" s="153">
        <f t="shared" si="0"/>
        <v>0</v>
      </c>
      <c r="AE15" t="str">
        <f>VLOOKUP(B15,'IND fish'!$B$3:$B$131,1,0)</f>
        <v>Nick Hayter</v>
      </c>
    </row>
    <row r="16" spans="1:38" x14ac:dyDescent="0.3">
      <c r="A16" s="238">
        <v>13</v>
      </c>
      <c r="B16" s="326" t="s">
        <v>169</v>
      </c>
      <c r="C16" s="10"/>
      <c r="D16" s="10"/>
      <c r="E16" s="10"/>
      <c r="F16" s="10" t="s">
        <v>219</v>
      </c>
      <c r="G16" s="11">
        <v>16</v>
      </c>
      <c r="H16" s="101"/>
      <c r="I16" s="136">
        <v>22</v>
      </c>
      <c r="J16" s="137" t="s">
        <v>847</v>
      </c>
      <c r="K16" s="510">
        <f t="shared" si="1"/>
        <v>0.18143694800000004</v>
      </c>
      <c r="L16" s="10">
        <v>1</v>
      </c>
      <c r="M16" s="10"/>
      <c r="N16" s="10"/>
      <c r="O16" s="10"/>
      <c r="P16" s="140"/>
      <c r="Q16" s="140"/>
      <c r="R16" s="141"/>
      <c r="S16" s="141"/>
      <c r="T16" s="141"/>
      <c r="U16" s="141"/>
      <c r="V16" s="141"/>
      <c r="W16" s="141"/>
      <c r="X16" s="141"/>
      <c r="Y16" s="141"/>
      <c r="Z16" s="141"/>
      <c r="AA16" s="141"/>
      <c r="AB16" s="141"/>
      <c r="AC16" s="141"/>
      <c r="AD16" s="153">
        <f t="shared" si="0"/>
        <v>1</v>
      </c>
      <c r="AE16" t="str">
        <f>VLOOKUP(B16,'IND fish'!$B$3:$B$131,1,0)</f>
        <v>Pablo Bandres</v>
      </c>
    </row>
    <row r="17" spans="1:31" x14ac:dyDescent="0.3">
      <c r="A17" s="238">
        <v>14</v>
      </c>
      <c r="B17" s="326" t="s">
        <v>175</v>
      </c>
      <c r="C17" s="10"/>
      <c r="D17" s="10"/>
      <c r="E17" s="10"/>
      <c r="F17" s="10" t="s">
        <v>214</v>
      </c>
      <c r="G17" s="11">
        <v>22</v>
      </c>
      <c r="H17" s="101"/>
      <c r="I17" s="136">
        <v>31</v>
      </c>
      <c r="J17" s="137"/>
      <c r="K17" s="510">
        <f t="shared" si="1"/>
        <v>0</v>
      </c>
      <c r="L17" s="10"/>
      <c r="M17" s="10"/>
      <c r="N17" s="10"/>
      <c r="O17" s="10"/>
      <c r="P17" s="140"/>
      <c r="Q17" s="140"/>
      <c r="R17" s="141"/>
      <c r="S17" s="141"/>
      <c r="T17" s="141"/>
      <c r="U17" s="141"/>
      <c r="V17" s="141"/>
      <c r="W17" s="141"/>
      <c r="X17" s="141"/>
      <c r="Y17" s="141"/>
      <c r="Z17" s="141"/>
      <c r="AA17" s="141"/>
      <c r="AB17" s="141"/>
      <c r="AC17" s="141"/>
      <c r="AD17" s="153">
        <f t="shared" si="0"/>
        <v>0</v>
      </c>
      <c r="AE17" t="str">
        <f>VLOOKUP(B17,'IND fish'!$B$3:$B$131,1,0)</f>
        <v>Paul Hiles</v>
      </c>
    </row>
    <row r="18" spans="1:31" x14ac:dyDescent="0.3">
      <c r="A18" s="238">
        <v>15</v>
      </c>
      <c r="B18" s="326" t="s">
        <v>36</v>
      </c>
      <c r="C18" s="10"/>
      <c r="D18" s="10"/>
      <c r="E18" s="10"/>
      <c r="F18" s="10" t="s">
        <v>214</v>
      </c>
      <c r="G18" s="11">
        <v>22</v>
      </c>
      <c r="H18" s="101"/>
      <c r="I18" s="136">
        <v>30</v>
      </c>
      <c r="J18" s="137"/>
      <c r="K18" s="510">
        <f t="shared" si="1"/>
        <v>0</v>
      </c>
      <c r="L18" s="10"/>
      <c r="M18" s="10"/>
      <c r="N18" s="10"/>
      <c r="O18" s="10"/>
      <c r="P18" s="140"/>
      <c r="Q18" s="140"/>
      <c r="R18" s="141"/>
      <c r="S18" s="141"/>
      <c r="T18" s="141"/>
      <c r="U18" s="141"/>
      <c r="V18" s="141"/>
      <c r="W18" s="141"/>
      <c r="X18" s="141"/>
      <c r="Y18" s="141"/>
      <c r="Z18" s="141"/>
      <c r="AA18" s="141"/>
      <c r="AB18" s="141"/>
      <c r="AC18" s="141"/>
      <c r="AD18" s="153">
        <f t="shared" si="0"/>
        <v>0</v>
      </c>
      <c r="AE18" t="str">
        <f>VLOOKUP(B18,'IND fish'!$B$3:$B$131,1,0)</f>
        <v>Peter Lee</v>
      </c>
    </row>
    <row r="19" spans="1:31" x14ac:dyDescent="0.3">
      <c r="A19" s="238">
        <v>16</v>
      </c>
      <c r="B19" s="326" t="s">
        <v>154</v>
      </c>
      <c r="C19" s="10"/>
      <c r="D19" s="13"/>
      <c r="E19" s="10"/>
      <c r="F19" s="10" t="s">
        <v>214</v>
      </c>
      <c r="G19" s="14">
        <v>15</v>
      </c>
      <c r="H19" s="101"/>
      <c r="I19" s="142">
        <v>25</v>
      </c>
      <c r="J19" s="143" t="s">
        <v>847</v>
      </c>
      <c r="K19" s="510">
        <f t="shared" si="1"/>
        <v>0.18143694800000004</v>
      </c>
      <c r="L19" s="13"/>
      <c r="M19" s="13"/>
      <c r="N19" s="13"/>
      <c r="O19" s="13"/>
      <c r="P19" s="140"/>
      <c r="Q19" s="140"/>
      <c r="R19" s="141"/>
      <c r="S19" s="141">
        <v>1</v>
      </c>
      <c r="T19" s="141"/>
      <c r="U19" s="141"/>
      <c r="V19" s="141"/>
      <c r="W19" s="141"/>
      <c r="X19" s="141"/>
      <c r="Y19" s="141"/>
      <c r="Z19" s="141"/>
      <c r="AA19" s="141"/>
      <c r="AB19" s="141"/>
      <c r="AC19" s="141"/>
      <c r="AD19" s="153">
        <f t="shared" si="0"/>
        <v>1</v>
      </c>
      <c r="AE19" t="str">
        <f>VLOOKUP(B19,'IND fish'!$B$3:$B$131,1,0)</f>
        <v>Simon thurlow</v>
      </c>
    </row>
    <row r="20" spans="1:31" x14ac:dyDescent="0.3">
      <c r="A20" s="238">
        <v>17</v>
      </c>
      <c r="B20" s="326" t="s">
        <v>177</v>
      </c>
      <c r="C20" s="10"/>
      <c r="D20" s="10"/>
      <c r="E20" s="10"/>
      <c r="F20" s="10" t="s">
        <v>219</v>
      </c>
      <c r="G20" s="14">
        <v>15</v>
      </c>
      <c r="H20" s="101"/>
      <c r="I20" s="136">
        <v>8</v>
      </c>
      <c r="J20" s="137" t="s">
        <v>246</v>
      </c>
      <c r="K20" s="510">
        <f t="shared" si="1"/>
        <v>0.63502931799999995</v>
      </c>
      <c r="L20" s="10"/>
      <c r="M20" s="10">
        <v>1</v>
      </c>
      <c r="N20" s="10"/>
      <c r="O20" s="10"/>
      <c r="P20" s="140"/>
      <c r="Q20" s="140"/>
      <c r="R20" s="141"/>
      <c r="S20" s="141"/>
      <c r="T20" s="141"/>
      <c r="U20" s="141"/>
      <c r="V20" s="141"/>
      <c r="W20" s="141"/>
      <c r="X20" s="141">
        <v>2</v>
      </c>
      <c r="Y20" s="141"/>
      <c r="Z20" s="141"/>
      <c r="AA20" s="141"/>
      <c r="AB20" s="141"/>
      <c r="AC20" s="141"/>
      <c r="AD20" s="153">
        <f t="shared" si="0"/>
        <v>3</v>
      </c>
      <c r="AE20" t="str">
        <f>VLOOKUP(B20,'IND fish'!$B$3:$B$131,1,0)</f>
        <v>Will Hooper</v>
      </c>
    </row>
    <row r="21" spans="1:31" x14ac:dyDescent="0.3">
      <c r="A21" s="238">
        <v>18</v>
      </c>
      <c r="B21" s="326" t="s">
        <v>112</v>
      </c>
      <c r="C21" s="10"/>
      <c r="D21" s="10"/>
      <c r="E21" s="10"/>
      <c r="F21" s="10" t="s">
        <v>214</v>
      </c>
      <c r="G21" s="14">
        <v>22</v>
      </c>
      <c r="H21" s="101"/>
      <c r="I21" s="136">
        <v>39</v>
      </c>
      <c r="J21" s="137"/>
      <c r="K21" s="510">
        <f t="shared" si="1"/>
        <v>2.8349523125000001E-2</v>
      </c>
      <c r="L21" s="10"/>
      <c r="M21" s="10"/>
      <c r="N21" s="10"/>
      <c r="O21" s="10"/>
      <c r="P21" s="140"/>
      <c r="Q21" s="140"/>
      <c r="R21" s="141"/>
      <c r="S21" s="141"/>
      <c r="T21" s="141"/>
      <c r="U21" s="141"/>
      <c r="V21" s="141"/>
      <c r="W21" s="141"/>
      <c r="X21" s="141"/>
      <c r="Y21" s="141"/>
      <c r="Z21" s="141"/>
      <c r="AA21" s="141"/>
      <c r="AB21" s="141"/>
      <c r="AC21" s="141"/>
      <c r="AD21" s="153">
        <f t="shared" si="0"/>
        <v>0</v>
      </c>
      <c r="AE21" t="str">
        <f>VLOOKUP(B21,'IND fish'!$B$3:$B$131,1,0)</f>
        <v>Steve Rathbone</v>
      </c>
    </row>
    <row r="22" spans="1:31" x14ac:dyDescent="0.3">
      <c r="A22" s="238">
        <v>19</v>
      </c>
      <c r="B22" s="326" t="s">
        <v>161</v>
      </c>
      <c r="C22" s="10"/>
      <c r="D22" s="10"/>
      <c r="E22" s="10"/>
      <c r="F22" s="10" t="s">
        <v>219</v>
      </c>
      <c r="G22" s="14">
        <v>7</v>
      </c>
      <c r="H22" s="101"/>
      <c r="I22" s="136">
        <v>7</v>
      </c>
      <c r="J22" s="137" t="s">
        <v>841</v>
      </c>
      <c r="K22" s="510">
        <f t="shared" si="1"/>
        <v>1.3607771100000001</v>
      </c>
      <c r="L22" s="10"/>
      <c r="M22" s="10"/>
      <c r="N22" s="10"/>
      <c r="O22" s="10"/>
      <c r="P22" s="140"/>
      <c r="Q22" s="140"/>
      <c r="R22" s="141"/>
      <c r="S22" s="141"/>
      <c r="T22" s="141"/>
      <c r="U22" s="141"/>
      <c r="V22" s="141"/>
      <c r="W22" s="141"/>
      <c r="X22" s="141">
        <v>6</v>
      </c>
      <c r="Y22" s="141"/>
      <c r="Z22" s="141"/>
      <c r="AA22" s="141"/>
      <c r="AB22" s="141"/>
      <c r="AC22" s="141"/>
      <c r="AD22" s="153">
        <f t="shared" si="0"/>
        <v>6</v>
      </c>
      <c r="AE22" t="str">
        <f>VLOOKUP(B22,'IND fish'!$B$3:$B$131,1,0)</f>
        <v>Chris Woollven</v>
      </c>
    </row>
    <row r="23" spans="1:31" x14ac:dyDescent="0.3">
      <c r="A23" s="238">
        <v>20</v>
      </c>
      <c r="B23" s="326" t="s">
        <v>77</v>
      </c>
      <c r="C23" s="10"/>
      <c r="D23" s="13"/>
      <c r="E23" s="10"/>
      <c r="F23" s="10" t="s">
        <v>219</v>
      </c>
      <c r="G23" s="14">
        <v>22</v>
      </c>
      <c r="H23" s="101"/>
      <c r="I23" s="142">
        <v>21</v>
      </c>
      <c r="J23" s="143"/>
      <c r="K23" s="510">
        <f t="shared" si="1"/>
        <v>0</v>
      </c>
      <c r="L23" s="13"/>
      <c r="M23" s="13"/>
      <c r="N23" s="13"/>
      <c r="O23" s="13"/>
      <c r="P23" s="140"/>
      <c r="Q23" s="140"/>
      <c r="R23" s="141"/>
      <c r="S23" s="141"/>
      <c r="T23" s="141"/>
      <c r="U23" s="141"/>
      <c r="V23" s="141"/>
      <c r="W23" s="141"/>
      <c r="X23" s="141"/>
      <c r="Y23" s="141"/>
      <c r="Z23" s="141"/>
      <c r="AA23" s="141"/>
      <c r="AB23" s="141"/>
      <c r="AC23" s="141"/>
      <c r="AD23" s="153">
        <f t="shared" si="0"/>
        <v>0</v>
      </c>
      <c r="AE23" t="str">
        <f>VLOOKUP(B23,'IND fish'!$B$3:$B$131,1,0)</f>
        <v>Darren Stevens</v>
      </c>
    </row>
    <row r="24" spans="1:31" x14ac:dyDescent="0.3">
      <c r="A24" s="238">
        <v>21</v>
      </c>
      <c r="B24" s="326" t="s">
        <v>155</v>
      </c>
      <c r="C24" s="10"/>
      <c r="D24" s="10"/>
      <c r="E24" s="10"/>
      <c r="F24" s="10" t="s">
        <v>219</v>
      </c>
      <c r="G24" s="14">
        <v>3</v>
      </c>
      <c r="H24" s="101">
        <v>50</v>
      </c>
      <c r="I24" s="136">
        <v>18</v>
      </c>
      <c r="J24" s="137" t="s">
        <v>867</v>
      </c>
      <c r="K24" s="510">
        <f t="shared" si="1"/>
        <v>2.7669134570000002</v>
      </c>
      <c r="L24" s="10">
        <v>1</v>
      </c>
      <c r="M24" s="10"/>
      <c r="N24" s="10"/>
      <c r="O24" s="10">
        <v>1</v>
      </c>
      <c r="P24" s="140"/>
      <c r="Q24" s="140">
        <v>2</v>
      </c>
      <c r="R24" s="141"/>
      <c r="S24" s="141"/>
      <c r="T24" s="141"/>
      <c r="U24" s="141"/>
      <c r="V24" s="141"/>
      <c r="W24" s="141"/>
      <c r="X24" s="141"/>
      <c r="Y24" s="141"/>
      <c r="Z24" s="141"/>
      <c r="AA24" s="141"/>
      <c r="AB24" s="141"/>
      <c r="AC24" s="141"/>
      <c r="AD24" s="153">
        <f t="shared" si="0"/>
        <v>4</v>
      </c>
      <c r="AE24" t="str">
        <f>VLOOKUP(B24,'IND fish'!$B$3:$B$131,1,0)</f>
        <v>Russ Preston</v>
      </c>
    </row>
    <row r="25" spans="1:31" x14ac:dyDescent="0.3">
      <c r="A25" s="238">
        <v>22</v>
      </c>
      <c r="B25" s="326" t="s">
        <v>832</v>
      </c>
      <c r="C25" s="10"/>
      <c r="D25" s="10"/>
      <c r="E25" s="10"/>
      <c r="F25" s="10" t="s">
        <v>219</v>
      </c>
      <c r="G25" s="14">
        <v>22</v>
      </c>
      <c r="H25" s="101"/>
      <c r="I25" s="136">
        <v>16</v>
      </c>
      <c r="J25" s="137"/>
      <c r="K25" s="510">
        <f t="shared" si="1"/>
        <v>0</v>
      </c>
      <c r="L25" s="10"/>
      <c r="M25" s="10"/>
      <c r="N25" s="10"/>
      <c r="O25" s="10"/>
      <c r="P25" s="140"/>
      <c r="Q25" s="140"/>
      <c r="R25" s="141"/>
      <c r="S25" s="141"/>
      <c r="T25" s="141"/>
      <c r="U25" s="141"/>
      <c r="V25" s="141"/>
      <c r="W25" s="141"/>
      <c r="X25" s="141"/>
      <c r="Y25" s="141"/>
      <c r="Z25" s="141"/>
      <c r="AA25" s="141"/>
      <c r="AB25" s="141"/>
      <c r="AC25" s="141"/>
      <c r="AD25" s="153">
        <f t="shared" si="0"/>
        <v>0</v>
      </c>
      <c r="AE25" t="e">
        <f>VLOOKUP(B25,'IND fish'!$B$3:$B$131,1,0)</f>
        <v>#N/A</v>
      </c>
    </row>
    <row r="26" spans="1:31" x14ac:dyDescent="0.3">
      <c r="A26" s="238">
        <v>23</v>
      </c>
      <c r="B26" s="326" t="s">
        <v>48</v>
      </c>
      <c r="C26" s="10"/>
      <c r="D26" s="10"/>
      <c r="E26" s="10"/>
      <c r="F26" s="10" t="s">
        <v>219</v>
      </c>
      <c r="G26" s="14">
        <v>10</v>
      </c>
      <c r="H26" s="101"/>
      <c r="I26" s="136">
        <v>17</v>
      </c>
      <c r="J26" s="137" t="s">
        <v>844</v>
      </c>
      <c r="K26" s="510">
        <f t="shared" si="1"/>
        <v>0.90718474000000004</v>
      </c>
      <c r="L26" s="10"/>
      <c r="M26" s="10"/>
      <c r="N26" s="10"/>
      <c r="O26" s="10"/>
      <c r="P26" s="140"/>
      <c r="Q26" s="140"/>
      <c r="R26" s="141"/>
      <c r="S26" s="141"/>
      <c r="T26" s="141"/>
      <c r="U26" s="141"/>
      <c r="V26" s="141"/>
      <c r="W26" s="141"/>
      <c r="X26" s="141">
        <v>4</v>
      </c>
      <c r="Y26" s="141"/>
      <c r="Z26" s="141"/>
      <c r="AA26" s="141"/>
      <c r="AB26" s="141"/>
      <c r="AC26" s="141"/>
      <c r="AD26" s="153">
        <f t="shared" si="0"/>
        <v>4</v>
      </c>
      <c r="AE26" t="str">
        <f>VLOOKUP(B26,'IND fish'!$B$3:$B$131,1,0)</f>
        <v>Ben arnold</v>
      </c>
    </row>
    <row r="27" spans="1:31" x14ac:dyDescent="0.3">
      <c r="A27" s="238">
        <v>24</v>
      </c>
      <c r="B27" s="326" t="s">
        <v>170</v>
      </c>
      <c r="C27" s="10"/>
      <c r="D27" s="13"/>
      <c r="E27" s="10"/>
      <c r="F27" s="10" t="s">
        <v>219</v>
      </c>
      <c r="G27" s="14">
        <v>17</v>
      </c>
      <c r="H27" s="101"/>
      <c r="I27" s="142">
        <v>6</v>
      </c>
      <c r="J27" s="143" t="s">
        <v>848</v>
      </c>
      <c r="K27" s="359">
        <f>CONVERT(J27,"lbm","kg")+CONVERT(M26,"ozm","kg")</f>
        <v>0.13607771099999999</v>
      </c>
      <c r="L27" s="13"/>
      <c r="M27" s="13"/>
      <c r="N27" s="13"/>
      <c r="O27" s="13"/>
      <c r="P27" s="140"/>
      <c r="Q27" s="140"/>
      <c r="R27" s="141"/>
      <c r="S27" s="141">
        <v>1</v>
      </c>
      <c r="T27" s="141"/>
      <c r="U27" s="141"/>
      <c r="V27" s="141"/>
      <c r="W27" s="141"/>
      <c r="X27" s="141"/>
      <c r="Y27" s="141"/>
      <c r="Z27" s="141"/>
      <c r="AA27" s="141"/>
      <c r="AB27" s="141"/>
      <c r="AC27" s="141"/>
      <c r="AD27" s="153">
        <f t="shared" si="0"/>
        <v>1</v>
      </c>
      <c r="AE27" t="str">
        <f>VLOOKUP(B27,'IND fish'!$B$3:$B$131,1,0)</f>
        <v>Ray Pope</v>
      </c>
    </row>
    <row r="28" spans="1:31" x14ac:dyDescent="0.3">
      <c r="A28" s="238">
        <v>25</v>
      </c>
      <c r="B28" s="326" t="s">
        <v>176</v>
      </c>
      <c r="C28" s="10"/>
      <c r="D28" s="10"/>
      <c r="E28" s="10"/>
      <c r="F28" s="10" t="s">
        <v>219</v>
      </c>
      <c r="G28" s="14">
        <v>4</v>
      </c>
      <c r="H28" s="101">
        <v>50</v>
      </c>
      <c r="I28" s="136">
        <v>1</v>
      </c>
      <c r="J28" s="137" t="s">
        <v>839</v>
      </c>
      <c r="K28" s="510">
        <f t="shared" si="1"/>
        <v>2.3269288581000001</v>
      </c>
      <c r="L28" s="10"/>
      <c r="M28" s="10"/>
      <c r="N28" s="10"/>
      <c r="O28" s="10">
        <v>1</v>
      </c>
      <c r="P28" s="140"/>
      <c r="Q28" s="140"/>
      <c r="R28" s="141"/>
      <c r="S28" s="141"/>
      <c r="T28" s="141"/>
      <c r="U28" s="141"/>
      <c r="V28" s="141"/>
      <c r="W28" s="141"/>
      <c r="X28" s="141"/>
      <c r="Y28" s="141"/>
      <c r="Z28" s="141"/>
      <c r="AA28" s="141"/>
      <c r="AB28" s="141"/>
      <c r="AC28" s="141"/>
      <c r="AD28" s="153">
        <f t="shared" si="0"/>
        <v>1</v>
      </c>
      <c r="AE28" t="str">
        <f>VLOOKUP(B28,'IND fish'!$B$3:$B$131,1,0)</f>
        <v>Rich Dorgan</v>
      </c>
    </row>
    <row r="29" spans="1:31" x14ac:dyDescent="0.3">
      <c r="A29" s="238">
        <v>26</v>
      </c>
      <c r="B29" s="326" t="s">
        <v>833</v>
      </c>
      <c r="C29" s="10"/>
      <c r="D29" s="10"/>
      <c r="E29" s="10"/>
      <c r="F29" s="10" t="s">
        <v>219</v>
      </c>
      <c r="G29" s="14">
        <v>13</v>
      </c>
      <c r="H29" s="101"/>
      <c r="I29" s="136">
        <v>19</v>
      </c>
      <c r="J29" s="137" t="s">
        <v>245</v>
      </c>
      <c r="K29" s="510">
        <f t="shared" si="1"/>
        <v>0.77110702900000005</v>
      </c>
      <c r="L29" s="10">
        <v>1</v>
      </c>
      <c r="M29" s="10"/>
      <c r="N29" s="10"/>
      <c r="O29" s="10"/>
      <c r="P29" s="140"/>
      <c r="Q29" s="140"/>
      <c r="R29" s="141"/>
      <c r="S29" s="141">
        <v>1</v>
      </c>
      <c r="T29" s="141"/>
      <c r="U29" s="141"/>
      <c r="V29" s="141"/>
      <c r="W29" s="141"/>
      <c r="X29" s="141">
        <v>1</v>
      </c>
      <c r="Y29" s="141"/>
      <c r="Z29" s="141"/>
      <c r="AA29" s="141"/>
      <c r="AB29" s="141"/>
      <c r="AC29" s="141"/>
      <c r="AD29" s="153">
        <f t="shared" si="0"/>
        <v>3</v>
      </c>
      <c r="AE29" t="e">
        <f>VLOOKUP(B29,'IND fish'!$B$3:$B$131,1,0)</f>
        <v>#N/A</v>
      </c>
    </row>
    <row r="30" spans="1:31" x14ac:dyDescent="0.3">
      <c r="A30" s="238">
        <v>27</v>
      </c>
      <c r="B30" s="326" t="s">
        <v>834</v>
      </c>
      <c r="C30" s="10"/>
      <c r="D30" s="10"/>
      <c r="E30" s="10"/>
      <c r="F30" s="10" t="s">
        <v>214</v>
      </c>
      <c r="G30" s="11">
        <v>5</v>
      </c>
      <c r="H30" s="101">
        <v>30</v>
      </c>
      <c r="I30" s="136">
        <v>23</v>
      </c>
      <c r="J30" s="137" t="s">
        <v>857</v>
      </c>
      <c r="K30" s="510">
        <f t="shared" si="1"/>
        <v>2.9029911680000007</v>
      </c>
      <c r="L30" s="10">
        <v>1</v>
      </c>
      <c r="M30" s="10"/>
      <c r="N30" s="10"/>
      <c r="O30" s="10">
        <v>1</v>
      </c>
      <c r="P30" s="140"/>
      <c r="Q30" s="140"/>
      <c r="R30" s="141"/>
      <c r="S30" s="141">
        <v>1</v>
      </c>
      <c r="T30" s="141"/>
      <c r="U30" s="141"/>
      <c r="V30" s="141"/>
      <c r="W30" s="141"/>
      <c r="X30" s="141">
        <v>1</v>
      </c>
      <c r="Y30" s="141"/>
      <c r="Z30" s="141"/>
      <c r="AA30" s="141"/>
      <c r="AB30" s="141"/>
      <c r="AC30" s="141"/>
      <c r="AD30" s="153">
        <f t="shared" si="0"/>
        <v>4</v>
      </c>
      <c r="AE30" t="e">
        <f>VLOOKUP(B30,'IND fish'!$B$3:$B$131,1,0)</f>
        <v>#N/A</v>
      </c>
    </row>
    <row r="31" spans="1:31" x14ac:dyDescent="0.3">
      <c r="A31" s="238">
        <v>28</v>
      </c>
      <c r="B31" s="326" t="s">
        <v>405</v>
      </c>
      <c r="C31" s="10"/>
      <c r="D31" s="13"/>
      <c r="E31" s="10"/>
      <c r="F31" s="10" t="s">
        <v>214</v>
      </c>
      <c r="G31" s="14">
        <v>22</v>
      </c>
      <c r="H31" s="103"/>
      <c r="I31" s="142">
        <v>44</v>
      </c>
      <c r="J31" s="143"/>
      <c r="K31" s="510">
        <f t="shared" si="1"/>
        <v>0</v>
      </c>
      <c r="L31" s="13"/>
      <c r="M31" s="13"/>
      <c r="N31" s="13"/>
      <c r="O31" s="13"/>
      <c r="P31" s="140"/>
      <c r="Q31" s="140"/>
      <c r="R31" s="141"/>
      <c r="S31" s="141"/>
      <c r="T31" s="141"/>
      <c r="U31" s="141"/>
      <c r="V31" s="141"/>
      <c r="W31" s="141"/>
      <c r="X31" s="141"/>
      <c r="Y31" s="141"/>
      <c r="Z31" s="141"/>
      <c r="AA31" s="141"/>
      <c r="AB31" s="141"/>
      <c r="AC31" s="141"/>
      <c r="AD31" s="153">
        <f t="shared" si="0"/>
        <v>0</v>
      </c>
      <c r="AE31" t="str">
        <f>VLOOKUP(B31,'IND fish'!$B$3:$B$131,1,0)</f>
        <v>Billy Potter</v>
      </c>
    </row>
    <row r="32" spans="1:31" x14ac:dyDescent="0.3">
      <c r="A32" s="238">
        <v>29</v>
      </c>
      <c r="B32" s="326" t="s">
        <v>30</v>
      </c>
      <c r="C32" s="10"/>
      <c r="D32" s="10"/>
      <c r="E32" s="10"/>
      <c r="F32" s="10" t="s">
        <v>219</v>
      </c>
      <c r="G32" s="11">
        <v>8</v>
      </c>
      <c r="H32" s="101"/>
      <c r="I32" s="136">
        <v>5</v>
      </c>
      <c r="J32" s="137" t="s">
        <v>842</v>
      </c>
      <c r="K32" s="510">
        <f t="shared" si="1"/>
        <v>1.2700586359999999</v>
      </c>
      <c r="L32" s="10"/>
      <c r="M32" s="10"/>
      <c r="N32" s="10"/>
      <c r="O32" s="10"/>
      <c r="P32" s="140"/>
      <c r="Q32" s="140"/>
      <c r="R32" s="141"/>
      <c r="S32" s="141"/>
      <c r="T32" s="141"/>
      <c r="U32" s="141"/>
      <c r="V32" s="141"/>
      <c r="W32" s="141"/>
      <c r="X32" s="141">
        <v>5</v>
      </c>
      <c r="Y32" s="141"/>
      <c r="Z32" s="141"/>
      <c r="AA32" s="141"/>
      <c r="AB32" s="141"/>
      <c r="AC32" s="141"/>
      <c r="AD32" s="153">
        <f t="shared" si="0"/>
        <v>5</v>
      </c>
      <c r="AE32" t="str">
        <f>VLOOKUP(B32,'IND fish'!$B$3:$B$131,1,0)</f>
        <v>Dave Lane</v>
      </c>
    </row>
    <row r="33" spans="1:31" x14ac:dyDescent="0.3">
      <c r="A33" s="238">
        <v>30</v>
      </c>
      <c r="B33" s="326" t="s">
        <v>7</v>
      </c>
      <c r="C33" s="10"/>
      <c r="D33" s="10"/>
      <c r="E33" s="10"/>
      <c r="F33" s="10" t="s">
        <v>219</v>
      </c>
      <c r="G33" s="11">
        <v>12</v>
      </c>
      <c r="H33" s="101"/>
      <c r="I33" s="136">
        <v>9</v>
      </c>
      <c r="J33" s="137" t="s">
        <v>845</v>
      </c>
      <c r="K33" s="510">
        <f t="shared" si="1"/>
        <v>0.81646626600000005</v>
      </c>
      <c r="L33" s="10"/>
      <c r="M33" s="10"/>
      <c r="N33" s="10"/>
      <c r="O33" s="10"/>
      <c r="P33" s="140"/>
      <c r="Q33" s="140"/>
      <c r="R33" s="141"/>
      <c r="S33" s="141"/>
      <c r="T33" s="141"/>
      <c r="U33" s="141"/>
      <c r="V33" s="141"/>
      <c r="W33" s="141"/>
      <c r="X33" s="141">
        <v>3</v>
      </c>
      <c r="Y33" s="141"/>
      <c r="Z33" s="141"/>
      <c r="AA33" s="141"/>
      <c r="AB33" s="141"/>
      <c r="AC33" s="141"/>
      <c r="AD33" s="153">
        <f t="shared" si="0"/>
        <v>3</v>
      </c>
      <c r="AE33" t="str">
        <f>VLOOKUP(B33,'IND fish'!$B$3:$B$131,1,0)</f>
        <v>Ian Dancey</v>
      </c>
    </row>
    <row r="34" spans="1:31" x14ac:dyDescent="0.3">
      <c r="A34" s="238">
        <v>31</v>
      </c>
      <c r="B34" s="326" t="s">
        <v>10</v>
      </c>
      <c r="C34" s="10"/>
      <c r="D34" s="10"/>
      <c r="E34" s="10"/>
      <c r="F34" s="10" t="s">
        <v>214</v>
      </c>
      <c r="G34" s="11">
        <v>3</v>
      </c>
      <c r="H34" s="101">
        <v>50</v>
      </c>
      <c r="I34" s="136">
        <v>33</v>
      </c>
      <c r="J34" s="137" t="s">
        <v>851</v>
      </c>
      <c r="K34" s="510">
        <f t="shared" si="1"/>
        <v>5.125593781000001</v>
      </c>
      <c r="L34" s="10"/>
      <c r="M34" s="10"/>
      <c r="N34" s="10">
        <v>3</v>
      </c>
      <c r="O34" s="10">
        <v>1</v>
      </c>
      <c r="P34" s="140"/>
      <c r="Q34" s="140"/>
      <c r="R34" s="141"/>
      <c r="S34" s="141"/>
      <c r="T34" s="141"/>
      <c r="U34" s="141"/>
      <c r="V34" s="141"/>
      <c r="W34" s="141"/>
      <c r="X34" s="141">
        <v>3</v>
      </c>
      <c r="Y34" s="141"/>
      <c r="Z34" s="141"/>
      <c r="AA34" s="141"/>
      <c r="AB34" s="141"/>
      <c r="AC34" s="141"/>
      <c r="AD34" s="153">
        <f t="shared" si="0"/>
        <v>7</v>
      </c>
      <c r="AE34" t="str">
        <f>VLOOKUP(B34,'IND fish'!$B$3:$B$131,1,0)</f>
        <v>Malcolm Stote</v>
      </c>
    </row>
    <row r="35" spans="1:31" x14ac:dyDescent="0.3">
      <c r="A35" s="238">
        <v>32</v>
      </c>
      <c r="B35" s="326" t="s">
        <v>238</v>
      </c>
      <c r="C35" s="10"/>
      <c r="D35" s="13"/>
      <c r="E35" s="10"/>
      <c r="F35" s="10" t="s">
        <v>214</v>
      </c>
      <c r="G35" s="14">
        <v>11</v>
      </c>
      <c r="H35" s="103"/>
      <c r="I35" s="136">
        <v>28</v>
      </c>
      <c r="J35" s="143" t="s">
        <v>846</v>
      </c>
      <c r="K35" s="510">
        <f t="shared" si="1"/>
        <v>0.68038855500000006</v>
      </c>
      <c r="L35" s="13"/>
      <c r="M35" s="13"/>
      <c r="N35" s="13"/>
      <c r="O35" s="13"/>
      <c r="P35" s="140"/>
      <c r="Q35" s="140"/>
      <c r="R35" s="141"/>
      <c r="S35" s="141">
        <v>2</v>
      </c>
      <c r="T35" s="141"/>
      <c r="U35" s="141"/>
      <c r="V35" s="141">
        <v>1</v>
      </c>
      <c r="W35" s="141"/>
      <c r="X35" s="141"/>
      <c r="Y35" s="141"/>
      <c r="Z35" s="141"/>
      <c r="AA35" s="141"/>
      <c r="AB35" s="141"/>
      <c r="AC35" s="141"/>
      <c r="AD35" s="153">
        <f t="shared" si="0"/>
        <v>3</v>
      </c>
      <c r="AE35" t="str">
        <f>VLOOKUP(B35,'IND fish'!$B$3:$B$131,1,0)</f>
        <v>Craig Edwards</v>
      </c>
    </row>
    <row r="36" spans="1:31" x14ac:dyDescent="0.3">
      <c r="A36" s="238">
        <v>33</v>
      </c>
      <c r="B36" s="326" t="s">
        <v>13</v>
      </c>
      <c r="C36" s="10"/>
      <c r="D36" s="10"/>
      <c r="E36" s="10"/>
      <c r="F36" s="10" t="s">
        <v>219</v>
      </c>
      <c r="G36" s="11">
        <v>6</v>
      </c>
      <c r="H36" s="101"/>
      <c r="I36" s="430">
        <v>3</v>
      </c>
      <c r="J36" s="137" t="s">
        <v>866</v>
      </c>
      <c r="K36" s="510">
        <f t="shared" si="1"/>
        <v>1.3607771100000001</v>
      </c>
      <c r="L36" s="10"/>
      <c r="M36" s="10"/>
      <c r="N36" s="10"/>
      <c r="O36" s="10">
        <v>1</v>
      </c>
      <c r="P36" s="140">
        <v>1</v>
      </c>
      <c r="Q36" s="140">
        <v>1</v>
      </c>
      <c r="R36" s="141"/>
      <c r="S36" s="141"/>
      <c r="T36" s="141"/>
      <c r="U36" s="141"/>
      <c r="V36" s="141"/>
      <c r="W36" s="141"/>
      <c r="X36" s="141"/>
      <c r="Y36" s="141"/>
      <c r="Z36" s="141"/>
      <c r="AA36" s="141"/>
      <c r="AB36" s="141"/>
      <c r="AC36" s="141"/>
      <c r="AD36" s="153">
        <f t="shared" ref="AD36:AD67" si="2">SUM(L36:AC36)</f>
        <v>3</v>
      </c>
      <c r="AE36" t="str">
        <f>VLOOKUP(B36,'IND fish'!$B$3:$B$131,1,0)</f>
        <v>Dave Ware</v>
      </c>
    </row>
    <row r="37" spans="1:31" x14ac:dyDescent="0.3">
      <c r="A37" s="238">
        <v>34</v>
      </c>
      <c r="B37" s="326" t="s">
        <v>56</v>
      </c>
      <c r="C37" s="10"/>
      <c r="D37" s="10"/>
      <c r="E37" s="10"/>
      <c r="F37" s="10" t="s">
        <v>219</v>
      </c>
      <c r="G37" s="11">
        <v>2</v>
      </c>
      <c r="H37" s="101">
        <v>70</v>
      </c>
      <c r="I37" s="136">
        <v>13</v>
      </c>
      <c r="J37" s="137" t="s">
        <v>837</v>
      </c>
      <c r="K37" s="510">
        <f t="shared" si="1"/>
        <v>4.1503701854999999</v>
      </c>
      <c r="L37" s="10">
        <v>1</v>
      </c>
      <c r="M37" s="10"/>
      <c r="N37" s="10"/>
      <c r="O37" s="10">
        <v>2</v>
      </c>
      <c r="P37" s="140"/>
      <c r="Q37" s="140"/>
      <c r="R37" s="141"/>
      <c r="S37" s="141"/>
      <c r="T37" s="141"/>
      <c r="U37" s="141"/>
      <c r="V37" s="141"/>
      <c r="W37" s="141"/>
      <c r="X37" s="141">
        <v>2</v>
      </c>
      <c r="Y37" s="141"/>
      <c r="Z37" s="141"/>
      <c r="AA37" s="141"/>
      <c r="AB37" s="141"/>
      <c r="AC37" s="141"/>
      <c r="AD37" s="153">
        <f t="shared" si="2"/>
        <v>5</v>
      </c>
      <c r="AE37" t="str">
        <f>VLOOKUP(B37,'IND fish'!$B$3:$B$131,1,0)</f>
        <v>Dan Mogridge</v>
      </c>
    </row>
    <row r="38" spans="1:31" x14ac:dyDescent="0.3">
      <c r="A38" s="238">
        <v>35</v>
      </c>
      <c r="B38" s="326" t="s">
        <v>83</v>
      </c>
      <c r="C38" s="10"/>
      <c r="D38" s="10"/>
      <c r="E38" s="10"/>
      <c r="F38" s="10" t="s">
        <v>214</v>
      </c>
      <c r="G38" s="11">
        <v>7</v>
      </c>
      <c r="H38" s="101"/>
      <c r="I38" s="136">
        <v>37</v>
      </c>
      <c r="J38" s="137" t="s">
        <v>243</v>
      </c>
      <c r="K38" s="510">
        <f t="shared" si="1"/>
        <v>1.6782917690000001</v>
      </c>
      <c r="L38" s="10"/>
      <c r="M38" s="10"/>
      <c r="N38" s="10"/>
      <c r="O38" s="10">
        <v>2</v>
      </c>
      <c r="P38" s="140"/>
      <c r="Q38" s="140"/>
      <c r="R38" s="141"/>
      <c r="S38" s="141">
        <v>3</v>
      </c>
      <c r="T38" s="141"/>
      <c r="U38" s="141"/>
      <c r="V38" s="141"/>
      <c r="W38" s="141"/>
      <c r="X38" s="141"/>
      <c r="Y38" s="141"/>
      <c r="Z38" s="141"/>
      <c r="AA38" s="141"/>
      <c r="AB38" s="141"/>
      <c r="AC38" s="141"/>
      <c r="AD38" s="153">
        <f t="shared" si="2"/>
        <v>5</v>
      </c>
      <c r="AE38" t="str">
        <f>VLOOKUP(B38,'IND fish'!$B$3:$B$131,1,0)</f>
        <v>Dan Orley</v>
      </c>
    </row>
    <row r="39" spans="1:31" x14ac:dyDescent="0.3">
      <c r="A39" s="238">
        <v>36</v>
      </c>
      <c r="B39" s="326" t="s">
        <v>8</v>
      </c>
      <c r="C39" s="10"/>
      <c r="D39" s="13"/>
      <c r="E39" s="10"/>
      <c r="F39" s="10" t="s">
        <v>214</v>
      </c>
      <c r="G39" s="14">
        <v>8</v>
      </c>
      <c r="H39" s="103"/>
      <c r="I39" s="142">
        <v>36</v>
      </c>
      <c r="J39" s="143" t="s">
        <v>243</v>
      </c>
      <c r="K39" s="510">
        <f t="shared" si="1"/>
        <v>1.6782917690000001</v>
      </c>
      <c r="L39" s="13"/>
      <c r="M39" s="13"/>
      <c r="N39" s="13"/>
      <c r="O39" s="13"/>
      <c r="P39" s="140"/>
      <c r="Q39" s="140"/>
      <c r="R39" s="141"/>
      <c r="S39" s="141"/>
      <c r="T39" s="141"/>
      <c r="U39" s="141"/>
      <c r="V39" s="141"/>
      <c r="W39" s="141"/>
      <c r="X39" s="141">
        <v>4</v>
      </c>
      <c r="Y39" s="141"/>
      <c r="Z39" s="141">
        <v>1</v>
      </c>
      <c r="AA39" s="141"/>
      <c r="AB39" s="141"/>
      <c r="AC39" s="141"/>
      <c r="AD39" s="153">
        <f t="shared" si="2"/>
        <v>5</v>
      </c>
      <c r="AE39" t="str">
        <f>VLOOKUP(B39,'IND fish'!$B$3:$B$131,1,0)</f>
        <v>Darren Phillips</v>
      </c>
    </row>
    <row r="40" spans="1:31" x14ac:dyDescent="0.3">
      <c r="A40" s="238">
        <v>37</v>
      </c>
      <c r="B40" s="326" t="s">
        <v>174</v>
      </c>
      <c r="C40" s="10"/>
      <c r="D40" s="10"/>
      <c r="E40" s="10"/>
      <c r="F40" s="10" t="s">
        <v>214</v>
      </c>
      <c r="G40" s="11">
        <v>13</v>
      </c>
      <c r="H40" s="101"/>
      <c r="I40" s="136">
        <v>43</v>
      </c>
      <c r="J40" s="137" t="s">
        <v>854</v>
      </c>
      <c r="K40" s="510">
        <f t="shared" si="1"/>
        <v>5.4431084400000003E-2</v>
      </c>
      <c r="L40" s="10"/>
      <c r="M40" s="10"/>
      <c r="N40" s="10"/>
      <c r="O40" s="10"/>
      <c r="P40" s="140"/>
      <c r="Q40" s="140"/>
      <c r="R40" s="141"/>
      <c r="S40" s="141"/>
      <c r="T40" s="141"/>
      <c r="U40" s="141"/>
      <c r="V40" s="141">
        <v>1</v>
      </c>
      <c r="W40" s="141"/>
      <c r="X40" s="141"/>
      <c r="Y40" s="141"/>
      <c r="Z40" s="141"/>
      <c r="AA40" s="141"/>
      <c r="AB40" s="141"/>
      <c r="AC40" s="141"/>
      <c r="AD40" s="153">
        <f t="shared" si="2"/>
        <v>1</v>
      </c>
      <c r="AE40" t="str">
        <f>VLOOKUP(B40,'IND fish'!$B$3:$B$131,1,0)</f>
        <v>Nick Weston</v>
      </c>
    </row>
    <row r="41" spans="1:31" x14ac:dyDescent="0.3">
      <c r="A41" s="238">
        <v>38</v>
      </c>
      <c r="B41" s="326" t="s">
        <v>181</v>
      </c>
      <c r="C41" s="10"/>
      <c r="D41" s="10"/>
      <c r="E41" s="10"/>
      <c r="F41" s="10"/>
      <c r="G41" s="11"/>
      <c r="H41" s="101"/>
      <c r="I41" s="136"/>
      <c r="J41" s="137"/>
      <c r="K41" s="510">
        <f t="shared" si="1"/>
        <v>0</v>
      </c>
      <c r="L41" s="10"/>
      <c r="M41" s="10"/>
      <c r="N41" s="10"/>
      <c r="O41" s="10"/>
      <c r="P41" s="140"/>
      <c r="Q41" s="140"/>
      <c r="R41" s="141"/>
      <c r="S41" s="141"/>
      <c r="T41" s="141"/>
      <c r="U41" s="141"/>
      <c r="V41" s="141"/>
      <c r="W41" s="141"/>
      <c r="X41" s="141"/>
      <c r="Y41" s="141"/>
      <c r="Z41" s="141"/>
      <c r="AA41" s="141"/>
      <c r="AB41" s="141"/>
      <c r="AC41" s="141"/>
      <c r="AD41" s="153">
        <f t="shared" si="2"/>
        <v>0</v>
      </c>
      <c r="AE41" t="str">
        <f>VLOOKUP(B41,'IND fish'!$B$3:$B$131,1,0)</f>
        <v>Robbie Ginn</v>
      </c>
    </row>
    <row r="42" spans="1:31" x14ac:dyDescent="0.3">
      <c r="A42" s="238">
        <v>39</v>
      </c>
      <c r="B42" s="326" t="s">
        <v>835</v>
      </c>
      <c r="C42" s="10"/>
      <c r="D42" s="13"/>
      <c r="E42" s="10"/>
      <c r="F42" s="10" t="s">
        <v>219</v>
      </c>
      <c r="G42" s="14">
        <v>22</v>
      </c>
      <c r="H42" s="103"/>
      <c r="I42" s="142">
        <v>20</v>
      </c>
      <c r="J42" s="143"/>
      <c r="K42" s="510">
        <f t="shared" si="1"/>
        <v>0</v>
      </c>
      <c r="L42" s="13"/>
      <c r="M42" s="13"/>
      <c r="N42" s="13"/>
      <c r="O42" s="13"/>
      <c r="P42" s="140"/>
      <c r="Q42" s="140"/>
      <c r="R42" s="141"/>
      <c r="S42" s="141"/>
      <c r="T42" s="141"/>
      <c r="U42" s="141"/>
      <c r="V42" s="141"/>
      <c r="W42" s="141"/>
      <c r="X42" s="141"/>
      <c r="Y42" s="141"/>
      <c r="Z42" s="141"/>
      <c r="AA42" s="141"/>
      <c r="AB42" s="141"/>
      <c r="AC42" s="141"/>
      <c r="AD42" s="153">
        <f t="shared" si="2"/>
        <v>0</v>
      </c>
      <c r="AE42" t="e">
        <f>VLOOKUP(B42,'IND fish'!$B$3:$B$131,1,0)</f>
        <v>#N/A</v>
      </c>
    </row>
    <row r="43" spans="1:31" x14ac:dyDescent="0.3">
      <c r="A43" s="238">
        <v>40</v>
      </c>
      <c r="B43" s="326" t="s">
        <v>59</v>
      </c>
      <c r="C43" s="10"/>
      <c r="D43" s="10"/>
      <c r="E43" s="10"/>
      <c r="F43" s="10" t="s">
        <v>219</v>
      </c>
      <c r="G43" s="11">
        <v>9</v>
      </c>
      <c r="H43" s="101"/>
      <c r="I43" s="136">
        <v>14</v>
      </c>
      <c r="J43" s="137" t="s">
        <v>843</v>
      </c>
      <c r="K43" s="510">
        <f t="shared" si="1"/>
        <v>1.0886216879999999</v>
      </c>
      <c r="L43" s="10"/>
      <c r="M43" s="10"/>
      <c r="N43" s="10"/>
      <c r="O43" s="10"/>
      <c r="P43" s="140"/>
      <c r="Q43" s="140"/>
      <c r="R43" s="141"/>
      <c r="S43" s="141"/>
      <c r="T43" s="141"/>
      <c r="U43" s="141"/>
      <c r="V43" s="141">
        <v>2</v>
      </c>
      <c r="W43" s="141"/>
      <c r="X43" s="141">
        <v>3</v>
      </c>
      <c r="Y43" s="141"/>
      <c r="Z43" s="141"/>
      <c r="AA43" s="141"/>
      <c r="AB43" s="141"/>
      <c r="AC43" s="141"/>
      <c r="AD43" s="153">
        <f t="shared" si="2"/>
        <v>5</v>
      </c>
      <c r="AE43" t="str">
        <f>VLOOKUP(B43,'IND fish'!$B$3:$B$131,1,0)</f>
        <v>Anthony Davies</v>
      </c>
    </row>
    <row r="44" spans="1:31" x14ac:dyDescent="0.3">
      <c r="A44" s="238">
        <v>41</v>
      </c>
      <c r="B44" s="326" t="s">
        <v>836</v>
      </c>
      <c r="C44" s="10"/>
      <c r="D44" s="13"/>
      <c r="E44" s="10"/>
      <c r="F44" s="10"/>
      <c r="G44" s="11"/>
      <c r="H44" s="103"/>
      <c r="I44" s="142"/>
      <c r="J44" s="143"/>
      <c r="K44" s="510">
        <f t="shared" si="1"/>
        <v>0</v>
      </c>
      <c r="L44" s="13"/>
      <c r="M44" s="13"/>
      <c r="N44" s="13"/>
      <c r="O44" s="13"/>
      <c r="P44" s="140"/>
      <c r="Q44" s="140"/>
      <c r="R44" s="141"/>
      <c r="S44" s="141"/>
      <c r="T44" s="141"/>
      <c r="U44" s="141"/>
      <c r="V44" s="141"/>
      <c r="W44" s="141"/>
      <c r="X44" s="141"/>
      <c r="Y44" s="141"/>
      <c r="Z44" s="141"/>
      <c r="AA44" s="141"/>
      <c r="AB44" s="141"/>
      <c r="AC44" s="141"/>
      <c r="AD44" s="153">
        <f t="shared" si="2"/>
        <v>0</v>
      </c>
      <c r="AE44" t="e">
        <f>VLOOKUP(B44,'IND fish'!$B$3:$B$131,1,0)</f>
        <v>#N/A</v>
      </c>
    </row>
    <row r="45" spans="1:31" x14ac:dyDescent="0.3">
      <c r="A45" s="238">
        <v>42</v>
      </c>
      <c r="B45" s="326" t="s">
        <v>247</v>
      </c>
      <c r="C45" s="10"/>
      <c r="D45" s="10"/>
      <c r="E45" s="10"/>
      <c r="F45" s="10" t="s">
        <v>214</v>
      </c>
      <c r="G45" s="11">
        <v>4</v>
      </c>
      <c r="H45" s="101">
        <v>80</v>
      </c>
      <c r="I45" s="136">
        <v>40</v>
      </c>
      <c r="J45" s="137" t="s">
        <v>852</v>
      </c>
      <c r="K45" s="510">
        <f t="shared" si="1"/>
        <v>3.6740981969999997</v>
      </c>
      <c r="L45" s="10"/>
      <c r="M45" s="10"/>
      <c r="N45" s="10"/>
      <c r="O45" s="10">
        <v>1</v>
      </c>
      <c r="P45" s="140"/>
      <c r="Q45" s="140"/>
      <c r="R45" s="141"/>
      <c r="S45" s="141">
        <v>5</v>
      </c>
      <c r="T45" s="141"/>
      <c r="U45" s="141">
        <v>1</v>
      </c>
      <c r="V45" s="141"/>
      <c r="W45" s="141"/>
      <c r="X45" s="141"/>
      <c r="Y45" s="141">
        <v>1</v>
      </c>
      <c r="Z45" s="141"/>
      <c r="AA45" s="141"/>
      <c r="AB45" s="141"/>
      <c r="AC45" s="141"/>
      <c r="AD45" s="153">
        <f t="shared" si="2"/>
        <v>8</v>
      </c>
      <c r="AE45" t="str">
        <f>VLOOKUP(B45,'IND fish'!$B$3:$B$131,1,0)</f>
        <v>Deano Ryan</v>
      </c>
    </row>
    <row r="46" spans="1:31" x14ac:dyDescent="0.3">
      <c r="A46" s="12">
        <v>46</v>
      </c>
      <c r="B46" s="472" t="s">
        <v>182</v>
      </c>
      <c r="C46" s="10"/>
      <c r="D46" s="10"/>
      <c r="E46" s="10"/>
      <c r="F46" s="10" t="s">
        <v>214</v>
      </c>
      <c r="G46" s="11">
        <v>6</v>
      </c>
      <c r="H46" s="101"/>
      <c r="I46" s="136">
        <v>2</v>
      </c>
      <c r="J46" s="137" t="s">
        <v>859</v>
      </c>
      <c r="K46" s="510">
        <f t="shared" si="1"/>
        <v>2.7215542200000002</v>
      </c>
      <c r="L46" s="10"/>
      <c r="M46" s="10"/>
      <c r="N46" s="10"/>
      <c r="O46" s="10">
        <v>1</v>
      </c>
      <c r="P46" s="140"/>
      <c r="Q46" s="140"/>
      <c r="R46" s="141"/>
      <c r="S46" s="141"/>
      <c r="T46" s="141"/>
      <c r="U46" s="141"/>
      <c r="V46" s="141"/>
      <c r="W46" s="141"/>
      <c r="X46" s="141"/>
      <c r="Y46" s="141">
        <v>1</v>
      </c>
      <c r="Z46" s="141"/>
      <c r="AA46" s="141"/>
      <c r="AB46" s="141"/>
      <c r="AC46" s="141"/>
      <c r="AD46" s="153">
        <f t="shared" si="2"/>
        <v>2</v>
      </c>
      <c r="AE46" t="str">
        <f>VLOOKUP(B46,'IND fish'!$B$3:$B$131,1,0)</f>
        <v>Steve Manning</v>
      </c>
    </row>
    <row r="47" spans="1:31" x14ac:dyDescent="0.3">
      <c r="A47" s="12">
        <v>47</v>
      </c>
      <c r="B47" s="472" t="s">
        <v>858</v>
      </c>
      <c r="C47" s="10"/>
      <c r="D47" s="10"/>
      <c r="E47" s="10"/>
      <c r="F47" s="10" t="s">
        <v>219</v>
      </c>
      <c r="G47" s="11">
        <v>1</v>
      </c>
      <c r="H47" s="101">
        <v>100</v>
      </c>
      <c r="I47" s="136">
        <v>27</v>
      </c>
      <c r="J47" s="137" t="s">
        <v>865</v>
      </c>
      <c r="K47" s="510">
        <f t="shared" si="1"/>
        <v>4.8080791220000005</v>
      </c>
      <c r="L47" s="10"/>
      <c r="M47" s="10"/>
      <c r="N47" s="10"/>
      <c r="O47" s="10">
        <v>2</v>
      </c>
      <c r="P47" s="140"/>
      <c r="Q47" s="140"/>
      <c r="R47" s="141"/>
      <c r="S47" s="141"/>
      <c r="T47" s="141"/>
      <c r="U47" s="141"/>
      <c r="V47" s="141"/>
      <c r="W47" s="141"/>
      <c r="X47" s="141"/>
      <c r="Y47" s="141"/>
      <c r="Z47" s="141"/>
      <c r="AA47" s="141"/>
      <c r="AB47" s="141"/>
      <c r="AC47" s="141"/>
      <c r="AD47" s="153">
        <f t="shared" si="2"/>
        <v>2</v>
      </c>
      <c r="AE47" t="e">
        <f>VLOOKUP(B47,'IND fish'!$B$3:$B$131,1,0)</f>
        <v>#N/A</v>
      </c>
    </row>
    <row r="48" spans="1:31" hidden="1" x14ac:dyDescent="0.3">
      <c r="A48" s="12">
        <v>48</v>
      </c>
      <c r="B48" s="304"/>
      <c r="C48" s="10"/>
      <c r="D48" s="13"/>
      <c r="E48" s="10"/>
      <c r="F48" s="10"/>
      <c r="G48" s="11"/>
      <c r="H48" s="103"/>
      <c r="I48" s="142"/>
      <c r="J48" s="143"/>
      <c r="K48" s="510"/>
      <c r="L48" s="13"/>
      <c r="M48" s="13"/>
      <c r="N48" s="13"/>
      <c r="O48" s="13"/>
      <c r="P48" s="140"/>
      <c r="Q48" s="140"/>
      <c r="R48" s="141"/>
      <c r="S48" s="141"/>
      <c r="T48" s="141"/>
      <c r="U48" s="141"/>
      <c r="V48" s="141"/>
      <c r="W48" s="141"/>
      <c r="X48" s="141"/>
      <c r="Y48" s="141"/>
      <c r="Z48" s="141"/>
      <c r="AA48" s="141"/>
      <c r="AB48" s="141"/>
      <c r="AC48" s="141"/>
      <c r="AD48" s="153">
        <f t="shared" si="2"/>
        <v>0</v>
      </c>
      <c r="AE48" t="e">
        <f>VLOOKUP(B48,'IND fish'!$B$3:$B$131,1,0)</f>
        <v>#N/A</v>
      </c>
    </row>
    <row r="49" spans="1:31" hidden="1" x14ac:dyDescent="0.3">
      <c r="A49" s="12">
        <v>49</v>
      </c>
      <c r="B49" s="290"/>
      <c r="C49" s="10"/>
      <c r="D49" s="10"/>
      <c r="E49" s="10"/>
      <c r="F49" s="10"/>
      <c r="G49" s="11"/>
      <c r="H49" s="101"/>
      <c r="I49" s="136"/>
      <c r="J49" s="137"/>
      <c r="K49" s="510"/>
      <c r="L49" s="10"/>
      <c r="M49" s="10"/>
      <c r="N49" s="10"/>
      <c r="O49" s="10"/>
      <c r="P49" s="140"/>
      <c r="Q49" s="140"/>
      <c r="R49" s="141"/>
      <c r="S49" s="141"/>
      <c r="T49" s="141"/>
      <c r="U49" s="141"/>
      <c r="V49" s="141"/>
      <c r="W49" s="141"/>
      <c r="X49" s="141"/>
      <c r="Y49" s="141"/>
      <c r="Z49" s="141"/>
      <c r="AA49" s="141"/>
      <c r="AB49" s="141"/>
      <c r="AC49" s="141"/>
      <c r="AD49" s="153">
        <f t="shared" si="2"/>
        <v>0</v>
      </c>
      <c r="AE49" t="e">
        <f>VLOOKUP(B49,'IND fish'!$B$3:$B$131,1,0)</f>
        <v>#N/A</v>
      </c>
    </row>
    <row r="50" spans="1:31" hidden="1" x14ac:dyDescent="0.3">
      <c r="A50" s="12">
        <v>50</v>
      </c>
      <c r="B50" s="290"/>
      <c r="C50" s="10"/>
      <c r="D50" s="10"/>
      <c r="E50" s="10"/>
      <c r="F50" s="10"/>
      <c r="G50" s="11"/>
      <c r="H50" s="101"/>
      <c r="I50" s="136"/>
      <c r="J50" s="137"/>
      <c r="K50" s="510"/>
      <c r="L50" s="10"/>
      <c r="M50" s="10"/>
      <c r="N50" s="10"/>
      <c r="O50" s="10"/>
      <c r="P50" s="140"/>
      <c r="Q50" s="140"/>
      <c r="R50" s="141"/>
      <c r="S50" s="141"/>
      <c r="T50" s="141"/>
      <c r="U50" s="141"/>
      <c r="V50" s="141"/>
      <c r="W50" s="141"/>
      <c r="X50" s="141"/>
      <c r="Y50" s="141"/>
      <c r="Z50" s="141"/>
      <c r="AA50" s="141"/>
      <c r="AB50" s="141"/>
      <c r="AC50" s="141"/>
      <c r="AD50" s="153">
        <f t="shared" si="2"/>
        <v>0</v>
      </c>
      <c r="AE50" t="e">
        <f>VLOOKUP(B50,'IND fish'!$B$3:$B$131,1,0)</f>
        <v>#N/A</v>
      </c>
    </row>
    <row r="51" spans="1:31" hidden="1" x14ac:dyDescent="0.3">
      <c r="A51" s="12">
        <v>51</v>
      </c>
      <c r="B51" s="290"/>
      <c r="C51" s="10"/>
      <c r="D51" s="10"/>
      <c r="E51" s="10"/>
      <c r="F51" s="10"/>
      <c r="G51" s="11"/>
      <c r="H51" s="101"/>
      <c r="I51" s="136"/>
      <c r="J51" s="137"/>
      <c r="K51" s="510"/>
      <c r="L51" s="10"/>
      <c r="M51" s="10"/>
      <c r="N51" s="10"/>
      <c r="O51" s="10"/>
      <c r="P51" s="140"/>
      <c r="Q51" s="140"/>
      <c r="R51" s="141"/>
      <c r="S51" s="141"/>
      <c r="T51" s="141"/>
      <c r="U51" s="141"/>
      <c r="V51" s="141"/>
      <c r="W51" s="141"/>
      <c r="X51" s="141"/>
      <c r="Y51" s="141"/>
      <c r="Z51" s="141"/>
      <c r="AA51" s="141"/>
      <c r="AB51" s="141"/>
      <c r="AC51" s="141"/>
      <c r="AD51" s="153">
        <f t="shared" si="2"/>
        <v>0</v>
      </c>
      <c r="AE51" t="e">
        <f>VLOOKUP(B51,'IND fish'!$B$3:$B$131,1,0)</f>
        <v>#N/A</v>
      </c>
    </row>
    <row r="52" spans="1:31" hidden="1" x14ac:dyDescent="0.3">
      <c r="A52" s="12">
        <v>52</v>
      </c>
      <c r="B52" s="304"/>
      <c r="C52" s="10"/>
      <c r="D52" s="13"/>
      <c r="E52" s="10"/>
      <c r="F52" s="10"/>
      <c r="G52" s="14"/>
      <c r="H52" s="103"/>
      <c r="I52" s="142"/>
      <c r="J52" s="143"/>
      <c r="K52" s="510"/>
      <c r="L52" s="13"/>
      <c r="M52" s="13"/>
      <c r="N52" s="13"/>
      <c r="O52" s="13"/>
      <c r="P52" s="140"/>
      <c r="Q52" s="140"/>
      <c r="R52" s="141"/>
      <c r="S52" s="141"/>
      <c r="T52" s="141"/>
      <c r="U52" s="141"/>
      <c r="V52" s="141"/>
      <c r="W52" s="141"/>
      <c r="X52" s="141"/>
      <c r="Y52" s="141"/>
      <c r="Z52" s="141"/>
      <c r="AA52" s="141"/>
      <c r="AB52" s="141"/>
      <c r="AC52" s="141"/>
      <c r="AD52" s="153">
        <f t="shared" si="2"/>
        <v>0</v>
      </c>
      <c r="AE52" t="e">
        <f>VLOOKUP(B52,'IND fish'!$B$3:$B$131,1,0)</f>
        <v>#N/A</v>
      </c>
    </row>
    <row r="53" spans="1:31" hidden="1" x14ac:dyDescent="0.3">
      <c r="A53" s="12">
        <v>53</v>
      </c>
      <c r="B53" s="290"/>
      <c r="C53" s="10"/>
      <c r="D53" s="10"/>
      <c r="E53" s="10"/>
      <c r="F53" s="10"/>
      <c r="G53" s="11"/>
      <c r="H53" s="101"/>
      <c r="I53" s="136"/>
      <c r="J53" s="137"/>
      <c r="K53" s="510"/>
      <c r="L53" s="10"/>
      <c r="M53" s="10"/>
      <c r="N53" s="10"/>
      <c r="O53" s="10"/>
      <c r="P53" s="140"/>
      <c r="Q53" s="140"/>
      <c r="R53" s="141"/>
      <c r="S53" s="141"/>
      <c r="T53" s="141"/>
      <c r="U53" s="141"/>
      <c r="V53" s="141"/>
      <c r="W53" s="141"/>
      <c r="X53" s="141"/>
      <c r="Y53" s="141"/>
      <c r="Z53" s="141"/>
      <c r="AA53" s="141"/>
      <c r="AB53" s="141"/>
      <c r="AC53" s="141"/>
      <c r="AD53" s="153">
        <f t="shared" si="2"/>
        <v>0</v>
      </c>
      <c r="AE53" t="e">
        <f>VLOOKUP(B53,'IND fish'!$B$3:$B$131,1,0)</f>
        <v>#N/A</v>
      </c>
    </row>
    <row r="54" spans="1:31" hidden="1" x14ac:dyDescent="0.3">
      <c r="A54" s="12">
        <v>54</v>
      </c>
      <c r="B54" s="290"/>
      <c r="C54" s="10"/>
      <c r="D54" s="10"/>
      <c r="E54" s="10"/>
      <c r="F54" s="10"/>
      <c r="G54" s="11"/>
      <c r="H54" s="101"/>
      <c r="I54" s="136"/>
      <c r="J54" s="137"/>
      <c r="K54" s="510"/>
      <c r="L54" s="10"/>
      <c r="M54" s="10"/>
      <c r="N54" s="10"/>
      <c r="O54" s="10"/>
      <c r="P54" s="140"/>
      <c r="Q54" s="140"/>
      <c r="R54" s="141"/>
      <c r="S54" s="141"/>
      <c r="T54" s="141"/>
      <c r="U54" s="141"/>
      <c r="V54" s="141"/>
      <c r="W54" s="141"/>
      <c r="X54" s="141"/>
      <c r="Y54" s="141"/>
      <c r="Z54" s="141"/>
      <c r="AA54" s="141"/>
      <c r="AB54" s="141"/>
      <c r="AC54" s="141"/>
      <c r="AD54" s="153">
        <f t="shared" si="2"/>
        <v>0</v>
      </c>
      <c r="AE54" t="e">
        <f>VLOOKUP(B54,'IND fish'!$B$3:$B$131,1,0)</f>
        <v>#N/A</v>
      </c>
    </row>
    <row r="55" spans="1:31" hidden="1" x14ac:dyDescent="0.3">
      <c r="A55" s="12">
        <v>55</v>
      </c>
      <c r="B55" s="290"/>
      <c r="C55" s="10"/>
      <c r="D55" s="10"/>
      <c r="E55" s="10"/>
      <c r="F55" s="10"/>
      <c r="G55" s="11"/>
      <c r="H55" s="101"/>
      <c r="I55" s="136"/>
      <c r="J55" s="137"/>
      <c r="K55" s="510"/>
      <c r="L55" s="10"/>
      <c r="M55" s="10"/>
      <c r="N55" s="10"/>
      <c r="O55" s="10"/>
      <c r="P55" s="140"/>
      <c r="Q55" s="140"/>
      <c r="R55" s="141"/>
      <c r="S55" s="141"/>
      <c r="T55" s="141"/>
      <c r="U55" s="141"/>
      <c r="V55" s="141"/>
      <c r="W55" s="141"/>
      <c r="X55" s="141"/>
      <c r="Y55" s="141"/>
      <c r="Z55" s="141"/>
      <c r="AA55" s="141"/>
      <c r="AB55" s="141"/>
      <c r="AC55" s="141"/>
      <c r="AD55" s="153">
        <f t="shared" si="2"/>
        <v>0</v>
      </c>
      <c r="AE55" t="e">
        <f>VLOOKUP(B55,'IND fish'!$B$3:$B$131,1,0)</f>
        <v>#N/A</v>
      </c>
    </row>
    <row r="56" spans="1:31" hidden="1" x14ac:dyDescent="0.3">
      <c r="A56" s="12">
        <v>56</v>
      </c>
      <c r="B56" s="304"/>
      <c r="C56" s="10"/>
      <c r="D56" s="13"/>
      <c r="E56" s="10"/>
      <c r="F56" s="10"/>
      <c r="G56" s="14"/>
      <c r="H56" s="103"/>
      <c r="I56" s="142"/>
      <c r="J56" s="143"/>
      <c r="K56" s="510"/>
      <c r="L56" s="13"/>
      <c r="M56" s="13"/>
      <c r="N56" s="13"/>
      <c r="O56" s="13"/>
      <c r="P56" s="140"/>
      <c r="Q56" s="140"/>
      <c r="R56" s="141"/>
      <c r="S56" s="141"/>
      <c r="T56" s="141"/>
      <c r="U56" s="141"/>
      <c r="V56" s="141"/>
      <c r="W56" s="141"/>
      <c r="X56" s="141"/>
      <c r="Y56" s="141"/>
      <c r="Z56" s="141"/>
      <c r="AA56" s="141"/>
      <c r="AB56" s="141"/>
      <c r="AC56" s="141"/>
      <c r="AD56" s="153">
        <f t="shared" si="2"/>
        <v>0</v>
      </c>
      <c r="AE56" t="e">
        <f>VLOOKUP(B56,'IND fish'!$B$3:$B$131,1,0)</f>
        <v>#N/A</v>
      </c>
    </row>
    <row r="57" spans="1:31" hidden="1" x14ac:dyDescent="0.3">
      <c r="A57" s="12">
        <v>57</v>
      </c>
      <c r="B57" s="290"/>
      <c r="C57" s="10"/>
      <c r="D57" s="10"/>
      <c r="E57" s="10"/>
      <c r="F57" s="10"/>
      <c r="G57" s="11"/>
      <c r="H57" s="101"/>
      <c r="I57" s="136"/>
      <c r="J57" s="137"/>
      <c r="K57" s="510"/>
      <c r="L57" s="10"/>
      <c r="M57" s="10"/>
      <c r="N57" s="10"/>
      <c r="O57" s="10"/>
      <c r="P57" s="140"/>
      <c r="Q57" s="140"/>
      <c r="R57" s="141"/>
      <c r="S57" s="141"/>
      <c r="T57" s="141"/>
      <c r="U57" s="141"/>
      <c r="V57" s="141"/>
      <c r="W57" s="141"/>
      <c r="X57" s="141"/>
      <c r="Y57" s="141"/>
      <c r="Z57" s="141"/>
      <c r="AA57" s="141"/>
      <c r="AB57" s="141"/>
      <c r="AC57" s="141"/>
      <c r="AD57" s="153">
        <f t="shared" si="2"/>
        <v>0</v>
      </c>
      <c r="AE57" t="e">
        <f>VLOOKUP(B57,'IND fish'!$B$3:$B$131,1,0)</f>
        <v>#N/A</v>
      </c>
    </row>
    <row r="58" spans="1:31" ht="15.75" hidden="1" customHeight="1" x14ac:dyDescent="0.3">
      <c r="A58" s="12">
        <v>58</v>
      </c>
      <c r="B58" s="290"/>
      <c r="C58" s="10"/>
      <c r="D58" s="10"/>
      <c r="E58" s="10"/>
      <c r="F58" s="10"/>
      <c r="G58" s="11"/>
      <c r="H58" s="101"/>
      <c r="I58" s="136"/>
      <c r="J58" s="137"/>
      <c r="K58" s="510"/>
      <c r="L58" s="10"/>
      <c r="M58" s="10"/>
      <c r="N58" s="10"/>
      <c r="O58" s="10"/>
      <c r="P58" s="140"/>
      <c r="Q58" s="140"/>
      <c r="R58" s="141"/>
      <c r="S58" s="141"/>
      <c r="T58" s="141"/>
      <c r="U58" s="141"/>
      <c r="V58" s="141"/>
      <c r="W58" s="141"/>
      <c r="X58" s="141"/>
      <c r="Y58" s="141"/>
      <c r="Z58" s="141"/>
      <c r="AA58" s="141"/>
      <c r="AB58" s="141"/>
      <c r="AC58" s="141"/>
      <c r="AD58" s="153">
        <f t="shared" si="2"/>
        <v>0</v>
      </c>
      <c r="AE58" t="e">
        <f>VLOOKUP(B58,'IND fish'!$B$3:$B$131,1,0)</f>
        <v>#N/A</v>
      </c>
    </row>
    <row r="59" spans="1:31" ht="15.75" hidden="1" customHeight="1" x14ac:dyDescent="0.3">
      <c r="A59" s="12">
        <v>59</v>
      </c>
      <c r="B59" s="290"/>
      <c r="C59" s="10"/>
      <c r="D59" s="10"/>
      <c r="E59" s="10"/>
      <c r="F59" s="10"/>
      <c r="G59" s="11"/>
      <c r="H59" s="101"/>
      <c r="I59" s="136"/>
      <c r="J59" s="137"/>
      <c r="K59" s="510"/>
      <c r="L59" s="10"/>
      <c r="M59" s="10"/>
      <c r="N59" s="10"/>
      <c r="O59" s="10"/>
      <c r="P59" s="140"/>
      <c r="Q59" s="140"/>
      <c r="R59" s="141"/>
      <c r="S59" s="141"/>
      <c r="T59" s="141"/>
      <c r="U59" s="141"/>
      <c r="V59" s="141"/>
      <c r="W59" s="141"/>
      <c r="X59" s="141"/>
      <c r="Y59" s="141"/>
      <c r="Z59" s="141"/>
      <c r="AA59" s="141"/>
      <c r="AB59" s="141"/>
      <c r="AC59" s="141"/>
      <c r="AD59" s="153">
        <f t="shared" si="2"/>
        <v>0</v>
      </c>
      <c r="AE59" t="e">
        <f>VLOOKUP(B59,'IND fish'!$B$3:$B$131,1,0)</f>
        <v>#N/A</v>
      </c>
    </row>
    <row r="60" spans="1:31" ht="15.75" hidden="1" customHeight="1" x14ac:dyDescent="0.3">
      <c r="A60" s="12">
        <v>60</v>
      </c>
      <c r="B60" s="304"/>
      <c r="C60" s="10"/>
      <c r="D60" s="13"/>
      <c r="E60" s="10"/>
      <c r="F60" s="10"/>
      <c r="G60" s="14"/>
      <c r="H60" s="103"/>
      <c r="I60" s="142"/>
      <c r="J60" s="143"/>
      <c r="K60" s="510"/>
      <c r="L60" s="13"/>
      <c r="M60" s="13"/>
      <c r="N60" s="13"/>
      <c r="O60" s="13"/>
      <c r="P60" s="140"/>
      <c r="Q60" s="140"/>
      <c r="R60" s="141"/>
      <c r="S60" s="141"/>
      <c r="T60" s="141"/>
      <c r="U60" s="141"/>
      <c r="V60" s="141"/>
      <c r="W60" s="141"/>
      <c r="X60" s="141"/>
      <c r="Y60" s="141"/>
      <c r="Z60" s="141"/>
      <c r="AA60" s="141"/>
      <c r="AB60" s="141"/>
      <c r="AC60" s="141"/>
      <c r="AD60" s="153">
        <f t="shared" si="2"/>
        <v>0</v>
      </c>
      <c r="AE60" t="e">
        <f>VLOOKUP(B60,'IND fish'!$B$3:$B$131,1,0)</f>
        <v>#N/A</v>
      </c>
    </row>
    <row r="61" spans="1:31" hidden="1" x14ac:dyDescent="0.3">
      <c r="A61" s="12">
        <v>61</v>
      </c>
      <c r="B61" s="290"/>
      <c r="C61" s="10"/>
      <c r="D61" s="10"/>
      <c r="E61" s="10"/>
      <c r="F61" s="10"/>
      <c r="G61" s="11"/>
      <c r="H61" s="101"/>
      <c r="I61" s="136"/>
      <c r="J61" s="137"/>
      <c r="K61" s="510"/>
      <c r="L61" s="10"/>
      <c r="M61" s="10"/>
      <c r="N61" s="10"/>
      <c r="O61" s="10"/>
      <c r="P61" s="140"/>
      <c r="Q61" s="140"/>
      <c r="R61" s="141"/>
      <c r="S61" s="141"/>
      <c r="T61" s="141"/>
      <c r="U61" s="141"/>
      <c r="V61" s="141"/>
      <c r="W61" s="141"/>
      <c r="X61" s="141"/>
      <c r="Y61" s="141"/>
      <c r="Z61" s="141"/>
      <c r="AA61" s="141"/>
      <c r="AB61" s="141"/>
      <c r="AC61" s="141"/>
      <c r="AD61" s="153">
        <f t="shared" si="2"/>
        <v>0</v>
      </c>
      <c r="AE61" t="e">
        <f>VLOOKUP(B61,'IND fish'!$B$3:$B$131,1,0)</f>
        <v>#N/A</v>
      </c>
    </row>
    <row r="62" spans="1:31" hidden="1" x14ac:dyDescent="0.3">
      <c r="A62" s="12">
        <v>62</v>
      </c>
      <c r="B62" s="290"/>
      <c r="C62" s="10"/>
      <c r="D62" s="10"/>
      <c r="E62" s="10"/>
      <c r="F62" s="10"/>
      <c r="G62" s="11"/>
      <c r="H62" s="101"/>
      <c r="I62" s="136"/>
      <c r="J62" s="137"/>
      <c r="K62" s="510"/>
      <c r="L62" s="10"/>
      <c r="M62" s="10"/>
      <c r="N62" s="10"/>
      <c r="O62" s="10"/>
      <c r="P62" s="140"/>
      <c r="Q62" s="140"/>
      <c r="R62" s="141"/>
      <c r="S62" s="141"/>
      <c r="T62" s="141"/>
      <c r="U62" s="141"/>
      <c r="V62" s="141"/>
      <c r="W62" s="141"/>
      <c r="X62" s="141"/>
      <c r="Y62" s="141"/>
      <c r="Z62" s="141"/>
      <c r="AA62" s="141"/>
      <c r="AB62" s="141"/>
      <c r="AC62" s="141"/>
      <c r="AD62" s="153">
        <f t="shared" si="2"/>
        <v>0</v>
      </c>
      <c r="AE62" t="e">
        <f>VLOOKUP(B62,'IND fish'!$B$3:$B$131,1,0)</f>
        <v>#N/A</v>
      </c>
    </row>
    <row r="63" spans="1:31" hidden="1" x14ac:dyDescent="0.3">
      <c r="A63" s="12">
        <v>63</v>
      </c>
      <c r="B63" s="290"/>
      <c r="C63" s="10"/>
      <c r="D63" s="10"/>
      <c r="E63" s="10"/>
      <c r="F63" s="10"/>
      <c r="G63" s="11"/>
      <c r="H63" s="101"/>
      <c r="I63" s="136"/>
      <c r="J63" s="137"/>
      <c r="K63" s="510"/>
      <c r="L63" s="10"/>
      <c r="M63" s="10"/>
      <c r="N63" s="10"/>
      <c r="O63" s="10"/>
      <c r="P63" s="140"/>
      <c r="Q63" s="140"/>
      <c r="R63" s="141"/>
      <c r="S63" s="141"/>
      <c r="T63" s="141"/>
      <c r="U63" s="141"/>
      <c r="V63" s="141"/>
      <c r="W63" s="141"/>
      <c r="X63" s="141"/>
      <c r="Y63" s="141"/>
      <c r="Z63" s="141"/>
      <c r="AA63" s="141"/>
      <c r="AB63" s="141"/>
      <c r="AC63" s="141"/>
      <c r="AD63" s="153">
        <f t="shared" si="2"/>
        <v>0</v>
      </c>
      <c r="AE63" t="e">
        <f>VLOOKUP(B63,'IND fish'!$B$3:$B$131,1,0)</f>
        <v>#N/A</v>
      </c>
    </row>
    <row r="64" spans="1:31" hidden="1" x14ac:dyDescent="0.3">
      <c r="A64" s="12">
        <v>64</v>
      </c>
      <c r="B64" s="304"/>
      <c r="C64" s="10"/>
      <c r="D64" s="13"/>
      <c r="E64" s="10"/>
      <c r="F64" s="10"/>
      <c r="G64" s="14"/>
      <c r="H64" s="103"/>
      <c r="I64" s="142"/>
      <c r="J64" s="143"/>
      <c r="K64" s="510"/>
      <c r="L64" s="13"/>
      <c r="M64" s="13"/>
      <c r="N64" s="13"/>
      <c r="O64" s="13"/>
      <c r="P64" s="140"/>
      <c r="Q64" s="140"/>
      <c r="R64" s="141"/>
      <c r="S64" s="141"/>
      <c r="T64" s="141"/>
      <c r="U64" s="141"/>
      <c r="V64" s="141"/>
      <c r="W64" s="141"/>
      <c r="X64" s="141"/>
      <c r="Y64" s="141"/>
      <c r="Z64" s="141"/>
      <c r="AA64" s="141"/>
      <c r="AB64" s="141"/>
      <c r="AC64" s="141"/>
      <c r="AD64" s="153">
        <f t="shared" si="2"/>
        <v>0</v>
      </c>
      <c r="AE64" t="e">
        <f>VLOOKUP(B64,'IND fish'!$B$3:$B$131,1,0)</f>
        <v>#N/A</v>
      </c>
    </row>
    <row r="65" spans="1:31" hidden="1" x14ac:dyDescent="0.3">
      <c r="A65" s="12">
        <v>65</v>
      </c>
      <c r="B65" s="290"/>
      <c r="C65" s="10"/>
      <c r="D65" s="10"/>
      <c r="E65" s="10"/>
      <c r="F65" s="10"/>
      <c r="G65" s="11"/>
      <c r="H65" s="101"/>
      <c r="I65" s="136"/>
      <c r="J65" s="137"/>
      <c r="K65" s="510"/>
      <c r="L65" s="10"/>
      <c r="M65" s="10"/>
      <c r="N65" s="10"/>
      <c r="O65" s="10"/>
      <c r="P65" s="140"/>
      <c r="Q65" s="140"/>
      <c r="R65" s="141"/>
      <c r="S65" s="141"/>
      <c r="T65" s="141"/>
      <c r="U65" s="141"/>
      <c r="V65" s="141"/>
      <c r="W65" s="141"/>
      <c r="X65" s="141"/>
      <c r="Y65" s="141"/>
      <c r="Z65" s="141"/>
      <c r="AA65" s="141"/>
      <c r="AB65" s="141"/>
      <c r="AC65" s="141"/>
      <c r="AD65" s="153">
        <f t="shared" si="2"/>
        <v>0</v>
      </c>
      <c r="AE65" t="e">
        <f>VLOOKUP(B65,'IND fish'!$B$3:$B$131,1,0)</f>
        <v>#N/A</v>
      </c>
    </row>
    <row r="66" spans="1:31" hidden="1" x14ac:dyDescent="0.3">
      <c r="A66" s="12">
        <v>66</v>
      </c>
      <c r="B66" s="290"/>
      <c r="C66" s="10"/>
      <c r="D66" s="10"/>
      <c r="E66" s="10"/>
      <c r="F66" s="10"/>
      <c r="G66" s="11"/>
      <c r="H66" s="101"/>
      <c r="I66" s="136"/>
      <c r="J66" s="137"/>
      <c r="K66" s="510"/>
      <c r="L66" s="10"/>
      <c r="M66" s="10"/>
      <c r="N66" s="10"/>
      <c r="O66" s="10"/>
      <c r="P66" s="140"/>
      <c r="Q66" s="140"/>
      <c r="R66" s="141"/>
      <c r="S66" s="141"/>
      <c r="T66" s="141"/>
      <c r="U66" s="141"/>
      <c r="V66" s="141"/>
      <c r="W66" s="141"/>
      <c r="X66" s="141"/>
      <c r="Y66" s="141"/>
      <c r="Z66" s="141"/>
      <c r="AA66" s="141"/>
      <c r="AB66" s="141"/>
      <c r="AC66" s="141"/>
      <c r="AD66" s="153">
        <f t="shared" si="2"/>
        <v>0</v>
      </c>
      <c r="AE66" t="e">
        <f>VLOOKUP(B66,'IND fish'!$B$3:$B$131,1,0)</f>
        <v>#N/A</v>
      </c>
    </row>
    <row r="67" spans="1:31" hidden="1" x14ac:dyDescent="0.3">
      <c r="A67" s="12">
        <v>67</v>
      </c>
      <c r="B67" s="290"/>
      <c r="C67" s="10"/>
      <c r="D67" s="10"/>
      <c r="E67" s="10"/>
      <c r="F67" s="10"/>
      <c r="G67" s="11"/>
      <c r="H67" s="101"/>
      <c r="I67" s="136"/>
      <c r="J67" s="137"/>
      <c r="K67" s="510"/>
      <c r="L67" s="10"/>
      <c r="M67" s="10"/>
      <c r="N67" s="10"/>
      <c r="O67" s="10"/>
      <c r="P67" s="140"/>
      <c r="Q67" s="140"/>
      <c r="R67" s="141"/>
      <c r="S67" s="141"/>
      <c r="T67" s="141"/>
      <c r="U67" s="141"/>
      <c r="V67" s="141"/>
      <c r="W67" s="141"/>
      <c r="X67" s="141"/>
      <c r="Y67" s="141"/>
      <c r="Z67" s="141"/>
      <c r="AA67" s="141"/>
      <c r="AB67" s="141"/>
      <c r="AC67" s="141"/>
      <c r="AD67" s="153">
        <f t="shared" si="2"/>
        <v>0</v>
      </c>
      <c r="AE67" t="e">
        <f>VLOOKUP(B67,'IND fish'!$B$3:$B$131,1,0)</f>
        <v>#N/A</v>
      </c>
    </row>
    <row r="68" spans="1:31" hidden="1" x14ac:dyDescent="0.3">
      <c r="A68" s="12">
        <v>68</v>
      </c>
      <c r="B68" s="304"/>
      <c r="C68" s="10"/>
      <c r="D68" s="13"/>
      <c r="E68" s="10"/>
      <c r="F68" s="10"/>
      <c r="G68" s="14"/>
      <c r="H68" s="103"/>
      <c r="I68" s="142"/>
      <c r="J68" s="143"/>
      <c r="K68" s="510"/>
      <c r="L68" s="13"/>
      <c r="M68" s="13"/>
      <c r="N68" s="13"/>
      <c r="O68" s="13"/>
      <c r="P68" s="140"/>
      <c r="Q68" s="140"/>
      <c r="R68" s="141"/>
      <c r="S68" s="141"/>
      <c r="T68" s="141"/>
      <c r="U68" s="141"/>
      <c r="V68" s="141"/>
      <c r="W68" s="141"/>
      <c r="X68" s="141"/>
      <c r="Y68" s="141"/>
      <c r="Z68" s="141"/>
      <c r="AA68" s="141"/>
      <c r="AB68" s="141"/>
      <c r="AC68" s="141"/>
      <c r="AD68" s="153">
        <f t="shared" ref="AD68:AD99" si="3">SUM(L68:AC68)</f>
        <v>0</v>
      </c>
      <c r="AE68" t="e">
        <f>VLOOKUP(B68,'IND fish'!$B$3:$B$131,1,0)</f>
        <v>#N/A</v>
      </c>
    </row>
    <row r="69" spans="1:31" hidden="1" x14ac:dyDescent="0.3">
      <c r="A69" s="12">
        <v>69</v>
      </c>
      <c r="B69" s="290"/>
      <c r="C69" s="10"/>
      <c r="D69" s="10"/>
      <c r="E69" s="10"/>
      <c r="F69" s="10"/>
      <c r="G69" s="11"/>
      <c r="H69" s="101"/>
      <c r="I69" s="136"/>
      <c r="J69" s="137"/>
      <c r="K69" s="510"/>
      <c r="L69" s="10"/>
      <c r="M69" s="10"/>
      <c r="N69" s="10"/>
      <c r="O69" s="10"/>
      <c r="P69" s="140"/>
      <c r="Q69" s="140"/>
      <c r="R69" s="141"/>
      <c r="S69" s="141"/>
      <c r="T69" s="141"/>
      <c r="U69" s="141"/>
      <c r="V69" s="141"/>
      <c r="W69" s="141"/>
      <c r="X69" s="141"/>
      <c r="Y69" s="141"/>
      <c r="Z69" s="141"/>
      <c r="AA69" s="141"/>
      <c r="AB69" s="141"/>
      <c r="AC69" s="141"/>
      <c r="AD69" s="153">
        <f t="shared" si="3"/>
        <v>0</v>
      </c>
      <c r="AE69" t="e">
        <f>VLOOKUP(B69,'IND fish'!$B$3:$B$131,1,0)</f>
        <v>#N/A</v>
      </c>
    </row>
    <row r="70" spans="1:31" hidden="1" x14ac:dyDescent="0.3">
      <c r="A70" s="12">
        <v>70</v>
      </c>
      <c r="B70" s="290"/>
      <c r="C70" s="10"/>
      <c r="D70" s="10"/>
      <c r="E70" s="10"/>
      <c r="F70" s="10"/>
      <c r="G70" s="11"/>
      <c r="H70" s="101"/>
      <c r="I70" s="136"/>
      <c r="J70" s="137"/>
      <c r="K70" s="510"/>
      <c r="L70" s="10"/>
      <c r="M70" s="10"/>
      <c r="N70" s="10"/>
      <c r="O70" s="10"/>
      <c r="P70" s="140"/>
      <c r="Q70" s="140"/>
      <c r="R70" s="141"/>
      <c r="S70" s="141"/>
      <c r="T70" s="141"/>
      <c r="U70" s="141"/>
      <c r="V70" s="141"/>
      <c r="W70" s="141"/>
      <c r="X70" s="141"/>
      <c r="Y70" s="141"/>
      <c r="Z70" s="141"/>
      <c r="AA70" s="141"/>
      <c r="AB70" s="141"/>
      <c r="AC70" s="141"/>
      <c r="AD70" s="153">
        <f t="shared" si="3"/>
        <v>0</v>
      </c>
      <c r="AE70" t="e">
        <f>VLOOKUP(B70,'IND fish'!$B$3:$B$131,1,0)</f>
        <v>#N/A</v>
      </c>
    </row>
    <row r="71" spans="1:31" hidden="1" x14ac:dyDescent="0.3">
      <c r="A71" s="12">
        <v>71</v>
      </c>
      <c r="B71" s="290"/>
      <c r="C71" s="10"/>
      <c r="D71" s="10"/>
      <c r="E71" s="10"/>
      <c r="F71" s="10"/>
      <c r="G71" s="11"/>
      <c r="H71" s="101"/>
      <c r="I71" s="136"/>
      <c r="J71" s="137"/>
      <c r="K71" s="510"/>
      <c r="L71" s="10"/>
      <c r="M71" s="10"/>
      <c r="N71" s="10"/>
      <c r="O71" s="10"/>
      <c r="P71" s="140"/>
      <c r="Q71" s="140"/>
      <c r="R71" s="141"/>
      <c r="S71" s="141"/>
      <c r="T71" s="141"/>
      <c r="U71" s="141"/>
      <c r="V71" s="141"/>
      <c r="W71" s="141"/>
      <c r="X71" s="141"/>
      <c r="Y71" s="141"/>
      <c r="Z71" s="141"/>
      <c r="AA71" s="141"/>
      <c r="AB71" s="141"/>
      <c r="AC71" s="141"/>
      <c r="AD71" s="153">
        <f t="shared" si="3"/>
        <v>0</v>
      </c>
      <c r="AE71" t="e">
        <f>VLOOKUP(B71,'IND fish'!$B$3:$B$131,1,0)</f>
        <v>#N/A</v>
      </c>
    </row>
    <row r="72" spans="1:31" hidden="1" x14ac:dyDescent="0.3">
      <c r="A72" s="12">
        <v>72</v>
      </c>
      <c r="B72" s="304"/>
      <c r="C72" s="10"/>
      <c r="D72" s="13"/>
      <c r="E72" s="10"/>
      <c r="F72" s="10"/>
      <c r="G72" s="11"/>
      <c r="H72" s="103"/>
      <c r="I72" s="142"/>
      <c r="J72" s="143"/>
      <c r="K72" s="510"/>
      <c r="L72" s="13"/>
      <c r="M72" s="13"/>
      <c r="N72" s="13"/>
      <c r="O72" s="13"/>
      <c r="P72" s="140"/>
      <c r="Q72" s="140"/>
      <c r="R72" s="141"/>
      <c r="S72" s="141"/>
      <c r="T72" s="141"/>
      <c r="U72" s="141"/>
      <c r="V72" s="141"/>
      <c r="W72" s="141"/>
      <c r="X72" s="141"/>
      <c r="Y72" s="141"/>
      <c r="Z72" s="141"/>
      <c r="AA72" s="141"/>
      <c r="AB72" s="141"/>
      <c r="AC72" s="141"/>
      <c r="AD72" s="153">
        <f t="shared" si="3"/>
        <v>0</v>
      </c>
      <c r="AE72" t="e">
        <f>VLOOKUP(B72,'IND fish'!$B$3:$B$131,1,0)</f>
        <v>#N/A</v>
      </c>
    </row>
    <row r="73" spans="1:31" hidden="1" x14ac:dyDescent="0.3">
      <c r="A73" s="12">
        <v>73</v>
      </c>
      <c r="B73" s="290"/>
      <c r="C73" s="10"/>
      <c r="D73" s="10"/>
      <c r="E73" s="10"/>
      <c r="F73" s="10"/>
      <c r="G73" s="11"/>
      <c r="H73" s="101"/>
      <c r="I73" s="136"/>
      <c r="J73" s="137"/>
      <c r="K73" s="510"/>
      <c r="L73" s="10"/>
      <c r="M73" s="10"/>
      <c r="N73" s="10"/>
      <c r="O73" s="10"/>
      <c r="P73" s="140"/>
      <c r="Q73" s="140"/>
      <c r="R73" s="141"/>
      <c r="S73" s="141"/>
      <c r="T73" s="141"/>
      <c r="U73" s="141"/>
      <c r="V73" s="141"/>
      <c r="W73" s="141"/>
      <c r="X73" s="141"/>
      <c r="Y73" s="141"/>
      <c r="Z73" s="141"/>
      <c r="AA73" s="141"/>
      <c r="AB73" s="141"/>
      <c r="AC73" s="141"/>
      <c r="AD73" s="153">
        <f t="shared" si="3"/>
        <v>0</v>
      </c>
      <c r="AE73" t="e">
        <f>VLOOKUP(B73,'IND fish'!$B$3:$B$131,1,0)</f>
        <v>#N/A</v>
      </c>
    </row>
    <row r="74" spans="1:31" hidden="1" x14ac:dyDescent="0.3">
      <c r="A74" s="12">
        <v>74</v>
      </c>
      <c r="B74" s="290"/>
      <c r="C74" s="10"/>
      <c r="D74" s="10"/>
      <c r="E74" s="10"/>
      <c r="F74" s="10"/>
      <c r="G74" s="11"/>
      <c r="H74" s="101"/>
      <c r="I74" s="136"/>
      <c r="J74" s="137"/>
      <c r="K74" s="510"/>
      <c r="L74" s="10"/>
      <c r="M74" s="10"/>
      <c r="N74" s="10"/>
      <c r="O74" s="10"/>
      <c r="P74" s="140"/>
      <c r="Q74" s="140"/>
      <c r="R74" s="141"/>
      <c r="S74" s="141"/>
      <c r="T74" s="141"/>
      <c r="U74" s="141"/>
      <c r="V74" s="141"/>
      <c r="W74" s="141"/>
      <c r="X74" s="141"/>
      <c r="Y74" s="141"/>
      <c r="Z74" s="141"/>
      <c r="AA74" s="141"/>
      <c r="AB74" s="141"/>
      <c r="AC74" s="141"/>
      <c r="AD74" s="153">
        <f t="shared" si="3"/>
        <v>0</v>
      </c>
      <c r="AE74" t="e">
        <f>VLOOKUP(B74,'IND fish'!$B$3:$B$131,1,0)</f>
        <v>#N/A</v>
      </c>
    </row>
    <row r="75" spans="1:31" hidden="1" x14ac:dyDescent="0.3">
      <c r="A75" s="12">
        <v>75</v>
      </c>
      <c r="B75" s="290"/>
      <c r="C75" s="10"/>
      <c r="D75" s="10"/>
      <c r="E75" s="10"/>
      <c r="F75" s="10"/>
      <c r="G75" s="11"/>
      <c r="H75" s="101"/>
      <c r="I75" s="136"/>
      <c r="J75" s="137"/>
      <c r="K75" s="510"/>
      <c r="L75" s="10"/>
      <c r="M75" s="10"/>
      <c r="N75" s="10"/>
      <c r="O75" s="10"/>
      <c r="P75" s="140"/>
      <c r="Q75" s="140"/>
      <c r="R75" s="141"/>
      <c r="S75" s="141"/>
      <c r="T75" s="141"/>
      <c r="U75" s="141"/>
      <c r="V75" s="141"/>
      <c r="W75" s="141"/>
      <c r="X75" s="141"/>
      <c r="Y75" s="141"/>
      <c r="Z75" s="141"/>
      <c r="AA75" s="141"/>
      <c r="AB75" s="141"/>
      <c r="AC75" s="141"/>
      <c r="AD75" s="153">
        <f t="shared" si="3"/>
        <v>0</v>
      </c>
      <c r="AE75" t="e">
        <f>VLOOKUP(B75,'IND fish'!$B$3:$B$131,1,0)</f>
        <v>#N/A</v>
      </c>
    </row>
    <row r="76" spans="1:31" hidden="1" x14ac:dyDescent="0.3">
      <c r="A76" s="12">
        <v>76</v>
      </c>
      <c r="B76" s="304"/>
      <c r="C76" s="10"/>
      <c r="D76" s="13"/>
      <c r="E76" s="10"/>
      <c r="F76" s="10"/>
      <c r="G76" s="11"/>
      <c r="H76" s="103"/>
      <c r="I76" s="142"/>
      <c r="J76" s="143"/>
      <c r="K76" s="510"/>
      <c r="L76" s="13"/>
      <c r="M76" s="13"/>
      <c r="N76" s="13"/>
      <c r="O76" s="13"/>
      <c r="P76" s="140"/>
      <c r="Q76" s="140"/>
      <c r="R76" s="141"/>
      <c r="S76" s="141"/>
      <c r="T76" s="141"/>
      <c r="U76" s="141"/>
      <c r="V76" s="141"/>
      <c r="W76" s="141"/>
      <c r="X76" s="141"/>
      <c r="Y76" s="141"/>
      <c r="Z76" s="141"/>
      <c r="AA76" s="141"/>
      <c r="AB76" s="141"/>
      <c r="AC76" s="141"/>
      <c r="AD76" s="153">
        <f t="shared" si="3"/>
        <v>0</v>
      </c>
      <c r="AE76" t="e">
        <f>VLOOKUP(B76,'IND fish'!$B$3:$B$131,1,0)</f>
        <v>#N/A</v>
      </c>
    </row>
    <row r="77" spans="1:31" hidden="1" x14ac:dyDescent="0.3">
      <c r="A77" s="12">
        <v>77</v>
      </c>
      <c r="B77" s="290"/>
      <c r="C77" s="10"/>
      <c r="D77" s="10"/>
      <c r="E77" s="10"/>
      <c r="F77" s="10"/>
      <c r="G77" s="11"/>
      <c r="H77" s="101"/>
      <c r="I77" s="136"/>
      <c r="J77" s="137"/>
      <c r="K77" s="510"/>
      <c r="L77" s="10"/>
      <c r="M77" s="10"/>
      <c r="N77" s="10"/>
      <c r="O77" s="10"/>
      <c r="P77" s="140"/>
      <c r="Q77" s="140"/>
      <c r="R77" s="141"/>
      <c r="S77" s="141"/>
      <c r="T77" s="141"/>
      <c r="U77" s="141"/>
      <c r="V77" s="141"/>
      <c r="W77" s="141"/>
      <c r="X77" s="141"/>
      <c r="Y77" s="141"/>
      <c r="Z77" s="141"/>
      <c r="AA77" s="141"/>
      <c r="AB77" s="141"/>
      <c r="AC77" s="141"/>
      <c r="AD77" s="153">
        <f t="shared" si="3"/>
        <v>0</v>
      </c>
      <c r="AE77" t="e">
        <f>VLOOKUP(B77,'IND fish'!$B$3:$B$131,1,0)</f>
        <v>#N/A</v>
      </c>
    </row>
    <row r="78" spans="1:31" hidden="1" x14ac:dyDescent="0.3">
      <c r="A78" s="12">
        <v>78</v>
      </c>
      <c r="B78" s="290"/>
      <c r="C78" s="10"/>
      <c r="D78" s="10"/>
      <c r="E78" s="10"/>
      <c r="F78" s="10"/>
      <c r="G78" s="11"/>
      <c r="H78" s="101"/>
      <c r="I78" s="136"/>
      <c r="J78" s="137"/>
      <c r="K78" s="510"/>
      <c r="L78" s="10"/>
      <c r="M78" s="10"/>
      <c r="N78" s="10"/>
      <c r="O78" s="10"/>
      <c r="P78" s="140"/>
      <c r="Q78" s="140"/>
      <c r="R78" s="141"/>
      <c r="S78" s="141"/>
      <c r="T78" s="141"/>
      <c r="U78" s="141"/>
      <c r="V78" s="141"/>
      <c r="W78" s="141"/>
      <c r="X78" s="141"/>
      <c r="Y78" s="141"/>
      <c r="Z78" s="141"/>
      <c r="AA78" s="141"/>
      <c r="AB78" s="141"/>
      <c r="AC78" s="141"/>
      <c r="AD78" s="153">
        <f t="shared" si="3"/>
        <v>0</v>
      </c>
      <c r="AE78" t="e">
        <f>VLOOKUP(B78,'IND fish'!$B$3:$B$131,1,0)</f>
        <v>#N/A</v>
      </c>
    </row>
    <row r="79" spans="1:31" hidden="1" x14ac:dyDescent="0.3">
      <c r="A79" s="12">
        <v>79</v>
      </c>
      <c r="B79" s="290"/>
      <c r="C79" s="10"/>
      <c r="D79" s="10"/>
      <c r="E79" s="10"/>
      <c r="F79" s="10"/>
      <c r="G79" s="11"/>
      <c r="H79" s="101"/>
      <c r="I79" s="136"/>
      <c r="J79" s="137"/>
      <c r="K79" s="510"/>
      <c r="L79" s="10"/>
      <c r="M79" s="10"/>
      <c r="N79" s="10"/>
      <c r="O79" s="10"/>
      <c r="P79" s="140"/>
      <c r="Q79" s="140"/>
      <c r="R79" s="141"/>
      <c r="S79" s="141"/>
      <c r="T79" s="141"/>
      <c r="U79" s="141"/>
      <c r="V79" s="141"/>
      <c r="W79" s="141"/>
      <c r="X79" s="141"/>
      <c r="Y79" s="141"/>
      <c r="Z79" s="141"/>
      <c r="AA79" s="141"/>
      <c r="AB79" s="141"/>
      <c r="AC79" s="141"/>
      <c r="AD79" s="153">
        <f t="shared" si="3"/>
        <v>0</v>
      </c>
      <c r="AE79" t="e">
        <f>VLOOKUP(B79,'IND fish'!$B$3:$B$131,1,0)</f>
        <v>#N/A</v>
      </c>
    </row>
    <row r="80" spans="1:31" hidden="1" x14ac:dyDescent="0.3">
      <c r="A80" s="12">
        <v>80</v>
      </c>
      <c r="B80" s="304"/>
      <c r="C80" s="10"/>
      <c r="D80" s="13"/>
      <c r="E80" s="10"/>
      <c r="F80" s="10"/>
      <c r="G80" s="14"/>
      <c r="H80" s="103"/>
      <c r="I80" s="142"/>
      <c r="J80" s="143"/>
      <c r="K80" s="510"/>
      <c r="L80" s="13"/>
      <c r="M80" s="13"/>
      <c r="N80" s="13"/>
      <c r="O80" s="13"/>
      <c r="P80" s="140"/>
      <c r="Q80" s="140"/>
      <c r="R80" s="141"/>
      <c r="S80" s="141"/>
      <c r="T80" s="141"/>
      <c r="U80" s="141"/>
      <c r="V80" s="141"/>
      <c r="W80" s="141"/>
      <c r="X80" s="141"/>
      <c r="Y80" s="141"/>
      <c r="Z80" s="141"/>
      <c r="AA80" s="141"/>
      <c r="AB80" s="141"/>
      <c r="AC80" s="141"/>
      <c r="AD80" s="153">
        <f t="shared" si="3"/>
        <v>0</v>
      </c>
      <c r="AE80" t="e">
        <f>VLOOKUP(B80,'IND fish'!$B$3:$B$131,1,0)</f>
        <v>#N/A</v>
      </c>
    </row>
    <row r="81" spans="1:31" hidden="1" x14ac:dyDescent="0.3">
      <c r="A81" s="12">
        <v>81</v>
      </c>
      <c r="B81" s="290"/>
      <c r="C81" s="10"/>
      <c r="D81" s="10"/>
      <c r="E81" s="10"/>
      <c r="F81" s="10"/>
      <c r="G81" s="11"/>
      <c r="H81" s="101"/>
      <c r="I81" s="136"/>
      <c r="J81" s="137"/>
      <c r="K81" s="510"/>
      <c r="L81" s="10"/>
      <c r="M81" s="10"/>
      <c r="N81" s="10"/>
      <c r="O81" s="10"/>
      <c r="P81" s="140"/>
      <c r="Q81" s="140"/>
      <c r="R81" s="141"/>
      <c r="S81" s="141"/>
      <c r="T81" s="141"/>
      <c r="U81" s="141"/>
      <c r="V81" s="141"/>
      <c r="W81" s="141"/>
      <c r="X81" s="141"/>
      <c r="Y81" s="141"/>
      <c r="Z81" s="141"/>
      <c r="AA81" s="141"/>
      <c r="AB81" s="141"/>
      <c r="AC81" s="141"/>
      <c r="AD81" s="153">
        <f t="shared" si="3"/>
        <v>0</v>
      </c>
      <c r="AE81" t="e">
        <f>VLOOKUP(B81,'IND fish'!$B$3:$B$131,1,0)</f>
        <v>#N/A</v>
      </c>
    </row>
    <row r="82" spans="1:31" hidden="1" x14ac:dyDescent="0.3">
      <c r="A82" s="12">
        <v>82</v>
      </c>
      <c r="B82" s="290"/>
      <c r="C82" s="10"/>
      <c r="D82" s="10"/>
      <c r="E82" s="10"/>
      <c r="F82" s="10"/>
      <c r="G82" s="11"/>
      <c r="H82" s="101"/>
      <c r="I82" s="136"/>
      <c r="J82" s="137"/>
      <c r="K82" s="510"/>
      <c r="L82" s="10"/>
      <c r="M82" s="10"/>
      <c r="N82" s="10"/>
      <c r="O82" s="10"/>
      <c r="P82" s="140"/>
      <c r="Q82" s="140"/>
      <c r="R82" s="141"/>
      <c r="S82" s="141"/>
      <c r="T82" s="141"/>
      <c r="U82" s="141"/>
      <c r="V82" s="141"/>
      <c r="W82" s="141"/>
      <c r="X82" s="141"/>
      <c r="Y82" s="141"/>
      <c r="Z82" s="141"/>
      <c r="AA82" s="141"/>
      <c r="AB82" s="141"/>
      <c r="AC82" s="141"/>
      <c r="AD82" s="153">
        <f t="shared" si="3"/>
        <v>0</v>
      </c>
      <c r="AE82" t="e">
        <f>VLOOKUP(B82,'IND fish'!$B$3:$B$131,1,0)</f>
        <v>#N/A</v>
      </c>
    </row>
    <row r="83" spans="1:31" hidden="1" x14ac:dyDescent="0.3">
      <c r="A83" s="12">
        <v>83</v>
      </c>
      <c r="B83" s="290"/>
      <c r="C83" s="10"/>
      <c r="D83" s="10"/>
      <c r="E83" s="10"/>
      <c r="F83" s="10"/>
      <c r="G83" s="11"/>
      <c r="H83" s="101"/>
      <c r="I83" s="136"/>
      <c r="J83" s="137"/>
      <c r="K83" s="510"/>
      <c r="L83" s="10"/>
      <c r="M83" s="10"/>
      <c r="N83" s="10"/>
      <c r="O83" s="10"/>
      <c r="P83" s="140"/>
      <c r="Q83" s="140"/>
      <c r="R83" s="141"/>
      <c r="S83" s="141"/>
      <c r="T83" s="141"/>
      <c r="U83" s="141"/>
      <c r="V83" s="141"/>
      <c r="W83" s="141"/>
      <c r="X83" s="141"/>
      <c r="Y83" s="141"/>
      <c r="Z83" s="141"/>
      <c r="AA83" s="141"/>
      <c r="AB83" s="141"/>
      <c r="AC83" s="141"/>
      <c r="AD83" s="153">
        <f t="shared" si="3"/>
        <v>0</v>
      </c>
      <c r="AE83" t="e">
        <f>VLOOKUP(B83,'IND fish'!$B$3:$B$131,1,0)</f>
        <v>#N/A</v>
      </c>
    </row>
    <row r="84" spans="1:31" hidden="1" x14ac:dyDescent="0.3">
      <c r="A84" s="12">
        <v>84</v>
      </c>
      <c r="B84" s="304"/>
      <c r="C84" s="10"/>
      <c r="D84" s="13"/>
      <c r="E84" s="10"/>
      <c r="F84" s="10"/>
      <c r="G84" s="14"/>
      <c r="H84" s="103"/>
      <c r="I84" s="142"/>
      <c r="J84" s="143"/>
      <c r="K84" s="510"/>
      <c r="L84" s="13"/>
      <c r="M84" s="13"/>
      <c r="N84" s="13"/>
      <c r="O84" s="13"/>
      <c r="P84" s="140"/>
      <c r="Q84" s="140"/>
      <c r="R84" s="141"/>
      <c r="S84" s="141"/>
      <c r="T84" s="141"/>
      <c r="U84" s="141"/>
      <c r="V84" s="141"/>
      <c r="W84" s="141"/>
      <c r="X84" s="141"/>
      <c r="Y84" s="141"/>
      <c r="Z84" s="141"/>
      <c r="AA84" s="141"/>
      <c r="AB84" s="141"/>
      <c r="AC84" s="141"/>
      <c r="AD84" s="153">
        <f t="shared" si="3"/>
        <v>0</v>
      </c>
      <c r="AE84" t="e">
        <f>VLOOKUP(B84,'IND fish'!$B$3:$B$131,1,0)</f>
        <v>#N/A</v>
      </c>
    </row>
    <row r="85" spans="1:31" hidden="1" x14ac:dyDescent="0.3">
      <c r="A85" s="12">
        <v>85</v>
      </c>
      <c r="B85" s="290"/>
      <c r="C85" s="10"/>
      <c r="D85" s="10"/>
      <c r="E85" s="10"/>
      <c r="F85" s="10"/>
      <c r="G85" s="11"/>
      <c r="H85" s="101"/>
      <c r="I85" s="136"/>
      <c r="J85" s="137"/>
      <c r="K85" s="510"/>
      <c r="L85" s="10"/>
      <c r="M85" s="10"/>
      <c r="N85" s="10"/>
      <c r="O85" s="10"/>
      <c r="P85" s="140"/>
      <c r="Q85" s="140"/>
      <c r="R85" s="141"/>
      <c r="S85" s="141"/>
      <c r="T85" s="141"/>
      <c r="U85" s="141"/>
      <c r="V85" s="141"/>
      <c r="W85" s="141"/>
      <c r="X85" s="141"/>
      <c r="Y85" s="141"/>
      <c r="Z85" s="141"/>
      <c r="AA85" s="141"/>
      <c r="AB85" s="141"/>
      <c r="AC85" s="141"/>
      <c r="AD85" s="153">
        <f t="shared" si="3"/>
        <v>0</v>
      </c>
      <c r="AE85" t="e">
        <f>VLOOKUP(B85,'IND fish'!$B$3:$B$131,1,0)</f>
        <v>#N/A</v>
      </c>
    </row>
    <row r="86" spans="1:31" hidden="1" x14ac:dyDescent="0.3">
      <c r="A86" s="12">
        <v>86</v>
      </c>
      <c r="B86" s="290"/>
      <c r="C86" s="10"/>
      <c r="D86" s="10"/>
      <c r="E86" s="10"/>
      <c r="F86" s="10"/>
      <c r="G86" s="11"/>
      <c r="H86" s="101"/>
      <c r="I86" s="136"/>
      <c r="J86" s="137"/>
      <c r="K86" s="510"/>
      <c r="L86" s="10"/>
      <c r="M86" s="10"/>
      <c r="N86" s="10"/>
      <c r="O86" s="10"/>
      <c r="P86" s="140"/>
      <c r="Q86" s="140"/>
      <c r="R86" s="141"/>
      <c r="S86" s="141"/>
      <c r="T86" s="141"/>
      <c r="U86" s="141"/>
      <c r="V86" s="141"/>
      <c r="W86" s="141"/>
      <c r="X86" s="141"/>
      <c r="Y86" s="141"/>
      <c r="Z86" s="141"/>
      <c r="AA86" s="141"/>
      <c r="AB86" s="141"/>
      <c r="AC86" s="141"/>
      <c r="AD86" s="153">
        <f t="shared" si="3"/>
        <v>0</v>
      </c>
      <c r="AE86" t="e">
        <f>VLOOKUP(B86,'IND fish'!$B$3:$B$131,1,0)</f>
        <v>#N/A</v>
      </c>
    </row>
    <row r="87" spans="1:31" hidden="1" x14ac:dyDescent="0.3">
      <c r="A87" s="12">
        <v>87</v>
      </c>
      <c r="B87" s="290"/>
      <c r="C87" s="10"/>
      <c r="D87" s="10"/>
      <c r="E87" s="10"/>
      <c r="F87" s="10"/>
      <c r="G87" s="11"/>
      <c r="H87" s="101"/>
      <c r="I87" s="136"/>
      <c r="J87" s="137"/>
      <c r="K87" s="510"/>
      <c r="L87" s="10"/>
      <c r="M87" s="10"/>
      <c r="N87" s="10"/>
      <c r="O87" s="10"/>
      <c r="P87" s="140"/>
      <c r="Q87" s="140"/>
      <c r="R87" s="141"/>
      <c r="S87" s="141"/>
      <c r="T87" s="141"/>
      <c r="U87" s="141"/>
      <c r="V87" s="141"/>
      <c r="W87" s="141"/>
      <c r="X87" s="141"/>
      <c r="Y87" s="141"/>
      <c r="Z87" s="141"/>
      <c r="AA87" s="141"/>
      <c r="AB87" s="141"/>
      <c r="AC87" s="141"/>
      <c r="AD87" s="153">
        <f t="shared" si="3"/>
        <v>0</v>
      </c>
      <c r="AE87" t="e">
        <f>VLOOKUP(B87,'IND fish'!$B$3:$B$131,1,0)</f>
        <v>#N/A</v>
      </c>
    </row>
    <row r="88" spans="1:31" hidden="1" x14ac:dyDescent="0.3">
      <c r="A88" s="12">
        <v>88</v>
      </c>
      <c r="B88" s="304"/>
      <c r="C88" s="10"/>
      <c r="D88" s="13"/>
      <c r="E88" s="10"/>
      <c r="F88" s="10"/>
      <c r="G88" s="14"/>
      <c r="H88" s="103"/>
      <c r="I88" s="142"/>
      <c r="J88" s="143"/>
      <c r="K88" s="510"/>
      <c r="L88" s="13"/>
      <c r="M88" s="13"/>
      <c r="N88" s="13"/>
      <c r="O88" s="13"/>
      <c r="P88" s="140"/>
      <c r="Q88" s="140"/>
      <c r="R88" s="141"/>
      <c r="S88" s="141"/>
      <c r="T88" s="141"/>
      <c r="U88" s="141"/>
      <c r="V88" s="141"/>
      <c r="W88" s="141"/>
      <c r="X88" s="141"/>
      <c r="Y88" s="141"/>
      <c r="Z88" s="141"/>
      <c r="AA88" s="141"/>
      <c r="AB88" s="141"/>
      <c r="AC88" s="141"/>
      <c r="AD88" s="153">
        <f t="shared" si="3"/>
        <v>0</v>
      </c>
      <c r="AE88" t="e">
        <f>VLOOKUP(B88,'IND fish'!$B$3:$B$131,1,0)</f>
        <v>#N/A</v>
      </c>
    </row>
    <row r="89" spans="1:31" hidden="1" x14ac:dyDescent="0.3">
      <c r="A89" s="12">
        <v>89</v>
      </c>
      <c r="B89" s="290"/>
      <c r="C89" s="10"/>
      <c r="D89" s="10"/>
      <c r="E89" s="10"/>
      <c r="F89" s="10"/>
      <c r="G89" s="11"/>
      <c r="H89" s="101"/>
      <c r="I89" s="136"/>
      <c r="J89" s="137"/>
      <c r="K89" s="510"/>
      <c r="L89" s="10"/>
      <c r="M89" s="10"/>
      <c r="N89" s="10"/>
      <c r="O89" s="10"/>
      <c r="P89" s="140"/>
      <c r="Q89" s="140"/>
      <c r="R89" s="141"/>
      <c r="S89" s="141"/>
      <c r="T89" s="141"/>
      <c r="U89" s="141"/>
      <c r="V89" s="141"/>
      <c r="W89" s="141"/>
      <c r="X89" s="141"/>
      <c r="Y89" s="141"/>
      <c r="Z89" s="141"/>
      <c r="AA89" s="141"/>
      <c r="AB89" s="141"/>
      <c r="AC89" s="141"/>
      <c r="AD89" s="153">
        <f t="shared" si="3"/>
        <v>0</v>
      </c>
      <c r="AE89" t="e">
        <f>VLOOKUP(B89,'IND fish'!$B$3:$B$131,1,0)</f>
        <v>#N/A</v>
      </c>
    </row>
    <row r="90" spans="1:31" hidden="1" x14ac:dyDescent="0.3">
      <c r="A90" s="12">
        <v>90</v>
      </c>
      <c r="B90" s="290"/>
      <c r="C90" s="10"/>
      <c r="D90" s="10"/>
      <c r="E90" s="10"/>
      <c r="F90" s="10"/>
      <c r="G90" s="11"/>
      <c r="H90" s="101"/>
      <c r="I90" s="136"/>
      <c r="J90" s="137"/>
      <c r="K90" s="510"/>
      <c r="L90" s="10"/>
      <c r="M90" s="10"/>
      <c r="N90" s="10"/>
      <c r="O90" s="10"/>
      <c r="P90" s="140"/>
      <c r="Q90" s="140"/>
      <c r="R90" s="141"/>
      <c r="S90" s="141"/>
      <c r="T90" s="141"/>
      <c r="U90" s="141"/>
      <c r="V90" s="141"/>
      <c r="W90" s="141"/>
      <c r="X90" s="141"/>
      <c r="Y90" s="141"/>
      <c r="Z90" s="141"/>
      <c r="AA90" s="141"/>
      <c r="AB90" s="141"/>
      <c r="AC90" s="141"/>
      <c r="AD90" s="153">
        <f t="shared" si="3"/>
        <v>0</v>
      </c>
      <c r="AE90" t="e">
        <f>VLOOKUP(B90,'IND fish'!$B$3:$B$131,1,0)</f>
        <v>#N/A</v>
      </c>
    </row>
    <row r="91" spans="1:31" hidden="1" x14ac:dyDescent="0.3">
      <c r="A91" s="12">
        <v>91</v>
      </c>
      <c r="B91" s="290"/>
      <c r="C91" s="10"/>
      <c r="D91" s="10"/>
      <c r="E91" s="10"/>
      <c r="F91" s="10"/>
      <c r="G91" s="11"/>
      <c r="H91" s="101"/>
      <c r="I91" s="136"/>
      <c r="J91" s="137"/>
      <c r="K91" s="510"/>
      <c r="L91" s="10"/>
      <c r="M91" s="10"/>
      <c r="N91" s="10"/>
      <c r="O91" s="10"/>
      <c r="P91" s="140"/>
      <c r="Q91" s="140"/>
      <c r="R91" s="141"/>
      <c r="S91" s="141"/>
      <c r="T91" s="141"/>
      <c r="U91" s="141"/>
      <c r="V91" s="141"/>
      <c r="W91" s="141"/>
      <c r="X91" s="141"/>
      <c r="Y91" s="141"/>
      <c r="Z91" s="141"/>
      <c r="AA91" s="141"/>
      <c r="AB91" s="141"/>
      <c r="AC91" s="141"/>
      <c r="AD91" s="153">
        <f t="shared" si="3"/>
        <v>0</v>
      </c>
      <c r="AE91" t="e">
        <f>VLOOKUP(B91,'IND fish'!$B$3:$B$131,1,0)</f>
        <v>#N/A</v>
      </c>
    </row>
    <row r="92" spans="1:31" hidden="1" x14ac:dyDescent="0.3">
      <c r="A92" s="12">
        <v>92</v>
      </c>
      <c r="B92" s="304"/>
      <c r="C92" s="10"/>
      <c r="D92" s="13"/>
      <c r="E92" s="10"/>
      <c r="F92" s="10"/>
      <c r="G92" s="14"/>
      <c r="H92" s="103"/>
      <c r="I92" s="142"/>
      <c r="J92" s="143"/>
      <c r="K92" s="510"/>
      <c r="L92" s="13"/>
      <c r="M92" s="13"/>
      <c r="N92" s="13"/>
      <c r="O92" s="13"/>
      <c r="P92" s="140"/>
      <c r="Q92" s="140"/>
      <c r="R92" s="141"/>
      <c r="S92" s="141"/>
      <c r="T92" s="141"/>
      <c r="U92" s="141"/>
      <c r="V92" s="141"/>
      <c r="W92" s="141"/>
      <c r="X92" s="141"/>
      <c r="Y92" s="141"/>
      <c r="Z92" s="141"/>
      <c r="AA92" s="141"/>
      <c r="AB92" s="141"/>
      <c r="AC92" s="141"/>
      <c r="AD92" s="153">
        <f t="shared" si="3"/>
        <v>0</v>
      </c>
      <c r="AE92" t="e">
        <f>VLOOKUP(B92,'IND fish'!$B$3:$B$131,1,0)</f>
        <v>#N/A</v>
      </c>
    </row>
    <row r="93" spans="1:31" hidden="1" x14ac:dyDescent="0.3">
      <c r="A93" s="12">
        <v>93</v>
      </c>
      <c r="B93" s="304"/>
      <c r="C93" s="10"/>
      <c r="D93" s="13"/>
      <c r="E93" s="10"/>
      <c r="F93" s="10"/>
      <c r="G93" s="14"/>
      <c r="H93" s="103"/>
      <c r="I93" s="142"/>
      <c r="J93" s="143"/>
      <c r="K93" s="510"/>
      <c r="L93" s="13"/>
      <c r="M93" s="13"/>
      <c r="N93" s="13"/>
      <c r="O93" s="13"/>
      <c r="P93" s="140"/>
      <c r="Q93" s="140"/>
      <c r="R93" s="141"/>
      <c r="S93" s="141"/>
      <c r="T93" s="141"/>
      <c r="U93" s="141"/>
      <c r="V93" s="141"/>
      <c r="W93" s="141"/>
      <c r="X93" s="141"/>
      <c r="Y93" s="141"/>
      <c r="Z93" s="141"/>
      <c r="AA93" s="141"/>
      <c r="AB93" s="141"/>
      <c r="AC93" s="141"/>
      <c r="AD93" s="153">
        <f t="shared" si="3"/>
        <v>0</v>
      </c>
      <c r="AE93" t="e">
        <f>VLOOKUP(B93,'IND fish'!$B$3:$B$131,1,0)</f>
        <v>#N/A</v>
      </c>
    </row>
    <row r="94" spans="1:31" hidden="1" x14ac:dyDescent="0.3">
      <c r="A94" s="12">
        <v>94</v>
      </c>
      <c r="B94" s="304"/>
      <c r="C94" s="10"/>
      <c r="D94" s="13"/>
      <c r="E94" s="10"/>
      <c r="F94" s="10"/>
      <c r="G94" s="14"/>
      <c r="H94" s="103"/>
      <c r="I94" s="142"/>
      <c r="J94" s="143"/>
      <c r="K94" s="510"/>
      <c r="L94" s="13"/>
      <c r="M94" s="13"/>
      <c r="N94" s="13"/>
      <c r="O94" s="13"/>
      <c r="P94" s="140"/>
      <c r="Q94" s="140"/>
      <c r="R94" s="141"/>
      <c r="S94" s="141"/>
      <c r="T94" s="141"/>
      <c r="U94" s="141"/>
      <c r="V94" s="141"/>
      <c r="W94" s="141"/>
      <c r="X94" s="141"/>
      <c r="Y94" s="141"/>
      <c r="Z94" s="141"/>
      <c r="AA94" s="141"/>
      <c r="AB94" s="141"/>
      <c r="AC94" s="141"/>
      <c r="AD94" s="153">
        <f t="shared" si="3"/>
        <v>0</v>
      </c>
      <c r="AE94" t="e">
        <f>VLOOKUP(B94,'IND fish'!$B$3:$B$131,1,0)</f>
        <v>#N/A</v>
      </c>
    </row>
    <row r="95" spans="1:31" hidden="1" x14ac:dyDescent="0.3">
      <c r="A95" s="12">
        <v>95</v>
      </c>
      <c r="B95" s="304"/>
      <c r="C95" s="10"/>
      <c r="D95" s="13"/>
      <c r="E95" s="10"/>
      <c r="F95" s="10"/>
      <c r="G95" s="14"/>
      <c r="H95" s="103"/>
      <c r="I95" s="142"/>
      <c r="J95" s="143"/>
      <c r="K95" s="510"/>
      <c r="L95" s="13"/>
      <c r="M95" s="13"/>
      <c r="N95" s="13"/>
      <c r="O95" s="13"/>
      <c r="P95" s="140"/>
      <c r="Q95" s="140"/>
      <c r="R95" s="141"/>
      <c r="S95" s="141"/>
      <c r="T95" s="141"/>
      <c r="U95" s="141"/>
      <c r="V95" s="141"/>
      <c r="W95" s="141"/>
      <c r="X95" s="141"/>
      <c r="Y95" s="141"/>
      <c r="Z95" s="141"/>
      <c r="AA95" s="141"/>
      <c r="AB95" s="141"/>
      <c r="AC95" s="141"/>
      <c r="AD95" s="153">
        <f t="shared" si="3"/>
        <v>0</v>
      </c>
      <c r="AE95" t="e">
        <f>VLOOKUP(B95,'IND fish'!$B$3:$B$131,1,0)</f>
        <v>#N/A</v>
      </c>
    </row>
    <row r="96" spans="1:31" hidden="1" x14ac:dyDescent="0.3">
      <c r="A96" s="12">
        <v>96</v>
      </c>
      <c r="B96" s="304"/>
      <c r="C96" s="10"/>
      <c r="D96" s="13"/>
      <c r="E96" s="10"/>
      <c r="F96" s="10"/>
      <c r="G96" s="14"/>
      <c r="H96" s="103"/>
      <c r="I96" s="142"/>
      <c r="J96" s="143"/>
      <c r="K96" s="510"/>
      <c r="L96" s="13"/>
      <c r="M96" s="13"/>
      <c r="N96" s="13"/>
      <c r="O96" s="13"/>
      <c r="P96" s="140"/>
      <c r="Q96" s="140"/>
      <c r="R96" s="141"/>
      <c r="S96" s="141"/>
      <c r="T96" s="141"/>
      <c r="U96" s="141"/>
      <c r="V96" s="141"/>
      <c r="W96" s="141"/>
      <c r="X96" s="141"/>
      <c r="Y96" s="141"/>
      <c r="Z96" s="141"/>
      <c r="AA96" s="141"/>
      <c r="AB96" s="141"/>
      <c r="AC96" s="141"/>
      <c r="AD96" s="153">
        <f t="shared" si="3"/>
        <v>0</v>
      </c>
      <c r="AE96" t="e">
        <f>VLOOKUP(B96,'IND fish'!$B$3:$B$131,1,0)</f>
        <v>#N/A</v>
      </c>
    </row>
    <row r="97" spans="1:31" hidden="1" x14ac:dyDescent="0.3">
      <c r="A97" s="12">
        <v>97</v>
      </c>
      <c r="B97" s="304"/>
      <c r="C97" s="10"/>
      <c r="D97" s="13"/>
      <c r="E97" s="10"/>
      <c r="F97" s="10"/>
      <c r="G97" s="14"/>
      <c r="H97" s="103"/>
      <c r="I97" s="142"/>
      <c r="J97" s="143"/>
      <c r="K97" s="510"/>
      <c r="L97" s="13"/>
      <c r="M97" s="13"/>
      <c r="N97" s="13"/>
      <c r="O97" s="13"/>
      <c r="P97" s="140"/>
      <c r="Q97" s="140"/>
      <c r="R97" s="141"/>
      <c r="S97" s="141"/>
      <c r="T97" s="141"/>
      <c r="U97" s="141"/>
      <c r="V97" s="141"/>
      <c r="W97" s="141"/>
      <c r="X97" s="141"/>
      <c r="Y97" s="141"/>
      <c r="Z97" s="141"/>
      <c r="AA97" s="141"/>
      <c r="AB97" s="141"/>
      <c r="AC97" s="141"/>
      <c r="AD97" s="153">
        <f t="shared" si="3"/>
        <v>0</v>
      </c>
      <c r="AE97" t="e">
        <f>VLOOKUP(B97,'IND fish'!$B$3:$B$131,1,0)</f>
        <v>#N/A</v>
      </c>
    </row>
    <row r="98" spans="1:31" hidden="1" x14ac:dyDescent="0.3">
      <c r="A98" s="12">
        <v>98</v>
      </c>
      <c r="B98" s="304"/>
      <c r="C98" s="10"/>
      <c r="D98" s="13"/>
      <c r="E98" s="10"/>
      <c r="F98" s="10"/>
      <c r="G98" s="14"/>
      <c r="H98" s="103"/>
      <c r="I98" s="142"/>
      <c r="J98" s="143"/>
      <c r="K98" s="510"/>
      <c r="L98" s="13"/>
      <c r="M98" s="13"/>
      <c r="N98" s="13"/>
      <c r="O98" s="13"/>
      <c r="P98" s="140"/>
      <c r="Q98" s="140"/>
      <c r="R98" s="141"/>
      <c r="S98" s="141"/>
      <c r="T98" s="141"/>
      <c r="U98" s="141"/>
      <c r="V98" s="141"/>
      <c r="W98" s="141"/>
      <c r="X98" s="141"/>
      <c r="Y98" s="141"/>
      <c r="Z98" s="141"/>
      <c r="AA98" s="141"/>
      <c r="AB98" s="141"/>
      <c r="AC98" s="141"/>
      <c r="AD98" s="153">
        <f t="shared" si="3"/>
        <v>0</v>
      </c>
      <c r="AE98" t="e">
        <f>VLOOKUP(B98,'IND fish'!$B$3:$B$131,1,0)</f>
        <v>#N/A</v>
      </c>
    </row>
    <row r="99" spans="1:31" hidden="1" x14ac:dyDescent="0.3">
      <c r="A99" s="12">
        <v>99</v>
      </c>
      <c r="B99" s="304"/>
      <c r="C99" s="10"/>
      <c r="D99" s="13"/>
      <c r="E99" s="10"/>
      <c r="F99" s="10"/>
      <c r="G99" s="14"/>
      <c r="H99" s="103"/>
      <c r="I99" s="142"/>
      <c r="J99" s="143"/>
      <c r="K99" s="510"/>
      <c r="L99" s="13"/>
      <c r="M99" s="13"/>
      <c r="N99" s="13"/>
      <c r="O99" s="13"/>
      <c r="P99" s="140"/>
      <c r="Q99" s="140"/>
      <c r="R99" s="141"/>
      <c r="S99" s="141"/>
      <c r="T99" s="141"/>
      <c r="U99" s="141"/>
      <c r="V99" s="141"/>
      <c r="W99" s="141"/>
      <c r="X99" s="141"/>
      <c r="Y99" s="141"/>
      <c r="Z99" s="141"/>
      <c r="AA99" s="141"/>
      <c r="AB99" s="141"/>
      <c r="AC99" s="141"/>
      <c r="AD99" s="153">
        <f t="shared" si="3"/>
        <v>0</v>
      </c>
      <c r="AE99" t="e">
        <f>VLOOKUP(B99,'IND fish'!$B$3:$B$131,1,0)</f>
        <v>#N/A</v>
      </c>
    </row>
    <row r="100" spans="1:31" ht="15" hidden="1" customHeight="1" x14ac:dyDescent="0.3">
      <c r="A100" s="12">
        <v>100</v>
      </c>
      <c r="B100" s="304"/>
      <c r="C100" s="10"/>
      <c r="D100" s="13"/>
      <c r="E100" s="10"/>
      <c r="F100" s="10"/>
      <c r="G100" s="14"/>
      <c r="H100" s="103"/>
      <c r="I100" s="142"/>
      <c r="J100" s="143"/>
      <c r="K100" s="510"/>
      <c r="L100" s="13"/>
      <c r="M100" s="13"/>
      <c r="N100" s="13"/>
      <c r="O100" s="13"/>
      <c r="P100" s="140"/>
      <c r="Q100" s="140"/>
      <c r="R100" s="141"/>
      <c r="S100" s="141"/>
      <c r="T100" s="141"/>
      <c r="U100" s="141"/>
      <c r="V100" s="141"/>
      <c r="W100" s="141"/>
      <c r="X100" s="141"/>
      <c r="Y100" s="141"/>
      <c r="Z100" s="141"/>
      <c r="AA100" s="141"/>
      <c r="AB100" s="141"/>
      <c r="AC100" s="141"/>
      <c r="AD100" s="153">
        <f t="shared" ref="AD100:AD110" si="4">SUM(L100:AC100)</f>
        <v>0</v>
      </c>
      <c r="AE100" t="e">
        <f>VLOOKUP(B100,'IND fish'!$B$3:$B$131,1,0)</f>
        <v>#N/A</v>
      </c>
    </row>
    <row r="101" spans="1:31" ht="15" hidden="1" customHeight="1" x14ac:dyDescent="0.3">
      <c r="A101" s="12">
        <v>101</v>
      </c>
      <c r="B101" s="304"/>
      <c r="C101" s="10"/>
      <c r="D101" s="13"/>
      <c r="E101" s="10"/>
      <c r="F101" s="10"/>
      <c r="G101" s="14"/>
      <c r="H101" s="103"/>
      <c r="I101" s="142"/>
      <c r="J101" s="143"/>
      <c r="K101" s="510"/>
      <c r="L101" s="13"/>
      <c r="M101" s="13"/>
      <c r="N101" s="13"/>
      <c r="O101" s="13"/>
      <c r="P101" s="140"/>
      <c r="Q101" s="140"/>
      <c r="R101" s="141"/>
      <c r="S101" s="141"/>
      <c r="T101" s="141"/>
      <c r="U101" s="141"/>
      <c r="V101" s="141"/>
      <c r="W101" s="141"/>
      <c r="X101" s="141"/>
      <c r="Y101" s="141"/>
      <c r="Z101" s="141"/>
      <c r="AA101" s="141"/>
      <c r="AB101" s="141"/>
      <c r="AC101" s="141"/>
      <c r="AD101" s="153">
        <f t="shared" si="4"/>
        <v>0</v>
      </c>
      <c r="AE101" t="e">
        <f>VLOOKUP(B101,'IND fish'!$B$3:$B$131,1,0)</f>
        <v>#N/A</v>
      </c>
    </row>
    <row r="102" spans="1:31" ht="15" hidden="1" customHeight="1" x14ac:dyDescent="0.3">
      <c r="A102" s="12">
        <v>102</v>
      </c>
      <c r="B102" s="304"/>
      <c r="C102" s="10"/>
      <c r="D102" s="13"/>
      <c r="E102" s="10"/>
      <c r="F102" s="10"/>
      <c r="G102" s="14"/>
      <c r="H102" s="103"/>
      <c r="I102" s="142"/>
      <c r="J102" s="143"/>
      <c r="K102" s="510"/>
      <c r="L102" s="13"/>
      <c r="M102" s="13"/>
      <c r="N102" s="13"/>
      <c r="O102" s="13"/>
      <c r="P102" s="140"/>
      <c r="Q102" s="140"/>
      <c r="R102" s="141"/>
      <c r="S102" s="141"/>
      <c r="T102" s="141"/>
      <c r="U102" s="141"/>
      <c r="V102" s="141"/>
      <c r="W102" s="141"/>
      <c r="X102" s="141"/>
      <c r="Y102" s="141"/>
      <c r="Z102" s="141"/>
      <c r="AA102" s="141"/>
      <c r="AB102" s="141"/>
      <c r="AC102" s="141"/>
      <c r="AD102" s="153">
        <f t="shared" si="4"/>
        <v>0</v>
      </c>
      <c r="AE102" t="e">
        <f>VLOOKUP(B102,'IND fish'!$B$3:$B$131,1,0)</f>
        <v>#N/A</v>
      </c>
    </row>
    <row r="103" spans="1:31" ht="15" hidden="1" customHeight="1" x14ac:dyDescent="0.3">
      <c r="A103" s="12">
        <v>103</v>
      </c>
      <c r="B103" s="304"/>
      <c r="C103" s="10"/>
      <c r="D103" s="13"/>
      <c r="E103" s="10"/>
      <c r="F103" s="10"/>
      <c r="G103" s="14"/>
      <c r="H103" s="103"/>
      <c r="I103" s="142"/>
      <c r="J103" s="143"/>
      <c r="K103" s="510"/>
      <c r="L103" s="13"/>
      <c r="M103" s="13"/>
      <c r="N103" s="13"/>
      <c r="O103" s="13"/>
      <c r="P103" s="140"/>
      <c r="Q103" s="140"/>
      <c r="R103" s="141"/>
      <c r="S103" s="141"/>
      <c r="T103" s="141"/>
      <c r="U103" s="141"/>
      <c r="V103" s="141"/>
      <c r="W103" s="141"/>
      <c r="X103" s="141"/>
      <c r="Y103" s="141"/>
      <c r="Z103" s="141"/>
      <c r="AA103" s="141"/>
      <c r="AB103" s="141"/>
      <c r="AC103" s="141"/>
      <c r="AD103" s="153">
        <f t="shared" si="4"/>
        <v>0</v>
      </c>
      <c r="AE103" t="e">
        <f>VLOOKUP(B103,'IND fish'!$B$3:$B$131,1,0)</f>
        <v>#N/A</v>
      </c>
    </row>
    <row r="104" spans="1:31" ht="15" hidden="1" customHeight="1" x14ac:dyDescent="0.3">
      <c r="A104" s="12">
        <v>104</v>
      </c>
      <c r="B104" s="304"/>
      <c r="C104" s="10"/>
      <c r="D104" s="13"/>
      <c r="E104" s="10"/>
      <c r="F104" s="10"/>
      <c r="G104" s="14"/>
      <c r="H104" s="103"/>
      <c r="I104" s="142"/>
      <c r="J104" s="143"/>
      <c r="K104" s="510"/>
      <c r="L104" s="13"/>
      <c r="M104" s="13"/>
      <c r="N104" s="13"/>
      <c r="O104" s="13"/>
      <c r="P104" s="140"/>
      <c r="Q104" s="140"/>
      <c r="R104" s="141"/>
      <c r="S104" s="141"/>
      <c r="T104" s="141"/>
      <c r="U104" s="141"/>
      <c r="V104" s="141"/>
      <c r="W104" s="141"/>
      <c r="X104" s="141"/>
      <c r="Y104" s="141"/>
      <c r="Z104" s="141"/>
      <c r="AA104" s="141"/>
      <c r="AB104" s="141"/>
      <c r="AC104" s="141"/>
      <c r="AD104" s="153">
        <f t="shared" si="4"/>
        <v>0</v>
      </c>
      <c r="AE104" t="e">
        <f>VLOOKUP(B104,'IND fish'!$B$3:$B$131,1,0)</f>
        <v>#N/A</v>
      </c>
    </row>
    <row r="105" spans="1:31" ht="15" hidden="1" customHeight="1" x14ac:dyDescent="0.3">
      <c r="A105" s="12">
        <v>105</v>
      </c>
      <c r="B105" s="304"/>
      <c r="C105" s="10"/>
      <c r="D105" s="13"/>
      <c r="E105" s="10"/>
      <c r="F105" s="10"/>
      <c r="G105" s="14"/>
      <c r="H105" s="103"/>
      <c r="I105" s="142"/>
      <c r="J105" s="143"/>
      <c r="K105" s="510"/>
      <c r="L105" s="13"/>
      <c r="M105" s="13"/>
      <c r="N105" s="13"/>
      <c r="O105" s="13"/>
      <c r="P105" s="140"/>
      <c r="Q105" s="140"/>
      <c r="R105" s="141"/>
      <c r="S105" s="141"/>
      <c r="T105" s="141"/>
      <c r="U105" s="141"/>
      <c r="V105" s="141"/>
      <c r="W105" s="141"/>
      <c r="X105" s="141"/>
      <c r="Y105" s="141"/>
      <c r="Z105" s="141"/>
      <c r="AA105" s="141"/>
      <c r="AB105" s="141"/>
      <c r="AC105" s="141"/>
      <c r="AD105" s="153">
        <f t="shared" si="4"/>
        <v>0</v>
      </c>
      <c r="AE105" t="e">
        <f>VLOOKUP(B105,'IND fish'!$B$3:$B$131,1,0)</f>
        <v>#N/A</v>
      </c>
    </row>
    <row r="106" spans="1:31" ht="15" hidden="1" customHeight="1" x14ac:dyDescent="0.3">
      <c r="A106" s="12">
        <v>106</v>
      </c>
      <c r="B106" s="304"/>
      <c r="C106" s="10"/>
      <c r="D106" s="13"/>
      <c r="E106" s="10"/>
      <c r="F106" s="10"/>
      <c r="G106" s="14"/>
      <c r="H106" s="14"/>
      <c r="I106" s="142"/>
      <c r="J106" s="143"/>
      <c r="K106" s="510"/>
      <c r="L106" s="13"/>
      <c r="M106" s="13"/>
      <c r="N106" s="13"/>
      <c r="O106" s="13"/>
      <c r="P106" s="140"/>
      <c r="Q106" s="140"/>
      <c r="R106" s="141"/>
      <c r="S106" s="141"/>
      <c r="T106" s="141"/>
      <c r="U106" s="141"/>
      <c r="V106" s="141"/>
      <c r="W106" s="141"/>
      <c r="X106" s="141"/>
      <c r="Y106" s="141"/>
      <c r="Z106" s="141"/>
      <c r="AA106" s="141"/>
      <c r="AB106" s="141"/>
      <c r="AC106" s="141"/>
      <c r="AD106" s="153">
        <f t="shared" si="4"/>
        <v>0</v>
      </c>
      <c r="AE106" t="e">
        <f>VLOOKUP(B106,'IND fish'!$B$3:$B$131,1,0)</f>
        <v>#N/A</v>
      </c>
    </row>
    <row r="107" spans="1:31" ht="15" hidden="1" customHeight="1" x14ac:dyDescent="0.3">
      <c r="A107" s="12">
        <v>107</v>
      </c>
      <c r="B107" s="304"/>
      <c r="C107" s="10"/>
      <c r="D107" s="13"/>
      <c r="E107" s="10"/>
      <c r="F107" s="10"/>
      <c r="G107" s="14"/>
      <c r="H107" s="14"/>
      <c r="I107" s="142"/>
      <c r="J107" s="143"/>
      <c r="K107" s="510"/>
      <c r="L107" s="13"/>
      <c r="M107" s="13"/>
      <c r="N107" s="13"/>
      <c r="O107" s="13"/>
      <c r="P107" s="140"/>
      <c r="Q107" s="140"/>
      <c r="R107" s="141"/>
      <c r="S107" s="141"/>
      <c r="T107" s="141"/>
      <c r="U107" s="141"/>
      <c r="V107" s="141"/>
      <c r="W107" s="141"/>
      <c r="X107" s="141"/>
      <c r="Y107" s="141"/>
      <c r="Z107" s="141"/>
      <c r="AA107" s="141"/>
      <c r="AB107" s="141"/>
      <c r="AC107" s="141"/>
      <c r="AD107" s="153">
        <f t="shared" si="4"/>
        <v>0</v>
      </c>
      <c r="AE107" t="e">
        <f>VLOOKUP(B107,'IND fish'!$B$3:$B$131,1,0)</f>
        <v>#N/A</v>
      </c>
    </row>
    <row r="108" spans="1:31" ht="15" hidden="1" customHeight="1" x14ac:dyDescent="0.3">
      <c r="A108" s="12">
        <v>108</v>
      </c>
      <c r="B108" s="304"/>
      <c r="C108" s="10"/>
      <c r="D108" s="13"/>
      <c r="E108" s="10"/>
      <c r="F108" s="10"/>
      <c r="G108" s="14"/>
      <c r="H108" s="14"/>
      <c r="I108" s="142"/>
      <c r="J108" s="143"/>
      <c r="K108" s="510"/>
      <c r="L108" s="13"/>
      <c r="M108" s="13"/>
      <c r="N108" s="13"/>
      <c r="O108" s="13"/>
      <c r="P108" s="140"/>
      <c r="Q108" s="140"/>
      <c r="R108" s="141"/>
      <c r="S108" s="141"/>
      <c r="T108" s="141"/>
      <c r="U108" s="141"/>
      <c r="V108" s="141"/>
      <c r="W108" s="141"/>
      <c r="X108" s="141"/>
      <c r="Y108" s="141"/>
      <c r="Z108" s="141"/>
      <c r="AA108" s="141"/>
      <c r="AB108" s="141"/>
      <c r="AC108" s="141"/>
      <c r="AD108" s="153">
        <f t="shared" si="4"/>
        <v>0</v>
      </c>
      <c r="AE108" t="e">
        <f>VLOOKUP(B108,'IND fish'!$B$3:$B$131,1,0)</f>
        <v>#N/A</v>
      </c>
    </row>
    <row r="109" spans="1:31" ht="15" hidden="1" customHeight="1" x14ac:dyDescent="0.3">
      <c r="A109" s="12">
        <v>109</v>
      </c>
      <c r="B109" s="304"/>
      <c r="C109" s="10"/>
      <c r="D109" s="13"/>
      <c r="E109" s="10"/>
      <c r="F109" s="10"/>
      <c r="G109" s="14"/>
      <c r="H109" s="14"/>
      <c r="I109" s="142"/>
      <c r="J109" s="143"/>
      <c r="K109" s="510"/>
      <c r="L109" s="13"/>
      <c r="M109" s="13"/>
      <c r="N109" s="13"/>
      <c r="O109" s="13"/>
      <c r="P109" s="140"/>
      <c r="Q109" s="140"/>
      <c r="R109" s="141"/>
      <c r="S109" s="141"/>
      <c r="T109" s="141"/>
      <c r="U109" s="141"/>
      <c r="V109" s="141"/>
      <c r="W109" s="141"/>
      <c r="X109" s="141"/>
      <c r="Y109" s="141"/>
      <c r="Z109" s="141"/>
      <c r="AA109" s="141"/>
      <c r="AB109" s="141"/>
      <c r="AC109" s="141"/>
      <c r="AD109" s="153">
        <f t="shared" si="4"/>
        <v>0</v>
      </c>
      <c r="AE109" t="e">
        <f>VLOOKUP(B109,'IND fish'!$B$3:$B$131,1,0)</f>
        <v>#N/A</v>
      </c>
    </row>
    <row r="110" spans="1:31" ht="15" hidden="1" customHeight="1" x14ac:dyDescent="0.3">
      <c r="A110" s="12">
        <v>110</v>
      </c>
      <c r="B110" s="304"/>
      <c r="C110" s="10"/>
      <c r="D110" s="13"/>
      <c r="E110" s="10"/>
      <c r="F110" s="10"/>
      <c r="G110" s="14"/>
      <c r="H110" s="14"/>
      <c r="I110" s="142"/>
      <c r="J110" s="143"/>
      <c r="K110" s="510"/>
      <c r="L110" s="13"/>
      <c r="M110" s="13"/>
      <c r="N110" s="13"/>
      <c r="O110" s="13"/>
      <c r="P110" s="140"/>
      <c r="Q110" s="140"/>
      <c r="R110" s="141"/>
      <c r="S110" s="141"/>
      <c r="T110" s="141"/>
      <c r="U110" s="141"/>
      <c r="V110" s="141"/>
      <c r="W110" s="141"/>
      <c r="X110" s="141"/>
      <c r="Y110" s="141"/>
      <c r="Z110" s="141"/>
      <c r="AA110" s="141"/>
      <c r="AB110" s="141"/>
      <c r="AC110" s="141"/>
      <c r="AD110" s="153">
        <f t="shared" si="4"/>
        <v>0</v>
      </c>
      <c r="AE110" t="e">
        <f>VLOOKUP(B110,'IND fish'!$B$3:$B$131,1,0)</f>
        <v>#N/A</v>
      </c>
    </row>
    <row r="111" spans="1:31" x14ac:dyDescent="0.3">
      <c r="A111" s="6"/>
      <c r="B111" s="535"/>
      <c r="C111" s="535"/>
      <c r="D111" s="535"/>
      <c r="E111" s="5"/>
      <c r="F111" s="5"/>
      <c r="G111" s="7"/>
      <c r="H111" s="7"/>
      <c r="I111" s="8"/>
      <c r="K111" s="512"/>
      <c r="L111" s="535"/>
      <c r="M111" s="535"/>
      <c r="N111" s="535"/>
      <c r="O111" s="535"/>
      <c r="P111" s="5"/>
      <c r="Q111" s="536"/>
      <c r="R111" s="536"/>
      <c r="S111" s="133"/>
      <c r="T111" s="133"/>
      <c r="U111" s="133"/>
      <c r="V111" s="133"/>
      <c r="W111" s="133"/>
      <c r="X111" s="133"/>
      <c r="Y111" s="133"/>
      <c r="Z111" s="133"/>
      <c r="AA111" s="133"/>
      <c r="AB111" s="133"/>
      <c r="AC111" s="133"/>
      <c r="AD111" s="3"/>
    </row>
    <row r="112" spans="1:31" x14ac:dyDescent="0.3">
      <c r="A112" s="6"/>
      <c r="B112" s="310" t="s">
        <v>205</v>
      </c>
      <c r="C112" s="537"/>
      <c r="D112" s="537"/>
      <c r="E112" s="537"/>
      <c r="F112" s="537"/>
      <c r="G112" s="537"/>
      <c r="H112" s="7"/>
      <c r="I112" s="8"/>
      <c r="J112" s="144">
        <f>SUM(K112*2.204)</f>
        <v>145.98126083370835</v>
      </c>
      <c r="K112" s="512">
        <f>SUM(K4:K92)</f>
        <v>66.234691848325014</v>
      </c>
      <c r="L112" s="5">
        <f>SUM(L4:L92)</f>
        <v>11</v>
      </c>
      <c r="M112" s="5">
        <f>SUM(M4:M92)</f>
        <v>1</v>
      </c>
      <c r="N112" s="5">
        <f>SUM(N4:N92)</f>
        <v>4</v>
      </c>
      <c r="O112" s="5">
        <f>SUM(O4:O92)</f>
        <v>22</v>
      </c>
      <c r="P112" s="133">
        <f t="shared" ref="P112:AD112" si="5">SUM(P4:P92)</f>
        <v>1</v>
      </c>
      <c r="Q112" s="133">
        <f t="shared" si="5"/>
        <v>3</v>
      </c>
      <c r="R112" s="133">
        <f t="shared" si="5"/>
        <v>0</v>
      </c>
      <c r="S112" s="133">
        <f t="shared" si="5"/>
        <v>23</v>
      </c>
      <c r="T112" s="133">
        <f t="shared" si="5"/>
        <v>1</v>
      </c>
      <c r="U112" s="133">
        <f t="shared" si="5"/>
        <v>1</v>
      </c>
      <c r="V112" s="133"/>
      <c r="W112" s="133">
        <f t="shared" si="5"/>
        <v>0</v>
      </c>
      <c r="X112" s="133"/>
      <c r="Y112" s="133"/>
      <c r="Z112" s="133"/>
      <c r="AA112" s="133"/>
      <c r="AB112" s="133">
        <f t="shared" si="5"/>
        <v>0</v>
      </c>
      <c r="AC112" s="133">
        <f t="shared" si="5"/>
        <v>0</v>
      </c>
      <c r="AD112" s="133">
        <f t="shared" si="5"/>
        <v>122</v>
      </c>
    </row>
    <row r="113" spans="1:30" x14ac:dyDescent="0.3">
      <c r="A113" s="6"/>
      <c r="B113" s="538"/>
      <c r="C113" s="538"/>
      <c r="D113" s="538"/>
      <c r="E113" s="5"/>
      <c r="F113" s="5"/>
      <c r="G113" s="7"/>
      <c r="H113" s="7"/>
      <c r="I113" s="8"/>
      <c r="J113" s="5"/>
      <c r="K113" s="512"/>
      <c r="L113" s="538"/>
      <c r="M113" s="538"/>
      <c r="N113" s="538"/>
      <c r="O113" s="538"/>
      <c r="P113" s="5"/>
      <c r="Q113" s="539"/>
      <c r="R113" s="539"/>
      <c r="S113" s="133"/>
      <c r="T113" s="133"/>
      <c r="U113" s="133"/>
      <c r="V113" s="133"/>
      <c r="W113" s="133"/>
      <c r="X113" s="133"/>
      <c r="Y113" s="133"/>
      <c r="Z113" s="133"/>
      <c r="AA113" s="133"/>
      <c r="AB113" s="133"/>
      <c r="AC113" s="133"/>
      <c r="AD113" s="3"/>
    </row>
    <row r="114" spans="1:30" x14ac:dyDescent="0.3">
      <c r="A114" s="6"/>
      <c r="B114" s="309"/>
      <c r="C114" s="5"/>
      <c r="D114" s="5"/>
      <c r="E114" s="5"/>
      <c r="F114" s="5"/>
      <c r="G114" s="7"/>
      <c r="H114" s="7"/>
      <c r="I114" s="8"/>
      <c r="J114" s="5"/>
      <c r="K114" s="512"/>
      <c r="L114" s="5"/>
      <c r="M114" s="5"/>
      <c r="N114" s="5"/>
      <c r="O114" s="5"/>
      <c r="P114" s="5"/>
      <c r="Q114" s="133"/>
      <c r="R114" s="133"/>
      <c r="S114" s="133"/>
      <c r="T114" s="133"/>
      <c r="U114" s="133"/>
      <c r="V114" s="133"/>
      <c r="W114" s="133"/>
      <c r="X114" s="133"/>
      <c r="Y114" s="133"/>
      <c r="Z114" s="133"/>
      <c r="AA114" s="133"/>
      <c r="AB114" s="133"/>
      <c r="AC114" s="133"/>
      <c r="AD114" s="3"/>
    </row>
    <row r="115" spans="1:30" x14ac:dyDescent="0.3">
      <c r="A115" s="6"/>
      <c r="B115" s="309"/>
      <c r="C115" s="5"/>
      <c r="D115" s="5"/>
      <c r="E115" s="5"/>
      <c r="F115" s="5"/>
      <c r="G115" s="7"/>
      <c r="H115" s="7"/>
      <c r="I115" s="8"/>
      <c r="J115" s="5"/>
      <c r="K115" s="512"/>
      <c r="L115" s="5"/>
      <c r="M115" s="5"/>
      <c r="N115" s="5"/>
      <c r="O115" s="5"/>
      <c r="P115" s="5"/>
      <c r="Q115" s="133"/>
      <c r="R115" s="133"/>
      <c r="S115" s="133"/>
      <c r="T115" s="133"/>
      <c r="U115" s="133"/>
      <c r="V115" s="133"/>
      <c r="W115" s="133"/>
      <c r="X115" s="133"/>
      <c r="Y115" s="133"/>
      <c r="Z115" s="133"/>
      <c r="AA115" s="133"/>
      <c r="AB115" s="133"/>
      <c r="AC115" s="133"/>
      <c r="AD115" s="3"/>
    </row>
    <row r="116" spans="1:30" x14ac:dyDescent="0.3">
      <c r="A116" s="6"/>
      <c r="B116" s="309"/>
      <c r="C116" s="5"/>
      <c r="D116" s="5"/>
      <c r="E116" s="5"/>
      <c r="F116" s="5"/>
      <c r="G116" s="7"/>
      <c r="H116" s="7"/>
      <c r="I116" s="8"/>
      <c r="J116" s="5"/>
      <c r="K116" s="512"/>
      <c r="L116" s="5"/>
      <c r="M116" s="5"/>
      <c r="N116" s="5"/>
      <c r="O116" s="5"/>
      <c r="P116" s="5"/>
      <c r="Q116" s="133"/>
      <c r="R116" s="133"/>
      <c r="S116" s="133"/>
      <c r="T116" s="133"/>
      <c r="U116" s="133"/>
      <c r="V116" s="133"/>
      <c r="W116" s="133"/>
      <c r="X116" s="133"/>
      <c r="Y116" s="133"/>
      <c r="Z116" s="133"/>
      <c r="AA116" s="133"/>
      <c r="AB116" s="133"/>
      <c r="AC116" s="133"/>
      <c r="AD116" s="3"/>
    </row>
    <row r="117" spans="1:30" ht="15" customHeight="1" x14ac:dyDescent="0.3">
      <c r="A117" s="6"/>
      <c r="B117" s="534"/>
      <c r="C117" s="534"/>
      <c r="D117" s="534"/>
      <c r="E117" s="534"/>
      <c r="F117" s="534"/>
      <c r="G117" s="534"/>
      <c r="H117" s="534"/>
      <c r="I117" s="135"/>
      <c r="J117" s="135"/>
      <c r="K117" s="512"/>
      <c r="L117" s="5"/>
      <c r="M117" s="5"/>
      <c r="N117" s="5"/>
      <c r="O117" s="5"/>
      <c r="P117" s="5"/>
      <c r="Q117" s="133"/>
      <c r="R117" s="133"/>
      <c r="S117" s="133"/>
      <c r="T117" s="133"/>
      <c r="U117" s="133"/>
      <c r="V117" s="133"/>
      <c r="W117" s="133"/>
      <c r="X117" s="133"/>
      <c r="Y117" s="133"/>
      <c r="Z117" s="133"/>
      <c r="AA117" s="133"/>
      <c r="AB117" s="133"/>
      <c r="AC117" s="133"/>
      <c r="AD117" s="3"/>
    </row>
    <row r="118" spans="1:30" x14ac:dyDescent="0.3">
      <c r="A118" s="6"/>
      <c r="B118" s="534"/>
      <c r="C118" s="534"/>
      <c r="D118" s="534"/>
      <c r="E118" s="534"/>
      <c r="F118" s="534"/>
      <c r="G118" s="534"/>
      <c r="H118" s="534"/>
      <c r="I118" s="135"/>
      <c r="J118" s="135"/>
      <c r="K118" s="512"/>
      <c r="L118" s="5"/>
      <c r="M118" s="5"/>
      <c r="N118" s="5"/>
      <c r="O118" s="5"/>
      <c r="P118" s="5"/>
      <c r="Q118" s="133"/>
      <c r="R118" s="133"/>
      <c r="S118" s="133"/>
      <c r="T118" s="133"/>
      <c r="U118" s="133"/>
      <c r="V118" s="133"/>
      <c r="W118" s="133"/>
      <c r="X118" s="133"/>
      <c r="Y118" s="133"/>
      <c r="Z118" s="133"/>
      <c r="AA118" s="133"/>
      <c r="AB118" s="133"/>
      <c r="AC118" s="133"/>
      <c r="AD118" s="3"/>
    </row>
    <row r="119" spans="1:30" x14ac:dyDescent="0.3">
      <c r="A119" s="6"/>
      <c r="B119" s="534"/>
      <c r="C119" s="534"/>
      <c r="D119" s="534"/>
      <c r="E119" s="534"/>
      <c r="F119" s="534"/>
      <c r="G119" s="534"/>
      <c r="H119" s="534"/>
      <c r="I119" s="135"/>
      <c r="J119" s="135"/>
      <c r="K119" s="512"/>
      <c r="L119" s="5"/>
      <c r="M119" s="5"/>
      <c r="N119" s="5"/>
      <c r="O119" s="5"/>
      <c r="P119" s="5"/>
      <c r="Q119" s="133"/>
      <c r="R119" s="133"/>
      <c r="S119" s="133"/>
      <c r="T119" s="133"/>
      <c r="U119" s="133"/>
      <c r="V119" s="133"/>
      <c r="W119" s="133"/>
      <c r="X119" s="133"/>
      <c r="Y119" s="133"/>
      <c r="Z119" s="133"/>
      <c r="AA119" s="133"/>
      <c r="AB119" s="133"/>
      <c r="AC119" s="133"/>
      <c r="AD119" s="3"/>
    </row>
    <row r="120" spans="1:30" x14ac:dyDescent="0.3">
      <c r="A120" s="6"/>
      <c r="B120" s="316"/>
      <c r="C120" s="135"/>
      <c r="D120" s="135"/>
      <c r="E120" s="135"/>
      <c r="F120" s="135"/>
      <c r="G120" s="135"/>
      <c r="H120" s="135"/>
      <c r="I120" s="135"/>
      <c r="J120" s="135"/>
      <c r="K120" s="512"/>
      <c r="L120" s="5"/>
      <c r="M120" s="5"/>
      <c r="N120" s="5"/>
      <c r="O120" s="5"/>
      <c r="P120" s="5"/>
      <c r="Q120" s="133"/>
      <c r="R120" s="133"/>
      <c r="S120" s="133"/>
      <c r="T120" s="133"/>
      <c r="U120" s="133"/>
      <c r="V120" s="133"/>
      <c r="W120" s="133"/>
      <c r="X120" s="133"/>
      <c r="Y120" s="133"/>
      <c r="Z120" s="133"/>
      <c r="AA120" s="133"/>
      <c r="AB120" s="133"/>
      <c r="AC120" s="133"/>
      <c r="AD120" s="3"/>
    </row>
    <row r="121" spans="1:30" x14ac:dyDescent="0.3">
      <c r="A121" s="6"/>
      <c r="B121" s="316"/>
      <c r="C121" s="135"/>
      <c r="D121" s="135"/>
      <c r="E121" s="135"/>
      <c r="F121" s="135"/>
      <c r="G121" s="135"/>
      <c r="H121" s="135"/>
      <c r="I121" s="135"/>
      <c r="J121" s="135"/>
      <c r="K121" s="512"/>
      <c r="L121" s="5"/>
      <c r="M121" s="5"/>
      <c r="N121" s="5"/>
      <c r="O121" s="5"/>
      <c r="P121" s="5"/>
      <c r="Q121" s="133"/>
      <c r="R121" s="133"/>
      <c r="S121" s="133"/>
      <c r="T121" s="133"/>
      <c r="U121" s="133"/>
      <c r="V121" s="133"/>
      <c r="W121" s="133"/>
      <c r="X121" s="133"/>
      <c r="Y121" s="133"/>
      <c r="Z121" s="133"/>
      <c r="AA121" s="133"/>
      <c r="AB121" s="133"/>
      <c r="AC121" s="133"/>
      <c r="AD121" s="3"/>
    </row>
    <row r="123" spans="1:30" x14ac:dyDescent="0.3">
      <c r="G123" s="146"/>
      <c r="H123" s="147"/>
    </row>
    <row r="124" spans="1:30" x14ac:dyDescent="0.3">
      <c r="H124" s="147"/>
    </row>
    <row r="125" spans="1:30" x14ac:dyDescent="0.3">
      <c r="G125" s="146"/>
      <c r="H125" s="147"/>
    </row>
    <row r="127" spans="1:30" x14ac:dyDescent="0.3">
      <c r="B127" s="322"/>
    </row>
    <row r="128" spans="1:30" x14ac:dyDescent="0.3">
      <c r="B128" s="322"/>
    </row>
    <row r="129" spans="2:9" x14ac:dyDescent="0.3">
      <c r="B129" s="322"/>
      <c r="D129" s="147"/>
      <c r="G129" s="149"/>
      <c r="H129" s="149"/>
      <c r="I129" s="150"/>
    </row>
    <row r="130" spans="2:9" x14ac:dyDescent="0.3">
      <c r="B130" s="322"/>
      <c r="D130" s="147"/>
      <c r="I130" s="150"/>
    </row>
    <row r="131" spans="2:9" x14ac:dyDescent="0.3">
      <c r="B131" s="322"/>
      <c r="D131" s="147"/>
      <c r="I131" s="150"/>
    </row>
    <row r="132" spans="2:9" x14ac:dyDescent="0.3">
      <c r="B132" s="322"/>
      <c r="D132" s="147"/>
      <c r="I132" s="150"/>
    </row>
    <row r="133" spans="2:9" x14ac:dyDescent="0.3">
      <c r="B133" s="322"/>
      <c r="D133" s="147"/>
      <c r="I133" s="150"/>
    </row>
    <row r="134" spans="2:9" x14ac:dyDescent="0.3">
      <c r="B134" s="322"/>
      <c r="D134" s="147"/>
    </row>
    <row r="135" spans="2:9" x14ac:dyDescent="0.3">
      <c r="B135" s="322"/>
    </row>
    <row r="136" spans="2:9" x14ac:dyDescent="0.3">
      <c r="B136" s="322"/>
      <c r="D136" s="147"/>
      <c r="I136" s="150"/>
    </row>
    <row r="137" spans="2:9" x14ac:dyDescent="0.3">
      <c r="B137" s="322"/>
      <c r="D137" s="147"/>
      <c r="I137" s="150"/>
    </row>
    <row r="138" spans="2:9" x14ac:dyDescent="0.3">
      <c r="B138" s="322"/>
      <c r="D138" s="147"/>
      <c r="I138" s="150"/>
    </row>
    <row r="139" spans="2:9" x14ac:dyDescent="0.3">
      <c r="B139" s="322"/>
      <c r="D139" s="147"/>
      <c r="I139" s="150"/>
    </row>
    <row r="140" spans="2:9" x14ac:dyDescent="0.3">
      <c r="B140" s="322"/>
      <c r="D140" s="147"/>
      <c r="I140" s="150"/>
    </row>
    <row r="141" spans="2:9" x14ac:dyDescent="0.3">
      <c r="B141" s="322"/>
    </row>
    <row r="142" spans="2:9" x14ac:dyDescent="0.3">
      <c r="B142" s="322"/>
    </row>
    <row r="143" spans="2:9" x14ac:dyDescent="0.3">
      <c r="B143" s="322"/>
      <c r="D143" s="147"/>
      <c r="I143" s="150"/>
    </row>
    <row r="144" spans="2:9" x14ac:dyDescent="0.3">
      <c r="D144" s="147"/>
      <c r="I144" s="150"/>
    </row>
    <row r="145" spans="4:9" x14ac:dyDescent="0.3">
      <c r="D145" s="147"/>
      <c r="I145" s="150"/>
    </row>
    <row r="146" spans="4:9" x14ac:dyDescent="0.3">
      <c r="D146" s="147"/>
      <c r="I146" s="150"/>
    </row>
    <row r="147" spans="4:9" x14ac:dyDescent="0.3">
      <c r="D147" s="147"/>
      <c r="I147" s="150"/>
    </row>
    <row r="150" spans="4:9" x14ac:dyDescent="0.3">
      <c r="D150" s="147"/>
      <c r="I150" s="150"/>
    </row>
    <row r="151" spans="4:9" x14ac:dyDescent="0.3">
      <c r="D151" s="147"/>
      <c r="I151" s="150"/>
    </row>
    <row r="152" spans="4:9" x14ac:dyDescent="0.3">
      <c r="D152" s="147"/>
      <c r="I152" s="150"/>
    </row>
    <row r="153" spans="4:9" x14ac:dyDescent="0.3">
      <c r="D153" s="147"/>
      <c r="I153" s="150"/>
    </row>
    <row r="154" spans="4:9" x14ac:dyDescent="0.3">
      <c r="D154" s="147"/>
      <c r="I154" s="150"/>
    </row>
  </sheetData>
  <mergeCells count="8">
    <mergeCell ref="B117:H119"/>
    <mergeCell ref="B111:D111"/>
    <mergeCell ref="L111:O111"/>
    <mergeCell ref="Q111:R111"/>
    <mergeCell ref="C112:G112"/>
    <mergeCell ref="B113:D113"/>
    <mergeCell ref="L113:O113"/>
    <mergeCell ref="Q113:R113"/>
  </mergeCells>
  <dataValidations count="1">
    <dataValidation showDropDown="1" showInputMessage="1" showErrorMessage="1" sqref="B46:B47" xr:uid="{22BF5471-2EDE-4A86-BC26-CFB1A69E40FE}"/>
  </dataValidations>
  <pageMargins left="0.23622047244094499" right="0.23622047244094499" top="0.74803149606299202" bottom="0.74803149606299202" header="0.31496062992126" footer="0.31496062992126"/>
  <pageSetup paperSize="9" scale="71" fitToHeight="2" orientation="portrait" horizontalDpi="4294967293"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r:uid="{60AEE9B2-FDA0-4191-85ED-58A8801679CA}">
          <x14:formula1>
            <xm:f>IND!$AL$4:$AL$66</xm:f>
          </x14:formula1>
          <xm:sqref>B4:B45 B48:B110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7B735-162A-40FD-9EBB-FE9A2AF448E4}">
  <sheetPr codeName="Sheet16">
    <tabColor rgb="FF00B050"/>
    <pageSetUpPr fitToPage="1"/>
  </sheetPr>
  <dimension ref="A1:AB143"/>
  <sheetViews>
    <sheetView workbookViewId="0">
      <selection activeCell="T4" sqref="T4"/>
    </sheetView>
  </sheetViews>
  <sheetFormatPr defaultRowHeight="14.4" x14ac:dyDescent="0.3"/>
  <cols>
    <col min="1" max="1" width="2.6640625" customWidth="1"/>
    <col min="2" max="2" width="23.33203125" style="246" customWidth="1"/>
    <col min="3" max="7" width="5.88671875" customWidth="1"/>
    <col min="8" max="8" width="7.44140625" customWidth="1"/>
    <col min="9" max="9" width="5.88671875" customWidth="1"/>
    <col min="10" max="10" width="9.6640625" customWidth="1"/>
    <col min="11" max="15" width="5.88671875" customWidth="1"/>
    <col min="16" max="19" width="5.88671875" style="134" customWidth="1"/>
    <col min="20" max="20" width="5.33203125" style="16" customWidth="1"/>
    <col min="21" max="22" width="0" hidden="1" customWidth="1"/>
    <col min="23" max="23" width="255.5546875" hidden="1" customWidth="1"/>
  </cols>
  <sheetData>
    <row r="1" spans="1:28" x14ac:dyDescent="0.3">
      <c r="A1" s="1"/>
      <c r="B1" s="240"/>
      <c r="C1" s="2"/>
      <c r="D1" s="2"/>
      <c r="E1" s="2"/>
      <c r="F1" s="2"/>
      <c r="G1" s="3"/>
      <c r="H1" s="3"/>
      <c r="I1" s="4"/>
      <c r="J1" s="2"/>
      <c r="K1" s="2"/>
      <c r="L1" s="488"/>
      <c r="M1" s="488"/>
      <c r="N1" s="488"/>
      <c r="O1" s="488"/>
      <c r="P1" s="489"/>
      <c r="Q1" s="490"/>
      <c r="R1" s="491"/>
      <c r="S1" s="492"/>
      <c r="T1" s="151"/>
      <c r="W1" s="135"/>
      <c r="X1" s="135"/>
      <c r="Y1" s="135"/>
      <c r="Z1" s="135"/>
      <c r="AA1" s="135"/>
      <c r="AB1" s="135"/>
    </row>
    <row r="2" spans="1:28" ht="48" x14ac:dyDescent="0.3">
      <c r="A2" s="1" t="s">
        <v>208</v>
      </c>
      <c r="B2" s="240" t="s">
        <v>209</v>
      </c>
      <c r="C2" s="2" t="s">
        <v>270</v>
      </c>
      <c r="D2" s="2" t="s">
        <v>271</v>
      </c>
      <c r="E2" s="2" t="s">
        <v>272</v>
      </c>
      <c r="F2" s="2" t="s">
        <v>210</v>
      </c>
      <c r="G2" s="3" t="s">
        <v>211</v>
      </c>
      <c r="H2" s="3" t="s">
        <v>188</v>
      </c>
      <c r="I2" s="4" t="s">
        <v>212</v>
      </c>
      <c r="J2" s="2" t="s">
        <v>213</v>
      </c>
      <c r="K2" s="2" t="s">
        <v>187</v>
      </c>
      <c r="L2" s="225" t="s">
        <v>121</v>
      </c>
      <c r="M2" s="225" t="s">
        <v>122</v>
      </c>
      <c r="N2" s="225" t="s">
        <v>861</v>
      </c>
      <c r="O2" s="225" t="s">
        <v>127</v>
      </c>
      <c r="P2" s="226" t="s">
        <v>134</v>
      </c>
      <c r="Q2" s="227" t="s">
        <v>136</v>
      </c>
      <c r="R2" s="493" t="s">
        <v>872</v>
      </c>
      <c r="T2" s="152" t="s">
        <v>194</v>
      </c>
      <c r="W2" s="135"/>
      <c r="X2" s="135"/>
      <c r="Y2" s="135"/>
      <c r="Z2" s="135"/>
      <c r="AA2" s="135"/>
      <c r="AB2" s="135"/>
    </row>
    <row r="3" spans="1:28" x14ac:dyDescent="0.3">
      <c r="A3" s="1"/>
      <c r="B3" s="240"/>
      <c r="C3" s="2"/>
      <c r="D3" s="2"/>
      <c r="E3" s="2"/>
      <c r="F3" s="2"/>
      <c r="G3" s="3"/>
      <c r="H3" s="3"/>
      <c r="I3" s="4"/>
      <c r="J3" s="2"/>
      <c r="K3" s="2"/>
      <c r="L3" s="225"/>
      <c r="M3" s="225"/>
      <c r="N3" s="225"/>
      <c r="O3" s="225"/>
      <c r="P3" s="226"/>
      <c r="Q3" s="227"/>
      <c r="T3" s="152"/>
      <c r="W3" s="135"/>
      <c r="X3" s="135"/>
      <c r="Y3" s="135"/>
      <c r="Z3" s="135"/>
      <c r="AA3" s="135"/>
      <c r="AB3" s="135"/>
    </row>
    <row r="4" spans="1:28" x14ac:dyDescent="0.3">
      <c r="A4" s="12">
        <v>12</v>
      </c>
      <c r="B4" s="69" t="s">
        <v>831</v>
      </c>
      <c r="C4" s="10"/>
      <c r="D4" s="10"/>
      <c r="E4" s="10"/>
      <c r="F4" s="10" t="s">
        <v>219</v>
      </c>
      <c r="G4" s="11">
        <v>15</v>
      </c>
      <c r="H4" s="101"/>
      <c r="I4" s="136">
        <v>6</v>
      </c>
      <c r="J4" s="137" t="s">
        <v>752</v>
      </c>
      <c r="K4" s="332">
        <f>CONVERT(J4,"ozm","kg")</f>
        <v>0.15592237718750002</v>
      </c>
      <c r="L4" s="10">
        <v>1</v>
      </c>
      <c r="M4" s="10"/>
      <c r="N4" s="10"/>
      <c r="O4" s="10"/>
      <c r="P4" s="139"/>
      <c r="Q4" s="139"/>
      <c r="R4" s="139"/>
      <c r="S4" s="139"/>
      <c r="T4" s="153">
        <f>SUM(L4:S4)</f>
        <v>1</v>
      </c>
    </row>
    <row r="5" spans="1:28" x14ac:dyDescent="0.3">
      <c r="A5" s="12">
        <v>28</v>
      </c>
      <c r="B5" s="69" t="s">
        <v>173</v>
      </c>
      <c r="C5" s="10"/>
      <c r="D5" s="10"/>
      <c r="E5" s="10"/>
      <c r="F5" s="10" t="s">
        <v>219</v>
      </c>
      <c r="G5" s="11">
        <v>21</v>
      </c>
      <c r="H5" s="101"/>
      <c r="I5" s="136"/>
      <c r="J5" s="137"/>
      <c r="K5" s="332">
        <f t="shared" ref="K5:K46" si="0">CONVERT(J5,"ozm","kg")</f>
        <v>0</v>
      </c>
      <c r="L5" s="10"/>
      <c r="M5" s="10"/>
      <c r="N5" s="10"/>
      <c r="O5" s="10"/>
      <c r="P5" s="139"/>
      <c r="Q5" s="139"/>
      <c r="R5" s="139"/>
      <c r="S5" s="139"/>
      <c r="T5" s="153">
        <f t="shared" ref="T5:T35" si="1">SUM(L5:S5)</f>
        <v>0</v>
      </c>
    </row>
    <row r="6" spans="1:28" x14ac:dyDescent="0.3">
      <c r="A6" s="12">
        <v>26</v>
      </c>
      <c r="B6" s="69" t="s">
        <v>300</v>
      </c>
      <c r="C6" s="10"/>
      <c r="D6" s="10"/>
      <c r="E6" s="10"/>
      <c r="F6" s="10" t="s">
        <v>214</v>
      </c>
      <c r="G6" s="11">
        <v>7</v>
      </c>
      <c r="H6" s="101">
        <v>45</v>
      </c>
      <c r="I6" s="136">
        <v>41</v>
      </c>
      <c r="J6" s="137" t="s">
        <v>881</v>
      </c>
      <c r="K6" s="332">
        <f t="shared" si="0"/>
        <v>1.7009713875000001</v>
      </c>
      <c r="L6" s="10"/>
      <c r="M6" s="10">
        <v>1</v>
      </c>
      <c r="N6" s="10"/>
      <c r="O6" s="10"/>
      <c r="P6" s="141"/>
      <c r="Q6" s="141"/>
      <c r="R6" s="141"/>
      <c r="S6" s="141"/>
      <c r="T6" s="153">
        <f t="shared" si="1"/>
        <v>1</v>
      </c>
      <c r="W6" s="135"/>
      <c r="X6" s="135"/>
      <c r="Y6" s="135"/>
      <c r="Z6" s="135"/>
      <c r="AA6" s="135"/>
      <c r="AB6" s="135"/>
    </row>
    <row r="7" spans="1:28" x14ac:dyDescent="0.3">
      <c r="A7" s="12">
        <v>8</v>
      </c>
      <c r="B7" s="69" t="s">
        <v>48</v>
      </c>
      <c r="C7" s="10"/>
      <c r="D7" s="13"/>
      <c r="E7" s="10"/>
      <c r="F7" s="10" t="s">
        <v>214</v>
      </c>
      <c r="G7" s="14">
        <v>1</v>
      </c>
      <c r="H7" s="101">
        <v>195</v>
      </c>
      <c r="I7" s="142">
        <v>42</v>
      </c>
      <c r="J7" s="143" t="s">
        <v>788</v>
      </c>
      <c r="K7" s="332">
        <f t="shared" si="0"/>
        <v>7.7677693362500007</v>
      </c>
      <c r="L7" s="13"/>
      <c r="M7" s="13"/>
      <c r="N7" s="13">
        <v>2</v>
      </c>
      <c r="O7" s="13"/>
      <c r="P7" s="141"/>
      <c r="Q7" s="141">
        <v>7</v>
      </c>
      <c r="R7" s="141"/>
      <c r="S7" s="141"/>
      <c r="T7" s="153">
        <f t="shared" si="1"/>
        <v>9</v>
      </c>
      <c r="W7" s="135"/>
      <c r="X7" s="135"/>
      <c r="Y7" s="135"/>
      <c r="Z7" s="135"/>
      <c r="AA7" s="135"/>
      <c r="AB7" s="135"/>
    </row>
    <row r="8" spans="1:28" x14ac:dyDescent="0.3">
      <c r="A8" s="12">
        <v>6</v>
      </c>
      <c r="B8" s="69" t="s">
        <v>161</v>
      </c>
      <c r="C8" s="10"/>
      <c r="D8" s="10"/>
      <c r="E8" s="10"/>
      <c r="F8" s="10" t="s">
        <v>219</v>
      </c>
      <c r="G8" s="11">
        <v>13</v>
      </c>
      <c r="H8" s="101"/>
      <c r="I8" s="136">
        <v>15</v>
      </c>
      <c r="J8" s="137" t="s">
        <v>304</v>
      </c>
      <c r="K8" s="332">
        <f t="shared" si="0"/>
        <v>0.36854380062500003</v>
      </c>
      <c r="L8" s="10"/>
      <c r="M8" s="10"/>
      <c r="N8" s="10"/>
      <c r="O8" s="10"/>
      <c r="P8" s="141"/>
      <c r="Q8" s="141">
        <v>1</v>
      </c>
      <c r="R8" s="141"/>
      <c r="S8" s="141"/>
      <c r="T8" s="153">
        <f t="shared" si="1"/>
        <v>1</v>
      </c>
    </row>
    <row r="9" spans="1:28" x14ac:dyDescent="0.3">
      <c r="A9" s="12">
        <v>23</v>
      </c>
      <c r="B9" s="69" t="s">
        <v>394</v>
      </c>
      <c r="C9" s="10"/>
      <c r="D9" s="10"/>
      <c r="E9" s="10"/>
      <c r="F9" s="10" t="s">
        <v>219</v>
      </c>
      <c r="G9" s="11">
        <v>1</v>
      </c>
      <c r="H9" s="101">
        <v>100</v>
      </c>
      <c r="I9" s="136">
        <v>9</v>
      </c>
      <c r="J9" s="137" t="s">
        <v>873</v>
      </c>
      <c r="K9" s="332">
        <f t="shared" si="0"/>
        <v>2.5939813659375002</v>
      </c>
      <c r="L9" s="10"/>
      <c r="M9" s="10"/>
      <c r="N9" s="10">
        <v>1</v>
      </c>
      <c r="O9" s="10"/>
      <c r="P9" s="141"/>
      <c r="Q9" s="141"/>
      <c r="R9" s="141">
        <v>6</v>
      </c>
      <c r="S9" s="141"/>
      <c r="T9" s="153">
        <f t="shared" si="1"/>
        <v>7</v>
      </c>
    </row>
    <row r="10" spans="1:28" x14ac:dyDescent="0.3">
      <c r="A10" s="12">
        <v>16</v>
      </c>
      <c r="B10" s="69" t="s">
        <v>238</v>
      </c>
      <c r="C10" s="10"/>
      <c r="D10" s="13"/>
      <c r="E10" s="10"/>
      <c r="F10" s="10" t="s">
        <v>214</v>
      </c>
      <c r="G10" s="14">
        <v>21</v>
      </c>
      <c r="H10" s="101"/>
      <c r="I10" s="142"/>
      <c r="J10" s="143"/>
      <c r="K10" s="332">
        <f t="shared" si="0"/>
        <v>0</v>
      </c>
      <c r="L10" s="13"/>
      <c r="M10" s="13"/>
      <c r="N10" s="13"/>
      <c r="O10" s="13"/>
      <c r="P10" s="141"/>
      <c r="Q10" s="141"/>
      <c r="R10" s="141"/>
      <c r="S10" s="141"/>
      <c r="T10" s="153">
        <f t="shared" si="1"/>
        <v>0</v>
      </c>
    </row>
    <row r="11" spans="1:28" x14ac:dyDescent="0.3">
      <c r="A11" s="12">
        <v>36</v>
      </c>
      <c r="B11" s="69" t="s">
        <v>56</v>
      </c>
      <c r="C11" s="10"/>
      <c r="D11" s="10"/>
      <c r="E11" s="10"/>
      <c r="F11" s="10" t="s">
        <v>214</v>
      </c>
      <c r="G11" s="11">
        <v>6</v>
      </c>
      <c r="H11" s="101"/>
      <c r="I11" s="136">
        <v>39</v>
      </c>
      <c r="J11" s="137" t="s">
        <v>880</v>
      </c>
      <c r="K11" s="332">
        <f t="shared" si="0"/>
        <v>1.7860199568750001</v>
      </c>
      <c r="L11" s="10"/>
      <c r="M11" s="10"/>
      <c r="N11" s="10">
        <v>2</v>
      </c>
      <c r="O11" s="10"/>
      <c r="P11" s="141"/>
      <c r="Q11" s="141">
        <v>2</v>
      </c>
      <c r="R11" s="141"/>
      <c r="S11" s="141"/>
      <c r="T11" s="153">
        <f t="shared" si="1"/>
        <v>4</v>
      </c>
    </row>
    <row r="12" spans="1:28" x14ac:dyDescent="0.3">
      <c r="A12" s="12">
        <v>37</v>
      </c>
      <c r="B12" s="69" t="s">
        <v>83</v>
      </c>
      <c r="C12" s="10"/>
      <c r="D12" s="10"/>
      <c r="E12" s="10"/>
      <c r="F12" s="10" t="s">
        <v>214</v>
      </c>
      <c r="G12" s="11">
        <v>9</v>
      </c>
      <c r="H12" s="101"/>
      <c r="I12" s="136">
        <v>44</v>
      </c>
      <c r="J12" s="137" t="s">
        <v>882</v>
      </c>
      <c r="K12" s="332">
        <f t="shared" si="0"/>
        <v>1.19067997125</v>
      </c>
      <c r="L12" s="10"/>
      <c r="M12" s="10">
        <v>1</v>
      </c>
      <c r="N12" s="10">
        <v>2</v>
      </c>
      <c r="O12" s="10"/>
      <c r="P12" s="141"/>
      <c r="Q12" s="141">
        <v>1</v>
      </c>
      <c r="R12" s="141"/>
      <c r="S12" s="141"/>
      <c r="T12" s="153">
        <f t="shared" si="1"/>
        <v>4</v>
      </c>
    </row>
    <row r="13" spans="1:28" x14ac:dyDescent="0.3">
      <c r="A13" s="12">
        <v>43</v>
      </c>
      <c r="B13" s="494" t="s">
        <v>391</v>
      </c>
      <c r="C13" s="10"/>
      <c r="D13" s="10"/>
      <c r="E13" s="10"/>
      <c r="F13" s="10" t="s">
        <v>214</v>
      </c>
      <c r="G13" s="11">
        <v>5</v>
      </c>
      <c r="H13" s="101">
        <v>30</v>
      </c>
      <c r="I13" s="136">
        <v>27</v>
      </c>
      <c r="J13" s="137" t="s">
        <v>879</v>
      </c>
      <c r="K13" s="332">
        <f t="shared" si="0"/>
        <v>1.9135928109375</v>
      </c>
      <c r="L13" s="10"/>
      <c r="M13" s="10"/>
      <c r="N13" s="10">
        <v>2</v>
      </c>
      <c r="O13" s="10"/>
      <c r="P13" s="141"/>
      <c r="Q13" s="141">
        <v>2</v>
      </c>
      <c r="R13" s="141"/>
      <c r="S13" s="141"/>
      <c r="T13" s="153">
        <f t="shared" si="1"/>
        <v>4</v>
      </c>
    </row>
    <row r="14" spans="1:28" x14ac:dyDescent="0.3">
      <c r="A14" s="12">
        <v>5</v>
      </c>
      <c r="B14" s="69" t="s">
        <v>4</v>
      </c>
      <c r="C14" s="10"/>
      <c r="D14" s="10"/>
      <c r="E14" s="10"/>
      <c r="F14" s="10" t="s">
        <v>214</v>
      </c>
      <c r="G14" s="14">
        <v>15</v>
      </c>
      <c r="H14" s="101"/>
      <c r="I14" s="136">
        <v>32</v>
      </c>
      <c r="J14" s="137" t="s">
        <v>304</v>
      </c>
      <c r="K14" s="332">
        <f t="shared" si="0"/>
        <v>0.36854380062500003</v>
      </c>
      <c r="L14" s="10"/>
      <c r="M14" s="10"/>
      <c r="N14" s="10"/>
      <c r="O14" s="10"/>
      <c r="P14" s="141"/>
      <c r="Q14" s="141">
        <v>1</v>
      </c>
      <c r="R14" s="141"/>
      <c r="S14" s="141"/>
      <c r="T14" s="153">
        <f t="shared" si="1"/>
        <v>1</v>
      </c>
    </row>
    <row r="15" spans="1:28" x14ac:dyDescent="0.3">
      <c r="A15" s="12">
        <v>38</v>
      </c>
      <c r="B15" s="69" t="s">
        <v>8</v>
      </c>
      <c r="C15" s="10"/>
      <c r="D15" s="10"/>
      <c r="E15" s="10"/>
      <c r="F15" s="10" t="s">
        <v>214</v>
      </c>
      <c r="G15" s="14">
        <v>21</v>
      </c>
      <c r="H15" s="101"/>
      <c r="I15" s="136"/>
      <c r="J15" s="137"/>
      <c r="K15" s="332">
        <f t="shared" si="0"/>
        <v>0</v>
      </c>
      <c r="L15" s="10"/>
      <c r="M15" s="10"/>
      <c r="N15" s="10"/>
      <c r="O15" s="10"/>
      <c r="P15" s="141"/>
      <c r="Q15" s="141"/>
      <c r="R15" s="141"/>
      <c r="S15" s="141"/>
      <c r="T15" s="153">
        <f t="shared" si="1"/>
        <v>0</v>
      </c>
    </row>
    <row r="16" spans="1:28" x14ac:dyDescent="0.3">
      <c r="A16" s="12">
        <v>25</v>
      </c>
      <c r="B16" s="69" t="s">
        <v>77</v>
      </c>
      <c r="C16" s="10"/>
      <c r="D16" s="10"/>
      <c r="E16" s="10"/>
      <c r="F16" s="10" t="s">
        <v>219</v>
      </c>
      <c r="G16" s="14">
        <v>7</v>
      </c>
      <c r="H16" s="101"/>
      <c r="I16" s="136">
        <v>17</v>
      </c>
      <c r="J16" s="137" t="s">
        <v>762</v>
      </c>
      <c r="K16" s="332">
        <f t="shared" si="0"/>
        <v>0.79378664750000005</v>
      </c>
      <c r="L16" s="10"/>
      <c r="M16" s="10"/>
      <c r="N16" s="10">
        <v>1</v>
      </c>
      <c r="O16" s="10"/>
      <c r="P16" s="141"/>
      <c r="Q16" s="141"/>
      <c r="R16" s="141"/>
      <c r="S16" s="141"/>
      <c r="T16" s="153">
        <f t="shared" si="1"/>
        <v>1</v>
      </c>
    </row>
    <row r="17" spans="1:28" x14ac:dyDescent="0.3">
      <c r="A17" s="12">
        <v>32</v>
      </c>
      <c r="B17" s="69" t="s">
        <v>360</v>
      </c>
      <c r="C17" s="10"/>
      <c r="D17" s="13"/>
      <c r="E17" s="10"/>
      <c r="F17" s="10" t="s">
        <v>219</v>
      </c>
      <c r="G17" s="14">
        <v>6</v>
      </c>
      <c r="H17" s="101"/>
      <c r="I17" s="142">
        <v>21</v>
      </c>
      <c r="J17" s="143" t="s">
        <v>757</v>
      </c>
      <c r="K17" s="332">
        <f t="shared" si="0"/>
        <v>0.85048569375000005</v>
      </c>
      <c r="L17" s="13"/>
      <c r="M17" s="13"/>
      <c r="N17" s="13"/>
      <c r="O17" s="13"/>
      <c r="P17" s="141">
        <v>1</v>
      </c>
      <c r="Q17" s="141"/>
      <c r="R17" s="141"/>
      <c r="S17" s="141"/>
      <c r="T17" s="153">
        <f t="shared" si="1"/>
        <v>1</v>
      </c>
    </row>
    <row r="18" spans="1:28" x14ac:dyDescent="0.3">
      <c r="A18" s="12">
        <v>13</v>
      </c>
      <c r="B18" s="69" t="s">
        <v>244</v>
      </c>
      <c r="C18" s="10"/>
      <c r="D18" s="10"/>
      <c r="E18" s="10"/>
      <c r="F18" s="10" t="s">
        <v>219</v>
      </c>
      <c r="G18" s="14">
        <v>8</v>
      </c>
      <c r="H18" s="101"/>
      <c r="I18" s="136">
        <v>23</v>
      </c>
      <c r="J18" s="137" t="s">
        <v>299</v>
      </c>
      <c r="K18" s="332">
        <f t="shared" si="0"/>
        <v>0.73708760125000006</v>
      </c>
      <c r="L18" s="10"/>
      <c r="M18" s="10"/>
      <c r="N18" s="10"/>
      <c r="O18" s="10"/>
      <c r="P18" s="141"/>
      <c r="Q18" s="141">
        <v>2</v>
      </c>
      <c r="R18" s="141"/>
      <c r="S18" s="141"/>
      <c r="T18" s="153">
        <f t="shared" si="1"/>
        <v>2</v>
      </c>
    </row>
    <row r="19" spans="1:28" x14ac:dyDescent="0.3">
      <c r="A19" s="12">
        <v>35</v>
      </c>
      <c r="B19" s="69" t="s">
        <v>30</v>
      </c>
      <c r="C19" s="10"/>
      <c r="D19" s="10"/>
      <c r="E19" s="10"/>
      <c r="F19" s="10" t="s">
        <v>219</v>
      </c>
      <c r="G19" s="14">
        <v>21</v>
      </c>
      <c r="H19" s="101"/>
      <c r="I19" s="136"/>
      <c r="J19" s="137"/>
      <c r="K19" s="332">
        <f t="shared" si="0"/>
        <v>0</v>
      </c>
      <c r="L19" s="10"/>
      <c r="M19" s="10"/>
      <c r="N19" s="10"/>
      <c r="O19" s="10"/>
      <c r="P19" s="141"/>
      <c r="Q19" s="141"/>
      <c r="R19" s="141"/>
      <c r="S19" s="141"/>
      <c r="T19" s="153">
        <f t="shared" si="1"/>
        <v>0</v>
      </c>
    </row>
    <row r="20" spans="1:28" x14ac:dyDescent="0.3">
      <c r="A20" s="12">
        <v>14</v>
      </c>
      <c r="B20" s="69" t="s">
        <v>179</v>
      </c>
      <c r="C20" s="10"/>
      <c r="D20" s="13"/>
      <c r="E20" s="10"/>
      <c r="F20" s="10" t="s">
        <v>214</v>
      </c>
      <c r="G20" s="14">
        <v>11</v>
      </c>
      <c r="H20" s="103"/>
      <c r="I20" s="142">
        <v>30</v>
      </c>
      <c r="J20" s="143" t="s">
        <v>796</v>
      </c>
      <c r="K20" s="332">
        <f t="shared" si="0"/>
        <v>0.65203903187500001</v>
      </c>
      <c r="L20" s="13"/>
      <c r="M20" s="13"/>
      <c r="N20" s="13">
        <v>1</v>
      </c>
      <c r="O20" s="13"/>
      <c r="P20" s="141"/>
      <c r="Q20" s="141"/>
      <c r="R20" s="141"/>
      <c r="S20" s="141"/>
      <c r="T20" s="153">
        <f t="shared" si="1"/>
        <v>1</v>
      </c>
    </row>
    <row r="21" spans="1:28" x14ac:dyDescent="0.3">
      <c r="A21" s="12">
        <v>33</v>
      </c>
      <c r="B21" s="69" t="s">
        <v>5</v>
      </c>
      <c r="C21" s="10"/>
      <c r="D21" s="10"/>
      <c r="E21" s="10"/>
      <c r="F21" s="10" t="s">
        <v>214</v>
      </c>
      <c r="G21" s="11">
        <v>2</v>
      </c>
      <c r="H21" s="101">
        <v>80</v>
      </c>
      <c r="I21" s="136">
        <v>34</v>
      </c>
      <c r="J21" s="137" t="s">
        <v>877</v>
      </c>
      <c r="K21" s="332">
        <f t="shared" si="0"/>
        <v>4.9186422621875003</v>
      </c>
      <c r="L21" s="10"/>
      <c r="M21" s="10"/>
      <c r="N21" s="10">
        <v>7</v>
      </c>
      <c r="O21" s="10"/>
      <c r="P21" s="141"/>
      <c r="Q21" s="141">
        <v>1</v>
      </c>
      <c r="R21" s="141">
        <v>1</v>
      </c>
      <c r="S21" s="141"/>
      <c r="T21" s="153">
        <f t="shared" si="1"/>
        <v>9</v>
      </c>
    </row>
    <row r="22" spans="1:28" x14ac:dyDescent="0.3">
      <c r="A22" s="12">
        <v>40</v>
      </c>
      <c r="B22" s="494" t="s">
        <v>858</v>
      </c>
      <c r="C22" s="10"/>
      <c r="D22" s="10"/>
      <c r="E22" s="10"/>
      <c r="F22" s="10" t="s">
        <v>214</v>
      </c>
      <c r="G22" s="11">
        <v>21</v>
      </c>
      <c r="H22" s="101"/>
      <c r="I22" s="136"/>
      <c r="J22" s="137"/>
      <c r="K22" s="332">
        <f t="shared" si="0"/>
        <v>0</v>
      </c>
      <c r="L22" s="10"/>
      <c r="M22" s="10"/>
      <c r="N22" s="10"/>
      <c r="O22" s="10"/>
      <c r="P22" s="141"/>
      <c r="Q22" s="141"/>
      <c r="R22" s="141"/>
      <c r="S22" s="141"/>
      <c r="T22" s="153">
        <f t="shared" si="1"/>
        <v>0</v>
      </c>
    </row>
    <row r="23" spans="1:28" x14ac:dyDescent="0.3">
      <c r="A23" s="12">
        <v>24</v>
      </c>
      <c r="B23" s="69" t="s">
        <v>156</v>
      </c>
      <c r="C23" s="10"/>
      <c r="D23" s="10"/>
      <c r="E23" s="10"/>
      <c r="F23" s="10" t="s">
        <v>219</v>
      </c>
      <c r="G23" s="11">
        <v>3</v>
      </c>
      <c r="H23" s="101">
        <v>60</v>
      </c>
      <c r="I23" s="136">
        <v>8</v>
      </c>
      <c r="J23" s="137" t="s">
        <v>875</v>
      </c>
      <c r="K23" s="332">
        <f t="shared" si="0"/>
        <v>1.8285442415625</v>
      </c>
      <c r="L23" s="10"/>
      <c r="M23" s="10"/>
      <c r="N23" s="10">
        <v>2</v>
      </c>
      <c r="O23" s="10"/>
      <c r="P23" s="141"/>
      <c r="Q23" s="141"/>
      <c r="R23" s="141">
        <v>3</v>
      </c>
      <c r="S23" s="141"/>
      <c r="T23" s="153">
        <f t="shared" si="1"/>
        <v>5</v>
      </c>
    </row>
    <row r="24" spans="1:28" x14ac:dyDescent="0.3">
      <c r="A24" s="12">
        <v>11</v>
      </c>
      <c r="B24" s="69" t="s">
        <v>117</v>
      </c>
      <c r="C24" s="10"/>
      <c r="D24" s="13"/>
      <c r="E24" s="10"/>
      <c r="F24" s="10" t="s">
        <v>219</v>
      </c>
      <c r="G24" s="11">
        <v>21</v>
      </c>
      <c r="H24" s="103"/>
      <c r="I24" s="142"/>
      <c r="J24" s="143"/>
      <c r="K24" s="332">
        <f t="shared" si="0"/>
        <v>0</v>
      </c>
      <c r="L24" s="13"/>
      <c r="M24" s="13"/>
      <c r="N24" s="13"/>
      <c r="O24" s="13"/>
      <c r="P24" s="141"/>
      <c r="Q24" s="141"/>
      <c r="R24" s="141"/>
      <c r="S24" s="141"/>
      <c r="T24" s="153">
        <f t="shared" si="1"/>
        <v>0</v>
      </c>
    </row>
    <row r="25" spans="1:28" x14ac:dyDescent="0.3">
      <c r="A25" s="12">
        <v>29</v>
      </c>
      <c r="B25" s="69" t="s">
        <v>832</v>
      </c>
      <c r="C25" s="10"/>
      <c r="D25" s="10"/>
      <c r="E25" s="10"/>
      <c r="F25" s="10" t="s">
        <v>214</v>
      </c>
      <c r="G25" s="11">
        <v>16</v>
      </c>
      <c r="H25" s="101"/>
      <c r="I25" s="136">
        <v>40</v>
      </c>
      <c r="J25" s="137" t="s">
        <v>787</v>
      </c>
      <c r="K25" s="332">
        <f t="shared" si="0"/>
        <v>0.34019427750000003</v>
      </c>
      <c r="L25" s="10"/>
      <c r="M25" s="10"/>
      <c r="N25" s="10">
        <v>1</v>
      </c>
      <c r="O25" s="10"/>
      <c r="P25" s="141"/>
      <c r="Q25" s="141"/>
      <c r="R25" s="141"/>
      <c r="S25" s="141"/>
      <c r="T25" s="153">
        <f t="shared" si="1"/>
        <v>1</v>
      </c>
    </row>
    <row r="26" spans="1:28" x14ac:dyDescent="0.3">
      <c r="A26" s="12">
        <v>15</v>
      </c>
      <c r="B26" s="69" t="s">
        <v>7</v>
      </c>
      <c r="C26" s="10"/>
      <c r="D26" s="13"/>
      <c r="E26" s="10"/>
      <c r="F26" s="10" t="s">
        <v>219</v>
      </c>
      <c r="G26" s="14">
        <v>14</v>
      </c>
      <c r="H26" s="103"/>
      <c r="I26" s="142">
        <v>7</v>
      </c>
      <c r="J26" s="143" t="s">
        <v>302</v>
      </c>
      <c r="K26" s="332">
        <f t="shared" si="0"/>
        <v>0.28349523125000003</v>
      </c>
      <c r="L26" s="13"/>
      <c r="M26" s="13"/>
      <c r="N26" s="13"/>
      <c r="O26" s="13"/>
      <c r="P26" s="141"/>
      <c r="Q26" s="141"/>
      <c r="R26" s="141">
        <v>1</v>
      </c>
      <c r="S26" s="141"/>
      <c r="T26" s="153">
        <f t="shared" si="1"/>
        <v>1</v>
      </c>
    </row>
    <row r="27" spans="1:28" x14ac:dyDescent="0.3">
      <c r="A27" s="12">
        <v>31</v>
      </c>
      <c r="B27" s="69" t="s">
        <v>871</v>
      </c>
      <c r="C27" s="10"/>
      <c r="D27" s="10"/>
      <c r="E27" s="10"/>
      <c r="F27" s="10" t="s">
        <v>219</v>
      </c>
      <c r="G27" s="11">
        <v>5</v>
      </c>
      <c r="H27" s="101">
        <v>30</v>
      </c>
      <c r="I27" s="136">
        <v>19</v>
      </c>
      <c r="J27" s="137" t="s">
        <v>876</v>
      </c>
      <c r="K27" s="332">
        <f t="shared" si="0"/>
        <v>1.3324275868750002</v>
      </c>
      <c r="L27" s="10"/>
      <c r="M27" s="10"/>
      <c r="N27" s="10">
        <v>2</v>
      </c>
      <c r="O27" s="10"/>
      <c r="P27" s="141"/>
      <c r="Q27" s="141">
        <v>1</v>
      </c>
      <c r="R27" s="141"/>
      <c r="S27" s="141"/>
      <c r="T27" s="153">
        <f t="shared" si="1"/>
        <v>3</v>
      </c>
    </row>
    <row r="28" spans="1:28" x14ac:dyDescent="0.3">
      <c r="A28" s="12">
        <v>18</v>
      </c>
      <c r="B28" s="69" t="s">
        <v>73</v>
      </c>
      <c r="C28" s="10"/>
      <c r="D28" s="13"/>
      <c r="E28" s="10"/>
      <c r="F28" s="10" t="s">
        <v>214</v>
      </c>
      <c r="G28" s="14">
        <v>3</v>
      </c>
      <c r="H28" s="103">
        <v>60</v>
      </c>
      <c r="I28" s="142">
        <v>29</v>
      </c>
      <c r="J28" s="143" t="s">
        <v>878</v>
      </c>
      <c r="K28" s="332">
        <f t="shared" si="0"/>
        <v>3.4444670596875002</v>
      </c>
      <c r="L28" s="13"/>
      <c r="M28" s="13"/>
      <c r="N28" s="13">
        <v>2</v>
      </c>
      <c r="O28" s="13"/>
      <c r="P28" s="141"/>
      <c r="Q28" s="141">
        <v>1</v>
      </c>
      <c r="R28" s="141">
        <v>2</v>
      </c>
      <c r="S28" s="141"/>
      <c r="T28" s="153">
        <f t="shared" si="1"/>
        <v>5</v>
      </c>
    </row>
    <row r="29" spans="1:28" x14ac:dyDescent="0.3">
      <c r="A29" s="12">
        <v>34</v>
      </c>
      <c r="B29" s="69" t="s">
        <v>411</v>
      </c>
      <c r="C29" s="10"/>
      <c r="D29" s="10"/>
      <c r="E29" s="10"/>
      <c r="F29" s="10" t="s">
        <v>219</v>
      </c>
      <c r="G29" s="11">
        <v>4</v>
      </c>
      <c r="H29" s="101">
        <v>40</v>
      </c>
      <c r="I29" s="136">
        <v>12</v>
      </c>
      <c r="J29" s="137" t="s">
        <v>784</v>
      </c>
      <c r="K29" s="332">
        <f t="shared" si="0"/>
        <v>1.5875732950000001</v>
      </c>
      <c r="L29" s="10"/>
      <c r="M29" s="10"/>
      <c r="N29" s="10">
        <v>1</v>
      </c>
      <c r="O29" s="10"/>
      <c r="P29" s="141"/>
      <c r="Q29" s="141">
        <v>2</v>
      </c>
      <c r="R29" s="141"/>
      <c r="S29" s="141"/>
      <c r="T29" s="153">
        <f t="shared" si="1"/>
        <v>3</v>
      </c>
    </row>
    <row r="30" spans="1:28" x14ac:dyDescent="0.3">
      <c r="A30" s="12">
        <v>19</v>
      </c>
      <c r="B30" s="69" t="s">
        <v>159</v>
      </c>
      <c r="C30" s="10"/>
      <c r="D30" s="10"/>
      <c r="E30" s="10"/>
      <c r="F30" s="10" t="s">
        <v>214</v>
      </c>
      <c r="G30" s="11">
        <v>21</v>
      </c>
      <c r="H30" s="101"/>
      <c r="I30" s="136"/>
      <c r="J30" s="137"/>
      <c r="K30" s="332">
        <f t="shared" si="0"/>
        <v>0</v>
      </c>
      <c r="L30" s="10"/>
      <c r="M30" s="10"/>
      <c r="N30" s="10"/>
      <c r="O30" s="10"/>
      <c r="P30" s="141"/>
      <c r="Q30" s="141"/>
      <c r="R30" s="141"/>
      <c r="S30" s="141"/>
      <c r="T30" s="153">
        <f t="shared" si="1"/>
        <v>0</v>
      </c>
    </row>
    <row r="31" spans="1:28" x14ac:dyDescent="0.3">
      <c r="A31" s="12">
        <v>20</v>
      </c>
      <c r="B31" s="69" t="s">
        <v>33</v>
      </c>
      <c r="C31" s="10"/>
      <c r="D31" s="10"/>
      <c r="E31" s="10"/>
      <c r="F31" s="10" t="s">
        <v>219</v>
      </c>
      <c r="G31" s="11">
        <v>21</v>
      </c>
      <c r="H31" s="101"/>
      <c r="I31" s="136"/>
      <c r="J31" s="137"/>
      <c r="K31" s="332">
        <f t="shared" si="0"/>
        <v>0</v>
      </c>
      <c r="L31" s="10"/>
      <c r="M31" s="10"/>
      <c r="N31" s="10"/>
      <c r="O31" s="10"/>
      <c r="P31" s="141"/>
      <c r="Q31" s="141"/>
      <c r="R31" s="141"/>
      <c r="S31" s="141"/>
      <c r="T31" s="153">
        <f t="shared" si="1"/>
        <v>0</v>
      </c>
      <c r="W31" s="135"/>
      <c r="X31" s="135"/>
      <c r="Y31" s="135"/>
      <c r="Z31" s="135"/>
      <c r="AA31" s="135"/>
      <c r="AB31" s="135"/>
    </row>
    <row r="32" spans="1:28" x14ac:dyDescent="0.3">
      <c r="A32" s="12">
        <v>17</v>
      </c>
      <c r="B32" s="69" t="s">
        <v>10</v>
      </c>
      <c r="C32" s="10"/>
      <c r="D32" s="10"/>
      <c r="E32" s="10"/>
      <c r="F32" s="10" t="s">
        <v>219</v>
      </c>
      <c r="G32" s="11">
        <v>2</v>
      </c>
      <c r="H32" s="101">
        <v>80</v>
      </c>
      <c r="I32" s="136">
        <v>2</v>
      </c>
      <c r="J32" s="137" t="s">
        <v>874</v>
      </c>
      <c r="K32" s="332">
        <f t="shared" si="0"/>
        <v>2.3388356578125</v>
      </c>
      <c r="L32" s="10"/>
      <c r="M32" s="10"/>
      <c r="N32" s="10">
        <v>2</v>
      </c>
      <c r="O32" s="10"/>
      <c r="P32" s="141"/>
      <c r="Q32" s="141">
        <v>1</v>
      </c>
      <c r="R32" s="141">
        <v>1</v>
      </c>
      <c r="S32" s="141"/>
      <c r="T32" s="153">
        <f t="shared" si="1"/>
        <v>4</v>
      </c>
    </row>
    <row r="33" spans="1:28" x14ac:dyDescent="0.3">
      <c r="A33" s="12">
        <v>21</v>
      </c>
      <c r="B33" s="69" t="s">
        <v>172</v>
      </c>
      <c r="C33" s="10"/>
      <c r="D33" s="13"/>
      <c r="E33" s="10"/>
      <c r="F33" s="10" t="s">
        <v>219</v>
      </c>
      <c r="G33" s="11">
        <v>10</v>
      </c>
      <c r="H33" s="103"/>
      <c r="I33" s="142">
        <v>10</v>
      </c>
      <c r="J33" s="143" t="s">
        <v>298</v>
      </c>
      <c r="K33" s="332">
        <f t="shared" si="0"/>
        <v>0.45359237000000002</v>
      </c>
      <c r="L33" s="13"/>
      <c r="M33" s="13"/>
      <c r="N33" s="13">
        <v>1</v>
      </c>
      <c r="O33" s="13"/>
      <c r="P33" s="141"/>
      <c r="Q33" s="141"/>
      <c r="R33" s="141"/>
      <c r="S33" s="141"/>
      <c r="T33" s="153">
        <f t="shared" si="1"/>
        <v>1</v>
      </c>
    </row>
    <row r="34" spans="1:28" x14ac:dyDescent="0.3">
      <c r="A34" s="12">
        <v>41</v>
      </c>
      <c r="B34" s="494" t="s">
        <v>178</v>
      </c>
      <c r="C34" s="10"/>
      <c r="D34" s="10"/>
      <c r="E34" s="10"/>
      <c r="F34" s="10" t="s">
        <v>214</v>
      </c>
      <c r="G34" s="11">
        <v>21</v>
      </c>
      <c r="H34" s="101"/>
      <c r="I34" s="136"/>
      <c r="J34" s="137"/>
      <c r="K34" s="332">
        <f t="shared" si="0"/>
        <v>0</v>
      </c>
      <c r="L34" s="10"/>
      <c r="M34" s="10"/>
      <c r="N34" s="10"/>
      <c r="O34" s="10"/>
      <c r="P34" s="141"/>
      <c r="Q34" s="141"/>
      <c r="R34" s="141"/>
      <c r="S34" s="141"/>
      <c r="T34" s="153">
        <f t="shared" si="1"/>
        <v>0</v>
      </c>
    </row>
    <row r="35" spans="1:28" x14ac:dyDescent="0.3">
      <c r="A35" s="12">
        <v>22</v>
      </c>
      <c r="B35" s="69" t="s">
        <v>51</v>
      </c>
      <c r="C35" s="10"/>
      <c r="D35" s="10"/>
      <c r="E35" s="10"/>
      <c r="F35" s="10" t="s">
        <v>219</v>
      </c>
      <c r="G35" s="11">
        <v>9</v>
      </c>
      <c r="H35" s="101"/>
      <c r="I35" s="136">
        <v>5</v>
      </c>
      <c r="J35" s="137" t="s">
        <v>306</v>
      </c>
      <c r="K35" s="332">
        <f t="shared" si="0"/>
        <v>0.56699046250000007</v>
      </c>
      <c r="L35" s="10"/>
      <c r="M35" s="10"/>
      <c r="N35" s="10"/>
      <c r="O35" s="10"/>
      <c r="P35" s="141"/>
      <c r="Q35" s="141">
        <v>1</v>
      </c>
      <c r="R35" s="141"/>
      <c r="S35" s="141"/>
      <c r="T35" s="153">
        <f t="shared" si="1"/>
        <v>1</v>
      </c>
    </row>
    <row r="36" spans="1:28" x14ac:dyDescent="0.3">
      <c r="A36" s="12">
        <v>39</v>
      </c>
      <c r="B36" s="69" t="s">
        <v>174</v>
      </c>
      <c r="C36" s="10"/>
      <c r="D36" s="10"/>
      <c r="E36" s="10"/>
      <c r="F36" s="10" t="s">
        <v>219</v>
      </c>
      <c r="G36" s="11">
        <v>21</v>
      </c>
      <c r="H36" s="101"/>
      <c r="I36" s="136"/>
      <c r="J36" s="137"/>
      <c r="K36" s="332">
        <f t="shared" si="0"/>
        <v>0</v>
      </c>
      <c r="L36" s="10"/>
      <c r="M36" s="10"/>
      <c r="N36" s="10"/>
      <c r="O36" s="10"/>
      <c r="P36" s="141"/>
      <c r="Q36" s="141"/>
      <c r="R36" s="141"/>
      <c r="S36" s="141"/>
      <c r="T36" s="153">
        <f t="shared" ref="T36:T67" si="2">SUM(L36:S36)</f>
        <v>0</v>
      </c>
    </row>
    <row r="37" spans="1:28" x14ac:dyDescent="0.3">
      <c r="A37" s="12">
        <v>1</v>
      </c>
      <c r="B37" s="69" t="s">
        <v>169</v>
      </c>
      <c r="C37" s="10"/>
      <c r="D37" s="10"/>
      <c r="E37" s="10"/>
      <c r="F37" s="10" t="s">
        <v>214</v>
      </c>
      <c r="G37" s="11">
        <v>12</v>
      </c>
      <c r="H37" s="101"/>
      <c r="I37" s="136">
        <v>45</v>
      </c>
      <c r="J37" s="137" t="s">
        <v>883</v>
      </c>
      <c r="K37" s="332">
        <f t="shared" si="0"/>
        <v>0.48194189312500002</v>
      </c>
      <c r="L37" s="10"/>
      <c r="M37" s="10"/>
      <c r="N37" s="10">
        <v>1</v>
      </c>
      <c r="O37" s="10"/>
      <c r="P37" s="141"/>
      <c r="Q37" s="141"/>
      <c r="R37" s="141"/>
      <c r="S37" s="141"/>
      <c r="T37" s="153">
        <f t="shared" si="2"/>
        <v>1</v>
      </c>
    </row>
    <row r="38" spans="1:28" x14ac:dyDescent="0.3">
      <c r="A38" s="12">
        <v>2</v>
      </c>
      <c r="B38" s="69" t="s">
        <v>175</v>
      </c>
      <c r="C38" s="10"/>
      <c r="D38" s="10"/>
      <c r="E38" s="10"/>
      <c r="F38" s="10" t="s">
        <v>214</v>
      </c>
      <c r="G38" s="11">
        <v>21</v>
      </c>
      <c r="H38" s="101"/>
      <c r="I38" s="136"/>
      <c r="J38" s="137"/>
      <c r="K38" s="332">
        <f t="shared" si="0"/>
        <v>0</v>
      </c>
      <c r="L38" s="10"/>
      <c r="M38" s="10"/>
      <c r="N38" s="10"/>
      <c r="O38" s="10"/>
      <c r="P38" s="141"/>
      <c r="Q38" s="141"/>
      <c r="R38" s="141"/>
      <c r="S38" s="141"/>
      <c r="T38" s="153">
        <f t="shared" si="2"/>
        <v>0</v>
      </c>
    </row>
    <row r="39" spans="1:28" x14ac:dyDescent="0.3">
      <c r="A39" s="12">
        <v>42</v>
      </c>
      <c r="B39" s="494" t="s">
        <v>72</v>
      </c>
      <c r="C39" s="10"/>
      <c r="D39" s="10"/>
      <c r="E39" s="10"/>
      <c r="F39" s="10" t="s">
        <v>214</v>
      </c>
      <c r="G39" s="11">
        <v>4</v>
      </c>
      <c r="H39" s="101">
        <v>40</v>
      </c>
      <c r="I39" s="136">
        <v>26</v>
      </c>
      <c r="J39" s="137" t="s">
        <v>795</v>
      </c>
      <c r="K39" s="332">
        <f t="shared" si="0"/>
        <v>1.9844666187500002</v>
      </c>
      <c r="L39" s="10"/>
      <c r="M39" s="10"/>
      <c r="N39" s="10"/>
      <c r="O39" s="10"/>
      <c r="P39" s="141"/>
      <c r="Q39" s="141">
        <v>3</v>
      </c>
      <c r="R39" s="141"/>
      <c r="S39" s="141"/>
      <c r="T39" s="153">
        <f t="shared" si="2"/>
        <v>3</v>
      </c>
    </row>
    <row r="40" spans="1:28" x14ac:dyDescent="0.3">
      <c r="A40" s="12">
        <v>9</v>
      </c>
      <c r="B40" s="69" t="s">
        <v>170</v>
      </c>
      <c r="C40" s="10"/>
      <c r="D40" s="13"/>
      <c r="E40" s="10"/>
      <c r="F40" s="10" t="s">
        <v>214</v>
      </c>
      <c r="G40" s="14">
        <v>13</v>
      </c>
      <c r="H40" s="103"/>
      <c r="I40" s="142">
        <v>35</v>
      </c>
      <c r="J40" s="143" t="s">
        <v>304</v>
      </c>
      <c r="K40" s="332">
        <f t="shared" si="0"/>
        <v>0.36854380062500003</v>
      </c>
      <c r="L40" s="13"/>
      <c r="M40" s="13"/>
      <c r="N40" s="13">
        <v>1</v>
      </c>
      <c r="O40" s="13"/>
      <c r="P40" s="141"/>
      <c r="Q40" s="141"/>
      <c r="R40" s="141"/>
      <c r="S40" s="141"/>
      <c r="T40" s="153">
        <f t="shared" si="2"/>
        <v>1</v>
      </c>
      <c r="W40" s="135"/>
      <c r="X40" s="135"/>
      <c r="Y40" s="135"/>
      <c r="Z40" s="135"/>
      <c r="AA40" s="135"/>
      <c r="AB40" s="135"/>
    </row>
    <row r="41" spans="1:28" x14ac:dyDescent="0.3">
      <c r="A41" s="12">
        <v>10</v>
      </c>
      <c r="B41" s="69" t="s">
        <v>176</v>
      </c>
      <c r="C41" s="10"/>
      <c r="D41" s="13"/>
      <c r="E41" s="10"/>
      <c r="F41" s="10" t="s">
        <v>219</v>
      </c>
      <c r="G41" s="14">
        <v>21</v>
      </c>
      <c r="H41" s="103"/>
      <c r="I41" s="142"/>
      <c r="J41" s="143"/>
      <c r="K41" s="332">
        <f t="shared" si="0"/>
        <v>0</v>
      </c>
      <c r="L41" s="13"/>
      <c r="M41" s="13"/>
      <c r="N41" s="13"/>
      <c r="O41" s="13"/>
      <c r="P41" s="141"/>
      <c r="Q41" s="141"/>
      <c r="R41" s="141"/>
      <c r="S41" s="141"/>
      <c r="T41" s="153">
        <f t="shared" si="2"/>
        <v>0</v>
      </c>
      <c r="W41" s="135"/>
      <c r="X41" s="135"/>
      <c r="Y41" s="135"/>
      <c r="Z41" s="135"/>
      <c r="AA41" s="135"/>
      <c r="AB41" s="135"/>
    </row>
    <row r="42" spans="1:28" x14ac:dyDescent="0.3">
      <c r="A42" s="12">
        <v>7</v>
      </c>
      <c r="B42" s="69" t="s">
        <v>155</v>
      </c>
      <c r="C42" s="10"/>
      <c r="D42" s="10"/>
      <c r="E42" s="10"/>
      <c r="F42" s="10" t="s">
        <v>214</v>
      </c>
      <c r="G42" s="11">
        <v>8</v>
      </c>
      <c r="H42" s="101"/>
      <c r="I42" s="136">
        <v>43</v>
      </c>
      <c r="J42" s="137" t="s">
        <v>282</v>
      </c>
      <c r="K42" s="332">
        <f t="shared" si="0"/>
        <v>1.5166994871875001</v>
      </c>
      <c r="L42" s="10"/>
      <c r="M42" s="10">
        <v>1</v>
      </c>
      <c r="N42" s="10">
        <v>2</v>
      </c>
      <c r="O42" s="10"/>
      <c r="P42" s="141"/>
      <c r="Q42" s="141">
        <v>1</v>
      </c>
      <c r="R42" s="141"/>
      <c r="S42" s="141"/>
      <c r="T42" s="153">
        <f t="shared" si="2"/>
        <v>4</v>
      </c>
    </row>
    <row r="43" spans="1:28" x14ac:dyDescent="0.3">
      <c r="A43" s="12">
        <v>27</v>
      </c>
      <c r="B43" s="72" t="s">
        <v>313</v>
      </c>
      <c r="C43" s="10"/>
      <c r="D43" s="10"/>
      <c r="E43" s="10"/>
      <c r="F43" s="10" t="s">
        <v>214</v>
      </c>
      <c r="G43" s="11">
        <v>10</v>
      </c>
      <c r="H43" s="101"/>
      <c r="I43" s="136">
        <v>33</v>
      </c>
      <c r="J43" s="137" t="s">
        <v>757</v>
      </c>
      <c r="K43" s="332">
        <f t="shared" si="0"/>
        <v>0.85048569375000005</v>
      </c>
      <c r="L43" s="10"/>
      <c r="M43" s="10"/>
      <c r="N43" s="10">
        <v>2</v>
      </c>
      <c r="O43" s="10"/>
      <c r="P43" s="141"/>
      <c r="Q43" s="141"/>
      <c r="R43" s="141"/>
      <c r="S43" s="141"/>
      <c r="T43" s="153">
        <f t="shared" si="2"/>
        <v>2</v>
      </c>
    </row>
    <row r="44" spans="1:28" x14ac:dyDescent="0.3">
      <c r="A44" s="12">
        <v>3</v>
      </c>
      <c r="B44" s="72" t="s">
        <v>154</v>
      </c>
      <c r="C44" s="10"/>
      <c r="D44" s="10"/>
      <c r="E44" s="10"/>
      <c r="F44" s="10" t="s">
        <v>214</v>
      </c>
      <c r="G44" s="11">
        <v>13</v>
      </c>
      <c r="H44" s="101"/>
      <c r="I44" s="136">
        <v>31</v>
      </c>
      <c r="J44" s="137" t="s">
        <v>298</v>
      </c>
      <c r="K44" s="332">
        <f t="shared" si="0"/>
        <v>0.45359237000000002</v>
      </c>
      <c r="L44" s="10"/>
      <c r="M44" s="10"/>
      <c r="N44" s="10">
        <v>1</v>
      </c>
      <c r="O44" s="10"/>
      <c r="P44" s="141"/>
      <c r="Q44" s="141"/>
      <c r="R44" s="141"/>
      <c r="S44" s="141"/>
      <c r="T44" s="153">
        <f t="shared" si="2"/>
        <v>1</v>
      </c>
    </row>
    <row r="45" spans="1:28" x14ac:dyDescent="0.3">
      <c r="A45" s="12">
        <v>4</v>
      </c>
      <c r="B45" s="89" t="s">
        <v>177</v>
      </c>
      <c r="C45" s="10"/>
      <c r="D45" s="13"/>
      <c r="E45" s="10"/>
      <c r="F45" s="10" t="s">
        <v>219</v>
      </c>
      <c r="G45" s="14">
        <v>11</v>
      </c>
      <c r="H45" s="103"/>
      <c r="I45" s="142">
        <v>13</v>
      </c>
      <c r="J45" s="143" t="s">
        <v>303</v>
      </c>
      <c r="K45" s="332">
        <f t="shared" si="0"/>
        <v>0.42524284687500002</v>
      </c>
      <c r="L45" s="13"/>
      <c r="M45" s="13"/>
      <c r="N45" s="13"/>
      <c r="O45" s="13"/>
      <c r="P45" s="141"/>
      <c r="Q45" s="141">
        <v>1</v>
      </c>
      <c r="R45" s="141"/>
      <c r="S45" s="141"/>
      <c r="T45" s="153">
        <f t="shared" si="2"/>
        <v>1</v>
      </c>
    </row>
    <row r="46" spans="1:28" x14ac:dyDescent="0.3">
      <c r="A46" s="12">
        <v>30</v>
      </c>
      <c r="B46" s="72" t="s">
        <v>870</v>
      </c>
      <c r="C46" s="10"/>
      <c r="D46" s="10"/>
      <c r="E46" s="10"/>
      <c r="F46" s="10" t="s">
        <v>219</v>
      </c>
      <c r="G46" s="11">
        <v>11</v>
      </c>
      <c r="H46" s="101"/>
      <c r="I46" s="136">
        <v>1</v>
      </c>
      <c r="J46" s="137" t="s">
        <v>303</v>
      </c>
      <c r="K46" s="332">
        <f t="shared" si="0"/>
        <v>0.42524284687500002</v>
      </c>
      <c r="L46" s="10"/>
      <c r="M46" s="10"/>
      <c r="N46" s="10"/>
      <c r="O46" s="10"/>
      <c r="P46" s="141"/>
      <c r="Q46" s="141">
        <v>1</v>
      </c>
      <c r="R46" s="141"/>
      <c r="S46" s="141"/>
      <c r="T46" s="153">
        <f t="shared" si="2"/>
        <v>1</v>
      </c>
    </row>
    <row r="47" spans="1:28" ht="15.75" hidden="1" customHeight="1" x14ac:dyDescent="0.3">
      <c r="A47" s="12"/>
      <c r="B47" s="241"/>
      <c r="C47" s="10"/>
      <c r="D47" s="10"/>
      <c r="E47" s="10"/>
      <c r="F47" s="10"/>
      <c r="G47" s="11"/>
      <c r="H47" s="101"/>
      <c r="I47" s="136"/>
      <c r="J47" s="137"/>
      <c r="K47" s="10"/>
      <c r="L47" s="10"/>
      <c r="M47" s="10"/>
      <c r="N47" s="10"/>
      <c r="O47" s="10"/>
      <c r="P47" s="141"/>
      <c r="Q47" s="141"/>
      <c r="R47" s="141"/>
      <c r="S47" s="141"/>
      <c r="T47" s="153">
        <f t="shared" si="2"/>
        <v>0</v>
      </c>
    </row>
    <row r="48" spans="1:28" ht="15.75" hidden="1" customHeight="1" x14ac:dyDescent="0.3">
      <c r="A48" s="12"/>
      <c r="B48" s="241"/>
      <c r="C48" s="10"/>
      <c r="D48" s="10"/>
      <c r="E48" s="10"/>
      <c r="F48" s="10"/>
      <c r="G48" s="11"/>
      <c r="H48" s="101"/>
      <c r="I48" s="136"/>
      <c r="J48" s="137"/>
      <c r="K48" s="10"/>
      <c r="L48" s="10"/>
      <c r="M48" s="10"/>
      <c r="N48" s="10"/>
      <c r="O48" s="10"/>
      <c r="P48" s="141"/>
      <c r="Q48" s="141"/>
      <c r="R48" s="141"/>
      <c r="S48" s="141"/>
      <c r="T48" s="153">
        <f t="shared" si="2"/>
        <v>0</v>
      </c>
    </row>
    <row r="49" spans="1:20" ht="15.75" hidden="1" customHeight="1" x14ac:dyDescent="0.3">
      <c r="A49" s="12"/>
      <c r="B49" s="242"/>
      <c r="C49" s="10"/>
      <c r="D49" s="13"/>
      <c r="E49" s="10"/>
      <c r="F49" s="10"/>
      <c r="G49" s="14"/>
      <c r="H49" s="103"/>
      <c r="I49" s="142"/>
      <c r="J49" s="143"/>
      <c r="K49" s="10"/>
      <c r="L49" s="13"/>
      <c r="M49" s="13"/>
      <c r="N49" s="13"/>
      <c r="O49" s="13"/>
      <c r="P49" s="141"/>
      <c r="Q49" s="141"/>
      <c r="R49" s="141"/>
      <c r="S49" s="141"/>
      <c r="T49" s="153">
        <f t="shared" si="2"/>
        <v>0</v>
      </c>
    </row>
    <row r="50" spans="1:20" hidden="1" x14ac:dyDescent="0.3">
      <c r="A50" s="12"/>
      <c r="B50" s="241"/>
      <c r="C50" s="10"/>
      <c r="D50" s="10"/>
      <c r="E50" s="10"/>
      <c r="F50" s="10"/>
      <c r="G50" s="11"/>
      <c r="H50" s="101"/>
      <c r="I50" s="136"/>
      <c r="J50" s="137"/>
      <c r="K50" s="10"/>
      <c r="L50" s="10"/>
      <c r="M50" s="10"/>
      <c r="N50" s="10"/>
      <c r="O50" s="10"/>
      <c r="P50" s="141"/>
      <c r="Q50" s="141"/>
      <c r="R50" s="141"/>
      <c r="S50" s="141"/>
      <c r="T50" s="153">
        <f t="shared" si="2"/>
        <v>0</v>
      </c>
    </row>
    <row r="51" spans="1:20" hidden="1" x14ac:dyDescent="0.3">
      <c r="A51" s="12"/>
      <c r="B51" s="241"/>
      <c r="C51" s="10"/>
      <c r="D51" s="10"/>
      <c r="E51" s="10"/>
      <c r="F51" s="10"/>
      <c r="G51" s="11"/>
      <c r="H51" s="101"/>
      <c r="I51" s="136"/>
      <c r="J51" s="137"/>
      <c r="K51" s="10"/>
      <c r="L51" s="10"/>
      <c r="M51" s="10"/>
      <c r="N51" s="10"/>
      <c r="O51" s="10"/>
      <c r="P51" s="141"/>
      <c r="Q51" s="141"/>
      <c r="R51" s="141"/>
      <c r="S51" s="141"/>
      <c r="T51" s="153">
        <f t="shared" si="2"/>
        <v>0</v>
      </c>
    </row>
    <row r="52" spans="1:20" hidden="1" x14ac:dyDescent="0.3">
      <c r="A52" s="12"/>
      <c r="B52" s="241"/>
      <c r="C52" s="10"/>
      <c r="D52" s="10"/>
      <c r="E52" s="10"/>
      <c r="F52" s="10"/>
      <c r="G52" s="11"/>
      <c r="H52" s="101"/>
      <c r="I52" s="136"/>
      <c r="J52" s="137"/>
      <c r="K52" s="10"/>
      <c r="L52" s="10"/>
      <c r="M52" s="10"/>
      <c r="N52" s="10"/>
      <c r="O52" s="10"/>
      <c r="P52" s="141"/>
      <c r="Q52" s="141"/>
      <c r="R52" s="141"/>
      <c r="S52" s="141"/>
      <c r="T52" s="153">
        <f t="shared" si="2"/>
        <v>0</v>
      </c>
    </row>
    <row r="53" spans="1:20" hidden="1" x14ac:dyDescent="0.3">
      <c r="A53" s="12"/>
      <c r="B53" s="242"/>
      <c r="C53" s="10"/>
      <c r="D53" s="13"/>
      <c r="E53" s="10"/>
      <c r="F53" s="10"/>
      <c r="G53" s="14"/>
      <c r="H53" s="103"/>
      <c r="I53" s="142"/>
      <c r="J53" s="143"/>
      <c r="K53" s="10"/>
      <c r="L53" s="13"/>
      <c r="M53" s="13"/>
      <c r="N53" s="13"/>
      <c r="O53" s="13"/>
      <c r="P53" s="141"/>
      <c r="Q53" s="141"/>
      <c r="R53" s="141"/>
      <c r="S53" s="141"/>
      <c r="T53" s="153">
        <f t="shared" si="2"/>
        <v>0</v>
      </c>
    </row>
    <row r="54" spans="1:20" hidden="1" x14ac:dyDescent="0.3">
      <c r="A54" s="12"/>
      <c r="B54" s="241"/>
      <c r="C54" s="10"/>
      <c r="D54" s="10"/>
      <c r="E54" s="10"/>
      <c r="F54" s="10"/>
      <c r="G54" s="11"/>
      <c r="H54" s="101"/>
      <c r="I54" s="136"/>
      <c r="J54" s="137"/>
      <c r="K54" s="10"/>
      <c r="L54" s="10"/>
      <c r="M54" s="10"/>
      <c r="N54" s="10"/>
      <c r="O54" s="10"/>
      <c r="P54" s="141"/>
      <c r="Q54" s="141"/>
      <c r="R54" s="141"/>
      <c r="S54" s="141"/>
      <c r="T54" s="153">
        <f t="shared" si="2"/>
        <v>0</v>
      </c>
    </row>
    <row r="55" spans="1:20" hidden="1" x14ac:dyDescent="0.3">
      <c r="A55" s="12"/>
      <c r="B55" s="241"/>
      <c r="C55" s="10"/>
      <c r="D55" s="10"/>
      <c r="E55" s="10"/>
      <c r="F55" s="10"/>
      <c r="G55" s="11"/>
      <c r="H55" s="101"/>
      <c r="I55" s="136"/>
      <c r="J55" s="137"/>
      <c r="K55" s="10"/>
      <c r="L55" s="10"/>
      <c r="M55" s="10"/>
      <c r="N55" s="10"/>
      <c r="O55" s="10"/>
      <c r="P55" s="141"/>
      <c r="Q55" s="141"/>
      <c r="R55" s="141"/>
      <c r="S55" s="141"/>
      <c r="T55" s="153">
        <f t="shared" si="2"/>
        <v>0</v>
      </c>
    </row>
    <row r="56" spans="1:20" hidden="1" x14ac:dyDescent="0.3">
      <c r="A56" s="12"/>
      <c r="B56" s="241"/>
      <c r="C56" s="10"/>
      <c r="D56" s="10"/>
      <c r="E56" s="10"/>
      <c r="F56" s="10"/>
      <c r="G56" s="11"/>
      <c r="H56" s="101"/>
      <c r="I56" s="136"/>
      <c r="J56" s="137"/>
      <c r="K56" s="10"/>
      <c r="L56" s="10"/>
      <c r="M56" s="10"/>
      <c r="N56" s="10"/>
      <c r="O56" s="10"/>
      <c r="P56" s="141"/>
      <c r="Q56" s="141"/>
      <c r="R56" s="141"/>
      <c r="S56" s="141"/>
      <c r="T56" s="153">
        <f t="shared" si="2"/>
        <v>0</v>
      </c>
    </row>
    <row r="57" spans="1:20" hidden="1" x14ac:dyDescent="0.3">
      <c r="A57" s="12"/>
      <c r="B57" s="242"/>
      <c r="C57" s="10"/>
      <c r="D57" s="13"/>
      <c r="E57" s="10"/>
      <c r="F57" s="10"/>
      <c r="G57" s="14"/>
      <c r="H57" s="103"/>
      <c r="I57" s="142"/>
      <c r="J57" s="143"/>
      <c r="K57" s="10"/>
      <c r="L57" s="13"/>
      <c r="M57" s="13"/>
      <c r="N57" s="13"/>
      <c r="O57" s="13"/>
      <c r="P57" s="141"/>
      <c r="Q57" s="141"/>
      <c r="R57" s="141"/>
      <c r="S57" s="141"/>
      <c r="T57" s="153">
        <f t="shared" si="2"/>
        <v>0</v>
      </c>
    </row>
    <row r="58" spans="1:20" hidden="1" x14ac:dyDescent="0.3">
      <c r="A58" s="12"/>
      <c r="B58" s="241"/>
      <c r="C58" s="10"/>
      <c r="D58" s="10"/>
      <c r="E58" s="10"/>
      <c r="F58" s="10"/>
      <c r="G58" s="11"/>
      <c r="H58" s="101"/>
      <c r="I58" s="136"/>
      <c r="J58" s="137"/>
      <c r="K58" s="10"/>
      <c r="L58" s="10"/>
      <c r="M58" s="10"/>
      <c r="N58" s="10"/>
      <c r="O58" s="10"/>
      <c r="P58" s="141"/>
      <c r="Q58" s="141"/>
      <c r="R58" s="141"/>
      <c r="S58" s="141"/>
      <c r="T58" s="153">
        <f t="shared" si="2"/>
        <v>0</v>
      </c>
    </row>
    <row r="59" spans="1:20" hidden="1" x14ac:dyDescent="0.3">
      <c r="A59" s="12"/>
      <c r="B59" s="241"/>
      <c r="C59" s="10"/>
      <c r="D59" s="10"/>
      <c r="E59" s="10"/>
      <c r="F59" s="10"/>
      <c r="G59" s="11"/>
      <c r="H59" s="101"/>
      <c r="I59" s="136"/>
      <c r="J59" s="137"/>
      <c r="K59" s="10"/>
      <c r="L59" s="10"/>
      <c r="M59" s="10"/>
      <c r="N59" s="10"/>
      <c r="O59" s="10"/>
      <c r="P59" s="141"/>
      <c r="Q59" s="141"/>
      <c r="R59" s="141"/>
      <c r="S59" s="141"/>
      <c r="T59" s="153">
        <f t="shared" si="2"/>
        <v>0</v>
      </c>
    </row>
    <row r="60" spans="1:20" hidden="1" x14ac:dyDescent="0.3">
      <c r="A60" s="12"/>
      <c r="B60" s="241"/>
      <c r="C60" s="10"/>
      <c r="D60" s="10"/>
      <c r="E60" s="10"/>
      <c r="F60" s="10"/>
      <c r="G60" s="11"/>
      <c r="H60" s="101"/>
      <c r="I60" s="136"/>
      <c r="J60" s="137"/>
      <c r="K60" s="10"/>
      <c r="L60" s="10"/>
      <c r="M60" s="10"/>
      <c r="N60" s="10"/>
      <c r="O60" s="10"/>
      <c r="P60" s="141"/>
      <c r="Q60" s="141"/>
      <c r="R60" s="141"/>
      <c r="S60" s="141"/>
      <c r="T60" s="153">
        <f t="shared" si="2"/>
        <v>0</v>
      </c>
    </row>
    <row r="61" spans="1:20" hidden="1" x14ac:dyDescent="0.3">
      <c r="A61" s="12"/>
      <c r="B61" s="242"/>
      <c r="C61" s="10"/>
      <c r="D61" s="13"/>
      <c r="E61" s="10"/>
      <c r="F61" s="10"/>
      <c r="G61" s="11"/>
      <c r="H61" s="103"/>
      <c r="I61" s="142"/>
      <c r="J61" s="143"/>
      <c r="K61" s="10"/>
      <c r="L61" s="13"/>
      <c r="M61" s="13"/>
      <c r="N61" s="13"/>
      <c r="O61" s="13"/>
      <c r="P61" s="141"/>
      <c r="Q61" s="141"/>
      <c r="R61" s="141"/>
      <c r="S61" s="141"/>
      <c r="T61" s="153">
        <f t="shared" si="2"/>
        <v>0</v>
      </c>
    </row>
    <row r="62" spans="1:20" hidden="1" x14ac:dyDescent="0.3">
      <c r="A62" s="12"/>
      <c r="B62" s="241"/>
      <c r="C62" s="10"/>
      <c r="D62" s="10"/>
      <c r="E62" s="10"/>
      <c r="F62" s="10"/>
      <c r="G62" s="11"/>
      <c r="H62" s="101"/>
      <c r="I62" s="136"/>
      <c r="J62" s="137"/>
      <c r="K62" s="10"/>
      <c r="L62" s="10"/>
      <c r="M62" s="10"/>
      <c r="N62" s="10"/>
      <c r="O62" s="10"/>
      <c r="P62" s="141"/>
      <c r="Q62" s="141"/>
      <c r="R62" s="141"/>
      <c r="S62" s="141"/>
      <c r="T62" s="153">
        <f t="shared" si="2"/>
        <v>0</v>
      </c>
    </row>
    <row r="63" spans="1:20" hidden="1" x14ac:dyDescent="0.3">
      <c r="A63" s="12"/>
      <c r="B63" s="241"/>
      <c r="C63" s="10"/>
      <c r="D63" s="10"/>
      <c r="E63" s="10"/>
      <c r="F63" s="10"/>
      <c r="G63" s="11"/>
      <c r="H63" s="101"/>
      <c r="I63" s="136"/>
      <c r="J63" s="137"/>
      <c r="K63" s="10"/>
      <c r="L63" s="10"/>
      <c r="M63" s="10"/>
      <c r="N63" s="10"/>
      <c r="O63" s="10"/>
      <c r="P63" s="141"/>
      <c r="Q63" s="141"/>
      <c r="R63" s="141"/>
      <c r="S63" s="141"/>
      <c r="T63" s="153">
        <f t="shared" si="2"/>
        <v>0</v>
      </c>
    </row>
    <row r="64" spans="1:20" hidden="1" x14ac:dyDescent="0.3">
      <c r="A64" s="12"/>
      <c r="B64" s="241"/>
      <c r="C64" s="10"/>
      <c r="D64" s="10"/>
      <c r="E64" s="10"/>
      <c r="F64" s="10"/>
      <c r="G64" s="11"/>
      <c r="H64" s="101"/>
      <c r="I64" s="136"/>
      <c r="J64" s="137"/>
      <c r="K64" s="10"/>
      <c r="L64" s="10"/>
      <c r="M64" s="10"/>
      <c r="N64" s="10"/>
      <c r="O64" s="10"/>
      <c r="P64" s="141"/>
      <c r="Q64" s="141"/>
      <c r="R64" s="141"/>
      <c r="S64" s="141"/>
      <c r="T64" s="153">
        <f t="shared" si="2"/>
        <v>0</v>
      </c>
    </row>
    <row r="65" spans="1:20" hidden="1" x14ac:dyDescent="0.3">
      <c r="A65" s="12"/>
      <c r="B65" s="242"/>
      <c r="C65" s="10"/>
      <c r="D65" s="13"/>
      <c r="E65" s="10"/>
      <c r="F65" s="10"/>
      <c r="G65" s="11"/>
      <c r="H65" s="103"/>
      <c r="I65" s="142"/>
      <c r="J65" s="143"/>
      <c r="K65" s="10"/>
      <c r="L65" s="13"/>
      <c r="M65" s="13"/>
      <c r="N65" s="13"/>
      <c r="O65" s="13"/>
      <c r="P65" s="141"/>
      <c r="Q65" s="141"/>
      <c r="R65" s="141"/>
      <c r="S65" s="141"/>
      <c r="T65" s="153">
        <f t="shared" si="2"/>
        <v>0</v>
      </c>
    </row>
    <row r="66" spans="1:20" hidden="1" x14ac:dyDescent="0.3">
      <c r="A66" s="12"/>
      <c r="B66" s="241"/>
      <c r="C66" s="10"/>
      <c r="D66" s="10"/>
      <c r="E66" s="10"/>
      <c r="F66" s="10"/>
      <c r="G66" s="11"/>
      <c r="H66" s="101"/>
      <c r="I66" s="136"/>
      <c r="J66" s="137"/>
      <c r="K66" s="10"/>
      <c r="L66" s="10"/>
      <c r="M66" s="10"/>
      <c r="N66" s="10"/>
      <c r="O66" s="10"/>
      <c r="P66" s="141"/>
      <c r="Q66" s="141"/>
      <c r="R66" s="141"/>
      <c r="S66" s="141"/>
      <c r="T66" s="153">
        <f t="shared" si="2"/>
        <v>0</v>
      </c>
    </row>
    <row r="67" spans="1:20" hidden="1" x14ac:dyDescent="0.3">
      <c r="A67" s="12"/>
      <c r="B67" s="241"/>
      <c r="C67" s="10"/>
      <c r="D67" s="10"/>
      <c r="E67" s="10"/>
      <c r="F67" s="10"/>
      <c r="G67" s="11"/>
      <c r="H67" s="101"/>
      <c r="I67" s="136"/>
      <c r="J67" s="137"/>
      <c r="K67" s="10"/>
      <c r="L67" s="10"/>
      <c r="M67" s="10"/>
      <c r="N67" s="10"/>
      <c r="O67" s="10"/>
      <c r="P67" s="141"/>
      <c r="Q67" s="141"/>
      <c r="R67" s="141"/>
      <c r="S67" s="141"/>
      <c r="T67" s="153">
        <f t="shared" si="2"/>
        <v>0</v>
      </c>
    </row>
    <row r="68" spans="1:20" hidden="1" x14ac:dyDescent="0.3">
      <c r="A68" s="12"/>
      <c r="B68" s="241"/>
      <c r="C68" s="10"/>
      <c r="D68" s="10"/>
      <c r="E68" s="10"/>
      <c r="F68" s="10"/>
      <c r="G68" s="11"/>
      <c r="H68" s="101"/>
      <c r="I68" s="136"/>
      <c r="J68" s="137"/>
      <c r="K68" s="10"/>
      <c r="L68" s="10"/>
      <c r="M68" s="10"/>
      <c r="N68" s="10"/>
      <c r="O68" s="10"/>
      <c r="P68" s="141"/>
      <c r="Q68" s="141"/>
      <c r="R68" s="141"/>
      <c r="S68" s="141"/>
      <c r="T68" s="153">
        <f t="shared" ref="T68:T99" si="3">SUM(L68:S68)</f>
        <v>0</v>
      </c>
    </row>
    <row r="69" spans="1:20" hidden="1" x14ac:dyDescent="0.3">
      <c r="A69" s="12"/>
      <c r="B69" s="242"/>
      <c r="C69" s="10"/>
      <c r="D69" s="13"/>
      <c r="E69" s="10"/>
      <c r="F69" s="10"/>
      <c r="G69" s="14"/>
      <c r="H69" s="103"/>
      <c r="I69" s="142"/>
      <c r="J69" s="143"/>
      <c r="K69" s="10"/>
      <c r="L69" s="13"/>
      <c r="M69" s="13"/>
      <c r="N69" s="13"/>
      <c r="O69" s="13"/>
      <c r="P69" s="141"/>
      <c r="Q69" s="141"/>
      <c r="R69" s="141"/>
      <c r="S69" s="141"/>
      <c r="T69" s="153">
        <f t="shared" si="3"/>
        <v>0</v>
      </c>
    </row>
    <row r="70" spans="1:20" hidden="1" x14ac:dyDescent="0.3">
      <c r="A70" s="12"/>
      <c r="B70" s="241"/>
      <c r="C70" s="10"/>
      <c r="D70" s="10"/>
      <c r="E70" s="10"/>
      <c r="F70" s="10"/>
      <c r="G70" s="11"/>
      <c r="H70" s="101"/>
      <c r="I70" s="136"/>
      <c r="J70" s="137"/>
      <c r="K70" s="10"/>
      <c r="L70" s="10"/>
      <c r="M70" s="10"/>
      <c r="N70" s="10"/>
      <c r="O70" s="10"/>
      <c r="P70" s="141"/>
      <c r="Q70" s="141"/>
      <c r="R70" s="141"/>
      <c r="S70" s="141"/>
      <c r="T70" s="153">
        <f t="shared" si="3"/>
        <v>0</v>
      </c>
    </row>
    <row r="71" spans="1:20" hidden="1" x14ac:dyDescent="0.3">
      <c r="A71" s="12"/>
      <c r="B71" s="241"/>
      <c r="C71" s="10"/>
      <c r="D71" s="10"/>
      <c r="E71" s="10"/>
      <c r="F71" s="10"/>
      <c r="G71" s="11"/>
      <c r="H71" s="101"/>
      <c r="I71" s="136"/>
      <c r="J71" s="137"/>
      <c r="K71" s="10"/>
      <c r="L71" s="10"/>
      <c r="M71" s="10"/>
      <c r="N71" s="10"/>
      <c r="O71" s="10"/>
      <c r="P71" s="141"/>
      <c r="Q71" s="141"/>
      <c r="R71" s="141"/>
      <c r="S71" s="141"/>
      <c r="T71" s="153">
        <f t="shared" si="3"/>
        <v>0</v>
      </c>
    </row>
    <row r="72" spans="1:20" hidden="1" x14ac:dyDescent="0.3">
      <c r="A72" s="12"/>
      <c r="B72" s="241"/>
      <c r="C72" s="10"/>
      <c r="D72" s="10"/>
      <c r="E72" s="10"/>
      <c r="F72" s="10"/>
      <c r="G72" s="11"/>
      <c r="H72" s="101"/>
      <c r="I72" s="136"/>
      <c r="J72" s="137"/>
      <c r="K72" s="10"/>
      <c r="L72" s="10"/>
      <c r="M72" s="10"/>
      <c r="N72" s="10"/>
      <c r="O72" s="10"/>
      <c r="P72" s="141"/>
      <c r="Q72" s="141"/>
      <c r="R72" s="141"/>
      <c r="S72" s="141"/>
      <c r="T72" s="153">
        <f t="shared" si="3"/>
        <v>0</v>
      </c>
    </row>
    <row r="73" spans="1:20" hidden="1" x14ac:dyDescent="0.3">
      <c r="A73" s="12"/>
      <c r="B73" s="242"/>
      <c r="C73" s="10"/>
      <c r="D73" s="13"/>
      <c r="E73" s="10"/>
      <c r="F73" s="10"/>
      <c r="G73" s="14"/>
      <c r="H73" s="103"/>
      <c r="I73" s="142"/>
      <c r="J73" s="143"/>
      <c r="K73" s="10"/>
      <c r="L73" s="13"/>
      <c r="M73" s="13"/>
      <c r="N73" s="13"/>
      <c r="O73" s="13"/>
      <c r="P73" s="141"/>
      <c r="Q73" s="141"/>
      <c r="R73" s="141"/>
      <c r="S73" s="141"/>
      <c r="T73" s="153">
        <f t="shared" si="3"/>
        <v>0</v>
      </c>
    </row>
    <row r="74" spans="1:20" hidden="1" x14ac:dyDescent="0.3">
      <c r="A74" s="12"/>
      <c r="B74" s="241"/>
      <c r="C74" s="10"/>
      <c r="D74" s="10"/>
      <c r="E74" s="10"/>
      <c r="F74" s="10"/>
      <c r="G74" s="11"/>
      <c r="H74" s="101"/>
      <c r="I74" s="136"/>
      <c r="J74" s="137"/>
      <c r="K74" s="10"/>
      <c r="L74" s="10"/>
      <c r="M74" s="10"/>
      <c r="N74" s="10"/>
      <c r="O74" s="10"/>
      <c r="P74" s="141"/>
      <c r="Q74" s="141"/>
      <c r="R74" s="141"/>
      <c r="S74" s="141"/>
      <c r="T74" s="153">
        <f t="shared" si="3"/>
        <v>0</v>
      </c>
    </row>
    <row r="75" spans="1:20" hidden="1" x14ac:dyDescent="0.3">
      <c r="A75" s="12"/>
      <c r="B75" s="241"/>
      <c r="C75" s="10"/>
      <c r="D75" s="10"/>
      <c r="E75" s="10"/>
      <c r="F75" s="10"/>
      <c r="G75" s="11"/>
      <c r="H75" s="101"/>
      <c r="I75" s="136"/>
      <c r="J75" s="137"/>
      <c r="K75" s="10"/>
      <c r="L75" s="10"/>
      <c r="M75" s="10"/>
      <c r="N75" s="10"/>
      <c r="O75" s="10"/>
      <c r="P75" s="141"/>
      <c r="Q75" s="141"/>
      <c r="R75" s="141"/>
      <c r="S75" s="141"/>
      <c r="T75" s="153">
        <f t="shared" si="3"/>
        <v>0</v>
      </c>
    </row>
    <row r="76" spans="1:20" hidden="1" x14ac:dyDescent="0.3">
      <c r="A76" s="12"/>
      <c r="B76" s="241"/>
      <c r="C76" s="10"/>
      <c r="D76" s="10"/>
      <c r="E76" s="10"/>
      <c r="F76" s="10"/>
      <c r="G76" s="11"/>
      <c r="H76" s="101"/>
      <c r="I76" s="136"/>
      <c r="J76" s="137"/>
      <c r="K76" s="10"/>
      <c r="L76" s="10"/>
      <c r="M76" s="10"/>
      <c r="N76" s="10"/>
      <c r="O76" s="10"/>
      <c r="P76" s="141"/>
      <c r="Q76" s="141"/>
      <c r="R76" s="141"/>
      <c r="S76" s="141"/>
      <c r="T76" s="153">
        <f t="shared" si="3"/>
        <v>0</v>
      </c>
    </row>
    <row r="77" spans="1:20" hidden="1" x14ac:dyDescent="0.3">
      <c r="A77" s="12"/>
      <c r="B77" s="242"/>
      <c r="C77" s="10"/>
      <c r="D77" s="13"/>
      <c r="E77" s="10"/>
      <c r="F77" s="10"/>
      <c r="G77" s="14"/>
      <c r="H77" s="103"/>
      <c r="I77" s="142"/>
      <c r="J77" s="143"/>
      <c r="K77" s="10"/>
      <c r="L77" s="13"/>
      <c r="M77" s="13"/>
      <c r="N77" s="13"/>
      <c r="O77" s="13"/>
      <c r="P77" s="141"/>
      <c r="Q77" s="141"/>
      <c r="R77" s="141"/>
      <c r="S77" s="141"/>
      <c r="T77" s="153">
        <f t="shared" si="3"/>
        <v>0</v>
      </c>
    </row>
    <row r="78" spans="1:20" hidden="1" x14ac:dyDescent="0.3">
      <c r="A78" s="12"/>
      <c r="B78" s="241"/>
      <c r="C78" s="10"/>
      <c r="D78" s="10"/>
      <c r="E78" s="10"/>
      <c r="F78" s="10"/>
      <c r="G78" s="11"/>
      <c r="H78" s="101"/>
      <c r="I78" s="136"/>
      <c r="J78" s="137"/>
      <c r="K78" s="10"/>
      <c r="L78" s="10"/>
      <c r="M78" s="10"/>
      <c r="N78" s="10"/>
      <c r="O78" s="10"/>
      <c r="P78" s="141"/>
      <c r="Q78" s="141"/>
      <c r="R78" s="141"/>
      <c r="S78" s="141"/>
      <c r="T78" s="153">
        <f t="shared" si="3"/>
        <v>0</v>
      </c>
    </row>
    <row r="79" spans="1:20" hidden="1" x14ac:dyDescent="0.3">
      <c r="A79" s="12"/>
      <c r="B79" s="241"/>
      <c r="C79" s="10"/>
      <c r="D79" s="10"/>
      <c r="E79" s="10"/>
      <c r="F79" s="10"/>
      <c r="G79" s="11"/>
      <c r="H79" s="101"/>
      <c r="I79" s="136"/>
      <c r="J79" s="137"/>
      <c r="K79" s="10"/>
      <c r="L79" s="10"/>
      <c r="M79" s="10"/>
      <c r="N79" s="10"/>
      <c r="O79" s="10"/>
      <c r="P79" s="141"/>
      <c r="Q79" s="141"/>
      <c r="R79" s="141"/>
      <c r="S79" s="141"/>
      <c r="T79" s="153">
        <f t="shared" si="3"/>
        <v>0</v>
      </c>
    </row>
    <row r="80" spans="1:20" hidden="1" x14ac:dyDescent="0.3">
      <c r="A80" s="12"/>
      <c r="B80" s="241"/>
      <c r="C80" s="10"/>
      <c r="D80" s="10"/>
      <c r="E80" s="10"/>
      <c r="F80" s="10"/>
      <c r="G80" s="11"/>
      <c r="H80" s="101"/>
      <c r="I80" s="136"/>
      <c r="J80" s="137"/>
      <c r="K80" s="10"/>
      <c r="L80" s="10"/>
      <c r="M80" s="10"/>
      <c r="N80" s="10"/>
      <c r="O80" s="10"/>
      <c r="P80" s="141"/>
      <c r="Q80" s="141"/>
      <c r="R80" s="141"/>
      <c r="S80" s="141"/>
      <c r="T80" s="153">
        <f t="shared" si="3"/>
        <v>0</v>
      </c>
    </row>
    <row r="81" spans="1:20" hidden="1" x14ac:dyDescent="0.3">
      <c r="A81" s="12"/>
      <c r="B81" s="242"/>
      <c r="C81" s="10"/>
      <c r="D81" s="13"/>
      <c r="E81" s="10"/>
      <c r="F81" s="10"/>
      <c r="G81" s="14"/>
      <c r="H81" s="103"/>
      <c r="I81" s="142"/>
      <c r="J81" s="143"/>
      <c r="K81" s="10"/>
      <c r="L81" s="13"/>
      <c r="M81" s="13"/>
      <c r="N81" s="13"/>
      <c r="O81" s="13"/>
      <c r="P81" s="141"/>
      <c r="Q81" s="141"/>
      <c r="R81" s="141"/>
      <c r="S81" s="141"/>
      <c r="T81" s="153">
        <f t="shared" si="3"/>
        <v>0</v>
      </c>
    </row>
    <row r="82" spans="1:20" hidden="1" x14ac:dyDescent="0.3">
      <c r="A82" s="12"/>
      <c r="B82" s="242"/>
      <c r="C82" s="10"/>
      <c r="D82" s="13"/>
      <c r="E82" s="10"/>
      <c r="F82" s="10"/>
      <c r="G82" s="14"/>
      <c r="H82" s="103"/>
      <c r="I82" s="142"/>
      <c r="J82" s="143"/>
      <c r="K82" s="10"/>
      <c r="L82" s="13"/>
      <c r="M82" s="13"/>
      <c r="N82" s="13"/>
      <c r="O82" s="13"/>
      <c r="P82" s="141"/>
      <c r="Q82" s="141"/>
      <c r="R82" s="141"/>
      <c r="S82" s="141"/>
      <c r="T82" s="153">
        <f t="shared" si="3"/>
        <v>0</v>
      </c>
    </row>
    <row r="83" spans="1:20" hidden="1" x14ac:dyDescent="0.3">
      <c r="A83" s="12"/>
      <c r="B83" s="242"/>
      <c r="C83" s="10"/>
      <c r="D83" s="13"/>
      <c r="E83" s="10"/>
      <c r="F83" s="10"/>
      <c r="G83" s="14"/>
      <c r="H83" s="103"/>
      <c r="I83" s="142"/>
      <c r="J83" s="143"/>
      <c r="K83" s="10"/>
      <c r="L83" s="13"/>
      <c r="M83" s="13"/>
      <c r="N83" s="13"/>
      <c r="O83" s="13"/>
      <c r="P83" s="141"/>
      <c r="Q83" s="141"/>
      <c r="R83" s="141"/>
      <c r="S83" s="141"/>
      <c r="T83" s="153">
        <f t="shared" si="3"/>
        <v>0</v>
      </c>
    </row>
    <row r="84" spans="1:20" hidden="1" x14ac:dyDescent="0.3">
      <c r="A84" s="12"/>
      <c r="B84" s="242"/>
      <c r="C84" s="10"/>
      <c r="D84" s="13"/>
      <c r="E84" s="10"/>
      <c r="F84" s="10"/>
      <c r="G84" s="14"/>
      <c r="H84" s="103"/>
      <c r="I84" s="142"/>
      <c r="J84" s="143"/>
      <c r="K84" s="10"/>
      <c r="L84" s="13"/>
      <c r="M84" s="13"/>
      <c r="N84" s="13"/>
      <c r="O84" s="13"/>
      <c r="P84" s="141"/>
      <c r="Q84" s="141"/>
      <c r="R84" s="141"/>
      <c r="S84" s="141"/>
      <c r="T84" s="153">
        <f t="shared" si="3"/>
        <v>0</v>
      </c>
    </row>
    <row r="85" spans="1:20" hidden="1" x14ac:dyDescent="0.3">
      <c r="A85" s="12"/>
      <c r="B85" s="242"/>
      <c r="C85" s="10"/>
      <c r="D85" s="13"/>
      <c r="E85" s="10"/>
      <c r="F85" s="10"/>
      <c r="G85" s="14"/>
      <c r="H85" s="103"/>
      <c r="I85" s="142"/>
      <c r="J85" s="143"/>
      <c r="K85" s="10"/>
      <c r="L85" s="13"/>
      <c r="M85" s="13"/>
      <c r="N85" s="13"/>
      <c r="O85" s="13"/>
      <c r="P85" s="141"/>
      <c r="Q85" s="141"/>
      <c r="R85" s="141"/>
      <c r="S85" s="141"/>
      <c r="T85" s="153">
        <f t="shared" si="3"/>
        <v>0</v>
      </c>
    </row>
    <row r="86" spans="1:20" hidden="1" x14ac:dyDescent="0.3">
      <c r="A86" s="12">
        <v>97</v>
      </c>
      <c r="B86" s="242"/>
      <c r="C86" s="10"/>
      <c r="D86" s="13"/>
      <c r="E86" s="10"/>
      <c r="F86" s="10"/>
      <c r="G86" s="14"/>
      <c r="H86" s="103"/>
      <c r="I86" s="142"/>
      <c r="J86" s="143"/>
      <c r="K86" s="10"/>
      <c r="L86" s="13"/>
      <c r="M86" s="13"/>
      <c r="N86" s="13"/>
      <c r="O86" s="13"/>
      <c r="P86" s="141"/>
      <c r="Q86" s="141"/>
      <c r="R86" s="141"/>
      <c r="S86" s="141"/>
      <c r="T86" s="153">
        <f t="shared" si="3"/>
        <v>0</v>
      </c>
    </row>
    <row r="87" spans="1:20" hidden="1" x14ac:dyDescent="0.3">
      <c r="A87" s="12">
        <v>98</v>
      </c>
      <c r="B87" s="242"/>
      <c r="C87" s="10"/>
      <c r="D87" s="13"/>
      <c r="E87" s="10"/>
      <c r="F87" s="10"/>
      <c r="G87" s="14"/>
      <c r="H87" s="103"/>
      <c r="I87" s="142"/>
      <c r="J87" s="143"/>
      <c r="K87" s="10"/>
      <c r="L87" s="13"/>
      <c r="M87" s="13"/>
      <c r="N87" s="13"/>
      <c r="O87" s="13"/>
      <c r="P87" s="141"/>
      <c r="Q87" s="141"/>
      <c r="R87" s="141"/>
      <c r="S87" s="141"/>
      <c r="T87" s="153">
        <f t="shared" si="3"/>
        <v>0</v>
      </c>
    </row>
    <row r="88" spans="1:20" hidden="1" x14ac:dyDescent="0.3">
      <c r="A88" s="12">
        <v>99</v>
      </c>
      <c r="B88" s="242"/>
      <c r="C88" s="10"/>
      <c r="D88" s="13"/>
      <c r="E88" s="10"/>
      <c r="F88" s="10"/>
      <c r="G88" s="14"/>
      <c r="H88" s="103"/>
      <c r="I88" s="142"/>
      <c r="J88" s="143"/>
      <c r="K88" s="10"/>
      <c r="L88" s="13"/>
      <c r="M88" s="13"/>
      <c r="N88" s="13"/>
      <c r="O88" s="13"/>
      <c r="P88" s="141"/>
      <c r="Q88" s="141"/>
      <c r="R88" s="141"/>
      <c r="S88" s="141"/>
      <c r="T88" s="153">
        <f t="shared" si="3"/>
        <v>0</v>
      </c>
    </row>
    <row r="89" spans="1:20" ht="15" hidden="1" customHeight="1" x14ac:dyDescent="0.3">
      <c r="A89" s="12">
        <v>100</v>
      </c>
      <c r="B89" s="242"/>
      <c r="C89" s="10"/>
      <c r="D89" s="13"/>
      <c r="E89" s="10"/>
      <c r="F89" s="10"/>
      <c r="G89" s="14"/>
      <c r="H89" s="103"/>
      <c r="I89" s="142"/>
      <c r="J89" s="143"/>
      <c r="K89" s="10"/>
      <c r="L89" s="13"/>
      <c r="M89" s="13"/>
      <c r="N89" s="13"/>
      <c r="O89" s="13"/>
      <c r="P89" s="141"/>
      <c r="Q89" s="141"/>
      <c r="R89" s="141"/>
      <c r="S89" s="141"/>
      <c r="T89" s="153">
        <f t="shared" si="3"/>
        <v>0</v>
      </c>
    </row>
    <row r="90" spans="1:20" ht="15" hidden="1" customHeight="1" x14ac:dyDescent="0.3">
      <c r="A90" s="12">
        <v>101</v>
      </c>
      <c r="B90" s="242"/>
      <c r="C90" s="10"/>
      <c r="D90" s="13"/>
      <c r="E90" s="10"/>
      <c r="F90" s="10"/>
      <c r="G90" s="14"/>
      <c r="H90" s="103"/>
      <c r="I90" s="142"/>
      <c r="J90" s="143"/>
      <c r="K90" s="10"/>
      <c r="L90" s="13"/>
      <c r="M90" s="13"/>
      <c r="N90" s="13"/>
      <c r="O90" s="13"/>
      <c r="P90" s="141"/>
      <c r="Q90" s="141"/>
      <c r="R90" s="141"/>
      <c r="S90" s="141"/>
      <c r="T90" s="153">
        <f t="shared" si="3"/>
        <v>0</v>
      </c>
    </row>
    <row r="91" spans="1:20" ht="15" hidden="1" customHeight="1" x14ac:dyDescent="0.3">
      <c r="A91" s="12">
        <v>102</v>
      </c>
      <c r="B91" s="242"/>
      <c r="C91" s="10"/>
      <c r="D91" s="13"/>
      <c r="E91" s="10"/>
      <c r="F91" s="10"/>
      <c r="G91" s="14"/>
      <c r="H91" s="103"/>
      <c r="I91" s="142"/>
      <c r="J91" s="143"/>
      <c r="K91" s="10"/>
      <c r="L91" s="13"/>
      <c r="M91" s="13"/>
      <c r="N91" s="13"/>
      <c r="O91" s="13"/>
      <c r="P91" s="141"/>
      <c r="Q91" s="141"/>
      <c r="R91" s="141"/>
      <c r="S91" s="141"/>
      <c r="T91" s="153">
        <f t="shared" si="3"/>
        <v>0</v>
      </c>
    </row>
    <row r="92" spans="1:20" ht="15" hidden="1" customHeight="1" x14ac:dyDescent="0.3">
      <c r="A92" s="12">
        <v>103</v>
      </c>
      <c r="B92" s="242"/>
      <c r="C92" s="10"/>
      <c r="D92" s="13"/>
      <c r="E92" s="10"/>
      <c r="F92" s="10"/>
      <c r="G92" s="14"/>
      <c r="H92" s="103"/>
      <c r="I92" s="142"/>
      <c r="J92" s="143"/>
      <c r="K92" s="10"/>
      <c r="L92" s="13"/>
      <c r="M92" s="13"/>
      <c r="N92" s="13"/>
      <c r="O92" s="13"/>
      <c r="P92" s="141"/>
      <c r="Q92" s="141"/>
      <c r="R92" s="141"/>
      <c r="S92" s="141"/>
      <c r="T92" s="153">
        <f t="shared" si="3"/>
        <v>0</v>
      </c>
    </row>
    <row r="93" spans="1:20" ht="15" hidden="1" customHeight="1" x14ac:dyDescent="0.3">
      <c r="A93" s="12">
        <v>104</v>
      </c>
      <c r="B93" s="242"/>
      <c r="C93" s="10"/>
      <c r="D93" s="13"/>
      <c r="E93" s="10"/>
      <c r="F93" s="10"/>
      <c r="G93" s="14"/>
      <c r="H93" s="103"/>
      <c r="I93" s="142"/>
      <c r="J93" s="143"/>
      <c r="K93" s="10"/>
      <c r="L93" s="13"/>
      <c r="M93" s="13"/>
      <c r="N93" s="13"/>
      <c r="O93" s="13"/>
      <c r="P93" s="141"/>
      <c r="Q93" s="141"/>
      <c r="R93" s="141"/>
      <c r="S93" s="141"/>
      <c r="T93" s="153">
        <f t="shared" si="3"/>
        <v>0</v>
      </c>
    </row>
    <row r="94" spans="1:20" ht="15" hidden="1" customHeight="1" x14ac:dyDescent="0.3">
      <c r="A94" s="12">
        <v>105</v>
      </c>
      <c r="B94" s="242"/>
      <c r="C94" s="10"/>
      <c r="D94" s="13"/>
      <c r="E94" s="10"/>
      <c r="F94" s="10"/>
      <c r="G94" s="14"/>
      <c r="H94" s="103"/>
      <c r="I94" s="142"/>
      <c r="J94" s="143"/>
      <c r="K94" s="10"/>
      <c r="L94" s="13"/>
      <c r="M94" s="13"/>
      <c r="N94" s="13"/>
      <c r="O94" s="13"/>
      <c r="P94" s="141"/>
      <c r="Q94" s="141"/>
      <c r="R94" s="141"/>
      <c r="S94" s="141"/>
      <c r="T94" s="153">
        <f t="shared" si="3"/>
        <v>0</v>
      </c>
    </row>
    <row r="95" spans="1:20" ht="15" hidden="1" customHeight="1" x14ac:dyDescent="0.3">
      <c r="A95" s="12">
        <v>106</v>
      </c>
      <c r="B95" s="242"/>
      <c r="C95" s="10"/>
      <c r="D95" s="13"/>
      <c r="E95" s="10"/>
      <c r="F95" s="10"/>
      <c r="G95" s="14"/>
      <c r="H95" s="14"/>
      <c r="I95" s="142"/>
      <c r="J95" s="143"/>
      <c r="K95" s="10"/>
      <c r="L95" s="13"/>
      <c r="M95" s="13"/>
      <c r="N95" s="13"/>
      <c r="O95" s="13"/>
      <c r="P95" s="141"/>
      <c r="Q95" s="141"/>
      <c r="R95" s="141"/>
      <c r="S95" s="141"/>
      <c r="T95" s="153">
        <f t="shared" si="3"/>
        <v>0</v>
      </c>
    </row>
    <row r="96" spans="1:20" ht="15" hidden="1" customHeight="1" x14ac:dyDescent="0.3">
      <c r="A96" s="12">
        <v>107</v>
      </c>
      <c r="B96" s="242"/>
      <c r="C96" s="10"/>
      <c r="D96" s="13"/>
      <c r="E96" s="10"/>
      <c r="F96" s="10"/>
      <c r="G96" s="14"/>
      <c r="H96" s="14"/>
      <c r="I96" s="142"/>
      <c r="J96" s="143"/>
      <c r="K96" s="10"/>
      <c r="L96" s="13"/>
      <c r="M96" s="13"/>
      <c r="N96" s="13"/>
      <c r="O96" s="13"/>
      <c r="P96" s="141"/>
      <c r="Q96" s="141"/>
      <c r="R96" s="141"/>
      <c r="S96" s="141"/>
      <c r="T96" s="153">
        <f t="shared" si="3"/>
        <v>0</v>
      </c>
    </row>
    <row r="97" spans="1:20" ht="15" hidden="1" customHeight="1" x14ac:dyDescent="0.3">
      <c r="A97" s="12">
        <v>108</v>
      </c>
      <c r="B97" s="242"/>
      <c r="C97" s="10"/>
      <c r="D97" s="13"/>
      <c r="E97" s="10"/>
      <c r="F97" s="10"/>
      <c r="G97" s="14"/>
      <c r="H97" s="14"/>
      <c r="I97" s="142"/>
      <c r="J97" s="143"/>
      <c r="K97" s="10"/>
      <c r="L97" s="13"/>
      <c r="M97" s="13"/>
      <c r="N97" s="13"/>
      <c r="O97" s="13"/>
      <c r="P97" s="141"/>
      <c r="Q97" s="141"/>
      <c r="R97" s="141"/>
      <c r="S97" s="141"/>
      <c r="T97" s="153">
        <f t="shared" si="3"/>
        <v>0</v>
      </c>
    </row>
    <row r="98" spans="1:20" ht="15" hidden="1" customHeight="1" x14ac:dyDescent="0.3">
      <c r="A98" s="12">
        <v>109</v>
      </c>
      <c r="B98" s="242"/>
      <c r="C98" s="10"/>
      <c r="D98" s="13"/>
      <c r="E98" s="10"/>
      <c r="F98" s="10"/>
      <c r="G98" s="14"/>
      <c r="H98" s="14"/>
      <c r="I98" s="142"/>
      <c r="J98" s="143"/>
      <c r="K98" s="10"/>
      <c r="L98" s="13"/>
      <c r="M98" s="13"/>
      <c r="N98" s="13"/>
      <c r="O98" s="13"/>
      <c r="P98" s="141"/>
      <c r="Q98" s="141"/>
      <c r="R98" s="141"/>
      <c r="S98" s="141"/>
      <c r="T98" s="153">
        <f t="shared" si="3"/>
        <v>0</v>
      </c>
    </row>
    <row r="99" spans="1:20" ht="15" hidden="1" customHeight="1" x14ac:dyDescent="0.3">
      <c r="A99" s="12">
        <v>110</v>
      </c>
      <c r="B99" s="242"/>
      <c r="C99" s="10"/>
      <c r="D99" s="13"/>
      <c r="E99" s="10"/>
      <c r="F99" s="10"/>
      <c r="G99" s="14"/>
      <c r="H99" s="14"/>
      <c r="I99" s="142"/>
      <c r="J99" s="143"/>
      <c r="K99" s="10"/>
      <c r="L99" s="13"/>
      <c r="M99" s="13"/>
      <c r="N99" s="13"/>
      <c r="O99" s="13"/>
      <c r="P99" s="141"/>
      <c r="Q99" s="141"/>
      <c r="R99" s="141"/>
      <c r="S99" s="141"/>
      <c r="T99" s="153">
        <f t="shared" si="3"/>
        <v>0</v>
      </c>
    </row>
    <row r="100" spans="1:20" hidden="1" x14ac:dyDescent="0.3">
      <c r="A100" s="6"/>
      <c r="B100" s="535"/>
      <c r="C100" s="535"/>
      <c r="D100" s="535"/>
      <c r="E100" s="5"/>
      <c r="F100" s="5"/>
      <c r="G100" s="7"/>
      <c r="H100" s="7"/>
      <c r="I100" s="8"/>
      <c r="K100" s="5"/>
      <c r="L100" s="535"/>
      <c r="M100" s="535"/>
      <c r="N100" s="535"/>
      <c r="O100" s="535"/>
      <c r="P100" s="536"/>
      <c r="Q100" s="536"/>
      <c r="R100" s="133"/>
      <c r="S100" s="133"/>
      <c r="T100" s="3"/>
    </row>
    <row r="101" spans="1:20" hidden="1" x14ac:dyDescent="0.3">
      <c r="A101" s="6"/>
      <c r="B101" s="243" t="s">
        <v>205</v>
      </c>
      <c r="C101" s="537"/>
      <c r="D101" s="537"/>
      <c r="E101" s="537"/>
      <c r="F101" s="537"/>
      <c r="G101" s="537"/>
      <c r="H101" s="7"/>
      <c r="I101" s="8"/>
      <c r="J101" s="144">
        <f>SUM(K101*2.204)</f>
        <v>98.034805530007532</v>
      </c>
      <c r="K101" s="5">
        <f t="shared" ref="K101:O101" si="4">SUM(K4:K81)</f>
        <v>44.480401783125011</v>
      </c>
      <c r="L101" s="5">
        <f t="shared" si="4"/>
        <v>1</v>
      </c>
      <c r="M101" s="5">
        <f t="shared" si="4"/>
        <v>3</v>
      </c>
      <c r="N101" s="5">
        <f t="shared" si="4"/>
        <v>36</v>
      </c>
      <c r="O101" s="5">
        <f t="shared" si="4"/>
        <v>0</v>
      </c>
      <c r="P101" s="133">
        <f t="shared" ref="P101:T101" si="5">SUM(P4:P81)</f>
        <v>1</v>
      </c>
      <c r="Q101" s="133">
        <f t="shared" si="5"/>
        <v>29</v>
      </c>
      <c r="R101" s="133">
        <f t="shared" si="5"/>
        <v>14</v>
      </c>
      <c r="S101" s="133">
        <f>SUM(S4:S81)</f>
        <v>0</v>
      </c>
      <c r="T101" s="133">
        <f t="shared" si="5"/>
        <v>84</v>
      </c>
    </row>
    <row r="102" spans="1:20" hidden="1" x14ac:dyDescent="0.3">
      <c r="A102" s="6"/>
      <c r="B102" s="538"/>
      <c r="C102" s="538"/>
      <c r="D102" s="538"/>
      <c r="E102" s="5"/>
      <c r="F102" s="5"/>
      <c r="G102" s="7"/>
      <c r="H102" s="7"/>
      <c r="I102" s="8"/>
      <c r="J102" s="5"/>
      <c r="K102" s="5"/>
      <c r="L102" s="538"/>
      <c r="M102" s="538"/>
      <c r="N102" s="538"/>
      <c r="O102" s="538"/>
      <c r="P102" s="539"/>
      <c r="Q102" s="539"/>
      <c r="R102" s="133"/>
      <c r="S102" s="133"/>
      <c r="T102" s="3"/>
    </row>
    <row r="103" spans="1:20" hidden="1" x14ac:dyDescent="0.3">
      <c r="A103" s="6"/>
      <c r="B103" s="244"/>
      <c r="C103" s="5"/>
      <c r="D103" s="5"/>
      <c r="E103" s="5"/>
      <c r="F103" s="5"/>
      <c r="G103" s="7"/>
      <c r="H103" s="7"/>
      <c r="I103" s="8"/>
      <c r="J103" s="5"/>
      <c r="K103" s="5"/>
      <c r="L103" s="5"/>
      <c r="M103" s="5"/>
      <c r="N103" s="5"/>
      <c r="O103" s="5"/>
      <c r="P103" s="133"/>
      <c r="Q103" s="133"/>
      <c r="R103" s="133"/>
      <c r="S103" s="133"/>
      <c r="T103" s="3"/>
    </row>
    <row r="104" spans="1:20" hidden="1" x14ac:dyDescent="0.3">
      <c r="A104" s="6"/>
      <c r="B104" s="244"/>
      <c r="C104" s="5"/>
      <c r="D104" s="5"/>
      <c r="E104" s="5"/>
      <c r="F104" s="5"/>
      <c r="G104" s="7"/>
      <c r="H104" s="7"/>
      <c r="I104" s="8"/>
      <c r="J104" s="5"/>
      <c r="K104" s="5"/>
      <c r="L104" s="5"/>
      <c r="M104" s="5"/>
      <c r="N104" s="5"/>
      <c r="O104" s="5"/>
      <c r="P104" s="133"/>
      <c r="Q104" s="133"/>
      <c r="R104" s="133"/>
      <c r="S104" s="133"/>
      <c r="T104" s="3"/>
    </row>
    <row r="105" spans="1:20" hidden="1" x14ac:dyDescent="0.3">
      <c r="A105" s="6"/>
      <c r="B105" s="244"/>
      <c r="C105" s="5"/>
      <c r="D105" s="5"/>
      <c r="E105" s="5"/>
      <c r="F105" s="5"/>
      <c r="G105" s="7"/>
      <c r="H105" s="7"/>
      <c r="I105" s="8"/>
      <c r="J105" s="5"/>
      <c r="K105" s="5"/>
      <c r="L105" s="5"/>
      <c r="M105" s="5"/>
      <c r="N105" s="5"/>
      <c r="O105" s="5"/>
      <c r="P105" s="133"/>
      <c r="Q105" s="133"/>
      <c r="R105" s="133"/>
      <c r="S105" s="133"/>
      <c r="T105" s="3"/>
    </row>
    <row r="106" spans="1:20" ht="15" hidden="1" customHeight="1" x14ac:dyDescent="0.3">
      <c r="A106" s="6"/>
      <c r="B106" s="534"/>
      <c r="C106" s="534"/>
      <c r="D106" s="534"/>
      <c r="E106" s="534"/>
      <c r="F106" s="534"/>
      <c r="G106" s="534"/>
      <c r="H106" s="534"/>
      <c r="I106" s="135"/>
      <c r="J106" s="135"/>
      <c r="K106" s="5"/>
      <c r="L106" s="5"/>
      <c r="M106" s="5"/>
      <c r="N106" s="5"/>
      <c r="O106" s="5"/>
      <c r="P106" s="133"/>
      <c r="Q106" s="133"/>
      <c r="R106" s="133"/>
      <c r="S106" s="133"/>
      <c r="T106" s="3"/>
    </row>
    <row r="107" spans="1:20" hidden="1" x14ac:dyDescent="0.3">
      <c r="A107" s="6"/>
      <c r="B107" s="534"/>
      <c r="C107" s="534"/>
      <c r="D107" s="534"/>
      <c r="E107" s="534"/>
      <c r="F107" s="534"/>
      <c r="G107" s="534"/>
      <c r="H107" s="534"/>
      <c r="I107" s="135"/>
      <c r="J107" s="135"/>
      <c r="K107" s="5"/>
      <c r="L107" s="5"/>
      <c r="M107" s="5"/>
      <c r="N107" s="5"/>
      <c r="O107" s="5"/>
      <c r="P107" s="133"/>
      <c r="Q107" s="133"/>
      <c r="R107" s="133"/>
      <c r="S107" s="133"/>
      <c r="T107" s="3"/>
    </row>
    <row r="108" spans="1:20" hidden="1" x14ac:dyDescent="0.3">
      <c r="A108" s="6"/>
      <c r="B108" s="534"/>
      <c r="C108" s="534"/>
      <c r="D108" s="534"/>
      <c r="E108" s="534"/>
      <c r="F108" s="534"/>
      <c r="G108" s="534"/>
      <c r="H108" s="534"/>
      <c r="I108" s="135"/>
      <c r="J108" s="135"/>
      <c r="K108" s="5"/>
      <c r="L108" s="5"/>
      <c r="M108" s="5"/>
      <c r="N108" s="5"/>
      <c r="O108" s="5"/>
      <c r="P108" s="133"/>
      <c r="Q108" s="133"/>
      <c r="R108" s="133"/>
      <c r="S108" s="133"/>
      <c r="T108" s="3"/>
    </row>
    <row r="109" spans="1:20" hidden="1" x14ac:dyDescent="0.3">
      <c r="A109" s="6"/>
      <c r="B109" s="245"/>
      <c r="C109" s="135"/>
      <c r="D109" s="135"/>
      <c r="E109" s="135"/>
      <c r="F109" s="135"/>
      <c r="G109" s="135"/>
      <c r="H109" s="135"/>
      <c r="I109" s="135"/>
      <c r="J109" s="135"/>
      <c r="K109" s="5"/>
      <c r="L109" s="5"/>
      <c r="M109" s="5"/>
      <c r="N109" s="5"/>
      <c r="O109" s="5"/>
      <c r="P109" s="133"/>
      <c r="Q109" s="133"/>
      <c r="R109" s="133"/>
      <c r="S109" s="133"/>
      <c r="T109" s="3"/>
    </row>
    <row r="110" spans="1:20" hidden="1" x14ac:dyDescent="0.3">
      <c r="A110" s="6"/>
      <c r="B110" s="245"/>
      <c r="C110" s="135"/>
      <c r="D110" s="135"/>
      <c r="E110" s="135"/>
      <c r="F110" s="135"/>
      <c r="G110" s="135"/>
      <c r="H110" s="135"/>
      <c r="I110" s="135"/>
      <c r="J110" s="135"/>
      <c r="K110" s="5"/>
      <c r="L110" s="5"/>
      <c r="M110" s="5"/>
      <c r="N110" s="5"/>
      <c r="O110" s="5"/>
      <c r="P110" s="133"/>
      <c r="Q110" s="133"/>
      <c r="R110" s="133"/>
      <c r="S110" s="133"/>
      <c r="T110" s="3"/>
    </row>
    <row r="111" spans="1:20" hidden="1" x14ac:dyDescent="0.3"/>
    <row r="112" spans="1:20" hidden="1" x14ac:dyDescent="0.3">
      <c r="G112" s="146"/>
      <c r="H112" s="147"/>
    </row>
    <row r="113" spans="2:9" hidden="1" x14ac:dyDescent="0.3">
      <c r="H113" s="147"/>
    </row>
    <row r="114" spans="2:9" hidden="1" x14ac:dyDescent="0.3">
      <c r="G114" s="146"/>
      <c r="H114" s="147"/>
    </row>
    <row r="115" spans="2:9" hidden="1" x14ac:dyDescent="0.3"/>
    <row r="116" spans="2:9" hidden="1" x14ac:dyDescent="0.3">
      <c r="B116" s="247"/>
    </row>
    <row r="117" spans="2:9" hidden="1" x14ac:dyDescent="0.3">
      <c r="B117" s="247"/>
    </row>
    <row r="118" spans="2:9" hidden="1" x14ac:dyDescent="0.3">
      <c r="B118" s="247"/>
      <c r="D118" s="147"/>
      <c r="G118" s="149"/>
      <c r="H118" s="149"/>
      <c r="I118" s="150"/>
    </row>
    <row r="119" spans="2:9" hidden="1" x14ac:dyDescent="0.3">
      <c r="B119" s="247"/>
      <c r="D119" s="147"/>
      <c r="I119" s="150"/>
    </row>
    <row r="120" spans="2:9" hidden="1" x14ac:dyDescent="0.3">
      <c r="B120" s="247"/>
      <c r="D120" s="147"/>
      <c r="I120" s="150"/>
    </row>
    <row r="121" spans="2:9" hidden="1" x14ac:dyDescent="0.3">
      <c r="B121" s="247"/>
      <c r="D121" s="147"/>
      <c r="I121" s="150"/>
    </row>
    <row r="122" spans="2:9" hidden="1" x14ac:dyDescent="0.3">
      <c r="B122" s="247"/>
      <c r="D122" s="147"/>
      <c r="I122" s="150"/>
    </row>
    <row r="123" spans="2:9" hidden="1" x14ac:dyDescent="0.3">
      <c r="B123" s="247"/>
      <c r="D123" s="147"/>
    </row>
    <row r="124" spans="2:9" hidden="1" x14ac:dyDescent="0.3">
      <c r="B124" s="247"/>
    </row>
    <row r="125" spans="2:9" hidden="1" x14ac:dyDescent="0.3">
      <c r="B125" s="247"/>
      <c r="D125" s="147"/>
      <c r="I125" s="150"/>
    </row>
    <row r="126" spans="2:9" hidden="1" x14ac:dyDescent="0.3">
      <c r="B126" s="247"/>
      <c r="D126" s="147"/>
      <c r="I126" s="150"/>
    </row>
    <row r="127" spans="2:9" hidden="1" x14ac:dyDescent="0.3">
      <c r="B127" s="247"/>
      <c r="D127" s="147"/>
      <c r="I127" s="150"/>
    </row>
    <row r="128" spans="2:9" hidden="1" x14ac:dyDescent="0.3">
      <c r="B128" s="247"/>
      <c r="D128" s="147"/>
      <c r="I128" s="150"/>
    </row>
    <row r="129" spans="2:11" hidden="1" x14ac:dyDescent="0.3">
      <c r="B129" s="247"/>
      <c r="D129" s="147"/>
      <c r="I129" s="150"/>
    </row>
    <row r="130" spans="2:11" hidden="1" x14ac:dyDescent="0.3">
      <c r="B130" s="247"/>
    </row>
    <row r="131" spans="2:11" x14ac:dyDescent="0.3">
      <c r="B131" s="247"/>
      <c r="K131" s="166">
        <f>SUM(K4:K46)</f>
        <v>44.480401783125011</v>
      </c>
    </row>
    <row r="132" spans="2:11" x14ac:dyDescent="0.3">
      <c r="B132" s="247"/>
      <c r="D132" s="147"/>
      <c r="I132" s="150"/>
    </row>
    <row r="133" spans="2:11" x14ac:dyDescent="0.3">
      <c r="D133" s="147"/>
      <c r="I133" s="150"/>
    </row>
    <row r="134" spans="2:11" x14ac:dyDescent="0.3">
      <c r="D134" s="147"/>
      <c r="I134" s="150"/>
    </row>
    <row r="135" spans="2:11" x14ac:dyDescent="0.3">
      <c r="D135" s="147"/>
      <c r="I135" s="150"/>
    </row>
    <row r="136" spans="2:11" x14ac:dyDescent="0.3">
      <c r="D136" s="147"/>
      <c r="I136" s="150"/>
    </row>
    <row r="139" spans="2:11" x14ac:dyDescent="0.3">
      <c r="D139" s="147"/>
      <c r="I139" s="150"/>
    </row>
    <row r="140" spans="2:11" x14ac:dyDescent="0.3">
      <c r="D140" s="147"/>
      <c r="I140" s="150"/>
    </row>
    <row r="141" spans="2:11" x14ac:dyDescent="0.3">
      <c r="D141" s="147"/>
      <c r="I141" s="150"/>
    </row>
    <row r="142" spans="2:11" x14ac:dyDescent="0.3">
      <c r="D142" s="147"/>
      <c r="I142" s="150"/>
    </row>
    <row r="143" spans="2:11" x14ac:dyDescent="0.3">
      <c r="D143" s="147"/>
      <c r="I143" s="150"/>
    </row>
  </sheetData>
  <autoFilter ref="A3:AB43" xr:uid="{9C17B735-162A-40FD-9EBB-FE9A2AF448E4}">
    <sortState xmlns:xlrd2="http://schemas.microsoft.com/office/spreadsheetml/2017/richdata2" ref="A4:AB46">
      <sortCondition ref="B3:B43"/>
    </sortState>
  </autoFilter>
  <mergeCells count="8">
    <mergeCell ref="B106:H108"/>
    <mergeCell ref="B100:D100"/>
    <mergeCell ref="L100:O100"/>
    <mergeCell ref="P100:Q100"/>
    <mergeCell ref="C101:G101"/>
    <mergeCell ref="B102:D102"/>
    <mergeCell ref="L102:O102"/>
    <mergeCell ref="P102:Q102"/>
  </mergeCells>
  <pageMargins left="0.23622047244094499" right="0.23622047244094499" top="0.74803149606299202" bottom="0.74803149606299202" header="0.31496062992126" footer="0.31496062992126"/>
  <pageSetup paperSize="9" scale="71" fitToHeight="2" orientation="portrait" horizontalDpi="4294967293"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BD8F0-3E16-4EC2-B066-E96E4A49DBAF}">
  <sheetPr codeName="Sheet19">
    <tabColor rgb="FF00B050"/>
    <pageSetUpPr fitToPage="1"/>
  </sheetPr>
  <dimension ref="A1:AI157"/>
  <sheetViews>
    <sheetView workbookViewId="0">
      <selection activeCell="AA4" sqref="AA4"/>
    </sheetView>
  </sheetViews>
  <sheetFormatPr defaultRowHeight="14.4" x14ac:dyDescent="0.3"/>
  <cols>
    <col min="1" max="1" width="4.5546875" customWidth="1"/>
    <col min="2" max="2" width="16.44140625" style="258" customWidth="1"/>
    <col min="3" max="3" width="12.6640625" customWidth="1"/>
    <col min="4" max="4" width="9.5546875" customWidth="1"/>
    <col min="5" max="5" width="9.33203125" customWidth="1"/>
    <col min="6" max="6" width="5" bestFit="1" customWidth="1"/>
    <col min="7" max="7" width="10.5546875" bestFit="1" customWidth="1"/>
    <col min="8" max="8" width="10.5546875" customWidth="1"/>
    <col min="14" max="14" width="9.33203125" style="513" customWidth="1"/>
    <col min="15" max="21" width="4.5546875" customWidth="1"/>
    <col min="22" max="26" width="4.5546875" style="134" customWidth="1"/>
    <col min="27" max="27" width="4.5546875" style="16" customWidth="1"/>
    <col min="30" max="30" width="255.5546875" bestFit="1" customWidth="1"/>
  </cols>
  <sheetData>
    <row r="1" spans="1:35" x14ac:dyDescent="0.3">
      <c r="A1" s="1"/>
      <c r="B1" s="251"/>
      <c r="C1" s="2"/>
      <c r="D1" s="2"/>
      <c r="E1" s="2"/>
      <c r="F1" s="2"/>
      <c r="G1" s="3"/>
      <c r="H1" s="3"/>
      <c r="I1" s="4"/>
      <c r="J1" s="2"/>
      <c r="K1" s="2"/>
      <c r="L1" s="2"/>
      <c r="M1" s="2"/>
      <c r="N1" s="511"/>
      <c r="O1" s="174"/>
      <c r="P1" s="174"/>
      <c r="Q1" s="174"/>
      <c r="R1" s="174"/>
      <c r="S1" s="174"/>
      <c r="T1" s="174"/>
      <c r="U1" s="174"/>
      <c r="V1" s="174"/>
      <c r="W1" s="174"/>
      <c r="X1" s="174"/>
      <c r="Y1" s="174"/>
      <c r="Z1" s="174"/>
      <c r="AA1" s="151"/>
      <c r="AD1" s="135"/>
      <c r="AE1" s="135"/>
      <c r="AF1" s="135"/>
      <c r="AG1" s="135"/>
      <c r="AH1" s="135"/>
      <c r="AI1" s="135"/>
    </row>
    <row r="2" spans="1:35" ht="69.599999999999994" x14ac:dyDescent="0.3">
      <c r="A2" s="1" t="s">
        <v>208</v>
      </c>
      <c r="B2" s="251" t="s">
        <v>209</v>
      </c>
      <c r="C2" s="2" t="s">
        <v>270</v>
      </c>
      <c r="D2" s="2" t="s">
        <v>271</v>
      </c>
      <c r="E2" s="2" t="s">
        <v>272</v>
      </c>
      <c r="F2" s="2" t="s">
        <v>210</v>
      </c>
      <c r="G2" s="3" t="s">
        <v>211</v>
      </c>
      <c r="H2" s="3" t="s">
        <v>188</v>
      </c>
      <c r="I2" s="4" t="s">
        <v>212</v>
      </c>
      <c r="J2" s="2" t="s">
        <v>213</v>
      </c>
      <c r="K2" s="2"/>
      <c r="L2" s="2"/>
      <c r="M2" s="2"/>
      <c r="N2" s="511" t="s">
        <v>187</v>
      </c>
      <c r="O2" s="226" t="s">
        <v>121</v>
      </c>
      <c r="P2" s="226" t="s">
        <v>122</v>
      </c>
      <c r="Q2" s="226" t="s">
        <v>125</v>
      </c>
      <c r="R2" s="226" t="s">
        <v>888</v>
      </c>
      <c r="S2" s="226" t="s">
        <v>132</v>
      </c>
      <c r="T2" s="226" t="s">
        <v>128</v>
      </c>
      <c r="U2" s="226" t="s">
        <v>129</v>
      </c>
      <c r="V2" s="226" t="s">
        <v>130</v>
      </c>
      <c r="W2" s="227" t="s">
        <v>136</v>
      </c>
      <c r="X2" s="227" t="s">
        <v>137</v>
      </c>
      <c r="AA2" s="152" t="s">
        <v>194</v>
      </c>
      <c r="AD2" s="135"/>
      <c r="AE2" s="135"/>
      <c r="AF2" s="135"/>
      <c r="AG2" s="135"/>
      <c r="AH2" s="135"/>
      <c r="AI2" s="135"/>
    </row>
    <row r="3" spans="1:35" x14ac:dyDescent="0.3">
      <c r="A3" s="1"/>
      <c r="B3" s="251"/>
      <c r="C3" s="2"/>
      <c r="D3" s="2"/>
      <c r="E3" s="2"/>
      <c r="F3" s="2"/>
      <c r="G3" s="3"/>
      <c r="H3" s="3"/>
      <c r="I3" s="4"/>
      <c r="J3" s="2"/>
      <c r="K3" s="2"/>
      <c r="L3" s="2"/>
      <c r="M3" s="2"/>
      <c r="N3" s="511"/>
      <c r="O3" s="225"/>
      <c r="P3" s="225"/>
      <c r="Q3" s="225"/>
      <c r="R3" s="225"/>
      <c r="S3" s="225"/>
      <c r="T3" s="225"/>
      <c r="U3" s="225"/>
      <c r="V3" s="226"/>
      <c r="W3" s="227"/>
      <c r="X3" s="227"/>
      <c r="AA3" s="152"/>
      <c r="AD3" s="135"/>
      <c r="AE3" s="135"/>
      <c r="AF3" s="135"/>
      <c r="AG3" s="135"/>
      <c r="AH3" s="135"/>
      <c r="AI3" s="135"/>
    </row>
    <row r="4" spans="1:35" x14ac:dyDescent="0.3">
      <c r="A4" s="12">
        <v>21</v>
      </c>
      <c r="B4" s="330" t="s">
        <v>8</v>
      </c>
      <c r="C4" s="10"/>
      <c r="D4" s="10"/>
      <c r="E4" s="10"/>
      <c r="F4" s="10" t="s">
        <v>219</v>
      </c>
      <c r="G4" s="11">
        <v>1</v>
      </c>
      <c r="H4" s="101">
        <v>120</v>
      </c>
      <c r="I4" s="136">
        <v>1</v>
      </c>
      <c r="J4" s="137">
        <v>6</v>
      </c>
      <c r="K4" s="359">
        <v>1</v>
      </c>
      <c r="L4" s="359">
        <v>5</v>
      </c>
      <c r="M4" s="359">
        <f>K4+(L4/10)</f>
        <v>1.5</v>
      </c>
      <c r="N4" s="359">
        <f>CONVERT(J4,"lbm","kg")+CONVERT(M4,"ozm","kg")</f>
        <v>2.7640785046875003</v>
      </c>
      <c r="O4" s="10">
        <v>1</v>
      </c>
      <c r="P4" s="10">
        <v>6</v>
      </c>
      <c r="Q4" s="10"/>
      <c r="R4" s="10"/>
      <c r="S4" s="10"/>
      <c r="T4" s="10"/>
      <c r="U4" s="10"/>
      <c r="V4" s="138">
        <v>1</v>
      </c>
      <c r="W4" s="139"/>
      <c r="X4" s="139"/>
      <c r="Y4" s="139"/>
      <c r="Z4" s="139"/>
      <c r="AA4" s="153">
        <f t="shared" ref="AA4:AA35" si="0">SUM(O4:Z4)</f>
        <v>8</v>
      </c>
      <c r="AD4" s="135"/>
      <c r="AE4" s="135"/>
      <c r="AF4" s="135"/>
      <c r="AG4" s="135"/>
      <c r="AH4" s="135"/>
      <c r="AI4" s="135"/>
    </row>
    <row r="5" spans="1:35" x14ac:dyDescent="0.3">
      <c r="A5" s="12">
        <v>24</v>
      </c>
      <c r="B5" s="330" t="s">
        <v>7</v>
      </c>
      <c r="C5" s="10"/>
      <c r="D5" s="10"/>
      <c r="E5" s="10"/>
      <c r="F5" s="10" t="s">
        <v>214</v>
      </c>
      <c r="G5" s="11">
        <v>1</v>
      </c>
      <c r="H5" s="101">
        <v>110</v>
      </c>
      <c r="I5" s="136">
        <v>26</v>
      </c>
      <c r="J5" s="137">
        <v>4</v>
      </c>
      <c r="K5" s="359">
        <v>13</v>
      </c>
      <c r="L5" s="359"/>
      <c r="M5" s="359">
        <f t="shared" ref="M5:M55" si="1">K5+(L5/10)</f>
        <v>13</v>
      </c>
      <c r="N5" s="359">
        <f t="shared" ref="N5:N55" si="2">CONVERT(J5,"lbm","kg")+CONVERT(M5,"ozm","kg")</f>
        <v>2.1829132806250002</v>
      </c>
      <c r="O5" s="10">
        <v>1</v>
      </c>
      <c r="P5" s="10"/>
      <c r="Q5" s="10"/>
      <c r="R5" s="10">
        <v>1</v>
      </c>
      <c r="S5" s="10"/>
      <c r="T5" s="10"/>
      <c r="U5" s="10">
        <v>4</v>
      </c>
      <c r="V5" s="138"/>
      <c r="W5" s="139">
        <v>2</v>
      </c>
      <c r="X5" s="139"/>
      <c r="Y5" s="139"/>
      <c r="Z5" s="139"/>
      <c r="AA5" s="153">
        <f t="shared" si="0"/>
        <v>8</v>
      </c>
      <c r="AD5" s="135"/>
      <c r="AE5" s="135"/>
      <c r="AF5" s="135"/>
      <c r="AG5" s="135"/>
      <c r="AH5" s="135"/>
      <c r="AI5" s="135"/>
    </row>
    <row r="6" spans="1:35" x14ac:dyDescent="0.3">
      <c r="A6" s="12">
        <v>26</v>
      </c>
      <c r="B6" s="330" t="s">
        <v>73</v>
      </c>
      <c r="C6" s="10"/>
      <c r="D6" s="10"/>
      <c r="E6" s="10"/>
      <c r="F6" s="10" t="s">
        <v>214</v>
      </c>
      <c r="G6" s="11">
        <v>2</v>
      </c>
      <c r="H6" s="101">
        <v>70</v>
      </c>
      <c r="I6" s="136">
        <v>30</v>
      </c>
      <c r="J6" s="263">
        <v>4</v>
      </c>
      <c r="K6" s="499">
        <v>8</v>
      </c>
      <c r="L6" s="499"/>
      <c r="M6" s="359">
        <f t="shared" si="1"/>
        <v>8</v>
      </c>
      <c r="N6" s="359">
        <f t="shared" si="2"/>
        <v>2.0411656650000003</v>
      </c>
      <c r="O6" s="499">
        <v>1</v>
      </c>
      <c r="P6" s="499"/>
      <c r="Q6" s="499"/>
      <c r="R6" s="499"/>
      <c r="S6" s="499"/>
      <c r="T6" s="499"/>
      <c r="U6" s="499"/>
      <c r="V6" s="500"/>
      <c r="W6" s="501">
        <v>3</v>
      </c>
      <c r="X6" s="141"/>
      <c r="Y6" s="141"/>
      <c r="Z6" s="141"/>
      <c r="AA6" s="153">
        <f t="shared" si="0"/>
        <v>4</v>
      </c>
      <c r="AD6" s="135"/>
      <c r="AE6" s="135"/>
      <c r="AF6" s="135"/>
      <c r="AG6" s="135"/>
      <c r="AH6" s="135"/>
      <c r="AI6" s="135"/>
    </row>
    <row r="7" spans="1:35" x14ac:dyDescent="0.3">
      <c r="A7" s="12">
        <v>40</v>
      </c>
      <c r="B7" s="330" t="s">
        <v>247</v>
      </c>
      <c r="C7" s="10"/>
      <c r="D7" s="13"/>
      <c r="E7" s="10"/>
      <c r="F7" s="10" t="s">
        <v>219</v>
      </c>
      <c r="G7" s="14">
        <v>2</v>
      </c>
      <c r="H7" s="101">
        <v>111</v>
      </c>
      <c r="I7" s="142">
        <v>8</v>
      </c>
      <c r="J7" s="143">
        <v>5</v>
      </c>
      <c r="K7" s="143">
        <v>13</v>
      </c>
      <c r="L7" s="143"/>
      <c r="M7" s="359">
        <f t="shared" si="1"/>
        <v>13</v>
      </c>
      <c r="N7" s="359">
        <f t="shared" si="2"/>
        <v>2.6365056506250002</v>
      </c>
      <c r="O7" s="13">
        <v>2</v>
      </c>
      <c r="P7" s="13">
        <v>1</v>
      </c>
      <c r="Q7" s="13">
        <v>1</v>
      </c>
      <c r="R7" s="13">
        <v>1</v>
      </c>
      <c r="S7" s="13"/>
      <c r="T7" s="13"/>
      <c r="U7" s="13">
        <v>2</v>
      </c>
      <c r="V7" s="140"/>
      <c r="W7" s="141">
        <v>1</v>
      </c>
      <c r="X7" s="141"/>
      <c r="Y7" s="141"/>
      <c r="Z7" s="141"/>
      <c r="AA7" s="153">
        <f t="shared" si="0"/>
        <v>8</v>
      </c>
      <c r="AD7" s="135"/>
      <c r="AE7" s="135"/>
      <c r="AF7" s="135"/>
      <c r="AG7" s="135"/>
      <c r="AH7" s="135"/>
      <c r="AI7" s="135"/>
    </row>
    <row r="8" spans="1:35" x14ac:dyDescent="0.3">
      <c r="A8" s="12">
        <v>12</v>
      </c>
      <c r="B8" s="330" t="s">
        <v>365</v>
      </c>
      <c r="C8" s="10"/>
      <c r="D8" s="10"/>
      <c r="E8" s="10"/>
      <c r="F8" s="10" t="s">
        <v>214</v>
      </c>
      <c r="G8" s="11">
        <v>3</v>
      </c>
      <c r="H8" s="101">
        <v>50</v>
      </c>
      <c r="I8" s="136">
        <v>38</v>
      </c>
      <c r="J8" s="137">
        <v>3</v>
      </c>
      <c r="K8" s="359">
        <v>8</v>
      </c>
      <c r="L8" s="359">
        <v>5</v>
      </c>
      <c r="M8" s="359">
        <f t="shared" si="1"/>
        <v>8.5</v>
      </c>
      <c r="N8" s="359">
        <f t="shared" si="2"/>
        <v>1.6017480565625002</v>
      </c>
      <c r="O8" s="10">
        <v>1</v>
      </c>
      <c r="P8" s="10">
        <v>1</v>
      </c>
      <c r="Q8" s="10"/>
      <c r="R8" s="10">
        <v>1</v>
      </c>
      <c r="S8" s="10"/>
      <c r="T8" s="10"/>
      <c r="U8" s="10">
        <v>4</v>
      </c>
      <c r="V8" s="140"/>
      <c r="W8" s="141"/>
      <c r="X8" s="141"/>
      <c r="Y8" s="141"/>
      <c r="Z8" s="141"/>
      <c r="AA8" s="153">
        <f t="shared" si="0"/>
        <v>7</v>
      </c>
      <c r="AD8" s="135"/>
      <c r="AE8" s="135"/>
      <c r="AF8" s="135"/>
      <c r="AG8" s="135"/>
      <c r="AH8" s="135"/>
      <c r="AI8" s="135"/>
    </row>
    <row r="9" spans="1:35" x14ac:dyDescent="0.3">
      <c r="A9" s="12">
        <v>19</v>
      </c>
      <c r="B9" s="330" t="s">
        <v>10</v>
      </c>
      <c r="C9" s="10"/>
      <c r="D9" s="10"/>
      <c r="E9" s="10"/>
      <c r="F9" s="10" t="s">
        <v>219</v>
      </c>
      <c r="G9" s="11">
        <v>3</v>
      </c>
      <c r="H9" s="101">
        <v>50</v>
      </c>
      <c r="I9" s="136">
        <v>14</v>
      </c>
      <c r="J9" s="137">
        <v>4</v>
      </c>
      <c r="K9" s="359">
        <v>8</v>
      </c>
      <c r="L9" s="359"/>
      <c r="M9" s="359">
        <f t="shared" si="1"/>
        <v>8</v>
      </c>
      <c r="N9" s="359">
        <f t="shared" si="2"/>
        <v>2.0411656650000003</v>
      </c>
      <c r="O9" s="10">
        <v>2</v>
      </c>
      <c r="P9" s="10">
        <v>4</v>
      </c>
      <c r="Q9" s="10"/>
      <c r="R9" s="10"/>
      <c r="S9" s="10"/>
      <c r="T9" s="10"/>
      <c r="U9" s="10">
        <v>1</v>
      </c>
      <c r="V9" s="140"/>
      <c r="W9" s="141">
        <v>2</v>
      </c>
      <c r="X9" s="141"/>
      <c r="Y9" s="141"/>
      <c r="Z9" s="141"/>
      <c r="AA9" s="153">
        <f t="shared" si="0"/>
        <v>9</v>
      </c>
      <c r="AD9" s="135"/>
      <c r="AE9" s="135"/>
      <c r="AF9" s="135"/>
      <c r="AG9" s="135"/>
      <c r="AH9" s="135"/>
      <c r="AI9" s="135"/>
    </row>
    <row r="10" spans="1:35" x14ac:dyDescent="0.3">
      <c r="A10" s="12">
        <v>4</v>
      </c>
      <c r="B10" s="330" t="s">
        <v>48</v>
      </c>
      <c r="C10" s="10"/>
      <c r="D10" s="10"/>
      <c r="E10" s="10"/>
      <c r="F10" s="10" t="s">
        <v>214</v>
      </c>
      <c r="G10" s="11">
        <v>4</v>
      </c>
      <c r="H10" s="101">
        <v>117</v>
      </c>
      <c r="I10" s="136">
        <v>28</v>
      </c>
      <c r="J10" s="137">
        <v>3</v>
      </c>
      <c r="K10" s="359">
        <v>4</v>
      </c>
      <c r="L10" s="359"/>
      <c r="M10" s="359">
        <f t="shared" si="1"/>
        <v>4</v>
      </c>
      <c r="N10" s="359">
        <f t="shared" si="2"/>
        <v>1.4741752025000001</v>
      </c>
      <c r="O10" s="10"/>
      <c r="P10" s="10"/>
      <c r="Q10" s="10"/>
      <c r="R10" s="10"/>
      <c r="S10" s="10"/>
      <c r="T10" s="10"/>
      <c r="U10" s="10"/>
      <c r="V10" s="140"/>
      <c r="W10" s="141">
        <v>1</v>
      </c>
      <c r="X10" s="141"/>
      <c r="Y10" s="141"/>
      <c r="Z10" s="141"/>
      <c r="AA10" s="153">
        <f t="shared" si="0"/>
        <v>1</v>
      </c>
    </row>
    <row r="11" spans="1:35" x14ac:dyDescent="0.3">
      <c r="A11" s="12">
        <v>22</v>
      </c>
      <c r="B11" s="330" t="s">
        <v>4</v>
      </c>
      <c r="C11" s="10"/>
      <c r="D11" s="13"/>
      <c r="E11" s="10"/>
      <c r="F11" s="10" t="s">
        <v>214</v>
      </c>
      <c r="G11" s="14">
        <v>4</v>
      </c>
      <c r="H11" s="101">
        <v>35</v>
      </c>
      <c r="I11" s="142">
        <v>39</v>
      </c>
      <c r="J11" s="143">
        <v>3</v>
      </c>
      <c r="K11" s="143">
        <v>4</v>
      </c>
      <c r="L11" s="143"/>
      <c r="M11" s="359">
        <f t="shared" si="1"/>
        <v>4</v>
      </c>
      <c r="N11" s="359">
        <f t="shared" si="2"/>
        <v>1.4741752025000001</v>
      </c>
      <c r="O11" s="13"/>
      <c r="P11" s="13"/>
      <c r="Q11" s="13"/>
      <c r="R11" s="13">
        <v>2</v>
      </c>
      <c r="S11" s="13"/>
      <c r="T11" s="13"/>
      <c r="U11" s="13">
        <v>2</v>
      </c>
      <c r="V11" s="140"/>
      <c r="W11" s="141"/>
      <c r="X11" s="141"/>
      <c r="Y11" s="141"/>
      <c r="Z11" s="141"/>
      <c r="AA11" s="153">
        <f t="shared" si="0"/>
        <v>4</v>
      </c>
    </row>
    <row r="12" spans="1:35" x14ac:dyDescent="0.3">
      <c r="A12" s="12">
        <v>41</v>
      </c>
      <c r="B12" s="498" t="s">
        <v>108</v>
      </c>
      <c r="C12" s="10"/>
      <c r="D12" s="10"/>
      <c r="E12" s="10"/>
      <c r="F12" s="10" t="s">
        <v>219</v>
      </c>
      <c r="G12" s="11">
        <v>4</v>
      </c>
      <c r="H12" s="101">
        <v>40</v>
      </c>
      <c r="I12" s="136">
        <v>3</v>
      </c>
      <c r="J12" s="137">
        <v>2</v>
      </c>
      <c r="K12" s="359">
        <v>10</v>
      </c>
      <c r="L12" s="359">
        <v>5</v>
      </c>
      <c r="M12" s="359">
        <f t="shared" si="1"/>
        <v>10.5</v>
      </c>
      <c r="N12" s="359">
        <f t="shared" si="2"/>
        <v>1.2048547328125001</v>
      </c>
      <c r="O12" s="10">
        <v>1</v>
      </c>
      <c r="P12" s="10">
        <v>1</v>
      </c>
      <c r="Q12" s="10"/>
      <c r="R12" s="10"/>
      <c r="S12" s="10"/>
      <c r="T12" s="10"/>
      <c r="U12" s="10">
        <v>2</v>
      </c>
      <c r="V12" s="140"/>
      <c r="W12" s="141">
        <v>1</v>
      </c>
      <c r="X12" s="141"/>
      <c r="Y12" s="141"/>
      <c r="Z12" s="141"/>
      <c r="AA12" s="153">
        <f t="shared" si="0"/>
        <v>5</v>
      </c>
    </row>
    <row r="13" spans="1:35" x14ac:dyDescent="0.3">
      <c r="A13" s="12">
        <v>28</v>
      </c>
      <c r="B13" s="330" t="s">
        <v>300</v>
      </c>
      <c r="C13" s="10"/>
      <c r="D13" s="10"/>
      <c r="E13" s="10"/>
      <c r="F13" s="10" t="s">
        <v>219</v>
      </c>
      <c r="G13" s="11">
        <v>5</v>
      </c>
      <c r="H13" s="101">
        <v>30</v>
      </c>
      <c r="I13" s="136">
        <v>4</v>
      </c>
      <c r="J13" s="137">
        <v>2</v>
      </c>
      <c r="K13" s="359">
        <v>8</v>
      </c>
      <c r="L13" s="359"/>
      <c r="M13" s="359">
        <f t="shared" si="1"/>
        <v>8</v>
      </c>
      <c r="N13" s="359">
        <f t="shared" si="2"/>
        <v>1.1339809250000001</v>
      </c>
      <c r="O13" s="10">
        <v>1</v>
      </c>
      <c r="P13" s="10"/>
      <c r="Q13" s="10"/>
      <c r="R13" s="10"/>
      <c r="S13" s="10"/>
      <c r="T13" s="10"/>
      <c r="U13" s="10">
        <v>3</v>
      </c>
      <c r="V13" s="140"/>
      <c r="W13" s="141">
        <v>1</v>
      </c>
      <c r="X13" s="141"/>
      <c r="Y13" s="141"/>
      <c r="Z13" s="141"/>
      <c r="AA13" s="153">
        <f t="shared" si="0"/>
        <v>5</v>
      </c>
    </row>
    <row r="14" spans="1:35" x14ac:dyDescent="0.3">
      <c r="A14" s="12">
        <v>3</v>
      </c>
      <c r="B14" s="330" t="s">
        <v>177</v>
      </c>
      <c r="C14" s="10"/>
      <c r="D14" s="10"/>
      <c r="E14" s="10"/>
      <c r="F14" s="10" t="s">
        <v>214</v>
      </c>
      <c r="G14" s="11">
        <v>6</v>
      </c>
      <c r="H14" s="101"/>
      <c r="I14" s="136">
        <v>36</v>
      </c>
      <c r="J14" s="137">
        <v>3</v>
      </c>
      <c r="K14" s="359">
        <v>2</v>
      </c>
      <c r="L14" s="359">
        <v>5</v>
      </c>
      <c r="M14" s="359">
        <f t="shared" si="1"/>
        <v>2.5</v>
      </c>
      <c r="N14" s="359">
        <f t="shared" si="2"/>
        <v>1.4316509178125001</v>
      </c>
      <c r="O14" s="10">
        <v>3</v>
      </c>
      <c r="P14" s="10"/>
      <c r="Q14" s="10"/>
      <c r="R14" s="10">
        <v>1</v>
      </c>
      <c r="S14" s="10"/>
      <c r="T14" s="10"/>
      <c r="U14" s="10"/>
      <c r="V14" s="140"/>
      <c r="W14" s="141"/>
      <c r="X14" s="141"/>
      <c r="Y14" s="141"/>
      <c r="Z14" s="141"/>
      <c r="AA14" s="153">
        <f t="shared" si="0"/>
        <v>4</v>
      </c>
    </row>
    <row r="15" spans="1:35" x14ac:dyDescent="0.3">
      <c r="A15" s="12">
        <v>36</v>
      </c>
      <c r="B15" s="330" t="s">
        <v>182</v>
      </c>
      <c r="C15" s="10"/>
      <c r="D15" s="13"/>
      <c r="E15" s="10"/>
      <c r="F15" s="10" t="s">
        <v>219</v>
      </c>
      <c r="G15" s="14">
        <v>6</v>
      </c>
      <c r="H15" s="101"/>
      <c r="I15" s="142">
        <v>21</v>
      </c>
      <c r="J15" s="143">
        <v>2</v>
      </c>
      <c r="K15" s="143">
        <v>6</v>
      </c>
      <c r="L15" s="143"/>
      <c r="M15" s="359">
        <f t="shared" si="1"/>
        <v>6</v>
      </c>
      <c r="N15" s="359">
        <f t="shared" si="2"/>
        <v>1.07728187875</v>
      </c>
      <c r="O15" s="13"/>
      <c r="P15" s="13"/>
      <c r="Q15" s="13"/>
      <c r="R15" s="13"/>
      <c r="S15" s="13"/>
      <c r="T15" s="13"/>
      <c r="U15" s="13">
        <v>2</v>
      </c>
      <c r="V15" s="140"/>
      <c r="W15" s="141">
        <v>2</v>
      </c>
      <c r="X15" s="141"/>
      <c r="Y15" s="141"/>
      <c r="Z15" s="141"/>
      <c r="AA15" s="153">
        <f t="shared" si="0"/>
        <v>4</v>
      </c>
    </row>
    <row r="16" spans="1:35" x14ac:dyDescent="0.3">
      <c r="A16" s="12">
        <v>31</v>
      </c>
      <c r="B16" s="330" t="s">
        <v>30</v>
      </c>
      <c r="C16" s="10"/>
      <c r="D16" s="10"/>
      <c r="E16" s="10"/>
      <c r="F16" s="10" t="s">
        <v>214</v>
      </c>
      <c r="G16" s="11">
        <v>7</v>
      </c>
      <c r="H16" s="101"/>
      <c r="I16" s="136">
        <v>35</v>
      </c>
      <c r="J16" s="137">
        <v>3</v>
      </c>
      <c r="K16" s="359">
        <v>2</v>
      </c>
      <c r="L16" s="359"/>
      <c r="M16" s="359">
        <f t="shared" si="1"/>
        <v>2</v>
      </c>
      <c r="N16" s="359">
        <f t="shared" si="2"/>
        <v>1.4174761562500002</v>
      </c>
      <c r="O16" s="10"/>
      <c r="P16" s="10"/>
      <c r="Q16" s="10"/>
      <c r="R16" s="10"/>
      <c r="S16" s="10"/>
      <c r="T16" s="10"/>
      <c r="U16" s="10"/>
      <c r="V16" s="140"/>
      <c r="W16" s="141">
        <v>3</v>
      </c>
      <c r="X16" s="141"/>
      <c r="Y16" s="141"/>
      <c r="Z16" s="141"/>
      <c r="AA16" s="153">
        <f t="shared" si="0"/>
        <v>3</v>
      </c>
    </row>
    <row r="17" spans="1:27" x14ac:dyDescent="0.3">
      <c r="A17" s="12">
        <v>32</v>
      </c>
      <c r="B17" s="330" t="s">
        <v>56</v>
      </c>
      <c r="C17" s="10"/>
      <c r="D17" s="10"/>
      <c r="E17" s="10"/>
      <c r="F17" s="10" t="s">
        <v>219</v>
      </c>
      <c r="G17" s="11">
        <v>7</v>
      </c>
      <c r="H17" s="101"/>
      <c r="I17" s="136">
        <v>5</v>
      </c>
      <c r="J17" s="137">
        <v>2</v>
      </c>
      <c r="K17" s="359">
        <v>1</v>
      </c>
      <c r="L17" s="359"/>
      <c r="M17" s="359">
        <f t="shared" si="1"/>
        <v>1</v>
      </c>
      <c r="N17" s="359">
        <f t="shared" si="2"/>
        <v>0.9355342631250001</v>
      </c>
      <c r="O17" s="184"/>
      <c r="P17" s="184">
        <v>1</v>
      </c>
      <c r="Q17" s="184"/>
      <c r="R17" s="184"/>
      <c r="S17" s="184"/>
      <c r="T17" s="184"/>
      <c r="U17" s="184">
        <v>1</v>
      </c>
      <c r="V17" s="138"/>
      <c r="W17" s="138">
        <v>1</v>
      </c>
      <c r="X17" s="141"/>
      <c r="Y17" s="141"/>
      <c r="Z17" s="141"/>
      <c r="AA17" s="153">
        <f t="shared" si="0"/>
        <v>3</v>
      </c>
    </row>
    <row r="18" spans="1:27" x14ac:dyDescent="0.3">
      <c r="A18" s="12">
        <v>35</v>
      </c>
      <c r="B18" s="330" t="s">
        <v>887</v>
      </c>
      <c r="C18" s="10"/>
      <c r="D18" s="10"/>
      <c r="E18" s="10"/>
      <c r="F18" s="10" t="s">
        <v>219</v>
      </c>
      <c r="G18" s="11">
        <v>7</v>
      </c>
      <c r="H18" s="101"/>
      <c r="I18" s="136">
        <v>13</v>
      </c>
      <c r="J18" s="260">
        <v>2</v>
      </c>
      <c r="K18" s="143">
        <v>1</v>
      </c>
      <c r="L18" s="143"/>
      <c r="M18" s="359">
        <f t="shared" si="1"/>
        <v>1</v>
      </c>
      <c r="N18" s="359">
        <f t="shared" si="2"/>
        <v>0.9355342631250001</v>
      </c>
      <c r="O18" s="13"/>
      <c r="P18" s="13"/>
      <c r="Q18" s="13"/>
      <c r="R18" s="13"/>
      <c r="S18" s="13"/>
      <c r="T18" s="13"/>
      <c r="U18" s="13">
        <v>4</v>
      </c>
      <c r="V18" s="140"/>
      <c r="W18" s="141">
        <v>1</v>
      </c>
      <c r="X18" s="141"/>
      <c r="Y18" s="141"/>
      <c r="Z18" s="141"/>
      <c r="AA18" s="153">
        <f t="shared" si="0"/>
        <v>5</v>
      </c>
    </row>
    <row r="19" spans="1:27" x14ac:dyDescent="0.3">
      <c r="A19" s="12">
        <v>20</v>
      </c>
      <c r="B19" s="330" t="s">
        <v>33</v>
      </c>
      <c r="C19" s="10"/>
      <c r="D19" s="13"/>
      <c r="E19" s="10"/>
      <c r="F19" s="10" t="s">
        <v>214</v>
      </c>
      <c r="G19" s="14">
        <v>8</v>
      </c>
      <c r="H19" s="101"/>
      <c r="I19" s="142">
        <v>23</v>
      </c>
      <c r="J19" s="143">
        <v>2</v>
      </c>
      <c r="K19" s="143">
        <v>15</v>
      </c>
      <c r="L19" s="143"/>
      <c r="M19" s="359">
        <f t="shared" si="1"/>
        <v>15</v>
      </c>
      <c r="N19" s="359">
        <f t="shared" si="2"/>
        <v>1.3324275868750002</v>
      </c>
      <c r="O19" s="13">
        <v>1</v>
      </c>
      <c r="P19" s="13"/>
      <c r="Q19" s="13"/>
      <c r="R19" s="13"/>
      <c r="S19" s="13"/>
      <c r="T19" s="13"/>
      <c r="U19" s="13">
        <v>2</v>
      </c>
      <c r="V19" s="140"/>
      <c r="W19" s="141">
        <v>1</v>
      </c>
      <c r="X19" s="141"/>
      <c r="Y19" s="141"/>
      <c r="Z19" s="141"/>
      <c r="AA19" s="153">
        <f t="shared" si="0"/>
        <v>4</v>
      </c>
    </row>
    <row r="20" spans="1:27" x14ac:dyDescent="0.3">
      <c r="A20" s="12">
        <v>15</v>
      </c>
      <c r="B20" s="330" t="s">
        <v>175</v>
      </c>
      <c r="C20" s="10"/>
      <c r="D20" s="10"/>
      <c r="E20" s="10"/>
      <c r="F20" s="10" t="s">
        <v>219</v>
      </c>
      <c r="G20" s="14">
        <v>9</v>
      </c>
      <c r="H20" s="101"/>
      <c r="I20" s="136">
        <v>17</v>
      </c>
      <c r="J20" s="137">
        <v>1</v>
      </c>
      <c r="K20" s="359">
        <v>15</v>
      </c>
      <c r="L20" s="359">
        <v>5</v>
      </c>
      <c r="M20" s="359">
        <f t="shared" si="1"/>
        <v>15.5</v>
      </c>
      <c r="N20" s="359">
        <f t="shared" si="2"/>
        <v>0.89300997843750007</v>
      </c>
      <c r="O20" s="10">
        <v>1</v>
      </c>
      <c r="P20" s="10">
        <v>1</v>
      </c>
      <c r="Q20" s="10"/>
      <c r="R20" s="10"/>
      <c r="S20" s="10"/>
      <c r="T20" s="10"/>
      <c r="U20" s="10">
        <v>1</v>
      </c>
      <c r="V20" s="140"/>
      <c r="W20" s="141">
        <v>1</v>
      </c>
      <c r="X20" s="141"/>
      <c r="Y20" s="141"/>
      <c r="Z20" s="141"/>
      <c r="AA20" s="153">
        <f t="shared" si="0"/>
        <v>4</v>
      </c>
    </row>
    <row r="21" spans="1:27" x14ac:dyDescent="0.3">
      <c r="A21" s="12">
        <v>17</v>
      </c>
      <c r="B21" s="330" t="s">
        <v>176</v>
      </c>
      <c r="C21" s="10"/>
      <c r="D21" s="10"/>
      <c r="E21" s="10"/>
      <c r="F21" s="10" t="s">
        <v>214</v>
      </c>
      <c r="G21" s="14">
        <v>9</v>
      </c>
      <c r="H21" s="101"/>
      <c r="I21" s="136">
        <v>41</v>
      </c>
      <c r="J21" s="137">
        <v>2</v>
      </c>
      <c r="K21" s="359">
        <v>2</v>
      </c>
      <c r="L21" s="359"/>
      <c r="M21" s="359">
        <f t="shared" si="1"/>
        <v>2</v>
      </c>
      <c r="N21" s="359">
        <f t="shared" si="2"/>
        <v>0.96388378625000004</v>
      </c>
      <c r="O21" s="10">
        <v>2</v>
      </c>
      <c r="P21" s="10">
        <v>1</v>
      </c>
      <c r="Q21" s="10"/>
      <c r="R21" s="10"/>
      <c r="S21" s="10"/>
      <c r="T21" s="10"/>
      <c r="U21" s="10"/>
      <c r="V21" s="140">
        <v>1</v>
      </c>
      <c r="W21" s="141"/>
      <c r="X21" s="141"/>
      <c r="Y21" s="141"/>
      <c r="Z21" s="141"/>
      <c r="AA21" s="153">
        <f t="shared" si="0"/>
        <v>4</v>
      </c>
    </row>
    <row r="22" spans="1:27" x14ac:dyDescent="0.3">
      <c r="A22" s="12">
        <v>13</v>
      </c>
      <c r="B22" s="330" t="s">
        <v>101</v>
      </c>
      <c r="C22" s="10"/>
      <c r="D22" s="10"/>
      <c r="E22" s="10"/>
      <c r="F22" s="10" t="s">
        <v>214</v>
      </c>
      <c r="G22" s="14">
        <v>10</v>
      </c>
      <c r="H22" s="101"/>
      <c r="I22" s="136">
        <v>44</v>
      </c>
      <c r="J22" s="137">
        <v>1</v>
      </c>
      <c r="K22" s="359">
        <v>15</v>
      </c>
      <c r="L22" s="359">
        <v>5</v>
      </c>
      <c r="M22" s="359">
        <f t="shared" si="1"/>
        <v>15.5</v>
      </c>
      <c r="N22" s="359">
        <f t="shared" si="2"/>
        <v>0.89300997843750007</v>
      </c>
      <c r="O22" s="10">
        <v>2</v>
      </c>
      <c r="P22" s="10"/>
      <c r="Q22" s="10"/>
      <c r="R22" s="10"/>
      <c r="S22" s="10"/>
      <c r="T22" s="10"/>
      <c r="U22" s="10">
        <v>1</v>
      </c>
      <c r="V22" s="140"/>
      <c r="W22" s="141">
        <v>1</v>
      </c>
      <c r="X22" s="141"/>
      <c r="Y22" s="141"/>
      <c r="Z22" s="141"/>
      <c r="AA22" s="153">
        <f t="shared" si="0"/>
        <v>4</v>
      </c>
    </row>
    <row r="23" spans="1:27" x14ac:dyDescent="0.3">
      <c r="A23" s="12">
        <v>18</v>
      </c>
      <c r="B23" s="330" t="s">
        <v>381</v>
      </c>
      <c r="C23" s="10"/>
      <c r="D23" s="13"/>
      <c r="E23" s="10"/>
      <c r="F23" s="10" t="s">
        <v>219</v>
      </c>
      <c r="G23" s="14">
        <v>10</v>
      </c>
      <c r="H23" s="101"/>
      <c r="I23" s="142">
        <v>18</v>
      </c>
      <c r="J23" s="143">
        <v>1</v>
      </c>
      <c r="K23" s="143">
        <v>14</v>
      </c>
      <c r="L23" s="143"/>
      <c r="M23" s="359">
        <f t="shared" si="1"/>
        <v>14</v>
      </c>
      <c r="N23" s="359">
        <f t="shared" si="2"/>
        <v>0.85048569375000005</v>
      </c>
      <c r="O23" s="13">
        <v>2</v>
      </c>
      <c r="P23" s="13"/>
      <c r="Q23" s="13"/>
      <c r="R23" s="13"/>
      <c r="S23" s="13"/>
      <c r="T23" s="13"/>
      <c r="U23" s="13">
        <v>1</v>
      </c>
      <c r="V23" s="140"/>
      <c r="W23" s="141">
        <v>1</v>
      </c>
      <c r="X23" s="141"/>
      <c r="Y23" s="141"/>
      <c r="Z23" s="141"/>
      <c r="AA23" s="153">
        <f t="shared" si="0"/>
        <v>4</v>
      </c>
    </row>
    <row r="24" spans="1:27" x14ac:dyDescent="0.3">
      <c r="A24" s="12">
        <v>1</v>
      </c>
      <c r="B24" s="330" t="s">
        <v>169</v>
      </c>
      <c r="C24" s="10"/>
      <c r="D24" s="10"/>
      <c r="E24" s="10"/>
      <c r="F24" s="10" t="s">
        <v>214</v>
      </c>
      <c r="G24" s="14">
        <v>11</v>
      </c>
      <c r="H24" s="101"/>
      <c r="I24" s="136">
        <v>40</v>
      </c>
      <c r="J24" s="137">
        <v>1</v>
      </c>
      <c r="K24" s="359">
        <v>15</v>
      </c>
      <c r="L24" s="359"/>
      <c r="M24" s="359">
        <f t="shared" si="1"/>
        <v>15</v>
      </c>
      <c r="N24" s="359">
        <f t="shared" si="2"/>
        <v>0.87883521687499999</v>
      </c>
      <c r="O24" s="10"/>
      <c r="P24" s="10"/>
      <c r="Q24" s="10"/>
      <c r="R24" s="10">
        <v>1</v>
      </c>
      <c r="S24" s="10"/>
      <c r="T24" s="10"/>
      <c r="U24" s="10"/>
      <c r="V24" s="140"/>
      <c r="W24" s="141"/>
      <c r="X24" s="141"/>
      <c r="Y24" s="141"/>
      <c r="Z24" s="141"/>
      <c r="AA24" s="153">
        <f t="shared" si="0"/>
        <v>1</v>
      </c>
    </row>
    <row r="25" spans="1:27" x14ac:dyDescent="0.3">
      <c r="A25" s="12">
        <v>8</v>
      </c>
      <c r="B25" s="330" t="s">
        <v>172</v>
      </c>
      <c r="C25" s="10"/>
      <c r="D25" s="10"/>
      <c r="E25" s="10"/>
      <c r="F25" s="10" t="s">
        <v>219</v>
      </c>
      <c r="G25" s="14">
        <v>11</v>
      </c>
      <c r="H25" s="101"/>
      <c r="I25" s="136">
        <v>11</v>
      </c>
      <c r="J25" s="137">
        <v>1</v>
      </c>
      <c r="K25" s="359">
        <v>8</v>
      </c>
      <c r="L25" s="359"/>
      <c r="M25" s="359">
        <f t="shared" si="1"/>
        <v>8</v>
      </c>
      <c r="N25" s="359">
        <f t="shared" si="2"/>
        <v>0.68038855500000006</v>
      </c>
      <c r="O25" s="10"/>
      <c r="P25" s="10"/>
      <c r="Q25" s="10"/>
      <c r="R25" s="10"/>
      <c r="S25" s="10"/>
      <c r="T25" s="10"/>
      <c r="U25" s="10">
        <v>3</v>
      </c>
      <c r="V25" s="140"/>
      <c r="W25" s="141">
        <v>1</v>
      </c>
      <c r="X25" s="141"/>
      <c r="Y25" s="141"/>
      <c r="Z25" s="141"/>
      <c r="AA25" s="153">
        <f t="shared" si="0"/>
        <v>4</v>
      </c>
    </row>
    <row r="26" spans="1:27" x14ac:dyDescent="0.3">
      <c r="A26" s="12">
        <v>10</v>
      </c>
      <c r="B26" s="330" t="s">
        <v>156</v>
      </c>
      <c r="C26" s="10"/>
      <c r="D26" s="10"/>
      <c r="E26" s="10"/>
      <c r="F26" s="10" t="s">
        <v>214</v>
      </c>
      <c r="G26" s="14">
        <v>12</v>
      </c>
      <c r="H26" s="101"/>
      <c r="I26" s="136">
        <v>34</v>
      </c>
      <c r="J26" s="137">
        <v>1</v>
      </c>
      <c r="K26" s="359">
        <v>13</v>
      </c>
      <c r="L26" s="359"/>
      <c r="M26" s="359">
        <f t="shared" si="1"/>
        <v>13</v>
      </c>
      <c r="N26" s="359">
        <f t="shared" si="2"/>
        <v>0.82213617062500011</v>
      </c>
      <c r="O26" s="10"/>
      <c r="P26" s="10"/>
      <c r="Q26" s="10"/>
      <c r="R26" s="10"/>
      <c r="S26" s="10"/>
      <c r="T26" s="10"/>
      <c r="U26" s="10">
        <v>1</v>
      </c>
      <c r="V26" s="140"/>
      <c r="W26" s="141"/>
      <c r="X26" s="141">
        <v>1</v>
      </c>
      <c r="Y26" s="141"/>
      <c r="Z26" s="141"/>
      <c r="AA26" s="153">
        <f t="shared" si="0"/>
        <v>2</v>
      </c>
    </row>
    <row r="27" spans="1:27" x14ac:dyDescent="0.3">
      <c r="A27" s="12">
        <v>25</v>
      </c>
      <c r="B27" s="330" t="s">
        <v>59</v>
      </c>
      <c r="C27" s="10"/>
      <c r="D27" s="13"/>
      <c r="E27" s="10"/>
      <c r="F27" s="10" t="s">
        <v>219</v>
      </c>
      <c r="G27" s="14">
        <v>12</v>
      </c>
      <c r="H27" s="101"/>
      <c r="I27" s="142">
        <v>12</v>
      </c>
      <c r="J27" s="143">
        <v>1</v>
      </c>
      <c r="K27" s="143">
        <v>5</v>
      </c>
      <c r="L27" s="143"/>
      <c r="M27" s="359">
        <f t="shared" si="1"/>
        <v>5</v>
      </c>
      <c r="N27" s="359">
        <f t="shared" si="2"/>
        <v>0.59533998562500001</v>
      </c>
      <c r="O27" s="13"/>
      <c r="P27" s="13"/>
      <c r="Q27" s="13"/>
      <c r="R27" s="13"/>
      <c r="S27" s="13"/>
      <c r="T27" s="13"/>
      <c r="U27" s="13">
        <v>2</v>
      </c>
      <c r="V27" s="140"/>
      <c r="W27" s="141"/>
      <c r="X27" s="141"/>
      <c r="Y27" s="141"/>
      <c r="Z27" s="141"/>
      <c r="AA27" s="153">
        <f t="shared" si="0"/>
        <v>2</v>
      </c>
    </row>
    <row r="28" spans="1:27" x14ac:dyDescent="0.3">
      <c r="A28" s="12">
        <v>2</v>
      </c>
      <c r="B28" s="330" t="s">
        <v>154</v>
      </c>
      <c r="C28" s="10"/>
      <c r="D28" s="10"/>
      <c r="E28" s="10"/>
      <c r="F28" s="10" t="s">
        <v>219</v>
      </c>
      <c r="G28" s="14">
        <v>13</v>
      </c>
      <c r="H28" s="101"/>
      <c r="I28" s="136">
        <v>7</v>
      </c>
      <c r="J28" s="137">
        <v>1</v>
      </c>
      <c r="K28" s="359"/>
      <c r="L28" s="359"/>
      <c r="M28" s="359">
        <f t="shared" si="1"/>
        <v>0</v>
      </c>
      <c r="N28" s="359">
        <f t="shared" si="2"/>
        <v>0.45359237000000002</v>
      </c>
      <c r="O28" s="10">
        <v>1</v>
      </c>
      <c r="P28" s="10"/>
      <c r="Q28" s="10"/>
      <c r="R28" s="10"/>
      <c r="S28" s="10"/>
      <c r="T28" s="10"/>
      <c r="U28" s="10">
        <v>1</v>
      </c>
      <c r="V28" s="140"/>
      <c r="W28" s="141"/>
      <c r="X28" s="141"/>
      <c r="Y28" s="141"/>
      <c r="Z28" s="141"/>
      <c r="AA28" s="153">
        <f t="shared" si="0"/>
        <v>2</v>
      </c>
    </row>
    <row r="29" spans="1:27" x14ac:dyDescent="0.3">
      <c r="A29" s="12">
        <v>14</v>
      </c>
      <c r="B29" s="330" t="s">
        <v>36</v>
      </c>
      <c r="C29" s="10"/>
      <c r="D29" s="10"/>
      <c r="E29" s="10"/>
      <c r="F29" s="10" t="s">
        <v>214</v>
      </c>
      <c r="G29" s="14">
        <v>13</v>
      </c>
      <c r="H29" s="101">
        <v>160</v>
      </c>
      <c r="I29" s="136">
        <v>29</v>
      </c>
      <c r="J29" s="262">
        <v>1</v>
      </c>
      <c r="K29" s="509">
        <v>11</v>
      </c>
      <c r="L29" s="509"/>
      <c r="M29" s="359">
        <f t="shared" si="1"/>
        <v>11</v>
      </c>
      <c r="N29" s="359">
        <f t="shared" si="2"/>
        <v>0.765437124375</v>
      </c>
      <c r="O29" s="263"/>
      <c r="P29" s="263"/>
      <c r="Q29" s="263"/>
      <c r="R29" s="263"/>
      <c r="S29" s="263"/>
      <c r="T29" s="263"/>
      <c r="U29" s="263">
        <v>1</v>
      </c>
      <c r="V29" s="264">
        <v>1</v>
      </c>
      <c r="W29" s="261"/>
      <c r="X29" s="138"/>
      <c r="Y29" s="141"/>
      <c r="Z29" s="141"/>
      <c r="AA29" s="153">
        <f t="shared" si="0"/>
        <v>2</v>
      </c>
    </row>
    <row r="30" spans="1:27" x14ac:dyDescent="0.3">
      <c r="A30" s="12">
        <v>6</v>
      </c>
      <c r="B30" s="330" t="s">
        <v>179</v>
      </c>
      <c r="C30" s="10"/>
      <c r="D30" s="10"/>
      <c r="E30" s="10"/>
      <c r="F30" s="10" t="s">
        <v>214</v>
      </c>
      <c r="G30" s="11">
        <v>14</v>
      </c>
      <c r="H30" s="101"/>
      <c r="I30" s="136">
        <v>37</v>
      </c>
      <c r="J30" s="260">
        <v>1</v>
      </c>
      <c r="K30" s="143">
        <v>9</v>
      </c>
      <c r="L30" s="143"/>
      <c r="M30" s="359">
        <f t="shared" si="1"/>
        <v>9</v>
      </c>
      <c r="N30" s="359">
        <f t="shared" si="2"/>
        <v>0.708738078125</v>
      </c>
      <c r="O30" s="13"/>
      <c r="P30" s="13"/>
      <c r="Q30" s="13"/>
      <c r="R30" s="13"/>
      <c r="S30" s="13"/>
      <c r="T30" s="13"/>
      <c r="U30" s="13"/>
      <c r="V30" s="140"/>
      <c r="W30" s="141">
        <v>1</v>
      </c>
      <c r="X30" s="141"/>
      <c r="Y30" s="141"/>
      <c r="Z30" s="141"/>
      <c r="AA30" s="153">
        <f t="shared" si="0"/>
        <v>1</v>
      </c>
    </row>
    <row r="31" spans="1:27" x14ac:dyDescent="0.3">
      <c r="A31" s="12">
        <v>27</v>
      </c>
      <c r="B31" s="330" t="s">
        <v>173</v>
      </c>
      <c r="C31" s="10"/>
      <c r="D31" s="13"/>
      <c r="E31" s="10"/>
      <c r="F31" s="10" t="s">
        <v>219</v>
      </c>
      <c r="G31" s="14">
        <v>14</v>
      </c>
      <c r="H31" s="103"/>
      <c r="I31" s="142">
        <v>2</v>
      </c>
      <c r="J31" s="143">
        <v>0</v>
      </c>
      <c r="K31" s="143">
        <v>14</v>
      </c>
      <c r="L31" s="143">
        <v>5</v>
      </c>
      <c r="M31" s="359">
        <f t="shared" si="1"/>
        <v>14.5</v>
      </c>
      <c r="N31" s="359">
        <f t="shared" si="2"/>
        <v>0.4110680853125</v>
      </c>
      <c r="O31" s="13">
        <v>2</v>
      </c>
      <c r="P31" s="13"/>
      <c r="Q31" s="13"/>
      <c r="R31" s="13"/>
      <c r="S31" s="13"/>
      <c r="T31" s="13"/>
      <c r="U31" s="13"/>
      <c r="V31" s="140"/>
      <c r="W31" s="141"/>
      <c r="X31" s="141"/>
      <c r="Y31" s="141"/>
      <c r="Z31" s="141"/>
      <c r="AA31" s="153">
        <f t="shared" si="0"/>
        <v>2</v>
      </c>
    </row>
    <row r="32" spans="1:27" x14ac:dyDescent="0.3">
      <c r="A32" s="12">
        <v>11</v>
      </c>
      <c r="B32" s="330" t="s">
        <v>77</v>
      </c>
      <c r="C32" s="10"/>
      <c r="D32" s="10"/>
      <c r="E32" s="10"/>
      <c r="F32" s="10" t="s">
        <v>219</v>
      </c>
      <c r="G32" s="11">
        <v>15</v>
      </c>
      <c r="H32" s="101"/>
      <c r="I32" s="136">
        <v>16</v>
      </c>
      <c r="J32" s="137">
        <v>0</v>
      </c>
      <c r="K32" s="359">
        <v>12</v>
      </c>
      <c r="L32" s="359"/>
      <c r="M32" s="359">
        <f t="shared" si="1"/>
        <v>12</v>
      </c>
      <c r="N32" s="359">
        <f t="shared" si="2"/>
        <v>0.34019427750000003</v>
      </c>
      <c r="O32" s="10"/>
      <c r="P32" s="10">
        <v>1</v>
      </c>
      <c r="Q32" s="10"/>
      <c r="R32" s="10"/>
      <c r="S32" s="10"/>
      <c r="T32" s="10"/>
      <c r="U32" s="10">
        <v>1</v>
      </c>
      <c r="V32" s="140"/>
      <c r="W32" s="141"/>
      <c r="X32" s="141"/>
      <c r="Y32" s="141"/>
      <c r="Z32" s="141"/>
      <c r="AA32" s="153">
        <f t="shared" si="0"/>
        <v>2</v>
      </c>
    </row>
    <row r="33" spans="1:27" x14ac:dyDescent="0.3">
      <c r="A33" s="12">
        <v>34</v>
      </c>
      <c r="B33" s="330" t="s">
        <v>174</v>
      </c>
      <c r="C33" s="10"/>
      <c r="D33" s="10"/>
      <c r="E33" s="10"/>
      <c r="F33" s="10" t="s">
        <v>214</v>
      </c>
      <c r="G33" s="11">
        <v>15</v>
      </c>
      <c r="H33" s="101"/>
      <c r="I33" s="136">
        <v>43</v>
      </c>
      <c r="J33" s="137">
        <v>1</v>
      </c>
      <c r="K33" s="359">
        <v>7</v>
      </c>
      <c r="L33" s="359"/>
      <c r="M33" s="359">
        <f t="shared" si="1"/>
        <v>7</v>
      </c>
      <c r="N33" s="359">
        <f t="shared" si="2"/>
        <v>0.65203903187500001</v>
      </c>
      <c r="O33" s="10">
        <v>1</v>
      </c>
      <c r="P33" s="10"/>
      <c r="Q33" s="10"/>
      <c r="R33" s="10"/>
      <c r="S33" s="10"/>
      <c r="T33" s="10"/>
      <c r="U33" s="10">
        <v>1</v>
      </c>
      <c r="V33" s="140"/>
      <c r="W33" s="141"/>
      <c r="X33" s="141"/>
      <c r="Y33" s="141"/>
      <c r="Z33" s="141"/>
      <c r="AA33" s="153">
        <f t="shared" si="0"/>
        <v>2</v>
      </c>
    </row>
    <row r="34" spans="1:27" x14ac:dyDescent="0.3">
      <c r="A34" s="12">
        <v>9</v>
      </c>
      <c r="B34" s="330" t="s">
        <v>51</v>
      </c>
      <c r="C34" s="10"/>
      <c r="D34" s="10"/>
      <c r="E34" s="10"/>
      <c r="F34" s="10" t="s">
        <v>214</v>
      </c>
      <c r="G34" s="11">
        <v>16</v>
      </c>
      <c r="H34" s="101"/>
      <c r="I34" s="136">
        <v>32</v>
      </c>
      <c r="J34" s="137">
        <v>1</v>
      </c>
      <c r="K34" s="359">
        <v>5</v>
      </c>
      <c r="L34" s="359"/>
      <c r="M34" s="359">
        <f t="shared" si="1"/>
        <v>5</v>
      </c>
      <c r="N34" s="359">
        <f t="shared" si="2"/>
        <v>0.59533998562500001</v>
      </c>
      <c r="O34" s="10">
        <v>2</v>
      </c>
      <c r="P34" s="10"/>
      <c r="Q34" s="10"/>
      <c r="R34" s="10"/>
      <c r="S34" s="10"/>
      <c r="T34" s="10"/>
      <c r="U34" s="10">
        <v>1</v>
      </c>
      <c r="V34" s="140"/>
      <c r="W34" s="141"/>
      <c r="X34" s="141"/>
      <c r="Y34" s="141"/>
      <c r="Z34" s="141"/>
      <c r="AA34" s="153">
        <f t="shared" si="0"/>
        <v>3</v>
      </c>
    </row>
    <row r="35" spans="1:27" x14ac:dyDescent="0.3">
      <c r="A35" s="12">
        <v>30</v>
      </c>
      <c r="B35" s="330" t="s">
        <v>5</v>
      </c>
      <c r="C35" s="10"/>
      <c r="D35" s="13"/>
      <c r="E35" s="10"/>
      <c r="F35" s="10" t="s">
        <v>219</v>
      </c>
      <c r="G35" s="14">
        <v>16</v>
      </c>
      <c r="H35" s="103"/>
      <c r="I35" s="142">
        <v>10</v>
      </c>
      <c r="J35" s="143">
        <v>0</v>
      </c>
      <c r="K35" s="143">
        <v>7</v>
      </c>
      <c r="L35" s="143"/>
      <c r="M35" s="359">
        <f t="shared" si="1"/>
        <v>7</v>
      </c>
      <c r="N35" s="359">
        <f t="shared" si="2"/>
        <v>0.19844666187500001</v>
      </c>
      <c r="O35" s="13">
        <v>1</v>
      </c>
      <c r="P35" s="13"/>
      <c r="Q35" s="13"/>
      <c r="R35" s="13"/>
      <c r="S35" s="13"/>
      <c r="T35" s="13"/>
      <c r="U35" s="13"/>
      <c r="V35" s="140"/>
      <c r="W35" s="141"/>
      <c r="X35" s="141"/>
      <c r="Y35" s="141"/>
      <c r="Z35" s="141"/>
      <c r="AA35" s="153">
        <f t="shared" si="0"/>
        <v>1</v>
      </c>
    </row>
    <row r="36" spans="1:27" x14ac:dyDescent="0.3">
      <c r="A36" s="12">
        <v>37</v>
      </c>
      <c r="B36" s="330" t="s">
        <v>769</v>
      </c>
      <c r="C36" s="10"/>
      <c r="D36" s="10"/>
      <c r="E36" s="10"/>
      <c r="F36" s="10" t="s">
        <v>219</v>
      </c>
      <c r="G36" s="11">
        <v>16</v>
      </c>
      <c r="H36" s="101"/>
      <c r="I36" s="136">
        <v>20</v>
      </c>
      <c r="J36" s="137">
        <v>0</v>
      </c>
      <c r="K36" s="359">
        <v>7</v>
      </c>
      <c r="L36" s="359"/>
      <c r="M36" s="359">
        <f t="shared" si="1"/>
        <v>7</v>
      </c>
      <c r="N36" s="359">
        <f t="shared" si="2"/>
        <v>0.19844666187500001</v>
      </c>
      <c r="O36" s="10">
        <v>1</v>
      </c>
      <c r="P36" s="10"/>
      <c r="Q36" s="10"/>
      <c r="R36" s="10"/>
      <c r="S36" s="10"/>
      <c r="T36" s="10"/>
      <c r="U36" s="10"/>
      <c r="V36" s="140"/>
      <c r="W36" s="141"/>
      <c r="X36" s="141"/>
      <c r="Y36" s="141"/>
      <c r="Z36" s="141"/>
      <c r="AA36" s="153">
        <f t="shared" ref="AA36:AA67" si="3">SUM(O36:Z36)</f>
        <v>1</v>
      </c>
    </row>
    <row r="37" spans="1:27" x14ac:dyDescent="0.3">
      <c r="A37" s="12">
        <v>5</v>
      </c>
      <c r="B37" s="330" t="s">
        <v>244</v>
      </c>
      <c r="C37" s="10"/>
      <c r="D37" s="10"/>
      <c r="E37" s="10"/>
      <c r="F37" s="10" t="s">
        <v>214</v>
      </c>
      <c r="G37" s="11">
        <v>17</v>
      </c>
      <c r="H37" s="101"/>
      <c r="I37" s="136">
        <v>24</v>
      </c>
      <c r="J37" s="137">
        <v>0</v>
      </c>
      <c r="K37" s="359">
        <v>15</v>
      </c>
      <c r="L37" s="359"/>
      <c r="M37" s="359">
        <f t="shared" si="1"/>
        <v>15</v>
      </c>
      <c r="N37" s="359">
        <f t="shared" si="2"/>
        <v>0.42524284687500002</v>
      </c>
      <c r="O37" s="10"/>
      <c r="P37" s="10"/>
      <c r="Q37" s="10"/>
      <c r="R37" s="10"/>
      <c r="S37" s="10"/>
      <c r="T37" s="10"/>
      <c r="U37" s="10"/>
      <c r="V37" s="140"/>
      <c r="W37" s="141">
        <v>1</v>
      </c>
      <c r="X37" s="141"/>
      <c r="Y37" s="141"/>
      <c r="Z37" s="141"/>
      <c r="AA37" s="153">
        <f t="shared" si="3"/>
        <v>1</v>
      </c>
    </row>
    <row r="38" spans="1:27" x14ac:dyDescent="0.3">
      <c r="A38" s="12">
        <v>7</v>
      </c>
      <c r="B38" s="330" t="s">
        <v>159</v>
      </c>
      <c r="C38" s="10"/>
      <c r="D38" s="10"/>
      <c r="E38" s="10"/>
      <c r="F38" s="10" t="s">
        <v>214</v>
      </c>
      <c r="G38" s="11">
        <v>18</v>
      </c>
      <c r="H38" s="101"/>
      <c r="I38" s="136">
        <v>31</v>
      </c>
      <c r="J38" s="137">
        <v>0</v>
      </c>
      <c r="K38" s="359">
        <v>13</v>
      </c>
      <c r="L38" s="359"/>
      <c r="M38" s="359">
        <f t="shared" si="1"/>
        <v>13</v>
      </c>
      <c r="N38" s="359">
        <f t="shared" si="2"/>
        <v>0.36854380062500003</v>
      </c>
      <c r="O38" s="10"/>
      <c r="P38" s="10"/>
      <c r="Q38" s="10"/>
      <c r="R38" s="10"/>
      <c r="S38" s="10"/>
      <c r="T38" s="10"/>
      <c r="U38" s="10">
        <v>3</v>
      </c>
      <c r="V38" s="140"/>
      <c r="W38" s="141"/>
      <c r="X38" s="141"/>
      <c r="Y38" s="141"/>
      <c r="Z38" s="141"/>
      <c r="AA38" s="153">
        <f t="shared" si="3"/>
        <v>3</v>
      </c>
    </row>
    <row r="39" spans="1:27" x14ac:dyDescent="0.3">
      <c r="A39" s="12">
        <v>16</v>
      </c>
      <c r="B39" s="330" t="s">
        <v>155</v>
      </c>
      <c r="C39" s="10"/>
      <c r="D39" s="13"/>
      <c r="E39" s="10"/>
      <c r="F39" s="10" t="s">
        <v>219</v>
      </c>
      <c r="G39" s="14">
        <v>18</v>
      </c>
      <c r="H39" s="103"/>
      <c r="I39" s="142">
        <v>6</v>
      </c>
      <c r="J39" s="143">
        <v>0</v>
      </c>
      <c r="K39" s="143">
        <v>5</v>
      </c>
      <c r="L39" s="143"/>
      <c r="M39" s="359">
        <f t="shared" si="1"/>
        <v>5</v>
      </c>
      <c r="N39" s="359">
        <f t="shared" si="2"/>
        <v>0.14174761562500002</v>
      </c>
      <c r="O39" s="13"/>
      <c r="P39" s="13">
        <v>1</v>
      </c>
      <c r="Q39" s="13"/>
      <c r="R39" s="13"/>
      <c r="S39" s="13"/>
      <c r="T39" s="13"/>
      <c r="U39" s="13"/>
      <c r="V39" s="140"/>
      <c r="W39" s="141"/>
      <c r="X39" s="141"/>
      <c r="Y39" s="141"/>
      <c r="Z39" s="141"/>
      <c r="AA39" s="153">
        <f t="shared" si="3"/>
        <v>1</v>
      </c>
    </row>
    <row r="40" spans="1:27" x14ac:dyDescent="0.3">
      <c r="A40" s="12">
        <v>29</v>
      </c>
      <c r="B40" s="330" t="s">
        <v>313</v>
      </c>
      <c r="C40" s="10"/>
      <c r="D40" s="10"/>
      <c r="E40" s="10"/>
      <c r="F40" s="10" t="s">
        <v>219</v>
      </c>
      <c r="G40" s="11">
        <v>18</v>
      </c>
      <c r="H40" s="101"/>
      <c r="I40" s="136">
        <v>9</v>
      </c>
      <c r="J40" s="137">
        <v>0</v>
      </c>
      <c r="K40" s="359">
        <v>5</v>
      </c>
      <c r="L40" s="359"/>
      <c r="M40" s="359">
        <f t="shared" si="1"/>
        <v>5</v>
      </c>
      <c r="N40" s="359">
        <f t="shared" si="2"/>
        <v>0.14174761562500002</v>
      </c>
      <c r="O40" s="10"/>
      <c r="P40" s="10"/>
      <c r="Q40" s="10"/>
      <c r="R40" s="10"/>
      <c r="S40" s="10"/>
      <c r="T40" s="10"/>
      <c r="U40" s="10">
        <v>1</v>
      </c>
      <c r="V40" s="140"/>
      <c r="W40" s="141"/>
      <c r="X40" s="141"/>
      <c r="Y40" s="141"/>
      <c r="Z40" s="141"/>
      <c r="AA40" s="153">
        <f t="shared" si="3"/>
        <v>1</v>
      </c>
    </row>
    <row r="41" spans="1:27" x14ac:dyDescent="0.3">
      <c r="A41" s="12">
        <v>33</v>
      </c>
      <c r="B41" s="330" t="s">
        <v>83</v>
      </c>
      <c r="C41" s="10"/>
      <c r="D41" s="10"/>
      <c r="E41" s="10"/>
      <c r="F41" s="10" t="s">
        <v>214</v>
      </c>
      <c r="G41" s="11">
        <v>19</v>
      </c>
      <c r="H41" s="101"/>
      <c r="I41" s="136">
        <v>42</v>
      </c>
      <c r="J41" s="137">
        <v>0</v>
      </c>
      <c r="K41" s="359">
        <v>8</v>
      </c>
      <c r="L41" s="359"/>
      <c r="M41" s="359">
        <f t="shared" si="1"/>
        <v>8</v>
      </c>
      <c r="N41" s="359">
        <f t="shared" si="2"/>
        <v>0.22679618500000001</v>
      </c>
      <c r="O41" s="10"/>
      <c r="P41" s="10"/>
      <c r="Q41" s="10"/>
      <c r="R41" s="10"/>
      <c r="S41" s="10"/>
      <c r="T41" s="10"/>
      <c r="U41" s="10">
        <v>2</v>
      </c>
      <c r="V41" s="140"/>
      <c r="W41" s="141"/>
      <c r="X41" s="141"/>
      <c r="Y41" s="141"/>
      <c r="Z41" s="141"/>
      <c r="AA41" s="153">
        <f t="shared" si="3"/>
        <v>2</v>
      </c>
    </row>
    <row r="42" spans="1:27" x14ac:dyDescent="0.3">
      <c r="A42" s="12">
        <v>38</v>
      </c>
      <c r="B42" s="330" t="s">
        <v>870</v>
      </c>
      <c r="C42" s="10"/>
      <c r="D42" s="10"/>
      <c r="E42" s="10"/>
      <c r="F42" s="10" t="s">
        <v>214</v>
      </c>
      <c r="G42" s="11">
        <v>19</v>
      </c>
      <c r="H42" s="101"/>
      <c r="I42" s="136">
        <v>27</v>
      </c>
      <c r="J42" s="137">
        <v>0</v>
      </c>
      <c r="K42" s="359">
        <v>8</v>
      </c>
      <c r="L42" s="359"/>
      <c r="M42" s="359">
        <f t="shared" si="1"/>
        <v>8</v>
      </c>
      <c r="N42" s="359">
        <f t="shared" si="2"/>
        <v>0.22679618500000001</v>
      </c>
      <c r="O42" s="10"/>
      <c r="P42" s="10"/>
      <c r="Q42" s="10"/>
      <c r="R42" s="10"/>
      <c r="S42" s="10"/>
      <c r="T42" s="10"/>
      <c r="U42" s="10">
        <v>2</v>
      </c>
      <c r="V42" s="140"/>
      <c r="W42" s="141"/>
      <c r="X42" s="141"/>
      <c r="Y42" s="141"/>
      <c r="Z42" s="141"/>
      <c r="AA42" s="153">
        <f t="shared" si="3"/>
        <v>2</v>
      </c>
    </row>
    <row r="43" spans="1:27" x14ac:dyDescent="0.3">
      <c r="A43" s="12">
        <v>39</v>
      </c>
      <c r="B43" s="330" t="s">
        <v>871</v>
      </c>
      <c r="C43" s="10"/>
      <c r="D43" s="13"/>
      <c r="E43" s="10"/>
      <c r="F43" s="10" t="s">
        <v>214</v>
      </c>
      <c r="G43" s="14">
        <v>21</v>
      </c>
      <c r="H43" s="103"/>
      <c r="I43" s="142">
        <v>25</v>
      </c>
      <c r="J43" s="143">
        <v>0</v>
      </c>
      <c r="K43" s="143">
        <v>3</v>
      </c>
      <c r="L43" s="143"/>
      <c r="M43" s="359">
        <f t="shared" si="1"/>
        <v>3</v>
      </c>
      <c r="N43" s="359">
        <f t="shared" si="2"/>
        <v>8.5048569375000008E-2</v>
      </c>
      <c r="O43" s="13"/>
      <c r="P43" s="13"/>
      <c r="Q43" s="13"/>
      <c r="R43" s="13"/>
      <c r="S43" s="13"/>
      <c r="T43" s="13"/>
      <c r="U43" s="13">
        <v>1</v>
      </c>
      <c r="V43" s="140"/>
      <c r="W43" s="141"/>
      <c r="X43" s="141"/>
      <c r="Y43" s="141"/>
      <c r="Z43" s="141"/>
      <c r="AA43" s="153">
        <f t="shared" si="3"/>
        <v>1</v>
      </c>
    </row>
    <row r="44" spans="1:27" x14ac:dyDescent="0.3">
      <c r="A44" s="12">
        <v>23</v>
      </c>
      <c r="B44" s="337" t="s">
        <v>170</v>
      </c>
      <c r="C44" s="10"/>
      <c r="D44" s="10"/>
      <c r="E44" s="10"/>
      <c r="F44" s="10" t="s">
        <v>219</v>
      </c>
      <c r="G44" s="11">
        <v>26</v>
      </c>
      <c r="H44" s="101"/>
      <c r="I44" s="136">
        <v>19</v>
      </c>
      <c r="J44" s="137"/>
      <c r="K44" s="359"/>
      <c r="L44" s="359"/>
      <c r="M44" s="359">
        <f t="shared" si="1"/>
        <v>0</v>
      </c>
      <c r="N44" s="359">
        <f t="shared" si="2"/>
        <v>0</v>
      </c>
      <c r="O44" s="10"/>
      <c r="P44" s="10"/>
      <c r="Q44" s="10"/>
      <c r="R44" s="10"/>
      <c r="S44" s="10"/>
      <c r="T44" s="10"/>
      <c r="U44" s="10"/>
      <c r="V44" s="140"/>
      <c r="W44" s="141"/>
      <c r="X44" s="141"/>
      <c r="Y44" s="141"/>
      <c r="Z44" s="141"/>
      <c r="AA44" s="153">
        <f t="shared" si="3"/>
        <v>0</v>
      </c>
    </row>
    <row r="45" spans="1:27" x14ac:dyDescent="0.3">
      <c r="A45" s="12">
        <v>42</v>
      </c>
      <c r="B45" s="497" t="s">
        <v>158</v>
      </c>
      <c r="C45" s="10"/>
      <c r="D45" s="10"/>
      <c r="E45" s="10"/>
      <c r="F45" s="10" t="s">
        <v>219</v>
      </c>
      <c r="G45" s="11">
        <v>26</v>
      </c>
      <c r="H45" s="101"/>
      <c r="I45" s="136">
        <v>22</v>
      </c>
      <c r="J45" s="137"/>
      <c r="K45" s="359"/>
      <c r="L45" s="359"/>
      <c r="M45" s="359">
        <f t="shared" si="1"/>
        <v>0</v>
      </c>
      <c r="N45" s="359">
        <f t="shared" si="2"/>
        <v>0</v>
      </c>
      <c r="O45" s="10"/>
      <c r="P45" s="10"/>
      <c r="Q45" s="10"/>
      <c r="R45" s="10"/>
      <c r="S45" s="10"/>
      <c r="T45" s="10"/>
      <c r="U45" s="10"/>
      <c r="V45" s="140"/>
      <c r="W45" s="141"/>
      <c r="X45" s="141"/>
      <c r="Y45" s="141"/>
      <c r="Z45" s="141"/>
      <c r="AA45" s="153">
        <f t="shared" si="3"/>
        <v>0</v>
      </c>
    </row>
    <row r="46" spans="1:27" x14ac:dyDescent="0.3">
      <c r="A46" s="12">
        <v>33</v>
      </c>
      <c r="B46" s="253"/>
      <c r="C46" s="10"/>
      <c r="D46" s="10"/>
      <c r="E46" s="10"/>
      <c r="F46" s="10"/>
      <c r="G46" s="11"/>
      <c r="H46" s="101"/>
      <c r="I46" s="136"/>
      <c r="J46" s="137"/>
      <c r="K46" s="359"/>
      <c r="L46" s="359"/>
      <c r="M46" s="359">
        <f t="shared" si="1"/>
        <v>0</v>
      </c>
      <c r="N46" s="359">
        <f t="shared" si="2"/>
        <v>0</v>
      </c>
      <c r="O46" s="10"/>
      <c r="P46" s="10"/>
      <c r="Q46" s="10"/>
      <c r="R46" s="10"/>
      <c r="S46" s="10"/>
      <c r="T46" s="10"/>
      <c r="U46" s="10"/>
      <c r="V46" s="140"/>
      <c r="W46" s="141"/>
      <c r="X46" s="141"/>
      <c r="Y46" s="141"/>
      <c r="Z46" s="141"/>
      <c r="AA46" s="153">
        <f t="shared" si="3"/>
        <v>0</v>
      </c>
    </row>
    <row r="47" spans="1:27" x14ac:dyDescent="0.3">
      <c r="A47" s="12">
        <v>44</v>
      </c>
      <c r="B47" s="254"/>
      <c r="C47" s="10"/>
      <c r="D47" s="13"/>
      <c r="E47" s="10"/>
      <c r="F47" s="10"/>
      <c r="G47" s="11"/>
      <c r="H47" s="103"/>
      <c r="I47" s="142"/>
      <c r="J47" s="143"/>
      <c r="K47" s="143"/>
      <c r="L47" s="143"/>
      <c r="M47" s="359">
        <f t="shared" si="1"/>
        <v>0</v>
      </c>
      <c r="N47" s="359">
        <f t="shared" si="2"/>
        <v>0</v>
      </c>
      <c r="O47" s="13"/>
      <c r="P47" s="13"/>
      <c r="Q47" s="13"/>
      <c r="R47" s="13"/>
      <c r="S47" s="13"/>
      <c r="T47" s="13"/>
      <c r="U47" s="13"/>
      <c r="V47" s="140"/>
      <c r="W47" s="141"/>
      <c r="X47" s="141"/>
      <c r="Y47" s="141"/>
      <c r="Z47" s="141"/>
      <c r="AA47" s="153">
        <f t="shared" si="3"/>
        <v>0</v>
      </c>
    </row>
    <row r="48" spans="1:27" x14ac:dyDescent="0.3">
      <c r="A48" s="12">
        <v>45</v>
      </c>
      <c r="B48" s="253"/>
      <c r="C48" s="10"/>
      <c r="D48" s="10"/>
      <c r="E48" s="10"/>
      <c r="F48" s="10"/>
      <c r="G48" s="11"/>
      <c r="H48" s="101"/>
      <c r="I48" s="136"/>
      <c r="J48" s="137"/>
      <c r="K48" s="359"/>
      <c r="L48" s="359"/>
      <c r="M48" s="359">
        <f t="shared" si="1"/>
        <v>0</v>
      </c>
      <c r="N48" s="359">
        <f t="shared" si="2"/>
        <v>0</v>
      </c>
      <c r="O48" s="10"/>
      <c r="P48" s="10"/>
      <c r="Q48" s="10"/>
      <c r="R48" s="10"/>
      <c r="S48" s="10"/>
      <c r="T48" s="10"/>
      <c r="U48" s="10"/>
      <c r="V48" s="140"/>
      <c r="W48" s="141"/>
      <c r="X48" s="141"/>
      <c r="Y48" s="141"/>
      <c r="Z48" s="141"/>
      <c r="AA48" s="153">
        <f t="shared" si="3"/>
        <v>0</v>
      </c>
    </row>
    <row r="49" spans="1:27" x14ac:dyDescent="0.3">
      <c r="A49" s="12">
        <v>46</v>
      </c>
      <c r="B49" s="253"/>
      <c r="C49" s="10"/>
      <c r="D49" s="10"/>
      <c r="E49" s="10"/>
      <c r="F49" s="10"/>
      <c r="G49" s="11"/>
      <c r="H49" s="101"/>
      <c r="I49" s="136"/>
      <c r="J49" s="137"/>
      <c r="K49" s="359"/>
      <c r="L49" s="359"/>
      <c r="M49" s="359">
        <f t="shared" si="1"/>
        <v>0</v>
      </c>
      <c r="N49" s="359">
        <f t="shared" si="2"/>
        <v>0</v>
      </c>
      <c r="O49" s="10"/>
      <c r="P49" s="10"/>
      <c r="Q49" s="10"/>
      <c r="R49" s="10"/>
      <c r="S49" s="10"/>
      <c r="T49" s="10"/>
      <c r="U49" s="10"/>
      <c r="V49" s="140"/>
      <c r="W49" s="141"/>
      <c r="X49" s="141"/>
      <c r="Y49" s="141"/>
      <c r="Z49" s="141"/>
      <c r="AA49" s="153">
        <f t="shared" si="3"/>
        <v>0</v>
      </c>
    </row>
    <row r="50" spans="1:27" x14ac:dyDescent="0.3">
      <c r="A50" s="12">
        <v>47</v>
      </c>
      <c r="B50" s="253"/>
      <c r="C50" s="10"/>
      <c r="D50" s="10"/>
      <c r="E50" s="10"/>
      <c r="F50" s="10"/>
      <c r="G50" s="11"/>
      <c r="H50" s="101"/>
      <c r="I50" s="136"/>
      <c r="J50" s="137"/>
      <c r="K50" s="359"/>
      <c r="L50" s="359"/>
      <c r="M50" s="359">
        <f t="shared" si="1"/>
        <v>0</v>
      </c>
      <c r="N50" s="359">
        <f t="shared" si="2"/>
        <v>0</v>
      </c>
      <c r="O50" s="10"/>
      <c r="P50" s="10"/>
      <c r="Q50" s="10"/>
      <c r="R50" s="10"/>
      <c r="S50" s="10"/>
      <c r="T50" s="10"/>
      <c r="U50" s="10"/>
      <c r="V50" s="140"/>
      <c r="W50" s="141"/>
      <c r="X50" s="141"/>
      <c r="Y50" s="141"/>
      <c r="Z50" s="141"/>
      <c r="AA50" s="153">
        <f t="shared" si="3"/>
        <v>0</v>
      </c>
    </row>
    <row r="51" spans="1:27" x14ac:dyDescent="0.3">
      <c r="A51" s="12">
        <v>48</v>
      </c>
      <c r="B51" s="254"/>
      <c r="C51" s="10"/>
      <c r="D51" s="13"/>
      <c r="E51" s="10"/>
      <c r="F51" s="10"/>
      <c r="G51" s="11"/>
      <c r="H51" s="103"/>
      <c r="I51" s="142"/>
      <c r="J51" s="143"/>
      <c r="K51" s="143"/>
      <c r="L51" s="143"/>
      <c r="M51" s="359">
        <f t="shared" si="1"/>
        <v>0</v>
      </c>
      <c r="N51" s="359">
        <f t="shared" si="2"/>
        <v>0</v>
      </c>
      <c r="O51" s="13"/>
      <c r="P51" s="13"/>
      <c r="Q51" s="13"/>
      <c r="R51" s="13"/>
      <c r="S51" s="13"/>
      <c r="T51" s="13"/>
      <c r="U51" s="13"/>
      <c r="V51" s="140"/>
      <c r="W51" s="141"/>
      <c r="X51" s="141"/>
      <c r="Y51" s="141"/>
      <c r="Z51" s="141"/>
      <c r="AA51" s="153">
        <f t="shared" si="3"/>
        <v>0</v>
      </c>
    </row>
    <row r="52" spans="1:27" x14ac:dyDescent="0.3">
      <c r="A52" s="12">
        <v>49</v>
      </c>
      <c r="B52" s="253"/>
      <c r="C52" s="10"/>
      <c r="D52" s="10"/>
      <c r="E52" s="10"/>
      <c r="F52" s="10"/>
      <c r="G52" s="11"/>
      <c r="H52" s="101"/>
      <c r="I52" s="136"/>
      <c r="J52" s="137"/>
      <c r="K52" s="359"/>
      <c r="L52" s="359"/>
      <c r="M52" s="359">
        <f t="shared" si="1"/>
        <v>0</v>
      </c>
      <c r="N52" s="359">
        <f t="shared" si="2"/>
        <v>0</v>
      </c>
      <c r="O52" s="10"/>
      <c r="P52" s="10"/>
      <c r="Q52" s="10"/>
      <c r="R52" s="10"/>
      <c r="S52" s="10"/>
      <c r="T52" s="10"/>
      <c r="U52" s="10"/>
      <c r="V52" s="140"/>
      <c r="W52" s="141"/>
      <c r="X52" s="141"/>
      <c r="Y52" s="141"/>
      <c r="Z52" s="141"/>
      <c r="AA52" s="153">
        <f t="shared" si="3"/>
        <v>0</v>
      </c>
    </row>
    <row r="53" spans="1:27" x14ac:dyDescent="0.3">
      <c r="A53" s="12">
        <v>50</v>
      </c>
      <c r="B53" s="253"/>
      <c r="C53" s="10"/>
      <c r="D53" s="10"/>
      <c r="E53" s="10"/>
      <c r="F53" s="10"/>
      <c r="G53" s="11"/>
      <c r="H53" s="101"/>
      <c r="I53" s="136"/>
      <c r="J53" s="137"/>
      <c r="K53" s="359"/>
      <c r="L53" s="359"/>
      <c r="M53" s="359">
        <f t="shared" si="1"/>
        <v>0</v>
      </c>
      <c r="N53" s="359">
        <f t="shared" si="2"/>
        <v>0</v>
      </c>
      <c r="O53" s="10"/>
      <c r="P53" s="10"/>
      <c r="Q53" s="10"/>
      <c r="R53" s="10"/>
      <c r="S53" s="10"/>
      <c r="T53" s="10"/>
      <c r="U53" s="10"/>
      <c r="V53" s="140"/>
      <c r="W53" s="141"/>
      <c r="X53" s="141"/>
      <c r="Y53" s="141"/>
      <c r="Z53" s="141"/>
      <c r="AA53" s="153">
        <f t="shared" si="3"/>
        <v>0</v>
      </c>
    </row>
    <row r="54" spans="1:27" x14ac:dyDescent="0.3">
      <c r="A54" s="12">
        <v>51</v>
      </c>
      <c r="B54" s="253"/>
      <c r="C54" s="10"/>
      <c r="D54" s="10"/>
      <c r="E54" s="10"/>
      <c r="F54" s="10"/>
      <c r="G54" s="11"/>
      <c r="H54" s="101"/>
      <c r="I54" s="136"/>
      <c r="J54" s="137"/>
      <c r="K54" s="359"/>
      <c r="L54" s="359"/>
      <c r="M54" s="359">
        <f t="shared" si="1"/>
        <v>0</v>
      </c>
      <c r="N54" s="359">
        <f t="shared" si="2"/>
        <v>0</v>
      </c>
      <c r="O54" s="10"/>
      <c r="P54" s="10"/>
      <c r="Q54" s="10"/>
      <c r="R54" s="10"/>
      <c r="S54" s="10"/>
      <c r="T54" s="10"/>
      <c r="U54" s="10"/>
      <c r="V54" s="140"/>
      <c r="W54" s="141"/>
      <c r="X54" s="141"/>
      <c r="Y54" s="141"/>
      <c r="Z54" s="141"/>
      <c r="AA54" s="153">
        <f t="shared" si="3"/>
        <v>0</v>
      </c>
    </row>
    <row r="55" spans="1:27" x14ac:dyDescent="0.3">
      <c r="A55" s="12">
        <v>52</v>
      </c>
      <c r="B55" s="254"/>
      <c r="C55" s="10"/>
      <c r="D55" s="13"/>
      <c r="E55" s="10"/>
      <c r="F55" s="10"/>
      <c r="G55" s="14"/>
      <c r="H55" s="103"/>
      <c r="I55" s="142"/>
      <c r="J55" s="143"/>
      <c r="K55" s="143"/>
      <c r="L55" s="143"/>
      <c r="M55" s="359">
        <f t="shared" si="1"/>
        <v>0</v>
      </c>
      <c r="N55" s="359">
        <f t="shared" si="2"/>
        <v>0</v>
      </c>
      <c r="O55" s="13"/>
      <c r="P55" s="13"/>
      <c r="Q55" s="13"/>
      <c r="R55" s="13"/>
      <c r="S55" s="13"/>
      <c r="T55" s="13"/>
      <c r="U55" s="13"/>
      <c r="V55" s="140"/>
      <c r="W55" s="141"/>
      <c r="X55" s="141"/>
      <c r="Y55" s="141"/>
      <c r="Z55" s="141"/>
      <c r="AA55" s="153">
        <f t="shared" si="3"/>
        <v>0</v>
      </c>
    </row>
    <row r="56" spans="1:27" x14ac:dyDescent="0.3">
      <c r="A56" s="12">
        <v>53</v>
      </c>
      <c r="B56" s="253"/>
      <c r="C56" s="10"/>
      <c r="D56" s="10"/>
      <c r="E56" s="10"/>
      <c r="F56" s="10"/>
      <c r="G56" s="11"/>
      <c r="H56" s="101"/>
      <c r="I56" s="136"/>
      <c r="J56" s="137"/>
      <c r="K56" s="359"/>
      <c r="L56" s="359"/>
      <c r="M56" s="359"/>
      <c r="N56" s="510"/>
      <c r="O56" s="10"/>
      <c r="P56" s="10"/>
      <c r="Q56" s="10"/>
      <c r="R56" s="10"/>
      <c r="S56" s="10"/>
      <c r="T56" s="10"/>
      <c r="U56" s="10"/>
      <c r="V56" s="140"/>
      <c r="W56" s="141"/>
      <c r="X56" s="141"/>
      <c r="Y56" s="141"/>
      <c r="Z56" s="141"/>
      <c r="AA56" s="153">
        <f t="shared" si="3"/>
        <v>0</v>
      </c>
    </row>
    <row r="57" spans="1:27" x14ac:dyDescent="0.3">
      <c r="A57" s="12">
        <v>54</v>
      </c>
      <c r="B57" s="253"/>
      <c r="C57" s="10"/>
      <c r="D57" s="10"/>
      <c r="E57" s="10"/>
      <c r="F57" s="10"/>
      <c r="G57" s="11"/>
      <c r="H57" s="101"/>
      <c r="I57" s="136"/>
      <c r="J57" s="137"/>
      <c r="K57" s="359"/>
      <c r="L57" s="359"/>
      <c r="M57" s="359"/>
      <c r="N57" s="510"/>
      <c r="O57" s="10"/>
      <c r="P57" s="10"/>
      <c r="Q57" s="10"/>
      <c r="R57" s="10"/>
      <c r="S57" s="10"/>
      <c r="T57" s="10"/>
      <c r="U57" s="10"/>
      <c r="V57" s="140"/>
      <c r="W57" s="141"/>
      <c r="X57" s="141"/>
      <c r="Y57" s="141"/>
      <c r="Z57" s="141"/>
      <c r="AA57" s="153">
        <f t="shared" si="3"/>
        <v>0</v>
      </c>
    </row>
    <row r="58" spans="1:27" x14ac:dyDescent="0.3">
      <c r="A58" s="12">
        <v>55</v>
      </c>
      <c r="B58" s="253"/>
      <c r="C58" s="10"/>
      <c r="D58" s="10"/>
      <c r="E58" s="10"/>
      <c r="F58" s="10"/>
      <c r="G58" s="11"/>
      <c r="H58" s="101"/>
      <c r="I58" s="136"/>
      <c r="J58" s="137"/>
      <c r="K58" s="359"/>
      <c r="L58" s="359"/>
      <c r="M58" s="359"/>
      <c r="N58" s="510"/>
      <c r="O58" s="10"/>
      <c r="P58" s="10"/>
      <c r="Q58" s="10"/>
      <c r="R58" s="10"/>
      <c r="S58" s="10"/>
      <c r="T58" s="10"/>
      <c r="U58" s="10"/>
      <c r="V58" s="140"/>
      <c r="W58" s="141"/>
      <c r="X58" s="141"/>
      <c r="Y58" s="141"/>
      <c r="Z58" s="141"/>
      <c r="AA58" s="153">
        <f t="shared" si="3"/>
        <v>0</v>
      </c>
    </row>
    <row r="59" spans="1:27" x14ac:dyDescent="0.3">
      <c r="A59" s="12">
        <v>56</v>
      </c>
      <c r="B59" s="254"/>
      <c r="C59" s="10"/>
      <c r="D59" s="13"/>
      <c r="E59" s="10"/>
      <c r="F59" s="10"/>
      <c r="G59" s="14"/>
      <c r="H59" s="103"/>
      <c r="I59" s="142"/>
      <c r="J59" s="143"/>
      <c r="K59" s="143"/>
      <c r="L59" s="143"/>
      <c r="M59" s="143"/>
      <c r="N59" s="510"/>
      <c r="O59" s="13"/>
      <c r="P59" s="13"/>
      <c r="Q59" s="13"/>
      <c r="R59" s="13"/>
      <c r="S59" s="13"/>
      <c r="T59" s="13"/>
      <c r="U59" s="13"/>
      <c r="V59" s="140"/>
      <c r="W59" s="141"/>
      <c r="X59" s="141"/>
      <c r="Y59" s="141"/>
      <c r="Z59" s="141"/>
      <c r="AA59" s="153">
        <f t="shared" si="3"/>
        <v>0</v>
      </c>
    </row>
    <row r="60" spans="1:27" x14ac:dyDescent="0.3">
      <c r="A60" s="12">
        <v>57</v>
      </c>
      <c r="B60" s="253"/>
      <c r="C60" s="10"/>
      <c r="D60" s="10"/>
      <c r="E60" s="10"/>
      <c r="F60" s="10"/>
      <c r="G60" s="11"/>
      <c r="H60" s="101"/>
      <c r="I60" s="136"/>
      <c r="J60" s="137"/>
      <c r="K60" s="359"/>
      <c r="L60" s="359"/>
      <c r="M60" s="359"/>
      <c r="N60" s="510"/>
      <c r="O60" s="10"/>
      <c r="P60" s="10"/>
      <c r="Q60" s="10"/>
      <c r="R60" s="10"/>
      <c r="S60" s="10"/>
      <c r="T60" s="10"/>
      <c r="U60" s="10"/>
      <c r="V60" s="140"/>
      <c r="W60" s="141"/>
      <c r="X60" s="141"/>
      <c r="Y60" s="141"/>
      <c r="Z60" s="141"/>
      <c r="AA60" s="153">
        <f t="shared" si="3"/>
        <v>0</v>
      </c>
    </row>
    <row r="61" spans="1:27" ht="15.75" customHeight="1" x14ac:dyDescent="0.3">
      <c r="A61" s="12">
        <v>58</v>
      </c>
      <c r="B61" s="253"/>
      <c r="C61" s="10"/>
      <c r="D61" s="10"/>
      <c r="E61" s="10"/>
      <c r="F61" s="10"/>
      <c r="G61" s="11"/>
      <c r="H61" s="101"/>
      <c r="I61" s="136"/>
      <c r="J61" s="137"/>
      <c r="K61" s="359"/>
      <c r="L61" s="359"/>
      <c r="M61" s="359"/>
      <c r="N61" s="510"/>
      <c r="O61" s="10"/>
      <c r="P61" s="10"/>
      <c r="Q61" s="10"/>
      <c r="R61" s="10"/>
      <c r="S61" s="10"/>
      <c r="T61" s="10"/>
      <c r="U61" s="10"/>
      <c r="V61" s="140"/>
      <c r="W61" s="141"/>
      <c r="X61" s="141"/>
      <c r="Y61" s="141"/>
      <c r="Z61" s="141"/>
      <c r="AA61" s="153">
        <f t="shared" si="3"/>
        <v>0</v>
      </c>
    </row>
    <row r="62" spans="1:27" ht="15.75" customHeight="1" x14ac:dyDescent="0.3">
      <c r="A62" s="12">
        <v>59</v>
      </c>
      <c r="B62" s="253"/>
      <c r="C62" s="10"/>
      <c r="D62" s="10"/>
      <c r="E62" s="10"/>
      <c r="F62" s="10"/>
      <c r="G62" s="11"/>
      <c r="H62" s="101"/>
      <c r="I62" s="136"/>
      <c r="J62" s="137"/>
      <c r="K62" s="359"/>
      <c r="L62" s="359"/>
      <c r="M62" s="359"/>
      <c r="N62" s="510"/>
      <c r="O62" s="10"/>
      <c r="P62" s="10"/>
      <c r="Q62" s="10"/>
      <c r="R62" s="10"/>
      <c r="S62" s="10"/>
      <c r="T62" s="10"/>
      <c r="U62" s="10"/>
      <c r="V62" s="140"/>
      <c r="W62" s="141"/>
      <c r="X62" s="141"/>
      <c r="Y62" s="141"/>
      <c r="Z62" s="141"/>
      <c r="AA62" s="153">
        <f t="shared" si="3"/>
        <v>0</v>
      </c>
    </row>
    <row r="63" spans="1:27" ht="15.75" customHeight="1" x14ac:dyDescent="0.3">
      <c r="A63" s="12">
        <v>60</v>
      </c>
      <c r="B63" s="254"/>
      <c r="C63" s="10"/>
      <c r="D63" s="13"/>
      <c r="E63" s="10"/>
      <c r="F63" s="10"/>
      <c r="G63" s="14"/>
      <c r="H63" s="103"/>
      <c r="I63" s="142"/>
      <c r="J63" s="143"/>
      <c r="K63" s="143"/>
      <c r="L63" s="143"/>
      <c r="M63" s="143"/>
      <c r="N63" s="510"/>
      <c r="O63" s="13"/>
      <c r="P63" s="13"/>
      <c r="Q63" s="13"/>
      <c r="R63" s="13"/>
      <c r="S63" s="13"/>
      <c r="T63" s="13"/>
      <c r="U63" s="13"/>
      <c r="V63" s="140"/>
      <c r="W63" s="141"/>
      <c r="X63" s="141"/>
      <c r="Y63" s="141"/>
      <c r="Z63" s="141"/>
      <c r="AA63" s="153">
        <f t="shared" si="3"/>
        <v>0</v>
      </c>
    </row>
    <row r="64" spans="1:27" x14ac:dyDescent="0.3">
      <c r="A64" s="12">
        <v>61</v>
      </c>
      <c r="B64" s="253"/>
      <c r="C64" s="10"/>
      <c r="D64" s="10"/>
      <c r="E64" s="10"/>
      <c r="F64" s="10"/>
      <c r="G64" s="11"/>
      <c r="H64" s="101"/>
      <c r="I64" s="136"/>
      <c r="J64" s="137"/>
      <c r="K64" s="359"/>
      <c r="L64" s="359"/>
      <c r="M64" s="359"/>
      <c r="N64" s="510"/>
      <c r="O64" s="10"/>
      <c r="P64" s="10"/>
      <c r="Q64" s="10"/>
      <c r="R64" s="10"/>
      <c r="S64" s="10"/>
      <c r="T64" s="10"/>
      <c r="U64" s="10"/>
      <c r="V64" s="140"/>
      <c r="W64" s="141"/>
      <c r="X64" s="141"/>
      <c r="Y64" s="141"/>
      <c r="Z64" s="141"/>
      <c r="AA64" s="153">
        <f t="shared" si="3"/>
        <v>0</v>
      </c>
    </row>
    <row r="65" spans="1:27" x14ac:dyDescent="0.3">
      <c r="A65" s="12">
        <v>62</v>
      </c>
      <c r="B65" s="253"/>
      <c r="C65" s="10"/>
      <c r="D65" s="10"/>
      <c r="E65" s="10"/>
      <c r="F65" s="10"/>
      <c r="G65" s="11"/>
      <c r="H65" s="101"/>
      <c r="I65" s="136"/>
      <c r="J65" s="137"/>
      <c r="K65" s="359"/>
      <c r="L65" s="359"/>
      <c r="M65" s="359"/>
      <c r="N65" s="510"/>
      <c r="O65" s="10"/>
      <c r="P65" s="10"/>
      <c r="Q65" s="10"/>
      <c r="R65" s="10"/>
      <c r="S65" s="10"/>
      <c r="T65" s="10"/>
      <c r="U65" s="10"/>
      <c r="V65" s="140"/>
      <c r="W65" s="141"/>
      <c r="X65" s="141"/>
      <c r="Y65" s="141"/>
      <c r="Z65" s="141"/>
      <c r="AA65" s="153">
        <f t="shared" si="3"/>
        <v>0</v>
      </c>
    </row>
    <row r="66" spans="1:27" x14ac:dyDescent="0.3">
      <c r="A66" s="12">
        <v>63</v>
      </c>
      <c r="B66" s="253"/>
      <c r="C66" s="10"/>
      <c r="D66" s="10"/>
      <c r="E66" s="10"/>
      <c r="F66" s="10"/>
      <c r="G66" s="11"/>
      <c r="H66" s="101"/>
      <c r="I66" s="136"/>
      <c r="J66" s="137"/>
      <c r="K66" s="359"/>
      <c r="L66" s="359"/>
      <c r="M66" s="359"/>
      <c r="N66" s="510"/>
      <c r="O66" s="10"/>
      <c r="P66" s="10"/>
      <c r="Q66" s="10"/>
      <c r="R66" s="10"/>
      <c r="S66" s="10"/>
      <c r="T66" s="10"/>
      <c r="U66" s="10"/>
      <c r="V66" s="140"/>
      <c r="W66" s="141"/>
      <c r="X66" s="141"/>
      <c r="Y66" s="141"/>
      <c r="Z66" s="141"/>
      <c r="AA66" s="153">
        <f t="shared" si="3"/>
        <v>0</v>
      </c>
    </row>
    <row r="67" spans="1:27" x14ac:dyDescent="0.3">
      <c r="A67" s="12">
        <v>64</v>
      </c>
      <c r="B67" s="254"/>
      <c r="C67" s="10"/>
      <c r="D67" s="13"/>
      <c r="E67" s="10"/>
      <c r="F67" s="10"/>
      <c r="G67" s="14"/>
      <c r="H67" s="103"/>
      <c r="I67" s="142"/>
      <c r="J67" s="143"/>
      <c r="K67" s="143"/>
      <c r="L67" s="143"/>
      <c r="M67" s="143"/>
      <c r="N67" s="510"/>
      <c r="O67" s="13"/>
      <c r="P67" s="13"/>
      <c r="Q67" s="13"/>
      <c r="R67" s="13"/>
      <c r="S67" s="13"/>
      <c r="T67" s="13"/>
      <c r="U67" s="13"/>
      <c r="V67" s="140"/>
      <c r="W67" s="141"/>
      <c r="X67" s="141"/>
      <c r="Y67" s="141"/>
      <c r="Z67" s="141"/>
      <c r="AA67" s="153">
        <f t="shared" si="3"/>
        <v>0</v>
      </c>
    </row>
    <row r="68" spans="1:27" x14ac:dyDescent="0.3">
      <c r="A68" s="12">
        <v>65</v>
      </c>
      <c r="B68" s="253"/>
      <c r="C68" s="10"/>
      <c r="D68" s="10"/>
      <c r="E68" s="10"/>
      <c r="F68" s="10"/>
      <c r="G68" s="11"/>
      <c r="H68" s="101"/>
      <c r="I68" s="136"/>
      <c r="J68" s="137"/>
      <c r="K68" s="359"/>
      <c r="L68" s="359"/>
      <c r="M68" s="359"/>
      <c r="N68" s="510"/>
      <c r="O68" s="10"/>
      <c r="P68" s="10"/>
      <c r="Q68" s="10"/>
      <c r="R68" s="10"/>
      <c r="S68" s="10"/>
      <c r="T68" s="10"/>
      <c r="U68" s="10"/>
      <c r="V68" s="140"/>
      <c r="W68" s="141"/>
      <c r="X68" s="141"/>
      <c r="Y68" s="141"/>
      <c r="Z68" s="141"/>
      <c r="AA68" s="153">
        <f t="shared" ref="AA68:AA99" si="4">SUM(O68:Z68)</f>
        <v>0</v>
      </c>
    </row>
    <row r="69" spans="1:27" x14ac:dyDescent="0.3">
      <c r="A69" s="12">
        <v>66</v>
      </c>
      <c r="B69" s="253"/>
      <c r="C69" s="10"/>
      <c r="D69" s="10"/>
      <c r="E69" s="10"/>
      <c r="F69" s="10"/>
      <c r="G69" s="11"/>
      <c r="H69" s="101"/>
      <c r="I69" s="136"/>
      <c r="J69" s="137"/>
      <c r="K69" s="359"/>
      <c r="L69" s="359"/>
      <c r="M69" s="359"/>
      <c r="N69" s="510"/>
      <c r="O69" s="10"/>
      <c r="P69" s="10"/>
      <c r="Q69" s="10"/>
      <c r="R69" s="10"/>
      <c r="S69" s="10"/>
      <c r="T69" s="10"/>
      <c r="U69" s="10"/>
      <c r="V69" s="140"/>
      <c r="W69" s="141"/>
      <c r="X69" s="141"/>
      <c r="Y69" s="141"/>
      <c r="Z69" s="141"/>
      <c r="AA69" s="153">
        <f t="shared" si="4"/>
        <v>0</v>
      </c>
    </row>
    <row r="70" spans="1:27" x14ac:dyDescent="0.3">
      <c r="A70" s="12">
        <v>67</v>
      </c>
      <c r="B70" s="253"/>
      <c r="C70" s="10"/>
      <c r="D70" s="10"/>
      <c r="E70" s="10"/>
      <c r="F70" s="10"/>
      <c r="G70" s="11"/>
      <c r="H70" s="101"/>
      <c r="I70" s="136"/>
      <c r="J70" s="137"/>
      <c r="K70" s="359"/>
      <c r="L70" s="359"/>
      <c r="M70" s="359"/>
      <c r="N70" s="510"/>
      <c r="O70" s="10"/>
      <c r="P70" s="10"/>
      <c r="Q70" s="10"/>
      <c r="R70" s="10"/>
      <c r="S70" s="10"/>
      <c r="T70" s="10"/>
      <c r="U70" s="10"/>
      <c r="V70" s="140"/>
      <c r="W70" s="141"/>
      <c r="X70" s="141"/>
      <c r="Y70" s="141"/>
      <c r="Z70" s="141"/>
      <c r="AA70" s="153">
        <f t="shared" si="4"/>
        <v>0</v>
      </c>
    </row>
    <row r="71" spans="1:27" x14ac:dyDescent="0.3">
      <c r="A71" s="12">
        <v>68</v>
      </c>
      <c r="B71" s="254"/>
      <c r="C71" s="10"/>
      <c r="D71" s="13"/>
      <c r="E71" s="10"/>
      <c r="F71" s="10"/>
      <c r="G71" s="14"/>
      <c r="H71" s="103"/>
      <c r="I71" s="142"/>
      <c r="J71" s="143"/>
      <c r="K71" s="143"/>
      <c r="L71" s="143"/>
      <c r="M71" s="143"/>
      <c r="N71" s="510"/>
      <c r="O71" s="13"/>
      <c r="P71" s="13"/>
      <c r="Q71" s="13"/>
      <c r="R71" s="13"/>
      <c r="S71" s="13"/>
      <c r="T71" s="13"/>
      <c r="U71" s="13"/>
      <c r="V71" s="140"/>
      <c r="W71" s="141"/>
      <c r="X71" s="141"/>
      <c r="Y71" s="141"/>
      <c r="Z71" s="141"/>
      <c r="AA71" s="153">
        <f t="shared" si="4"/>
        <v>0</v>
      </c>
    </row>
    <row r="72" spans="1:27" x14ac:dyDescent="0.3">
      <c r="A72" s="12">
        <v>69</v>
      </c>
      <c r="B72" s="253"/>
      <c r="C72" s="10"/>
      <c r="D72" s="10"/>
      <c r="E72" s="10"/>
      <c r="F72" s="10"/>
      <c r="G72" s="11"/>
      <c r="H72" s="101"/>
      <c r="I72" s="136"/>
      <c r="J72" s="137"/>
      <c r="K72" s="359"/>
      <c r="L72" s="359"/>
      <c r="M72" s="359"/>
      <c r="N72" s="510"/>
      <c r="O72" s="10"/>
      <c r="P72" s="10"/>
      <c r="Q72" s="10"/>
      <c r="R72" s="10"/>
      <c r="S72" s="10"/>
      <c r="T72" s="10"/>
      <c r="U72" s="10"/>
      <c r="V72" s="140"/>
      <c r="W72" s="141"/>
      <c r="X72" s="141"/>
      <c r="Y72" s="141"/>
      <c r="Z72" s="141"/>
      <c r="AA72" s="153">
        <f t="shared" si="4"/>
        <v>0</v>
      </c>
    </row>
    <row r="73" spans="1:27" x14ac:dyDescent="0.3">
      <c r="A73" s="12">
        <v>70</v>
      </c>
      <c r="B73" s="253"/>
      <c r="C73" s="10"/>
      <c r="D73" s="10"/>
      <c r="E73" s="10"/>
      <c r="F73" s="10"/>
      <c r="G73" s="11"/>
      <c r="H73" s="101"/>
      <c r="I73" s="136"/>
      <c r="J73" s="137"/>
      <c r="K73" s="359"/>
      <c r="L73" s="359"/>
      <c r="M73" s="359"/>
      <c r="N73" s="510"/>
      <c r="O73" s="10"/>
      <c r="P73" s="10"/>
      <c r="Q73" s="10"/>
      <c r="R73" s="10"/>
      <c r="S73" s="10"/>
      <c r="T73" s="10"/>
      <c r="U73" s="10"/>
      <c r="V73" s="140"/>
      <c r="W73" s="141"/>
      <c r="X73" s="141"/>
      <c r="Y73" s="141"/>
      <c r="Z73" s="141"/>
      <c r="AA73" s="153">
        <f t="shared" si="4"/>
        <v>0</v>
      </c>
    </row>
    <row r="74" spans="1:27" x14ac:dyDescent="0.3">
      <c r="A74" s="12">
        <v>71</v>
      </c>
      <c r="B74" s="253"/>
      <c r="C74" s="10"/>
      <c r="D74" s="10"/>
      <c r="E74" s="10"/>
      <c r="F74" s="10"/>
      <c r="G74" s="11"/>
      <c r="H74" s="101"/>
      <c r="I74" s="136"/>
      <c r="J74" s="137"/>
      <c r="K74" s="359"/>
      <c r="L74" s="359"/>
      <c r="M74" s="359"/>
      <c r="N74" s="510"/>
      <c r="O74" s="10"/>
      <c r="P74" s="10"/>
      <c r="Q74" s="10"/>
      <c r="R74" s="10"/>
      <c r="S74" s="10"/>
      <c r="T74" s="10"/>
      <c r="U74" s="10"/>
      <c r="V74" s="140"/>
      <c r="W74" s="141"/>
      <c r="X74" s="141"/>
      <c r="Y74" s="141"/>
      <c r="Z74" s="141"/>
      <c r="AA74" s="153">
        <f t="shared" si="4"/>
        <v>0</v>
      </c>
    </row>
    <row r="75" spans="1:27" x14ac:dyDescent="0.3">
      <c r="A75" s="12">
        <v>72</v>
      </c>
      <c r="B75" s="254"/>
      <c r="C75" s="10"/>
      <c r="D75" s="13"/>
      <c r="E75" s="10"/>
      <c r="F75" s="10"/>
      <c r="G75" s="11"/>
      <c r="H75" s="103"/>
      <c r="I75" s="142"/>
      <c r="J75" s="143"/>
      <c r="K75" s="143"/>
      <c r="L75" s="143"/>
      <c r="M75" s="143"/>
      <c r="N75" s="510"/>
      <c r="O75" s="13"/>
      <c r="P75" s="13"/>
      <c r="Q75" s="13"/>
      <c r="R75" s="13"/>
      <c r="S75" s="13"/>
      <c r="T75" s="13"/>
      <c r="U75" s="13"/>
      <c r="V75" s="140"/>
      <c r="W75" s="141"/>
      <c r="X75" s="141"/>
      <c r="Y75" s="141"/>
      <c r="Z75" s="141"/>
      <c r="AA75" s="153">
        <f t="shared" si="4"/>
        <v>0</v>
      </c>
    </row>
    <row r="76" spans="1:27" x14ac:dyDescent="0.3">
      <c r="A76" s="12">
        <v>73</v>
      </c>
      <c r="B76" s="253"/>
      <c r="C76" s="10"/>
      <c r="D76" s="10"/>
      <c r="E76" s="10"/>
      <c r="F76" s="10"/>
      <c r="G76" s="11"/>
      <c r="H76" s="101"/>
      <c r="I76" s="136"/>
      <c r="J76" s="137"/>
      <c r="K76" s="359"/>
      <c r="L76" s="359"/>
      <c r="M76" s="359"/>
      <c r="N76" s="510"/>
      <c r="O76" s="10"/>
      <c r="P76" s="10"/>
      <c r="Q76" s="10"/>
      <c r="R76" s="10"/>
      <c r="S76" s="10"/>
      <c r="T76" s="10"/>
      <c r="U76" s="10"/>
      <c r="V76" s="140"/>
      <c r="W76" s="141"/>
      <c r="X76" s="141"/>
      <c r="Y76" s="141"/>
      <c r="Z76" s="141"/>
      <c r="AA76" s="153">
        <f t="shared" si="4"/>
        <v>0</v>
      </c>
    </row>
    <row r="77" spans="1:27" x14ac:dyDescent="0.3">
      <c r="A77" s="12">
        <v>74</v>
      </c>
      <c r="B77" s="253"/>
      <c r="C77" s="10"/>
      <c r="D77" s="10"/>
      <c r="E77" s="10"/>
      <c r="F77" s="10"/>
      <c r="G77" s="11"/>
      <c r="H77" s="101"/>
      <c r="I77" s="136"/>
      <c r="J77" s="137"/>
      <c r="K77" s="359"/>
      <c r="L77" s="359"/>
      <c r="M77" s="359"/>
      <c r="N77" s="510"/>
      <c r="O77" s="10"/>
      <c r="P77" s="10"/>
      <c r="Q77" s="10"/>
      <c r="R77" s="10"/>
      <c r="S77" s="10"/>
      <c r="T77" s="10"/>
      <c r="U77" s="10"/>
      <c r="V77" s="140"/>
      <c r="W77" s="141"/>
      <c r="X77" s="141"/>
      <c r="Y77" s="141"/>
      <c r="Z77" s="141"/>
      <c r="AA77" s="153">
        <f t="shared" si="4"/>
        <v>0</v>
      </c>
    </row>
    <row r="78" spans="1:27" x14ac:dyDescent="0.3">
      <c r="A78" s="12">
        <v>75</v>
      </c>
      <c r="B78" s="253"/>
      <c r="C78" s="10"/>
      <c r="D78" s="10"/>
      <c r="E78" s="10"/>
      <c r="F78" s="10"/>
      <c r="G78" s="11"/>
      <c r="H78" s="101"/>
      <c r="I78" s="136"/>
      <c r="J78" s="137"/>
      <c r="K78" s="359"/>
      <c r="L78" s="359"/>
      <c r="M78" s="359"/>
      <c r="N78" s="510"/>
      <c r="O78" s="10"/>
      <c r="P78" s="10"/>
      <c r="Q78" s="10"/>
      <c r="R78" s="10"/>
      <c r="S78" s="10"/>
      <c r="T78" s="10"/>
      <c r="U78" s="10"/>
      <c r="V78" s="140"/>
      <c r="W78" s="141"/>
      <c r="X78" s="141"/>
      <c r="Y78" s="141"/>
      <c r="Z78" s="141"/>
      <c r="AA78" s="153">
        <f t="shared" si="4"/>
        <v>0</v>
      </c>
    </row>
    <row r="79" spans="1:27" x14ac:dyDescent="0.3">
      <c r="A79" s="12">
        <v>76</v>
      </c>
      <c r="B79" s="254"/>
      <c r="C79" s="10"/>
      <c r="D79" s="13"/>
      <c r="E79" s="10"/>
      <c r="F79" s="10"/>
      <c r="G79" s="11"/>
      <c r="H79" s="103"/>
      <c r="I79" s="142"/>
      <c r="J79" s="143"/>
      <c r="K79" s="143"/>
      <c r="L79" s="143"/>
      <c r="M79" s="143"/>
      <c r="N79" s="510"/>
      <c r="O79" s="13"/>
      <c r="P79" s="13"/>
      <c r="Q79" s="13"/>
      <c r="R79" s="13"/>
      <c r="S79" s="13"/>
      <c r="T79" s="13"/>
      <c r="U79" s="13"/>
      <c r="V79" s="140"/>
      <c r="W79" s="141"/>
      <c r="X79" s="141"/>
      <c r="Y79" s="141"/>
      <c r="Z79" s="141"/>
      <c r="AA79" s="153">
        <f t="shared" si="4"/>
        <v>0</v>
      </c>
    </row>
    <row r="80" spans="1:27" x14ac:dyDescent="0.3">
      <c r="A80" s="12">
        <v>77</v>
      </c>
      <c r="B80" s="253"/>
      <c r="C80" s="10"/>
      <c r="D80" s="10"/>
      <c r="E80" s="10"/>
      <c r="F80" s="10"/>
      <c r="G80" s="11"/>
      <c r="H80" s="101"/>
      <c r="I80" s="136"/>
      <c r="J80" s="137"/>
      <c r="K80" s="359"/>
      <c r="L80" s="359"/>
      <c r="M80" s="359"/>
      <c r="N80" s="510"/>
      <c r="O80" s="10"/>
      <c r="P80" s="10"/>
      <c r="Q80" s="10"/>
      <c r="R80" s="10"/>
      <c r="S80" s="10"/>
      <c r="T80" s="10"/>
      <c r="U80" s="10"/>
      <c r="V80" s="140"/>
      <c r="W80" s="141"/>
      <c r="X80" s="141"/>
      <c r="Y80" s="141"/>
      <c r="Z80" s="141"/>
      <c r="AA80" s="153">
        <f t="shared" si="4"/>
        <v>0</v>
      </c>
    </row>
    <row r="81" spans="1:27" x14ac:dyDescent="0.3">
      <c r="A81" s="12">
        <v>78</v>
      </c>
      <c r="B81" s="253"/>
      <c r="C81" s="10"/>
      <c r="D81" s="10"/>
      <c r="E81" s="10"/>
      <c r="F81" s="10"/>
      <c r="G81" s="11"/>
      <c r="H81" s="101"/>
      <c r="I81" s="136"/>
      <c r="J81" s="137"/>
      <c r="K81" s="359"/>
      <c r="L81" s="359"/>
      <c r="M81" s="359"/>
      <c r="N81" s="510"/>
      <c r="O81" s="10"/>
      <c r="P81" s="10"/>
      <c r="Q81" s="10"/>
      <c r="R81" s="10"/>
      <c r="S81" s="10"/>
      <c r="T81" s="10"/>
      <c r="U81" s="10"/>
      <c r="V81" s="140"/>
      <c r="W81" s="141"/>
      <c r="X81" s="141"/>
      <c r="Y81" s="141"/>
      <c r="Z81" s="141"/>
      <c r="AA81" s="153">
        <f t="shared" si="4"/>
        <v>0</v>
      </c>
    </row>
    <row r="82" spans="1:27" x14ac:dyDescent="0.3">
      <c r="A82" s="12">
        <v>79</v>
      </c>
      <c r="B82" s="253"/>
      <c r="C82" s="10"/>
      <c r="D82" s="10"/>
      <c r="E82" s="10"/>
      <c r="F82" s="10"/>
      <c r="G82" s="11"/>
      <c r="H82" s="101"/>
      <c r="I82" s="136"/>
      <c r="J82" s="137"/>
      <c r="K82" s="359"/>
      <c r="L82" s="359"/>
      <c r="M82" s="359"/>
      <c r="N82" s="510"/>
      <c r="O82" s="10"/>
      <c r="P82" s="10"/>
      <c r="Q82" s="10"/>
      <c r="R82" s="10"/>
      <c r="S82" s="10"/>
      <c r="T82" s="10"/>
      <c r="U82" s="10"/>
      <c r="V82" s="140"/>
      <c r="W82" s="141"/>
      <c r="X82" s="141"/>
      <c r="Y82" s="141"/>
      <c r="Z82" s="141"/>
      <c r="AA82" s="153">
        <f t="shared" si="4"/>
        <v>0</v>
      </c>
    </row>
    <row r="83" spans="1:27" x14ac:dyDescent="0.3">
      <c r="A83" s="12">
        <v>80</v>
      </c>
      <c r="B83" s="254"/>
      <c r="C83" s="10"/>
      <c r="D83" s="13"/>
      <c r="E83" s="10"/>
      <c r="F83" s="10"/>
      <c r="G83" s="14"/>
      <c r="H83" s="103"/>
      <c r="I83" s="142"/>
      <c r="J83" s="143"/>
      <c r="K83" s="143"/>
      <c r="L83" s="143"/>
      <c r="M83" s="143"/>
      <c r="N83" s="510"/>
      <c r="O83" s="13"/>
      <c r="P83" s="13"/>
      <c r="Q83" s="13"/>
      <c r="R83" s="13"/>
      <c r="S83" s="13"/>
      <c r="T83" s="13"/>
      <c r="U83" s="13"/>
      <c r="V83" s="140"/>
      <c r="W83" s="141"/>
      <c r="X83" s="141"/>
      <c r="Y83" s="141"/>
      <c r="Z83" s="141"/>
      <c r="AA83" s="153">
        <f t="shared" si="4"/>
        <v>0</v>
      </c>
    </row>
    <row r="84" spans="1:27" x14ac:dyDescent="0.3">
      <c r="A84" s="12">
        <v>81</v>
      </c>
      <c r="B84" s="253"/>
      <c r="C84" s="10"/>
      <c r="D84" s="10"/>
      <c r="E84" s="10"/>
      <c r="F84" s="10"/>
      <c r="G84" s="11"/>
      <c r="H84" s="101"/>
      <c r="I84" s="136"/>
      <c r="J84" s="137"/>
      <c r="K84" s="359"/>
      <c r="L84" s="359"/>
      <c r="M84" s="359"/>
      <c r="N84" s="510"/>
      <c r="O84" s="10"/>
      <c r="P84" s="10"/>
      <c r="Q84" s="10"/>
      <c r="R84" s="10"/>
      <c r="S84" s="10"/>
      <c r="T84" s="10"/>
      <c r="U84" s="10"/>
      <c r="V84" s="140"/>
      <c r="W84" s="141"/>
      <c r="X84" s="141"/>
      <c r="Y84" s="141"/>
      <c r="Z84" s="141"/>
      <c r="AA84" s="153">
        <f t="shared" si="4"/>
        <v>0</v>
      </c>
    </row>
    <row r="85" spans="1:27" x14ac:dyDescent="0.3">
      <c r="A85" s="12">
        <v>82</v>
      </c>
      <c r="B85" s="253"/>
      <c r="C85" s="10"/>
      <c r="D85" s="10"/>
      <c r="E85" s="10"/>
      <c r="F85" s="10"/>
      <c r="G85" s="11"/>
      <c r="H85" s="101"/>
      <c r="I85" s="136"/>
      <c r="J85" s="137"/>
      <c r="K85" s="359"/>
      <c r="L85" s="359"/>
      <c r="M85" s="359"/>
      <c r="N85" s="510"/>
      <c r="O85" s="10"/>
      <c r="P85" s="10"/>
      <c r="Q85" s="10"/>
      <c r="R85" s="10"/>
      <c r="S85" s="10"/>
      <c r="T85" s="10"/>
      <c r="U85" s="10"/>
      <c r="V85" s="140"/>
      <c r="W85" s="141"/>
      <c r="X85" s="141"/>
      <c r="Y85" s="141"/>
      <c r="Z85" s="141"/>
      <c r="AA85" s="153">
        <f t="shared" si="4"/>
        <v>0</v>
      </c>
    </row>
    <row r="86" spans="1:27" x14ac:dyDescent="0.3">
      <c r="A86" s="12">
        <v>83</v>
      </c>
      <c r="B86" s="253"/>
      <c r="C86" s="10"/>
      <c r="D86" s="10"/>
      <c r="E86" s="10"/>
      <c r="F86" s="10"/>
      <c r="G86" s="11"/>
      <c r="H86" s="101"/>
      <c r="I86" s="136"/>
      <c r="J86" s="137"/>
      <c r="K86" s="359"/>
      <c r="L86" s="359"/>
      <c r="M86" s="359"/>
      <c r="N86" s="510"/>
      <c r="O86" s="10"/>
      <c r="P86" s="10"/>
      <c r="Q86" s="10"/>
      <c r="R86" s="10"/>
      <c r="S86" s="10"/>
      <c r="T86" s="10"/>
      <c r="U86" s="10"/>
      <c r="V86" s="140"/>
      <c r="W86" s="141"/>
      <c r="X86" s="141"/>
      <c r="Y86" s="141"/>
      <c r="Z86" s="141"/>
      <c r="AA86" s="153">
        <f t="shared" si="4"/>
        <v>0</v>
      </c>
    </row>
    <row r="87" spans="1:27" x14ac:dyDescent="0.3">
      <c r="A87" s="12">
        <v>84</v>
      </c>
      <c r="B87" s="254"/>
      <c r="C87" s="10"/>
      <c r="D87" s="13"/>
      <c r="E87" s="10"/>
      <c r="F87" s="10"/>
      <c r="G87" s="14"/>
      <c r="H87" s="103"/>
      <c r="I87" s="142"/>
      <c r="J87" s="143"/>
      <c r="K87" s="143"/>
      <c r="L87" s="143"/>
      <c r="M87" s="143"/>
      <c r="N87" s="510"/>
      <c r="O87" s="13"/>
      <c r="P87" s="13"/>
      <c r="Q87" s="13"/>
      <c r="R87" s="13"/>
      <c r="S87" s="13"/>
      <c r="T87" s="13"/>
      <c r="U87" s="13"/>
      <c r="V87" s="140"/>
      <c r="W87" s="141"/>
      <c r="X87" s="141"/>
      <c r="Y87" s="141"/>
      <c r="Z87" s="141"/>
      <c r="AA87" s="153">
        <f t="shared" si="4"/>
        <v>0</v>
      </c>
    </row>
    <row r="88" spans="1:27" x14ac:dyDescent="0.3">
      <c r="A88" s="12">
        <v>85</v>
      </c>
      <c r="B88" s="253"/>
      <c r="C88" s="10"/>
      <c r="D88" s="10"/>
      <c r="E88" s="10"/>
      <c r="F88" s="10"/>
      <c r="G88" s="11"/>
      <c r="H88" s="101"/>
      <c r="I88" s="136"/>
      <c r="J88" s="137"/>
      <c r="K88" s="359"/>
      <c r="L88" s="359"/>
      <c r="M88" s="359"/>
      <c r="N88" s="510"/>
      <c r="O88" s="10"/>
      <c r="P88" s="10"/>
      <c r="Q88" s="10"/>
      <c r="R88" s="10"/>
      <c r="S88" s="10"/>
      <c r="T88" s="10"/>
      <c r="U88" s="10"/>
      <c r="V88" s="140"/>
      <c r="W88" s="141"/>
      <c r="X88" s="141"/>
      <c r="Y88" s="141"/>
      <c r="Z88" s="141"/>
      <c r="AA88" s="153">
        <f t="shared" si="4"/>
        <v>0</v>
      </c>
    </row>
    <row r="89" spans="1:27" x14ac:dyDescent="0.3">
      <c r="A89" s="12">
        <v>86</v>
      </c>
      <c r="B89" s="253"/>
      <c r="C89" s="10"/>
      <c r="D89" s="10"/>
      <c r="E89" s="10"/>
      <c r="F89" s="10"/>
      <c r="G89" s="11"/>
      <c r="H89" s="101"/>
      <c r="I89" s="136"/>
      <c r="J89" s="137"/>
      <c r="K89" s="359"/>
      <c r="L89" s="359"/>
      <c r="M89" s="359"/>
      <c r="N89" s="510"/>
      <c r="O89" s="10"/>
      <c r="P89" s="10"/>
      <c r="Q89" s="10"/>
      <c r="R89" s="10"/>
      <c r="S89" s="10"/>
      <c r="T89" s="10"/>
      <c r="U89" s="10"/>
      <c r="V89" s="140"/>
      <c r="W89" s="141"/>
      <c r="X89" s="141"/>
      <c r="Y89" s="141"/>
      <c r="Z89" s="141"/>
      <c r="AA89" s="153">
        <f t="shared" si="4"/>
        <v>0</v>
      </c>
    </row>
    <row r="90" spans="1:27" x14ac:dyDescent="0.3">
      <c r="A90" s="12">
        <v>87</v>
      </c>
      <c r="B90" s="253"/>
      <c r="C90" s="10"/>
      <c r="D90" s="10"/>
      <c r="E90" s="10"/>
      <c r="F90" s="10"/>
      <c r="G90" s="11"/>
      <c r="H90" s="101"/>
      <c r="I90" s="136"/>
      <c r="J90" s="137"/>
      <c r="K90" s="359"/>
      <c r="L90" s="359"/>
      <c r="M90" s="359"/>
      <c r="N90" s="510"/>
      <c r="O90" s="10"/>
      <c r="P90" s="10"/>
      <c r="Q90" s="10"/>
      <c r="R90" s="10"/>
      <c r="S90" s="10"/>
      <c r="T90" s="10"/>
      <c r="U90" s="10"/>
      <c r="V90" s="140"/>
      <c r="W90" s="141"/>
      <c r="X90" s="141"/>
      <c r="Y90" s="141"/>
      <c r="Z90" s="141"/>
      <c r="AA90" s="153">
        <f t="shared" si="4"/>
        <v>0</v>
      </c>
    </row>
    <row r="91" spans="1:27" x14ac:dyDescent="0.3">
      <c r="A91" s="12">
        <v>88</v>
      </c>
      <c r="B91" s="254"/>
      <c r="C91" s="10"/>
      <c r="D91" s="13"/>
      <c r="E91" s="10"/>
      <c r="F91" s="10"/>
      <c r="G91" s="14"/>
      <c r="H91" s="103"/>
      <c r="I91" s="142"/>
      <c r="J91" s="143"/>
      <c r="K91" s="143"/>
      <c r="L91" s="143"/>
      <c r="M91" s="143"/>
      <c r="N91" s="510"/>
      <c r="O91" s="13"/>
      <c r="P91" s="13"/>
      <c r="Q91" s="13"/>
      <c r="R91" s="13"/>
      <c r="S91" s="13"/>
      <c r="T91" s="13"/>
      <c r="U91" s="13"/>
      <c r="V91" s="140"/>
      <c r="W91" s="141"/>
      <c r="X91" s="141"/>
      <c r="Y91" s="141"/>
      <c r="Z91" s="141"/>
      <c r="AA91" s="153">
        <f t="shared" si="4"/>
        <v>0</v>
      </c>
    </row>
    <row r="92" spans="1:27" x14ac:dyDescent="0.3">
      <c r="A92" s="12">
        <v>89</v>
      </c>
      <c r="B92" s="253"/>
      <c r="C92" s="10"/>
      <c r="D92" s="10"/>
      <c r="E92" s="10"/>
      <c r="F92" s="10"/>
      <c r="G92" s="11"/>
      <c r="H92" s="101"/>
      <c r="I92" s="136"/>
      <c r="J92" s="137"/>
      <c r="K92" s="359"/>
      <c r="L92" s="359"/>
      <c r="M92" s="359"/>
      <c r="N92" s="510"/>
      <c r="O92" s="10"/>
      <c r="P92" s="10"/>
      <c r="Q92" s="10"/>
      <c r="R92" s="10"/>
      <c r="S92" s="10"/>
      <c r="T92" s="10"/>
      <c r="U92" s="10"/>
      <c r="V92" s="140"/>
      <c r="W92" s="141"/>
      <c r="X92" s="141"/>
      <c r="Y92" s="141"/>
      <c r="Z92" s="141"/>
      <c r="AA92" s="153">
        <f t="shared" si="4"/>
        <v>0</v>
      </c>
    </row>
    <row r="93" spans="1:27" x14ac:dyDescent="0.3">
      <c r="A93" s="12">
        <v>90</v>
      </c>
      <c r="B93" s="253"/>
      <c r="C93" s="10"/>
      <c r="D93" s="10"/>
      <c r="E93" s="10"/>
      <c r="F93" s="10"/>
      <c r="G93" s="11"/>
      <c r="H93" s="101"/>
      <c r="I93" s="136"/>
      <c r="J93" s="137"/>
      <c r="K93" s="359"/>
      <c r="L93" s="359"/>
      <c r="M93" s="359"/>
      <c r="N93" s="510"/>
      <c r="O93" s="10"/>
      <c r="P93" s="10"/>
      <c r="Q93" s="10"/>
      <c r="R93" s="10"/>
      <c r="S93" s="10"/>
      <c r="T93" s="10"/>
      <c r="U93" s="10"/>
      <c r="V93" s="140"/>
      <c r="W93" s="141"/>
      <c r="X93" s="141"/>
      <c r="Y93" s="141"/>
      <c r="Z93" s="141"/>
      <c r="AA93" s="153">
        <f t="shared" si="4"/>
        <v>0</v>
      </c>
    </row>
    <row r="94" spans="1:27" x14ac:dyDescent="0.3">
      <c r="A94" s="12">
        <v>91</v>
      </c>
      <c r="B94" s="253"/>
      <c r="C94" s="10"/>
      <c r="D94" s="10"/>
      <c r="E94" s="10"/>
      <c r="F94" s="10"/>
      <c r="G94" s="11"/>
      <c r="H94" s="101"/>
      <c r="I94" s="136"/>
      <c r="J94" s="137"/>
      <c r="K94" s="359"/>
      <c r="L94" s="359"/>
      <c r="M94" s="359"/>
      <c r="N94" s="510"/>
      <c r="O94" s="10"/>
      <c r="P94" s="10"/>
      <c r="Q94" s="10"/>
      <c r="R94" s="10"/>
      <c r="S94" s="10"/>
      <c r="T94" s="10"/>
      <c r="U94" s="10"/>
      <c r="V94" s="140"/>
      <c r="W94" s="141"/>
      <c r="X94" s="141"/>
      <c r="Y94" s="141"/>
      <c r="Z94" s="141"/>
      <c r="AA94" s="153">
        <f t="shared" si="4"/>
        <v>0</v>
      </c>
    </row>
    <row r="95" spans="1:27" x14ac:dyDescent="0.3">
      <c r="A95" s="12">
        <v>92</v>
      </c>
      <c r="B95" s="254"/>
      <c r="C95" s="10"/>
      <c r="D95" s="13"/>
      <c r="E95" s="10"/>
      <c r="F95" s="10"/>
      <c r="G95" s="14"/>
      <c r="H95" s="103"/>
      <c r="I95" s="142"/>
      <c r="J95" s="143"/>
      <c r="K95" s="143"/>
      <c r="L95" s="143"/>
      <c r="M95" s="143"/>
      <c r="N95" s="510"/>
      <c r="O95" s="13"/>
      <c r="P95" s="13"/>
      <c r="Q95" s="13"/>
      <c r="R95" s="13"/>
      <c r="S95" s="13"/>
      <c r="T95" s="13"/>
      <c r="U95" s="13"/>
      <c r="V95" s="140"/>
      <c r="W95" s="141"/>
      <c r="X95" s="141"/>
      <c r="Y95" s="141"/>
      <c r="Z95" s="141"/>
      <c r="AA95" s="153">
        <f t="shared" si="4"/>
        <v>0</v>
      </c>
    </row>
    <row r="96" spans="1:27" x14ac:dyDescent="0.3">
      <c r="A96" s="12">
        <v>93</v>
      </c>
      <c r="B96" s="254"/>
      <c r="C96" s="10"/>
      <c r="D96" s="13"/>
      <c r="E96" s="10"/>
      <c r="F96" s="10"/>
      <c r="G96" s="14"/>
      <c r="H96" s="103"/>
      <c r="I96" s="142"/>
      <c r="J96" s="143"/>
      <c r="K96" s="143"/>
      <c r="L96" s="143"/>
      <c r="M96" s="143"/>
      <c r="N96" s="510"/>
      <c r="O96" s="13"/>
      <c r="P96" s="13"/>
      <c r="Q96" s="13"/>
      <c r="R96" s="13"/>
      <c r="S96" s="13"/>
      <c r="T96" s="13"/>
      <c r="U96" s="13"/>
      <c r="V96" s="140"/>
      <c r="W96" s="141"/>
      <c r="X96" s="141"/>
      <c r="Y96" s="141"/>
      <c r="Z96" s="141"/>
      <c r="AA96" s="153">
        <f t="shared" si="4"/>
        <v>0</v>
      </c>
    </row>
    <row r="97" spans="1:27" x14ac:dyDescent="0.3">
      <c r="A97" s="12">
        <v>94</v>
      </c>
      <c r="B97" s="254"/>
      <c r="C97" s="10"/>
      <c r="D97" s="13"/>
      <c r="E97" s="10"/>
      <c r="F97" s="10"/>
      <c r="G97" s="14"/>
      <c r="H97" s="103"/>
      <c r="I97" s="142"/>
      <c r="J97" s="143"/>
      <c r="K97" s="143"/>
      <c r="L97" s="143"/>
      <c r="M97" s="143"/>
      <c r="N97" s="510"/>
      <c r="O97" s="13"/>
      <c r="P97" s="13"/>
      <c r="Q97" s="13"/>
      <c r="R97" s="13"/>
      <c r="S97" s="13"/>
      <c r="T97" s="13"/>
      <c r="U97" s="13"/>
      <c r="V97" s="140"/>
      <c r="W97" s="141"/>
      <c r="X97" s="141"/>
      <c r="Y97" s="141"/>
      <c r="Z97" s="141"/>
      <c r="AA97" s="153">
        <f t="shared" si="4"/>
        <v>0</v>
      </c>
    </row>
    <row r="98" spans="1:27" x14ac:dyDescent="0.3">
      <c r="A98" s="12">
        <v>95</v>
      </c>
      <c r="B98" s="254"/>
      <c r="C98" s="10"/>
      <c r="D98" s="13"/>
      <c r="E98" s="10"/>
      <c r="F98" s="10"/>
      <c r="G98" s="14"/>
      <c r="H98" s="103"/>
      <c r="I98" s="142"/>
      <c r="J98" s="143"/>
      <c r="K98" s="143"/>
      <c r="L98" s="143"/>
      <c r="M98" s="143"/>
      <c r="N98" s="510"/>
      <c r="O98" s="13"/>
      <c r="P98" s="13"/>
      <c r="Q98" s="13"/>
      <c r="R98" s="13"/>
      <c r="S98" s="13"/>
      <c r="T98" s="13"/>
      <c r="U98" s="13"/>
      <c r="V98" s="140"/>
      <c r="W98" s="141"/>
      <c r="X98" s="141"/>
      <c r="Y98" s="141"/>
      <c r="Z98" s="141"/>
      <c r="AA98" s="153">
        <f t="shared" si="4"/>
        <v>0</v>
      </c>
    </row>
    <row r="99" spans="1:27" x14ac:dyDescent="0.3">
      <c r="A99" s="12">
        <v>96</v>
      </c>
      <c r="B99" s="254"/>
      <c r="C99" s="10"/>
      <c r="D99" s="13"/>
      <c r="E99" s="10"/>
      <c r="F99" s="10"/>
      <c r="G99" s="14"/>
      <c r="H99" s="103"/>
      <c r="I99" s="142"/>
      <c r="J99" s="143"/>
      <c r="K99" s="143"/>
      <c r="L99" s="143"/>
      <c r="M99" s="143"/>
      <c r="N99" s="510"/>
      <c r="O99" s="13"/>
      <c r="P99" s="13"/>
      <c r="Q99" s="13"/>
      <c r="R99" s="13"/>
      <c r="S99" s="13"/>
      <c r="T99" s="13"/>
      <c r="U99" s="13"/>
      <c r="V99" s="140"/>
      <c r="W99" s="141"/>
      <c r="X99" s="141"/>
      <c r="Y99" s="141"/>
      <c r="Z99" s="141"/>
      <c r="AA99" s="153">
        <f t="shared" si="4"/>
        <v>0</v>
      </c>
    </row>
    <row r="100" spans="1:27" x14ac:dyDescent="0.3">
      <c r="A100" s="12">
        <v>97</v>
      </c>
      <c r="B100" s="254"/>
      <c r="C100" s="10"/>
      <c r="D100" s="13"/>
      <c r="E100" s="10"/>
      <c r="F100" s="10"/>
      <c r="G100" s="14"/>
      <c r="H100" s="103"/>
      <c r="I100" s="142"/>
      <c r="J100" s="143"/>
      <c r="K100" s="143"/>
      <c r="L100" s="143"/>
      <c r="M100" s="143"/>
      <c r="N100" s="510"/>
      <c r="O100" s="13"/>
      <c r="P100" s="13"/>
      <c r="Q100" s="13"/>
      <c r="R100" s="13"/>
      <c r="S100" s="13"/>
      <c r="T100" s="13"/>
      <c r="U100" s="13"/>
      <c r="V100" s="140"/>
      <c r="W100" s="141"/>
      <c r="X100" s="141"/>
      <c r="Y100" s="141"/>
      <c r="Z100" s="141"/>
      <c r="AA100" s="153">
        <f t="shared" ref="AA100:AA113" si="5">SUM(O100:Z100)</f>
        <v>0</v>
      </c>
    </row>
    <row r="101" spans="1:27" x14ac:dyDescent="0.3">
      <c r="A101" s="12">
        <v>98</v>
      </c>
      <c r="B101" s="254"/>
      <c r="C101" s="10"/>
      <c r="D101" s="13"/>
      <c r="E101" s="10"/>
      <c r="F101" s="10"/>
      <c r="G101" s="14"/>
      <c r="H101" s="103"/>
      <c r="I101" s="142"/>
      <c r="J101" s="143"/>
      <c r="K101" s="143"/>
      <c r="L101" s="143"/>
      <c r="M101" s="143"/>
      <c r="N101" s="510"/>
      <c r="O101" s="13"/>
      <c r="P101" s="13"/>
      <c r="Q101" s="13"/>
      <c r="R101" s="13"/>
      <c r="S101" s="13"/>
      <c r="T101" s="13"/>
      <c r="U101" s="13"/>
      <c r="V101" s="140"/>
      <c r="W101" s="141"/>
      <c r="X101" s="141"/>
      <c r="Y101" s="141"/>
      <c r="Z101" s="141"/>
      <c r="AA101" s="153">
        <f t="shared" si="5"/>
        <v>0</v>
      </c>
    </row>
    <row r="102" spans="1:27" x14ac:dyDescent="0.3">
      <c r="A102" s="12">
        <v>99</v>
      </c>
      <c r="B102" s="254"/>
      <c r="C102" s="10"/>
      <c r="D102" s="13"/>
      <c r="E102" s="10"/>
      <c r="F102" s="10"/>
      <c r="G102" s="14"/>
      <c r="H102" s="103"/>
      <c r="I102" s="142"/>
      <c r="J102" s="143"/>
      <c r="K102" s="143"/>
      <c r="L102" s="143"/>
      <c r="M102" s="143"/>
      <c r="N102" s="510"/>
      <c r="O102" s="13"/>
      <c r="P102" s="13"/>
      <c r="Q102" s="13"/>
      <c r="R102" s="13"/>
      <c r="S102" s="13"/>
      <c r="T102" s="13"/>
      <c r="U102" s="13"/>
      <c r="V102" s="140"/>
      <c r="W102" s="141"/>
      <c r="X102" s="141"/>
      <c r="Y102" s="141"/>
      <c r="Z102" s="141"/>
      <c r="AA102" s="153">
        <f t="shared" si="5"/>
        <v>0</v>
      </c>
    </row>
    <row r="103" spans="1:27" ht="15" customHeight="1" x14ac:dyDescent="0.3">
      <c r="A103" s="12">
        <v>100</v>
      </c>
      <c r="B103" s="254"/>
      <c r="C103" s="10"/>
      <c r="D103" s="13"/>
      <c r="E103" s="10"/>
      <c r="F103" s="10"/>
      <c r="G103" s="14"/>
      <c r="H103" s="103"/>
      <c r="I103" s="142"/>
      <c r="J103" s="143"/>
      <c r="K103" s="143"/>
      <c r="L103" s="143"/>
      <c r="M103" s="143"/>
      <c r="N103" s="510"/>
      <c r="O103" s="13"/>
      <c r="P103" s="13"/>
      <c r="Q103" s="13"/>
      <c r="R103" s="13"/>
      <c r="S103" s="13"/>
      <c r="T103" s="13"/>
      <c r="U103" s="13"/>
      <c r="V103" s="140"/>
      <c r="W103" s="141"/>
      <c r="X103" s="141"/>
      <c r="Y103" s="141"/>
      <c r="Z103" s="141"/>
      <c r="AA103" s="153">
        <f t="shared" si="5"/>
        <v>0</v>
      </c>
    </row>
    <row r="104" spans="1:27" ht="15" customHeight="1" x14ac:dyDescent="0.3">
      <c r="A104" s="12">
        <v>101</v>
      </c>
      <c r="B104" s="254"/>
      <c r="C104" s="10"/>
      <c r="D104" s="13"/>
      <c r="E104" s="10"/>
      <c r="F104" s="10"/>
      <c r="G104" s="14"/>
      <c r="H104" s="103"/>
      <c r="I104" s="142"/>
      <c r="J104" s="143"/>
      <c r="K104" s="143"/>
      <c r="L104" s="143"/>
      <c r="M104" s="143"/>
      <c r="N104" s="510"/>
      <c r="O104" s="13"/>
      <c r="P104" s="13"/>
      <c r="Q104" s="13"/>
      <c r="R104" s="13"/>
      <c r="S104" s="13"/>
      <c r="T104" s="13"/>
      <c r="U104" s="13"/>
      <c r="V104" s="140"/>
      <c r="W104" s="141"/>
      <c r="X104" s="141"/>
      <c r="Y104" s="141"/>
      <c r="Z104" s="141"/>
      <c r="AA104" s="153">
        <f t="shared" si="5"/>
        <v>0</v>
      </c>
    </row>
    <row r="105" spans="1:27" ht="15" customHeight="1" x14ac:dyDescent="0.3">
      <c r="A105" s="12">
        <v>102</v>
      </c>
      <c r="B105" s="254"/>
      <c r="C105" s="10"/>
      <c r="D105" s="13"/>
      <c r="E105" s="10"/>
      <c r="F105" s="10"/>
      <c r="G105" s="14"/>
      <c r="H105" s="103"/>
      <c r="I105" s="142"/>
      <c r="J105" s="143"/>
      <c r="K105" s="143"/>
      <c r="L105" s="143"/>
      <c r="M105" s="143"/>
      <c r="N105" s="510"/>
      <c r="O105" s="13"/>
      <c r="P105" s="13"/>
      <c r="Q105" s="13"/>
      <c r="R105" s="13"/>
      <c r="S105" s="13"/>
      <c r="T105" s="13"/>
      <c r="U105" s="13"/>
      <c r="V105" s="140"/>
      <c r="W105" s="141"/>
      <c r="X105" s="141"/>
      <c r="Y105" s="141"/>
      <c r="Z105" s="141"/>
      <c r="AA105" s="153">
        <f t="shared" si="5"/>
        <v>0</v>
      </c>
    </row>
    <row r="106" spans="1:27" ht="15" customHeight="1" x14ac:dyDescent="0.3">
      <c r="A106" s="12">
        <v>103</v>
      </c>
      <c r="B106" s="254"/>
      <c r="C106" s="10"/>
      <c r="D106" s="13"/>
      <c r="E106" s="10"/>
      <c r="F106" s="10"/>
      <c r="G106" s="14"/>
      <c r="H106" s="103"/>
      <c r="I106" s="142"/>
      <c r="J106" s="143"/>
      <c r="K106" s="143"/>
      <c r="L106" s="143"/>
      <c r="M106" s="143"/>
      <c r="N106" s="510"/>
      <c r="O106" s="13"/>
      <c r="P106" s="13"/>
      <c r="Q106" s="13"/>
      <c r="R106" s="13"/>
      <c r="S106" s="13"/>
      <c r="T106" s="13"/>
      <c r="U106" s="13"/>
      <c r="V106" s="140"/>
      <c r="W106" s="141"/>
      <c r="X106" s="141"/>
      <c r="Y106" s="141"/>
      <c r="Z106" s="141"/>
      <c r="AA106" s="153">
        <f t="shared" si="5"/>
        <v>0</v>
      </c>
    </row>
    <row r="107" spans="1:27" ht="15" customHeight="1" x14ac:dyDescent="0.3">
      <c r="A107" s="12">
        <v>104</v>
      </c>
      <c r="B107" s="254"/>
      <c r="C107" s="10"/>
      <c r="D107" s="13"/>
      <c r="E107" s="10"/>
      <c r="F107" s="10"/>
      <c r="G107" s="14"/>
      <c r="H107" s="103"/>
      <c r="I107" s="142"/>
      <c r="J107" s="143"/>
      <c r="K107" s="143"/>
      <c r="L107" s="143"/>
      <c r="M107" s="143"/>
      <c r="N107" s="510"/>
      <c r="O107" s="13"/>
      <c r="P107" s="13"/>
      <c r="Q107" s="13"/>
      <c r="R107" s="13"/>
      <c r="S107" s="13"/>
      <c r="T107" s="13"/>
      <c r="U107" s="13"/>
      <c r="V107" s="140"/>
      <c r="W107" s="141"/>
      <c r="X107" s="141"/>
      <c r="Y107" s="141"/>
      <c r="Z107" s="141"/>
      <c r="AA107" s="153">
        <f t="shared" si="5"/>
        <v>0</v>
      </c>
    </row>
    <row r="108" spans="1:27" ht="15" customHeight="1" x14ac:dyDescent="0.3">
      <c r="A108" s="12">
        <v>105</v>
      </c>
      <c r="B108" s="254"/>
      <c r="C108" s="10"/>
      <c r="D108" s="13"/>
      <c r="E108" s="10"/>
      <c r="F108" s="10"/>
      <c r="G108" s="14"/>
      <c r="H108" s="103"/>
      <c r="I108" s="142"/>
      <c r="J108" s="143"/>
      <c r="K108" s="143"/>
      <c r="L108" s="143"/>
      <c r="M108" s="143"/>
      <c r="N108" s="510"/>
      <c r="O108" s="13"/>
      <c r="P108" s="13"/>
      <c r="Q108" s="13"/>
      <c r="R108" s="13"/>
      <c r="S108" s="13"/>
      <c r="T108" s="13"/>
      <c r="U108" s="13"/>
      <c r="V108" s="140"/>
      <c r="W108" s="141"/>
      <c r="X108" s="141"/>
      <c r="Y108" s="141"/>
      <c r="Z108" s="141"/>
      <c r="AA108" s="153">
        <f t="shared" si="5"/>
        <v>0</v>
      </c>
    </row>
    <row r="109" spans="1:27" ht="15" customHeight="1" x14ac:dyDescent="0.3">
      <c r="A109" s="12">
        <v>106</v>
      </c>
      <c r="B109" s="254"/>
      <c r="C109" s="10"/>
      <c r="D109" s="13"/>
      <c r="E109" s="10"/>
      <c r="F109" s="10"/>
      <c r="G109" s="14"/>
      <c r="H109" s="14"/>
      <c r="I109" s="142"/>
      <c r="J109" s="143"/>
      <c r="K109" s="143"/>
      <c r="L109" s="143"/>
      <c r="M109" s="143"/>
      <c r="N109" s="510"/>
      <c r="O109" s="13"/>
      <c r="P109" s="13"/>
      <c r="Q109" s="13"/>
      <c r="R109" s="13"/>
      <c r="S109" s="13"/>
      <c r="T109" s="13"/>
      <c r="U109" s="13"/>
      <c r="V109" s="140"/>
      <c r="W109" s="141"/>
      <c r="X109" s="141"/>
      <c r="Y109" s="141"/>
      <c r="Z109" s="141"/>
      <c r="AA109" s="153">
        <f t="shared" si="5"/>
        <v>0</v>
      </c>
    </row>
    <row r="110" spans="1:27" ht="15" customHeight="1" x14ac:dyDescent="0.3">
      <c r="A110" s="12">
        <v>107</v>
      </c>
      <c r="B110" s="254"/>
      <c r="C110" s="10"/>
      <c r="D110" s="13"/>
      <c r="E110" s="10"/>
      <c r="F110" s="10"/>
      <c r="G110" s="14"/>
      <c r="H110" s="14"/>
      <c r="I110" s="142"/>
      <c r="J110" s="143"/>
      <c r="K110" s="143"/>
      <c r="L110" s="143"/>
      <c r="M110" s="143"/>
      <c r="N110" s="510"/>
      <c r="O110" s="13"/>
      <c r="P110" s="13"/>
      <c r="Q110" s="13"/>
      <c r="R110" s="13"/>
      <c r="S110" s="13"/>
      <c r="T110" s="13"/>
      <c r="U110" s="13"/>
      <c r="V110" s="140"/>
      <c r="W110" s="141"/>
      <c r="X110" s="141"/>
      <c r="Y110" s="141"/>
      <c r="Z110" s="141"/>
      <c r="AA110" s="153">
        <f t="shared" si="5"/>
        <v>0</v>
      </c>
    </row>
    <row r="111" spans="1:27" ht="15" customHeight="1" x14ac:dyDescent="0.3">
      <c r="A111" s="12">
        <v>108</v>
      </c>
      <c r="B111" s="254"/>
      <c r="C111" s="10"/>
      <c r="D111" s="13"/>
      <c r="E111" s="10"/>
      <c r="F111" s="10"/>
      <c r="G111" s="14"/>
      <c r="H111" s="14"/>
      <c r="I111" s="142"/>
      <c r="J111" s="143"/>
      <c r="K111" s="143"/>
      <c r="L111" s="143"/>
      <c r="M111" s="143"/>
      <c r="N111" s="510"/>
      <c r="O111" s="13"/>
      <c r="P111" s="13"/>
      <c r="Q111" s="13"/>
      <c r="R111" s="13"/>
      <c r="S111" s="13"/>
      <c r="T111" s="13"/>
      <c r="U111" s="13"/>
      <c r="V111" s="140"/>
      <c r="W111" s="141"/>
      <c r="X111" s="141"/>
      <c r="Y111" s="141"/>
      <c r="Z111" s="141"/>
      <c r="AA111" s="153">
        <f t="shared" si="5"/>
        <v>0</v>
      </c>
    </row>
    <row r="112" spans="1:27" ht="15" customHeight="1" x14ac:dyDescent="0.3">
      <c r="A112" s="12">
        <v>109</v>
      </c>
      <c r="B112" s="254"/>
      <c r="C112" s="10"/>
      <c r="D112" s="13"/>
      <c r="E112" s="10"/>
      <c r="F112" s="10"/>
      <c r="G112" s="14"/>
      <c r="H112" s="14"/>
      <c r="I112" s="142"/>
      <c r="J112" s="143"/>
      <c r="K112" s="143"/>
      <c r="L112" s="143"/>
      <c r="M112" s="143"/>
      <c r="N112" s="510"/>
      <c r="O112" s="13"/>
      <c r="P112" s="13"/>
      <c r="Q112" s="13"/>
      <c r="R112" s="13"/>
      <c r="S112" s="13"/>
      <c r="T112" s="13"/>
      <c r="U112" s="13"/>
      <c r="V112" s="140"/>
      <c r="W112" s="141"/>
      <c r="X112" s="141"/>
      <c r="Y112" s="141"/>
      <c r="Z112" s="141"/>
      <c r="AA112" s="153">
        <f t="shared" si="5"/>
        <v>0</v>
      </c>
    </row>
    <row r="113" spans="1:27" ht="15" customHeight="1" x14ac:dyDescent="0.3">
      <c r="A113" s="12">
        <v>110</v>
      </c>
      <c r="B113" s="254"/>
      <c r="C113" s="10"/>
      <c r="D113" s="13"/>
      <c r="E113" s="10"/>
      <c r="F113" s="10"/>
      <c r="G113" s="14"/>
      <c r="H113" s="14"/>
      <c r="I113" s="142"/>
      <c r="J113" s="143"/>
      <c r="K113" s="143"/>
      <c r="L113" s="143"/>
      <c r="M113" s="143"/>
      <c r="N113" s="510"/>
      <c r="O113" s="13"/>
      <c r="P113" s="13"/>
      <c r="Q113" s="13"/>
      <c r="R113" s="13"/>
      <c r="S113" s="13"/>
      <c r="T113" s="13"/>
      <c r="U113" s="13"/>
      <c r="V113" s="140"/>
      <c r="W113" s="141"/>
      <c r="X113" s="141"/>
      <c r="Y113" s="141"/>
      <c r="Z113" s="141"/>
      <c r="AA113" s="153">
        <f t="shared" si="5"/>
        <v>0</v>
      </c>
    </row>
    <row r="114" spans="1:27" x14ac:dyDescent="0.3">
      <c r="A114" s="6"/>
      <c r="B114" s="535"/>
      <c r="C114" s="535"/>
      <c r="D114" s="535"/>
      <c r="E114" s="5"/>
      <c r="F114" s="5"/>
      <c r="G114" s="7"/>
      <c r="H114" s="7"/>
      <c r="I114" s="8"/>
      <c r="N114" s="521">
        <f>SUM(N4:N113)</f>
        <v>38.200982410937506</v>
      </c>
      <c r="O114" s="535"/>
      <c r="P114" s="535"/>
      <c r="Q114" s="535"/>
      <c r="R114" s="535"/>
      <c r="S114" s="535"/>
      <c r="T114" s="535"/>
      <c r="U114" s="535"/>
      <c r="V114" s="5"/>
      <c r="W114" s="536"/>
      <c r="X114" s="536"/>
      <c r="Y114" s="133"/>
      <c r="Z114" s="133"/>
      <c r="AA114" s="3"/>
    </row>
    <row r="115" spans="1:27" x14ac:dyDescent="0.3">
      <c r="A115" s="6"/>
      <c r="B115" s="255"/>
      <c r="C115" s="537"/>
      <c r="D115" s="537"/>
      <c r="E115" s="537"/>
      <c r="F115" s="537"/>
      <c r="G115" s="537"/>
      <c r="H115" s="7"/>
      <c r="I115" s="8"/>
      <c r="J115" s="144"/>
      <c r="K115" s="144"/>
      <c r="L115" s="144"/>
      <c r="M115" s="144"/>
      <c r="N115" s="512"/>
      <c r="O115" s="5"/>
      <c r="P115" s="5"/>
      <c r="Q115" s="5"/>
      <c r="R115" s="5"/>
      <c r="S115" s="5"/>
      <c r="T115" s="5"/>
      <c r="U115" s="5"/>
      <c r="V115" s="133"/>
      <c r="W115" s="133"/>
      <c r="X115" s="133"/>
      <c r="Y115" s="133">
        <f t="shared" ref="Y115:AA115" si="6">SUM(Y4:Y95)</f>
        <v>0</v>
      </c>
      <c r="Z115" s="133">
        <f t="shared" si="6"/>
        <v>0</v>
      </c>
      <c r="AA115" s="133">
        <f t="shared" si="6"/>
        <v>134</v>
      </c>
    </row>
    <row r="116" spans="1:27" x14ac:dyDescent="0.3">
      <c r="A116" s="6"/>
      <c r="B116" s="538"/>
      <c r="C116" s="538"/>
      <c r="D116" s="538"/>
      <c r="E116" s="5"/>
      <c r="F116" s="5"/>
      <c r="G116" s="7"/>
      <c r="H116" s="7"/>
      <c r="I116" s="8"/>
      <c r="J116" s="5"/>
      <c r="K116" s="508"/>
      <c r="L116" s="508"/>
      <c r="M116" s="508"/>
      <c r="N116" s="512"/>
      <c r="O116" s="538"/>
      <c r="P116" s="538"/>
      <c r="Q116" s="538"/>
      <c r="R116" s="538"/>
      <c r="S116" s="538"/>
      <c r="T116" s="538"/>
      <c r="U116" s="538"/>
      <c r="V116" s="5"/>
      <c r="W116" s="539"/>
      <c r="X116" s="539"/>
      <c r="Y116" s="133"/>
      <c r="Z116" s="133"/>
      <c r="AA116" s="3"/>
    </row>
    <row r="117" spans="1:27" x14ac:dyDescent="0.3">
      <c r="A117" s="6"/>
      <c r="B117" s="256"/>
      <c r="C117" s="5"/>
      <c r="D117" s="5"/>
      <c r="E117" s="5"/>
      <c r="F117" s="5"/>
      <c r="G117" s="7"/>
      <c r="H117" s="7"/>
      <c r="I117" s="8"/>
      <c r="J117" s="5"/>
      <c r="K117" s="508"/>
      <c r="L117" s="508"/>
      <c r="M117" s="508"/>
      <c r="N117" s="512"/>
      <c r="O117" s="5"/>
      <c r="P117" s="5"/>
      <c r="Q117" s="5"/>
      <c r="R117" s="5"/>
      <c r="S117" s="5"/>
      <c r="T117" s="5"/>
      <c r="U117" s="5"/>
      <c r="V117" s="5"/>
      <c r="W117" s="133"/>
      <c r="X117" s="133"/>
      <c r="Y117" s="133"/>
      <c r="Z117" s="133"/>
      <c r="AA117" s="3"/>
    </row>
    <row r="118" spans="1:27" x14ac:dyDescent="0.3">
      <c r="A118" s="6"/>
      <c r="B118" s="256"/>
      <c r="C118" s="5"/>
      <c r="D118" s="5"/>
      <c r="E118" s="5"/>
      <c r="F118" s="5"/>
      <c r="G118" s="7"/>
      <c r="H118" s="7"/>
      <c r="I118" s="8"/>
      <c r="J118" s="5"/>
      <c r="K118" s="508"/>
      <c r="L118" s="508"/>
      <c r="M118" s="508"/>
      <c r="N118" s="512"/>
      <c r="O118" s="5"/>
      <c r="P118" s="5"/>
      <c r="Q118" s="5"/>
      <c r="R118" s="5"/>
      <c r="S118" s="5"/>
      <c r="T118" s="5"/>
      <c r="U118" s="5"/>
      <c r="V118" s="5"/>
      <c r="W118" s="133"/>
      <c r="X118" s="133"/>
      <c r="Y118" s="133"/>
      <c r="Z118" s="133"/>
      <c r="AA118" s="3"/>
    </row>
    <row r="119" spans="1:27" x14ac:dyDescent="0.3">
      <c r="A119" s="6"/>
      <c r="B119" s="256"/>
      <c r="C119" s="5"/>
      <c r="D119" s="5"/>
      <c r="E119" s="5"/>
      <c r="F119" s="5"/>
      <c r="G119" s="7"/>
      <c r="H119" s="7"/>
      <c r="I119" s="8"/>
      <c r="J119" s="5"/>
      <c r="K119" s="508"/>
      <c r="L119" s="508"/>
      <c r="M119" s="508"/>
      <c r="N119" s="512"/>
      <c r="O119" s="5"/>
      <c r="P119" s="5"/>
      <c r="Q119" s="5"/>
      <c r="R119" s="5"/>
      <c r="S119" s="5"/>
      <c r="T119" s="5"/>
      <c r="U119" s="5"/>
      <c r="V119" s="5"/>
      <c r="W119" s="133"/>
      <c r="X119" s="133"/>
      <c r="Y119" s="133"/>
      <c r="Z119" s="133"/>
      <c r="AA119" s="3"/>
    </row>
    <row r="120" spans="1:27" ht="15" customHeight="1" x14ac:dyDescent="0.3">
      <c r="A120" s="6"/>
      <c r="B120" s="534"/>
      <c r="C120" s="534"/>
      <c r="D120" s="534"/>
      <c r="E120" s="534"/>
      <c r="F120" s="534"/>
      <c r="G120" s="534"/>
      <c r="H120" s="534"/>
      <c r="I120" s="135"/>
      <c r="J120" s="135"/>
      <c r="K120" s="135"/>
      <c r="L120" s="135"/>
      <c r="M120" s="135"/>
      <c r="N120" s="512"/>
      <c r="O120" s="5"/>
      <c r="P120" s="5"/>
      <c r="Q120" s="5"/>
      <c r="R120" s="5"/>
      <c r="S120" s="5"/>
      <c r="T120" s="5"/>
      <c r="U120" s="5"/>
      <c r="V120" s="5"/>
      <c r="W120" s="133"/>
      <c r="X120" s="133"/>
      <c r="Y120" s="133"/>
      <c r="Z120" s="133"/>
      <c r="AA120" s="3"/>
    </row>
    <row r="121" spans="1:27" x14ac:dyDescent="0.3">
      <c r="A121" s="6"/>
      <c r="B121" s="534"/>
      <c r="C121" s="534"/>
      <c r="D121" s="534"/>
      <c r="E121" s="534"/>
      <c r="F121" s="534"/>
      <c r="G121" s="534"/>
      <c r="H121" s="534"/>
      <c r="I121" s="135"/>
      <c r="J121" s="135"/>
      <c r="K121" s="135"/>
      <c r="L121" s="135"/>
      <c r="M121" s="135"/>
      <c r="N121" s="512"/>
      <c r="O121" s="5"/>
      <c r="P121" s="5"/>
      <c r="Q121" s="5"/>
      <c r="R121" s="5"/>
      <c r="S121" s="5"/>
      <c r="T121" s="5"/>
      <c r="U121" s="5"/>
      <c r="V121" s="5"/>
      <c r="W121" s="133"/>
      <c r="X121" s="133"/>
      <c r="Y121" s="133"/>
      <c r="Z121" s="133"/>
      <c r="AA121" s="3"/>
    </row>
    <row r="122" spans="1:27" x14ac:dyDescent="0.3">
      <c r="A122" s="6"/>
      <c r="B122" s="534"/>
      <c r="C122" s="534"/>
      <c r="D122" s="534"/>
      <c r="E122" s="534"/>
      <c r="F122" s="534"/>
      <c r="G122" s="534"/>
      <c r="H122" s="534"/>
      <c r="I122" s="135"/>
      <c r="J122" s="135"/>
      <c r="K122" s="135"/>
      <c r="L122" s="135"/>
      <c r="M122" s="135"/>
      <c r="N122" s="512"/>
      <c r="O122" s="5"/>
      <c r="P122" s="5"/>
      <c r="Q122" s="5"/>
      <c r="R122" s="5"/>
      <c r="S122" s="5"/>
      <c r="T122" s="5"/>
      <c r="U122" s="5"/>
      <c r="V122" s="5"/>
      <c r="W122" s="133"/>
      <c r="X122" s="133"/>
      <c r="Y122" s="133"/>
      <c r="Z122" s="133"/>
      <c r="AA122" s="3"/>
    </row>
    <row r="123" spans="1:27" x14ac:dyDescent="0.3">
      <c r="A123" s="6"/>
      <c r="B123" s="257"/>
      <c r="C123" s="135"/>
      <c r="D123" s="135"/>
      <c r="E123" s="135"/>
      <c r="F123" s="135"/>
      <c r="G123" s="135"/>
      <c r="H123" s="135"/>
      <c r="I123" s="135"/>
      <c r="J123" s="135"/>
      <c r="K123" s="135"/>
      <c r="L123" s="135"/>
      <c r="M123" s="135"/>
      <c r="N123" s="512"/>
      <c r="O123" s="5"/>
      <c r="P123" s="5"/>
      <c r="Q123" s="5"/>
      <c r="R123" s="5"/>
      <c r="S123" s="5"/>
      <c r="T123" s="5"/>
      <c r="U123" s="5"/>
      <c r="V123" s="5"/>
      <c r="W123" s="133"/>
      <c r="X123" s="133"/>
      <c r="Y123" s="133"/>
      <c r="Z123" s="133"/>
      <c r="AA123" s="3"/>
    </row>
    <row r="124" spans="1:27" x14ac:dyDescent="0.3">
      <c r="A124" s="6"/>
      <c r="B124" s="257"/>
      <c r="C124" s="135"/>
      <c r="D124" s="135"/>
      <c r="E124" s="135"/>
      <c r="F124" s="135"/>
      <c r="G124" s="135"/>
      <c r="H124" s="135"/>
      <c r="I124" s="135"/>
      <c r="J124" s="135"/>
      <c r="K124" s="135"/>
      <c r="L124" s="135"/>
      <c r="M124" s="135"/>
      <c r="N124" s="512"/>
      <c r="O124" s="5"/>
      <c r="P124" s="5"/>
      <c r="Q124" s="5"/>
      <c r="R124" s="5"/>
      <c r="S124" s="5"/>
      <c r="T124" s="5"/>
      <c r="U124" s="5"/>
      <c r="V124" s="5"/>
      <c r="W124" s="133"/>
      <c r="X124" s="133"/>
      <c r="Y124" s="133"/>
      <c r="Z124" s="133"/>
      <c r="AA124" s="3"/>
    </row>
    <row r="126" spans="1:27" x14ac:dyDescent="0.3">
      <c r="G126" s="146"/>
      <c r="H126" s="147"/>
    </row>
    <row r="127" spans="1:27" x14ac:dyDescent="0.3">
      <c r="H127" s="147"/>
    </row>
    <row r="128" spans="1:27" x14ac:dyDescent="0.3">
      <c r="G128" s="146"/>
      <c r="H128" s="147"/>
    </row>
    <row r="130" spans="2:9" x14ac:dyDescent="0.3">
      <c r="B130" s="259"/>
    </row>
    <row r="131" spans="2:9" x14ac:dyDescent="0.3">
      <c r="B131" s="259"/>
    </row>
    <row r="132" spans="2:9" x14ac:dyDescent="0.3">
      <c r="B132" s="259"/>
      <c r="D132" s="147"/>
      <c r="G132" s="149"/>
      <c r="H132" s="149"/>
      <c r="I132" s="150"/>
    </row>
    <row r="133" spans="2:9" x14ac:dyDescent="0.3">
      <c r="B133" s="259"/>
      <c r="D133" s="147"/>
      <c r="I133" s="150"/>
    </row>
    <row r="134" spans="2:9" x14ac:dyDescent="0.3">
      <c r="B134" s="259"/>
      <c r="D134" s="147"/>
      <c r="I134" s="150"/>
    </row>
    <row r="135" spans="2:9" x14ac:dyDescent="0.3">
      <c r="B135" s="259"/>
      <c r="D135" s="147"/>
      <c r="I135" s="150"/>
    </row>
    <row r="136" spans="2:9" x14ac:dyDescent="0.3">
      <c r="B136" s="259"/>
      <c r="D136" s="147"/>
      <c r="I136" s="150"/>
    </row>
    <row r="137" spans="2:9" x14ac:dyDescent="0.3">
      <c r="B137" s="259"/>
      <c r="D137" s="147"/>
    </row>
    <row r="138" spans="2:9" x14ac:dyDescent="0.3">
      <c r="B138" s="259"/>
    </row>
    <row r="139" spans="2:9" x14ac:dyDescent="0.3">
      <c r="B139" s="259"/>
      <c r="D139" s="147"/>
      <c r="I139" s="150"/>
    </row>
    <row r="140" spans="2:9" x14ac:dyDescent="0.3">
      <c r="B140" s="259"/>
      <c r="D140" s="147"/>
      <c r="I140" s="150"/>
    </row>
    <row r="141" spans="2:9" x14ac:dyDescent="0.3">
      <c r="B141" s="259"/>
      <c r="D141" s="147"/>
      <c r="I141" s="150"/>
    </row>
    <row r="142" spans="2:9" x14ac:dyDescent="0.3">
      <c r="B142" s="259"/>
      <c r="D142" s="147"/>
      <c r="I142" s="150"/>
    </row>
    <row r="143" spans="2:9" x14ac:dyDescent="0.3">
      <c r="B143" s="259"/>
      <c r="D143" s="147"/>
      <c r="I143" s="150"/>
    </row>
    <row r="144" spans="2:9" x14ac:dyDescent="0.3">
      <c r="B144" s="259"/>
    </row>
    <row r="145" spans="2:9" x14ac:dyDescent="0.3">
      <c r="B145" s="259"/>
    </row>
    <row r="146" spans="2:9" x14ac:dyDescent="0.3">
      <c r="B146" s="259"/>
      <c r="D146" s="147"/>
      <c r="I146" s="150"/>
    </row>
    <row r="147" spans="2:9" x14ac:dyDescent="0.3">
      <c r="D147" s="147"/>
      <c r="I147" s="150"/>
    </row>
    <row r="148" spans="2:9" x14ac:dyDescent="0.3">
      <c r="D148" s="147"/>
      <c r="I148" s="150"/>
    </row>
    <row r="149" spans="2:9" x14ac:dyDescent="0.3">
      <c r="D149" s="147"/>
      <c r="I149" s="150"/>
    </row>
    <row r="150" spans="2:9" x14ac:dyDescent="0.3">
      <c r="D150" s="147"/>
      <c r="I150" s="150"/>
    </row>
    <row r="153" spans="2:9" x14ac:dyDescent="0.3">
      <c r="D153" s="147"/>
      <c r="I153" s="150"/>
    </row>
    <row r="154" spans="2:9" x14ac:dyDescent="0.3">
      <c r="D154" s="147"/>
      <c r="I154" s="150"/>
    </row>
    <row r="155" spans="2:9" x14ac:dyDescent="0.3">
      <c r="D155" s="147"/>
      <c r="I155" s="150"/>
    </row>
    <row r="156" spans="2:9" x14ac:dyDescent="0.3">
      <c r="D156" s="147"/>
      <c r="I156" s="150"/>
    </row>
    <row r="157" spans="2:9" x14ac:dyDescent="0.3">
      <c r="D157" s="147"/>
      <c r="I157" s="150"/>
    </row>
  </sheetData>
  <autoFilter ref="A3:X55" xr:uid="{361BD8F0-3E16-4EC2-B066-E96E4A49DBAF}">
    <sortState xmlns:xlrd2="http://schemas.microsoft.com/office/spreadsheetml/2017/richdata2" ref="A4:X113">
      <sortCondition ref="G3:G55"/>
    </sortState>
  </autoFilter>
  <mergeCells count="8">
    <mergeCell ref="B120:H122"/>
    <mergeCell ref="B114:D114"/>
    <mergeCell ref="O114:U114"/>
    <mergeCell ref="W114:X114"/>
    <mergeCell ref="C115:G115"/>
    <mergeCell ref="B116:D116"/>
    <mergeCell ref="O116:U116"/>
    <mergeCell ref="W116:X116"/>
  </mergeCells>
  <phoneticPr fontId="44" type="noConversion"/>
  <pageMargins left="0.23622047244094499" right="0.23622047244094499" top="0.74803149606299202" bottom="0.74803149606299202" header="0.31496062992126" footer="0.31496062992126"/>
  <pageSetup paperSize="9" scale="71" fitToHeight="2" orientation="portrait" horizontalDpi="4294967293"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r:uid="{0096FE7E-54AA-4B7B-89AC-89385F330E08}">
          <x14:formula1>
            <xm:f>IND!$AL$4:$AL$66</xm:f>
          </x14:formula1>
          <xm:sqref>B4:B113</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12948-4D8B-45B8-827F-1FE6AFBA708F}">
  <sheetPr codeName="Sheet29">
    <tabColor rgb="FF00B050"/>
    <pageSetUpPr fitToPage="1"/>
  </sheetPr>
  <dimension ref="A1:AF155"/>
  <sheetViews>
    <sheetView workbookViewId="0">
      <selection activeCell="M1" sqref="M1:O1048576"/>
    </sheetView>
  </sheetViews>
  <sheetFormatPr defaultRowHeight="14.4" x14ac:dyDescent="0.3"/>
  <cols>
    <col min="1" max="1" width="4.5546875" customWidth="1"/>
    <col min="2" max="2" width="16.6640625" customWidth="1"/>
    <col min="3" max="3" width="12.6640625" customWidth="1"/>
    <col min="4" max="4" width="9.5546875" customWidth="1"/>
    <col min="5" max="5" width="9.33203125" customWidth="1"/>
    <col min="6" max="6" width="5" bestFit="1" customWidth="1"/>
    <col min="7" max="7" width="10.5546875" bestFit="1" customWidth="1"/>
    <col min="8" max="8" width="10.5546875" customWidth="1"/>
    <col min="11" max="11" width="9.33203125" customWidth="1"/>
    <col min="12" max="13" width="4.5546875" customWidth="1"/>
    <col min="14" max="14" width="4.5546875" hidden="1" customWidth="1"/>
    <col min="15" max="15" width="3.6640625" customWidth="1"/>
    <col min="16" max="16" width="4.5546875" customWidth="1"/>
    <col min="17" max="23" width="4.5546875" style="134" customWidth="1"/>
    <col min="24" max="24" width="4.5546875" style="16" customWidth="1"/>
    <col min="25" max="25" width="0" hidden="1" customWidth="1"/>
    <col min="27" max="27" width="255.5546875" bestFit="1" customWidth="1"/>
  </cols>
  <sheetData>
    <row r="1" spans="1:32" x14ac:dyDescent="0.3">
      <c r="A1" s="1"/>
      <c r="B1" s="2"/>
      <c r="C1" s="2"/>
      <c r="D1" s="2"/>
      <c r="E1" s="2"/>
      <c r="F1" s="2"/>
      <c r="G1" s="3"/>
      <c r="H1" s="3"/>
      <c r="I1" s="4"/>
      <c r="J1" s="2"/>
      <c r="K1" s="2"/>
      <c r="L1" s="174"/>
      <c r="M1" s="174"/>
      <c r="N1" s="174"/>
      <c r="O1" s="174"/>
      <c r="P1" s="174"/>
      <c r="Q1" s="174"/>
      <c r="R1" s="174"/>
      <c r="S1" s="174"/>
      <c r="T1" s="174"/>
      <c r="U1" s="174"/>
      <c r="V1" s="174"/>
      <c r="W1" s="174"/>
      <c r="X1" s="151"/>
      <c r="AA1" s="135"/>
      <c r="AB1" s="135"/>
      <c r="AC1" s="135"/>
      <c r="AD1" s="135"/>
      <c r="AE1" s="135"/>
      <c r="AF1" s="135"/>
    </row>
    <row r="2" spans="1:32" ht="60" x14ac:dyDescent="0.3">
      <c r="A2" s="1" t="s">
        <v>208</v>
      </c>
      <c r="B2" s="2" t="s">
        <v>209</v>
      </c>
      <c r="C2" s="2" t="s">
        <v>270</v>
      </c>
      <c r="D2" s="2" t="s">
        <v>271</v>
      </c>
      <c r="E2" s="2" t="s">
        <v>272</v>
      </c>
      <c r="F2" s="2" t="s">
        <v>210</v>
      </c>
      <c r="G2" s="3" t="s">
        <v>211</v>
      </c>
      <c r="H2" s="3" t="s">
        <v>188</v>
      </c>
      <c r="I2" s="4" t="s">
        <v>212</v>
      </c>
      <c r="J2" s="2" t="s">
        <v>213</v>
      </c>
      <c r="K2" s="2" t="s">
        <v>187</v>
      </c>
      <c r="L2" s="225" t="s">
        <v>121</v>
      </c>
      <c r="M2" s="225" t="s">
        <v>123</v>
      </c>
      <c r="N2" s="225" t="s">
        <v>125</v>
      </c>
      <c r="O2" s="225" t="s">
        <v>861</v>
      </c>
      <c r="P2" s="225" t="s">
        <v>129</v>
      </c>
      <c r="Q2" s="225" t="s">
        <v>130</v>
      </c>
      <c r="R2" s="225" t="s">
        <v>132</v>
      </c>
      <c r="S2" s="474" t="s">
        <v>136</v>
      </c>
      <c r="X2" s="152" t="s">
        <v>194</v>
      </c>
      <c r="AA2" s="135"/>
      <c r="AB2" s="135"/>
      <c r="AC2" s="135"/>
      <c r="AD2" s="135"/>
      <c r="AE2" s="135"/>
      <c r="AF2" s="135"/>
    </row>
    <row r="3" spans="1:32" x14ac:dyDescent="0.3">
      <c r="A3" s="1"/>
      <c r="B3" s="2"/>
      <c r="C3" s="2"/>
      <c r="D3" s="2"/>
      <c r="E3" s="2"/>
      <c r="F3" s="2"/>
      <c r="G3" s="3"/>
      <c r="H3" s="3"/>
      <c r="I3" s="4"/>
      <c r="J3" s="2"/>
      <c r="K3" s="2"/>
      <c r="L3" s="225"/>
      <c r="M3" s="225"/>
      <c r="N3" s="225"/>
      <c r="O3" s="225"/>
      <c r="P3" s="225"/>
      <c r="Q3" s="225"/>
      <c r="R3" s="225"/>
      <c r="S3" s="474"/>
      <c r="X3" s="152"/>
      <c r="AA3" s="135"/>
      <c r="AB3" s="135"/>
      <c r="AC3" s="135"/>
      <c r="AD3" s="135"/>
      <c r="AE3" s="135"/>
      <c r="AF3" s="135"/>
    </row>
    <row r="4" spans="1:32" x14ac:dyDescent="0.3">
      <c r="A4" s="1">
        <v>1</v>
      </c>
      <c r="B4" s="69" t="s">
        <v>381</v>
      </c>
      <c r="C4" s="514"/>
      <c r="D4" s="514"/>
      <c r="E4" s="514"/>
      <c r="F4" s="514" t="s">
        <v>214</v>
      </c>
      <c r="G4" s="515">
        <v>5</v>
      </c>
      <c r="H4" s="518">
        <v>20</v>
      </c>
      <c r="I4" s="516">
        <v>31</v>
      </c>
      <c r="J4" s="514">
        <v>401</v>
      </c>
      <c r="K4" s="514">
        <f>CONVERT(J4,"ozm","kg")</f>
        <v>11.368158773125</v>
      </c>
      <c r="L4" s="516">
        <v>40</v>
      </c>
      <c r="M4" s="516">
        <v>1</v>
      </c>
      <c r="N4" s="516"/>
      <c r="O4" s="516">
        <v>4</v>
      </c>
      <c r="P4" s="516"/>
      <c r="Q4" s="516"/>
      <c r="R4" s="516"/>
      <c r="S4" s="516"/>
      <c r="T4" s="516">
        <v>31</v>
      </c>
      <c r="U4" s="516">
        <v>31</v>
      </c>
      <c r="V4" s="516">
        <v>31</v>
      </c>
      <c r="W4" s="516">
        <v>31</v>
      </c>
      <c r="X4" s="153">
        <f>SUM(L4:S4)</f>
        <v>45</v>
      </c>
      <c r="AA4" s="135"/>
      <c r="AB4" s="135"/>
      <c r="AC4" s="135"/>
      <c r="AD4" s="135"/>
      <c r="AE4" s="135"/>
      <c r="AF4" s="135"/>
    </row>
    <row r="5" spans="1:32" x14ac:dyDescent="0.3">
      <c r="A5" s="12">
        <v>2</v>
      </c>
      <c r="B5" s="69" t="s">
        <v>4</v>
      </c>
      <c r="C5" s="10"/>
      <c r="D5" s="10"/>
      <c r="E5" s="10"/>
      <c r="F5" s="10" t="s">
        <v>219</v>
      </c>
      <c r="G5" s="11">
        <v>11</v>
      </c>
      <c r="H5" s="101"/>
      <c r="I5" s="136">
        <v>2</v>
      </c>
      <c r="J5" s="137" t="s">
        <v>906</v>
      </c>
      <c r="K5" s="514">
        <f t="shared" ref="K5:K68" si="0">CONVERT(J5,"ozm","kg")</f>
        <v>6.8180603115625003</v>
      </c>
      <c r="L5" s="516">
        <v>23</v>
      </c>
      <c r="M5" s="516">
        <v>0</v>
      </c>
      <c r="N5" s="516">
        <v>0</v>
      </c>
      <c r="O5" s="516">
        <v>3</v>
      </c>
      <c r="P5" s="516">
        <v>0</v>
      </c>
      <c r="Q5" s="516">
        <v>0</v>
      </c>
      <c r="R5" s="516">
        <v>0</v>
      </c>
      <c r="S5" s="516">
        <v>0</v>
      </c>
      <c r="T5" s="139"/>
      <c r="U5" s="139"/>
      <c r="V5" s="139"/>
      <c r="W5" s="139"/>
      <c r="X5" s="153">
        <f t="shared" ref="X5:X68" si="1">SUM(L5:S5)</f>
        <v>26</v>
      </c>
      <c r="AA5" s="135"/>
      <c r="AB5" s="135"/>
      <c r="AC5" s="135"/>
      <c r="AD5" s="135"/>
      <c r="AE5" s="135"/>
      <c r="AF5" s="135"/>
    </row>
    <row r="6" spans="1:32" x14ac:dyDescent="0.3">
      <c r="A6" s="12">
        <v>3</v>
      </c>
      <c r="B6" s="69" t="s">
        <v>77</v>
      </c>
      <c r="C6" s="10"/>
      <c r="D6" s="10"/>
      <c r="E6" s="10"/>
      <c r="F6" s="10" t="s">
        <v>214</v>
      </c>
      <c r="G6" s="11">
        <v>16</v>
      </c>
      <c r="H6" s="101"/>
      <c r="I6" s="136">
        <v>21</v>
      </c>
      <c r="J6" s="137" t="s">
        <v>893</v>
      </c>
      <c r="K6" s="514">
        <f t="shared" si="0"/>
        <v>2.5089327965625001</v>
      </c>
      <c r="L6" s="516">
        <v>6</v>
      </c>
      <c r="M6" s="516">
        <v>1</v>
      </c>
      <c r="N6" s="516">
        <v>0</v>
      </c>
      <c r="O6" s="516">
        <v>2</v>
      </c>
      <c r="P6" s="516"/>
      <c r="Q6" s="516"/>
      <c r="R6" s="516"/>
      <c r="S6" s="516"/>
      <c r="T6" s="139"/>
      <c r="U6" s="139"/>
      <c r="V6" s="139"/>
      <c r="W6" s="139"/>
      <c r="X6" s="153">
        <f t="shared" si="1"/>
        <v>9</v>
      </c>
      <c r="AA6" s="135"/>
      <c r="AB6" s="135"/>
      <c r="AC6" s="135"/>
      <c r="AD6" s="135"/>
      <c r="AE6" s="135"/>
      <c r="AF6" s="135"/>
    </row>
    <row r="7" spans="1:32" x14ac:dyDescent="0.3">
      <c r="A7" s="1">
        <v>4</v>
      </c>
      <c r="B7" s="69" t="s">
        <v>156</v>
      </c>
      <c r="C7" s="10"/>
      <c r="D7" s="10"/>
      <c r="E7" s="10"/>
      <c r="F7" s="10" t="s">
        <v>214</v>
      </c>
      <c r="G7" s="11">
        <v>8</v>
      </c>
      <c r="H7" s="101"/>
      <c r="I7" s="136">
        <v>26</v>
      </c>
      <c r="J7" s="137" t="s">
        <v>915</v>
      </c>
      <c r="K7" s="514">
        <f t="shared" si="0"/>
        <v>7.6827207668750006</v>
      </c>
      <c r="L7" s="516">
        <v>18</v>
      </c>
      <c r="M7" s="516">
        <v>0</v>
      </c>
      <c r="N7" s="516">
        <v>0</v>
      </c>
      <c r="O7" s="516">
        <v>6</v>
      </c>
      <c r="P7" s="516">
        <v>0</v>
      </c>
      <c r="Q7" s="516">
        <v>0</v>
      </c>
      <c r="R7" s="516">
        <v>0</v>
      </c>
      <c r="S7" s="516">
        <v>0</v>
      </c>
      <c r="T7" s="141"/>
      <c r="U7" s="141"/>
      <c r="V7" s="141"/>
      <c r="W7" s="141"/>
      <c r="X7" s="153">
        <f t="shared" si="1"/>
        <v>24</v>
      </c>
      <c r="AA7" s="135"/>
      <c r="AB7" s="135"/>
      <c r="AC7" s="135"/>
      <c r="AD7" s="135"/>
      <c r="AE7" s="135"/>
      <c r="AF7" s="135"/>
    </row>
    <row r="8" spans="1:32" x14ac:dyDescent="0.3">
      <c r="A8" s="12">
        <v>5</v>
      </c>
      <c r="B8" s="69" t="s">
        <v>7</v>
      </c>
      <c r="C8" s="10"/>
      <c r="D8" s="13"/>
      <c r="E8" s="10"/>
      <c r="F8" s="10" t="s">
        <v>219</v>
      </c>
      <c r="G8" s="14">
        <v>2</v>
      </c>
      <c r="H8" s="101">
        <v>60</v>
      </c>
      <c r="I8" s="142">
        <v>5</v>
      </c>
      <c r="J8" s="143" t="s">
        <v>899</v>
      </c>
      <c r="K8" s="514">
        <f t="shared" si="0"/>
        <v>9.3553426312500001</v>
      </c>
      <c r="L8" s="516">
        <v>18</v>
      </c>
      <c r="M8" s="516">
        <v>0</v>
      </c>
      <c r="N8" s="516">
        <v>0</v>
      </c>
      <c r="O8" s="516">
        <v>8</v>
      </c>
      <c r="P8" s="516">
        <v>1</v>
      </c>
      <c r="Q8" s="516">
        <v>0</v>
      </c>
      <c r="R8" s="516">
        <v>0</v>
      </c>
      <c r="S8" s="516">
        <v>0</v>
      </c>
      <c r="T8" s="141"/>
      <c r="U8" s="141"/>
      <c r="V8" s="141"/>
      <c r="W8" s="141"/>
      <c r="X8" s="153">
        <f t="shared" si="1"/>
        <v>27</v>
      </c>
      <c r="AA8" s="135"/>
      <c r="AB8" s="135"/>
      <c r="AC8" s="135"/>
      <c r="AD8" s="135"/>
      <c r="AE8" s="135"/>
      <c r="AF8" s="135"/>
    </row>
    <row r="9" spans="1:32" x14ac:dyDescent="0.3">
      <c r="A9" s="12">
        <v>6</v>
      </c>
      <c r="B9" s="69" t="s">
        <v>73</v>
      </c>
      <c r="C9" s="10"/>
      <c r="D9" s="10"/>
      <c r="E9" s="10"/>
      <c r="F9" s="10" t="s">
        <v>219</v>
      </c>
      <c r="G9" s="11">
        <v>3</v>
      </c>
      <c r="H9" s="101">
        <v>40</v>
      </c>
      <c r="I9" s="136">
        <v>16</v>
      </c>
      <c r="J9" s="137" t="s">
        <v>898</v>
      </c>
      <c r="K9" s="514">
        <f t="shared" si="0"/>
        <v>7.9095169518750001</v>
      </c>
      <c r="L9" s="516">
        <v>23</v>
      </c>
      <c r="M9" s="516">
        <v>0</v>
      </c>
      <c r="N9" s="516">
        <v>0</v>
      </c>
      <c r="O9" s="516">
        <v>4</v>
      </c>
      <c r="P9" s="516">
        <v>1</v>
      </c>
      <c r="Q9" s="516">
        <v>0</v>
      </c>
      <c r="R9" s="516">
        <v>0</v>
      </c>
      <c r="S9" s="516">
        <v>0</v>
      </c>
      <c r="T9" s="141"/>
      <c r="U9" s="141"/>
      <c r="V9" s="141"/>
      <c r="W9" s="141"/>
      <c r="X9" s="153">
        <f t="shared" si="1"/>
        <v>28</v>
      </c>
      <c r="AA9" s="135"/>
      <c r="AB9" s="135"/>
      <c r="AC9" s="135"/>
      <c r="AD9" s="135"/>
      <c r="AE9" s="135"/>
      <c r="AF9" s="135"/>
    </row>
    <row r="10" spans="1:32" x14ac:dyDescent="0.3">
      <c r="A10" s="1">
        <v>7</v>
      </c>
      <c r="B10" s="69" t="s">
        <v>159</v>
      </c>
      <c r="C10" s="10"/>
      <c r="D10" s="10"/>
      <c r="E10" s="10"/>
      <c r="F10" s="10" t="s">
        <v>214</v>
      </c>
      <c r="G10" s="11">
        <v>9</v>
      </c>
      <c r="H10" s="101"/>
      <c r="I10" s="136">
        <v>25</v>
      </c>
      <c r="J10" s="137" t="s">
        <v>914</v>
      </c>
      <c r="K10" s="514">
        <f t="shared" si="0"/>
        <v>7.4984488665625006</v>
      </c>
      <c r="L10" s="516">
        <v>31</v>
      </c>
      <c r="M10" s="516">
        <v>1</v>
      </c>
      <c r="N10" s="516">
        <v>0</v>
      </c>
      <c r="O10" s="516">
        <v>1</v>
      </c>
      <c r="P10" s="516">
        <v>0</v>
      </c>
      <c r="Q10" s="516">
        <v>0</v>
      </c>
      <c r="R10" s="516">
        <v>0</v>
      </c>
      <c r="S10" s="516">
        <v>0</v>
      </c>
      <c r="T10" s="141"/>
      <c r="U10" s="141"/>
      <c r="V10" s="141"/>
      <c r="W10" s="141"/>
      <c r="X10" s="153">
        <f t="shared" si="1"/>
        <v>33</v>
      </c>
      <c r="AB10" s="135"/>
      <c r="AC10" s="135"/>
      <c r="AD10" s="135"/>
      <c r="AE10" s="135"/>
      <c r="AF10" s="135"/>
    </row>
    <row r="11" spans="1:32" x14ac:dyDescent="0.3">
      <c r="A11" s="12">
        <v>8</v>
      </c>
      <c r="B11" s="69" t="s">
        <v>172</v>
      </c>
      <c r="C11" s="10"/>
      <c r="D11" s="10"/>
      <c r="E11" s="10"/>
      <c r="F11" s="10" t="s">
        <v>214</v>
      </c>
      <c r="G11" s="11">
        <v>4</v>
      </c>
      <c r="H11" s="101">
        <v>30</v>
      </c>
      <c r="I11" s="136">
        <v>29</v>
      </c>
      <c r="J11" s="137" t="s">
        <v>890</v>
      </c>
      <c r="K11" s="514">
        <f t="shared" si="0"/>
        <v>11.524081150312501</v>
      </c>
      <c r="L11" s="516">
        <v>15</v>
      </c>
      <c r="M11" s="516">
        <v>0</v>
      </c>
      <c r="N11" s="516">
        <v>0</v>
      </c>
      <c r="O11" s="516">
        <v>14</v>
      </c>
      <c r="P11" s="516"/>
      <c r="Q11" s="516"/>
      <c r="R11" s="516"/>
      <c r="S11" s="516"/>
      <c r="T11" s="141"/>
      <c r="U11" s="141"/>
      <c r="V11" s="141"/>
      <c r="W11" s="141"/>
      <c r="X11" s="153">
        <f t="shared" si="1"/>
        <v>29</v>
      </c>
    </row>
    <row r="12" spans="1:32" x14ac:dyDescent="0.3">
      <c r="A12" s="12">
        <v>9</v>
      </c>
      <c r="B12" s="69" t="s">
        <v>51</v>
      </c>
      <c r="C12" s="10"/>
      <c r="D12" s="13"/>
      <c r="E12" s="10"/>
      <c r="F12" s="10" t="s">
        <v>219</v>
      </c>
      <c r="G12" s="14">
        <v>4</v>
      </c>
      <c r="H12" s="101">
        <v>30</v>
      </c>
      <c r="I12" s="142">
        <v>6</v>
      </c>
      <c r="J12" s="143" t="s">
        <v>897</v>
      </c>
      <c r="K12" s="514">
        <f t="shared" si="0"/>
        <v>7.8102936209375002</v>
      </c>
      <c r="L12" s="516">
        <v>18</v>
      </c>
      <c r="M12" s="516">
        <v>1</v>
      </c>
      <c r="N12" s="516">
        <v>0</v>
      </c>
      <c r="O12" s="516">
        <v>6</v>
      </c>
      <c r="P12" s="516">
        <v>0</v>
      </c>
      <c r="Q12" s="516">
        <v>0</v>
      </c>
      <c r="R12" s="516">
        <v>0</v>
      </c>
      <c r="S12" s="516">
        <v>0</v>
      </c>
      <c r="T12" s="141"/>
      <c r="U12" s="141"/>
      <c r="V12" s="141"/>
      <c r="W12" s="141"/>
      <c r="X12" s="153">
        <f t="shared" si="1"/>
        <v>25</v>
      </c>
    </row>
    <row r="13" spans="1:32" x14ac:dyDescent="0.3">
      <c r="A13" s="1">
        <v>10</v>
      </c>
      <c r="B13" s="69" t="s">
        <v>169</v>
      </c>
      <c r="C13" s="10"/>
      <c r="D13" s="10"/>
      <c r="E13" s="10"/>
      <c r="F13" s="10" t="s">
        <v>219</v>
      </c>
      <c r="G13" s="11">
        <v>7</v>
      </c>
      <c r="H13" s="101"/>
      <c r="I13" s="136">
        <v>11</v>
      </c>
      <c r="J13" s="137" t="s">
        <v>902</v>
      </c>
      <c r="K13" s="514">
        <f t="shared" si="0"/>
        <v>7.6685460053125007</v>
      </c>
      <c r="L13" s="516">
        <v>24</v>
      </c>
      <c r="M13" s="516">
        <v>0</v>
      </c>
      <c r="N13" s="516">
        <v>0</v>
      </c>
      <c r="O13" s="516">
        <v>4</v>
      </c>
      <c r="P13" s="516">
        <v>0</v>
      </c>
      <c r="Q13" s="516">
        <v>0</v>
      </c>
      <c r="R13" s="516">
        <v>0</v>
      </c>
      <c r="S13" s="516">
        <v>0</v>
      </c>
      <c r="T13" s="141"/>
      <c r="U13" s="141"/>
      <c r="V13" s="141"/>
      <c r="W13" s="141"/>
      <c r="X13" s="153">
        <f t="shared" si="1"/>
        <v>28</v>
      </c>
    </row>
    <row r="14" spans="1:32" x14ac:dyDescent="0.3">
      <c r="A14" s="12">
        <v>11</v>
      </c>
      <c r="B14" s="69" t="s">
        <v>175</v>
      </c>
      <c r="C14" s="10"/>
      <c r="D14" s="10"/>
      <c r="E14" s="10"/>
      <c r="F14" s="10" t="s">
        <v>219</v>
      </c>
      <c r="G14" s="11">
        <v>16</v>
      </c>
      <c r="H14" s="101"/>
      <c r="I14" s="136">
        <v>10</v>
      </c>
      <c r="J14" s="137" t="s">
        <v>909</v>
      </c>
      <c r="K14" s="514">
        <f t="shared" si="0"/>
        <v>2.6081561275</v>
      </c>
      <c r="L14" s="516">
        <v>9</v>
      </c>
      <c r="M14" s="516">
        <v>1</v>
      </c>
      <c r="N14" s="516">
        <v>0</v>
      </c>
      <c r="O14" s="516">
        <v>1</v>
      </c>
      <c r="P14" s="516">
        <v>0</v>
      </c>
      <c r="Q14" s="516">
        <v>0</v>
      </c>
      <c r="R14" s="516">
        <v>0</v>
      </c>
      <c r="S14" s="516">
        <v>0</v>
      </c>
      <c r="T14" s="141"/>
      <c r="U14" s="141"/>
      <c r="V14" s="141"/>
      <c r="W14" s="141"/>
      <c r="X14" s="153">
        <f t="shared" si="1"/>
        <v>11</v>
      </c>
    </row>
    <row r="15" spans="1:32" x14ac:dyDescent="0.3">
      <c r="A15" s="12">
        <v>12</v>
      </c>
      <c r="B15" s="69" t="s">
        <v>176</v>
      </c>
      <c r="C15" s="10"/>
      <c r="D15" s="10"/>
      <c r="E15" s="10"/>
      <c r="F15" s="10" t="s">
        <v>214</v>
      </c>
      <c r="G15" s="11">
        <v>12</v>
      </c>
      <c r="H15" s="101"/>
      <c r="I15" s="136">
        <v>20</v>
      </c>
      <c r="J15" s="137" t="s">
        <v>911</v>
      </c>
      <c r="K15" s="514">
        <f t="shared" si="0"/>
        <v>4.1532051378124999</v>
      </c>
      <c r="L15" s="516">
        <v>12</v>
      </c>
      <c r="M15" s="516">
        <v>0</v>
      </c>
      <c r="N15" s="516">
        <v>0</v>
      </c>
      <c r="O15" s="516">
        <v>2</v>
      </c>
      <c r="P15" s="516">
        <v>0</v>
      </c>
      <c r="Q15" s="516">
        <v>0</v>
      </c>
      <c r="R15" s="516">
        <v>0</v>
      </c>
      <c r="S15" s="516">
        <v>0</v>
      </c>
      <c r="T15" s="141"/>
      <c r="U15" s="141"/>
      <c r="V15" s="141"/>
      <c r="W15" s="141"/>
      <c r="X15" s="153">
        <f t="shared" si="1"/>
        <v>14</v>
      </c>
    </row>
    <row r="16" spans="1:32" x14ac:dyDescent="0.3">
      <c r="A16" s="1">
        <v>13</v>
      </c>
      <c r="B16" s="69" t="s">
        <v>155</v>
      </c>
      <c r="C16" s="10"/>
      <c r="D16" s="13"/>
      <c r="E16" s="10"/>
      <c r="F16" s="10" t="s">
        <v>214</v>
      </c>
      <c r="G16" s="14">
        <v>3</v>
      </c>
      <c r="H16" s="101">
        <v>40</v>
      </c>
      <c r="I16" s="142">
        <v>34</v>
      </c>
      <c r="J16" s="143" t="s">
        <v>891</v>
      </c>
      <c r="K16" s="514">
        <f t="shared" si="0"/>
        <v>11.8075763815625</v>
      </c>
      <c r="L16" s="516">
        <v>29</v>
      </c>
      <c r="M16" s="516"/>
      <c r="N16" s="516">
        <v>0</v>
      </c>
      <c r="O16" s="516">
        <v>10</v>
      </c>
      <c r="P16" s="516"/>
      <c r="Q16" s="516"/>
      <c r="R16" s="516"/>
      <c r="S16" s="516"/>
      <c r="T16" s="141"/>
      <c r="U16" s="141"/>
      <c r="V16" s="141"/>
      <c r="W16" s="141"/>
      <c r="X16" s="153">
        <f t="shared" si="1"/>
        <v>39</v>
      </c>
    </row>
    <row r="17" spans="1:27" x14ac:dyDescent="0.3">
      <c r="A17" s="12">
        <v>14</v>
      </c>
      <c r="B17" s="69" t="s">
        <v>177</v>
      </c>
      <c r="C17" s="10"/>
      <c r="D17" s="10"/>
      <c r="E17" s="10"/>
      <c r="F17" s="10" t="s">
        <v>219</v>
      </c>
      <c r="G17" s="11">
        <v>12</v>
      </c>
      <c r="H17" s="101">
        <v>32</v>
      </c>
      <c r="I17" s="136">
        <v>13</v>
      </c>
      <c r="J17" s="137" t="s">
        <v>907</v>
      </c>
      <c r="K17" s="514">
        <f t="shared" si="0"/>
        <v>5.7407784328125002</v>
      </c>
      <c r="L17" s="516">
        <v>17</v>
      </c>
      <c r="M17" s="516">
        <v>2</v>
      </c>
      <c r="N17" s="516">
        <v>0</v>
      </c>
      <c r="O17" s="516">
        <v>5</v>
      </c>
      <c r="P17" s="516">
        <v>1</v>
      </c>
      <c r="Q17" s="516">
        <v>0</v>
      </c>
      <c r="R17" s="516">
        <v>0</v>
      </c>
      <c r="S17" s="516">
        <v>0</v>
      </c>
      <c r="T17" s="141"/>
      <c r="U17" s="141"/>
      <c r="V17" s="141"/>
      <c r="W17" s="141"/>
      <c r="X17" s="153">
        <f t="shared" si="1"/>
        <v>25</v>
      </c>
    </row>
    <row r="18" spans="1:27" x14ac:dyDescent="0.3">
      <c r="A18" s="12">
        <v>15</v>
      </c>
      <c r="B18" s="69" t="s">
        <v>33</v>
      </c>
      <c r="C18" s="10"/>
      <c r="D18" s="10"/>
      <c r="E18" s="10"/>
      <c r="F18" s="10" t="s">
        <v>214</v>
      </c>
      <c r="G18" s="11">
        <v>15</v>
      </c>
      <c r="H18" s="101"/>
      <c r="I18" s="136">
        <v>24</v>
      </c>
      <c r="J18" s="137" t="s">
        <v>894</v>
      </c>
      <c r="K18" s="514">
        <f t="shared" si="0"/>
        <v>3.7988360987500003</v>
      </c>
      <c r="L18" s="516">
        <v>14</v>
      </c>
      <c r="M18" s="516">
        <v>0</v>
      </c>
      <c r="N18" s="516">
        <v>0</v>
      </c>
      <c r="O18" s="516">
        <v>1</v>
      </c>
      <c r="P18" s="516">
        <v>0</v>
      </c>
      <c r="Q18" s="516">
        <v>0</v>
      </c>
      <c r="R18" s="516">
        <v>0</v>
      </c>
      <c r="S18" s="516">
        <v>0</v>
      </c>
      <c r="T18" s="141"/>
      <c r="U18" s="141"/>
      <c r="V18" s="141"/>
      <c r="W18" s="141"/>
      <c r="X18" s="153">
        <f t="shared" si="1"/>
        <v>15</v>
      </c>
    </row>
    <row r="19" spans="1:27" x14ac:dyDescent="0.3">
      <c r="A19" s="1">
        <v>16</v>
      </c>
      <c r="B19" s="69" t="s">
        <v>101</v>
      </c>
      <c r="C19" s="10"/>
      <c r="D19" s="10"/>
      <c r="E19" s="10"/>
      <c r="F19" s="10" t="s">
        <v>219</v>
      </c>
      <c r="G19" s="11">
        <v>5</v>
      </c>
      <c r="H19" s="101">
        <v>52</v>
      </c>
      <c r="I19" s="136">
        <v>14</v>
      </c>
      <c r="J19" s="137" t="s">
        <v>896</v>
      </c>
      <c r="K19" s="514">
        <f t="shared" si="0"/>
        <v>7.7819440978125005</v>
      </c>
      <c r="L19" s="516">
        <v>21</v>
      </c>
      <c r="M19" s="516">
        <v>4</v>
      </c>
      <c r="N19" s="516">
        <v>0</v>
      </c>
      <c r="O19" s="516">
        <v>4</v>
      </c>
      <c r="P19" s="516">
        <v>0</v>
      </c>
      <c r="Q19" s="516">
        <v>0</v>
      </c>
      <c r="R19" s="516">
        <v>0</v>
      </c>
      <c r="S19" s="516">
        <v>0</v>
      </c>
      <c r="T19" s="141"/>
      <c r="U19" s="141"/>
      <c r="V19" s="141"/>
      <c r="W19" s="141"/>
      <c r="X19" s="153">
        <f t="shared" si="1"/>
        <v>29</v>
      </c>
    </row>
    <row r="20" spans="1:27" x14ac:dyDescent="0.3">
      <c r="A20" s="12">
        <v>17</v>
      </c>
      <c r="B20" s="69" t="s">
        <v>48</v>
      </c>
      <c r="C20" s="10"/>
      <c r="D20" s="13"/>
      <c r="E20" s="10"/>
      <c r="F20" s="10" t="s">
        <v>214</v>
      </c>
      <c r="G20" s="14">
        <v>1</v>
      </c>
      <c r="H20" s="101">
        <v>80</v>
      </c>
      <c r="I20" s="142">
        <v>8</v>
      </c>
      <c r="J20" s="143" t="s">
        <v>900</v>
      </c>
      <c r="K20" s="514">
        <f t="shared" si="0"/>
        <v>9.5679640546875007</v>
      </c>
      <c r="L20" s="516">
        <v>12</v>
      </c>
      <c r="M20" s="516">
        <v>1</v>
      </c>
      <c r="N20" s="516">
        <v>0</v>
      </c>
      <c r="O20" s="516">
        <v>10</v>
      </c>
      <c r="P20" s="516">
        <v>0</v>
      </c>
      <c r="Q20" s="516">
        <v>0</v>
      </c>
      <c r="R20" s="516">
        <v>0</v>
      </c>
      <c r="S20" s="516">
        <v>1</v>
      </c>
      <c r="T20" s="141"/>
      <c r="U20" s="141"/>
      <c r="V20" s="141"/>
      <c r="W20" s="141"/>
      <c r="X20" s="153">
        <f t="shared" si="1"/>
        <v>24</v>
      </c>
    </row>
    <row r="21" spans="1:27" x14ac:dyDescent="0.3">
      <c r="A21" s="12">
        <v>18</v>
      </c>
      <c r="B21" s="69" t="s">
        <v>8</v>
      </c>
      <c r="C21" s="10"/>
      <c r="D21" s="10"/>
      <c r="E21" s="10"/>
      <c r="F21" s="10" t="s">
        <v>219</v>
      </c>
      <c r="G21" s="14">
        <v>9</v>
      </c>
      <c r="H21" s="101"/>
      <c r="I21" s="136">
        <v>4</v>
      </c>
      <c r="J21" s="137" t="s">
        <v>904</v>
      </c>
      <c r="K21" s="514">
        <f t="shared" si="0"/>
        <v>7.2007788737500009</v>
      </c>
      <c r="L21" s="516">
        <v>28</v>
      </c>
      <c r="M21" s="516">
        <v>1</v>
      </c>
      <c r="N21" s="516">
        <v>0</v>
      </c>
      <c r="O21" s="516">
        <v>2</v>
      </c>
      <c r="P21" s="516">
        <v>0</v>
      </c>
      <c r="Q21" s="516">
        <v>0</v>
      </c>
      <c r="R21" s="516">
        <v>0</v>
      </c>
      <c r="S21" s="516">
        <v>0</v>
      </c>
      <c r="T21" s="141"/>
      <c r="U21" s="141"/>
      <c r="V21" s="141"/>
      <c r="W21" s="141"/>
      <c r="X21" s="153">
        <f t="shared" si="1"/>
        <v>31</v>
      </c>
    </row>
    <row r="22" spans="1:27" x14ac:dyDescent="0.3">
      <c r="A22" s="1">
        <v>19</v>
      </c>
      <c r="B22" s="69" t="s">
        <v>170</v>
      </c>
      <c r="C22" s="10"/>
      <c r="D22" s="10"/>
      <c r="E22" s="10"/>
      <c r="F22" s="10" t="s">
        <v>219</v>
      </c>
      <c r="G22" s="14">
        <v>15</v>
      </c>
      <c r="H22" s="101"/>
      <c r="I22" s="136">
        <v>1</v>
      </c>
      <c r="J22" s="137" t="s">
        <v>910</v>
      </c>
      <c r="K22" s="514">
        <f t="shared" si="0"/>
        <v>4.6067975078124999</v>
      </c>
      <c r="L22" s="516">
        <v>19</v>
      </c>
      <c r="M22" s="516">
        <v>1</v>
      </c>
      <c r="N22" s="516">
        <v>0</v>
      </c>
      <c r="O22" s="516">
        <v>1</v>
      </c>
      <c r="P22" s="516">
        <v>0</v>
      </c>
      <c r="Q22" s="516">
        <v>0</v>
      </c>
      <c r="R22" s="516">
        <v>0</v>
      </c>
      <c r="S22" s="516">
        <v>0</v>
      </c>
      <c r="T22" s="141"/>
      <c r="U22" s="141"/>
      <c r="V22" s="141"/>
      <c r="W22" s="141"/>
      <c r="X22" s="153">
        <f t="shared" si="1"/>
        <v>21</v>
      </c>
    </row>
    <row r="23" spans="1:27" x14ac:dyDescent="0.3">
      <c r="A23" s="12">
        <v>20</v>
      </c>
      <c r="B23" s="69" t="s">
        <v>62</v>
      </c>
      <c r="C23" s="10"/>
      <c r="D23" s="10"/>
      <c r="E23" s="10"/>
      <c r="F23" s="10" t="s">
        <v>214</v>
      </c>
      <c r="G23" s="14">
        <v>6</v>
      </c>
      <c r="H23" s="101"/>
      <c r="I23" s="136">
        <v>23</v>
      </c>
      <c r="J23" s="137" t="s">
        <v>917</v>
      </c>
      <c r="K23" s="514">
        <f t="shared" si="0"/>
        <v>10.7302945028125</v>
      </c>
      <c r="L23" s="516">
        <v>12</v>
      </c>
      <c r="M23" s="516">
        <v>1</v>
      </c>
      <c r="N23" s="516">
        <v>0</v>
      </c>
      <c r="O23" s="516">
        <v>9</v>
      </c>
      <c r="P23" s="516">
        <v>0</v>
      </c>
      <c r="Q23" s="516">
        <v>0</v>
      </c>
      <c r="R23" s="516">
        <v>0</v>
      </c>
      <c r="S23" s="516">
        <v>0</v>
      </c>
      <c r="T23" s="141"/>
      <c r="U23" s="141"/>
      <c r="V23" s="141"/>
      <c r="W23" s="141"/>
      <c r="X23" s="153">
        <f t="shared" si="1"/>
        <v>22</v>
      </c>
    </row>
    <row r="24" spans="1:27" x14ac:dyDescent="0.3">
      <c r="A24" s="12">
        <v>21</v>
      </c>
      <c r="B24" s="69" t="s">
        <v>59</v>
      </c>
      <c r="C24" s="10"/>
      <c r="D24" s="13"/>
      <c r="E24" s="10"/>
      <c r="F24" s="10" t="s">
        <v>219</v>
      </c>
      <c r="G24" s="14">
        <v>8</v>
      </c>
      <c r="H24" s="101"/>
      <c r="I24" s="142">
        <v>9</v>
      </c>
      <c r="J24" s="143" t="s">
        <v>903</v>
      </c>
      <c r="K24" s="514">
        <f t="shared" si="0"/>
        <v>7.3567012509375003</v>
      </c>
      <c r="L24" s="516">
        <v>16</v>
      </c>
      <c r="M24" s="516">
        <v>1</v>
      </c>
      <c r="N24" s="516">
        <v>0</v>
      </c>
      <c r="O24" s="516">
        <v>5</v>
      </c>
      <c r="P24" s="516">
        <v>0</v>
      </c>
      <c r="Q24" s="516">
        <v>0</v>
      </c>
      <c r="R24" s="516">
        <v>0</v>
      </c>
      <c r="S24" s="516">
        <v>0</v>
      </c>
      <c r="T24" s="141"/>
      <c r="U24" s="141"/>
      <c r="V24" s="141"/>
      <c r="W24" s="141"/>
      <c r="X24" s="153">
        <f t="shared" si="1"/>
        <v>22</v>
      </c>
    </row>
    <row r="25" spans="1:27" x14ac:dyDescent="0.3">
      <c r="A25" s="1">
        <v>22</v>
      </c>
      <c r="B25" s="69" t="s">
        <v>30</v>
      </c>
      <c r="C25" s="10"/>
      <c r="D25" s="10"/>
      <c r="E25" s="10"/>
      <c r="F25" s="10" t="s">
        <v>214</v>
      </c>
      <c r="G25" s="14">
        <v>1</v>
      </c>
      <c r="H25" s="101">
        <v>155</v>
      </c>
      <c r="I25" s="136">
        <v>28</v>
      </c>
      <c r="J25" s="137" t="s">
        <v>918</v>
      </c>
      <c r="K25" s="514">
        <f t="shared" si="0"/>
        <v>14.316509178125001</v>
      </c>
      <c r="L25" s="516">
        <v>29</v>
      </c>
      <c r="M25" s="516">
        <v>0</v>
      </c>
      <c r="N25" s="516">
        <v>0</v>
      </c>
      <c r="O25" s="516">
        <v>15</v>
      </c>
      <c r="P25" s="516">
        <v>0</v>
      </c>
      <c r="Q25" s="516">
        <v>0</v>
      </c>
      <c r="R25" s="516">
        <v>0</v>
      </c>
      <c r="S25" s="516">
        <v>0</v>
      </c>
      <c r="T25" s="141"/>
      <c r="U25" s="141"/>
      <c r="V25" s="141"/>
      <c r="W25" s="141"/>
      <c r="X25" s="153">
        <f t="shared" si="1"/>
        <v>44</v>
      </c>
    </row>
    <row r="26" spans="1:27" x14ac:dyDescent="0.3">
      <c r="A26" s="12">
        <v>23</v>
      </c>
      <c r="B26" s="69" t="s">
        <v>5</v>
      </c>
      <c r="C26" s="10"/>
      <c r="D26" s="10"/>
      <c r="E26" s="10"/>
      <c r="F26" s="10" t="s">
        <v>214</v>
      </c>
      <c r="G26" s="14">
        <v>2</v>
      </c>
      <c r="H26" s="101">
        <v>93</v>
      </c>
      <c r="I26" s="136">
        <v>32</v>
      </c>
      <c r="J26" s="137" t="s">
        <v>892</v>
      </c>
      <c r="K26" s="514">
        <f t="shared" si="0"/>
        <v>12.7147611215625</v>
      </c>
      <c r="L26" s="516">
        <v>16</v>
      </c>
      <c r="M26" s="516">
        <v>1</v>
      </c>
      <c r="N26" s="516">
        <v>0</v>
      </c>
      <c r="O26" s="516">
        <v>13</v>
      </c>
      <c r="P26" s="516">
        <v>3</v>
      </c>
      <c r="Q26" s="516"/>
      <c r="R26" s="516"/>
      <c r="S26" s="516"/>
      <c r="T26" s="141"/>
      <c r="U26" s="141"/>
      <c r="V26" s="141"/>
      <c r="W26" s="141"/>
      <c r="X26" s="153">
        <f t="shared" si="1"/>
        <v>33</v>
      </c>
    </row>
    <row r="27" spans="1:27" x14ac:dyDescent="0.3">
      <c r="A27" s="12">
        <v>24</v>
      </c>
      <c r="B27" s="69" t="s">
        <v>10</v>
      </c>
      <c r="C27" s="10"/>
      <c r="D27" s="13"/>
      <c r="E27" s="10"/>
      <c r="F27" s="10" t="s">
        <v>214</v>
      </c>
      <c r="G27" s="14">
        <v>7</v>
      </c>
      <c r="H27" s="101"/>
      <c r="I27" s="142">
        <v>17</v>
      </c>
      <c r="J27" s="143" t="s">
        <v>916</v>
      </c>
      <c r="K27" s="514">
        <f t="shared" si="0"/>
        <v>7.8244683825000001</v>
      </c>
      <c r="L27" s="516">
        <v>22</v>
      </c>
      <c r="M27" s="516">
        <v>1</v>
      </c>
      <c r="N27" s="516">
        <v>0</v>
      </c>
      <c r="O27" s="516">
        <v>4</v>
      </c>
      <c r="P27" s="516">
        <v>0</v>
      </c>
      <c r="Q27" s="516">
        <v>0</v>
      </c>
      <c r="R27" s="516">
        <v>1</v>
      </c>
      <c r="S27" s="516">
        <v>0</v>
      </c>
      <c r="T27" s="141"/>
      <c r="U27" s="141"/>
      <c r="V27" s="141"/>
      <c r="W27" s="141"/>
      <c r="X27" s="153">
        <f t="shared" si="1"/>
        <v>28</v>
      </c>
    </row>
    <row r="28" spans="1:27" x14ac:dyDescent="0.3">
      <c r="A28" s="1">
        <v>25</v>
      </c>
      <c r="B28" s="69" t="s">
        <v>870</v>
      </c>
      <c r="C28" s="10"/>
      <c r="D28" s="10"/>
      <c r="E28" s="10"/>
      <c r="F28" s="10" t="s">
        <v>214</v>
      </c>
      <c r="G28" s="14">
        <v>11</v>
      </c>
      <c r="H28" s="101"/>
      <c r="I28" s="136">
        <v>27</v>
      </c>
      <c r="J28" s="137" t="s">
        <v>912</v>
      </c>
      <c r="K28" s="514">
        <f t="shared" si="0"/>
        <v>5.2446617781250007</v>
      </c>
      <c r="L28" s="516">
        <v>19</v>
      </c>
      <c r="M28" s="516">
        <v>0</v>
      </c>
      <c r="N28" s="516">
        <v>0</v>
      </c>
      <c r="O28" s="516">
        <v>2</v>
      </c>
      <c r="P28" s="516">
        <v>0</v>
      </c>
      <c r="Q28" s="516">
        <v>0</v>
      </c>
      <c r="R28" s="516">
        <v>0</v>
      </c>
      <c r="S28" s="516">
        <v>0</v>
      </c>
      <c r="T28" s="141"/>
      <c r="U28" s="141"/>
      <c r="V28" s="141"/>
      <c r="W28" s="141"/>
      <c r="X28" s="153">
        <f t="shared" si="1"/>
        <v>21</v>
      </c>
    </row>
    <row r="29" spans="1:27" x14ac:dyDescent="0.3">
      <c r="A29" s="12">
        <v>26</v>
      </c>
      <c r="B29" s="69" t="s">
        <v>173</v>
      </c>
      <c r="C29" s="10"/>
      <c r="D29" s="10"/>
      <c r="E29" s="10"/>
      <c r="F29" s="10" t="s">
        <v>214</v>
      </c>
      <c r="G29" s="14">
        <v>13</v>
      </c>
      <c r="H29" s="101"/>
      <c r="I29" s="136">
        <v>19</v>
      </c>
      <c r="J29" s="137" t="s">
        <v>919</v>
      </c>
      <c r="K29" s="514">
        <f t="shared" si="0"/>
        <v>4.0398070453125001</v>
      </c>
      <c r="L29" s="516">
        <v>14</v>
      </c>
      <c r="M29" s="516">
        <v>0</v>
      </c>
      <c r="N29" s="516">
        <v>0</v>
      </c>
      <c r="O29" s="516">
        <v>2</v>
      </c>
      <c r="P29" s="516">
        <v>1</v>
      </c>
      <c r="Q29" s="516">
        <v>0</v>
      </c>
      <c r="R29" s="516">
        <v>0</v>
      </c>
      <c r="S29" s="516">
        <v>0</v>
      </c>
      <c r="T29" s="141"/>
      <c r="U29" s="141"/>
      <c r="V29" s="141"/>
      <c r="W29" s="141"/>
      <c r="X29" s="153">
        <f t="shared" si="1"/>
        <v>17</v>
      </c>
    </row>
    <row r="30" spans="1:27" x14ac:dyDescent="0.3">
      <c r="A30" s="12">
        <v>27</v>
      </c>
      <c r="B30" s="69" t="s">
        <v>83</v>
      </c>
      <c r="C30" s="10"/>
      <c r="D30" s="10"/>
      <c r="E30" s="10"/>
      <c r="F30" s="10" t="s">
        <v>214</v>
      </c>
      <c r="G30" s="11">
        <v>14</v>
      </c>
      <c r="H30" s="101"/>
      <c r="I30" s="136">
        <v>18</v>
      </c>
      <c r="J30" s="137" t="s">
        <v>895</v>
      </c>
      <c r="K30" s="514">
        <f t="shared" si="0"/>
        <v>3.8838846681250003</v>
      </c>
      <c r="L30" s="516">
        <v>12</v>
      </c>
      <c r="M30" s="516">
        <v>0</v>
      </c>
      <c r="N30" s="516">
        <v>0</v>
      </c>
      <c r="O30" s="516">
        <v>3</v>
      </c>
      <c r="P30" s="516">
        <v>0</v>
      </c>
      <c r="Q30" s="516">
        <v>0</v>
      </c>
      <c r="R30" s="516">
        <v>0</v>
      </c>
      <c r="S30" s="516">
        <v>0</v>
      </c>
      <c r="T30" s="141"/>
      <c r="U30" s="141"/>
      <c r="V30" s="141"/>
      <c r="W30" s="141"/>
      <c r="X30" s="153">
        <f t="shared" si="1"/>
        <v>15</v>
      </c>
    </row>
    <row r="31" spans="1:27" x14ac:dyDescent="0.3">
      <c r="A31" s="1">
        <v>28</v>
      </c>
      <c r="B31" s="69" t="s">
        <v>871</v>
      </c>
      <c r="C31" s="10"/>
      <c r="D31" s="10"/>
      <c r="E31" s="10"/>
      <c r="F31" s="10" t="s">
        <v>219</v>
      </c>
      <c r="G31" s="11">
        <v>14</v>
      </c>
      <c r="H31" s="101"/>
      <c r="I31" s="136">
        <v>12</v>
      </c>
      <c r="J31" s="137" t="s">
        <v>908</v>
      </c>
      <c r="K31" s="514">
        <f t="shared" si="0"/>
        <v>4.6705839348437506</v>
      </c>
      <c r="L31" s="516">
        <v>16</v>
      </c>
      <c r="M31" s="516">
        <v>0</v>
      </c>
      <c r="N31" s="516">
        <v>0</v>
      </c>
      <c r="O31" s="516">
        <v>3</v>
      </c>
      <c r="P31" s="516">
        <v>0</v>
      </c>
      <c r="Q31" s="516">
        <v>0</v>
      </c>
      <c r="R31" s="516">
        <v>1</v>
      </c>
      <c r="S31" s="516">
        <v>0</v>
      </c>
      <c r="T31" s="141"/>
      <c r="U31" s="141"/>
      <c r="V31" s="141"/>
      <c r="W31" s="141"/>
      <c r="X31" s="153">
        <f t="shared" si="1"/>
        <v>20</v>
      </c>
    </row>
    <row r="32" spans="1:27" x14ac:dyDescent="0.3">
      <c r="A32" s="12">
        <v>29</v>
      </c>
      <c r="B32" s="69" t="s">
        <v>108</v>
      </c>
      <c r="C32" s="10"/>
      <c r="D32" s="10"/>
      <c r="E32" s="10"/>
      <c r="F32" s="10" t="s">
        <v>219</v>
      </c>
      <c r="G32" s="11">
        <v>6</v>
      </c>
      <c r="H32" s="101"/>
      <c r="I32" s="136">
        <v>7</v>
      </c>
      <c r="J32" s="137" t="s">
        <v>901</v>
      </c>
      <c r="K32" s="514">
        <f t="shared" si="0"/>
        <v>7.7110702900000003</v>
      </c>
      <c r="L32" s="516">
        <v>12</v>
      </c>
      <c r="M32" s="516">
        <v>0</v>
      </c>
      <c r="N32" s="516">
        <v>0</v>
      </c>
      <c r="O32" s="516">
        <v>8</v>
      </c>
      <c r="P32" s="516">
        <v>0</v>
      </c>
      <c r="Q32" s="516">
        <v>0</v>
      </c>
      <c r="R32" s="516">
        <v>0</v>
      </c>
      <c r="S32" s="516">
        <v>0</v>
      </c>
      <c r="T32" s="141"/>
      <c r="U32" s="141"/>
      <c r="V32" s="141"/>
      <c r="W32" s="141"/>
      <c r="X32" s="153">
        <f t="shared" si="1"/>
        <v>20</v>
      </c>
      <c r="AA32" s="135"/>
    </row>
    <row r="33" spans="1:24" x14ac:dyDescent="0.3">
      <c r="A33" s="12">
        <v>30</v>
      </c>
      <c r="B33" s="69" t="s">
        <v>182</v>
      </c>
      <c r="C33" s="10"/>
      <c r="D33" s="13"/>
      <c r="E33" s="10"/>
      <c r="F33" s="10" t="s">
        <v>219</v>
      </c>
      <c r="G33" s="14">
        <v>10</v>
      </c>
      <c r="H33" s="103"/>
      <c r="I33" s="142">
        <v>3</v>
      </c>
      <c r="J33" s="143" t="s">
        <v>905</v>
      </c>
      <c r="K33" s="514">
        <f t="shared" si="0"/>
        <v>6.8889341193750004</v>
      </c>
      <c r="L33" s="516">
        <v>23</v>
      </c>
      <c r="M33" s="516">
        <v>1</v>
      </c>
      <c r="N33" s="516">
        <v>0</v>
      </c>
      <c r="O33" s="516">
        <v>3</v>
      </c>
      <c r="P33" s="516">
        <v>0</v>
      </c>
      <c r="Q33" s="516">
        <v>0</v>
      </c>
      <c r="R33" s="516">
        <v>0</v>
      </c>
      <c r="S33" s="516">
        <v>0</v>
      </c>
      <c r="T33" s="141"/>
      <c r="U33" s="141"/>
      <c r="V33" s="141"/>
      <c r="W33" s="141"/>
      <c r="X33" s="153">
        <f t="shared" si="1"/>
        <v>27</v>
      </c>
    </row>
    <row r="34" spans="1:24" x14ac:dyDescent="0.3">
      <c r="A34" s="1">
        <v>31</v>
      </c>
      <c r="B34" s="69" t="s">
        <v>158</v>
      </c>
      <c r="C34" s="10"/>
      <c r="D34" s="10"/>
      <c r="E34" s="10"/>
      <c r="F34" s="10" t="s">
        <v>214</v>
      </c>
      <c r="G34" s="11">
        <v>10</v>
      </c>
      <c r="H34" s="101"/>
      <c r="I34" s="136">
        <v>22</v>
      </c>
      <c r="J34" s="137" t="s">
        <v>913</v>
      </c>
      <c r="K34" s="514">
        <f t="shared" si="0"/>
        <v>6.4353417493750005</v>
      </c>
      <c r="L34" s="516">
        <v>21</v>
      </c>
      <c r="M34" s="516">
        <v>1</v>
      </c>
      <c r="N34" s="516">
        <v>0</v>
      </c>
      <c r="O34" s="516">
        <v>3</v>
      </c>
      <c r="P34" s="516">
        <v>0</v>
      </c>
      <c r="Q34" s="516">
        <v>0</v>
      </c>
      <c r="R34" s="516">
        <v>0</v>
      </c>
      <c r="S34" s="516">
        <v>0</v>
      </c>
      <c r="T34" s="141"/>
      <c r="U34" s="141"/>
      <c r="V34" s="141"/>
      <c r="W34" s="141"/>
      <c r="X34" s="153">
        <f t="shared" si="1"/>
        <v>25</v>
      </c>
    </row>
    <row r="35" spans="1:24" x14ac:dyDescent="0.3">
      <c r="A35" s="12">
        <v>32</v>
      </c>
      <c r="B35" s="69" t="s">
        <v>889</v>
      </c>
      <c r="C35" s="10"/>
      <c r="D35" s="10"/>
      <c r="E35" s="10"/>
      <c r="F35" s="10" t="s">
        <v>214</v>
      </c>
      <c r="G35" s="11">
        <v>21</v>
      </c>
      <c r="H35" s="101"/>
      <c r="I35" s="136">
        <v>33</v>
      </c>
      <c r="J35" s="137"/>
      <c r="K35" s="514">
        <f t="shared" si="0"/>
        <v>0</v>
      </c>
      <c r="L35" s="516">
        <v>0</v>
      </c>
      <c r="M35" s="516">
        <v>0</v>
      </c>
      <c r="N35" s="516">
        <v>0</v>
      </c>
      <c r="O35" s="516">
        <v>0</v>
      </c>
      <c r="P35" s="516">
        <v>0</v>
      </c>
      <c r="Q35" s="516">
        <v>0</v>
      </c>
      <c r="R35" s="516">
        <v>0</v>
      </c>
      <c r="S35" s="516">
        <v>0</v>
      </c>
      <c r="T35" s="141"/>
      <c r="U35" s="141"/>
      <c r="V35" s="141"/>
      <c r="W35" s="141"/>
      <c r="X35" s="153">
        <f t="shared" si="1"/>
        <v>0</v>
      </c>
    </row>
    <row r="36" spans="1:24" x14ac:dyDescent="0.3">
      <c r="A36" s="12">
        <v>33</v>
      </c>
      <c r="B36" s="69" t="s">
        <v>835</v>
      </c>
      <c r="C36" s="184"/>
      <c r="D36" s="184"/>
      <c r="E36" s="184"/>
      <c r="F36" s="184" t="s">
        <v>219</v>
      </c>
      <c r="G36" s="182">
        <v>13</v>
      </c>
      <c r="H36" s="101"/>
      <c r="I36" s="136">
        <v>15</v>
      </c>
      <c r="J36" s="137" t="s">
        <v>920</v>
      </c>
      <c r="K36" s="514">
        <f t="shared" si="0"/>
        <v>5.4431084400000005</v>
      </c>
      <c r="L36" s="516">
        <v>19</v>
      </c>
      <c r="M36" s="516">
        <v>0</v>
      </c>
      <c r="N36" s="516">
        <v>0</v>
      </c>
      <c r="O36" s="516">
        <v>2</v>
      </c>
      <c r="P36" s="516">
        <v>0</v>
      </c>
      <c r="Q36" s="516">
        <v>0</v>
      </c>
      <c r="R36" s="516">
        <v>0</v>
      </c>
      <c r="S36" s="516">
        <v>0</v>
      </c>
      <c r="T36" s="141"/>
      <c r="U36" s="141"/>
      <c r="V36" s="141"/>
      <c r="W36" s="141"/>
      <c r="X36" s="153">
        <f t="shared" si="1"/>
        <v>21</v>
      </c>
    </row>
    <row r="37" spans="1:24" hidden="1" x14ac:dyDescent="0.3">
      <c r="A37" s="1">
        <v>34</v>
      </c>
      <c r="B37" s="252"/>
      <c r="C37" s="10"/>
      <c r="D37" s="13"/>
      <c r="E37" s="10"/>
      <c r="F37" s="10"/>
      <c r="G37" s="14"/>
      <c r="H37" s="103"/>
      <c r="I37" s="142"/>
      <c r="J37" s="143"/>
      <c r="K37" s="514">
        <f t="shared" si="0"/>
        <v>0</v>
      </c>
      <c r="L37" s="13"/>
      <c r="M37" s="13"/>
      <c r="N37" s="13"/>
      <c r="O37" s="13"/>
      <c r="P37" s="13"/>
      <c r="Q37" s="140"/>
      <c r="R37" s="140"/>
      <c r="S37" s="141"/>
      <c r="T37" s="141"/>
      <c r="U37" s="141"/>
      <c r="V37" s="141"/>
      <c r="W37" s="141"/>
      <c r="X37" s="153">
        <f t="shared" si="1"/>
        <v>0</v>
      </c>
    </row>
    <row r="38" spans="1:24" hidden="1" x14ac:dyDescent="0.3">
      <c r="A38" s="12">
        <v>35</v>
      </c>
      <c r="B38" s="10"/>
      <c r="C38" s="10"/>
      <c r="D38" s="10"/>
      <c r="E38" s="10"/>
      <c r="F38" s="10"/>
      <c r="G38" s="11"/>
      <c r="H38" s="101"/>
      <c r="I38" s="136"/>
      <c r="J38" s="137"/>
      <c r="K38" s="514">
        <f t="shared" si="0"/>
        <v>0</v>
      </c>
      <c r="L38" s="10"/>
      <c r="M38" s="10"/>
      <c r="N38" s="10"/>
      <c r="O38" s="10"/>
      <c r="P38" s="10"/>
      <c r="Q38" s="140"/>
      <c r="R38" s="140"/>
      <c r="S38" s="141"/>
      <c r="T38" s="141"/>
      <c r="U38" s="141"/>
      <c r="V38" s="141"/>
      <c r="W38" s="141"/>
      <c r="X38" s="153">
        <f t="shared" si="1"/>
        <v>0</v>
      </c>
    </row>
    <row r="39" spans="1:24" hidden="1" x14ac:dyDescent="0.3">
      <c r="A39" s="12">
        <v>36</v>
      </c>
      <c r="B39" s="10"/>
      <c r="C39" s="10"/>
      <c r="D39" s="10"/>
      <c r="E39" s="10"/>
      <c r="F39" s="10"/>
      <c r="G39" s="11"/>
      <c r="H39" s="101"/>
      <c r="I39" s="136"/>
      <c r="J39" s="137"/>
      <c r="K39" s="514">
        <f t="shared" si="0"/>
        <v>0</v>
      </c>
      <c r="L39" s="10"/>
      <c r="M39" s="10"/>
      <c r="N39" s="10"/>
      <c r="O39" s="10"/>
      <c r="P39" s="10"/>
      <c r="Q39" s="140"/>
      <c r="R39" s="140"/>
      <c r="S39" s="141"/>
      <c r="T39" s="141"/>
      <c r="U39" s="141"/>
      <c r="V39" s="141"/>
      <c r="W39" s="141"/>
      <c r="X39" s="153">
        <f t="shared" si="1"/>
        <v>0</v>
      </c>
    </row>
    <row r="40" spans="1:24" hidden="1" x14ac:dyDescent="0.3">
      <c r="A40" s="1">
        <v>37</v>
      </c>
      <c r="B40" s="10"/>
      <c r="C40" s="10"/>
      <c r="D40" s="10"/>
      <c r="E40" s="10"/>
      <c r="F40" s="10"/>
      <c r="G40" s="11"/>
      <c r="H40" s="101"/>
      <c r="I40" s="136"/>
      <c r="J40" s="137"/>
      <c r="K40" s="514">
        <f t="shared" si="0"/>
        <v>0</v>
      </c>
      <c r="L40" s="10"/>
      <c r="M40" s="10"/>
      <c r="N40" s="10"/>
      <c r="O40" s="10"/>
      <c r="P40" s="10"/>
      <c r="Q40" s="140"/>
      <c r="R40" s="140"/>
      <c r="S40" s="141"/>
      <c r="T40" s="141"/>
      <c r="U40" s="141"/>
      <c r="V40" s="141"/>
      <c r="W40" s="141"/>
      <c r="X40" s="153">
        <f t="shared" si="1"/>
        <v>0</v>
      </c>
    </row>
    <row r="41" spans="1:24" hidden="1" x14ac:dyDescent="0.3">
      <c r="A41" s="12">
        <v>38</v>
      </c>
      <c r="B41" s="13"/>
      <c r="C41" s="10"/>
      <c r="D41" s="13"/>
      <c r="E41" s="10"/>
      <c r="F41" s="10"/>
      <c r="G41" s="14"/>
      <c r="H41" s="103"/>
      <c r="I41" s="142"/>
      <c r="J41" s="143"/>
      <c r="K41" s="514">
        <f t="shared" si="0"/>
        <v>0</v>
      </c>
      <c r="L41" s="13"/>
      <c r="M41" s="13"/>
      <c r="N41" s="13"/>
      <c r="O41" s="13"/>
      <c r="P41" s="13"/>
      <c r="Q41" s="140"/>
      <c r="R41" s="140"/>
      <c r="S41" s="141"/>
      <c r="T41" s="141"/>
      <c r="U41" s="141"/>
      <c r="V41" s="141"/>
      <c r="W41" s="141"/>
      <c r="X41" s="153">
        <f t="shared" si="1"/>
        <v>0</v>
      </c>
    </row>
    <row r="42" spans="1:24" hidden="1" x14ac:dyDescent="0.3">
      <c r="A42" s="12">
        <v>39</v>
      </c>
      <c r="B42" s="10"/>
      <c r="C42" s="10"/>
      <c r="D42" s="10"/>
      <c r="E42" s="10"/>
      <c r="F42" s="10"/>
      <c r="G42" s="11"/>
      <c r="H42" s="101"/>
      <c r="I42" s="136"/>
      <c r="J42" s="137"/>
      <c r="K42" s="514">
        <f t="shared" si="0"/>
        <v>0</v>
      </c>
      <c r="L42" s="10"/>
      <c r="M42" s="10"/>
      <c r="N42" s="10"/>
      <c r="O42" s="10"/>
      <c r="P42" s="10"/>
      <c r="Q42" s="140"/>
      <c r="R42" s="140"/>
      <c r="S42" s="141"/>
      <c r="T42" s="141"/>
      <c r="U42" s="141"/>
      <c r="V42" s="141"/>
      <c r="W42" s="141"/>
      <c r="X42" s="153">
        <f t="shared" si="1"/>
        <v>0</v>
      </c>
    </row>
    <row r="43" spans="1:24" hidden="1" x14ac:dyDescent="0.3">
      <c r="A43" s="1">
        <v>40</v>
      </c>
      <c r="B43" s="10"/>
      <c r="C43" s="10"/>
      <c r="D43" s="10"/>
      <c r="E43" s="10"/>
      <c r="F43" s="10"/>
      <c r="G43" s="11"/>
      <c r="H43" s="101"/>
      <c r="I43" s="136"/>
      <c r="J43" s="137"/>
      <c r="K43" s="514">
        <f t="shared" si="0"/>
        <v>0</v>
      </c>
      <c r="L43" s="10"/>
      <c r="M43" s="10"/>
      <c r="N43" s="10"/>
      <c r="O43" s="10"/>
      <c r="P43" s="10"/>
      <c r="Q43" s="140"/>
      <c r="R43" s="140"/>
      <c r="S43" s="141"/>
      <c r="T43" s="141"/>
      <c r="U43" s="141"/>
      <c r="V43" s="141"/>
      <c r="W43" s="141"/>
      <c r="X43" s="153">
        <f t="shared" si="1"/>
        <v>0</v>
      </c>
    </row>
    <row r="44" spans="1:24" hidden="1" x14ac:dyDescent="0.3">
      <c r="A44" s="12">
        <v>41</v>
      </c>
      <c r="B44" s="10"/>
      <c r="C44" s="10"/>
      <c r="D44" s="10"/>
      <c r="E44" s="10"/>
      <c r="F44" s="10"/>
      <c r="G44" s="11"/>
      <c r="H44" s="101"/>
      <c r="I44" s="136"/>
      <c r="J44" s="137"/>
      <c r="K44" s="514">
        <f t="shared" si="0"/>
        <v>0</v>
      </c>
      <c r="L44" s="10"/>
      <c r="M44" s="10"/>
      <c r="N44" s="10"/>
      <c r="O44" s="10"/>
      <c r="P44" s="10"/>
      <c r="Q44" s="140"/>
      <c r="R44" s="140"/>
      <c r="S44" s="141"/>
      <c r="T44" s="141"/>
      <c r="U44" s="141"/>
      <c r="V44" s="141"/>
      <c r="W44" s="141"/>
      <c r="X44" s="153">
        <f t="shared" si="1"/>
        <v>0</v>
      </c>
    </row>
    <row r="45" spans="1:24" hidden="1" x14ac:dyDescent="0.3">
      <c r="A45" s="12">
        <v>42</v>
      </c>
      <c r="B45" s="13"/>
      <c r="C45" s="10"/>
      <c r="D45" s="13"/>
      <c r="E45" s="10"/>
      <c r="F45" s="10"/>
      <c r="G45" s="11"/>
      <c r="H45" s="103"/>
      <c r="I45" s="142"/>
      <c r="J45" s="143"/>
      <c r="K45" s="514">
        <f t="shared" si="0"/>
        <v>0</v>
      </c>
      <c r="L45" s="13"/>
      <c r="M45" s="13"/>
      <c r="N45" s="13"/>
      <c r="O45" s="13"/>
      <c r="P45" s="13"/>
      <c r="Q45" s="140"/>
      <c r="R45" s="140"/>
      <c r="S45" s="141"/>
      <c r="T45" s="141"/>
      <c r="U45" s="141"/>
      <c r="V45" s="141"/>
      <c r="W45" s="141"/>
      <c r="X45" s="153">
        <f t="shared" si="1"/>
        <v>0</v>
      </c>
    </row>
    <row r="46" spans="1:24" hidden="1" x14ac:dyDescent="0.3">
      <c r="A46" s="1">
        <v>43</v>
      </c>
      <c r="B46" s="10"/>
      <c r="C46" s="10"/>
      <c r="D46" s="10"/>
      <c r="E46" s="10"/>
      <c r="F46" s="10"/>
      <c r="G46" s="11"/>
      <c r="H46" s="101"/>
      <c r="I46" s="136"/>
      <c r="J46" s="137"/>
      <c r="K46" s="514">
        <f t="shared" si="0"/>
        <v>0</v>
      </c>
      <c r="L46" s="10"/>
      <c r="M46" s="10"/>
      <c r="N46" s="10"/>
      <c r="O46" s="10"/>
      <c r="P46" s="10"/>
      <c r="Q46" s="140"/>
      <c r="R46" s="140"/>
      <c r="S46" s="141"/>
      <c r="T46" s="141"/>
      <c r="U46" s="141"/>
      <c r="V46" s="141"/>
      <c r="W46" s="141"/>
      <c r="X46" s="153">
        <f t="shared" si="1"/>
        <v>0</v>
      </c>
    </row>
    <row r="47" spans="1:24" hidden="1" x14ac:dyDescent="0.3">
      <c r="A47" s="12">
        <v>44</v>
      </c>
      <c r="B47" s="10"/>
      <c r="C47" s="10"/>
      <c r="D47" s="10"/>
      <c r="E47" s="10"/>
      <c r="F47" s="10"/>
      <c r="G47" s="11"/>
      <c r="H47" s="101"/>
      <c r="I47" s="136"/>
      <c r="J47" s="137"/>
      <c r="K47" s="514">
        <f t="shared" si="0"/>
        <v>0</v>
      </c>
      <c r="L47" s="10"/>
      <c r="M47" s="10"/>
      <c r="N47" s="10"/>
      <c r="O47" s="10"/>
      <c r="P47" s="10"/>
      <c r="Q47" s="140"/>
      <c r="R47" s="140"/>
      <c r="S47" s="141"/>
      <c r="T47" s="141"/>
      <c r="U47" s="141"/>
      <c r="V47" s="141"/>
      <c r="W47" s="141"/>
      <c r="X47" s="153">
        <f t="shared" si="1"/>
        <v>0</v>
      </c>
    </row>
    <row r="48" spans="1:24" hidden="1" x14ac:dyDescent="0.3">
      <c r="A48" s="12">
        <v>45</v>
      </c>
      <c r="B48" s="10"/>
      <c r="C48" s="10"/>
      <c r="D48" s="10"/>
      <c r="E48" s="10"/>
      <c r="F48" s="10"/>
      <c r="G48" s="11"/>
      <c r="H48" s="101"/>
      <c r="I48" s="136"/>
      <c r="J48" s="137"/>
      <c r="K48" s="514">
        <f t="shared" si="0"/>
        <v>0</v>
      </c>
      <c r="L48" s="10"/>
      <c r="M48" s="10"/>
      <c r="N48" s="10"/>
      <c r="O48" s="10"/>
      <c r="P48" s="10"/>
      <c r="Q48" s="140"/>
      <c r="R48" s="140"/>
      <c r="S48" s="141"/>
      <c r="T48" s="141"/>
      <c r="U48" s="141"/>
      <c r="V48" s="141"/>
      <c r="W48" s="141"/>
      <c r="X48" s="153">
        <f t="shared" si="1"/>
        <v>0</v>
      </c>
    </row>
    <row r="49" spans="1:24" hidden="1" x14ac:dyDescent="0.3">
      <c r="A49" s="1">
        <v>46</v>
      </c>
      <c r="B49" s="13"/>
      <c r="C49" s="10"/>
      <c r="D49" s="13"/>
      <c r="E49" s="10"/>
      <c r="F49" s="10"/>
      <c r="G49" s="11"/>
      <c r="H49" s="103"/>
      <c r="I49" s="142"/>
      <c r="J49" s="143"/>
      <c r="K49" s="514">
        <f t="shared" si="0"/>
        <v>0</v>
      </c>
      <c r="L49" s="13"/>
      <c r="M49" s="13"/>
      <c r="N49" s="13"/>
      <c r="O49" s="13"/>
      <c r="P49" s="13"/>
      <c r="Q49" s="140"/>
      <c r="R49" s="140"/>
      <c r="S49" s="141"/>
      <c r="T49" s="141"/>
      <c r="U49" s="141"/>
      <c r="V49" s="141"/>
      <c r="W49" s="141"/>
      <c r="X49" s="153">
        <f t="shared" si="1"/>
        <v>0</v>
      </c>
    </row>
    <row r="50" spans="1:24" hidden="1" x14ac:dyDescent="0.3">
      <c r="A50" s="12">
        <v>47</v>
      </c>
      <c r="B50" s="10"/>
      <c r="C50" s="10"/>
      <c r="D50" s="10"/>
      <c r="E50" s="10"/>
      <c r="F50" s="10"/>
      <c r="G50" s="11"/>
      <c r="H50" s="101"/>
      <c r="I50" s="136"/>
      <c r="J50" s="137"/>
      <c r="K50" s="514">
        <f t="shared" si="0"/>
        <v>0</v>
      </c>
      <c r="L50" s="10"/>
      <c r="M50" s="10"/>
      <c r="N50" s="10"/>
      <c r="O50" s="10"/>
      <c r="P50" s="10"/>
      <c r="Q50" s="140"/>
      <c r="R50" s="140"/>
      <c r="S50" s="141"/>
      <c r="T50" s="141"/>
      <c r="U50" s="141"/>
      <c r="V50" s="141"/>
      <c r="W50" s="141"/>
      <c r="X50" s="153">
        <f t="shared" si="1"/>
        <v>0</v>
      </c>
    </row>
    <row r="51" spans="1:24" hidden="1" x14ac:dyDescent="0.3">
      <c r="A51" s="12">
        <v>48</v>
      </c>
      <c r="B51" s="10"/>
      <c r="C51" s="10"/>
      <c r="D51" s="10"/>
      <c r="E51" s="10"/>
      <c r="F51" s="10"/>
      <c r="G51" s="11"/>
      <c r="H51" s="101"/>
      <c r="I51" s="136"/>
      <c r="J51" s="137"/>
      <c r="K51" s="514">
        <f t="shared" si="0"/>
        <v>0</v>
      </c>
      <c r="L51" s="10"/>
      <c r="M51" s="10"/>
      <c r="N51" s="10"/>
      <c r="O51" s="10"/>
      <c r="P51" s="10"/>
      <c r="Q51" s="140"/>
      <c r="R51" s="140"/>
      <c r="S51" s="141"/>
      <c r="T51" s="141"/>
      <c r="U51" s="141"/>
      <c r="V51" s="141"/>
      <c r="W51" s="141"/>
      <c r="X51" s="153">
        <f t="shared" si="1"/>
        <v>0</v>
      </c>
    </row>
    <row r="52" spans="1:24" hidden="1" x14ac:dyDescent="0.3">
      <c r="A52" s="1">
        <v>49</v>
      </c>
      <c r="B52" s="10"/>
      <c r="C52" s="10"/>
      <c r="D52" s="10"/>
      <c r="E52" s="10"/>
      <c r="F52" s="10"/>
      <c r="G52" s="11"/>
      <c r="H52" s="101"/>
      <c r="I52" s="136"/>
      <c r="J52" s="137"/>
      <c r="K52" s="514">
        <f t="shared" si="0"/>
        <v>0</v>
      </c>
      <c r="L52" s="10"/>
      <c r="M52" s="10"/>
      <c r="N52" s="10"/>
      <c r="O52" s="10"/>
      <c r="P52" s="10"/>
      <c r="Q52" s="140"/>
      <c r="R52" s="140"/>
      <c r="S52" s="141"/>
      <c r="T52" s="141"/>
      <c r="U52" s="141"/>
      <c r="V52" s="141"/>
      <c r="W52" s="141"/>
      <c r="X52" s="153">
        <f t="shared" si="1"/>
        <v>0</v>
      </c>
    </row>
    <row r="53" spans="1:24" hidden="1" x14ac:dyDescent="0.3">
      <c r="A53" s="12">
        <v>50</v>
      </c>
      <c r="B53" s="13"/>
      <c r="C53" s="10"/>
      <c r="D53" s="13"/>
      <c r="E53" s="10"/>
      <c r="F53" s="10"/>
      <c r="G53" s="14"/>
      <c r="H53" s="103"/>
      <c r="I53" s="142"/>
      <c r="J53" s="143"/>
      <c r="K53" s="514">
        <f t="shared" si="0"/>
        <v>0</v>
      </c>
      <c r="L53" s="13"/>
      <c r="M53" s="13"/>
      <c r="N53" s="13"/>
      <c r="O53" s="13"/>
      <c r="P53" s="13"/>
      <c r="Q53" s="140"/>
      <c r="R53" s="140"/>
      <c r="S53" s="141"/>
      <c r="T53" s="141"/>
      <c r="U53" s="141"/>
      <c r="V53" s="141"/>
      <c r="W53" s="141"/>
      <c r="X53" s="153">
        <f t="shared" si="1"/>
        <v>0</v>
      </c>
    </row>
    <row r="54" spans="1:24" hidden="1" x14ac:dyDescent="0.3">
      <c r="A54" s="12">
        <v>51</v>
      </c>
      <c r="B54" s="10"/>
      <c r="C54" s="10"/>
      <c r="D54" s="10"/>
      <c r="E54" s="10"/>
      <c r="F54" s="10"/>
      <c r="G54" s="11"/>
      <c r="H54" s="101"/>
      <c r="I54" s="136"/>
      <c r="J54" s="137"/>
      <c r="K54" s="514">
        <f t="shared" si="0"/>
        <v>0</v>
      </c>
      <c r="L54" s="10"/>
      <c r="M54" s="10"/>
      <c r="N54" s="10"/>
      <c r="O54" s="10"/>
      <c r="P54" s="10"/>
      <c r="Q54" s="140"/>
      <c r="R54" s="140"/>
      <c r="S54" s="141"/>
      <c r="T54" s="141"/>
      <c r="U54" s="141"/>
      <c r="V54" s="141"/>
      <c r="W54" s="141"/>
      <c r="X54" s="153">
        <f t="shared" si="1"/>
        <v>0</v>
      </c>
    </row>
    <row r="55" spans="1:24" hidden="1" x14ac:dyDescent="0.3">
      <c r="A55" s="1">
        <v>52</v>
      </c>
      <c r="B55" s="10"/>
      <c r="C55" s="10"/>
      <c r="D55" s="10"/>
      <c r="E55" s="10"/>
      <c r="F55" s="10"/>
      <c r="G55" s="11"/>
      <c r="H55" s="101"/>
      <c r="I55" s="136"/>
      <c r="J55" s="137"/>
      <c r="K55" s="514">
        <f t="shared" si="0"/>
        <v>0</v>
      </c>
      <c r="L55" s="10"/>
      <c r="M55" s="10"/>
      <c r="N55" s="10"/>
      <c r="O55" s="10"/>
      <c r="P55" s="10"/>
      <c r="Q55" s="140"/>
      <c r="R55" s="140"/>
      <c r="S55" s="141"/>
      <c r="T55" s="141"/>
      <c r="U55" s="141"/>
      <c r="V55" s="141"/>
      <c r="W55" s="141"/>
      <c r="X55" s="153">
        <f t="shared" si="1"/>
        <v>0</v>
      </c>
    </row>
    <row r="56" spans="1:24" hidden="1" x14ac:dyDescent="0.3">
      <c r="A56" s="12">
        <v>53</v>
      </c>
      <c r="B56" s="10"/>
      <c r="C56" s="10"/>
      <c r="D56" s="10"/>
      <c r="E56" s="10"/>
      <c r="F56" s="10"/>
      <c r="G56" s="11"/>
      <c r="H56" s="101"/>
      <c r="I56" s="136"/>
      <c r="J56" s="137"/>
      <c r="K56" s="514">
        <f t="shared" si="0"/>
        <v>0</v>
      </c>
      <c r="L56" s="10"/>
      <c r="M56" s="10"/>
      <c r="N56" s="10"/>
      <c r="O56" s="10"/>
      <c r="P56" s="10"/>
      <c r="Q56" s="140"/>
      <c r="R56" s="140"/>
      <c r="S56" s="141"/>
      <c r="T56" s="141"/>
      <c r="U56" s="141"/>
      <c r="V56" s="141"/>
      <c r="W56" s="141"/>
      <c r="X56" s="153">
        <f t="shared" si="1"/>
        <v>0</v>
      </c>
    </row>
    <row r="57" spans="1:24" hidden="1" x14ac:dyDescent="0.3">
      <c r="A57" s="12">
        <v>54</v>
      </c>
      <c r="B57" s="13"/>
      <c r="C57" s="10"/>
      <c r="D57" s="13"/>
      <c r="E57" s="10"/>
      <c r="F57" s="10"/>
      <c r="G57" s="14"/>
      <c r="H57" s="103"/>
      <c r="I57" s="142"/>
      <c r="J57" s="143"/>
      <c r="K57" s="514">
        <f t="shared" si="0"/>
        <v>0</v>
      </c>
      <c r="L57" s="13"/>
      <c r="M57" s="13"/>
      <c r="N57" s="13"/>
      <c r="O57" s="13"/>
      <c r="P57" s="13"/>
      <c r="Q57" s="140"/>
      <c r="R57" s="140"/>
      <c r="S57" s="141"/>
      <c r="T57" s="141"/>
      <c r="U57" s="141"/>
      <c r="V57" s="141"/>
      <c r="W57" s="141"/>
      <c r="X57" s="153">
        <f t="shared" si="1"/>
        <v>0</v>
      </c>
    </row>
    <row r="58" spans="1:24" hidden="1" x14ac:dyDescent="0.3">
      <c r="A58" s="1">
        <v>55</v>
      </c>
      <c r="B58" s="10"/>
      <c r="C58" s="10"/>
      <c r="D58" s="10"/>
      <c r="E58" s="10"/>
      <c r="F58" s="10"/>
      <c r="G58" s="11"/>
      <c r="H58" s="101"/>
      <c r="I58" s="136"/>
      <c r="J58" s="137"/>
      <c r="K58" s="514">
        <f t="shared" si="0"/>
        <v>0</v>
      </c>
      <c r="L58" s="10"/>
      <c r="M58" s="10"/>
      <c r="N58" s="10"/>
      <c r="O58" s="10"/>
      <c r="P58" s="10"/>
      <c r="Q58" s="140"/>
      <c r="R58" s="140"/>
      <c r="S58" s="141"/>
      <c r="T58" s="141"/>
      <c r="U58" s="141"/>
      <c r="V58" s="141"/>
      <c r="W58" s="141"/>
      <c r="X58" s="153">
        <f t="shared" si="1"/>
        <v>0</v>
      </c>
    </row>
    <row r="59" spans="1:24" ht="15.75" hidden="1" customHeight="1" x14ac:dyDescent="0.3">
      <c r="A59" s="12">
        <v>56</v>
      </c>
      <c r="B59" s="10"/>
      <c r="C59" s="10"/>
      <c r="D59" s="10"/>
      <c r="E59" s="10"/>
      <c r="F59" s="10"/>
      <c r="G59" s="11"/>
      <c r="H59" s="101"/>
      <c r="I59" s="136"/>
      <c r="J59" s="137"/>
      <c r="K59" s="514">
        <f t="shared" si="0"/>
        <v>0</v>
      </c>
      <c r="L59" s="10"/>
      <c r="M59" s="10"/>
      <c r="N59" s="10"/>
      <c r="O59" s="10"/>
      <c r="P59" s="10"/>
      <c r="Q59" s="140"/>
      <c r="R59" s="140"/>
      <c r="S59" s="141"/>
      <c r="T59" s="141"/>
      <c r="U59" s="141"/>
      <c r="V59" s="141"/>
      <c r="W59" s="141"/>
      <c r="X59" s="153">
        <f t="shared" si="1"/>
        <v>0</v>
      </c>
    </row>
    <row r="60" spans="1:24" ht="15.75" hidden="1" customHeight="1" x14ac:dyDescent="0.3">
      <c r="A60" s="12">
        <v>57</v>
      </c>
      <c r="B60" s="10"/>
      <c r="C60" s="10"/>
      <c r="D60" s="10"/>
      <c r="E60" s="10"/>
      <c r="F60" s="10"/>
      <c r="G60" s="11"/>
      <c r="H60" s="101"/>
      <c r="I60" s="136"/>
      <c r="J60" s="137"/>
      <c r="K60" s="514">
        <f t="shared" si="0"/>
        <v>0</v>
      </c>
      <c r="L60" s="10"/>
      <c r="M60" s="10"/>
      <c r="N60" s="10"/>
      <c r="O60" s="10"/>
      <c r="P60" s="10"/>
      <c r="Q60" s="140"/>
      <c r="R60" s="140"/>
      <c r="S60" s="141"/>
      <c r="T60" s="141"/>
      <c r="U60" s="141"/>
      <c r="V60" s="141"/>
      <c r="W60" s="141"/>
      <c r="X60" s="153">
        <f t="shared" si="1"/>
        <v>0</v>
      </c>
    </row>
    <row r="61" spans="1:24" ht="15.75" hidden="1" customHeight="1" x14ac:dyDescent="0.3">
      <c r="A61" s="1">
        <v>58</v>
      </c>
      <c r="B61" s="13"/>
      <c r="C61" s="10"/>
      <c r="D61" s="13"/>
      <c r="E61" s="10"/>
      <c r="F61" s="10"/>
      <c r="G61" s="14"/>
      <c r="H61" s="103"/>
      <c r="I61" s="142"/>
      <c r="J61" s="143"/>
      <c r="K61" s="514">
        <f t="shared" si="0"/>
        <v>0</v>
      </c>
      <c r="L61" s="13"/>
      <c r="M61" s="13"/>
      <c r="N61" s="13"/>
      <c r="O61" s="13"/>
      <c r="P61" s="13"/>
      <c r="Q61" s="140"/>
      <c r="R61" s="140"/>
      <c r="S61" s="141"/>
      <c r="T61" s="141"/>
      <c r="U61" s="141"/>
      <c r="V61" s="141"/>
      <c r="W61" s="141"/>
      <c r="X61" s="153">
        <f t="shared" si="1"/>
        <v>0</v>
      </c>
    </row>
    <row r="62" spans="1:24" hidden="1" x14ac:dyDescent="0.3">
      <c r="A62" s="12">
        <v>59</v>
      </c>
      <c r="B62" s="10"/>
      <c r="C62" s="10"/>
      <c r="D62" s="10"/>
      <c r="E62" s="10"/>
      <c r="F62" s="10"/>
      <c r="G62" s="11"/>
      <c r="H62" s="101"/>
      <c r="I62" s="136"/>
      <c r="J62" s="137"/>
      <c r="K62" s="514">
        <f t="shared" si="0"/>
        <v>0</v>
      </c>
      <c r="L62" s="10"/>
      <c r="M62" s="10"/>
      <c r="N62" s="10"/>
      <c r="O62" s="10"/>
      <c r="P62" s="10"/>
      <c r="Q62" s="140"/>
      <c r="R62" s="140"/>
      <c r="S62" s="141"/>
      <c r="T62" s="141"/>
      <c r="U62" s="141"/>
      <c r="V62" s="141"/>
      <c r="W62" s="141"/>
      <c r="X62" s="153">
        <f t="shared" si="1"/>
        <v>0</v>
      </c>
    </row>
    <row r="63" spans="1:24" hidden="1" x14ac:dyDescent="0.3">
      <c r="A63" s="12">
        <v>60</v>
      </c>
      <c r="B63" s="10"/>
      <c r="C63" s="10"/>
      <c r="D63" s="10"/>
      <c r="E63" s="10"/>
      <c r="F63" s="10"/>
      <c r="G63" s="11"/>
      <c r="H63" s="101"/>
      <c r="I63" s="136"/>
      <c r="J63" s="137"/>
      <c r="K63" s="514">
        <f t="shared" si="0"/>
        <v>0</v>
      </c>
      <c r="L63" s="10"/>
      <c r="M63" s="10"/>
      <c r="N63" s="10"/>
      <c r="O63" s="10"/>
      <c r="P63" s="10"/>
      <c r="Q63" s="140"/>
      <c r="R63" s="140"/>
      <c r="S63" s="141"/>
      <c r="T63" s="141"/>
      <c r="U63" s="141"/>
      <c r="V63" s="141"/>
      <c r="W63" s="141"/>
      <c r="X63" s="153">
        <f t="shared" si="1"/>
        <v>0</v>
      </c>
    </row>
    <row r="64" spans="1:24" hidden="1" x14ac:dyDescent="0.3">
      <c r="A64" s="1">
        <v>61</v>
      </c>
      <c r="B64" s="10"/>
      <c r="C64" s="10"/>
      <c r="D64" s="10"/>
      <c r="E64" s="10"/>
      <c r="F64" s="10"/>
      <c r="G64" s="11"/>
      <c r="H64" s="101"/>
      <c r="I64" s="136"/>
      <c r="J64" s="137"/>
      <c r="K64" s="514">
        <f t="shared" si="0"/>
        <v>0</v>
      </c>
      <c r="L64" s="10"/>
      <c r="M64" s="10"/>
      <c r="N64" s="10"/>
      <c r="O64" s="10"/>
      <c r="P64" s="10"/>
      <c r="Q64" s="140"/>
      <c r="R64" s="140"/>
      <c r="S64" s="141"/>
      <c r="T64" s="141"/>
      <c r="U64" s="141"/>
      <c r="V64" s="141"/>
      <c r="W64" s="141"/>
      <c r="X64" s="153">
        <f t="shared" si="1"/>
        <v>0</v>
      </c>
    </row>
    <row r="65" spans="1:24" hidden="1" x14ac:dyDescent="0.3">
      <c r="A65" s="12">
        <v>62</v>
      </c>
      <c r="B65" s="13"/>
      <c r="C65" s="10"/>
      <c r="D65" s="13"/>
      <c r="E65" s="10"/>
      <c r="F65" s="10"/>
      <c r="G65" s="14"/>
      <c r="H65" s="103"/>
      <c r="I65" s="142"/>
      <c r="J65" s="143"/>
      <c r="K65" s="514">
        <f t="shared" si="0"/>
        <v>0</v>
      </c>
      <c r="L65" s="13"/>
      <c r="M65" s="13"/>
      <c r="N65" s="13"/>
      <c r="O65" s="13"/>
      <c r="P65" s="13"/>
      <c r="Q65" s="140"/>
      <c r="R65" s="140"/>
      <c r="S65" s="141"/>
      <c r="T65" s="141"/>
      <c r="U65" s="141"/>
      <c r="V65" s="141"/>
      <c r="W65" s="141"/>
      <c r="X65" s="153">
        <f t="shared" si="1"/>
        <v>0</v>
      </c>
    </row>
    <row r="66" spans="1:24" hidden="1" x14ac:dyDescent="0.3">
      <c r="A66" s="12">
        <v>63</v>
      </c>
      <c r="B66" s="10"/>
      <c r="C66" s="10"/>
      <c r="D66" s="10"/>
      <c r="E66" s="10"/>
      <c r="F66" s="10"/>
      <c r="G66" s="11"/>
      <c r="H66" s="101"/>
      <c r="I66" s="136"/>
      <c r="J66" s="137"/>
      <c r="K66" s="514">
        <f t="shared" si="0"/>
        <v>0</v>
      </c>
      <c r="L66" s="10"/>
      <c r="M66" s="10"/>
      <c r="N66" s="10"/>
      <c r="O66" s="10"/>
      <c r="P66" s="10"/>
      <c r="Q66" s="140"/>
      <c r="R66" s="140"/>
      <c r="S66" s="141"/>
      <c r="T66" s="141"/>
      <c r="U66" s="141"/>
      <c r="V66" s="141"/>
      <c r="W66" s="141"/>
      <c r="X66" s="153">
        <f t="shared" si="1"/>
        <v>0</v>
      </c>
    </row>
    <row r="67" spans="1:24" hidden="1" x14ac:dyDescent="0.3">
      <c r="A67" s="1">
        <v>64</v>
      </c>
      <c r="B67" s="10"/>
      <c r="C67" s="10"/>
      <c r="D67" s="10"/>
      <c r="E67" s="10"/>
      <c r="F67" s="10"/>
      <c r="G67" s="11"/>
      <c r="H67" s="101"/>
      <c r="I67" s="136"/>
      <c r="J67" s="137"/>
      <c r="K67" s="514">
        <f t="shared" si="0"/>
        <v>0</v>
      </c>
      <c r="L67" s="10"/>
      <c r="M67" s="10"/>
      <c r="N67" s="10"/>
      <c r="O67" s="10"/>
      <c r="P67" s="10"/>
      <c r="Q67" s="140"/>
      <c r="R67" s="140"/>
      <c r="S67" s="141"/>
      <c r="T67" s="141"/>
      <c r="U67" s="141"/>
      <c r="V67" s="141"/>
      <c r="W67" s="141"/>
      <c r="X67" s="153">
        <f t="shared" si="1"/>
        <v>0</v>
      </c>
    </row>
    <row r="68" spans="1:24" hidden="1" x14ac:dyDescent="0.3">
      <c r="A68" s="12">
        <v>65</v>
      </c>
      <c r="B68" s="10"/>
      <c r="C68" s="10"/>
      <c r="D68" s="10"/>
      <c r="E68" s="10"/>
      <c r="F68" s="10"/>
      <c r="G68" s="11"/>
      <c r="H68" s="101"/>
      <c r="I68" s="136"/>
      <c r="J68" s="137"/>
      <c r="K68" s="514">
        <f t="shared" si="0"/>
        <v>0</v>
      </c>
      <c r="L68" s="10"/>
      <c r="M68" s="10"/>
      <c r="N68" s="10"/>
      <c r="O68" s="10"/>
      <c r="P68" s="10"/>
      <c r="Q68" s="140"/>
      <c r="R68" s="140"/>
      <c r="S68" s="141"/>
      <c r="T68" s="141"/>
      <c r="U68" s="141"/>
      <c r="V68" s="141"/>
      <c r="W68" s="141"/>
      <c r="X68" s="153">
        <f t="shared" si="1"/>
        <v>0</v>
      </c>
    </row>
    <row r="69" spans="1:24" hidden="1" x14ac:dyDescent="0.3">
      <c r="A69" s="12">
        <v>66</v>
      </c>
      <c r="B69" s="13"/>
      <c r="C69" s="10"/>
      <c r="D69" s="13"/>
      <c r="E69" s="10"/>
      <c r="F69" s="10"/>
      <c r="G69" s="14"/>
      <c r="H69" s="103"/>
      <c r="I69" s="142"/>
      <c r="J69" s="143"/>
      <c r="K69" s="514">
        <f t="shared" ref="K69:K112" si="2">CONVERT(J69,"ozm","kg")</f>
        <v>0</v>
      </c>
      <c r="L69" s="13"/>
      <c r="M69" s="13"/>
      <c r="N69" s="13"/>
      <c r="O69" s="13"/>
      <c r="P69" s="13"/>
      <c r="Q69" s="140"/>
      <c r="R69" s="140"/>
      <c r="S69" s="141"/>
      <c r="T69" s="141"/>
      <c r="U69" s="141"/>
      <c r="V69" s="141"/>
      <c r="W69" s="141"/>
      <c r="X69" s="153">
        <f t="shared" ref="X69:X111" si="3">SUM(L69:S69)</f>
        <v>0</v>
      </c>
    </row>
    <row r="70" spans="1:24" hidden="1" x14ac:dyDescent="0.3">
      <c r="A70" s="1">
        <v>67</v>
      </c>
      <c r="B70" s="10"/>
      <c r="C70" s="10"/>
      <c r="D70" s="10"/>
      <c r="E70" s="10"/>
      <c r="F70" s="10"/>
      <c r="G70" s="11"/>
      <c r="H70" s="101"/>
      <c r="I70" s="136"/>
      <c r="J70" s="137"/>
      <c r="K70" s="514">
        <f t="shared" si="2"/>
        <v>0</v>
      </c>
      <c r="L70" s="10"/>
      <c r="M70" s="10"/>
      <c r="N70" s="10"/>
      <c r="O70" s="10"/>
      <c r="P70" s="10"/>
      <c r="Q70" s="140"/>
      <c r="R70" s="140"/>
      <c r="S70" s="141"/>
      <c r="T70" s="141"/>
      <c r="U70" s="141"/>
      <c r="V70" s="141"/>
      <c r="W70" s="141"/>
      <c r="X70" s="153">
        <f t="shared" si="3"/>
        <v>0</v>
      </c>
    </row>
    <row r="71" spans="1:24" hidden="1" x14ac:dyDescent="0.3">
      <c r="A71" s="12">
        <v>68</v>
      </c>
      <c r="B71" s="10"/>
      <c r="C71" s="10"/>
      <c r="D71" s="10"/>
      <c r="E71" s="10"/>
      <c r="F71" s="10"/>
      <c r="G71" s="11"/>
      <c r="H71" s="101"/>
      <c r="I71" s="136"/>
      <c r="J71" s="137"/>
      <c r="K71" s="514">
        <f t="shared" si="2"/>
        <v>0</v>
      </c>
      <c r="L71" s="10"/>
      <c r="M71" s="10"/>
      <c r="N71" s="10"/>
      <c r="O71" s="10"/>
      <c r="P71" s="10"/>
      <c r="Q71" s="140"/>
      <c r="R71" s="140"/>
      <c r="S71" s="141"/>
      <c r="T71" s="141"/>
      <c r="U71" s="141"/>
      <c r="V71" s="141"/>
      <c r="W71" s="141"/>
      <c r="X71" s="153">
        <f t="shared" si="3"/>
        <v>0</v>
      </c>
    </row>
    <row r="72" spans="1:24" hidden="1" x14ac:dyDescent="0.3">
      <c r="A72" s="12">
        <v>69</v>
      </c>
      <c r="B72" s="10"/>
      <c r="C72" s="10"/>
      <c r="D72" s="10"/>
      <c r="E72" s="10"/>
      <c r="F72" s="10"/>
      <c r="G72" s="11"/>
      <c r="H72" s="101"/>
      <c r="I72" s="136"/>
      <c r="J72" s="137"/>
      <c r="K72" s="514">
        <f t="shared" si="2"/>
        <v>0</v>
      </c>
      <c r="L72" s="10"/>
      <c r="M72" s="10"/>
      <c r="N72" s="10"/>
      <c r="O72" s="10"/>
      <c r="P72" s="10"/>
      <c r="Q72" s="140"/>
      <c r="R72" s="140"/>
      <c r="S72" s="141"/>
      <c r="T72" s="141"/>
      <c r="U72" s="141"/>
      <c r="V72" s="141"/>
      <c r="W72" s="141"/>
      <c r="X72" s="153">
        <f t="shared" si="3"/>
        <v>0</v>
      </c>
    </row>
    <row r="73" spans="1:24" hidden="1" x14ac:dyDescent="0.3">
      <c r="A73" s="1">
        <v>70</v>
      </c>
      <c r="B73" s="13"/>
      <c r="C73" s="10"/>
      <c r="D73" s="13"/>
      <c r="E73" s="10"/>
      <c r="F73" s="10"/>
      <c r="G73" s="11"/>
      <c r="H73" s="103"/>
      <c r="I73" s="142"/>
      <c r="J73" s="143"/>
      <c r="K73" s="514">
        <f t="shared" si="2"/>
        <v>0</v>
      </c>
      <c r="L73" s="13"/>
      <c r="M73" s="13"/>
      <c r="N73" s="13"/>
      <c r="O73" s="13"/>
      <c r="P73" s="13"/>
      <c r="Q73" s="140"/>
      <c r="R73" s="140"/>
      <c r="S73" s="141"/>
      <c r="T73" s="141"/>
      <c r="U73" s="141"/>
      <c r="V73" s="141"/>
      <c r="W73" s="141"/>
      <c r="X73" s="153">
        <f t="shared" si="3"/>
        <v>0</v>
      </c>
    </row>
    <row r="74" spans="1:24" hidden="1" x14ac:dyDescent="0.3">
      <c r="A74" s="12">
        <v>71</v>
      </c>
      <c r="B74" s="10"/>
      <c r="C74" s="10"/>
      <c r="D74" s="10"/>
      <c r="E74" s="10"/>
      <c r="F74" s="10"/>
      <c r="G74" s="11"/>
      <c r="H74" s="101"/>
      <c r="I74" s="136"/>
      <c r="J74" s="137"/>
      <c r="K74" s="514">
        <f t="shared" si="2"/>
        <v>0</v>
      </c>
      <c r="L74" s="10"/>
      <c r="M74" s="10"/>
      <c r="N74" s="10"/>
      <c r="O74" s="10"/>
      <c r="P74" s="10"/>
      <c r="Q74" s="140"/>
      <c r="R74" s="140"/>
      <c r="S74" s="141"/>
      <c r="T74" s="141"/>
      <c r="U74" s="141"/>
      <c r="V74" s="141"/>
      <c r="W74" s="141"/>
      <c r="X74" s="153">
        <f t="shared" si="3"/>
        <v>0</v>
      </c>
    </row>
    <row r="75" spans="1:24" hidden="1" x14ac:dyDescent="0.3">
      <c r="A75" s="12">
        <v>72</v>
      </c>
      <c r="B75" s="10"/>
      <c r="C75" s="10"/>
      <c r="D75" s="10"/>
      <c r="E75" s="10"/>
      <c r="F75" s="10"/>
      <c r="G75" s="11"/>
      <c r="H75" s="101"/>
      <c r="I75" s="136"/>
      <c r="J75" s="137"/>
      <c r="K75" s="514">
        <f t="shared" si="2"/>
        <v>0</v>
      </c>
      <c r="L75" s="10"/>
      <c r="M75" s="10"/>
      <c r="N75" s="10"/>
      <c r="O75" s="10"/>
      <c r="P75" s="10"/>
      <c r="Q75" s="140"/>
      <c r="R75" s="140"/>
      <c r="S75" s="141"/>
      <c r="T75" s="141"/>
      <c r="U75" s="141"/>
      <c r="V75" s="141"/>
      <c r="W75" s="141"/>
      <c r="X75" s="153">
        <f t="shared" si="3"/>
        <v>0</v>
      </c>
    </row>
    <row r="76" spans="1:24" hidden="1" x14ac:dyDescent="0.3">
      <c r="A76" s="1">
        <v>73</v>
      </c>
      <c r="B76" s="10"/>
      <c r="C76" s="10"/>
      <c r="D76" s="10"/>
      <c r="E76" s="10"/>
      <c r="F76" s="10"/>
      <c r="G76" s="11"/>
      <c r="H76" s="101"/>
      <c r="I76" s="136"/>
      <c r="J76" s="137"/>
      <c r="K76" s="514">
        <f t="shared" si="2"/>
        <v>0</v>
      </c>
      <c r="L76" s="10"/>
      <c r="M76" s="10"/>
      <c r="N76" s="10"/>
      <c r="O76" s="10"/>
      <c r="P76" s="10"/>
      <c r="Q76" s="140"/>
      <c r="R76" s="140"/>
      <c r="S76" s="141"/>
      <c r="T76" s="141"/>
      <c r="U76" s="141"/>
      <c r="V76" s="141"/>
      <c r="W76" s="141"/>
      <c r="X76" s="153">
        <f t="shared" si="3"/>
        <v>0</v>
      </c>
    </row>
    <row r="77" spans="1:24" hidden="1" x14ac:dyDescent="0.3">
      <c r="A77" s="12">
        <v>74</v>
      </c>
      <c r="B77" s="13"/>
      <c r="C77" s="10"/>
      <c r="D77" s="13"/>
      <c r="E77" s="10"/>
      <c r="F77" s="10"/>
      <c r="G77" s="11"/>
      <c r="H77" s="103"/>
      <c r="I77" s="142"/>
      <c r="J77" s="143"/>
      <c r="K77" s="514">
        <f t="shared" si="2"/>
        <v>0</v>
      </c>
      <c r="L77" s="13"/>
      <c r="M77" s="13"/>
      <c r="N77" s="13"/>
      <c r="O77" s="13"/>
      <c r="P77" s="13"/>
      <c r="Q77" s="140"/>
      <c r="R77" s="140"/>
      <c r="S77" s="141"/>
      <c r="T77" s="141"/>
      <c r="U77" s="141"/>
      <c r="V77" s="141"/>
      <c r="W77" s="141"/>
      <c r="X77" s="153">
        <f t="shared" si="3"/>
        <v>0</v>
      </c>
    </row>
    <row r="78" spans="1:24" hidden="1" x14ac:dyDescent="0.3">
      <c r="A78" s="12">
        <v>75</v>
      </c>
      <c r="B78" s="10"/>
      <c r="C78" s="10"/>
      <c r="D78" s="10"/>
      <c r="E78" s="10"/>
      <c r="F78" s="10"/>
      <c r="G78" s="11"/>
      <c r="H78" s="101"/>
      <c r="I78" s="136"/>
      <c r="J78" s="137"/>
      <c r="K78" s="514">
        <f t="shared" si="2"/>
        <v>0</v>
      </c>
      <c r="L78" s="10"/>
      <c r="M78" s="10"/>
      <c r="N78" s="10"/>
      <c r="O78" s="10"/>
      <c r="P78" s="10"/>
      <c r="Q78" s="140"/>
      <c r="R78" s="140"/>
      <c r="S78" s="141"/>
      <c r="T78" s="141"/>
      <c r="U78" s="141"/>
      <c r="V78" s="141"/>
      <c r="W78" s="141"/>
      <c r="X78" s="153">
        <f t="shared" si="3"/>
        <v>0</v>
      </c>
    </row>
    <row r="79" spans="1:24" hidden="1" x14ac:dyDescent="0.3">
      <c r="A79" s="1">
        <v>76</v>
      </c>
      <c r="B79" s="10"/>
      <c r="C79" s="10"/>
      <c r="D79" s="10"/>
      <c r="E79" s="10"/>
      <c r="F79" s="10"/>
      <c r="G79" s="11"/>
      <c r="H79" s="101"/>
      <c r="I79" s="136"/>
      <c r="J79" s="137"/>
      <c r="K79" s="514">
        <f t="shared" si="2"/>
        <v>0</v>
      </c>
      <c r="L79" s="10"/>
      <c r="M79" s="10"/>
      <c r="N79" s="10"/>
      <c r="O79" s="10"/>
      <c r="P79" s="10"/>
      <c r="Q79" s="140"/>
      <c r="R79" s="140"/>
      <c r="S79" s="141"/>
      <c r="T79" s="141"/>
      <c r="U79" s="141"/>
      <c r="V79" s="141"/>
      <c r="W79" s="141"/>
      <c r="X79" s="153">
        <f t="shared" si="3"/>
        <v>0</v>
      </c>
    </row>
    <row r="80" spans="1:24" hidden="1" x14ac:dyDescent="0.3">
      <c r="A80" s="12">
        <v>77</v>
      </c>
      <c r="B80" s="10"/>
      <c r="C80" s="10"/>
      <c r="D80" s="10"/>
      <c r="E80" s="10"/>
      <c r="F80" s="10"/>
      <c r="G80" s="11"/>
      <c r="H80" s="101"/>
      <c r="I80" s="136"/>
      <c r="J80" s="137"/>
      <c r="K80" s="514">
        <f t="shared" si="2"/>
        <v>0</v>
      </c>
      <c r="L80" s="10"/>
      <c r="M80" s="10"/>
      <c r="N80" s="10"/>
      <c r="O80" s="10"/>
      <c r="P80" s="10"/>
      <c r="Q80" s="140"/>
      <c r="R80" s="140"/>
      <c r="S80" s="141"/>
      <c r="T80" s="141"/>
      <c r="U80" s="141"/>
      <c r="V80" s="141"/>
      <c r="W80" s="141"/>
      <c r="X80" s="153">
        <f t="shared" si="3"/>
        <v>0</v>
      </c>
    </row>
    <row r="81" spans="1:24" hidden="1" x14ac:dyDescent="0.3">
      <c r="A81" s="12">
        <v>78</v>
      </c>
      <c r="B81" s="13"/>
      <c r="C81" s="10"/>
      <c r="D81" s="13"/>
      <c r="E81" s="10"/>
      <c r="F81" s="10"/>
      <c r="G81" s="14"/>
      <c r="H81" s="103"/>
      <c r="I81" s="142"/>
      <c r="J81" s="143"/>
      <c r="K81" s="514">
        <f t="shared" si="2"/>
        <v>0</v>
      </c>
      <c r="L81" s="13"/>
      <c r="M81" s="13"/>
      <c r="N81" s="13"/>
      <c r="O81" s="13"/>
      <c r="P81" s="13"/>
      <c r="Q81" s="140"/>
      <c r="R81" s="140"/>
      <c r="S81" s="141"/>
      <c r="T81" s="141"/>
      <c r="U81" s="141"/>
      <c r="V81" s="141"/>
      <c r="W81" s="141"/>
      <c r="X81" s="153">
        <f t="shared" si="3"/>
        <v>0</v>
      </c>
    </row>
    <row r="82" spans="1:24" hidden="1" x14ac:dyDescent="0.3">
      <c r="A82" s="1">
        <v>79</v>
      </c>
      <c r="B82" s="10"/>
      <c r="C82" s="10"/>
      <c r="D82" s="10"/>
      <c r="E82" s="10"/>
      <c r="F82" s="10"/>
      <c r="G82" s="11"/>
      <c r="H82" s="101"/>
      <c r="I82" s="136"/>
      <c r="J82" s="137"/>
      <c r="K82" s="514">
        <f t="shared" si="2"/>
        <v>0</v>
      </c>
      <c r="L82" s="10"/>
      <c r="M82" s="10"/>
      <c r="N82" s="10"/>
      <c r="O82" s="10"/>
      <c r="P82" s="10"/>
      <c r="Q82" s="140"/>
      <c r="R82" s="140"/>
      <c r="S82" s="141"/>
      <c r="T82" s="141"/>
      <c r="U82" s="141"/>
      <c r="V82" s="141"/>
      <c r="W82" s="141"/>
      <c r="X82" s="153">
        <f t="shared" si="3"/>
        <v>0</v>
      </c>
    </row>
    <row r="83" spans="1:24" hidden="1" x14ac:dyDescent="0.3">
      <c r="A83" s="12">
        <v>80</v>
      </c>
      <c r="B83" s="10"/>
      <c r="C83" s="10"/>
      <c r="D83" s="10"/>
      <c r="E83" s="10"/>
      <c r="F83" s="10"/>
      <c r="G83" s="11"/>
      <c r="H83" s="101"/>
      <c r="I83" s="136"/>
      <c r="J83" s="137"/>
      <c r="K83" s="514">
        <f t="shared" si="2"/>
        <v>0</v>
      </c>
      <c r="L83" s="10"/>
      <c r="M83" s="10"/>
      <c r="N83" s="10"/>
      <c r="O83" s="10"/>
      <c r="P83" s="10"/>
      <c r="Q83" s="140"/>
      <c r="R83" s="140"/>
      <c r="S83" s="141"/>
      <c r="T83" s="141"/>
      <c r="U83" s="141"/>
      <c r="V83" s="141"/>
      <c r="W83" s="141"/>
      <c r="X83" s="153">
        <f t="shared" si="3"/>
        <v>0</v>
      </c>
    </row>
    <row r="84" spans="1:24" hidden="1" x14ac:dyDescent="0.3">
      <c r="A84" s="12">
        <v>81</v>
      </c>
      <c r="B84" s="10"/>
      <c r="C84" s="10"/>
      <c r="D84" s="10"/>
      <c r="E84" s="10"/>
      <c r="F84" s="10"/>
      <c r="G84" s="11"/>
      <c r="H84" s="101"/>
      <c r="I84" s="136"/>
      <c r="J84" s="137"/>
      <c r="K84" s="514">
        <f t="shared" si="2"/>
        <v>0</v>
      </c>
      <c r="L84" s="10"/>
      <c r="M84" s="10"/>
      <c r="N84" s="10"/>
      <c r="O84" s="10"/>
      <c r="P84" s="10"/>
      <c r="Q84" s="140"/>
      <c r="R84" s="140"/>
      <c r="S84" s="141"/>
      <c r="T84" s="141"/>
      <c r="U84" s="141"/>
      <c r="V84" s="141"/>
      <c r="W84" s="141"/>
      <c r="X84" s="153">
        <f t="shared" si="3"/>
        <v>0</v>
      </c>
    </row>
    <row r="85" spans="1:24" hidden="1" x14ac:dyDescent="0.3">
      <c r="A85" s="1">
        <v>82</v>
      </c>
      <c r="B85" s="13"/>
      <c r="C85" s="10"/>
      <c r="D85" s="13"/>
      <c r="E85" s="10"/>
      <c r="F85" s="10"/>
      <c r="G85" s="14"/>
      <c r="H85" s="103"/>
      <c r="I85" s="142"/>
      <c r="J85" s="143"/>
      <c r="K85" s="514">
        <f t="shared" si="2"/>
        <v>0</v>
      </c>
      <c r="L85" s="13"/>
      <c r="M85" s="13"/>
      <c r="N85" s="13"/>
      <c r="O85" s="13"/>
      <c r="P85" s="13"/>
      <c r="Q85" s="140"/>
      <c r="R85" s="140"/>
      <c r="S85" s="141"/>
      <c r="T85" s="141"/>
      <c r="U85" s="141"/>
      <c r="V85" s="141"/>
      <c r="W85" s="141"/>
      <c r="X85" s="153">
        <f t="shared" si="3"/>
        <v>0</v>
      </c>
    </row>
    <row r="86" spans="1:24" hidden="1" x14ac:dyDescent="0.3">
      <c r="A86" s="12">
        <v>83</v>
      </c>
      <c r="B86" s="10"/>
      <c r="C86" s="10"/>
      <c r="D86" s="10"/>
      <c r="E86" s="10"/>
      <c r="F86" s="10"/>
      <c r="G86" s="11"/>
      <c r="H86" s="101"/>
      <c r="I86" s="136"/>
      <c r="J86" s="137"/>
      <c r="K86" s="514">
        <f t="shared" si="2"/>
        <v>0</v>
      </c>
      <c r="L86" s="10"/>
      <c r="M86" s="10"/>
      <c r="N86" s="10"/>
      <c r="O86" s="10"/>
      <c r="P86" s="10"/>
      <c r="Q86" s="140"/>
      <c r="R86" s="140"/>
      <c r="S86" s="141"/>
      <c r="T86" s="141"/>
      <c r="U86" s="141"/>
      <c r="V86" s="141"/>
      <c r="W86" s="141"/>
      <c r="X86" s="153">
        <f t="shared" si="3"/>
        <v>0</v>
      </c>
    </row>
    <row r="87" spans="1:24" hidden="1" x14ac:dyDescent="0.3">
      <c r="A87" s="12">
        <v>84</v>
      </c>
      <c r="B87" s="10"/>
      <c r="C87" s="10"/>
      <c r="D87" s="10"/>
      <c r="E87" s="10"/>
      <c r="F87" s="10"/>
      <c r="G87" s="11"/>
      <c r="H87" s="101"/>
      <c r="I87" s="136"/>
      <c r="J87" s="137"/>
      <c r="K87" s="514">
        <f t="shared" si="2"/>
        <v>0</v>
      </c>
      <c r="L87" s="10"/>
      <c r="M87" s="10"/>
      <c r="N87" s="10"/>
      <c r="O87" s="10"/>
      <c r="P87" s="10"/>
      <c r="Q87" s="140"/>
      <c r="R87" s="140"/>
      <c r="S87" s="141"/>
      <c r="T87" s="141"/>
      <c r="U87" s="141"/>
      <c r="V87" s="141"/>
      <c r="W87" s="141"/>
      <c r="X87" s="153">
        <f t="shared" si="3"/>
        <v>0</v>
      </c>
    </row>
    <row r="88" spans="1:24" hidden="1" x14ac:dyDescent="0.3">
      <c r="A88" s="1">
        <v>85</v>
      </c>
      <c r="B88" s="10"/>
      <c r="C88" s="10"/>
      <c r="D88" s="10"/>
      <c r="E88" s="10"/>
      <c r="F88" s="10"/>
      <c r="G88" s="11"/>
      <c r="H88" s="101"/>
      <c r="I88" s="136"/>
      <c r="J88" s="137"/>
      <c r="K88" s="514">
        <f t="shared" si="2"/>
        <v>0</v>
      </c>
      <c r="L88" s="10"/>
      <c r="M88" s="10"/>
      <c r="N88" s="10"/>
      <c r="O88" s="10"/>
      <c r="P88" s="10"/>
      <c r="Q88" s="140"/>
      <c r="R88" s="140"/>
      <c r="S88" s="141"/>
      <c r="T88" s="141"/>
      <c r="U88" s="141"/>
      <c r="V88" s="141"/>
      <c r="W88" s="141"/>
      <c r="X88" s="153">
        <f t="shared" si="3"/>
        <v>0</v>
      </c>
    </row>
    <row r="89" spans="1:24" hidden="1" x14ac:dyDescent="0.3">
      <c r="A89" s="12">
        <v>86</v>
      </c>
      <c r="B89" s="13"/>
      <c r="C89" s="10"/>
      <c r="D89" s="13"/>
      <c r="E89" s="10"/>
      <c r="F89" s="10"/>
      <c r="G89" s="14"/>
      <c r="H89" s="103"/>
      <c r="I89" s="142"/>
      <c r="J89" s="143"/>
      <c r="K89" s="514">
        <f t="shared" si="2"/>
        <v>0</v>
      </c>
      <c r="L89" s="13"/>
      <c r="M89" s="13"/>
      <c r="N89" s="13"/>
      <c r="O89" s="13"/>
      <c r="P89" s="13"/>
      <c r="Q89" s="140"/>
      <c r="R89" s="140"/>
      <c r="S89" s="141"/>
      <c r="T89" s="141"/>
      <c r="U89" s="141"/>
      <c r="V89" s="141"/>
      <c r="W89" s="141"/>
      <c r="X89" s="153">
        <f t="shared" si="3"/>
        <v>0</v>
      </c>
    </row>
    <row r="90" spans="1:24" hidden="1" x14ac:dyDescent="0.3">
      <c r="A90" s="12">
        <v>87</v>
      </c>
      <c r="B90" s="10"/>
      <c r="C90" s="10"/>
      <c r="D90" s="10"/>
      <c r="E90" s="10"/>
      <c r="F90" s="10"/>
      <c r="G90" s="11"/>
      <c r="H90" s="101"/>
      <c r="I90" s="136"/>
      <c r="J90" s="137"/>
      <c r="K90" s="514">
        <f t="shared" si="2"/>
        <v>0</v>
      </c>
      <c r="L90" s="10"/>
      <c r="M90" s="10"/>
      <c r="N90" s="10"/>
      <c r="O90" s="10"/>
      <c r="P90" s="10"/>
      <c r="Q90" s="140"/>
      <c r="R90" s="140"/>
      <c r="S90" s="141"/>
      <c r="T90" s="141"/>
      <c r="U90" s="141"/>
      <c r="V90" s="141"/>
      <c r="W90" s="141"/>
      <c r="X90" s="153">
        <f t="shared" si="3"/>
        <v>0</v>
      </c>
    </row>
    <row r="91" spans="1:24" hidden="1" x14ac:dyDescent="0.3">
      <c r="A91" s="1">
        <v>88</v>
      </c>
      <c r="B91" s="10"/>
      <c r="C91" s="10"/>
      <c r="D91" s="10"/>
      <c r="E91" s="10"/>
      <c r="F91" s="10"/>
      <c r="G91" s="11"/>
      <c r="H91" s="101"/>
      <c r="I91" s="136"/>
      <c r="J91" s="137"/>
      <c r="K91" s="514">
        <f t="shared" si="2"/>
        <v>0</v>
      </c>
      <c r="L91" s="10"/>
      <c r="M91" s="10"/>
      <c r="N91" s="10"/>
      <c r="O91" s="10"/>
      <c r="P91" s="10"/>
      <c r="Q91" s="140"/>
      <c r="R91" s="140"/>
      <c r="S91" s="141"/>
      <c r="T91" s="141"/>
      <c r="U91" s="141"/>
      <c r="V91" s="141"/>
      <c r="W91" s="141"/>
      <c r="X91" s="153">
        <f t="shared" si="3"/>
        <v>0</v>
      </c>
    </row>
    <row r="92" spans="1:24" hidden="1" x14ac:dyDescent="0.3">
      <c r="A92" s="12">
        <v>89</v>
      </c>
      <c r="B92" s="10"/>
      <c r="C92" s="10"/>
      <c r="D92" s="10"/>
      <c r="E92" s="10"/>
      <c r="F92" s="10"/>
      <c r="G92" s="11"/>
      <c r="H92" s="101"/>
      <c r="I92" s="136"/>
      <c r="J92" s="137"/>
      <c r="K92" s="514">
        <f t="shared" si="2"/>
        <v>0</v>
      </c>
      <c r="L92" s="10"/>
      <c r="M92" s="10"/>
      <c r="N92" s="10"/>
      <c r="O92" s="10"/>
      <c r="P92" s="10"/>
      <c r="Q92" s="140"/>
      <c r="R92" s="140"/>
      <c r="S92" s="141"/>
      <c r="T92" s="141"/>
      <c r="U92" s="141"/>
      <c r="V92" s="141"/>
      <c r="W92" s="141"/>
      <c r="X92" s="153">
        <f t="shared" si="3"/>
        <v>0</v>
      </c>
    </row>
    <row r="93" spans="1:24" hidden="1" x14ac:dyDescent="0.3">
      <c r="A93" s="12">
        <v>90</v>
      </c>
      <c r="B93" s="13"/>
      <c r="C93" s="10"/>
      <c r="D93" s="13"/>
      <c r="E93" s="10"/>
      <c r="F93" s="10"/>
      <c r="G93" s="14"/>
      <c r="H93" s="103"/>
      <c r="I93" s="142"/>
      <c r="J93" s="143"/>
      <c r="K93" s="514">
        <f t="shared" si="2"/>
        <v>0</v>
      </c>
      <c r="L93" s="13"/>
      <c r="M93" s="13"/>
      <c r="N93" s="13"/>
      <c r="O93" s="13"/>
      <c r="P93" s="13"/>
      <c r="Q93" s="140"/>
      <c r="R93" s="140"/>
      <c r="S93" s="141"/>
      <c r="T93" s="141"/>
      <c r="U93" s="141"/>
      <c r="V93" s="141"/>
      <c r="W93" s="141"/>
      <c r="X93" s="153">
        <f t="shared" si="3"/>
        <v>0</v>
      </c>
    </row>
    <row r="94" spans="1:24" hidden="1" x14ac:dyDescent="0.3">
      <c r="A94" s="1">
        <v>91</v>
      </c>
      <c r="B94" s="13"/>
      <c r="C94" s="10"/>
      <c r="D94" s="13"/>
      <c r="E94" s="10"/>
      <c r="F94" s="10"/>
      <c r="G94" s="14"/>
      <c r="H94" s="103"/>
      <c r="I94" s="142"/>
      <c r="J94" s="143"/>
      <c r="K94" s="514">
        <f t="shared" si="2"/>
        <v>0</v>
      </c>
      <c r="L94" s="13"/>
      <c r="M94" s="13"/>
      <c r="N94" s="13"/>
      <c r="O94" s="13"/>
      <c r="P94" s="13"/>
      <c r="Q94" s="140"/>
      <c r="R94" s="140"/>
      <c r="S94" s="141"/>
      <c r="T94" s="141"/>
      <c r="U94" s="141"/>
      <c r="V94" s="141"/>
      <c r="W94" s="141"/>
      <c r="X94" s="153">
        <f t="shared" si="3"/>
        <v>0</v>
      </c>
    </row>
    <row r="95" spans="1:24" hidden="1" x14ac:dyDescent="0.3">
      <c r="A95" s="12">
        <v>92</v>
      </c>
      <c r="B95" s="13"/>
      <c r="C95" s="10"/>
      <c r="D95" s="13"/>
      <c r="E95" s="10"/>
      <c r="F95" s="10"/>
      <c r="G95" s="14"/>
      <c r="H95" s="103"/>
      <c r="I95" s="142"/>
      <c r="J95" s="143"/>
      <c r="K95" s="514">
        <f t="shared" si="2"/>
        <v>0</v>
      </c>
      <c r="L95" s="13"/>
      <c r="M95" s="13"/>
      <c r="N95" s="13"/>
      <c r="O95" s="13"/>
      <c r="P95" s="13"/>
      <c r="Q95" s="140"/>
      <c r="R95" s="140"/>
      <c r="S95" s="141"/>
      <c r="T95" s="141"/>
      <c r="U95" s="141"/>
      <c r="V95" s="141"/>
      <c r="W95" s="141"/>
      <c r="X95" s="153">
        <f t="shared" si="3"/>
        <v>0</v>
      </c>
    </row>
    <row r="96" spans="1:24" hidden="1" x14ac:dyDescent="0.3">
      <c r="A96" s="12">
        <v>93</v>
      </c>
      <c r="B96" s="13"/>
      <c r="C96" s="10"/>
      <c r="D96" s="13"/>
      <c r="E96" s="10"/>
      <c r="F96" s="10"/>
      <c r="G96" s="14"/>
      <c r="H96" s="103"/>
      <c r="I96" s="142"/>
      <c r="J96" s="143"/>
      <c r="K96" s="514">
        <f t="shared" si="2"/>
        <v>0</v>
      </c>
      <c r="L96" s="13"/>
      <c r="M96" s="13"/>
      <c r="N96" s="13"/>
      <c r="O96" s="13"/>
      <c r="P96" s="13"/>
      <c r="Q96" s="140"/>
      <c r="R96" s="140"/>
      <c r="S96" s="141"/>
      <c r="T96" s="141"/>
      <c r="U96" s="141"/>
      <c r="V96" s="141"/>
      <c r="W96" s="141"/>
      <c r="X96" s="153">
        <f t="shared" si="3"/>
        <v>0</v>
      </c>
    </row>
    <row r="97" spans="1:24" hidden="1" x14ac:dyDescent="0.3">
      <c r="A97" s="1">
        <v>94</v>
      </c>
      <c r="B97" s="13"/>
      <c r="C97" s="10"/>
      <c r="D97" s="13"/>
      <c r="E97" s="10"/>
      <c r="F97" s="10"/>
      <c r="G97" s="14"/>
      <c r="H97" s="103"/>
      <c r="I97" s="142"/>
      <c r="J97" s="143"/>
      <c r="K97" s="514">
        <f t="shared" si="2"/>
        <v>0</v>
      </c>
      <c r="L97" s="13"/>
      <c r="M97" s="13"/>
      <c r="N97" s="13"/>
      <c r="O97" s="13"/>
      <c r="P97" s="13"/>
      <c r="Q97" s="140"/>
      <c r="R97" s="140"/>
      <c r="S97" s="141"/>
      <c r="T97" s="141"/>
      <c r="U97" s="141"/>
      <c r="V97" s="141"/>
      <c r="W97" s="141"/>
      <c r="X97" s="153">
        <f t="shared" si="3"/>
        <v>0</v>
      </c>
    </row>
    <row r="98" spans="1:24" hidden="1" x14ac:dyDescent="0.3">
      <c r="A98" s="12">
        <v>95</v>
      </c>
      <c r="B98" s="13"/>
      <c r="C98" s="10"/>
      <c r="D98" s="13"/>
      <c r="E98" s="10"/>
      <c r="F98" s="10"/>
      <c r="G98" s="14"/>
      <c r="H98" s="103"/>
      <c r="I98" s="142"/>
      <c r="J98" s="143"/>
      <c r="K98" s="514">
        <f t="shared" si="2"/>
        <v>0</v>
      </c>
      <c r="L98" s="13"/>
      <c r="M98" s="13"/>
      <c r="N98" s="13"/>
      <c r="O98" s="13"/>
      <c r="P98" s="13"/>
      <c r="Q98" s="140"/>
      <c r="R98" s="140"/>
      <c r="S98" s="141"/>
      <c r="T98" s="141"/>
      <c r="U98" s="141"/>
      <c r="V98" s="141"/>
      <c r="W98" s="141"/>
      <c r="X98" s="153">
        <f t="shared" si="3"/>
        <v>0</v>
      </c>
    </row>
    <row r="99" spans="1:24" hidden="1" x14ac:dyDescent="0.3">
      <c r="A99" s="12">
        <v>96</v>
      </c>
      <c r="B99" s="13"/>
      <c r="C99" s="10"/>
      <c r="D99" s="13"/>
      <c r="E99" s="10"/>
      <c r="F99" s="10"/>
      <c r="G99" s="14"/>
      <c r="H99" s="103"/>
      <c r="I99" s="142"/>
      <c r="J99" s="143"/>
      <c r="K99" s="514">
        <f t="shared" si="2"/>
        <v>0</v>
      </c>
      <c r="L99" s="13"/>
      <c r="M99" s="13"/>
      <c r="N99" s="13"/>
      <c r="O99" s="13"/>
      <c r="P99" s="13"/>
      <c r="Q99" s="140"/>
      <c r="R99" s="140"/>
      <c r="S99" s="141"/>
      <c r="T99" s="141"/>
      <c r="U99" s="141"/>
      <c r="V99" s="141"/>
      <c r="W99" s="141"/>
      <c r="X99" s="153">
        <f t="shared" si="3"/>
        <v>0</v>
      </c>
    </row>
    <row r="100" spans="1:24" hidden="1" x14ac:dyDescent="0.3">
      <c r="A100" s="1">
        <v>97</v>
      </c>
      <c r="B100" s="13"/>
      <c r="C100" s="10"/>
      <c r="D100" s="13"/>
      <c r="E100" s="10"/>
      <c r="F100" s="10"/>
      <c r="G100" s="14"/>
      <c r="H100" s="103"/>
      <c r="I100" s="142"/>
      <c r="J100" s="143"/>
      <c r="K100" s="514">
        <f t="shared" si="2"/>
        <v>0</v>
      </c>
      <c r="L100" s="13"/>
      <c r="M100" s="13"/>
      <c r="N100" s="13"/>
      <c r="O100" s="13"/>
      <c r="P100" s="13"/>
      <c r="Q100" s="140"/>
      <c r="R100" s="140"/>
      <c r="S100" s="141"/>
      <c r="T100" s="141"/>
      <c r="U100" s="141"/>
      <c r="V100" s="141"/>
      <c r="W100" s="141"/>
      <c r="X100" s="153">
        <f t="shared" si="3"/>
        <v>0</v>
      </c>
    </row>
    <row r="101" spans="1:24" ht="15" hidden="1" customHeight="1" x14ac:dyDescent="0.3">
      <c r="A101" s="12">
        <v>98</v>
      </c>
      <c r="B101" s="13"/>
      <c r="C101" s="10"/>
      <c r="D101" s="13"/>
      <c r="E101" s="10"/>
      <c r="F101" s="10"/>
      <c r="G101" s="14"/>
      <c r="H101" s="103"/>
      <c r="I101" s="142"/>
      <c r="J101" s="143"/>
      <c r="K101" s="514">
        <f t="shared" si="2"/>
        <v>0</v>
      </c>
      <c r="L101" s="13"/>
      <c r="M101" s="13"/>
      <c r="N101" s="13"/>
      <c r="O101" s="13"/>
      <c r="P101" s="13"/>
      <c r="Q101" s="140"/>
      <c r="R101" s="140"/>
      <c r="S101" s="141"/>
      <c r="T101" s="141"/>
      <c r="U101" s="141"/>
      <c r="V101" s="141"/>
      <c r="W101" s="141"/>
      <c r="X101" s="153">
        <f t="shared" si="3"/>
        <v>0</v>
      </c>
    </row>
    <row r="102" spans="1:24" ht="15" hidden="1" customHeight="1" x14ac:dyDescent="0.3">
      <c r="A102" s="12">
        <v>99</v>
      </c>
      <c r="B102" s="13"/>
      <c r="C102" s="10"/>
      <c r="D102" s="13"/>
      <c r="E102" s="10"/>
      <c r="F102" s="10"/>
      <c r="G102" s="14"/>
      <c r="H102" s="103"/>
      <c r="I102" s="142"/>
      <c r="J102" s="143"/>
      <c r="K102" s="514">
        <f t="shared" si="2"/>
        <v>0</v>
      </c>
      <c r="L102" s="13"/>
      <c r="M102" s="13"/>
      <c r="N102" s="13"/>
      <c r="O102" s="13"/>
      <c r="P102" s="13"/>
      <c r="Q102" s="140"/>
      <c r="R102" s="140"/>
      <c r="S102" s="141"/>
      <c r="T102" s="141"/>
      <c r="U102" s="141"/>
      <c r="V102" s="141"/>
      <c r="W102" s="141"/>
      <c r="X102" s="153">
        <f t="shared" si="3"/>
        <v>0</v>
      </c>
    </row>
    <row r="103" spans="1:24" ht="15" hidden="1" customHeight="1" x14ac:dyDescent="0.3">
      <c r="A103" s="1">
        <v>100</v>
      </c>
      <c r="B103" s="13"/>
      <c r="C103" s="10"/>
      <c r="D103" s="13"/>
      <c r="E103" s="10"/>
      <c r="F103" s="10"/>
      <c r="G103" s="14"/>
      <c r="H103" s="103"/>
      <c r="I103" s="142"/>
      <c r="J103" s="143"/>
      <c r="K103" s="514">
        <f t="shared" si="2"/>
        <v>0</v>
      </c>
      <c r="L103" s="13"/>
      <c r="M103" s="13"/>
      <c r="N103" s="13"/>
      <c r="O103" s="13"/>
      <c r="P103" s="13"/>
      <c r="Q103" s="140"/>
      <c r="R103" s="140"/>
      <c r="S103" s="141"/>
      <c r="T103" s="141"/>
      <c r="U103" s="141"/>
      <c r="V103" s="141"/>
      <c r="W103" s="141"/>
      <c r="X103" s="153">
        <f t="shared" si="3"/>
        <v>0</v>
      </c>
    </row>
    <row r="104" spans="1:24" ht="15" hidden="1" customHeight="1" x14ac:dyDescent="0.3">
      <c r="A104" s="12">
        <v>101</v>
      </c>
      <c r="B104" s="13"/>
      <c r="C104" s="10"/>
      <c r="D104" s="13"/>
      <c r="E104" s="10"/>
      <c r="F104" s="10"/>
      <c r="G104" s="14"/>
      <c r="H104" s="103"/>
      <c r="I104" s="142"/>
      <c r="J104" s="143"/>
      <c r="K104" s="514">
        <f t="shared" si="2"/>
        <v>0</v>
      </c>
      <c r="L104" s="13"/>
      <c r="M104" s="13"/>
      <c r="N104" s="13"/>
      <c r="O104" s="13"/>
      <c r="P104" s="13"/>
      <c r="Q104" s="140"/>
      <c r="R104" s="140"/>
      <c r="S104" s="141"/>
      <c r="T104" s="141"/>
      <c r="U104" s="141"/>
      <c r="V104" s="141"/>
      <c r="W104" s="141"/>
      <c r="X104" s="153">
        <f t="shared" si="3"/>
        <v>0</v>
      </c>
    </row>
    <row r="105" spans="1:24" ht="15" hidden="1" customHeight="1" x14ac:dyDescent="0.3">
      <c r="A105" s="12">
        <v>102</v>
      </c>
      <c r="B105" s="13"/>
      <c r="C105" s="10"/>
      <c r="D105" s="13"/>
      <c r="E105" s="10"/>
      <c r="F105" s="10"/>
      <c r="G105" s="14"/>
      <c r="H105" s="103"/>
      <c r="I105" s="142"/>
      <c r="J105" s="143"/>
      <c r="K105" s="514">
        <f t="shared" si="2"/>
        <v>0</v>
      </c>
      <c r="L105" s="13"/>
      <c r="M105" s="13"/>
      <c r="N105" s="13"/>
      <c r="O105" s="13"/>
      <c r="P105" s="13"/>
      <c r="Q105" s="140"/>
      <c r="R105" s="140"/>
      <c r="S105" s="141"/>
      <c r="T105" s="141"/>
      <c r="U105" s="141"/>
      <c r="V105" s="141"/>
      <c r="W105" s="141"/>
      <c r="X105" s="153">
        <f t="shared" si="3"/>
        <v>0</v>
      </c>
    </row>
    <row r="106" spans="1:24" ht="15" hidden="1" customHeight="1" x14ac:dyDescent="0.3">
      <c r="A106" s="1">
        <v>103</v>
      </c>
      <c r="B106" s="13"/>
      <c r="C106" s="10"/>
      <c r="D106" s="13"/>
      <c r="E106" s="10"/>
      <c r="F106" s="10"/>
      <c r="G106" s="14"/>
      <c r="H106" s="103"/>
      <c r="I106" s="142"/>
      <c r="J106" s="143"/>
      <c r="K106" s="514">
        <f t="shared" si="2"/>
        <v>0</v>
      </c>
      <c r="L106" s="13"/>
      <c r="M106" s="13"/>
      <c r="N106" s="13"/>
      <c r="O106" s="13"/>
      <c r="P106" s="13"/>
      <c r="Q106" s="140"/>
      <c r="R106" s="140"/>
      <c r="S106" s="141"/>
      <c r="T106" s="141"/>
      <c r="U106" s="141"/>
      <c r="V106" s="141"/>
      <c r="W106" s="141"/>
      <c r="X106" s="153">
        <f t="shared" si="3"/>
        <v>0</v>
      </c>
    </row>
    <row r="107" spans="1:24" ht="15" hidden="1" customHeight="1" x14ac:dyDescent="0.3">
      <c r="A107" s="12">
        <v>104</v>
      </c>
      <c r="B107" s="13"/>
      <c r="C107" s="10"/>
      <c r="D107" s="13"/>
      <c r="E107" s="10"/>
      <c r="F107" s="10"/>
      <c r="G107" s="14"/>
      <c r="H107" s="14"/>
      <c r="I107" s="142"/>
      <c r="J107" s="143"/>
      <c r="K107" s="514">
        <f t="shared" si="2"/>
        <v>0</v>
      </c>
      <c r="L107" s="13"/>
      <c r="M107" s="13"/>
      <c r="N107" s="13"/>
      <c r="O107" s="13"/>
      <c r="P107" s="13"/>
      <c r="Q107" s="140"/>
      <c r="R107" s="140"/>
      <c r="S107" s="141"/>
      <c r="T107" s="141"/>
      <c r="U107" s="141"/>
      <c r="V107" s="141"/>
      <c r="W107" s="141"/>
      <c r="X107" s="153">
        <f t="shared" si="3"/>
        <v>0</v>
      </c>
    </row>
    <row r="108" spans="1:24" ht="15" hidden="1" customHeight="1" x14ac:dyDescent="0.3">
      <c r="A108" s="12">
        <v>105</v>
      </c>
      <c r="B108" s="13"/>
      <c r="C108" s="10"/>
      <c r="D108" s="13"/>
      <c r="E108" s="10"/>
      <c r="F108" s="10"/>
      <c r="G108" s="14"/>
      <c r="H108" s="14"/>
      <c r="I108" s="142"/>
      <c r="J108" s="143"/>
      <c r="K108" s="514">
        <f t="shared" si="2"/>
        <v>0</v>
      </c>
      <c r="L108" s="13"/>
      <c r="M108" s="13"/>
      <c r="N108" s="13"/>
      <c r="O108" s="13"/>
      <c r="P108" s="13"/>
      <c r="Q108" s="140"/>
      <c r="R108" s="140"/>
      <c r="S108" s="141"/>
      <c r="T108" s="141"/>
      <c r="U108" s="141"/>
      <c r="V108" s="141"/>
      <c r="W108" s="141"/>
      <c r="X108" s="153">
        <f t="shared" si="3"/>
        <v>0</v>
      </c>
    </row>
    <row r="109" spans="1:24" ht="15" hidden="1" customHeight="1" x14ac:dyDescent="0.3">
      <c r="A109" s="1">
        <v>106</v>
      </c>
      <c r="B109" s="13"/>
      <c r="C109" s="10"/>
      <c r="D109" s="13"/>
      <c r="E109" s="10"/>
      <c r="F109" s="10"/>
      <c r="G109" s="14"/>
      <c r="H109" s="14"/>
      <c r="I109" s="142"/>
      <c r="J109" s="143"/>
      <c r="K109" s="514">
        <f t="shared" si="2"/>
        <v>0</v>
      </c>
      <c r="L109" s="13"/>
      <c r="M109" s="13"/>
      <c r="N109" s="13"/>
      <c r="O109" s="13"/>
      <c r="P109" s="13"/>
      <c r="Q109" s="140"/>
      <c r="R109" s="140"/>
      <c r="S109" s="141"/>
      <c r="T109" s="141"/>
      <c r="U109" s="141"/>
      <c r="V109" s="141"/>
      <c r="W109" s="141"/>
      <c r="X109" s="153">
        <f t="shared" si="3"/>
        <v>0</v>
      </c>
    </row>
    <row r="110" spans="1:24" ht="15" hidden="1" customHeight="1" x14ac:dyDescent="0.3">
      <c r="A110" s="12">
        <v>107</v>
      </c>
      <c r="B110" s="13"/>
      <c r="C110" s="10"/>
      <c r="D110" s="13"/>
      <c r="E110" s="10"/>
      <c r="F110" s="10"/>
      <c r="G110" s="14"/>
      <c r="H110" s="14"/>
      <c r="I110" s="142"/>
      <c r="J110" s="143"/>
      <c r="K110" s="514">
        <f t="shared" si="2"/>
        <v>0</v>
      </c>
      <c r="L110" s="13"/>
      <c r="M110" s="13"/>
      <c r="N110" s="13"/>
      <c r="O110" s="13"/>
      <c r="P110" s="13"/>
      <c r="Q110" s="140"/>
      <c r="R110" s="140"/>
      <c r="S110" s="141"/>
      <c r="T110" s="141"/>
      <c r="U110" s="141"/>
      <c r="V110" s="141"/>
      <c r="W110" s="141"/>
      <c r="X110" s="153">
        <f t="shared" si="3"/>
        <v>0</v>
      </c>
    </row>
    <row r="111" spans="1:24" ht="15" hidden="1" customHeight="1" x14ac:dyDescent="0.3">
      <c r="A111" s="12">
        <v>108</v>
      </c>
      <c r="B111" s="13"/>
      <c r="C111" s="10"/>
      <c r="D111" s="13"/>
      <c r="E111" s="10"/>
      <c r="F111" s="10"/>
      <c r="G111" s="14"/>
      <c r="H111" s="14"/>
      <c r="I111" s="142"/>
      <c r="J111" s="143"/>
      <c r="K111" s="514">
        <f t="shared" si="2"/>
        <v>0</v>
      </c>
      <c r="L111" s="13"/>
      <c r="M111" s="13"/>
      <c r="N111" s="13"/>
      <c r="O111" s="13"/>
      <c r="P111" s="13"/>
      <c r="Q111" s="140"/>
      <c r="R111" s="140"/>
      <c r="S111" s="141"/>
      <c r="T111" s="141"/>
      <c r="U111" s="141"/>
      <c r="V111" s="141"/>
      <c r="W111" s="141"/>
      <c r="X111" s="153">
        <f t="shared" si="3"/>
        <v>0</v>
      </c>
    </row>
    <row r="112" spans="1:24" x14ac:dyDescent="0.3">
      <c r="A112" s="1">
        <v>33</v>
      </c>
      <c r="B112" s="542" t="s">
        <v>835</v>
      </c>
      <c r="C112" s="542"/>
      <c r="D112" s="542"/>
      <c r="E112" s="184"/>
      <c r="F112" s="184"/>
      <c r="G112" s="182">
        <v>13</v>
      </c>
      <c r="H112" s="182"/>
      <c r="I112" s="517"/>
      <c r="J112" s="69"/>
      <c r="K112" s="514">
        <f t="shared" si="2"/>
        <v>0</v>
      </c>
      <c r="L112" s="543"/>
      <c r="M112" s="543"/>
      <c r="N112" s="543"/>
      <c r="O112" s="543"/>
      <c r="P112" s="543"/>
      <c r="Q112" s="184"/>
      <c r="R112" s="544"/>
      <c r="S112" s="544"/>
      <c r="T112" s="138"/>
      <c r="U112" s="138"/>
      <c r="V112" s="138"/>
      <c r="W112" s="138"/>
      <c r="X112" s="515"/>
    </row>
    <row r="113" spans="1:24" x14ac:dyDescent="0.3">
      <c r="A113" s="6"/>
      <c r="B113" s="7" t="s">
        <v>205</v>
      </c>
      <c r="C113" s="537"/>
      <c r="D113" s="537"/>
      <c r="E113" s="537"/>
      <c r="F113" s="537"/>
      <c r="G113" s="537"/>
      <c r="H113" s="7"/>
      <c r="I113" s="8"/>
      <c r="J113" s="144">
        <f>SUM(K113*2.204)</f>
        <v>492.15784222975572</v>
      </c>
      <c r="K113" s="5">
        <f t="shared" ref="K113:X113" si="4">SUM(K5:K93)</f>
        <v>223.30210627484377</v>
      </c>
      <c r="L113" s="5">
        <f t="shared" si="4"/>
        <v>568</v>
      </c>
      <c r="M113" s="5">
        <f t="shared" si="4"/>
        <v>19</v>
      </c>
      <c r="N113" s="5">
        <f t="shared" si="4"/>
        <v>0</v>
      </c>
      <c r="O113" s="5">
        <f t="shared" si="4"/>
        <v>156</v>
      </c>
      <c r="P113" s="5">
        <f t="shared" si="4"/>
        <v>7</v>
      </c>
      <c r="Q113" s="133">
        <f t="shared" si="4"/>
        <v>0</v>
      </c>
      <c r="R113" s="133">
        <f t="shared" si="4"/>
        <v>2</v>
      </c>
      <c r="S113" s="133">
        <f t="shared" si="4"/>
        <v>1</v>
      </c>
      <c r="T113" s="133">
        <f t="shared" si="4"/>
        <v>0</v>
      </c>
      <c r="U113" s="133">
        <f t="shared" si="4"/>
        <v>0</v>
      </c>
      <c r="V113" s="133">
        <f t="shared" si="4"/>
        <v>0</v>
      </c>
      <c r="W113" s="133">
        <f t="shared" si="4"/>
        <v>0</v>
      </c>
      <c r="X113" s="133">
        <f t="shared" si="4"/>
        <v>753</v>
      </c>
    </row>
    <row r="114" spans="1:24" x14ac:dyDescent="0.3">
      <c r="A114" s="6"/>
      <c r="B114" s="538"/>
      <c r="C114" s="538"/>
      <c r="D114" s="538"/>
      <c r="E114" s="5"/>
      <c r="F114" s="5"/>
      <c r="G114" s="7"/>
      <c r="H114" s="7"/>
      <c r="I114" s="8"/>
      <c r="J114" s="5"/>
      <c r="K114" s="5"/>
      <c r="L114" s="538"/>
      <c r="M114" s="538"/>
      <c r="N114" s="538"/>
      <c r="O114" s="538"/>
      <c r="P114" s="538"/>
      <c r="Q114" s="5"/>
      <c r="R114" s="539"/>
      <c r="S114" s="539"/>
      <c r="T114" s="133"/>
      <c r="U114" s="133"/>
      <c r="V114" s="133"/>
      <c r="W114" s="133"/>
      <c r="X114" s="3"/>
    </row>
    <row r="115" spans="1:24" x14ac:dyDescent="0.3">
      <c r="A115" s="6"/>
      <c r="B115" s="5"/>
      <c r="C115" s="5"/>
      <c r="D115" s="5"/>
      <c r="E115" s="5"/>
      <c r="F115" s="5"/>
      <c r="G115" s="7"/>
      <c r="H115" s="7"/>
      <c r="I115" s="8"/>
      <c r="J115" s="5"/>
      <c r="K115" s="5"/>
      <c r="L115" s="5"/>
      <c r="M115" s="5"/>
      <c r="N115" s="5"/>
      <c r="O115" s="5"/>
      <c r="P115" s="5"/>
      <c r="Q115" s="5"/>
      <c r="R115" s="133"/>
      <c r="S115" s="133"/>
      <c r="T115" s="133"/>
      <c r="U115" s="133"/>
      <c r="V115" s="133"/>
      <c r="W115" s="133"/>
      <c r="X115" s="3"/>
    </row>
    <row r="116" spans="1:24" x14ac:dyDescent="0.3">
      <c r="A116" s="6"/>
      <c r="B116" s="5"/>
      <c r="C116" s="5"/>
      <c r="D116" s="5"/>
      <c r="E116" s="5"/>
      <c r="F116" s="5"/>
      <c r="G116" s="7"/>
      <c r="H116" s="7"/>
      <c r="I116" s="8"/>
      <c r="J116" s="5"/>
      <c r="K116" s="5"/>
      <c r="L116" s="5"/>
      <c r="M116" s="5"/>
      <c r="N116" s="5"/>
      <c r="O116" s="5"/>
      <c r="P116" s="5"/>
      <c r="Q116" s="5"/>
      <c r="R116" s="133"/>
      <c r="S116" s="133"/>
      <c r="T116" s="133"/>
      <c r="U116" s="133"/>
      <c r="V116" s="133"/>
      <c r="W116" s="133"/>
      <c r="X116" s="3"/>
    </row>
    <row r="117" spans="1:24" x14ac:dyDescent="0.3">
      <c r="A117" s="6"/>
      <c r="B117" s="5"/>
      <c r="C117" s="5"/>
      <c r="D117" s="5"/>
      <c r="E117" s="5"/>
      <c r="F117" s="5"/>
      <c r="G117" s="7"/>
      <c r="H117" s="7"/>
      <c r="I117" s="8"/>
      <c r="J117" s="5"/>
      <c r="K117" s="5"/>
      <c r="L117" s="5"/>
      <c r="M117" s="5"/>
      <c r="N117" s="5"/>
      <c r="O117" s="5"/>
      <c r="P117" s="5"/>
      <c r="Q117" s="5"/>
      <c r="R117" s="133"/>
      <c r="S117" s="133"/>
      <c r="T117" s="133"/>
      <c r="U117" s="133"/>
      <c r="V117" s="133"/>
      <c r="W117" s="133"/>
      <c r="X117" s="3"/>
    </row>
    <row r="118" spans="1:24" ht="15" customHeight="1" x14ac:dyDescent="0.3">
      <c r="A118" s="6"/>
      <c r="B118" s="534"/>
      <c r="C118" s="534"/>
      <c r="D118" s="534"/>
      <c r="E118" s="534"/>
      <c r="F118" s="534"/>
      <c r="G118" s="534"/>
      <c r="H118" s="534"/>
      <c r="I118" s="135"/>
      <c r="J118" s="135"/>
      <c r="K118" s="5"/>
      <c r="L118" s="5"/>
      <c r="M118" s="5"/>
      <c r="N118" s="5"/>
      <c r="O118" s="5"/>
      <c r="P118" s="5"/>
      <c r="Q118" s="5"/>
      <c r="R118" s="133"/>
      <c r="S118" s="133"/>
      <c r="T118" s="133"/>
      <c r="U118" s="133"/>
      <c r="V118" s="133"/>
      <c r="W118" s="133"/>
      <c r="X118" s="3"/>
    </row>
    <row r="119" spans="1:24" x14ac:dyDescent="0.3">
      <c r="A119" s="6"/>
      <c r="B119" s="534"/>
      <c r="C119" s="534"/>
      <c r="D119" s="534"/>
      <c r="E119" s="534"/>
      <c r="F119" s="534"/>
      <c r="G119" s="534"/>
      <c r="H119" s="534"/>
      <c r="I119" s="135"/>
      <c r="J119" s="135"/>
      <c r="K119" s="5"/>
      <c r="L119" s="5"/>
      <c r="M119" s="5"/>
      <c r="N119" s="5"/>
      <c r="O119" s="5"/>
      <c r="P119" s="5"/>
      <c r="Q119" s="5"/>
      <c r="R119" s="133"/>
      <c r="S119" s="133"/>
      <c r="T119" s="133"/>
      <c r="U119" s="133"/>
      <c r="V119" s="133"/>
      <c r="W119" s="133"/>
      <c r="X119" s="3"/>
    </row>
    <row r="120" spans="1:24" x14ac:dyDescent="0.3">
      <c r="A120" s="6"/>
      <c r="B120" s="534"/>
      <c r="C120" s="534"/>
      <c r="D120" s="534"/>
      <c r="E120" s="534"/>
      <c r="F120" s="534"/>
      <c r="G120" s="534"/>
      <c r="H120" s="534"/>
      <c r="I120" s="135"/>
      <c r="J120" s="135"/>
      <c r="K120" s="5"/>
      <c r="L120" s="5"/>
      <c r="M120" s="5"/>
      <c r="N120" s="5"/>
      <c r="O120" s="5"/>
      <c r="P120" s="5"/>
      <c r="Q120" s="5"/>
      <c r="R120" s="133"/>
      <c r="S120" s="133"/>
      <c r="T120" s="133"/>
      <c r="U120" s="133"/>
      <c r="V120" s="133"/>
      <c r="W120" s="133"/>
      <c r="X120" s="3"/>
    </row>
    <row r="121" spans="1:24" x14ac:dyDescent="0.3">
      <c r="A121" s="6"/>
      <c r="B121" s="135"/>
      <c r="C121" s="135"/>
      <c r="D121" s="135"/>
      <c r="E121" s="135"/>
      <c r="F121" s="135"/>
      <c r="G121" s="135"/>
      <c r="H121" s="135"/>
      <c r="I121" s="135"/>
      <c r="J121" s="135"/>
      <c r="K121" s="5"/>
      <c r="L121" s="5"/>
      <c r="M121" s="5"/>
      <c r="N121" s="5"/>
      <c r="O121" s="5"/>
      <c r="P121" s="5"/>
      <c r="Q121" s="5"/>
      <c r="R121" s="133"/>
      <c r="S121" s="133"/>
      <c r="T121" s="133"/>
      <c r="U121" s="133"/>
      <c r="V121" s="133"/>
      <c r="W121" s="133"/>
      <c r="X121" s="3"/>
    </row>
    <row r="122" spans="1:24" x14ac:dyDescent="0.3">
      <c r="A122" s="6"/>
      <c r="B122" s="135"/>
      <c r="C122" s="135"/>
      <c r="D122" s="135"/>
      <c r="E122" s="135"/>
      <c r="F122" s="135"/>
      <c r="G122" s="135"/>
      <c r="H122" s="135"/>
      <c r="I122" s="135"/>
      <c r="J122" s="135"/>
      <c r="K122" s="5"/>
      <c r="L122" s="5"/>
      <c r="M122" s="5"/>
      <c r="N122" s="5"/>
      <c r="O122" s="5"/>
      <c r="P122" s="5"/>
      <c r="Q122" s="5"/>
      <c r="R122" s="133"/>
      <c r="S122" s="133"/>
      <c r="T122" s="133"/>
      <c r="U122" s="133"/>
      <c r="V122" s="133"/>
      <c r="W122" s="133"/>
      <c r="X122" s="3"/>
    </row>
    <row r="124" spans="1:24" x14ac:dyDescent="0.3">
      <c r="G124" s="146"/>
      <c r="H124" s="147"/>
    </row>
    <row r="125" spans="1:24" x14ac:dyDescent="0.3">
      <c r="H125" s="147"/>
    </row>
    <row r="126" spans="1:24" x14ac:dyDescent="0.3">
      <c r="G126" s="146"/>
      <c r="H126" s="147"/>
    </row>
    <row r="128" spans="1:24" x14ac:dyDescent="0.3">
      <c r="B128" s="148"/>
    </row>
    <row r="129" spans="2:9" x14ac:dyDescent="0.3">
      <c r="B129" s="148"/>
    </row>
    <row r="130" spans="2:9" x14ac:dyDescent="0.3">
      <c r="B130" s="148"/>
      <c r="D130" s="147"/>
      <c r="G130" s="149"/>
      <c r="H130" s="149"/>
      <c r="I130" s="150"/>
    </row>
    <row r="131" spans="2:9" x14ac:dyDescent="0.3">
      <c r="B131" s="148"/>
      <c r="D131" s="147"/>
      <c r="I131" s="150"/>
    </row>
    <row r="132" spans="2:9" x14ac:dyDescent="0.3">
      <c r="B132" s="148"/>
      <c r="D132" s="147"/>
      <c r="I132" s="150"/>
    </row>
    <row r="133" spans="2:9" x14ac:dyDescent="0.3">
      <c r="B133" s="148"/>
      <c r="D133" s="147"/>
      <c r="I133" s="150"/>
    </row>
    <row r="134" spans="2:9" x14ac:dyDescent="0.3">
      <c r="B134" s="148"/>
      <c r="D134" s="147"/>
      <c r="I134" s="150"/>
    </row>
    <row r="135" spans="2:9" x14ac:dyDescent="0.3">
      <c r="B135" s="148"/>
      <c r="D135" s="147"/>
    </row>
    <row r="136" spans="2:9" x14ac:dyDescent="0.3">
      <c r="B136" s="148"/>
    </row>
    <row r="137" spans="2:9" x14ac:dyDescent="0.3">
      <c r="B137" s="148"/>
      <c r="D137" s="147"/>
      <c r="I137" s="150"/>
    </row>
    <row r="138" spans="2:9" x14ac:dyDescent="0.3">
      <c r="B138" s="148"/>
      <c r="D138" s="147"/>
      <c r="I138" s="150"/>
    </row>
    <row r="139" spans="2:9" x14ac:dyDescent="0.3">
      <c r="B139" s="148"/>
      <c r="D139" s="147"/>
      <c r="I139" s="150"/>
    </row>
    <row r="140" spans="2:9" x14ac:dyDescent="0.3">
      <c r="B140" s="148"/>
      <c r="D140" s="147"/>
      <c r="I140" s="150"/>
    </row>
    <row r="141" spans="2:9" x14ac:dyDescent="0.3">
      <c r="B141" s="148"/>
      <c r="D141" s="147"/>
      <c r="I141" s="150"/>
    </row>
    <row r="142" spans="2:9" x14ac:dyDescent="0.3">
      <c r="B142" s="148"/>
    </row>
    <row r="143" spans="2:9" x14ac:dyDescent="0.3">
      <c r="B143" s="148"/>
    </row>
    <row r="144" spans="2:9" x14ac:dyDescent="0.3">
      <c r="B144" s="148"/>
      <c r="D144" s="147"/>
      <c r="I144" s="150"/>
    </row>
    <row r="145" spans="4:9" x14ac:dyDescent="0.3">
      <c r="D145" s="147"/>
      <c r="I145" s="150"/>
    </row>
    <row r="146" spans="4:9" x14ac:dyDescent="0.3">
      <c r="D146" s="147"/>
      <c r="I146" s="150"/>
    </row>
    <row r="147" spans="4:9" x14ac:dyDescent="0.3">
      <c r="D147" s="147"/>
      <c r="I147" s="150"/>
    </row>
    <row r="148" spans="4:9" x14ac:dyDescent="0.3">
      <c r="D148" s="147"/>
      <c r="I148" s="150"/>
    </row>
    <row r="151" spans="4:9" x14ac:dyDescent="0.3">
      <c r="D151" s="147"/>
      <c r="I151" s="150"/>
    </row>
    <row r="152" spans="4:9" x14ac:dyDescent="0.3">
      <c r="D152" s="147"/>
      <c r="I152" s="150"/>
    </row>
    <row r="153" spans="4:9" x14ac:dyDescent="0.3">
      <c r="D153" s="147"/>
      <c r="I153" s="150"/>
    </row>
    <row r="154" spans="4:9" x14ac:dyDescent="0.3">
      <c r="D154" s="147"/>
      <c r="I154" s="150"/>
    </row>
    <row r="155" spans="4:9" x14ac:dyDescent="0.3">
      <c r="D155" s="147"/>
      <c r="I155" s="150"/>
    </row>
  </sheetData>
  <mergeCells count="8">
    <mergeCell ref="B118:H120"/>
    <mergeCell ref="B112:D112"/>
    <mergeCell ref="L112:P112"/>
    <mergeCell ref="R112:S112"/>
    <mergeCell ref="C113:G113"/>
    <mergeCell ref="B114:D114"/>
    <mergeCell ref="L114:P114"/>
    <mergeCell ref="R114:S114"/>
  </mergeCells>
  <pageMargins left="0.23622047244094499" right="0.23622047244094499" top="0.74803149606299202" bottom="0.74803149606299202" header="0.31496062992126" footer="0.31496062992126"/>
  <pageSetup paperSize="9" scale="71" fitToHeight="2" orientation="portrait" horizontalDpi="4294967293"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r:uid="{D3E61076-F75B-4E70-B87C-AC49CCD9D7F8}">
          <x14:formula1>
            <xm:f>IND!$AL$4:$AL$66</xm:f>
          </x14:formula1>
          <xm:sqref>B5:B35 B37:B111</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rgb="FF00B050"/>
    <pageSetUpPr fitToPage="1"/>
  </sheetPr>
  <dimension ref="A1:AR133"/>
  <sheetViews>
    <sheetView topLeftCell="A9" workbookViewId="0">
      <selection activeCell="Q18" sqref="Q18"/>
    </sheetView>
  </sheetViews>
  <sheetFormatPr defaultColWidth="8.6640625" defaultRowHeight="10.199999999999999" x14ac:dyDescent="0.2"/>
  <cols>
    <col min="1" max="1" width="8.6640625" style="443"/>
    <col min="2" max="2" width="22.33203125" style="437" bestFit="1" customWidth="1"/>
    <col min="3" max="3" width="5.5546875" style="436" customWidth="1"/>
    <col min="4" max="4" width="12.6640625" style="443" hidden="1" customWidth="1"/>
    <col min="5" max="5" width="3.33203125" style="443" customWidth="1"/>
    <col min="6" max="6" width="5.33203125" style="436" customWidth="1"/>
    <col min="7" max="7" width="4.6640625" style="436" customWidth="1"/>
    <col min="8" max="8" width="5.44140625" style="436" customWidth="1"/>
    <col min="9" max="9" width="5" style="436" customWidth="1"/>
    <col min="10" max="10" width="5.6640625" style="436" customWidth="1"/>
    <col min="11" max="11" width="5.5546875" style="436" customWidth="1"/>
    <col min="12" max="12" width="5.109375" style="443" customWidth="1"/>
    <col min="13" max="13" width="4.88671875" style="438" customWidth="1"/>
    <col min="14" max="14" width="5.6640625" style="443" customWidth="1"/>
    <col min="15" max="15" width="5.44140625" style="438" customWidth="1"/>
    <col min="16" max="17" width="4.44140625" style="443" customWidth="1"/>
    <col min="18" max="18" width="8.109375" style="469" customWidth="1"/>
    <col min="19" max="19" width="10.44140625" style="439" customWidth="1"/>
    <col min="20" max="22" width="10.44140625" style="439" hidden="1" customWidth="1"/>
    <col min="23" max="23" width="10.44140625" style="439" customWidth="1"/>
    <col min="24" max="25" width="10.44140625" style="439" hidden="1" customWidth="1"/>
    <col min="26" max="26" width="9.6640625" style="468" customWidth="1"/>
    <col min="27" max="27" width="8" style="468" customWidth="1"/>
    <col min="28" max="28" width="10.44140625" style="470" customWidth="1"/>
    <col min="29" max="29" width="10.44140625" style="471" customWidth="1"/>
    <col min="30" max="31" width="9.33203125" style="443" customWidth="1"/>
    <col min="32" max="32" width="19.44140625" style="443" customWidth="1"/>
    <col min="33" max="33" width="18.5546875" style="443" customWidth="1"/>
    <col min="34" max="37" width="9.33203125" style="443" customWidth="1"/>
    <col min="38" max="38" width="19.44140625" style="443" customWidth="1"/>
    <col min="39" max="39" width="9.33203125" style="444" customWidth="1"/>
    <col min="40" max="41" width="9.33203125" style="443" customWidth="1"/>
    <col min="42" max="42" width="11.33203125" style="443" customWidth="1"/>
    <col min="43" max="46" width="9.33203125" style="443" customWidth="1"/>
    <col min="47" max="16384" width="8.6640625" style="443"/>
  </cols>
  <sheetData>
    <row r="1" spans="1:44" x14ac:dyDescent="0.2">
      <c r="A1" s="436" t="s">
        <v>208</v>
      </c>
      <c r="B1" s="437" t="s">
        <v>328</v>
      </c>
      <c r="C1" s="436" t="s">
        <v>329</v>
      </c>
      <c r="D1" s="436" t="s">
        <v>270</v>
      </c>
      <c r="E1" s="436"/>
      <c r="F1" s="436" t="s">
        <v>330</v>
      </c>
      <c r="G1" s="436" t="s">
        <v>331</v>
      </c>
      <c r="H1" s="436" t="s">
        <v>332</v>
      </c>
      <c r="I1" s="436" t="s">
        <v>333</v>
      </c>
      <c r="J1" s="436" t="s">
        <v>334</v>
      </c>
      <c r="K1" s="436" t="s">
        <v>335</v>
      </c>
      <c r="L1" s="436" t="s">
        <v>336</v>
      </c>
      <c r="M1" s="438" t="s">
        <v>337</v>
      </c>
      <c r="N1" s="436" t="s">
        <v>338</v>
      </c>
      <c r="O1" s="438" t="s">
        <v>339</v>
      </c>
      <c r="P1" s="436" t="s">
        <v>340</v>
      </c>
      <c r="Q1" s="436" t="s">
        <v>341</v>
      </c>
      <c r="R1" s="440" t="s">
        <v>342</v>
      </c>
      <c r="S1" s="439" t="s">
        <v>211</v>
      </c>
      <c r="W1" s="439" t="s">
        <v>922</v>
      </c>
      <c r="Z1" s="439"/>
      <c r="AA1" s="439" t="s">
        <v>343</v>
      </c>
      <c r="AB1" s="441" t="s">
        <v>344</v>
      </c>
      <c r="AC1" s="442" t="s">
        <v>345</v>
      </c>
    </row>
    <row r="2" spans="1:44" ht="13.95" customHeight="1" x14ac:dyDescent="0.2">
      <c r="A2" s="436"/>
      <c r="B2" s="545"/>
      <c r="C2" s="545"/>
      <c r="D2" s="545"/>
      <c r="E2" s="436"/>
      <c r="F2" s="545"/>
      <c r="G2" s="545"/>
      <c r="H2" s="545"/>
      <c r="I2" s="545"/>
      <c r="J2" s="545"/>
      <c r="K2" s="545"/>
      <c r="L2" s="545"/>
      <c r="M2" s="545"/>
      <c r="N2" s="545"/>
      <c r="O2" s="545"/>
      <c r="P2" s="545"/>
      <c r="Q2" s="545"/>
      <c r="R2" s="440"/>
      <c r="S2" s="439" t="s">
        <v>768</v>
      </c>
      <c r="Z2" s="439" t="s">
        <v>921</v>
      </c>
      <c r="AA2" s="439"/>
      <c r="AB2" s="441"/>
      <c r="AC2" s="442"/>
      <c r="AM2" s="445" t="s">
        <v>187</v>
      </c>
      <c r="AN2" s="446" t="s">
        <v>188</v>
      </c>
      <c r="AO2" s="443" t="s">
        <v>194</v>
      </c>
    </row>
    <row r="3" spans="1:44" ht="13.95" customHeight="1" x14ac:dyDescent="0.2">
      <c r="A3" s="360">
        <v>1</v>
      </c>
      <c r="B3" s="402" t="s">
        <v>48</v>
      </c>
      <c r="C3" s="403">
        <f>IFERROR(VLOOKUP(B3,$AF$3:$AH$66,3,0),"0")</f>
        <v>0</v>
      </c>
      <c r="D3" s="402" t="str">
        <f>IFERROR(VLOOKUP(B3,$AF$3:$AH$66,2,0),"")</f>
        <v>Brighton</v>
      </c>
      <c r="E3" s="402" t="s">
        <v>347</v>
      </c>
      <c r="F3" s="421">
        <f>IFERROR(VLOOKUP(B3,'Round 1'!B:AM,3,0),26)</f>
        <v>1</v>
      </c>
      <c r="G3" s="421">
        <f>IFERROR(VLOOKUP(B3,'Round  (2)'!B:AI,6,0),25)</f>
        <v>1</v>
      </c>
      <c r="H3" s="421">
        <f>IFERROR(VLOOKUP(B3,'Round  (3)'!B:AO,6,0),28)</f>
        <v>1</v>
      </c>
      <c r="I3" s="421">
        <f>IFERROR(VLOOKUP(B3,'Round (4)'!B:AQ,6,0),28)</f>
        <v>5</v>
      </c>
      <c r="J3" s="421">
        <f>IFERROR(VLOOKUP(B3,'Round  (5)'!B:H,6,0),25)</f>
        <v>5</v>
      </c>
      <c r="K3" s="421">
        <f>IFERROR(VLOOKUP(B3,'Round  (6)'!B:H,6,0),25)</f>
        <v>1</v>
      </c>
      <c r="L3" s="421">
        <f>IFERROR(VLOOKUP(B3,'Round  (7)'!B:H,6,0),24)</f>
        <v>2</v>
      </c>
      <c r="M3" s="421">
        <f>IFERROR(VLOOKUP(B3,'Round  (8)'!B:H,6,0),24)</f>
        <v>2</v>
      </c>
      <c r="N3" s="421">
        <f>IFERROR(VLOOKUP(B3,'Round  (9)'!B:H,6,0),27)</f>
        <v>10</v>
      </c>
      <c r="O3" s="421">
        <f>IF(IFERROR(VLOOKUP(B3,'Round  (10)'!B:T,6,0),26)=0,21,IFERROR(VLOOKUP(B3,'Round  (10)'!B:T,6,0),26))</f>
        <v>1</v>
      </c>
      <c r="P3" s="421">
        <f>IF(IFERROR(VLOOKUP(B3,'Round  (11)'!C:X,6,0),26)=0,21,IFERROR(VLOOKUP(B3,'Round  (11)'!B:X,6,0),31))</f>
        <v>4</v>
      </c>
      <c r="Q3" s="421">
        <f>IF(IFERROR(VLOOKUP(B3,'Round  (12)'!C:W,6,0),26)=0,21,IFERROR(VLOOKUP(B3,'Round  (12)'!B:W,6,0),26))</f>
        <v>1</v>
      </c>
      <c r="R3" s="404">
        <f t="shared" ref="R3:R34" si="0">AB3</f>
        <v>64.693996798749993</v>
      </c>
      <c r="S3" s="403">
        <f t="shared" ref="S3:S34" si="1">IF(SUM(F3:Q3)&gt;0,SUM(F3:Q3),1000)</f>
        <v>34</v>
      </c>
      <c r="T3" s="403">
        <f>LARGE(F3:Q3,1)</f>
        <v>10</v>
      </c>
      <c r="U3" s="403">
        <f>LARGE(F3:Q3,2)</f>
        <v>5</v>
      </c>
      <c r="V3" s="403">
        <f>LARGE(F3:Q3,3)</f>
        <v>5</v>
      </c>
      <c r="W3" s="403">
        <f>SUM(T3:V3)</f>
        <v>20</v>
      </c>
      <c r="X3" s="403">
        <f>S3-W3</f>
        <v>14</v>
      </c>
      <c r="Y3" s="403">
        <f>Z3-X3</f>
        <v>0</v>
      </c>
      <c r="Z3" s="519">
        <f t="shared" ref="Z3:Z34" si="2">+SUM(F3:Q3)-LARGE(F3:Q3,1)-LARGE(F3:Q3,2)-LARGE(F3:Q3,3)</f>
        <v>14</v>
      </c>
      <c r="AA3" s="402">
        <f t="shared" ref="AA3:AA34" si="3">IFERROR(VLOOKUP(B3,$AL$3:$AO$144,4,0),0)</f>
        <v>113</v>
      </c>
      <c r="AB3" s="404">
        <f t="shared" ref="AB3:AB34" si="4">IFERROR(VLOOKUP(B3,$AL$3:$AN$144,2,0),0)</f>
        <v>64.693996798749993</v>
      </c>
      <c r="AC3" s="405">
        <f t="shared" ref="AC3:AC34" si="5">IFERROR(VLOOKUP(B3,$AL$3:$AN$144,3,0),0)</f>
        <v>927</v>
      </c>
      <c r="AE3" s="451">
        <v>23</v>
      </c>
      <c r="AF3" s="452" t="s">
        <v>348</v>
      </c>
      <c r="AG3" s="451" t="s">
        <v>349</v>
      </c>
      <c r="AH3" s="451"/>
      <c r="AI3" s="451" t="s">
        <v>350</v>
      </c>
      <c r="AL3" s="451" t="s">
        <v>186</v>
      </c>
      <c r="AM3" s="453" t="s">
        <v>187</v>
      </c>
      <c r="AN3" s="451" t="s">
        <v>188</v>
      </c>
      <c r="AO3" s="451" t="s">
        <v>800</v>
      </c>
    </row>
    <row r="4" spans="1:44" ht="13.95" customHeight="1" x14ac:dyDescent="0.2">
      <c r="A4" s="360">
        <v>2</v>
      </c>
      <c r="B4" s="402" t="s">
        <v>5</v>
      </c>
      <c r="C4" s="403">
        <f>IFERROR(VLOOKUP(B4,$AF$3:$AH$66,3,0),"0")</f>
        <v>0</v>
      </c>
      <c r="D4" s="402" t="s">
        <v>356</v>
      </c>
      <c r="E4" s="402" t="s">
        <v>347</v>
      </c>
      <c r="F4" s="421">
        <f>IFERROR(VLOOKUP(B4,'Round 1'!B:AM,3,0),26)</f>
        <v>5</v>
      </c>
      <c r="G4" s="421">
        <f>IFERROR(VLOOKUP(B4,'Round  (2)'!B:AI,6,0),25)</f>
        <v>3</v>
      </c>
      <c r="H4" s="421">
        <f>IFERROR(VLOOKUP(B4,'Round  (3)'!B:AO,6,0),28)</f>
        <v>1</v>
      </c>
      <c r="I4" s="421">
        <f>IFERROR(VLOOKUP(B4,'Round (4)'!B:AQ,6,0),28)</f>
        <v>2</v>
      </c>
      <c r="J4" s="421">
        <f>IFERROR(VLOOKUP(B4,'Round  (5)'!B:H,6,0),25)</f>
        <v>2</v>
      </c>
      <c r="K4" s="421">
        <f>IFERROR(VLOOKUP(B4,'Round  (6)'!B:H,6,0),25)</f>
        <v>6</v>
      </c>
      <c r="L4" s="421">
        <f>IFERROR(VLOOKUP(B4,'Round  (7)'!B:H,6,0),24)</f>
        <v>3</v>
      </c>
      <c r="M4" s="421">
        <f>IFERROR(VLOOKUP(B4,'Round  (8)'!B:H,6,0),24)</f>
        <v>1</v>
      </c>
      <c r="N4" s="421">
        <f>IFERROR(VLOOKUP(B4,'Round  (9)'!B:H,6,0),27)</f>
        <v>1</v>
      </c>
      <c r="O4" s="421">
        <f>IF(IFERROR(VLOOKUP(B4,'Round  (10)'!B:T,6,0),26)=0,21,IFERROR(VLOOKUP(B4,'Round  (10)'!B:T,6,0),26))</f>
        <v>2</v>
      </c>
      <c r="P4" s="421">
        <f>IF(IFERROR(VLOOKUP(B4,'Round  (11)'!C:X,6,0),26)=0,21,IFERROR(VLOOKUP(B4,'Round  (11)'!B:X,6,0),31))</f>
        <v>16</v>
      </c>
      <c r="Q4" s="421">
        <f>IF(IFERROR(VLOOKUP(B4,'Round  (12)'!C:W,6,0),26)=0,21,IFERROR(VLOOKUP(B4,'Round  (12)'!B:W,6,0),26))</f>
        <v>2</v>
      </c>
      <c r="R4" s="404">
        <f t="shared" si="0"/>
        <v>76.306346498250008</v>
      </c>
      <c r="S4" s="403">
        <f t="shared" si="1"/>
        <v>44</v>
      </c>
      <c r="T4" s="403">
        <f t="shared" ref="T4:T44" si="6">LARGE(F4:Q4,1)</f>
        <v>16</v>
      </c>
      <c r="U4" s="403">
        <f t="shared" ref="U4:U44" si="7">LARGE(F4:Q4,2)</f>
        <v>6</v>
      </c>
      <c r="V4" s="403">
        <f t="shared" ref="V4:V44" si="8">LARGE(F4:Q4,3)</f>
        <v>5</v>
      </c>
      <c r="W4" s="403">
        <f t="shared" ref="W4:W67" si="9">SUM(T4:V4)</f>
        <v>27</v>
      </c>
      <c r="X4" s="403">
        <f t="shared" ref="X4:X67" si="10">S4-W4</f>
        <v>17</v>
      </c>
      <c r="Y4" s="403">
        <f t="shared" ref="Y4:Y67" si="11">Z4-X4</f>
        <v>0</v>
      </c>
      <c r="Z4" s="519">
        <f t="shared" si="2"/>
        <v>17</v>
      </c>
      <c r="AA4" s="402">
        <f t="shared" si="3"/>
        <v>100</v>
      </c>
      <c r="AB4" s="404">
        <f t="shared" si="4"/>
        <v>76.306346498250008</v>
      </c>
      <c r="AC4" s="405">
        <f t="shared" si="5"/>
        <v>735</v>
      </c>
      <c r="AE4" s="451">
        <v>16</v>
      </c>
      <c r="AF4" s="452" t="s">
        <v>161</v>
      </c>
      <c r="AG4" s="451" t="s">
        <v>351</v>
      </c>
      <c r="AH4" s="451"/>
      <c r="AI4" s="451" t="s">
        <v>347</v>
      </c>
      <c r="AL4" s="451" t="s">
        <v>48</v>
      </c>
      <c r="AM4" s="453">
        <f>IFERROR(VLOOKUP(AL4,'IND kg'!B:T,19,0),0)</f>
        <v>64.693996798749993</v>
      </c>
      <c r="AN4" s="454">
        <f>IFERROR(VLOOKUP(AL4,'IND cash'!B:T,19,0),0)</f>
        <v>927</v>
      </c>
      <c r="AO4" s="451">
        <f>IFERROR(VLOOKUP(AL4,'IND fish'!B:T,19,0),0)</f>
        <v>113</v>
      </c>
      <c r="AQ4" s="443" t="s">
        <v>48</v>
      </c>
      <c r="AR4" s="443">
        <f t="shared" ref="AR4:AR35" si="12">VLOOKUP(AQ4,AL:AO,4,0)</f>
        <v>113</v>
      </c>
    </row>
    <row r="5" spans="1:44" ht="13.95" customHeight="1" x14ac:dyDescent="0.2">
      <c r="A5" s="360">
        <v>3</v>
      </c>
      <c r="B5" s="402" t="s">
        <v>56</v>
      </c>
      <c r="C5" s="403" t="str">
        <f>IFERROR(VLOOKUP(B5,$AF$3:$AH$66,3,0),"0")</f>
        <v>0</v>
      </c>
      <c r="D5" s="402" t="str">
        <f t="shared" ref="D5:D38" si="13">IFERROR(VLOOKUP(B5,$AF$3:$AH$66,2,0),"")</f>
        <v/>
      </c>
      <c r="E5" s="402" t="s">
        <v>347</v>
      </c>
      <c r="F5" s="421">
        <f>IFERROR(VLOOKUP(B5,'Round 1'!B:AM,3,0),26)</f>
        <v>2</v>
      </c>
      <c r="G5" s="421">
        <f>IFERROR(VLOOKUP(B5,'Round  (2)'!B:AI,6,0),25)</f>
        <v>1</v>
      </c>
      <c r="H5" s="421">
        <f>IFERROR(VLOOKUP(B5,'Round  (3)'!B:AO,6,0),28)</f>
        <v>1</v>
      </c>
      <c r="I5" s="421">
        <f>IFERROR(VLOOKUP(B5,'Round (4)'!B:AQ,6,0),28)</f>
        <v>6</v>
      </c>
      <c r="J5" s="421">
        <f>IFERROR(VLOOKUP(B5,'Round  (5)'!B:H,6,0),25)</f>
        <v>5</v>
      </c>
      <c r="K5" s="421">
        <f>IFERROR(VLOOKUP(B5,'Round  (6)'!B:H,6,0),25)</f>
        <v>5</v>
      </c>
      <c r="L5" s="421">
        <f>IFERROR(VLOOKUP(B5,'Round  (7)'!B:H,6,0),24)</f>
        <v>7</v>
      </c>
      <c r="M5" s="421">
        <f>IFERROR(VLOOKUP(B5,'Round  (8)'!B:H,6,0),24)</f>
        <v>1</v>
      </c>
      <c r="N5" s="421">
        <f>IFERROR(VLOOKUP(B5,'Round  (9)'!B:H,6,0),27)</f>
        <v>2</v>
      </c>
      <c r="O5" s="421">
        <f>IF(IFERROR(VLOOKUP(B5,'Round  (10)'!B:T,6,0),26)=0,21,IFERROR(VLOOKUP(B5,'Round  (10)'!B:T,6,0),26))</f>
        <v>6</v>
      </c>
      <c r="P5" s="421">
        <f>IF(IFERROR(VLOOKUP(B5,'Round  (11)'!C:X,6,0),26)=0,21,IFERROR(VLOOKUP(B5,'Round  (11)'!B:X,6,0),31))</f>
        <v>7</v>
      </c>
      <c r="Q5" s="421">
        <f>IF(IFERROR(VLOOKUP(B5,'Round  (12)'!C:W,6,0),26)=0,21,IFERROR(VLOOKUP(B5,'Round  (12)'!B:W,6,0),26))</f>
        <v>26</v>
      </c>
      <c r="R5" s="404">
        <f t="shared" si="0"/>
        <v>42.854262349562504</v>
      </c>
      <c r="S5" s="403">
        <f t="shared" si="1"/>
        <v>69</v>
      </c>
      <c r="T5" s="403">
        <f t="shared" si="6"/>
        <v>26</v>
      </c>
      <c r="U5" s="403">
        <f t="shared" si="7"/>
        <v>7</v>
      </c>
      <c r="V5" s="403">
        <f t="shared" si="8"/>
        <v>7</v>
      </c>
      <c r="W5" s="403">
        <f t="shared" si="9"/>
        <v>40</v>
      </c>
      <c r="X5" s="403">
        <f t="shared" si="10"/>
        <v>29</v>
      </c>
      <c r="Y5" s="403">
        <f t="shared" si="11"/>
        <v>0</v>
      </c>
      <c r="Z5" s="519">
        <f t="shared" si="2"/>
        <v>29</v>
      </c>
      <c r="AA5" s="402">
        <f t="shared" si="3"/>
        <v>66</v>
      </c>
      <c r="AB5" s="404">
        <f t="shared" si="4"/>
        <v>42.854262349562504</v>
      </c>
      <c r="AC5" s="405">
        <f t="shared" si="5"/>
        <v>545</v>
      </c>
      <c r="AE5" s="451">
        <v>41</v>
      </c>
      <c r="AF5" s="452" t="s">
        <v>51</v>
      </c>
      <c r="AG5" s="451" t="s">
        <v>352</v>
      </c>
      <c r="AH5" s="451"/>
      <c r="AI5" s="451" t="s">
        <v>347</v>
      </c>
      <c r="AL5" s="451" t="s">
        <v>108</v>
      </c>
      <c r="AM5" s="453">
        <f>IFERROR(VLOOKUP(AL5,'IND kg'!B:T,19,0),0)</f>
        <v>37.472046527812502</v>
      </c>
      <c r="AN5" s="451">
        <f>IFERROR(VLOOKUP(AL5,'IND cash'!B:T,19,0),0)</f>
        <v>277</v>
      </c>
      <c r="AO5" s="451">
        <f>IFERROR(VLOOKUP(AL5,'IND fish'!B:T,19,0),0)</f>
        <v>71</v>
      </c>
      <c r="AQ5" s="443" t="s">
        <v>108</v>
      </c>
      <c r="AR5" s="443">
        <f t="shared" si="12"/>
        <v>71</v>
      </c>
    </row>
    <row r="6" spans="1:44" ht="13.95" customHeight="1" x14ac:dyDescent="0.2">
      <c r="A6" s="360">
        <v>4</v>
      </c>
      <c r="B6" s="402" t="s">
        <v>73</v>
      </c>
      <c r="C6" s="403" t="str">
        <f>IFERROR(VLOOKUP(B6,$AF$3:$AH$66,3,0),"0")</f>
        <v>S</v>
      </c>
      <c r="D6" s="402" t="str">
        <f t="shared" si="13"/>
        <v>Bournemouth</v>
      </c>
      <c r="E6" s="402" t="s">
        <v>347</v>
      </c>
      <c r="F6" s="421">
        <f>IFERROR(VLOOKUP(B6,'Round 1'!B:AM,3,0),26)</f>
        <v>6</v>
      </c>
      <c r="G6" s="421">
        <f>IFERROR(VLOOKUP(B6,'Round  (2)'!B:AI,6,0),25)</f>
        <v>4</v>
      </c>
      <c r="H6" s="421">
        <f>IFERROR(VLOOKUP(B6,'Round  (3)'!B:AO,6,0),28)</f>
        <v>5</v>
      </c>
      <c r="I6" s="421">
        <f>IFERROR(VLOOKUP(B6,'Round (4)'!B:AQ,6,0),28)</f>
        <v>4</v>
      </c>
      <c r="J6" s="421">
        <f>IFERROR(VLOOKUP(B6,'Round  (5)'!B:H,6,0),25)</f>
        <v>5</v>
      </c>
      <c r="K6" s="421">
        <f>IFERROR(VLOOKUP(B6,'Round  (6)'!B:H,6,0),25)</f>
        <v>9</v>
      </c>
      <c r="L6" s="421">
        <f>IFERROR(VLOOKUP(B6,'Round  (7)'!B:H,6,0),24)</f>
        <v>2</v>
      </c>
      <c r="M6" s="421">
        <f>IFERROR(VLOOKUP(B6,'Round  (8)'!B:H,6,0),24)</f>
        <v>6</v>
      </c>
      <c r="N6" s="421">
        <f>IFERROR(VLOOKUP(B6,'Round  (9)'!B:H,6,0),27)</f>
        <v>5</v>
      </c>
      <c r="O6" s="421">
        <f>IF(IFERROR(VLOOKUP(B6,'Round  (10)'!B:T,6,0),26)=0,21,IFERROR(VLOOKUP(B6,'Round  (10)'!B:T,6,0),26))</f>
        <v>3</v>
      </c>
      <c r="P6" s="421">
        <f>IF(IFERROR(VLOOKUP(B6,'Round  (11)'!C:X,6,0),26)=0,21,IFERROR(VLOOKUP(B6,'Round  (11)'!B:X,6,0),31))</f>
        <v>2</v>
      </c>
      <c r="Q6" s="421">
        <f>IF(IFERROR(VLOOKUP(B6,'Round  (12)'!C:W,6,0),26)=0,21,IFERROR(VLOOKUP(B6,'Round  (12)'!B:W,6,0),26))</f>
        <v>3</v>
      </c>
      <c r="R6" s="404">
        <f t="shared" si="0"/>
        <v>43.579100799400003</v>
      </c>
      <c r="S6" s="403">
        <f t="shared" si="1"/>
        <v>54</v>
      </c>
      <c r="T6" s="403">
        <f t="shared" si="6"/>
        <v>9</v>
      </c>
      <c r="U6" s="403">
        <f t="shared" si="7"/>
        <v>6</v>
      </c>
      <c r="V6" s="403">
        <f t="shared" si="8"/>
        <v>6</v>
      </c>
      <c r="W6" s="403">
        <f t="shared" si="9"/>
        <v>21</v>
      </c>
      <c r="X6" s="403">
        <f t="shared" si="10"/>
        <v>33</v>
      </c>
      <c r="Y6" s="403">
        <f t="shared" si="11"/>
        <v>0</v>
      </c>
      <c r="Z6" s="519">
        <f t="shared" si="2"/>
        <v>33</v>
      </c>
      <c r="AA6" s="402">
        <f t="shared" si="3"/>
        <v>87</v>
      </c>
      <c r="AB6" s="404">
        <f t="shared" si="4"/>
        <v>43.579100799400003</v>
      </c>
      <c r="AC6" s="405">
        <f t="shared" si="5"/>
        <v>360</v>
      </c>
      <c r="AE6" s="451">
        <v>51</v>
      </c>
      <c r="AF6" s="452" t="s">
        <v>353</v>
      </c>
      <c r="AG6" s="451" t="s">
        <v>354</v>
      </c>
      <c r="AH6" s="451"/>
      <c r="AI6" s="451" t="s">
        <v>350</v>
      </c>
      <c r="AL6" s="451" t="s">
        <v>5</v>
      </c>
      <c r="AM6" s="453">
        <f>IFERROR(VLOOKUP(AL6,'IND kg'!B:T,19,0),0)</f>
        <v>76.306346498250008</v>
      </c>
      <c r="AN6" s="454">
        <f>IFERROR(VLOOKUP(AL6,'IND cash'!B:T,19,0),0)</f>
        <v>735</v>
      </c>
      <c r="AO6" s="451">
        <f>IFERROR(VLOOKUP(AL6,'IND fish'!B:T,19,0),0)</f>
        <v>100</v>
      </c>
      <c r="AQ6" s="443" t="s">
        <v>5</v>
      </c>
      <c r="AR6" s="443">
        <f t="shared" si="12"/>
        <v>100</v>
      </c>
    </row>
    <row r="7" spans="1:44" ht="13.95" customHeight="1" x14ac:dyDescent="0.2">
      <c r="A7" s="360">
        <v>5</v>
      </c>
      <c r="B7" s="402" t="s">
        <v>10</v>
      </c>
      <c r="C7" s="403" t="str">
        <f>IFERROR(VLOOKUP(B7,$AF$3:$AH$66,3,0),"0")</f>
        <v>S</v>
      </c>
      <c r="D7" s="402" t="str">
        <f t="shared" si="13"/>
        <v>lymington</v>
      </c>
      <c r="E7" s="402" t="s">
        <v>347</v>
      </c>
      <c r="F7" s="421">
        <f>IFERROR(VLOOKUP(B7,'Round 1'!B:AM,3,0),26)</f>
        <v>7</v>
      </c>
      <c r="G7" s="421">
        <f>IFERROR(VLOOKUP(B7,'Round  (2)'!B:AI,6,0),25)</f>
        <v>5</v>
      </c>
      <c r="H7" s="421">
        <f>IFERROR(VLOOKUP(B7,'Round  (3)'!B:AO,6,0),28)</f>
        <v>6</v>
      </c>
      <c r="I7" s="421">
        <f>IFERROR(VLOOKUP(B7,'Round (4)'!B:AQ,6,0),28)</f>
        <v>7</v>
      </c>
      <c r="J7" s="421">
        <f>IFERROR(VLOOKUP(B7,'Round  (5)'!B:H,6,0),25)</f>
        <v>3</v>
      </c>
      <c r="K7" s="421">
        <f>IFERROR(VLOOKUP(B7,'Round  (6)'!B:H,6,0),25)</f>
        <v>17</v>
      </c>
      <c r="L7" s="421">
        <f>IFERROR(VLOOKUP(B7,'Round  (7)'!B:H,6,0),24)</f>
        <v>24</v>
      </c>
      <c r="M7" s="421">
        <f>IFERROR(VLOOKUP(B7,'Round  (8)'!B:H,6,0),24)</f>
        <v>4</v>
      </c>
      <c r="N7" s="421">
        <f>IFERROR(VLOOKUP(B7,'Round  (9)'!B:H,6,0),27)</f>
        <v>3</v>
      </c>
      <c r="O7" s="421">
        <f>IF(IFERROR(VLOOKUP(B7,'Round  (10)'!B:T,6,0),26)=0,21,IFERROR(VLOOKUP(B7,'Round  (10)'!B:T,6,0),26))</f>
        <v>2</v>
      </c>
      <c r="P7" s="421">
        <f>IF(IFERROR(VLOOKUP(B7,'Round  (11)'!C:X,6,0),26)=0,21,IFERROR(VLOOKUP(B7,'Round  (11)'!B:X,6,0),31))</f>
        <v>3</v>
      </c>
      <c r="Q7" s="421">
        <f>IF(IFERROR(VLOOKUP(B7,'Round  (12)'!C:W,6,0),26)=0,21,IFERROR(VLOOKUP(B7,'Round  (12)'!B:W,6,0),26))</f>
        <v>7</v>
      </c>
      <c r="R7" s="404">
        <f t="shared" si="0"/>
        <v>39.4147270281875</v>
      </c>
      <c r="S7" s="403">
        <f t="shared" si="1"/>
        <v>88</v>
      </c>
      <c r="T7" s="403">
        <f t="shared" si="6"/>
        <v>24</v>
      </c>
      <c r="U7" s="403">
        <f t="shared" si="7"/>
        <v>17</v>
      </c>
      <c r="V7" s="403">
        <f t="shared" si="8"/>
        <v>7</v>
      </c>
      <c r="W7" s="403">
        <f t="shared" si="9"/>
        <v>48</v>
      </c>
      <c r="X7" s="403">
        <f t="shared" si="10"/>
        <v>40</v>
      </c>
      <c r="Y7" s="403">
        <f t="shared" si="11"/>
        <v>0</v>
      </c>
      <c r="Z7" s="519">
        <f t="shared" si="2"/>
        <v>40</v>
      </c>
      <c r="AA7" s="402">
        <f t="shared" si="3"/>
        <v>83</v>
      </c>
      <c r="AB7" s="404">
        <f t="shared" si="4"/>
        <v>39.4147270281875</v>
      </c>
      <c r="AC7" s="405">
        <f t="shared" si="5"/>
        <v>280</v>
      </c>
      <c r="AE7" s="451">
        <v>57</v>
      </c>
      <c r="AF7" s="452" t="s">
        <v>91</v>
      </c>
      <c r="AG7" s="451" t="s">
        <v>356</v>
      </c>
      <c r="AH7" s="451"/>
      <c r="AI7" s="451" t="s">
        <v>347</v>
      </c>
      <c r="AL7" s="451" t="s">
        <v>10</v>
      </c>
      <c r="AM7" s="453">
        <f>IFERROR(VLOOKUP(AL7,'IND kg'!B:T,19,0),0)</f>
        <v>39.4147270281875</v>
      </c>
      <c r="AN7" s="451">
        <f>IFERROR(VLOOKUP(AL7,'IND cash'!B:T,19,0),0)</f>
        <v>280</v>
      </c>
      <c r="AO7" s="451">
        <f>IFERROR(VLOOKUP(AL7,'IND fish'!B:T,19,0),0)</f>
        <v>83</v>
      </c>
      <c r="AQ7" s="443" t="s">
        <v>10</v>
      </c>
      <c r="AR7" s="443">
        <f t="shared" si="12"/>
        <v>83</v>
      </c>
    </row>
    <row r="8" spans="1:44" ht="13.95" customHeight="1" x14ac:dyDescent="0.2">
      <c r="A8" s="360">
        <v>6</v>
      </c>
      <c r="B8" s="402" t="s">
        <v>7</v>
      </c>
      <c r="C8" s="403" t="s">
        <v>363</v>
      </c>
      <c r="D8" s="402" t="str">
        <f t="shared" si="13"/>
        <v>Portsmouth</v>
      </c>
      <c r="E8" s="402" t="s">
        <v>347</v>
      </c>
      <c r="F8" s="421">
        <f>IFERROR(VLOOKUP(B8,'Round 1'!B:AM,3,0),26)</f>
        <v>4</v>
      </c>
      <c r="G8" s="421">
        <f>IFERROR(VLOOKUP(B8,'Round  (2)'!B:AI,6,0),25)</f>
        <v>2</v>
      </c>
      <c r="H8" s="421">
        <f>IFERROR(VLOOKUP(B8,'Round  (3)'!B:AO,6,0),28)</f>
        <v>3</v>
      </c>
      <c r="I8" s="421">
        <f>IFERROR(VLOOKUP(B8,'Round (4)'!B:AQ,6,0),28)</f>
        <v>1</v>
      </c>
      <c r="J8" s="421">
        <f>IFERROR(VLOOKUP(B8,'Round  (5)'!B:H,6,0),25)</f>
        <v>8</v>
      </c>
      <c r="K8" s="421">
        <f>IFERROR(VLOOKUP(B8,'Round  (6)'!B:H,6,0),25)</f>
        <v>25</v>
      </c>
      <c r="L8" s="421">
        <f>IFERROR(VLOOKUP(B8,'Round  (7)'!B:H,6,0),24)</f>
        <v>9</v>
      </c>
      <c r="M8" s="421">
        <f>IFERROR(VLOOKUP(B8,'Round  (8)'!B:H,6,0),24)</f>
        <v>13</v>
      </c>
      <c r="N8" s="421">
        <f>IFERROR(VLOOKUP(B8,'Round  (9)'!B:H,6,0),27)</f>
        <v>12</v>
      </c>
      <c r="O8" s="421">
        <f>IF(IFERROR(VLOOKUP(B8,'Round  (10)'!B:T,6,0),26)=0,21,IFERROR(VLOOKUP(B8,'Round  (10)'!B:T,6,0),26))</f>
        <v>14</v>
      </c>
      <c r="P8" s="421">
        <f>IF(IFERROR(VLOOKUP(B8,'Round  (11)'!C:X,6,0),26)=0,21,IFERROR(VLOOKUP(B8,'Round  (11)'!B:X,6,0),31))</f>
        <v>1</v>
      </c>
      <c r="Q8" s="421">
        <f>IF(IFERROR(VLOOKUP(B8,'Round  (12)'!C:W,6,0),26)=0,21,IFERROR(VLOOKUP(B8,'Round  (12)'!B:W,6,0),26))</f>
        <v>2</v>
      </c>
      <c r="R8" s="404">
        <f t="shared" si="0"/>
        <v>46.937834586312505</v>
      </c>
      <c r="S8" s="403">
        <f t="shared" si="1"/>
        <v>94</v>
      </c>
      <c r="T8" s="403">
        <f t="shared" si="6"/>
        <v>25</v>
      </c>
      <c r="U8" s="403">
        <f t="shared" si="7"/>
        <v>14</v>
      </c>
      <c r="V8" s="403">
        <f t="shared" si="8"/>
        <v>13</v>
      </c>
      <c r="W8" s="403">
        <f t="shared" si="9"/>
        <v>52</v>
      </c>
      <c r="X8" s="403">
        <f t="shared" si="10"/>
        <v>42</v>
      </c>
      <c r="Y8" s="403">
        <f t="shared" si="11"/>
        <v>0</v>
      </c>
      <c r="Z8" s="519">
        <f t="shared" si="2"/>
        <v>42</v>
      </c>
      <c r="AA8" s="402">
        <f t="shared" si="3"/>
        <v>88</v>
      </c>
      <c r="AB8" s="404">
        <f t="shared" si="4"/>
        <v>46.937834586312505</v>
      </c>
      <c r="AC8" s="405">
        <f t="shared" si="5"/>
        <v>405</v>
      </c>
      <c r="AE8" s="451">
        <v>55</v>
      </c>
      <c r="AF8" s="452" t="s">
        <v>12</v>
      </c>
      <c r="AG8" s="451" t="s">
        <v>351</v>
      </c>
      <c r="AH8" s="451"/>
      <c r="AI8" s="451" t="s">
        <v>350</v>
      </c>
      <c r="AL8" s="451" t="s">
        <v>170</v>
      </c>
      <c r="AM8" s="453">
        <f>IFERROR(VLOOKUP(AL8,'IND kg'!B:T,19,0),0)</f>
        <v>14.361130248812501</v>
      </c>
      <c r="AN8" s="454">
        <f>IFERROR(VLOOKUP(AL8,'IND cash'!B:T,19,0),0)</f>
        <v>0</v>
      </c>
      <c r="AO8" s="451">
        <f>IFERROR(VLOOKUP(AL8,'IND fish'!B:T,19,0),0)</f>
        <v>51</v>
      </c>
      <c r="AQ8" s="443" t="s">
        <v>170</v>
      </c>
      <c r="AR8" s="443">
        <f t="shared" si="12"/>
        <v>51</v>
      </c>
    </row>
    <row r="9" spans="1:44" ht="13.95" customHeight="1" x14ac:dyDescent="0.2">
      <c r="A9" s="360">
        <v>7</v>
      </c>
      <c r="B9" s="402" t="s">
        <v>8</v>
      </c>
      <c r="C9" s="403" t="str">
        <f t="shared" ref="C9:C28" si="14">IFERROR(VLOOKUP(B9,$AF$3:$AH$66,3,0),"0")</f>
        <v>S</v>
      </c>
      <c r="D9" s="402" t="str">
        <f t="shared" si="13"/>
        <v>Portsmouth</v>
      </c>
      <c r="E9" s="402" t="s">
        <v>347</v>
      </c>
      <c r="F9" s="421">
        <f>IFERROR(VLOOKUP(B9,'Round 1'!B:AM,3,0),26)</f>
        <v>6</v>
      </c>
      <c r="G9" s="421">
        <f>IFERROR(VLOOKUP(B9,'Round  (2)'!B:AI,6,0),25)</f>
        <v>11</v>
      </c>
      <c r="H9" s="421">
        <f>IFERROR(VLOOKUP(B9,'Round  (3)'!B:AO,6,0),28)</f>
        <v>16</v>
      </c>
      <c r="I9" s="421">
        <f>IFERROR(VLOOKUP(B9,'Round (4)'!B:AQ,6,0),28)</f>
        <v>3</v>
      </c>
      <c r="J9" s="421">
        <f>IFERROR(VLOOKUP(B9,'Round  (5)'!B:H,6,0),25)</f>
        <v>6</v>
      </c>
      <c r="K9" s="421">
        <f>IFERROR(VLOOKUP(B9,'Round  (6)'!B:H,6,0),25)</f>
        <v>8</v>
      </c>
      <c r="L9" s="421">
        <f>IFERROR(VLOOKUP(B9,'Round  (7)'!B:H,6,0),24)</f>
        <v>1</v>
      </c>
      <c r="M9" s="421">
        <f>IFERROR(VLOOKUP(B9,'Round  (8)'!B:H,6,0),24)</f>
        <v>3</v>
      </c>
      <c r="N9" s="421">
        <f>IFERROR(VLOOKUP(B9,'Round  (9)'!B:H,6,0),27)</f>
        <v>8</v>
      </c>
      <c r="O9" s="421">
        <f>IF(IFERROR(VLOOKUP(B9,'Round  (10)'!B:T,6,0),26)=0,21,IFERROR(VLOOKUP(B9,'Round  (10)'!B:T,6,0),26))</f>
        <v>21</v>
      </c>
      <c r="P9" s="421">
        <f>IF(IFERROR(VLOOKUP(B9,'Round  (11)'!C:X,6,0),26)=0,21,IFERROR(VLOOKUP(B9,'Round  (11)'!B:X,6,0),31))</f>
        <v>1</v>
      </c>
      <c r="Q9" s="421">
        <f>IF(IFERROR(VLOOKUP(B9,'Round  (12)'!C:W,6,0),26)=0,21,IFERROR(VLOOKUP(B9,'Round  (12)'!B:W,6,0),26))</f>
        <v>9</v>
      </c>
      <c r="R9" s="404">
        <f t="shared" si="0"/>
        <v>35.066648347125003</v>
      </c>
      <c r="S9" s="403">
        <f t="shared" si="1"/>
        <v>93</v>
      </c>
      <c r="T9" s="403">
        <f t="shared" si="6"/>
        <v>21</v>
      </c>
      <c r="U9" s="403">
        <f t="shared" si="7"/>
        <v>16</v>
      </c>
      <c r="V9" s="403">
        <f t="shared" si="8"/>
        <v>11</v>
      </c>
      <c r="W9" s="403">
        <f t="shared" si="9"/>
        <v>48</v>
      </c>
      <c r="X9" s="403">
        <f t="shared" si="10"/>
        <v>45</v>
      </c>
      <c r="Y9" s="403">
        <f t="shared" si="11"/>
        <v>0</v>
      </c>
      <c r="Z9" s="519">
        <f t="shared" si="2"/>
        <v>45</v>
      </c>
      <c r="AA9" s="402">
        <f t="shared" si="3"/>
        <v>92</v>
      </c>
      <c r="AB9" s="404">
        <f t="shared" si="4"/>
        <v>35.066648347125003</v>
      </c>
      <c r="AC9" s="405">
        <f t="shared" si="5"/>
        <v>300</v>
      </c>
      <c r="AE9" s="451">
        <v>12</v>
      </c>
      <c r="AF9" s="452" t="s">
        <v>357</v>
      </c>
      <c r="AG9" s="451" t="s">
        <v>358</v>
      </c>
      <c r="AH9" s="451"/>
      <c r="AI9" s="451" t="s">
        <v>350</v>
      </c>
      <c r="AL9" s="451" t="s">
        <v>4</v>
      </c>
      <c r="AM9" s="453">
        <f>IFERROR(VLOOKUP(AL9,'IND kg'!B:T,19,0),0)</f>
        <v>30.297295752425004</v>
      </c>
      <c r="AN9" s="451">
        <f>IFERROR(VLOOKUP(AL9,'IND cash'!B:T,19,0),0)</f>
        <v>220</v>
      </c>
      <c r="AO9" s="451">
        <f>IFERROR(VLOOKUP(AL9,'IND fish'!B:T,19,0),0)</f>
        <v>53</v>
      </c>
      <c r="AQ9" s="443" t="s">
        <v>4</v>
      </c>
      <c r="AR9" s="443">
        <f t="shared" si="12"/>
        <v>53</v>
      </c>
    </row>
    <row r="10" spans="1:44" ht="13.95" customHeight="1" x14ac:dyDescent="0.2">
      <c r="A10" s="360">
        <v>8</v>
      </c>
      <c r="B10" s="402" t="s">
        <v>108</v>
      </c>
      <c r="C10" s="403">
        <f t="shared" si="14"/>
        <v>0</v>
      </c>
      <c r="D10" s="402" t="str">
        <f t="shared" si="13"/>
        <v>Shoreham</v>
      </c>
      <c r="E10" s="402" t="s">
        <v>347</v>
      </c>
      <c r="F10" s="421">
        <f>IFERROR(VLOOKUP(B10,'Round 1'!B:AM,3,0),26)</f>
        <v>5</v>
      </c>
      <c r="G10" s="421">
        <f>IFERROR(VLOOKUP(B10,'Round  (2)'!B:AI,6,0),25)</f>
        <v>3</v>
      </c>
      <c r="H10" s="421">
        <f>IFERROR(VLOOKUP(B10,'Round  (3)'!B:AO,6,0),28)</f>
        <v>6</v>
      </c>
      <c r="I10" s="421">
        <f>IFERROR(VLOOKUP(B10,'Round (4)'!B:AQ,6,0),28)</f>
        <v>10</v>
      </c>
      <c r="J10" s="421">
        <f>IFERROR(VLOOKUP(B10,'Round  (5)'!B:H,6,0),25)</f>
        <v>9</v>
      </c>
      <c r="K10" s="421">
        <f>IFERROR(VLOOKUP(B10,'Round  (6)'!B:H,6,0),25)</f>
        <v>10</v>
      </c>
      <c r="L10" s="421">
        <f>IFERROR(VLOOKUP(B10,'Round  (7)'!B:H,6,0),24)</f>
        <v>1</v>
      </c>
      <c r="M10" s="421">
        <f>IFERROR(VLOOKUP(B10,'Round  (8)'!B:H,6,0),24)</f>
        <v>2</v>
      </c>
      <c r="N10" s="421">
        <f>IFERROR(VLOOKUP(B10,'Round  (9)'!B:H,6,0),27)</f>
        <v>27</v>
      </c>
      <c r="O10" s="421">
        <f>IF(IFERROR(VLOOKUP(B10,'Round  (10)'!B:T,6,0),26)=0,21,IFERROR(VLOOKUP(B10,'Round  (10)'!B:T,6,0),26))</f>
        <v>26</v>
      </c>
      <c r="P10" s="421">
        <f>IF(IFERROR(VLOOKUP(B10,'Round  (11)'!C:X,6,0),26)=0,21,IFERROR(VLOOKUP(B10,'Round  (11)'!B:X,6,0),31))</f>
        <v>4</v>
      </c>
      <c r="Q10" s="421">
        <f>IF(IFERROR(VLOOKUP(B10,'Round  (12)'!C:W,6,0),26)=0,21,IFERROR(VLOOKUP(B10,'Round  (12)'!B:W,6,0),26))</f>
        <v>6</v>
      </c>
      <c r="R10" s="404">
        <f t="shared" si="0"/>
        <v>37.472046527812502</v>
      </c>
      <c r="S10" s="403">
        <f t="shared" si="1"/>
        <v>109</v>
      </c>
      <c r="T10" s="403">
        <f t="shared" si="6"/>
        <v>27</v>
      </c>
      <c r="U10" s="403">
        <f t="shared" si="7"/>
        <v>26</v>
      </c>
      <c r="V10" s="403">
        <f t="shared" si="8"/>
        <v>10</v>
      </c>
      <c r="W10" s="403">
        <f t="shared" si="9"/>
        <v>63</v>
      </c>
      <c r="X10" s="403">
        <f t="shared" si="10"/>
        <v>46</v>
      </c>
      <c r="Y10" s="403">
        <f t="shared" si="11"/>
        <v>0</v>
      </c>
      <c r="Z10" s="519">
        <f t="shared" si="2"/>
        <v>46</v>
      </c>
      <c r="AA10" s="402">
        <f t="shared" si="3"/>
        <v>71</v>
      </c>
      <c r="AB10" s="404">
        <f t="shared" si="4"/>
        <v>37.472046527812502</v>
      </c>
      <c r="AC10" s="405">
        <f t="shared" si="5"/>
        <v>277</v>
      </c>
      <c r="AE10" s="451">
        <v>49</v>
      </c>
      <c r="AF10" s="452" t="s">
        <v>359</v>
      </c>
      <c r="AG10" s="451" t="s">
        <v>349</v>
      </c>
      <c r="AH10" s="451"/>
      <c r="AI10" s="451" t="s">
        <v>350</v>
      </c>
      <c r="AL10" s="451" t="s">
        <v>30</v>
      </c>
      <c r="AM10" s="453">
        <f>IFERROR(VLOOKUP(AL10,'IND kg'!B:T,19,0),0)</f>
        <v>40.971233560687502</v>
      </c>
      <c r="AN10" s="454">
        <f>IFERROR(VLOOKUP(AL10,'IND cash'!B:T,19,0),0)</f>
        <v>305</v>
      </c>
      <c r="AO10" s="451">
        <f>IFERROR(VLOOKUP(AL10,'IND fish'!B:T,19,0),0)</f>
        <v>88</v>
      </c>
      <c r="AQ10" s="443" t="s">
        <v>30</v>
      </c>
      <c r="AR10" s="443">
        <f t="shared" si="12"/>
        <v>88</v>
      </c>
    </row>
    <row r="11" spans="1:44" ht="13.95" customHeight="1" x14ac:dyDescent="0.2">
      <c r="A11" s="360">
        <v>9</v>
      </c>
      <c r="B11" s="402" t="s">
        <v>156</v>
      </c>
      <c r="C11" s="403" t="str">
        <f t="shared" si="14"/>
        <v>0</v>
      </c>
      <c r="D11" s="402" t="str">
        <f t="shared" si="13"/>
        <v/>
      </c>
      <c r="E11" s="402" t="s">
        <v>347</v>
      </c>
      <c r="F11" s="421">
        <f>IFERROR(VLOOKUP(B11,'Round 1'!B:AM,3,0),26)</f>
        <v>3</v>
      </c>
      <c r="G11" s="421">
        <f>IFERROR(VLOOKUP(B11,'Round  (2)'!B:AI,6,0),25)</f>
        <v>2</v>
      </c>
      <c r="H11" s="421">
        <f>IFERROR(VLOOKUP(B11,'Round  (3)'!B:AO,6,0),28)</f>
        <v>2</v>
      </c>
      <c r="I11" s="421">
        <f>IFERROR(VLOOKUP(B11,'Round (4)'!B:AQ,6,0),28)</f>
        <v>11</v>
      </c>
      <c r="J11" s="421">
        <f>IFERROR(VLOOKUP(B11,'Round  (5)'!B:H,6,0),25)</f>
        <v>20</v>
      </c>
      <c r="K11" s="421">
        <f>IFERROR(VLOOKUP(B11,'Round  (6)'!B:H,6,0),25)</f>
        <v>6</v>
      </c>
      <c r="L11" s="421">
        <f>IFERROR(VLOOKUP(B11,'Round  (7)'!B:H,6,0),24)</f>
        <v>12</v>
      </c>
      <c r="M11" s="421">
        <f>IFERROR(VLOOKUP(B11,'Round  (8)'!B:H,6,0),24)</f>
        <v>5</v>
      </c>
      <c r="N11" s="421">
        <f>IFERROR(VLOOKUP(B11,'Round  (9)'!B:H,6,0),27)</f>
        <v>9</v>
      </c>
      <c r="O11" s="421">
        <f>IF(IFERROR(VLOOKUP(B11,'Round  (10)'!B:T,6,0),26)=0,21,IFERROR(VLOOKUP(B11,'Round  (10)'!B:T,6,0),26))</f>
        <v>3</v>
      </c>
      <c r="P11" s="421">
        <f>IF(IFERROR(VLOOKUP(B11,'Round  (11)'!C:X,6,0),26)=0,21,IFERROR(VLOOKUP(B11,'Round  (11)'!B:X,6,0),31))</f>
        <v>12</v>
      </c>
      <c r="Q11" s="421">
        <f>IF(IFERROR(VLOOKUP(B11,'Round  (12)'!C:W,6,0),26)=0,21,IFERROR(VLOOKUP(B11,'Round  (12)'!B:W,6,0),26))</f>
        <v>8</v>
      </c>
      <c r="R11" s="404">
        <f t="shared" si="0"/>
        <v>53.834299970437506</v>
      </c>
      <c r="S11" s="403">
        <f t="shared" si="1"/>
        <v>93</v>
      </c>
      <c r="T11" s="403">
        <f t="shared" si="6"/>
        <v>20</v>
      </c>
      <c r="U11" s="403">
        <f t="shared" si="7"/>
        <v>12</v>
      </c>
      <c r="V11" s="403">
        <f t="shared" si="8"/>
        <v>12</v>
      </c>
      <c r="W11" s="403">
        <f t="shared" si="9"/>
        <v>44</v>
      </c>
      <c r="X11" s="403">
        <f t="shared" si="10"/>
        <v>49</v>
      </c>
      <c r="Y11" s="403">
        <f t="shared" si="11"/>
        <v>0</v>
      </c>
      <c r="Z11" s="519">
        <f t="shared" si="2"/>
        <v>49</v>
      </c>
      <c r="AA11" s="402">
        <f t="shared" si="3"/>
        <v>79</v>
      </c>
      <c r="AB11" s="404">
        <f t="shared" si="4"/>
        <v>53.834299970437506</v>
      </c>
      <c r="AC11" s="405">
        <f t="shared" si="5"/>
        <v>250</v>
      </c>
      <c r="AE11" s="451">
        <v>25</v>
      </c>
      <c r="AF11" s="452" t="s">
        <v>360</v>
      </c>
      <c r="AG11" s="451" t="s">
        <v>351</v>
      </c>
      <c r="AH11" s="451"/>
      <c r="AI11" s="451" t="s">
        <v>350</v>
      </c>
      <c r="AL11" s="451" t="s">
        <v>91</v>
      </c>
      <c r="AM11" s="453">
        <f>IFERROR(VLOOKUP(AL11,'IND kg'!B:T,19,0),0)</f>
        <v>4.0823313300000006</v>
      </c>
      <c r="AN11" s="451">
        <f>IFERROR(VLOOKUP(AL11,'IND cash'!B:T,19,0),0)</f>
        <v>40</v>
      </c>
      <c r="AO11" s="451">
        <f>IFERROR(VLOOKUP(AL11,'IND fish'!B:T,19,0),0)</f>
        <v>9</v>
      </c>
      <c r="AQ11" s="443" t="s">
        <v>91</v>
      </c>
      <c r="AR11" s="443">
        <f t="shared" si="12"/>
        <v>9</v>
      </c>
    </row>
    <row r="12" spans="1:44" ht="13.95" customHeight="1" x14ac:dyDescent="0.2">
      <c r="A12" s="360">
        <v>10</v>
      </c>
      <c r="B12" s="402" t="s">
        <v>155</v>
      </c>
      <c r="C12" s="403" t="str">
        <f t="shared" si="14"/>
        <v>0</v>
      </c>
      <c r="D12" s="402" t="str">
        <f t="shared" si="13"/>
        <v/>
      </c>
      <c r="E12" s="402" t="s">
        <v>347</v>
      </c>
      <c r="F12" s="421">
        <f>IFERROR(VLOOKUP(B12,'Round 1'!B:AM,3,0),26)</f>
        <v>8</v>
      </c>
      <c r="G12" s="421">
        <f>IFERROR(VLOOKUP(B12,'Round  (2)'!B:AI,6,0),25)</f>
        <v>7</v>
      </c>
      <c r="H12" s="421">
        <f>IFERROR(VLOOKUP(B12,'Round  (3)'!B:AO,6,0),28)</f>
        <v>10</v>
      </c>
      <c r="I12" s="421">
        <f>IFERROR(VLOOKUP(B12,'Round (4)'!B:AQ,6,0),28)</f>
        <v>28</v>
      </c>
      <c r="J12" s="421">
        <f>IFERROR(VLOOKUP(B12,'Round  (5)'!B:H,6,0),25)</f>
        <v>3</v>
      </c>
      <c r="K12" s="421">
        <f>IFERROR(VLOOKUP(B12,'Round  (6)'!B:H,6,0),25)</f>
        <v>7</v>
      </c>
      <c r="L12" s="421">
        <f>IFERROR(VLOOKUP(B12,'Round  (7)'!B:H,6,0),24)</f>
        <v>6</v>
      </c>
      <c r="M12" s="421">
        <f>IFERROR(VLOOKUP(B12,'Round  (8)'!B:H,6,0),24)</f>
        <v>7</v>
      </c>
      <c r="N12" s="421">
        <f>IFERROR(VLOOKUP(B12,'Round  (9)'!B:H,6,0),27)</f>
        <v>3</v>
      </c>
      <c r="O12" s="421">
        <f>IF(IFERROR(VLOOKUP(B12,'Round  (10)'!B:T,6,0),26)=0,21,IFERROR(VLOOKUP(B12,'Round  (10)'!B:T,6,0),26))</f>
        <v>8</v>
      </c>
      <c r="P12" s="421">
        <f>IF(IFERROR(VLOOKUP(B12,'Round  (11)'!C:X,6,0),26)=0,21,IFERROR(VLOOKUP(B12,'Round  (11)'!B:X,6,0),31))</f>
        <v>18</v>
      </c>
      <c r="Q12" s="421">
        <f>IF(IFERROR(VLOOKUP(B12,'Round  (12)'!C:W,6,0),26)=0,21,IFERROR(VLOOKUP(B12,'Round  (12)'!B:W,6,0),26))</f>
        <v>3</v>
      </c>
      <c r="R12" s="404">
        <f t="shared" si="0"/>
        <v>35.933523301374997</v>
      </c>
      <c r="S12" s="403">
        <f t="shared" si="1"/>
        <v>108</v>
      </c>
      <c r="T12" s="403">
        <f t="shared" si="6"/>
        <v>28</v>
      </c>
      <c r="U12" s="403">
        <f t="shared" si="7"/>
        <v>18</v>
      </c>
      <c r="V12" s="403">
        <f t="shared" si="8"/>
        <v>10</v>
      </c>
      <c r="W12" s="403">
        <f t="shared" si="9"/>
        <v>56</v>
      </c>
      <c r="X12" s="403">
        <f t="shared" si="10"/>
        <v>52</v>
      </c>
      <c r="Y12" s="403">
        <f t="shared" si="11"/>
        <v>0</v>
      </c>
      <c r="Z12" s="519">
        <f t="shared" si="2"/>
        <v>52</v>
      </c>
      <c r="AA12" s="402">
        <f t="shared" si="3"/>
        <v>80</v>
      </c>
      <c r="AB12" s="404">
        <f t="shared" si="4"/>
        <v>35.933523301374997</v>
      </c>
      <c r="AC12" s="405">
        <f t="shared" si="5"/>
        <v>252</v>
      </c>
      <c r="AE12" s="451">
        <v>39</v>
      </c>
      <c r="AF12" s="452" t="s">
        <v>252</v>
      </c>
      <c r="AG12" s="451" t="s">
        <v>361</v>
      </c>
      <c r="AH12" s="451"/>
      <c r="AI12" s="451" t="s">
        <v>350</v>
      </c>
      <c r="AL12" s="451" t="s">
        <v>62</v>
      </c>
      <c r="AM12" s="453">
        <f>IFERROR(VLOOKUP(AL12,'IND kg'!B:T,19,0),0)</f>
        <v>20.156510941874998</v>
      </c>
      <c r="AN12" s="454">
        <f>IFERROR(VLOOKUP(AL12,'IND cash'!B:T,19,0),0)</f>
        <v>115</v>
      </c>
      <c r="AO12" s="451">
        <f>IFERROR(VLOOKUP(AL12,'IND fish'!B:T,19,0),0)</f>
        <v>53</v>
      </c>
      <c r="AQ12" s="443" t="s">
        <v>62</v>
      </c>
      <c r="AR12" s="443">
        <f t="shared" si="12"/>
        <v>53</v>
      </c>
    </row>
    <row r="13" spans="1:44" ht="13.95" customHeight="1" x14ac:dyDescent="0.2">
      <c r="A13" s="360">
        <v>11</v>
      </c>
      <c r="B13" s="425" t="s">
        <v>30</v>
      </c>
      <c r="C13" s="426" t="str">
        <f t="shared" si="14"/>
        <v>S</v>
      </c>
      <c r="D13" s="425" t="str">
        <f t="shared" si="13"/>
        <v>Weymouth</v>
      </c>
      <c r="E13" s="425" t="s">
        <v>347</v>
      </c>
      <c r="F13" s="427">
        <f>IFERROR(VLOOKUP(B13,'Round 1'!B:AM,3,0),26)</f>
        <v>14</v>
      </c>
      <c r="G13" s="427">
        <f>IFERROR(VLOOKUP(B13,'Round  (2)'!B:AI,6,0),25)</f>
        <v>12</v>
      </c>
      <c r="H13" s="427">
        <f>IFERROR(VLOOKUP(B13,'Round  (3)'!B:AO,6,0),28)</f>
        <v>12</v>
      </c>
      <c r="I13" s="427">
        <f>IFERROR(VLOOKUP(B13,'Round (4)'!B:AQ,6,0),28)</f>
        <v>3</v>
      </c>
      <c r="J13" s="427">
        <f>IFERROR(VLOOKUP(B13,'Round  (5)'!B:H,6,0),25)</f>
        <v>2</v>
      </c>
      <c r="K13" s="427">
        <f>IFERROR(VLOOKUP(B13,'Round  (6)'!B:H,6,0),25)</f>
        <v>16</v>
      </c>
      <c r="L13" s="427">
        <f>IFERROR(VLOOKUP(B13,'Round  (7)'!B:H,6,0),24)</f>
        <v>4</v>
      </c>
      <c r="M13" s="427">
        <f>IFERROR(VLOOKUP(B13,'Round  (8)'!B:H,6,0),24)</f>
        <v>11</v>
      </c>
      <c r="N13" s="427">
        <f>IFERROR(VLOOKUP(B13,'Round  (9)'!B:H,6,0),27)</f>
        <v>8</v>
      </c>
      <c r="O13" s="427">
        <f>IF(IFERROR(VLOOKUP(B13,'Round  (10)'!B:T,6,0),26)=0,21,IFERROR(VLOOKUP(B13,'Round  (10)'!B:T,6,0),26))</f>
        <v>21</v>
      </c>
      <c r="P13" s="427">
        <f>IF(IFERROR(VLOOKUP(B13,'Round  (11)'!C:X,6,0),26)=0,21,IFERROR(VLOOKUP(B13,'Round  (11)'!B:X,6,0),31))</f>
        <v>7</v>
      </c>
      <c r="Q13" s="427">
        <f>IF(IFERROR(VLOOKUP(B13,'Round  (12)'!C:W,6,0),26)=0,21,IFERROR(VLOOKUP(B13,'Round  (12)'!B:W,6,0),26))</f>
        <v>1</v>
      </c>
      <c r="R13" s="428">
        <f t="shared" si="0"/>
        <v>40.971233560687502</v>
      </c>
      <c r="S13" s="426">
        <f t="shared" si="1"/>
        <v>111</v>
      </c>
      <c r="T13" s="426">
        <f t="shared" si="6"/>
        <v>21</v>
      </c>
      <c r="U13" s="426">
        <f t="shared" si="7"/>
        <v>16</v>
      </c>
      <c r="V13" s="426">
        <f t="shared" si="8"/>
        <v>14</v>
      </c>
      <c r="W13" s="426">
        <f t="shared" si="9"/>
        <v>51</v>
      </c>
      <c r="X13" s="426">
        <f t="shared" si="10"/>
        <v>60</v>
      </c>
      <c r="Y13" s="426">
        <f t="shared" si="11"/>
        <v>0</v>
      </c>
      <c r="Z13" s="519">
        <f t="shared" si="2"/>
        <v>60</v>
      </c>
      <c r="AA13" s="425">
        <f t="shared" si="3"/>
        <v>88</v>
      </c>
      <c r="AB13" s="428">
        <f t="shared" si="4"/>
        <v>40.971233560687502</v>
      </c>
      <c r="AC13" s="429">
        <f t="shared" si="5"/>
        <v>305</v>
      </c>
      <c r="AE13" s="451">
        <v>38</v>
      </c>
      <c r="AF13" s="452" t="s">
        <v>73</v>
      </c>
      <c r="AG13" s="451" t="s">
        <v>362</v>
      </c>
      <c r="AH13" s="451" t="s">
        <v>363</v>
      </c>
      <c r="AI13" s="451" t="s">
        <v>347</v>
      </c>
      <c r="AL13" s="451" t="s">
        <v>7</v>
      </c>
      <c r="AM13" s="453">
        <f>IFERROR(VLOOKUP(AL13,'IND kg'!B:T,19,0),0)</f>
        <v>46.937834586312505</v>
      </c>
      <c r="AN13" s="451">
        <f>IFERROR(VLOOKUP(AL13,'IND cash'!B:T,19,0),0)</f>
        <v>405</v>
      </c>
      <c r="AO13" s="451">
        <f>IFERROR(VLOOKUP(AL13,'IND fish'!B:T,19,0),0)</f>
        <v>88</v>
      </c>
      <c r="AQ13" s="443" t="s">
        <v>7</v>
      </c>
      <c r="AR13" s="443">
        <f t="shared" si="12"/>
        <v>88</v>
      </c>
    </row>
    <row r="14" spans="1:44" ht="13.95" customHeight="1" x14ac:dyDescent="0.2">
      <c r="A14" s="360">
        <v>12</v>
      </c>
      <c r="B14" s="425" t="s">
        <v>4</v>
      </c>
      <c r="C14" s="426">
        <f t="shared" si="14"/>
        <v>0</v>
      </c>
      <c r="D14" s="425" t="str">
        <f t="shared" si="13"/>
        <v>Southampton</v>
      </c>
      <c r="E14" s="425" t="s">
        <v>347</v>
      </c>
      <c r="F14" s="427">
        <f>IFERROR(VLOOKUP(B14,'Round 1'!B:AM,3,0),26)</f>
        <v>26</v>
      </c>
      <c r="G14" s="427">
        <f>IFERROR(VLOOKUP(B14,'Round  (2)'!B:AI,6,0),25)</f>
        <v>7</v>
      </c>
      <c r="H14" s="427">
        <f>IFERROR(VLOOKUP(B14,'Round  (3)'!B:AO,6,0),28)</f>
        <v>7</v>
      </c>
      <c r="I14" s="427">
        <f>IFERROR(VLOOKUP(B14,'Round (4)'!B:AQ,6,0),28)</f>
        <v>28</v>
      </c>
      <c r="J14" s="427">
        <f>IFERROR(VLOOKUP(B14,'Round  (5)'!B:H,6,0),25)</f>
        <v>11</v>
      </c>
      <c r="K14" s="427">
        <f>IFERROR(VLOOKUP(B14,'Round  (6)'!B:H,6,0),25)</f>
        <v>4</v>
      </c>
      <c r="L14" s="427">
        <f>IFERROR(VLOOKUP(B14,'Round  (7)'!B:H,6,0),24)</f>
        <v>3</v>
      </c>
      <c r="M14" s="427">
        <f>IFERROR(VLOOKUP(B14,'Round  (8)'!B:H,6,0),24)</f>
        <v>5</v>
      </c>
      <c r="N14" s="427">
        <f>IFERROR(VLOOKUP(B14,'Round  (9)'!B:H,6,0),27)</f>
        <v>10</v>
      </c>
      <c r="O14" s="427">
        <f>IF(IFERROR(VLOOKUP(B14,'Round  (10)'!B:T,6,0),26)=0,21,IFERROR(VLOOKUP(B14,'Round  (10)'!B:T,6,0),26))</f>
        <v>15</v>
      </c>
      <c r="P14" s="427">
        <f>IF(IFERROR(VLOOKUP(B14,'Round  (11)'!C:X,6,0),26)=0,21,IFERROR(VLOOKUP(B14,'Round  (11)'!B:X,6,0),31))</f>
        <v>4</v>
      </c>
      <c r="Q14" s="427">
        <f>IF(IFERROR(VLOOKUP(B14,'Round  (12)'!C:W,6,0),26)=0,21,IFERROR(VLOOKUP(B14,'Round  (12)'!B:W,6,0),26))</f>
        <v>11</v>
      </c>
      <c r="R14" s="428">
        <f t="shared" si="0"/>
        <v>30.297295752425004</v>
      </c>
      <c r="S14" s="426">
        <f t="shared" si="1"/>
        <v>131</v>
      </c>
      <c r="T14" s="426">
        <f t="shared" si="6"/>
        <v>28</v>
      </c>
      <c r="U14" s="426">
        <f t="shared" si="7"/>
        <v>26</v>
      </c>
      <c r="V14" s="426">
        <f t="shared" si="8"/>
        <v>15</v>
      </c>
      <c r="W14" s="426">
        <f t="shared" si="9"/>
        <v>69</v>
      </c>
      <c r="X14" s="426">
        <f t="shared" si="10"/>
        <v>62</v>
      </c>
      <c r="Y14" s="426">
        <f t="shared" si="11"/>
        <v>0</v>
      </c>
      <c r="Z14" s="519">
        <f t="shared" si="2"/>
        <v>62</v>
      </c>
      <c r="AA14" s="425">
        <f t="shared" si="3"/>
        <v>53</v>
      </c>
      <c r="AB14" s="428">
        <f t="shared" si="4"/>
        <v>30.297295752425004</v>
      </c>
      <c r="AC14" s="429">
        <f t="shared" si="5"/>
        <v>220</v>
      </c>
      <c r="AE14" s="451">
        <v>22</v>
      </c>
      <c r="AF14" s="452" t="s">
        <v>77</v>
      </c>
      <c r="AG14" s="451" t="s">
        <v>354</v>
      </c>
      <c r="AH14" s="451" t="s">
        <v>363</v>
      </c>
      <c r="AI14" s="451" t="s">
        <v>347</v>
      </c>
      <c r="AL14" s="451" t="s">
        <v>83</v>
      </c>
      <c r="AM14" s="453">
        <f>IFERROR(VLOOKUP(AL14,'IND kg'!B:T,19,0),0)</f>
        <v>25.27052948775</v>
      </c>
      <c r="AN14" s="451">
        <f>IFERROR(VLOOKUP(AL14,'IND cash'!B:T,19,0),0)</f>
        <v>40</v>
      </c>
      <c r="AO14" s="451">
        <f>IFERROR(VLOOKUP(AL14,'IND fish'!B:T,19,0),0)</f>
        <v>52</v>
      </c>
      <c r="AQ14" s="443" t="s">
        <v>83</v>
      </c>
      <c r="AR14" s="443">
        <f t="shared" si="12"/>
        <v>52</v>
      </c>
    </row>
    <row r="15" spans="1:44" ht="13.95" customHeight="1" x14ac:dyDescent="0.2">
      <c r="A15" s="360">
        <v>13</v>
      </c>
      <c r="B15" s="425" t="s">
        <v>59</v>
      </c>
      <c r="C15" s="426">
        <f t="shared" si="14"/>
        <v>0</v>
      </c>
      <c r="D15" s="425" t="str">
        <f t="shared" si="13"/>
        <v>Southampton</v>
      </c>
      <c r="E15" s="425" t="s">
        <v>347</v>
      </c>
      <c r="F15" s="427">
        <f>IFERROR(VLOOKUP(B15,'Round 1'!B:AM,3,0),26)</f>
        <v>4</v>
      </c>
      <c r="G15" s="427">
        <f>IFERROR(VLOOKUP(B15,'Round  (2)'!B:AI,6,0),25)</f>
        <v>8</v>
      </c>
      <c r="H15" s="427">
        <f>IFERROR(VLOOKUP(B15,'Round  (3)'!B:AO,6,0),28)</f>
        <v>4</v>
      </c>
      <c r="I15" s="427">
        <f>IFERROR(VLOOKUP(B15,'Round (4)'!B:AQ,6,0),28)</f>
        <v>7</v>
      </c>
      <c r="J15" s="427">
        <f>IFERROR(VLOOKUP(B15,'Round  (5)'!B:H,6,0),25)</f>
        <v>13</v>
      </c>
      <c r="K15" s="427">
        <f>IFERROR(VLOOKUP(B15,'Round  (6)'!B:H,6,0),25)</f>
        <v>25</v>
      </c>
      <c r="L15" s="427">
        <f>IFERROR(VLOOKUP(B15,'Round  (7)'!B:H,6,0),24)</f>
        <v>6</v>
      </c>
      <c r="M15" s="427">
        <f>IFERROR(VLOOKUP(B15,'Round  (8)'!B:H,6,0),24)</f>
        <v>6</v>
      </c>
      <c r="N15" s="427">
        <f>IFERROR(VLOOKUP(B15,'Round  (9)'!B:H,6,0),27)</f>
        <v>9</v>
      </c>
      <c r="O15" s="427">
        <f>IF(IFERROR(VLOOKUP(B15,'Round  (10)'!B:T,6,0),26)=0,21,IFERROR(VLOOKUP(B15,'Round  (10)'!B:T,6,0),26))</f>
        <v>26</v>
      </c>
      <c r="P15" s="427">
        <f>IF(IFERROR(VLOOKUP(B15,'Round  (11)'!C:X,6,0),26)=0,21,IFERROR(VLOOKUP(B15,'Round  (11)'!B:X,6,0),31))</f>
        <v>12</v>
      </c>
      <c r="Q15" s="427">
        <f>IF(IFERROR(VLOOKUP(B15,'Round  (12)'!C:W,6,0),26)=0,21,IFERROR(VLOOKUP(B15,'Round  (12)'!B:W,6,0),26))</f>
        <v>8</v>
      </c>
      <c r="R15" s="428">
        <f t="shared" si="0"/>
        <v>29.330181199250003</v>
      </c>
      <c r="S15" s="426">
        <f t="shared" si="1"/>
        <v>128</v>
      </c>
      <c r="T15" s="426">
        <f t="shared" si="6"/>
        <v>26</v>
      </c>
      <c r="U15" s="426">
        <f t="shared" si="7"/>
        <v>25</v>
      </c>
      <c r="V15" s="426">
        <f t="shared" si="8"/>
        <v>13</v>
      </c>
      <c r="W15" s="426">
        <f t="shared" si="9"/>
        <v>64</v>
      </c>
      <c r="X15" s="426">
        <f t="shared" si="10"/>
        <v>64</v>
      </c>
      <c r="Y15" s="426">
        <f t="shared" si="11"/>
        <v>0</v>
      </c>
      <c r="Z15" s="519">
        <f t="shared" si="2"/>
        <v>64</v>
      </c>
      <c r="AA15" s="425">
        <f t="shared" si="3"/>
        <v>70</v>
      </c>
      <c r="AB15" s="428">
        <f t="shared" si="4"/>
        <v>29.330181199250003</v>
      </c>
      <c r="AC15" s="429">
        <f t="shared" si="5"/>
        <v>60</v>
      </c>
      <c r="AE15" s="451">
        <v>4</v>
      </c>
      <c r="AF15" s="452" t="s">
        <v>364</v>
      </c>
      <c r="AG15" s="451" t="s">
        <v>362</v>
      </c>
      <c r="AH15" s="451"/>
      <c r="AI15" s="451" t="s">
        <v>350</v>
      </c>
      <c r="AL15" s="451" t="s">
        <v>59</v>
      </c>
      <c r="AM15" s="453">
        <f>IFERROR(VLOOKUP(AL15,'IND kg'!B:T,19,0),0)</f>
        <v>29.330181199250003</v>
      </c>
      <c r="AN15" s="451">
        <f>IFERROR(VLOOKUP(AL15,'IND cash'!B:T,19,0),0)</f>
        <v>60</v>
      </c>
      <c r="AO15" s="451">
        <f>IFERROR(VLOOKUP(AL15,'IND fish'!B:T,19,0),0)</f>
        <v>70</v>
      </c>
      <c r="AQ15" s="443" t="s">
        <v>59</v>
      </c>
      <c r="AR15" s="443">
        <f t="shared" si="12"/>
        <v>70</v>
      </c>
    </row>
    <row r="16" spans="1:44" ht="13.95" customHeight="1" x14ac:dyDescent="0.2">
      <c r="A16" s="360">
        <v>14</v>
      </c>
      <c r="B16" s="425" t="s">
        <v>172</v>
      </c>
      <c r="C16" s="426">
        <f t="shared" si="14"/>
        <v>0</v>
      </c>
      <c r="D16" s="425" t="str">
        <f t="shared" si="13"/>
        <v>Southampton</v>
      </c>
      <c r="E16" s="425" t="s">
        <v>347</v>
      </c>
      <c r="F16" s="427">
        <f>IFERROR(VLOOKUP(B16,'Round 1'!B:AM,3,0),26)</f>
        <v>2</v>
      </c>
      <c r="G16" s="427">
        <f>IFERROR(VLOOKUP(B16,'Round  (2)'!B:AI,6,0),25)</f>
        <v>25</v>
      </c>
      <c r="H16" s="427">
        <f>IFERROR(VLOOKUP(B16,'Round  (3)'!B:AO,6,0),28)</f>
        <v>4</v>
      </c>
      <c r="I16" s="427">
        <f>IFERROR(VLOOKUP(B16,'Round (4)'!B:AQ,6,0),28)</f>
        <v>5</v>
      </c>
      <c r="J16" s="427">
        <f>IFERROR(VLOOKUP(B16,'Round  (5)'!B:H,6,0),25)</f>
        <v>25</v>
      </c>
      <c r="K16" s="427">
        <f>IFERROR(VLOOKUP(B16,'Round  (6)'!B:H,6,0),25)</f>
        <v>15</v>
      </c>
      <c r="L16" s="427">
        <f>IFERROR(VLOOKUP(B16,'Round  (7)'!B:H,6,0),24)</f>
        <v>12</v>
      </c>
      <c r="M16" s="427">
        <f>IFERROR(VLOOKUP(B16,'Round  (8)'!B:H,6,0),24)</f>
        <v>8</v>
      </c>
      <c r="N16" s="427">
        <f>IFERROR(VLOOKUP(B16,'Round  (9)'!B:H,6,0),27)</f>
        <v>14</v>
      </c>
      <c r="O16" s="427">
        <f>IF(IFERROR(VLOOKUP(B16,'Round  (10)'!B:T,6,0),26)=0,21,IFERROR(VLOOKUP(B16,'Round  (10)'!B:T,6,0),26))</f>
        <v>10</v>
      </c>
      <c r="P16" s="427">
        <f>IF(IFERROR(VLOOKUP(B16,'Round  (11)'!C:X,6,0),26)=0,21,IFERROR(VLOOKUP(B16,'Round  (11)'!B:X,6,0),31))</f>
        <v>11</v>
      </c>
      <c r="Q16" s="427">
        <f>IF(IFERROR(VLOOKUP(B16,'Round  (12)'!C:W,6,0),26)=0,21,IFERROR(VLOOKUP(B16,'Round  (12)'!B:W,6,0),26))</f>
        <v>4</v>
      </c>
      <c r="R16" s="428">
        <f t="shared" si="0"/>
        <v>51.009328847500001</v>
      </c>
      <c r="S16" s="426">
        <f t="shared" si="1"/>
        <v>135</v>
      </c>
      <c r="T16" s="426">
        <f t="shared" si="6"/>
        <v>25</v>
      </c>
      <c r="U16" s="426">
        <f t="shared" si="7"/>
        <v>25</v>
      </c>
      <c r="V16" s="426">
        <f t="shared" si="8"/>
        <v>15</v>
      </c>
      <c r="W16" s="426">
        <f t="shared" si="9"/>
        <v>65</v>
      </c>
      <c r="X16" s="426">
        <f t="shared" si="10"/>
        <v>70</v>
      </c>
      <c r="Y16" s="426">
        <f t="shared" si="11"/>
        <v>0</v>
      </c>
      <c r="Z16" s="519">
        <f t="shared" si="2"/>
        <v>70</v>
      </c>
      <c r="AA16" s="425">
        <f t="shared" si="3"/>
        <v>84</v>
      </c>
      <c r="AB16" s="428">
        <f t="shared" si="4"/>
        <v>51.009328847500001</v>
      </c>
      <c r="AC16" s="429">
        <f t="shared" si="5"/>
        <v>250</v>
      </c>
      <c r="AE16" s="451">
        <v>24</v>
      </c>
      <c r="AF16" s="452" t="s">
        <v>348</v>
      </c>
      <c r="AG16" s="451" t="s">
        <v>351</v>
      </c>
      <c r="AH16" s="451"/>
      <c r="AI16" s="451" t="s">
        <v>350</v>
      </c>
      <c r="AL16" s="451" t="s">
        <v>300</v>
      </c>
      <c r="AM16" s="453">
        <f>IFERROR(VLOOKUP(AL16,'IND kg'!B:T,19,0),0)</f>
        <v>15.2433031584375</v>
      </c>
      <c r="AN16" s="451">
        <f>IFERROR(VLOOKUP(AL16,'IND cash'!B:T,19,0),0)</f>
        <v>75</v>
      </c>
      <c r="AO16" s="451">
        <f>IFERROR(VLOOKUP(AL16,'IND fish'!B:T,19,0),0)</f>
        <v>11</v>
      </c>
      <c r="AQ16" s="443" t="s">
        <v>300</v>
      </c>
      <c r="AR16" s="443">
        <f t="shared" si="12"/>
        <v>11</v>
      </c>
    </row>
    <row r="17" spans="1:44" ht="13.95" customHeight="1" x14ac:dyDescent="0.2">
      <c r="A17" s="360">
        <v>15</v>
      </c>
      <c r="B17" s="425" t="s">
        <v>176</v>
      </c>
      <c r="C17" s="426" t="str">
        <f t="shared" si="14"/>
        <v>0</v>
      </c>
      <c r="D17" s="425" t="str">
        <f t="shared" si="13"/>
        <v/>
      </c>
      <c r="E17" s="425" t="s">
        <v>347</v>
      </c>
      <c r="F17" s="427">
        <f>IFERROR(VLOOKUP(B17,'Round 1'!B:AM,3,0),26)</f>
        <v>10</v>
      </c>
      <c r="G17" s="427">
        <f>IFERROR(VLOOKUP(B17,'Round  (2)'!B:AI,6,0),25)</f>
        <v>8</v>
      </c>
      <c r="H17" s="427">
        <f>IFERROR(VLOOKUP(B17,'Round  (3)'!B:AO,6,0),28)</f>
        <v>11</v>
      </c>
      <c r="I17" s="427">
        <f>IFERROR(VLOOKUP(B17,'Round (4)'!B:AQ,6,0),28)</f>
        <v>6</v>
      </c>
      <c r="J17" s="427">
        <f>IFERROR(VLOOKUP(B17,'Round  (5)'!B:H,6,0),25)</f>
        <v>20</v>
      </c>
      <c r="K17" s="427">
        <f>IFERROR(VLOOKUP(B17,'Round  (6)'!B:H,6,0),25)</f>
        <v>3</v>
      </c>
      <c r="L17" s="427">
        <f>IFERROR(VLOOKUP(B17,'Round  (7)'!B:H,6,0),24)</f>
        <v>19</v>
      </c>
      <c r="M17" s="427">
        <f>IFERROR(VLOOKUP(B17,'Round  (8)'!B:H,6,0),24)</f>
        <v>12</v>
      </c>
      <c r="N17" s="427">
        <f>IFERROR(VLOOKUP(B17,'Round  (9)'!B:H,6,0),27)</f>
        <v>4</v>
      </c>
      <c r="O17" s="427">
        <f>IF(IFERROR(VLOOKUP(B17,'Round  (10)'!B:T,6,0),26)=0,21,IFERROR(VLOOKUP(B17,'Round  (10)'!B:T,6,0),26))</f>
        <v>21</v>
      </c>
      <c r="P17" s="427">
        <f>IF(IFERROR(VLOOKUP(B17,'Round  (11)'!C:X,6,0),26)=0,21,IFERROR(VLOOKUP(B17,'Round  (11)'!B:X,6,0),31))</f>
        <v>9</v>
      </c>
      <c r="Q17" s="427">
        <f>IF(IFERROR(VLOOKUP(B17,'Round  (12)'!C:W,6,0),26)=0,21,IFERROR(VLOOKUP(B17,'Round  (12)'!B:W,6,0),26))</f>
        <v>12</v>
      </c>
      <c r="R17" s="428">
        <f t="shared" si="0"/>
        <v>28.590429821537501</v>
      </c>
      <c r="S17" s="426">
        <f t="shared" si="1"/>
        <v>135</v>
      </c>
      <c r="T17" s="426">
        <f t="shared" si="6"/>
        <v>21</v>
      </c>
      <c r="U17" s="426">
        <f t="shared" si="7"/>
        <v>20</v>
      </c>
      <c r="V17" s="426">
        <f t="shared" si="8"/>
        <v>19</v>
      </c>
      <c r="W17" s="426">
        <f t="shared" si="9"/>
        <v>60</v>
      </c>
      <c r="X17" s="426">
        <f t="shared" si="10"/>
        <v>75</v>
      </c>
      <c r="Y17" s="426">
        <f t="shared" si="11"/>
        <v>0</v>
      </c>
      <c r="Z17" s="519">
        <f t="shared" si="2"/>
        <v>75</v>
      </c>
      <c r="AA17" s="425">
        <f t="shared" si="3"/>
        <v>44</v>
      </c>
      <c r="AB17" s="428">
        <f t="shared" si="4"/>
        <v>28.590429821537501</v>
      </c>
      <c r="AC17" s="429">
        <f t="shared" si="5"/>
        <v>100</v>
      </c>
      <c r="AE17" s="451">
        <v>26</v>
      </c>
      <c r="AF17" s="452" t="s">
        <v>365</v>
      </c>
      <c r="AG17" s="451" t="s">
        <v>366</v>
      </c>
      <c r="AH17" s="451"/>
      <c r="AI17" s="451" t="s">
        <v>350</v>
      </c>
      <c r="AL17" s="451" t="s">
        <v>56</v>
      </c>
      <c r="AM17" s="453">
        <f>IFERROR(VLOOKUP(AL17,'IND kg'!B:T,19,0),0)</f>
        <v>42.854262349562504</v>
      </c>
      <c r="AN17" s="451">
        <f>IFERROR(VLOOKUP(AL17,'IND cash'!B:T,19,0),0)</f>
        <v>545</v>
      </c>
      <c r="AO17" s="451">
        <f>IFERROR(VLOOKUP(AL17,'IND fish'!B:T,19,0),0)</f>
        <v>66</v>
      </c>
      <c r="AQ17" s="443" t="s">
        <v>56</v>
      </c>
      <c r="AR17" s="443">
        <f t="shared" si="12"/>
        <v>66</v>
      </c>
    </row>
    <row r="18" spans="1:44" ht="13.95" customHeight="1" x14ac:dyDescent="0.2">
      <c r="A18" s="360">
        <v>16</v>
      </c>
      <c r="B18" s="425" t="s">
        <v>51</v>
      </c>
      <c r="C18" s="426">
        <f t="shared" si="14"/>
        <v>0</v>
      </c>
      <c r="D18" s="425" t="str">
        <f t="shared" si="13"/>
        <v>Fareham</v>
      </c>
      <c r="E18" s="425" t="s">
        <v>347</v>
      </c>
      <c r="F18" s="427">
        <f>IFERROR(VLOOKUP(B18,'Round 1'!B:AM,3,0),26)</f>
        <v>9</v>
      </c>
      <c r="G18" s="427">
        <f>IFERROR(VLOOKUP(B18,'Round  (2)'!B:AI,6,0),25)</f>
        <v>12</v>
      </c>
      <c r="H18" s="427">
        <f>IFERROR(VLOOKUP(B18,'Round  (3)'!B:AO,6,0),28)</f>
        <v>13</v>
      </c>
      <c r="I18" s="427">
        <f>IFERROR(VLOOKUP(B18,'Round (4)'!B:AQ,6,0),28)</f>
        <v>12</v>
      </c>
      <c r="J18" s="427">
        <f>IFERROR(VLOOKUP(B18,'Round  (5)'!B:H,6,0),25)</f>
        <v>1</v>
      </c>
      <c r="K18" s="427">
        <f>IFERROR(VLOOKUP(B18,'Round  (6)'!B:H,6,0),25)</f>
        <v>11</v>
      </c>
      <c r="L18" s="427">
        <f>IFERROR(VLOOKUP(B18,'Round  (7)'!B:H,6,0),24)</f>
        <v>6</v>
      </c>
      <c r="M18" s="427">
        <f>IFERROR(VLOOKUP(B18,'Round  (8)'!B:H,6,0),24)</f>
        <v>24</v>
      </c>
      <c r="N18" s="427">
        <f>IFERROR(VLOOKUP(B18,'Round  (9)'!B:H,6,0),27)</f>
        <v>22</v>
      </c>
      <c r="O18" s="427">
        <f>IF(IFERROR(VLOOKUP(B18,'Round  (10)'!B:T,6,0),26)=0,21,IFERROR(VLOOKUP(B18,'Round  (10)'!B:T,6,0),26))</f>
        <v>9</v>
      </c>
      <c r="P18" s="427">
        <f>IF(IFERROR(VLOOKUP(B18,'Round  (11)'!C:X,6,0),26)=0,21,IFERROR(VLOOKUP(B18,'Round  (11)'!B:X,6,0),31))</f>
        <v>16</v>
      </c>
      <c r="Q18" s="427">
        <f>IF(IFERROR(VLOOKUP(B18,'Round  (12)'!C:W,6,0),26)=0,21,IFERROR(VLOOKUP(B18,'Round  (12)'!B:W,6,0),26))</f>
        <v>4</v>
      </c>
      <c r="R18" s="428">
        <f t="shared" si="0"/>
        <v>29.238842271875001</v>
      </c>
      <c r="S18" s="426">
        <f t="shared" si="1"/>
        <v>139</v>
      </c>
      <c r="T18" s="426">
        <f t="shared" si="6"/>
        <v>24</v>
      </c>
      <c r="U18" s="426">
        <f t="shared" si="7"/>
        <v>22</v>
      </c>
      <c r="V18" s="426">
        <f t="shared" si="8"/>
        <v>16</v>
      </c>
      <c r="W18" s="426">
        <f t="shared" si="9"/>
        <v>62</v>
      </c>
      <c r="X18" s="426">
        <f t="shared" si="10"/>
        <v>77</v>
      </c>
      <c r="Y18" s="426">
        <f t="shared" si="11"/>
        <v>0</v>
      </c>
      <c r="Z18" s="519">
        <f t="shared" si="2"/>
        <v>77</v>
      </c>
      <c r="AA18" s="425">
        <f t="shared" si="3"/>
        <v>70</v>
      </c>
      <c r="AB18" s="428">
        <f t="shared" si="4"/>
        <v>29.238842271875001</v>
      </c>
      <c r="AC18" s="429">
        <f t="shared" si="5"/>
        <v>225</v>
      </c>
      <c r="AE18" s="451">
        <v>44</v>
      </c>
      <c r="AF18" s="452" t="s">
        <v>367</v>
      </c>
      <c r="AG18" s="451" t="s">
        <v>351</v>
      </c>
      <c r="AH18" s="451"/>
      <c r="AI18" s="451" t="s">
        <v>350</v>
      </c>
      <c r="AL18" s="451" t="s">
        <v>45</v>
      </c>
      <c r="AM18" s="453">
        <f>IFERROR(VLOOKUP(AL18,'IND kg'!B:T,19,0),0)</f>
        <v>0</v>
      </c>
      <c r="AN18" s="451">
        <f>IFERROR(VLOOKUP(AL18,'IND cash'!B:T,19,0),0)</f>
        <v>0</v>
      </c>
      <c r="AO18" s="451">
        <f>IFERROR(VLOOKUP(AL18,'IND fish'!B:T,19,0),0)</f>
        <v>0</v>
      </c>
      <c r="AQ18" s="443" t="s">
        <v>45</v>
      </c>
      <c r="AR18" s="443">
        <f t="shared" si="12"/>
        <v>0</v>
      </c>
    </row>
    <row r="19" spans="1:44" ht="13.95" customHeight="1" x14ac:dyDescent="0.2">
      <c r="A19" s="360">
        <v>17</v>
      </c>
      <c r="B19" s="425" t="s">
        <v>101</v>
      </c>
      <c r="C19" s="426" t="str">
        <f t="shared" si="14"/>
        <v>0</v>
      </c>
      <c r="D19" s="425" t="str">
        <f t="shared" si="13"/>
        <v/>
      </c>
      <c r="E19" s="425" t="s">
        <v>347</v>
      </c>
      <c r="F19" s="427">
        <f>IFERROR(VLOOKUP(B19,'Round 1'!B:AM,3,0),26)</f>
        <v>1</v>
      </c>
      <c r="G19" s="427">
        <f>IFERROR(VLOOKUP(B19,'Round  (2)'!B:AI,6,0),25)</f>
        <v>11</v>
      </c>
      <c r="H19" s="427">
        <f>IFERROR(VLOOKUP(B19,'Round  (3)'!B:AO,6,0),28)</f>
        <v>15</v>
      </c>
      <c r="I19" s="427">
        <f>IFERROR(VLOOKUP(B19,'Round (4)'!B:AQ,6,0),28)</f>
        <v>8</v>
      </c>
      <c r="J19" s="427">
        <f>IFERROR(VLOOKUP(B19,'Round  (5)'!B:H,6,0),25)</f>
        <v>20</v>
      </c>
      <c r="K19" s="427">
        <f>IFERROR(VLOOKUP(B19,'Round  (6)'!B:H,6,0),25)</f>
        <v>14</v>
      </c>
      <c r="L19" s="427">
        <f>IFERROR(VLOOKUP(B19,'Round  (7)'!B:H,6,0),24)</f>
        <v>8</v>
      </c>
      <c r="M19" s="427">
        <f>IFERROR(VLOOKUP(B19,'Round  (8)'!B:H,6,0),24)</f>
        <v>15</v>
      </c>
      <c r="N19" s="427">
        <f>IFERROR(VLOOKUP(B19,'Round  (9)'!B:H,6,0),27)</f>
        <v>10</v>
      </c>
      <c r="O19" s="427">
        <f>IF(IFERROR(VLOOKUP(B19,'Round  (10)'!B:T,6,0),26)=0,21,IFERROR(VLOOKUP(B19,'Round  (10)'!B:T,6,0),26))</f>
        <v>26</v>
      </c>
      <c r="P19" s="427">
        <f>IF(IFERROR(VLOOKUP(B19,'Round  (11)'!C:X,6,0),26)=0,21,IFERROR(VLOOKUP(B19,'Round  (11)'!B:X,6,0),31))</f>
        <v>10</v>
      </c>
      <c r="Q19" s="427">
        <f>IF(IFERROR(VLOOKUP(B19,'Round  (12)'!C:W,6,0),26)=0,21,IFERROR(VLOOKUP(B19,'Round  (12)'!B:W,6,0),26))</f>
        <v>5</v>
      </c>
      <c r="R19" s="428">
        <f t="shared" si="0"/>
        <v>43.680977119687498</v>
      </c>
      <c r="S19" s="426">
        <f t="shared" si="1"/>
        <v>143</v>
      </c>
      <c r="T19" s="426">
        <f t="shared" si="6"/>
        <v>26</v>
      </c>
      <c r="U19" s="426">
        <f t="shared" si="7"/>
        <v>20</v>
      </c>
      <c r="V19" s="426">
        <f t="shared" si="8"/>
        <v>15</v>
      </c>
      <c r="W19" s="426">
        <f t="shared" si="9"/>
        <v>61</v>
      </c>
      <c r="X19" s="426">
        <f t="shared" si="10"/>
        <v>82</v>
      </c>
      <c r="Y19" s="426">
        <f t="shared" si="11"/>
        <v>0</v>
      </c>
      <c r="Z19" s="519">
        <f t="shared" si="2"/>
        <v>82</v>
      </c>
      <c r="AA19" s="425">
        <f t="shared" si="3"/>
        <v>79</v>
      </c>
      <c r="AB19" s="428">
        <f t="shared" si="4"/>
        <v>43.680977119687498</v>
      </c>
      <c r="AC19" s="429">
        <f t="shared" si="5"/>
        <v>147</v>
      </c>
      <c r="AE19" s="451">
        <v>3</v>
      </c>
      <c r="AF19" s="452" t="s">
        <v>111</v>
      </c>
      <c r="AG19" s="451" t="s">
        <v>368</v>
      </c>
      <c r="AH19" s="451" t="s">
        <v>363</v>
      </c>
      <c r="AI19" s="451" t="s">
        <v>350</v>
      </c>
      <c r="AL19" s="451" t="s">
        <v>65</v>
      </c>
      <c r="AM19" s="453">
        <f>IFERROR(VLOOKUP(AL19,'IND kg'!B:T,19,0),0)</f>
        <v>13.862916808125</v>
      </c>
      <c r="AN19" s="451">
        <f>IFERROR(VLOOKUP(AL19,'IND cash'!B:T,19,0),0)</f>
        <v>50</v>
      </c>
      <c r="AO19" s="451">
        <f>IFERROR(VLOOKUP(AL19,'IND fish'!B:T,19,0),0)</f>
        <v>45</v>
      </c>
      <c r="AQ19" s="443" t="s">
        <v>65</v>
      </c>
      <c r="AR19" s="443">
        <f t="shared" si="12"/>
        <v>45</v>
      </c>
    </row>
    <row r="20" spans="1:44" ht="13.95" customHeight="1" x14ac:dyDescent="0.2">
      <c r="A20" s="360">
        <v>18</v>
      </c>
      <c r="B20" s="425" t="s">
        <v>169</v>
      </c>
      <c r="C20" s="426" t="str">
        <f t="shared" si="14"/>
        <v>0</v>
      </c>
      <c r="D20" s="425" t="str">
        <f t="shared" si="13"/>
        <v/>
      </c>
      <c r="E20" s="425" t="s">
        <v>347</v>
      </c>
      <c r="F20" s="427">
        <f>IFERROR(VLOOKUP(B20,'Round 1'!B:AM,3,0),26)</f>
        <v>16</v>
      </c>
      <c r="G20" s="427">
        <f>IFERROR(VLOOKUP(B20,'Round  (2)'!B:AI,6,0),25)</f>
        <v>8</v>
      </c>
      <c r="H20" s="427">
        <f>IFERROR(VLOOKUP(B20,'Round  (3)'!B:AO,6,0),28)</f>
        <v>8</v>
      </c>
      <c r="I20" s="427">
        <f>IFERROR(VLOOKUP(B20,'Round (4)'!B:AQ,6,0),28)</f>
        <v>28</v>
      </c>
      <c r="J20" s="427">
        <f>IFERROR(VLOOKUP(B20,'Round  (5)'!B:H,6,0),25)</f>
        <v>11</v>
      </c>
      <c r="K20" s="427">
        <f>IFERROR(VLOOKUP(B20,'Round  (6)'!B:H,6,0),25)</f>
        <v>13</v>
      </c>
      <c r="L20" s="427">
        <f>IFERROR(VLOOKUP(B20,'Round  (7)'!B:H,6,0),24)</f>
        <v>10</v>
      </c>
      <c r="M20" s="427">
        <f>IFERROR(VLOOKUP(B20,'Round  (8)'!B:H,6,0),24)</f>
        <v>3</v>
      </c>
      <c r="N20" s="427">
        <f>IFERROR(VLOOKUP(B20,'Round  (9)'!B:H,6,0),27)</f>
        <v>16</v>
      </c>
      <c r="O20" s="427">
        <f>IF(IFERROR(VLOOKUP(B20,'Round  (10)'!B:T,6,0),26)=0,21,IFERROR(VLOOKUP(B20,'Round  (10)'!B:T,6,0),26))</f>
        <v>12</v>
      </c>
      <c r="P20" s="427">
        <f>IF(IFERROR(VLOOKUP(B20,'Round  (11)'!C:X,6,0),26)=0,21,IFERROR(VLOOKUP(B20,'Round  (11)'!B:X,6,0),31))</f>
        <v>11</v>
      </c>
      <c r="Q20" s="427">
        <f>IF(IFERROR(VLOOKUP(B20,'Round  (12)'!C:W,6,0),26)=0,21,IFERROR(VLOOKUP(B20,'Round  (12)'!B:W,6,0),26))</f>
        <v>7</v>
      </c>
      <c r="R20" s="428">
        <f t="shared" si="0"/>
        <v>38.420664247375001</v>
      </c>
      <c r="S20" s="426">
        <f t="shared" si="1"/>
        <v>143</v>
      </c>
      <c r="T20" s="426">
        <f t="shared" si="6"/>
        <v>28</v>
      </c>
      <c r="U20" s="426">
        <f t="shared" si="7"/>
        <v>16</v>
      </c>
      <c r="V20" s="426">
        <f t="shared" si="8"/>
        <v>16</v>
      </c>
      <c r="W20" s="426">
        <f t="shared" si="9"/>
        <v>60</v>
      </c>
      <c r="X20" s="426">
        <f t="shared" si="10"/>
        <v>83</v>
      </c>
      <c r="Y20" s="426">
        <f t="shared" si="11"/>
        <v>0</v>
      </c>
      <c r="Z20" s="519">
        <f t="shared" si="2"/>
        <v>83</v>
      </c>
      <c r="AA20" s="425">
        <f t="shared" si="3"/>
        <v>44</v>
      </c>
      <c r="AB20" s="428">
        <f t="shared" si="4"/>
        <v>38.420664247375001</v>
      </c>
      <c r="AC20" s="429">
        <f t="shared" si="5"/>
        <v>155</v>
      </c>
      <c r="AE20" s="451">
        <v>8</v>
      </c>
      <c r="AF20" s="452" t="s">
        <v>234</v>
      </c>
      <c r="AG20" s="451" t="s">
        <v>352</v>
      </c>
      <c r="AH20" s="451"/>
      <c r="AI20" s="451" t="s">
        <v>350</v>
      </c>
      <c r="AL20" s="451" t="s">
        <v>36</v>
      </c>
      <c r="AM20" s="453">
        <f>IFERROR(VLOOKUP(AL20,'IND kg'!B:T,19,0),0)</f>
        <v>11.652039031875001</v>
      </c>
      <c r="AN20" s="451">
        <f>IFERROR(VLOOKUP(AL20,'IND cash'!B:T,19,0),0)</f>
        <v>160</v>
      </c>
      <c r="AO20" s="451">
        <f>IFERROR(VLOOKUP(AL20,'IND fish'!B:T,19,0),0)</f>
        <v>5</v>
      </c>
      <c r="AQ20" s="443" t="s">
        <v>36</v>
      </c>
      <c r="AR20" s="443">
        <f t="shared" si="12"/>
        <v>5</v>
      </c>
    </row>
    <row r="21" spans="1:44" ht="13.95" customHeight="1" x14ac:dyDescent="0.2">
      <c r="A21" s="360">
        <v>19</v>
      </c>
      <c r="B21" s="425" t="s">
        <v>77</v>
      </c>
      <c r="C21" s="426" t="str">
        <f t="shared" si="14"/>
        <v>S</v>
      </c>
      <c r="D21" s="425" t="str">
        <f t="shared" si="13"/>
        <v>Bristol</v>
      </c>
      <c r="E21" s="425" t="str">
        <f>IFERROR(VLOOKUP(B21,$AF$3:$AI$66,4,0),"NM")</f>
        <v>M</v>
      </c>
      <c r="F21" s="427">
        <f>IFERROR(VLOOKUP(B21,'Round 1'!B:AM,3,0),26)</f>
        <v>6</v>
      </c>
      <c r="G21" s="427">
        <f>IFERROR(VLOOKUP(B21,'Round  (2)'!B:AI,6,0),25)</f>
        <v>1</v>
      </c>
      <c r="H21" s="427">
        <f>IFERROR(VLOOKUP(B21,'Round  (3)'!B:AO,6,0),28)</f>
        <v>15</v>
      </c>
      <c r="I21" s="427">
        <f>IFERROR(VLOOKUP(B21,'Round (4)'!B:AQ,6,0),28)</f>
        <v>8</v>
      </c>
      <c r="J21" s="427">
        <f>IFERROR(VLOOKUP(B21,'Round  (5)'!B:H,6,0),25)</f>
        <v>1</v>
      </c>
      <c r="K21" s="427">
        <f>IFERROR(VLOOKUP(B21,'Round  (6)'!B:H,6,0),25)</f>
        <v>18</v>
      </c>
      <c r="L21" s="427">
        <f>IFERROR(VLOOKUP(B21,'Round  (7)'!B:H,6,0),24)</f>
        <v>19</v>
      </c>
      <c r="M21" s="427">
        <f>IFERROR(VLOOKUP(B21,'Round  (8)'!B:H,6,0),24)</f>
        <v>20</v>
      </c>
      <c r="N21" s="427">
        <f>IFERROR(VLOOKUP(B21,'Round  (9)'!B:H,6,0),27)</f>
        <v>22</v>
      </c>
      <c r="O21" s="427">
        <f>IF(IFERROR(VLOOKUP(B21,'Round  (10)'!B:T,6,0),26)=0,21,IFERROR(VLOOKUP(B21,'Round  (10)'!B:T,6,0),26))</f>
        <v>7</v>
      </c>
      <c r="P21" s="427">
        <f>IF(IFERROR(VLOOKUP(B21,'Round  (11)'!C:X,6,0),26)=0,21,IFERROR(VLOOKUP(B21,'Round  (11)'!B:X,6,0),31))</f>
        <v>15</v>
      </c>
      <c r="Q21" s="427">
        <f>IF(IFERROR(VLOOKUP(B21,'Round  (12)'!C:W,6,0),26)=0,21,IFERROR(VLOOKUP(B21,'Round  (12)'!B:W,6,0),26))</f>
        <v>16</v>
      </c>
      <c r="R21" s="428">
        <f t="shared" si="0"/>
        <v>27.932431996249999</v>
      </c>
      <c r="S21" s="426">
        <f t="shared" si="1"/>
        <v>148</v>
      </c>
      <c r="T21" s="426">
        <f t="shared" si="6"/>
        <v>22</v>
      </c>
      <c r="U21" s="426">
        <f t="shared" si="7"/>
        <v>20</v>
      </c>
      <c r="V21" s="426">
        <f t="shared" si="8"/>
        <v>19</v>
      </c>
      <c r="W21" s="426">
        <f t="shared" si="9"/>
        <v>61</v>
      </c>
      <c r="X21" s="426">
        <f t="shared" si="10"/>
        <v>87</v>
      </c>
      <c r="Y21" s="426">
        <f t="shared" si="11"/>
        <v>0</v>
      </c>
      <c r="Z21" s="519">
        <f t="shared" si="2"/>
        <v>87</v>
      </c>
      <c r="AA21" s="425">
        <f t="shared" si="3"/>
        <v>39</v>
      </c>
      <c r="AB21" s="428">
        <f t="shared" si="4"/>
        <v>27.932431996249999</v>
      </c>
      <c r="AC21" s="429">
        <f t="shared" si="5"/>
        <v>165</v>
      </c>
      <c r="AE21" s="451">
        <v>34</v>
      </c>
      <c r="AF21" s="452" t="s">
        <v>369</v>
      </c>
      <c r="AG21" s="451" t="s">
        <v>355</v>
      </c>
      <c r="AH21" s="451" t="s">
        <v>363</v>
      </c>
      <c r="AI21" s="451" t="s">
        <v>350</v>
      </c>
      <c r="AL21" s="451" t="s">
        <v>80</v>
      </c>
      <c r="AM21" s="453">
        <f>IFERROR(VLOOKUP(AL21,'IND kg'!B:T,19,0),0)</f>
        <v>5.1737879703125014</v>
      </c>
      <c r="AN21" s="451">
        <f>IFERROR(VLOOKUP(AL21,'IND cash'!B:T,19,0),0)</f>
        <v>0</v>
      </c>
      <c r="AO21" s="451">
        <f>IFERROR(VLOOKUP(AL21,'IND fish'!B:T,19,0),0)</f>
        <v>16</v>
      </c>
      <c r="AQ21" s="443" t="s">
        <v>80</v>
      </c>
      <c r="AR21" s="443">
        <f t="shared" si="12"/>
        <v>16</v>
      </c>
    </row>
    <row r="22" spans="1:44" ht="13.95" customHeight="1" x14ac:dyDescent="0.2">
      <c r="A22" s="360">
        <v>20</v>
      </c>
      <c r="B22" s="425" t="s">
        <v>173</v>
      </c>
      <c r="C22" s="426" t="str">
        <f t="shared" si="14"/>
        <v>S</v>
      </c>
      <c r="D22" s="425" t="str">
        <f t="shared" si="13"/>
        <v>Poole</v>
      </c>
      <c r="E22" s="425" t="s">
        <v>347</v>
      </c>
      <c r="F22" s="427">
        <f>IFERROR(VLOOKUP(B22,'Round 1'!B:AM,3,0),26)</f>
        <v>5</v>
      </c>
      <c r="G22" s="427">
        <f>IFERROR(VLOOKUP(B22,'Round  (2)'!B:AI,6,0),25)</f>
        <v>5</v>
      </c>
      <c r="H22" s="427">
        <f>IFERROR(VLOOKUP(B22,'Round  (3)'!B:AO,6,0),28)</f>
        <v>17</v>
      </c>
      <c r="I22" s="427">
        <f>IFERROR(VLOOKUP(B22,'Round (4)'!B:AQ,6,0),28)</f>
        <v>15</v>
      </c>
      <c r="J22" s="427">
        <f>IFERROR(VLOOKUP(B22,'Round  (5)'!B:H,6,0),25)</f>
        <v>25</v>
      </c>
      <c r="K22" s="427">
        <f>IFERROR(VLOOKUP(B22,'Round  (6)'!B:H,6,0),25)</f>
        <v>10</v>
      </c>
      <c r="L22" s="427">
        <f>IFERROR(VLOOKUP(B22,'Round  (7)'!B:H,6,0),24)</f>
        <v>3</v>
      </c>
      <c r="M22" s="427">
        <f>IFERROR(VLOOKUP(B22,'Round  (8)'!B:H,6,0),24)</f>
        <v>6</v>
      </c>
      <c r="N22" s="427">
        <f>IFERROR(VLOOKUP(B22,'Round  (9)'!B:H,6,0),27)</f>
        <v>27</v>
      </c>
      <c r="O22" s="427">
        <f>IF(IFERROR(VLOOKUP(B22,'Round  (10)'!B:T,6,0),26)=0,21,IFERROR(VLOOKUP(B22,'Round  (10)'!B:T,6,0),26))</f>
        <v>21</v>
      </c>
      <c r="P22" s="427">
        <f>IF(IFERROR(VLOOKUP(B22,'Round  (11)'!C:X,6,0),26)=0,21,IFERROR(VLOOKUP(B22,'Round  (11)'!B:X,6,0),31))</f>
        <v>14</v>
      </c>
      <c r="Q22" s="427">
        <f>IF(IFERROR(VLOOKUP(B22,'Round  (12)'!C:W,6,0),26)=0,21,IFERROR(VLOOKUP(B22,'Round  (12)'!B:W,6,0),26))</f>
        <v>13</v>
      </c>
      <c r="R22" s="428">
        <f t="shared" si="0"/>
        <v>35.2996171771875</v>
      </c>
      <c r="S22" s="426">
        <f t="shared" si="1"/>
        <v>161</v>
      </c>
      <c r="T22" s="426">
        <f t="shared" si="6"/>
        <v>27</v>
      </c>
      <c r="U22" s="426">
        <f t="shared" si="7"/>
        <v>25</v>
      </c>
      <c r="V22" s="426">
        <f t="shared" si="8"/>
        <v>21</v>
      </c>
      <c r="W22" s="426">
        <f t="shared" si="9"/>
        <v>73</v>
      </c>
      <c r="X22" s="426">
        <f t="shared" si="10"/>
        <v>88</v>
      </c>
      <c r="Y22" s="426">
        <f t="shared" si="11"/>
        <v>0</v>
      </c>
      <c r="Z22" s="519">
        <f t="shared" si="2"/>
        <v>88</v>
      </c>
      <c r="AA22" s="425">
        <f t="shared" si="3"/>
        <v>61</v>
      </c>
      <c r="AB22" s="428">
        <f t="shared" si="4"/>
        <v>35.2996171771875</v>
      </c>
      <c r="AC22" s="429">
        <f t="shared" si="5"/>
        <v>85</v>
      </c>
      <c r="AE22" s="451">
        <v>53</v>
      </c>
      <c r="AF22" s="452" t="s">
        <v>370</v>
      </c>
      <c r="AG22" s="451" t="s">
        <v>351</v>
      </c>
      <c r="AH22" s="451" t="s">
        <v>363</v>
      </c>
      <c r="AI22" s="451" t="s">
        <v>350</v>
      </c>
      <c r="AL22" s="451" t="s">
        <v>112</v>
      </c>
      <c r="AM22" s="453">
        <f>IFERROR(VLOOKUP(AL22,'IND kg'!B:T,19,0),0)</f>
        <v>4.961166546874999</v>
      </c>
      <c r="AN22" s="451">
        <f>IFERROR(VLOOKUP(AL22,'IND cash'!B:T,19,0),0)</f>
        <v>0</v>
      </c>
      <c r="AO22" s="451">
        <f>IFERROR(VLOOKUP(AL22,'IND fish'!B:T,19,0),0)</f>
        <v>13</v>
      </c>
      <c r="AQ22" s="443" t="s">
        <v>112</v>
      </c>
      <c r="AR22" s="443">
        <f t="shared" si="12"/>
        <v>13</v>
      </c>
    </row>
    <row r="23" spans="1:44" ht="13.95" customHeight="1" x14ac:dyDescent="0.2">
      <c r="A23" s="520">
        <v>21</v>
      </c>
      <c r="B23" s="504" t="s">
        <v>161</v>
      </c>
      <c r="C23" s="503">
        <f t="shared" si="14"/>
        <v>0</v>
      </c>
      <c r="D23" s="504" t="str">
        <f t="shared" si="13"/>
        <v>Portsmouth</v>
      </c>
      <c r="E23" s="504" t="s">
        <v>347</v>
      </c>
      <c r="F23" s="502">
        <f>IFERROR(VLOOKUP(B23,'Round 1'!B:AM,3,0),26)</f>
        <v>2</v>
      </c>
      <c r="G23" s="502">
        <f>IFERROR(VLOOKUP(B23,'Round  (2)'!B:AI,6,0),25)</f>
        <v>15</v>
      </c>
      <c r="H23" s="502">
        <f>IFERROR(VLOOKUP(B23,'Round  (3)'!B:AO,6,0),28)</f>
        <v>3</v>
      </c>
      <c r="I23" s="502">
        <f>IFERROR(VLOOKUP(B23,'Round (4)'!B:AQ,6,0),28)</f>
        <v>10</v>
      </c>
      <c r="J23" s="502">
        <f>IFERROR(VLOOKUP(B23,'Round  (5)'!B:H,6,0),25)</f>
        <v>7</v>
      </c>
      <c r="K23" s="502">
        <f>IFERROR(VLOOKUP(B23,'Round  (6)'!B:H,6,0),25)</f>
        <v>25</v>
      </c>
      <c r="L23" s="502">
        <f>IFERROR(VLOOKUP(B23,'Round  (7)'!B:H,6,0),24)</f>
        <v>7</v>
      </c>
      <c r="M23" s="502">
        <f>IFERROR(VLOOKUP(B23,'Round  (8)'!B:H,6,0),24)</f>
        <v>24</v>
      </c>
      <c r="N23" s="502">
        <f>IFERROR(VLOOKUP(B23,'Round  (9)'!B:H,6,0),27)</f>
        <v>7</v>
      </c>
      <c r="O23" s="502">
        <f>IF(IFERROR(VLOOKUP(B23,'Round  (10)'!B:T,6,0),26)=0,21,IFERROR(VLOOKUP(B23,'Round  (10)'!B:T,6,0),26))</f>
        <v>13</v>
      </c>
      <c r="P23" s="502">
        <f>IF(IFERROR(VLOOKUP(B23,'Round  (11)'!C:X,6,0),26)=0,21,IFERROR(VLOOKUP(B23,'Round  (11)'!B:X,6,0),31))</f>
        <v>31</v>
      </c>
      <c r="Q23" s="502">
        <f>IF(IFERROR(VLOOKUP(B23,'Round  (12)'!C:W,6,0),26)=0,21,IFERROR(VLOOKUP(B23,'Round  (12)'!B:W,6,0),26))</f>
        <v>26</v>
      </c>
      <c r="R23" s="505">
        <f t="shared" si="0"/>
        <v>15.8048591421875</v>
      </c>
      <c r="S23" s="503">
        <f t="shared" si="1"/>
        <v>170</v>
      </c>
      <c r="T23" s="503">
        <f t="shared" si="6"/>
        <v>31</v>
      </c>
      <c r="U23" s="503">
        <f t="shared" si="7"/>
        <v>26</v>
      </c>
      <c r="V23" s="503">
        <f t="shared" si="8"/>
        <v>25</v>
      </c>
      <c r="W23" s="503">
        <f t="shared" si="9"/>
        <v>82</v>
      </c>
      <c r="X23" s="503">
        <f t="shared" si="10"/>
        <v>88</v>
      </c>
      <c r="Y23" s="503">
        <f t="shared" si="11"/>
        <v>0</v>
      </c>
      <c r="Z23" s="519">
        <f t="shared" si="2"/>
        <v>88</v>
      </c>
      <c r="AA23" s="504">
        <f t="shared" si="3"/>
        <v>41</v>
      </c>
      <c r="AB23" s="505">
        <f t="shared" si="4"/>
        <v>15.8048591421875</v>
      </c>
      <c r="AC23" s="506">
        <f t="shared" si="5"/>
        <v>110</v>
      </c>
      <c r="AE23" s="451">
        <v>1</v>
      </c>
      <c r="AF23" s="452" t="s">
        <v>371</v>
      </c>
      <c r="AG23" s="451" t="s">
        <v>362</v>
      </c>
      <c r="AH23" s="451" t="s">
        <v>363</v>
      </c>
      <c r="AI23" s="451" t="s">
        <v>350</v>
      </c>
      <c r="AL23" s="451" t="s">
        <v>51</v>
      </c>
      <c r="AM23" s="453">
        <f>IFERROR(VLOOKUP(AL23,'IND kg'!B:T,19,0),0)</f>
        <v>29.238842271875001</v>
      </c>
      <c r="AN23" s="454">
        <f>IFERROR(VLOOKUP(AL23,'IND cash'!B:T,19,0),0)</f>
        <v>225</v>
      </c>
      <c r="AO23" s="451">
        <f>IFERROR(VLOOKUP(AL23,'IND fish'!B:T,19,0),0)</f>
        <v>70</v>
      </c>
      <c r="AQ23" s="443" t="s">
        <v>51</v>
      </c>
      <c r="AR23" s="443">
        <f t="shared" si="12"/>
        <v>70</v>
      </c>
    </row>
    <row r="24" spans="1:44" ht="13.95" customHeight="1" x14ac:dyDescent="0.2">
      <c r="A24" s="360">
        <v>22</v>
      </c>
      <c r="B24" s="447" t="s">
        <v>177</v>
      </c>
      <c r="C24" s="448" t="str">
        <f t="shared" si="14"/>
        <v>0</v>
      </c>
      <c r="D24" s="447" t="str">
        <f t="shared" si="13"/>
        <v/>
      </c>
      <c r="E24" s="447" t="s">
        <v>347</v>
      </c>
      <c r="F24" s="435">
        <f>IFERROR(VLOOKUP(B24,'Round 1'!B:AM,3,0),26)</f>
        <v>14</v>
      </c>
      <c r="G24" s="435">
        <f>IFERROR(VLOOKUP(B24,'Round  (2)'!B:AI,6,0),25)</f>
        <v>10</v>
      </c>
      <c r="H24" s="435">
        <f>IFERROR(VLOOKUP(B24,'Round  (3)'!B:AO,6,0),28)</f>
        <v>4</v>
      </c>
      <c r="I24" s="435">
        <f>IFERROR(VLOOKUP(B24,'Round (4)'!B:AQ,6,0),28)</f>
        <v>16</v>
      </c>
      <c r="J24" s="435">
        <f>IFERROR(VLOOKUP(B24,'Round  (5)'!B:H,6,0),25)</f>
        <v>4</v>
      </c>
      <c r="K24" s="435">
        <f>IFERROR(VLOOKUP(B24,'Round  (6)'!B:H,6,0),25)</f>
        <v>14</v>
      </c>
      <c r="L24" s="435">
        <f>IFERROR(VLOOKUP(B24,'Round  (7)'!B:H,6,0),24)</f>
        <v>14</v>
      </c>
      <c r="M24" s="435">
        <f>IFERROR(VLOOKUP(B24,'Round  (8)'!B:H,6,0),24)</f>
        <v>24</v>
      </c>
      <c r="N24" s="435">
        <f>IFERROR(VLOOKUP(B24,'Round  (9)'!B:H,6,0),27)</f>
        <v>15</v>
      </c>
      <c r="O24" s="435">
        <f>IF(IFERROR(VLOOKUP(B24,'Round  (10)'!B:T,6,0),26)=0,21,IFERROR(VLOOKUP(B24,'Round  (10)'!B:T,6,0),26))</f>
        <v>11</v>
      </c>
      <c r="P24" s="502">
        <f>IF(IFERROR(VLOOKUP(B24,'Round  (11)'!C:X,6,0),26)=0,21,IFERROR(VLOOKUP(B24,'Round  (11)'!B:X,6,0),31))</f>
        <v>6</v>
      </c>
      <c r="Q24" s="502">
        <f>IF(IFERROR(VLOOKUP(B24,'Round  (12)'!C:W,6,0),26)=0,21,IFERROR(VLOOKUP(B24,'Round  (12)'!B:W,6,0),26))</f>
        <v>12</v>
      </c>
      <c r="R24" s="449">
        <f t="shared" si="0"/>
        <v>16.171926610187498</v>
      </c>
      <c r="S24" s="448">
        <f t="shared" si="1"/>
        <v>144</v>
      </c>
      <c r="T24" s="448">
        <f t="shared" si="6"/>
        <v>24</v>
      </c>
      <c r="U24" s="448">
        <f t="shared" si="7"/>
        <v>16</v>
      </c>
      <c r="V24" s="448">
        <f t="shared" si="8"/>
        <v>15</v>
      </c>
      <c r="W24" s="448">
        <f t="shared" si="9"/>
        <v>55</v>
      </c>
      <c r="X24" s="448">
        <f t="shared" si="10"/>
        <v>89</v>
      </c>
      <c r="Y24" s="448">
        <f t="shared" si="11"/>
        <v>0</v>
      </c>
      <c r="Z24" s="519">
        <f t="shared" si="2"/>
        <v>89</v>
      </c>
      <c r="AA24" s="447">
        <f t="shared" si="3"/>
        <v>48</v>
      </c>
      <c r="AB24" s="449">
        <f t="shared" si="4"/>
        <v>16.171926610187498</v>
      </c>
      <c r="AC24" s="450">
        <f t="shared" si="5"/>
        <v>102</v>
      </c>
      <c r="AE24" s="451">
        <v>14</v>
      </c>
      <c r="AF24" s="452" t="s">
        <v>372</v>
      </c>
      <c r="AG24" s="451" t="s">
        <v>355</v>
      </c>
      <c r="AH24" s="451" t="s">
        <v>373</v>
      </c>
      <c r="AI24" s="451" t="s">
        <v>350</v>
      </c>
      <c r="AL24" s="451" t="s">
        <v>73</v>
      </c>
      <c r="AM24" s="453">
        <f>IFERROR(VLOOKUP(AL24,'IND kg'!B:T,19,0),0)</f>
        <v>43.579100799400003</v>
      </c>
      <c r="AN24" s="454">
        <f>IFERROR(VLOOKUP(AL24,'IND cash'!B:T,19,0),0)</f>
        <v>360</v>
      </c>
      <c r="AO24" s="451">
        <f>IFERROR(VLOOKUP(AL24,'IND fish'!B:T,19,0),0)</f>
        <v>87</v>
      </c>
      <c r="AQ24" s="443" t="s">
        <v>73</v>
      </c>
      <c r="AR24" s="443">
        <f t="shared" si="12"/>
        <v>87</v>
      </c>
    </row>
    <row r="25" spans="1:44" ht="13.95" customHeight="1" x14ac:dyDescent="0.2">
      <c r="A25" s="360">
        <v>23</v>
      </c>
      <c r="B25" s="447" t="s">
        <v>159</v>
      </c>
      <c r="C25" s="448" t="str">
        <f t="shared" si="14"/>
        <v>0</v>
      </c>
      <c r="D25" s="447" t="str">
        <f t="shared" si="13"/>
        <v/>
      </c>
      <c r="E25" s="447" t="s">
        <v>347</v>
      </c>
      <c r="F25" s="435">
        <f>IFERROR(VLOOKUP(B25,'Round 1'!B:AM,3,0),26)</f>
        <v>7</v>
      </c>
      <c r="G25" s="435">
        <f>IFERROR(VLOOKUP(B25,'Round  (2)'!B:AI,6,0),25)</f>
        <v>13</v>
      </c>
      <c r="H25" s="435">
        <f>IFERROR(VLOOKUP(B25,'Round  (3)'!B:AO,6,0),28)</f>
        <v>10</v>
      </c>
      <c r="I25" s="435">
        <f>IFERROR(VLOOKUP(B25,'Round (4)'!B:AQ,6,0),28)</f>
        <v>13</v>
      </c>
      <c r="J25" s="435">
        <f>IFERROR(VLOOKUP(B25,'Round  (5)'!B:H,6,0),25)</f>
        <v>11</v>
      </c>
      <c r="K25" s="435">
        <f>IFERROR(VLOOKUP(B25,'Round  (6)'!B:H,6,0),25)</f>
        <v>11</v>
      </c>
      <c r="L25" s="435">
        <f>IFERROR(VLOOKUP(B25,'Round  (7)'!B:H,6,0),24)</f>
        <v>10</v>
      </c>
      <c r="M25" s="435">
        <f>IFERROR(VLOOKUP(B25,'Round  (8)'!B:H,6,0),24)</f>
        <v>9</v>
      </c>
      <c r="N25" s="435">
        <f>IFERROR(VLOOKUP(B25,'Round  (9)'!B:H,6,0),27)</f>
        <v>14</v>
      </c>
      <c r="O25" s="435">
        <f>IF(IFERROR(VLOOKUP(B25,'Round  (10)'!B:T,6,0),26)=0,21,IFERROR(VLOOKUP(B25,'Round  (10)'!B:T,6,0),26))</f>
        <v>21</v>
      </c>
      <c r="P25" s="502">
        <f>IF(IFERROR(VLOOKUP(B25,'Round  (11)'!C:X,6,0),26)=0,21,IFERROR(VLOOKUP(B25,'Round  (11)'!B:X,6,0),31))</f>
        <v>18</v>
      </c>
      <c r="Q25" s="502">
        <f>IF(IFERROR(VLOOKUP(B25,'Round  (12)'!C:W,6,0),26)=0,21,IFERROR(VLOOKUP(B25,'Round  (12)'!B:W,6,0),26))</f>
        <v>9</v>
      </c>
      <c r="R25" s="449">
        <f t="shared" si="0"/>
        <v>38.712782048500003</v>
      </c>
      <c r="S25" s="448">
        <f t="shared" si="1"/>
        <v>146</v>
      </c>
      <c r="T25" s="448">
        <f t="shared" si="6"/>
        <v>21</v>
      </c>
      <c r="U25" s="448">
        <f t="shared" si="7"/>
        <v>18</v>
      </c>
      <c r="V25" s="448">
        <f t="shared" si="8"/>
        <v>14</v>
      </c>
      <c r="W25" s="448">
        <f t="shared" si="9"/>
        <v>53</v>
      </c>
      <c r="X25" s="448">
        <f t="shared" si="10"/>
        <v>93</v>
      </c>
      <c r="Y25" s="448">
        <f t="shared" si="11"/>
        <v>0</v>
      </c>
      <c r="Z25" s="519">
        <f t="shared" si="2"/>
        <v>93</v>
      </c>
      <c r="AA25" s="447">
        <f t="shared" si="3"/>
        <v>72</v>
      </c>
      <c r="AB25" s="449">
        <f t="shared" si="4"/>
        <v>38.712782048500003</v>
      </c>
      <c r="AC25" s="450">
        <f t="shared" si="5"/>
        <v>112</v>
      </c>
      <c r="AE25" s="451">
        <v>20</v>
      </c>
      <c r="AF25" s="452" t="s">
        <v>374</v>
      </c>
      <c r="AG25" s="451" t="s">
        <v>356</v>
      </c>
      <c r="AH25" s="451"/>
      <c r="AI25" s="451" t="s">
        <v>350</v>
      </c>
      <c r="AL25" s="451" t="s">
        <v>72</v>
      </c>
      <c r="AM25" s="453">
        <f>IFERROR(VLOOKUP(AL25,'IND kg'!B:T,19,0),0)</f>
        <v>8.0512645675000005</v>
      </c>
      <c r="AN25" s="454">
        <f>IFERROR(VLOOKUP(AL25,'IND cash'!B:T,19,0),0)</f>
        <v>60</v>
      </c>
      <c r="AO25" s="451">
        <f>IFERROR(VLOOKUP(AL25,'IND fish'!B:T,19,0),0)</f>
        <v>23</v>
      </c>
      <c r="AQ25" s="443" t="s">
        <v>72</v>
      </c>
      <c r="AR25" s="443">
        <f t="shared" si="12"/>
        <v>23</v>
      </c>
    </row>
    <row r="26" spans="1:44" ht="13.95" customHeight="1" x14ac:dyDescent="0.2">
      <c r="A26" s="360">
        <v>24</v>
      </c>
      <c r="B26" s="504" t="s">
        <v>170</v>
      </c>
      <c r="C26" s="503" t="str">
        <f t="shared" si="14"/>
        <v>0</v>
      </c>
      <c r="D26" s="504" t="str">
        <f t="shared" si="13"/>
        <v/>
      </c>
      <c r="E26" s="504" t="s">
        <v>347</v>
      </c>
      <c r="F26" s="502">
        <f>IFERROR(VLOOKUP(B26,'Round 1'!B:AM,3,0),26)</f>
        <v>10</v>
      </c>
      <c r="G26" s="502">
        <f>IFERROR(VLOOKUP(B26,'Round  (2)'!B:AI,6,0),25)</f>
        <v>8</v>
      </c>
      <c r="H26" s="502">
        <f>IFERROR(VLOOKUP(B26,'Round  (3)'!B:AO,6,0),28)</f>
        <v>6</v>
      </c>
      <c r="I26" s="502">
        <f>IFERROR(VLOOKUP(B26,'Round (4)'!B:AQ,6,0),28)</f>
        <v>13</v>
      </c>
      <c r="J26" s="502">
        <f>IFERROR(VLOOKUP(B26,'Round  (5)'!B:H,6,0),25)</f>
        <v>9</v>
      </c>
      <c r="K26" s="502">
        <f>IFERROR(VLOOKUP(B26,'Round  (6)'!B:H,6,0),25)</f>
        <v>12</v>
      </c>
      <c r="L26" s="502">
        <f>IFERROR(VLOOKUP(B26,'Round  (7)'!B:H,6,0),24)</f>
        <v>14</v>
      </c>
      <c r="M26" s="502">
        <f>IFERROR(VLOOKUP(B26,'Round  (8)'!B:H,6,0),24)</f>
        <v>8</v>
      </c>
      <c r="N26" s="502">
        <f>IFERROR(VLOOKUP(B26,'Round  (9)'!B:H,6,0),27)</f>
        <v>17</v>
      </c>
      <c r="O26" s="502">
        <f>IF(IFERROR(VLOOKUP(B26,'Round  (10)'!B:T,6,0),26)=0,21,IFERROR(VLOOKUP(B26,'Round  (10)'!B:T,6,0),26))</f>
        <v>13</v>
      </c>
      <c r="P26" s="502">
        <f>IF(IFERROR(VLOOKUP(B26,'Round  (11)'!C:X,6,0),26)=0,21,IFERROR(VLOOKUP(B26,'Round  (11)'!B:X,6,0),31))</f>
        <v>26</v>
      </c>
      <c r="Q26" s="502">
        <f>IF(IFERROR(VLOOKUP(B26,'Round  (12)'!C:W,6,0),26)=0,21,IFERROR(VLOOKUP(B26,'Round  (12)'!B:W,6,0),26))</f>
        <v>15</v>
      </c>
      <c r="R26" s="505">
        <f t="shared" si="0"/>
        <v>14.361130248812501</v>
      </c>
      <c r="S26" s="503">
        <f t="shared" si="1"/>
        <v>151</v>
      </c>
      <c r="T26" s="503">
        <f t="shared" si="6"/>
        <v>26</v>
      </c>
      <c r="U26" s="503">
        <f t="shared" si="7"/>
        <v>17</v>
      </c>
      <c r="V26" s="503">
        <f t="shared" si="8"/>
        <v>15</v>
      </c>
      <c r="W26" s="503">
        <f t="shared" si="9"/>
        <v>58</v>
      </c>
      <c r="X26" s="503">
        <f t="shared" si="10"/>
        <v>93</v>
      </c>
      <c r="Y26" s="503">
        <f t="shared" si="11"/>
        <v>0</v>
      </c>
      <c r="Z26" s="519">
        <f t="shared" si="2"/>
        <v>93</v>
      </c>
      <c r="AA26" s="504">
        <f t="shared" si="3"/>
        <v>51</v>
      </c>
      <c r="AB26" s="505">
        <f t="shared" si="4"/>
        <v>14.361130248812501</v>
      </c>
      <c r="AC26" s="506">
        <f t="shared" si="5"/>
        <v>0</v>
      </c>
      <c r="AE26" s="451">
        <v>52</v>
      </c>
      <c r="AF26" s="452" t="s">
        <v>172</v>
      </c>
      <c r="AG26" s="451" t="s">
        <v>356</v>
      </c>
      <c r="AH26" s="451"/>
      <c r="AI26" s="451" t="s">
        <v>347</v>
      </c>
      <c r="AL26" s="451" t="s">
        <v>172</v>
      </c>
      <c r="AM26" s="453">
        <f>IFERROR(VLOOKUP(AL26,'IND kg'!B:T,19,0),0)</f>
        <v>51.009328847500001</v>
      </c>
      <c r="AN26" s="454">
        <f>IFERROR(VLOOKUP(AL26,'IND cash'!B:T,19,0),0)</f>
        <v>250</v>
      </c>
      <c r="AO26" s="451">
        <f>IFERROR(VLOOKUP(AL26,'IND fish'!B:T,19,0),0)</f>
        <v>84</v>
      </c>
      <c r="AQ26" s="443" t="s">
        <v>172</v>
      </c>
      <c r="AR26" s="443">
        <f t="shared" si="12"/>
        <v>84</v>
      </c>
    </row>
    <row r="27" spans="1:44" ht="13.95" customHeight="1" x14ac:dyDescent="0.2">
      <c r="A27" s="360">
        <v>25</v>
      </c>
      <c r="B27" s="447" t="s">
        <v>83</v>
      </c>
      <c r="C27" s="448" t="str">
        <f t="shared" si="14"/>
        <v>0</v>
      </c>
      <c r="D27" s="447" t="str">
        <f t="shared" si="13"/>
        <v/>
      </c>
      <c r="E27" s="447" t="s">
        <v>347</v>
      </c>
      <c r="F27" s="435">
        <f>IFERROR(VLOOKUP(B27,'Round 1'!B:AM,3,0),26)</f>
        <v>26</v>
      </c>
      <c r="G27" s="435">
        <f>IFERROR(VLOOKUP(B27,'Round  (2)'!B:AI,6,0),25)</f>
        <v>20</v>
      </c>
      <c r="H27" s="435">
        <f>IFERROR(VLOOKUP(B27,'Round  (3)'!B:AO,6,0),28)</f>
        <v>14</v>
      </c>
      <c r="I27" s="435">
        <f>IFERROR(VLOOKUP(B27,'Round (4)'!B:AQ,6,0),28)</f>
        <v>5</v>
      </c>
      <c r="J27" s="435">
        <f>IFERROR(VLOOKUP(B27,'Round  (5)'!B:H,6,0),25)</f>
        <v>20</v>
      </c>
      <c r="K27" s="435">
        <f>IFERROR(VLOOKUP(B27,'Round  (6)'!B:H,6,0),25)</f>
        <v>9</v>
      </c>
      <c r="L27" s="435">
        <f>IFERROR(VLOOKUP(B27,'Round  (7)'!B:H,6,0),24)</f>
        <v>5</v>
      </c>
      <c r="M27" s="435">
        <f>IFERROR(VLOOKUP(B27,'Round  (8)'!B:H,6,0),24)</f>
        <v>24</v>
      </c>
      <c r="N27" s="435">
        <f>IFERROR(VLOOKUP(B27,'Round  (9)'!B:H,6,0),27)</f>
        <v>7</v>
      </c>
      <c r="O27" s="435">
        <f>IF(IFERROR(VLOOKUP(B27,'Round  (10)'!B:T,6,0),26)=0,21,IFERROR(VLOOKUP(B27,'Round  (10)'!B:T,6,0),26))</f>
        <v>9</v>
      </c>
      <c r="P27" s="502">
        <f>IF(IFERROR(VLOOKUP(B27,'Round  (11)'!C:X,6,0),26)=0,21,IFERROR(VLOOKUP(B27,'Round  (11)'!B:X,6,0),31))</f>
        <v>19</v>
      </c>
      <c r="Q27" s="502">
        <f>IF(IFERROR(VLOOKUP(B27,'Round  (12)'!C:W,6,0),26)=0,21,IFERROR(VLOOKUP(B27,'Round  (12)'!B:W,6,0),26))</f>
        <v>14</v>
      </c>
      <c r="R27" s="449">
        <f t="shared" si="0"/>
        <v>25.27052948775</v>
      </c>
      <c r="S27" s="448">
        <f t="shared" si="1"/>
        <v>172</v>
      </c>
      <c r="T27" s="448">
        <f t="shared" si="6"/>
        <v>26</v>
      </c>
      <c r="U27" s="448">
        <f t="shared" si="7"/>
        <v>24</v>
      </c>
      <c r="V27" s="448">
        <f t="shared" si="8"/>
        <v>20</v>
      </c>
      <c r="W27" s="448">
        <f t="shared" si="9"/>
        <v>70</v>
      </c>
      <c r="X27" s="448">
        <f t="shared" si="10"/>
        <v>102</v>
      </c>
      <c r="Y27" s="448">
        <f t="shared" si="11"/>
        <v>0</v>
      </c>
      <c r="Z27" s="519">
        <f t="shared" si="2"/>
        <v>102</v>
      </c>
      <c r="AA27" s="447">
        <f t="shared" si="3"/>
        <v>52</v>
      </c>
      <c r="AB27" s="449">
        <f t="shared" si="4"/>
        <v>25.27052948775</v>
      </c>
      <c r="AC27" s="450">
        <f t="shared" si="5"/>
        <v>40</v>
      </c>
      <c r="AE27" s="451">
        <v>9</v>
      </c>
      <c r="AF27" s="452" t="s">
        <v>59</v>
      </c>
      <c r="AG27" s="451" t="s">
        <v>356</v>
      </c>
      <c r="AH27" s="451"/>
      <c r="AI27" s="451" t="s">
        <v>347</v>
      </c>
      <c r="AL27" s="451" t="s">
        <v>101</v>
      </c>
      <c r="AM27" s="453">
        <f>IFERROR(VLOOKUP(AL27,'IND kg'!B:T,19,0),0)</f>
        <v>43.680977119687498</v>
      </c>
      <c r="AN27" s="454">
        <f>IFERROR(VLOOKUP(AL27,'IND cash'!B:T,19,0),0)</f>
        <v>147</v>
      </c>
      <c r="AO27" s="451">
        <f>IFERROR(VLOOKUP(AL27,'IND fish'!B:T,19,0),0)</f>
        <v>79</v>
      </c>
      <c r="AQ27" s="443" t="s">
        <v>101</v>
      </c>
      <c r="AR27" s="443">
        <f t="shared" si="12"/>
        <v>79</v>
      </c>
    </row>
    <row r="28" spans="1:44" ht="13.95" customHeight="1" x14ac:dyDescent="0.2">
      <c r="A28" s="360">
        <v>26</v>
      </c>
      <c r="B28" s="447" t="s">
        <v>33</v>
      </c>
      <c r="C28" s="448">
        <f t="shared" si="14"/>
        <v>0</v>
      </c>
      <c r="D28" s="447" t="str">
        <f t="shared" si="13"/>
        <v>Bournemouth</v>
      </c>
      <c r="E28" s="447" t="s">
        <v>347</v>
      </c>
      <c r="F28" s="435">
        <f>IFERROR(VLOOKUP(B28,'Round 1'!B:AM,3,0),26)</f>
        <v>13</v>
      </c>
      <c r="G28" s="435">
        <f>IFERROR(VLOOKUP(B28,'Round  (2)'!B:AI,6,0),25)</f>
        <v>12</v>
      </c>
      <c r="H28" s="435">
        <f>IFERROR(VLOOKUP(B28,'Round  (3)'!B:AO,6,0),28)</f>
        <v>23</v>
      </c>
      <c r="I28" s="435">
        <f>IFERROR(VLOOKUP(B28,'Round (4)'!B:AQ,6,0),28)</f>
        <v>11</v>
      </c>
      <c r="J28" s="435">
        <f>IFERROR(VLOOKUP(B28,'Round  (5)'!B:H,6,0),25)</f>
        <v>20</v>
      </c>
      <c r="K28" s="435">
        <f>IFERROR(VLOOKUP(B28,'Round  (6)'!B:H,6,0),25)</f>
        <v>19</v>
      </c>
      <c r="L28" s="435">
        <f>IFERROR(VLOOKUP(B28,'Round  (7)'!B:H,6,0),24)</f>
        <v>19</v>
      </c>
      <c r="M28" s="435">
        <f>IFERROR(VLOOKUP(B28,'Round  (8)'!B:H,6,0),24)</f>
        <v>4</v>
      </c>
      <c r="N28" s="435">
        <f>IFERROR(VLOOKUP(B28,'Round  (9)'!B:H,6,0),27)</f>
        <v>2</v>
      </c>
      <c r="O28" s="435">
        <f>IF(IFERROR(VLOOKUP(B28,'Round  (10)'!B:T,6,0),26)=0,21,IFERROR(VLOOKUP(B28,'Round  (10)'!B:T,6,0),26))</f>
        <v>21</v>
      </c>
      <c r="P28" s="502">
        <f>IF(IFERROR(VLOOKUP(B28,'Round  (11)'!C:X,6,0),26)=0,21,IFERROR(VLOOKUP(B28,'Round  (11)'!B:X,6,0),31))</f>
        <v>8</v>
      </c>
      <c r="Q28" s="502">
        <f>IF(IFERROR(VLOOKUP(B28,'Round  (12)'!C:W,6,0),26)=0,21,IFERROR(VLOOKUP(B28,'Round  (12)'!B:W,6,0),26))</f>
        <v>15</v>
      </c>
      <c r="R28" s="449">
        <f t="shared" si="0"/>
        <v>32.0819463025</v>
      </c>
      <c r="S28" s="448">
        <f t="shared" si="1"/>
        <v>167</v>
      </c>
      <c r="T28" s="448">
        <f t="shared" si="6"/>
        <v>23</v>
      </c>
      <c r="U28" s="448">
        <f t="shared" si="7"/>
        <v>21</v>
      </c>
      <c r="V28" s="448">
        <f t="shared" si="8"/>
        <v>20</v>
      </c>
      <c r="W28" s="448">
        <f t="shared" si="9"/>
        <v>64</v>
      </c>
      <c r="X28" s="448">
        <f t="shared" si="10"/>
        <v>103</v>
      </c>
      <c r="Y28" s="448">
        <f t="shared" si="11"/>
        <v>0</v>
      </c>
      <c r="Z28" s="519">
        <f t="shared" si="2"/>
        <v>103</v>
      </c>
      <c r="AA28" s="447">
        <f t="shared" si="3"/>
        <v>45</v>
      </c>
      <c r="AB28" s="449">
        <f t="shared" si="4"/>
        <v>32.0819463025</v>
      </c>
      <c r="AC28" s="450">
        <f t="shared" si="5"/>
        <v>225</v>
      </c>
      <c r="AE28" s="451">
        <v>32</v>
      </c>
      <c r="AF28" s="452" t="s">
        <v>180</v>
      </c>
      <c r="AG28" s="451" t="s">
        <v>358</v>
      </c>
      <c r="AH28" s="451" t="s">
        <v>373</v>
      </c>
      <c r="AI28" s="451" t="s">
        <v>347</v>
      </c>
      <c r="AL28" s="451" t="s">
        <v>179</v>
      </c>
      <c r="AM28" s="453">
        <f>IFERROR(VLOOKUP(AL28,'IND kg'!B:T,19,0),0)</f>
        <v>40.536512264687502</v>
      </c>
      <c r="AN28" s="454">
        <f>IFERROR(VLOOKUP(AL28,'IND cash'!B:T,19,0),0)</f>
        <v>220</v>
      </c>
      <c r="AO28" s="451">
        <f>IFERROR(VLOOKUP(AL28,'IND fish'!B:T,19,0),0)</f>
        <v>39</v>
      </c>
      <c r="AQ28" s="443" t="s">
        <v>179</v>
      </c>
      <c r="AR28" s="443">
        <f t="shared" si="12"/>
        <v>39</v>
      </c>
    </row>
    <row r="29" spans="1:44" ht="13.95" customHeight="1" x14ac:dyDescent="0.2">
      <c r="A29" s="360">
        <v>27</v>
      </c>
      <c r="B29" s="447" t="s">
        <v>117</v>
      </c>
      <c r="C29" s="448" t="s">
        <v>363</v>
      </c>
      <c r="D29" s="447" t="str">
        <f t="shared" si="13"/>
        <v/>
      </c>
      <c r="E29" s="447" t="s">
        <v>347</v>
      </c>
      <c r="F29" s="435">
        <f>IFERROR(VLOOKUP(B29,'Round 1'!B:AM,3,0),26)</f>
        <v>8</v>
      </c>
      <c r="G29" s="435">
        <f>IFERROR(VLOOKUP(B29,'Round  (2)'!B:AI,6,0),25)</f>
        <v>6</v>
      </c>
      <c r="H29" s="435">
        <f>IFERROR(VLOOKUP(B29,'Round  (3)'!B:AO,6,0),28)</f>
        <v>13</v>
      </c>
      <c r="I29" s="435">
        <f>IFERROR(VLOOKUP(B29,'Round (4)'!B:AQ,6,0),28)</f>
        <v>11</v>
      </c>
      <c r="J29" s="435">
        <f>IFERROR(VLOOKUP(B29,'Round  (5)'!B:H,6,0),25)</f>
        <v>15</v>
      </c>
      <c r="K29" s="435">
        <f>IFERROR(VLOOKUP(B29,'Round  (6)'!B:H,6,0),25)</f>
        <v>12</v>
      </c>
      <c r="L29" s="435">
        <f>IFERROR(VLOOKUP(B29,'Round  (7)'!B:H,6,0),24)</f>
        <v>5</v>
      </c>
      <c r="M29" s="435">
        <f>IFERROR(VLOOKUP(B29,'Round  (8)'!B:H,6,0),24)</f>
        <v>13</v>
      </c>
      <c r="N29" s="435">
        <f>IFERROR(VLOOKUP(B29,'Round  (9)'!B:H,6,0),27)</f>
        <v>27</v>
      </c>
      <c r="O29" s="435">
        <f>IF(IFERROR(VLOOKUP(B29,'Round  (10)'!B:T,6,0),26)=0,21,IFERROR(VLOOKUP(B29,'Round  (10)'!B:T,6,0),26))</f>
        <v>21</v>
      </c>
      <c r="P29" s="502">
        <f>IF(IFERROR(VLOOKUP(B29,'Round  (11)'!C:X,6,0),26)=0,21,IFERROR(VLOOKUP(B29,'Round  (11)'!B:X,6,0),31))</f>
        <v>31</v>
      </c>
      <c r="Q29" s="502">
        <f>IF(IFERROR(VLOOKUP(B29,'Round  (12)'!C:W,6,0),26)=0,21,IFERROR(VLOOKUP(B29,'Round  (12)'!B:W,6,0),26))</f>
        <v>26</v>
      </c>
      <c r="R29" s="449">
        <f t="shared" si="0"/>
        <v>18.295926345625002</v>
      </c>
      <c r="S29" s="448">
        <f t="shared" si="1"/>
        <v>188</v>
      </c>
      <c r="T29" s="448">
        <f t="shared" si="6"/>
        <v>31</v>
      </c>
      <c r="U29" s="448">
        <f t="shared" si="7"/>
        <v>27</v>
      </c>
      <c r="V29" s="448">
        <f t="shared" si="8"/>
        <v>26</v>
      </c>
      <c r="W29" s="448">
        <f t="shared" si="9"/>
        <v>84</v>
      </c>
      <c r="X29" s="448">
        <f t="shared" si="10"/>
        <v>104</v>
      </c>
      <c r="Y29" s="448">
        <f t="shared" si="11"/>
        <v>0</v>
      </c>
      <c r="Z29" s="519">
        <f t="shared" si="2"/>
        <v>104</v>
      </c>
      <c r="AA29" s="447">
        <f t="shared" si="3"/>
        <v>32</v>
      </c>
      <c r="AB29" s="449">
        <f t="shared" si="4"/>
        <v>18.295926345625002</v>
      </c>
      <c r="AC29" s="450">
        <f t="shared" si="5"/>
        <v>110</v>
      </c>
      <c r="AE29" s="451">
        <v>27</v>
      </c>
      <c r="AF29" s="452" t="s">
        <v>30</v>
      </c>
      <c r="AG29" s="451" t="s">
        <v>366</v>
      </c>
      <c r="AH29" s="451" t="s">
        <v>363</v>
      </c>
      <c r="AI29" s="451" t="s">
        <v>347</v>
      </c>
      <c r="AL29" s="451" t="s">
        <v>77</v>
      </c>
      <c r="AM29" s="453">
        <f>IFERROR(VLOOKUP(AL29,'IND kg'!B:T,19,0),0)</f>
        <v>27.932431996249999</v>
      </c>
      <c r="AN29" s="454">
        <f>IFERROR(VLOOKUP(AL29,'IND cash'!B:T,19,0),0)</f>
        <v>165</v>
      </c>
      <c r="AO29" s="451">
        <f>IFERROR(VLOOKUP(AL29,'IND fish'!B:T,19,0),0)</f>
        <v>39</v>
      </c>
      <c r="AQ29" s="443" t="s">
        <v>77</v>
      </c>
      <c r="AR29" s="443">
        <f t="shared" si="12"/>
        <v>39</v>
      </c>
    </row>
    <row r="30" spans="1:44" ht="13.95" customHeight="1" x14ac:dyDescent="0.2">
      <c r="A30" s="360">
        <v>28</v>
      </c>
      <c r="B30" s="447" t="s">
        <v>392</v>
      </c>
      <c r="C30" s="448" t="str">
        <f>IFERROR(VLOOKUP(B30,$AF$3:$AH$66,3,0),"0")</f>
        <v>0</v>
      </c>
      <c r="D30" s="447" t="str">
        <f t="shared" si="13"/>
        <v/>
      </c>
      <c r="E30" s="447" t="s">
        <v>347</v>
      </c>
      <c r="F30" s="435">
        <f>IFERROR(VLOOKUP(B30,'Round 1'!B:AM,3,0),26)</f>
        <v>16</v>
      </c>
      <c r="G30" s="435">
        <f>IFERROR(VLOOKUP(B30,'Round  (2)'!B:AI,6,0),25)</f>
        <v>4</v>
      </c>
      <c r="H30" s="435">
        <f>IFERROR(VLOOKUP(B30,'Round  (3)'!B:AO,6,0),28)</f>
        <v>17</v>
      </c>
      <c r="I30" s="435">
        <f>IFERROR(VLOOKUP(B30,'Round (4)'!B:AQ,6,0),28)</f>
        <v>12</v>
      </c>
      <c r="J30" s="435">
        <f>IFERROR(VLOOKUP(B30,'Round  (5)'!B:H,6,0),25)</f>
        <v>20</v>
      </c>
      <c r="K30" s="435">
        <f>IFERROR(VLOOKUP(B30,'Round  (6)'!B:H,6,0),25)</f>
        <v>17</v>
      </c>
      <c r="L30" s="435">
        <f>IFERROR(VLOOKUP(B30,'Round  (7)'!B:H,6,0),24)</f>
        <v>8</v>
      </c>
      <c r="M30" s="435">
        <f>IFERROR(VLOOKUP(B30,'Round  (8)'!B:H,6,0),24)</f>
        <v>10</v>
      </c>
      <c r="N30" s="435">
        <f>IFERROR(VLOOKUP(B30,'Round  (9)'!B:H,6,0),27)</f>
        <v>15</v>
      </c>
      <c r="O30" s="435">
        <f>IF(IFERROR(VLOOKUP(B30,'Round  (10)'!B:T,6,0),26)=0,21,IFERROR(VLOOKUP(B30,'Round  (10)'!B:T,6,0),26))</f>
        <v>13</v>
      </c>
      <c r="P30" s="502">
        <f>IF(IFERROR(VLOOKUP(B30,'Round  (11)'!C:X,6,0),26)=0,21,IFERROR(VLOOKUP(B30,'Round  (11)'!B:X,6,0),31))</f>
        <v>13</v>
      </c>
      <c r="Q30" s="502">
        <f>IF(IFERROR(VLOOKUP(B30,'Round  (12)'!C:W,6,0),26)=0,21,IFERROR(VLOOKUP(B30,'Round  (12)'!B:W,6,0),26))</f>
        <v>26</v>
      </c>
      <c r="R30" s="449">
        <f t="shared" si="0"/>
        <v>14.808817288312502</v>
      </c>
      <c r="S30" s="448">
        <f t="shared" si="1"/>
        <v>171</v>
      </c>
      <c r="T30" s="448">
        <f t="shared" si="6"/>
        <v>26</v>
      </c>
      <c r="U30" s="448">
        <f t="shared" si="7"/>
        <v>20</v>
      </c>
      <c r="V30" s="448">
        <f t="shared" si="8"/>
        <v>17</v>
      </c>
      <c r="W30" s="448">
        <f t="shared" si="9"/>
        <v>63</v>
      </c>
      <c r="X30" s="448">
        <f t="shared" si="10"/>
        <v>108</v>
      </c>
      <c r="Y30" s="448">
        <f t="shared" si="11"/>
        <v>0</v>
      </c>
      <c r="Z30" s="519">
        <f t="shared" si="2"/>
        <v>108</v>
      </c>
      <c r="AA30" s="447">
        <f t="shared" si="3"/>
        <v>16</v>
      </c>
      <c r="AB30" s="449">
        <f t="shared" si="4"/>
        <v>14.808817288312502</v>
      </c>
      <c r="AC30" s="450">
        <f t="shared" si="5"/>
        <v>125</v>
      </c>
      <c r="AE30" s="451">
        <v>29</v>
      </c>
      <c r="AF30" s="452" t="s">
        <v>5</v>
      </c>
      <c r="AG30" s="451" t="s">
        <v>375</v>
      </c>
      <c r="AH30" s="451"/>
      <c r="AI30" s="451" t="s">
        <v>347</v>
      </c>
      <c r="AL30" s="451" t="s">
        <v>376</v>
      </c>
      <c r="AM30" s="453">
        <f>IFERROR(VLOOKUP(AL30,'IND kg'!B:T,19,0),0)</f>
        <v>0</v>
      </c>
      <c r="AN30" s="454">
        <f>IFERROR(VLOOKUP(AL30,'IND cash'!B:T,19,0),0)</f>
        <v>0</v>
      </c>
      <c r="AO30" s="451">
        <f>IFERROR(VLOOKUP(AL30,'IND fish'!B:T,19,0),0)</f>
        <v>0</v>
      </c>
      <c r="AQ30" s="443" t="s">
        <v>376</v>
      </c>
      <c r="AR30" s="443">
        <f t="shared" si="12"/>
        <v>0</v>
      </c>
    </row>
    <row r="31" spans="1:44" ht="13.95" customHeight="1" x14ac:dyDescent="0.2">
      <c r="A31" s="360">
        <v>29</v>
      </c>
      <c r="B31" s="447" t="s">
        <v>65</v>
      </c>
      <c r="C31" s="448" t="str">
        <f>IFERROR(VLOOKUP(B31,$AF$3:$AH$66,3,0),"0")</f>
        <v>0</v>
      </c>
      <c r="D31" s="447" t="str">
        <f t="shared" si="13"/>
        <v/>
      </c>
      <c r="E31" s="447" t="s">
        <v>347</v>
      </c>
      <c r="F31" s="435">
        <f>IFERROR(VLOOKUP(B31,'Round 1'!B:AM,3,0),26)</f>
        <v>3</v>
      </c>
      <c r="G31" s="435">
        <f>IFERROR(VLOOKUP(B31,'Round  (2)'!B:AI,6,0),25)</f>
        <v>6</v>
      </c>
      <c r="H31" s="435">
        <f>IFERROR(VLOOKUP(B31,'Round  (3)'!B:AO,6,0),28)</f>
        <v>12</v>
      </c>
      <c r="I31" s="435">
        <f>IFERROR(VLOOKUP(B31,'Round (4)'!B:AQ,6,0),28)</f>
        <v>13</v>
      </c>
      <c r="J31" s="435">
        <f>IFERROR(VLOOKUP(B31,'Round  (5)'!B:H,6,0),25)</f>
        <v>10</v>
      </c>
      <c r="K31" s="435">
        <f>IFERROR(VLOOKUP(B31,'Round  (6)'!B:H,6,0),25)</f>
        <v>8</v>
      </c>
      <c r="L31" s="435">
        <f>IFERROR(VLOOKUP(B31,'Round  (7)'!B:H,6,0),24)</f>
        <v>10</v>
      </c>
      <c r="M31" s="435">
        <f>IFERROR(VLOOKUP(B31,'Round  (8)'!B:H,6,0),24)</f>
        <v>20</v>
      </c>
      <c r="N31" s="435">
        <f>IFERROR(VLOOKUP(B31,'Round  (9)'!B:H,6,0),27)</f>
        <v>27</v>
      </c>
      <c r="O31" s="435">
        <f>IF(IFERROR(VLOOKUP(B31,'Round  (10)'!B:T,6,0),26)=0,21,IFERROR(VLOOKUP(B31,'Round  (10)'!B:T,6,0),26))</f>
        <v>26</v>
      </c>
      <c r="P31" s="502">
        <f>IF(IFERROR(VLOOKUP(B31,'Round  (11)'!C:X,6,0),26)=0,21,IFERROR(VLOOKUP(B31,'Round  (11)'!B:X,6,0),31))</f>
        <v>31</v>
      </c>
      <c r="Q31" s="502">
        <f>IF(IFERROR(VLOOKUP(B31,'Round  (12)'!C:W,6,0),26)=0,21,IFERROR(VLOOKUP(B31,'Round  (12)'!B:W,6,0),26))</f>
        <v>26</v>
      </c>
      <c r="R31" s="449">
        <f t="shared" si="0"/>
        <v>13.862916808125</v>
      </c>
      <c r="S31" s="448">
        <f t="shared" si="1"/>
        <v>192</v>
      </c>
      <c r="T31" s="448">
        <f t="shared" si="6"/>
        <v>31</v>
      </c>
      <c r="U31" s="448">
        <f t="shared" si="7"/>
        <v>27</v>
      </c>
      <c r="V31" s="448">
        <f t="shared" si="8"/>
        <v>26</v>
      </c>
      <c r="W31" s="448">
        <f t="shared" si="9"/>
        <v>84</v>
      </c>
      <c r="X31" s="448">
        <f t="shared" si="10"/>
        <v>108</v>
      </c>
      <c r="Y31" s="448">
        <f t="shared" si="11"/>
        <v>0</v>
      </c>
      <c r="Z31" s="519">
        <f t="shared" si="2"/>
        <v>108</v>
      </c>
      <c r="AA31" s="447">
        <f t="shared" si="3"/>
        <v>45</v>
      </c>
      <c r="AB31" s="449">
        <f t="shared" si="4"/>
        <v>13.862916808125</v>
      </c>
      <c r="AC31" s="450">
        <f t="shared" si="5"/>
        <v>50</v>
      </c>
      <c r="AE31" s="451">
        <v>30</v>
      </c>
      <c r="AF31" s="452" t="s">
        <v>247</v>
      </c>
      <c r="AG31" s="451" t="s">
        <v>349</v>
      </c>
      <c r="AH31" s="451"/>
      <c r="AI31" s="451" t="s">
        <v>350</v>
      </c>
      <c r="AL31" s="451" t="s">
        <v>8</v>
      </c>
      <c r="AM31" s="453">
        <f>IFERROR(VLOOKUP(AL31,'IND kg'!B:T,19,0),0)</f>
        <v>35.066648347125003</v>
      </c>
      <c r="AN31" s="454">
        <f>IFERROR(VLOOKUP(AL31,'IND cash'!B:T,19,0),0)</f>
        <v>300</v>
      </c>
      <c r="AO31" s="451">
        <f>IFERROR(VLOOKUP(AL31,'IND fish'!B:T,19,0),0)</f>
        <v>92</v>
      </c>
      <c r="AQ31" s="443" t="s">
        <v>8</v>
      </c>
      <c r="AR31" s="443">
        <f t="shared" si="12"/>
        <v>92</v>
      </c>
    </row>
    <row r="32" spans="1:44" ht="13.95" customHeight="1" x14ac:dyDescent="0.2">
      <c r="A32" s="360">
        <v>30</v>
      </c>
      <c r="B32" s="447" t="s">
        <v>182</v>
      </c>
      <c r="C32" s="448" t="str">
        <f>IFERROR(VLOOKUP(B32,$AF$3:$AH$66,3,0),"0")</f>
        <v>0</v>
      </c>
      <c r="D32" s="447" t="str">
        <f t="shared" si="13"/>
        <v/>
      </c>
      <c r="E32" s="447" t="s">
        <v>347</v>
      </c>
      <c r="F32" s="435">
        <f>IFERROR(VLOOKUP(B32,'Round 1'!B:AM,3,0),26)</f>
        <v>15</v>
      </c>
      <c r="G32" s="435">
        <f>IFERROR(VLOOKUP(B32,'Round  (2)'!B:AI,6,0),25)</f>
        <v>6</v>
      </c>
      <c r="H32" s="435">
        <f>IFERROR(VLOOKUP(B32,'Round  (3)'!B:AO,6,0),28)</f>
        <v>9</v>
      </c>
      <c r="I32" s="435">
        <f>IFERROR(VLOOKUP(B32,'Round (4)'!B:AQ,6,0),28)</f>
        <v>9</v>
      </c>
      <c r="J32" s="435">
        <f>IFERROR(VLOOKUP(B32,'Round  (5)'!B:H,6,0),25)</f>
        <v>25</v>
      </c>
      <c r="K32" s="435">
        <f>IFERROR(VLOOKUP(B32,'Round  (6)'!B:H,6,0),25)</f>
        <v>25</v>
      </c>
      <c r="L32" s="435">
        <f>IFERROR(VLOOKUP(B32,'Round  (7)'!B:H,6,0),24)</f>
        <v>24</v>
      </c>
      <c r="M32" s="435">
        <f>IFERROR(VLOOKUP(B32,'Round  (8)'!B:H,6,0),24)</f>
        <v>24</v>
      </c>
      <c r="N32" s="435">
        <f>IFERROR(VLOOKUP(B32,'Round  (9)'!B:H,6,0),27)</f>
        <v>6</v>
      </c>
      <c r="O32" s="435">
        <f>IF(IFERROR(VLOOKUP(B32,'Round  (10)'!B:T,6,0),26)=0,21,IFERROR(VLOOKUP(B32,'Round  (10)'!B:T,6,0),26))</f>
        <v>26</v>
      </c>
      <c r="P32" s="502">
        <f>IF(IFERROR(VLOOKUP(B32,'Round  (11)'!C:X,6,0),26)=0,21,IFERROR(VLOOKUP(B32,'Round  (11)'!B:X,6,0),31))</f>
        <v>6</v>
      </c>
      <c r="Q32" s="502">
        <f>IF(IFERROR(VLOOKUP(B32,'Round  (12)'!C:W,6,0),26)=0,21,IFERROR(VLOOKUP(B32,'Round  (12)'!B:W,6,0),26))</f>
        <v>10</v>
      </c>
      <c r="R32" s="449">
        <f t="shared" si="0"/>
        <v>23.534180052812502</v>
      </c>
      <c r="S32" s="448">
        <f t="shared" si="1"/>
        <v>185</v>
      </c>
      <c r="T32" s="448">
        <f t="shared" si="6"/>
        <v>26</v>
      </c>
      <c r="U32" s="448">
        <f t="shared" si="7"/>
        <v>25</v>
      </c>
      <c r="V32" s="448">
        <f t="shared" si="8"/>
        <v>25</v>
      </c>
      <c r="W32" s="448">
        <f t="shared" si="9"/>
        <v>76</v>
      </c>
      <c r="X32" s="448">
        <f t="shared" si="10"/>
        <v>109</v>
      </c>
      <c r="Y32" s="448">
        <f t="shared" si="11"/>
        <v>0</v>
      </c>
      <c r="Z32" s="519">
        <f t="shared" si="2"/>
        <v>109</v>
      </c>
      <c r="AA32" s="447">
        <f t="shared" si="3"/>
        <v>55</v>
      </c>
      <c r="AB32" s="449">
        <f t="shared" si="4"/>
        <v>23.534180052812502</v>
      </c>
      <c r="AC32" s="450">
        <f t="shared" si="5"/>
        <v>0</v>
      </c>
      <c r="AE32" s="451">
        <v>40</v>
      </c>
      <c r="AF32" s="452" t="s">
        <v>108</v>
      </c>
      <c r="AG32" s="451" t="s">
        <v>377</v>
      </c>
      <c r="AH32" s="451"/>
      <c r="AI32" s="451" t="s">
        <v>350</v>
      </c>
      <c r="AL32" s="451" t="s">
        <v>173</v>
      </c>
      <c r="AM32" s="453">
        <f>IFERROR(VLOOKUP(AL32,'IND kg'!B:T,19,0),0)</f>
        <v>35.2996171771875</v>
      </c>
      <c r="AN32" s="454">
        <f>IFERROR(VLOOKUP(AL32,'IND cash'!B:T,19,0),0)</f>
        <v>85</v>
      </c>
      <c r="AO32" s="451">
        <f>IFERROR(VLOOKUP(AL32,'IND fish'!B:T,19,0),0)</f>
        <v>61</v>
      </c>
      <c r="AQ32" s="443" t="s">
        <v>173</v>
      </c>
      <c r="AR32" s="443">
        <f t="shared" si="12"/>
        <v>61</v>
      </c>
    </row>
    <row r="33" spans="1:44" ht="13.95" customHeight="1" x14ac:dyDescent="0.2">
      <c r="A33" s="360">
        <v>31</v>
      </c>
      <c r="B33" s="447" t="s">
        <v>300</v>
      </c>
      <c r="C33" s="448" t="s">
        <v>363</v>
      </c>
      <c r="D33" s="447" t="str">
        <f t="shared" si="13"/>
        <v>Portsmouth</v>
      </c>
      <c r="E33" s="447" t="s">
        <v>347</v>
      </c>
      <c r="F33" s="435">
        <f>IFERROR(VLOOKUP(B33,'Round 1'!B:AM,3,0),26)</f>
        <v>26</v>
      </c>
      <c r="G33" s="435">
        <f>IFERROR(VLOOKUP(B33,'Round  (2)'!B:AI,6,0),25)</f>
        <v>10</v>
      </c>
      <c r="H33" s="435">
        <f>IFERROR(VLOOKUP(B33,'Round  (3)'!B:AO,6,0),28)</f>
        <v>9</v>
      </c>
      <c r="I33" s="435">
        <f>IFERROR(VLOOKUP(B33,'Round (4)'!B:AQ,6,0),28)</f>
        <v>28</v>
      </c>
      <c r="J33" s="435">
        <f>IFERROR(VLOOKUP(B33,'Round  (5)'!B:H,6,0),25)</f>
        <v>20</v>
      </c>
      <c r="K33" s="435">
        <f>IFERROR(VLOOKUP(B33,'Round  (6)'!B:H,6,0),25)</f>
        <v>7</v>
      </c>
      <c r="L33" s="435">
        <f>IFERROR(VLOOKUP(B33,'Round  (7)'!B:H,6,0),24)</f>
        <v>10</v>
      </c>
      <c r="M33" s="435">
        <f>IFERROR(VLOOKUP(B33,'Round  (8)'!B:H,6,0),24)</f>
        <v>24</v>
      </c>
      <c r="N33" s="435">
        <f>IFERROR(VLOOKUP(B33,'Round  (9)'!B:H,6,0),27)</f>
        <v>27</v>
      </c>
      <c r="O33" s="435">
        <f>IF(IFERROR(VLOOKUP(B33,'Round  (10)'!B:T,6,0),26)=0,21,IFERROR(VLOOKUP(B33,'Round  (10)'!B:T,6,0),26))</f>
        <v>7</v>
      </c>
      <c r="P33" s="502">
        <f>IF(IFERROR(VLOOKUP(B33,'Round  (11)'!C:X,6,0),26)=0,21,IFERROR(VLOOKUP(B33,'Round  (11)'!B:X,6,0),31))</f>
        <v>5</v>
      </c>
      <c r="Q33" s="502">
        <f>IF(IFERROR(VLOOKUP(B33,'Round  (12)'!C:W,6,0),26)=0,21,IFERROR(VLOOKUP(B33,'Round  (12)'!B:W,6,0),26))</f>
        <v>26</v>
      </c>
      <c r="R33" s="449">
        <f t="shared" si="0"/>
        <v>15.2433031584375</v>
      </c>
      <c r="S33" s="448">
        <f t="shared" si="1"/>
        <v>199</v>
      </c>
      <c r="T33" s="448">
        <f t="shared" si="6"/>
        <v>28</v>
      </c>
      <c r="U33" s="448">
        <f t="shared" si="7"/>
        <v>27</v>
      </c>
      <c r="V33" s="448">
        <f t="shared" si="8"/>
        <v>26</v>
      </c>
      <c r="W33" s="448">
        <f t="shared" si="9"/>
        <v>81</v>
      </c>
      <c r="X33" s="448">
        <f t="shared" si="10"/>
        <v>118</v>
      </c>
      <c r="Y33" s="448">
        <f t="shared" si="11"/>
        <v>0</v>
      </c>
      <c r="Z33" s="519">
        <f t="shared" si="2"/>
        <v>118</v>
      </c>
      <c r="AA33" s="447">
        <f t="shared" si="3"/>
        <v>11</v>
      </c>
      <c r="AB33" s="449">
        <f t="shared" si="4"/>
        <v>15.2433031584375</v>
      </c>
      <c r="AC33" s="450">
        <f t="shared" si="5"/>
        <v>75</v>
      </c>
      <c r="AE33" s="451">
        <v>50</v>
      </c>
      <c r="AF33" s="452" t="s">
        <v>10</v>
      </c>
      <c r="AG33" s="451" t="s">
        <v>378</v>
      </c>
      <c r="AH33" s="451" t="s">
        <v>363</v>
      </c>
      <c r="AI33" s="451" t="s">
        <v>347</v>
      </c>
      <c r="AL33" s="451" t="s">
        <v>161</v>
      </c>
      <c r="AM33" s="453">
        <f>IFERROR(VLOOKUP(AL33,'IND kg'!B:T,19,0),0)</f>
        <v>15.8048591421875</v>
      </c>
      <c r="AN33" s="454">
        <f>IFERROR(VLOOKUP(AL33,'IND cash'!B:T,19,0),0)</f>
        <v>110</v>
      </c>
      <c r="AO33" s="451">
        <f>IFERROR(VLOOKUP(AL33,'IND fish'!B:T,19,0),0)</f>
        <v>41</v>
      </c>
      <c r="AQ33" s="443" t="s">
        <v>161</v>
      </c>
      <c r="AR33" s="443">
        <f t="shared" si="12"/>
        <v>41</v>
      </c>
    </row>
    <row r="34" spans="1:44" ht="13.95" customHeight="1" x14ac:dyDescent="0.2">
      <c r="A34" s="360">
        <v>32</v>
      </c>
      <c r="B34" s="447" t="s">
        <v>313</v>
      </c>
      <c r="C34" s="448" t="str">
        <f t="shared" ref="C34:C46" si="15">IFERROR(VLOOKUP(B34,$AF$3:$AH$66,3,0),"0")</f>
        <v>0</v>
      </c>
      <c r="D34" s="447" t="str">
        <f t="shared" si="13"/>
        <v/>
      </c>
      <c r="E34" s="447" t="s">
        <v>347</v>
      </c>
      <c r="F34" s="435">
        <f>IFERROR(VLOOKUP(B34,'Round 1'!B:AM,3,0),26)</f>
        <v>26</v>
      </c>
      <c r="G34" s="435">
        <f>IFERROR(VLOOKUP(B34,'Round  (2)'!B:AI,6,0),25)</f>
        <v>15</v>
      </c>
      <c r="H34" s="435">
        <f>IFERROR(VLOOKUP(B34,'Round  (3)'!B:AO,6,0),28)</f>
        <v>9</v>
      </c>
      <c r="I34" s="435">
        <f>IFERROR(VLOOKUP(B34,'Round (4)'!B:AQ,6,0),28)</f>
        <v>28</v>
      </c>
      <c r="J34" s="435">
        <f>IFERROR(VLOOKUP(B34,'Round  (5)'!B:H,6,0),25)</f>
        <v>14</v>
      </c>
      <c r="K34" s="435">
        <f>IFERROR(VLOOKUP(B34,'Round  (6)'!B:H,6,0),25)</f>
        <v>18</v>
      </c>
      <c r="L34" s="435">
        <f>IFERROR(VLOOKUP(B34,'Round  (7)'!B:H,6,0),24)</f>
        <v>8</v>
      </c>
      <c r="M34" s="435">
        <f>IFERROR(VLOOKUP(B34,'Round  (8)'!B:H,6,0),24)</f>
        <v>9</v>
      </c>
      <c r="N34" s="435">
        <f>IFERROR(VLOOKUP(B34,'Round  (9)'!B:H,6,0),27)</f>
        <v>27</v>
      </c>
      <c r="O34" s="435">
        <f>IF(IFERROR(VLOOKUP(B34,'Round  (10)'!B:T,6,0),26)=0,21,IFERROR(VLOOKUP(B34,'Round  (10)'!B:T,6,0),26))</f>
        <v>10</v>
      </c>
      <c r="P34" s="502">
        <f>IF(IFERROR(VLOOKUP(B34,'Round  (11)'!C:X,6,0),26)=0,21,IFERROR(VLOOKUP(B34,'Round  (11)'!B:X,6,0),31))</f>
        <v>18</v>
      </c>
      <c r="Q34" s="502">
        <f>IF(IFERROR(VLOOKUP(B34,'Round  (12)'!C:W,6,0),26)=0,21,IFERROR(VLOOKUP(B34,'Round  (12)'!B:W,6,0),26))</f>
        <v>26</v>
      </c>
      <c r="R34" s="449">
        <f t="shared" si="0"/>
        <v>10.159613208750001</v>
      </c>
      <c r="S34" s="448">
        <f t="shared" si="1"/>
        <v>208</v>
      </c>
      <c r="T34" s="448">
        <f t="shared" si="6"/>
        <v>28</v>
      </c>
      <c r="U34" s="448">
        <f t="shared" si="7"/>
        <v>27</v>
      </c>
      <c r="V34" s="448">
        <f t="shared" si="8"/>
        <v>26</v>
      </c>
      <c r="W34" s="448">
        <f t="shared" si="9"/>
        <v>81</v>
      </c>
      <c r="X34" s="448">
        <f t="shared" si="10"/>
        <v>127</v>
      </c>
      <c r="Y34" s="448">
        <f t="shared" si="11"/>
        <v>0</v>
      </c>
      <c r="Z34" s="519">
        <f t="shared" si="2"/>
        <v>127</v>
      </c>
      <c r="AA34" s="447">
        <f t="shared" si="3"/>
        <v>15</v>
      </c>
      <c r="AB34" s="449">
        <f t="shared" si="4"/>
        <v>10.159613208750001</v>
      </c>
      <c r="AC34" s="450">
        <f t="shared" si="5"/>
        <v>0</v>
      </c>
      <c r="AE34" s="451">
        <v>15</v>
      </c>
      <c r="AF34" s="452" t="s">
        <v>379</v>
      </c>
      <c r="AG34" s="451" t="s">
        <v>380</v>
      </c>
      <c r="AH34" s="451" t="s">
        <v>363</v>
      </c>
      <c r="AI34" s="451" t="s">
        <v>347</v>
      </c>
      <c r="AL34" s="451" t="s">
        <v>171</v>
      </c>
      <c r="AM34" s="453">
        <f>IFERROR(VLOOKUP(AL34,'IND kg'!B:T,19,0),0)</f>
        <v>15.236895087500001</v>
      </c>
      <c r="AN34" s="454">
        <f>IFERROR(VLOOKUP(AL34,'IND cash'!B:T,19,0),0)</f>
        <v>60</v>
      </c>
      <c r="AO34" s="451">
        <f>IFERROR(VLOOKUP(AL34,'IND fish'!B:T,19,0),0)</f>
        <v>18</v>
      </c>
      <c r="AQ34" s="443" t="s">
        <v>171</v>
      </c>
      <c r="AR34" s="443">
        <f t="shared" si="12"/>
        <v>18</v>
      </c>
    </row>
    <row r="35" spans="1:44" ht="13.95" customHeight="1" x14ac:dyDescent="0.2">
      <c r="A35" s="360">
        <v>33</v>
      </c>
      <c r="B35" s="447" t="s">
        <v>175</v>
      </c>
      <c r="C35" s="448">
        <f t="shared" si="15"/>
        <v>0</v>
      </c>
      <c r="D35" s="447" t="str">
        <f t="shared" si="13"/>
        <v>Southampton</v>
      </c>
      <c r="E35" s="447" t="s">
        <v>347</v>
      </c>
      <c r="F35" s="435">
        <f>IFERROR(VLOOKUP(B35,'Round 1'!B:AM,3,0),26)</f>
        <v>21</v>
      </c>
      <c r="G35" s="435">
        <f>IFERROR(VLOOKUP(B35,'Round  (2)'!B:AI,6,0),25)</f>
        <v>7</v>
      </c>
      <c r="H35" s="435">
        <f>IFERROR(VLOOKUP(B35,'Round  (3)'!B:AO,6,0),28)</f>
        <v>18</v>
      </c>
      <c r="I35" s="435">
        <f>IFERROR(VLOOKUP(B35,'Round (4)'!B:AQ,6,0),28)</f>
        <v>16</v>
      </c>
      <c r="J35" s="435">
        <f>IFERROR(VLOOKUP(B35,'Round  (5)'!B:H,6,0),25)</f>
        <v>25</v>
      </c>
      <c r="K35" s="435">
        <f>IFERROR(VLOOKUP(B35,'Round  (6)'!B:H,6,0),25)</f>
        <v>25</v>
      </c>
      <c r="L35" s="435">
        <f>IFERROR(VLOOKUP(B35,'Round  (7)'!B:H,6,0),24)</f>
        <v>19</v>
      </c>
      <c r="M35" s="435">
        <f>IFERROR(VLOOKUP(B35,'Round  (8)'!B:H,6,0),24)</f>
        <v>14</v>
      </c>
      <c r="N35" s="435">
        <f>IFERROR(VLOOKUP(B35,'Round  (9)'!B:H,6,0),27)</f>
        <v>22</v>
      </c>
      <c r="O35" s="435">
        <f>IF(IFERROR(VLOOKUP(B35,'Round  (10)'!B:T,6,0),26)=0,21,IFERROR(VLOOKUP(B35,'Round  (10)'!B:T,6,0),26))</f>
        <v>21</v>
      </c>
      <c r="P35" s="502">
        <f>IF(IFERROR(VLOOKUP(B35,'Round  (11)'!C:X,6,0),26)=0,21,IFERROR(VLOOKUP(B35,'Round  (11)'!B:X,6,0),31))</f>
        <v>9</v>
      </c>
      <c r="Q35" s="502">
        <f>IF(IFERROR(VLOOKUP(B35,'Round  (12)'!C:W,6,0),26)=0,21,IFERROR(VLOOKUP(B35,'Round  (12)'!B:W,6,0),26))</f>
        <v>16</v>
      </c>
      <c r="R35" s="449">
        <f t="shared" ref="R35:R66" si="16">AB35</f>
        <v>22.691846077187499</v>
      </c>
      <c r="S35" s="448">
        <f t="shared" ref="S35:S66" si="17">IF(SUM(F35:Q35)&gt;0,SUM(F35:Q35),1000)</f>
        <v>213</v>
      </c>
      <c r="T35" s="448">
        <f t="shared" si="6"/>
        <v>25</v>
      </c>
      <c r="U35" s="448">
        <f t="shared" si="7"/>
        <v>25</v>
      </c>
      <c r="V35" s="448">
        <f t="shared" si="8"/>
        <v>22</v>
      </c>
      <c r="W35" s="448">
        <f t="shared" si="9"/>
        <v>72</v>
      </c>
      <c r="X35" s="448">
        <f t="shared" si="10"/>
        <v>141</v>
      </c>
      <c r="Y35" s="448">
        <f t="shared" si="11"/>
        <v>0</v>
      </c>
      <c r="Z35" s="519">
        <f t="shared" ref="Z35:Z66" si="18">+SUM(F35:Q35)-LARGE(F35:Q35,1)-LARGE(F35:Q35,2)-LARGE(F35:Q35,3)</f>
        <v>141</v>
      </c>
      <c r="AA35" s="447">
        <f t="shared" ref="AA35:AA66" si="19">IFERROR(VLOOKUP(B35,$AL$3:$AO$144,4,0),0)</f>
        <v>22</v>
      </c>
      <c r="AB35" s="449">
        <f t="shared" ref="AB35:AB66" si="20">IFERROR(VLOOKUP(B35,$AL$3:$AN$144,2,0),0)</f>
        <v>22.691846077187499</v>
      </c>
      <c r="AC35" s="450">
        <f t="shared" ref="AC35:AC66" si="21">IFERROR(VLOOKUP(B35,$AL$3:$AN$144,3,0),0)</f>
        <v>0</v>
      </c>
      <c r="AE35" s="451">
        <v>17</v>
      </c>
      <c r="AF35" s="452" t="s">
        <v>381</v>
      </c>
      <c r="AG35" s="451" t="s">
        <v>382</v>
      </c>
      <c r="AH35" s="451"/>
      <c r="AI35" s="451" t="s">
        <v>350</v>
      </c>
      <c r="AL35" s="451" t="s">
        <v>180</v>
      </c>
      <c r="AM35" s="453">
        <f>IFERROR(VLOOKUP(AL35,'IND kg'!B:T,19,0),0)</f>
        <v>2.2254375653125003</v>
      </c>
      <c r="AN35" s="454">
        <f>IFERROR(VLOOKUP(AL35,'IND cash'!B:T,19,0),0)</f>
        <v>0</v>
      </c>
      <c r="AO35" s="451">
        <f>IFERROR(VLOOKUP(AL35,'IND fish'!B:T,19,0),0)</f>
        <v>7</v>
      </c>
      <c r="AQ35" s="443" t="s">
        <v>180</v>
      </c>
      <c r="AR35" s="443">
        <f t="shared" si="12"/>
        <v>7</v>
      </c>
    </row>
    <row r="36" spans="1:44" ht="13.95" customHeight="1" x14ac:dyDescent="0.2">
      <c r="A36" s="360">
        <v>34</v>
      </c>
      <c r="B36" s="447" t="s">
        <v>174</v>
      </c>
      <c r="C36" s="448" t="str">
        <f t="shared" si="15"/>
        <v>0</v>
      </c>
      <c r="D36" s="447" t="str">
        <f t="shared" si="13"/>
        <v/>
      </c>
      <c r="E36" s="447" t="s">
        <v>347</v>
      </c>
      <c r="F36" s="435">
        <f>IFERROR(VLOOKUP(B36,'Round 1'!B:AM,3,0),26)</f>
        <v>15</v>
      </c>
      <c r="G36" s="435">
        <f>IFERROR(VLOOKUP(B36,'Round  (2)'!B:AI,6,0),25)</f>
        <v>14</v>
      </c>
      <c r="H36" s="435">
        <f>IFERROR(VLOOKUP(B36,'Round  (3)'!B:AO,6,0),28)</f>
        <v>13</v>
      </c>
      <c r="I36" s="435">
        <f>IFERROR(VLOOKUP(B36,'Round (4)'!B:AQ,6,0),28)</f>
        <v>15</v>
      </c>
      <c r="J36" s="435">
        <f>IFERROR(VLOOKUP(B36,'Round  (5)'!B:H,6,0),25)</f>
        <v>20</v>
      </c>
      <c r="K36" s="435">
        <f>IFERROR(VLOOKUP(B36,'Round  (6)'!B:H,6,0),25)</f>
        <v>25</v>
      </c>
      <c r="L36" s="435">
        <f>IFERROR(VLOOKUP(B36,'Round  (7)'!B:H,6,0),24)</f>
        <v>24</v>
      </c>
      <c r="M36" s="435">
        <f>IFERROR(VLOOKUP(B36,'Round  (8)'!B:H,6,0),24)</f>
        <v>20</v>
      </c>
      <c r="N36" s="435">
        <f>IFERROR(VLOOKUP(B36,'Round  (9)'!B:H,6,0),27)</f>
        <v>13</v>
      </c>
      <c r="O36" s="435">
        <f>IF(IFERROR(VLOOKUP(B36,'Round  (10)'!B:T,6,0),26)=0,21,IFERROR(VLOOKUP(B36,'Round  (10)'!B:T,6,0),26))</f>
        <v>21</v>
      </c>
      <c r="P36" s="502">
        <f>IF(IFERROR(VLOOKUP(B36,'Round  (11)'!C:X,6,0),26)=0,21,IFERROR(VLOOKUP(B36,'Round  (11)'!B:X,6,0),31))</f>
        <v>15</v>
      </c>
      <c r="Q36" s="502">
        <f>IF(IFERROR(VLOOKUP(B36,'Round  (12)'!C:W,6,0),26)=0,21,IFERROR(VLOOKUP(B36,'Round  (12)'!B:W,6,0),26))</f>
        <v>26</v>
      </c>
      <c r="R36" s="449">
        <f t="shared" si="16"/>
        <v>10.966665275650001</v>
      </c>
      <c r="S36" s="448">
        <f t="shared" si="17"/>
        <v>221</v>
      </c>
      <c r="T36" s="448">
        <f t="shared" si="6"/>
        <v>26</v>
      </c>
      <c r="U36" s="448">
        <f t="shared" si="7"/>
        <v>25</v>
      </c>
      <c r="V36" s="448">
        <f t="shared" si="8"/>
        <v>24</v>
      </c>
      <c r="W36" s="448">
        <f t="shared" si="9"/>
        <v>75</v>
      </c>
      <c r="X36" s="448">
        <f t="shared" si="10"/>
        <v>146</v>
      </c>
      <c r="Y36" s="448">
        <f t="shared" si="11"/>
        <v>0</v>
      </c>
      <c r="Z36" s="519">
        <f t="shared" si="18"/>
        <v>146</v>
      </c>
      <c r="AA36" s="447">
        <f t="shared" si="19"/>
        <v>12</v>
      </c>
      <c r="AB36" s="449">
        <f t="shared" si="20"/>
        <v>10.966665275650001</v>
      </c>
      <c r="AC36" s="450">
        <f t="shared" si="21"/>
        <v>0</v>
      </c>
      <c r="AE36" s="451">
        <v>11</v>
      </c>
      <c r="AF36" s="452" t="s">
        <v>383</v>
      </c>
      <c r="AG36" s="451" t="s">
        <v>384</v>
      </c>
      <c r="AH36" s="451"/>
      <c r="AI36" s="451" t="s">
        <v>347</v>
      </c>
      <c r="AL36" s="451" t="s">
        <v>385</v>
      </c>
      <c r="AM36" s="453">
        <f>IFERROR(VLOOKUP(AL36,'IND kg'!B:T,19,0),0)</f>
        <v>0</v>
      </c>
      <c r="AN36" s="454">
        <f>IFERROR(VLOOKUP(AL36,'IND cash'!B:T,19,0),0)</f>
        <v>0</v>
      </c>
      <c r="AO36" s="451">
        <f>IFERROR(VLOOKUP(AL36,'IND fish'!B:T,19,0),0)</f>
        <v>0</v>
      </c>
      <c r="AQ36" s="443" t="s">
        <v>385</v>
      </c>
      <c r="AR36" s="443">
        <f t="shared" ref="AR36:AR67" si="22">VLOOKUP(AQ36,AL:AO,4,0)</f>
        <v>0</v>
      </c>
    </row>
    <row r="37" spans="1:44" ht="13.95" customHeight="1" x14ac:dyDescent="0.2">
      <c r="A37" s="360">
        <v>35</v>
      </c>
      <c r="B37" s="447" t="s">
        <v>163</v>
      </c>
      <c r="C37" s="448" t="str">
        <f t="shared" si="15"/>
        <v>0</v>
      </c>
      <c r="D37" s="447" t="str">
        <f t="shared" si="13"/>
        <v/>
      </c>
      <c r="E37" s="447" t="s">
        <v>347</v>
      </c>
      <c r="F37" s="435">
        <f>IFERROR(VLOOKUP(B37,'Round 1'!B:AM,3,0),26)</f>
        <v>3</v>
      </c>
      <c r="G37" s="435">
        <f>IFERROR(VLOOKUP(B37,'Round  (2)'!B:AI,6,0),25)</f>
        <v>13</v>
      </c>
      <c r="H37" s="435">
        <f>IFERROR(VLOOKUP(B37,'Round  (3)'!B:AO,6,0),28)</f>
        <v>3</v>
      </c>
      <c r="I37" s="435">
        <f>IFERROR(VLOOKUP(B37,'Round (4)'!B:AQ,6,0),28)</f>
        <v>10</v>
      </c>
      <c r="J37" s="435">
        <f>IFERROR(VLOOKUP(B37,'Round  (5)'!B:H,6,0),25)</f>
        <v>25</v>
      </c>
      <c r="K37" s="435">
        <f>IFERROR(VLOOKUP(B37,'Round  (6)'!B:H,6,0),25)</f>
        <v>25</v>
      </c>
      <c r="L37" s="435">
        <f>IFERROR(VLOOKUP(B37,'Round  (7)'!B:H,6,0),24)</f>
        <v>24</v>
      </c>
      <c r="M37" s="435">
        <f>IFERROR(VLOOKUP(B37,'Round  (8)'!B:H,6,0),24)</f>
        <v>24</v>
      </c>
      <c r="N37" s="435">
        <f>IFERROR(VLOOKUP(B37,'Round  (9)'!B:H,6,0),27)</f>
        <v>27</v>
      </c>
      <c r="O37" s="435">
        <f>IF(IFERROR(VLOOKUP(B37,'Round  (10)'!B:T,6,0),26)=0,21,IFERROR(VLOOKUP(B37,'Round  (10)'!B:T,6,0),26))</f>
        <v>26</v>
      </c>
      <c r="P37" s="502">
        <f>IF(IFERROR(VLOOKUP(B37,'Round  (11)'!C:X,6,0),26)=0,21,IFERROR(VLOOKUP(B37,'Round  (11)'!B:X,6,0),31))</f>
        <v>31</v>
      </c>
      <c r="Q37" s="502">
        <f>IF(IFERROR(VLOOKUP(B37,'Round  (12)'!C:W,6,0),26)=0,21,IFERROR(VLOOKUP(B37,'Round  (12)'!B:W,6,0),26))</f>
        <v>26</v>
      </c>
      <c r="R37" s="449">
        <f t="shared" si="16"/>
        <v>8.8592259765625005</v>
      </c>
      <c r="S37" s="448">
        <f t="shared" si="17"/>
        <v>237</v>
      </c>
      <c r="T37" s="448">
        <f t="shared" si="6"/>
        <v>31</v>
      </c>
      <c r="U37" s="448">
        <f t="shared" si="7"/>
        <v>27</v>
      </c>
      <c r="V37" s="448">
        <f t="shared" si="8"/>
        <v>26</v>
      </c>
      <c r="W37" s="448">
        <f t="shared" si="9"/>
        <v>84</v>
      </c>
      <c r="X37" s="448">
        <f t="shared" si="10"/>
        <v>153</v>
      </c>
      <c r="Y37" s="448">
        <f t="shared" si="11"/>
        <v>0</v>
      </c>
      <c r="Z37" s="519">
        <f t="shared" si="18"/>
        <v>153</v>
      </c>
      <c r="AA37" s="447">
        <f t="shared" si="19"/>
        <v>25</v>
      </c>
      <c r="AB37" s="449">
        <f t="shared" si="20"/>
        <v>8.8592259765625005</v>
      </c>
      <c r="AC37" s="450">
        <f t="shared" si="21"/>
        <v>190</v>
      </c>
      <c r="AE37" s="451">
        <v>7</v>
      </c>
      <c r="AF37" s="452" t="s">
        <v>173</v>
      </c>
      <c r="AG37" s="451" t="s">
        <v>386</v>
      </c>
      <c r="AH37" s="451" t="s">
        <v>363</v>
      </c>
      <c r="AI37" s="451" t="s">
        <v>350</v>
      </c>
      <c r="AL37" s="451" t="s">
        <v>175</v>
      </c>
      <c r="AM37" s="453">
        <f>IFERROR(VLOOKUP(AL37,'IND kg'!B:T,19,0),0)</f>
        <v>22.691846077187499</v>
      </c>
      <c r="AN37" s="454">
        <f>IFERROR(VLOOKUP(AL37,'IND cash'!B:T,19,0),0)</f>
        <v>0</v>
      </c>
      <c r="AO37" s="451">
        <f>IFERROR(VLOOKUP(AL37,'IND fish'!B:T,19,0),0)</f>
        <v>22</v>
      </c>
      <c r="AQ37" s="443" t="s">
        <v>175</v>
      </c>
      <c r="AR37" s="443">
        <f t="shared" si="22"/>
        <v>22</v>
      </c>
    </row>
    <row r="38" spans="1:44" ht="13.95" customHeight="1" x14ac:dyDescent="0.2">
      <c r="A38" s="360">
        <v>36</v>
      </c>
      <c r="B38" s="447" t="s">
        <v>158</v>
      </c>
      <c r="C38" s="448" t="str">
        <f t="shared" si="15"/>
        <v>0</v>
      </c>
      <c r="D38" s="447" t="str">
        <f t="shared" si="13"/>
        <v/>
      </c>
      <c r="E38" s="447" t="s">
        <v>347</v>
      </c>
      <c r="F38" s="435">
        <f>IFERROR(VLOOKUP(B38,'Round 1'!B:AM,3,0),26)</f>
        <v>10</v>
      </c>
      <c r="G38" s="435">
        <f>IFERROR(VLOOKUP(B38,'Round  (2)'!B:AI,6,0),25)</f>
        <v>2</v>
      </c>
      <c r="H38" s="435">
        <f>IFERROR(VLOOKUP(B38,'Round  (3)'!B:AO,6,0),28)</f>
        <v>28</v>
      </c>
      <c r="I38" s="435">
        <f>IFERROR(VLOOKUP(B38,'Round (4)'!B:AQ,6,0),28)</f>
        <v>9</v>
      </c>
      <c r="J38" s="435">
        <f>IFERROR(VLOOKUP(B38,'Round  (5)'!B:H,6,0),25)</f>
        <v>25</v>
      </c>
      <c r="K38" s="435">
        <f>IFERROR(VLOOKUP(B38,'Round  (6)'!B:H,6,0),25)</f>
        <v>25</v>
      </c>
      <c r="L38" s="435">
        <f>IFERROR(VLOOKUP(B38,'Round  (7)'!B:H,6,0),24)</f>
        <v>24</v>
      </c>
      <c r="M38" s="435">
        <f>IFERROR(VLOOKUP(B38,'Round  (8)'!B:H,6,0),24)</f>
        <v>24</v>
      </c>
      <c r="N38" s="435">
        <f>IFERROR(VLOOKUP(B38,'Round  (9)'!B:H,6,0),27)</f>
        <v>27</v>
      </c>
      <c r="O38" s="435">
        <f>IF(IFERROR(VLOOKUP(B38,'Round  (10)'!B:T,6,0),26)=0,21,IFERROR(VLOOKUP(B38,'Round  (10)'!B:T,6,0),26))</f>
        <v>26</v>
      </c>
      <c r="P38" s="502">
        <f>IF(IFERROR(VLOOKUP(B38,'Round  (11)'!C:X,6,0),26)=0,21,IFERROR(VLOOKUP(B38,'Round  (11)'!B:X,6,0),31))</f>
        <v>26</v>
      </c>
      <c r="Q38" s="502">
        <f>IF(IFERROR(VLOOKUP(B38,'Round  (12)'!C:W,6,0),26)=0,21,IFERROR(VLOOKUP(B38,'Round  (12)'!B:W,6,0),26))</f>
        <v>10</v>
      </c>
      <c r="R38" s="449">
        <f t="shared" si="16"/>
        <v>13.480198245937501</v>
      </c>
      <c r="S38" s="448">
        <f t="shared" si="17"/>
        <v>236</v>
      </c>
      <c r="T38" s="448">
        <f t="shared" si="6"/>
        <v>28</v>
      </c>
      <c r="U38" s="448">
        <f t="shared" si="7"/>
        <v>27</v>
      </c>
      <c r="V38" s="448">
        <f t="shared" si="8"/>
        <v>26</v>
      </c>
      <c r="W38" s="448">
        <f t="shared" si="9"/>
        <v>81</v>
      </c>
      <c r="X38" s="448">
        <f t="shared" si="10"/>
        <v>155</v>
      </c>
      <c r="Y38" s="448">
        <f t="shared" si="11"/>
        <v>0</v>
      </c>
      <c r="Z38" s="519">
        <f t="shared" si="18"/>
        <v>155</v>
      </c>
      <c r="AA38" s="447">
        <f t="shared" si="19"/>
        <v>43</v>
      </c>
      <c r="AB38" s="449">
        <f t="shared" si="20"/>
        <v>13.480198245937501</v>
      </c>
      <c r="AC38" s="450">
        <f t="shared" si="21"/>
        <v>60</v>
      </c>
      <c r="AE38" s="451"/>
      <c r="AF38" s="452" t="s">
        <v>0</v>
      </c>
      <c r="AG38" s="451" t="s">
        <v>387</v>
      </c>
      <c r="AH38" s="451" t="s">
        <v>388</v>
      </c>
      <c r="AI38" s="451"/>
      <c r="AL38" s="451" t="s">
        <v>88</v>
      </c>
      <c r="AM38" s="453">
        <f>IFERROR(VLOOKUP(AL38,'IND kg'!B:T,19,0),0)</f>
        <v>0.11339809250000001</v>
      </c>
      <c r="AN38" s="454">
        <f>IFERROR(VLOOKUP(AL38,'IND cash'!B:T,19,0),0)</f>
        <v>0</v>
      </c>
      <c r="AO38" s="451">
        <f>IFERROR(VLOOKUP(AL38,'IND fish'!B:T,19,0),0)</f>
        <v>0</v>
      </c>
      <c r="AQ38" s="443" t="s">
        <v>88</v>
      </c>
      <c r="AR38" s="443">
        <f t="shared" si="22"/>
        <v>0</v>
      </c>
    </row>
    <row r="39" spans="1:44" ht="13.95" customHeight="1" x14ac:dyDescent="0.2">
      <c r="A39" s="360">
        <v>37</v>
      </c>
      <c r="B39" s="447" t="s">
        <v>80</v>
      </c>
      <c r="C39" s="448" t="str">
        <f t="shared" si="15"/>
        <v>S</v>
      </c>
      <c r="D39" s="447"/>
      <c r="E39" s="447" t="s">
        <v>347</v>
      </c>
      <c r="F39" s="435">
        <f>IFERROR(VLOOKUP(B39,'Round 1'!B:AM,3,0),26)</f>
        <v>12</v>
      </c>
      <c r="G39" s="435">
        <f>IFERROR(VLOOKUP(B39,'Round  (2)'!B:AI,6,0),25)</f>
        <v>9</v>
      </c>
      <c r="H39" s="435">
        <f>IFERROR(VLOOKUP(B39,'Round  (3)'!B:AO,6,0),28)</f>
        <v>14</v>
      </c>
      <c r="I39" s="435">
        <f>IFERROR(VLOOKUP(B39,'Round (4)'!B:AQ,6,0),28)</f>
        <v>14</v>
      </c>
      <c r="J39" s="435">
        <f>IFERROR(VLOOKUP(B39,'Round  (5)'!B:H,6,0),25)</f>
        <v>10</v>
      </c>
      <c r="K39" s="435">
        <f>IFERROR(VLOOKUP(B39,'Round  (6)'!B:H,6,0),25)</f>
        <v>25</v>
      </c>
      <c r="L39" s="435">
        <f>IFERROR(VLOOKUP(B39,'Round  (7)'!B:H,6,0),24)</f>
        <v>24</v>
      </c>
      <c r="M39" s="435">
        <f>IFERROR(VLOOKUP(B39,'Round  (8)'!B:H,6,0),24)</f>
        <v>24</v>
      </c>
      <c r="N39" s="435">
        <f>IFERROR(VLOOKUP(B39,'Round  (9)'!B:H,6,0),27)</f>
        <v>27</v>
      </c>
      <c r="O39" s="435">
        <f>IF(IFERROR(VLOOKUP(B39,'Round  (10)'!B:T,6,0),26)=0,21,IFERROR(VLOOKUP(B39,'Round  (10)'!B:T,6,0),26))</f>
        <v>26</v>
      </c>
      <c r="P39" s="502">
        <f>IF(IFERROR(VLOOKUP(B39,'Round  (11)'!C:X,6,0),26)=0,21,IFERROR(VLOOKUP(B39,'Round  (11)'!B:X,6,0),31))</f>
        <v>31</v>
      </c>
      <c r="Q39" s="502">
        <f>IF(IFERROR(VLOOKUP(B39,'Round  (12)'!C:W,6,0),26)=0,21,IFERROR(VLOOKUP(B39,'Round  (12)'!B:W,6,0),26))</f>
        <v>26</v>
      </c>
      <c r="R39" s="449">
        <f t="shared" si="16"/>
        <v>5.1737879703125014</v>
      </c>
      <c r="S39" s="448">
        <f t="shared" si="17"/>
        <v>242</v>
      </c>
      <c r="T39" s="448">
        <f t="shared" si="6"/>
        <v>31</v>
      </c>
      <c r="U39" s="448">
        <f t="shared" si="7"/>
        <v>27</v>
      </c>
      <c r="V39" s="448">
        <f t="shared" si="8"/>
        <v>26</v>
      </c>
      <c r="W39" s="448">
        <f t="shared" si="9"/>
        <v>84</v>
      </c>
      <c r="X39" s="448">
        <f t="shared" si="10"/>
        <v>158</v>
      </c>
      <c r="Y39" s="448">
        <f t="shared" si="11"/>
        <v>0</v>
      </c>
      <c r="Z39" s="519">
        <f t="shared" si="18"/>
        <v>158</v>
      </c>
      <c r="AA39" s="447">
        <f t="shared" si="19"/>
        <v>16</v>
      </c>
      <c r="AB39" s="449">
        <f t="shared" si="20"/>
        <v>5.1737879703125014</v>
      </c>
      <c r="AC39" s="450">
        <f t="shared" si="21"/>
        <v>0</v>
      </c>
      <c r="AE39" s="451">
        <v>28</v>
      </c>
      <c r="AF39" s="452" t="s">
        <v>13</v>
      </c>
      <c r="AG39" s="451" t="s">
        <v>389</v>
      </c>
      <c r="AH39" s="451" t="s">
        <v>363</v>
      </c>
      <c r="AI39" s="451" t="s">
        <v>350</v>
      </c>
      <c r="AL39" s="451" t="s">
        <v>16</v>
      </c>
      <c r="AM39" s="453">
        <f>IFERROR(VLOOKUP(AL39,'IND kg'!B:T,19,0),0)</f>
        <v>4.6351470309375005</v>
      </c>
      <c r="AN39" s="454">
        <f>IFERROR(VLOOKUP(AL39,'IND cash'!B:T,19,0),0)</f>
        <v>60</v>
      </c>
      <c r="AO39" s="451">
        <f>IFERROR(VLOOKUP(AL39,'IND fish'!B:T,19,0),0)</f>
        <v>13</v>
      </c>
      <c r="AQ39" s="443" t="s">
        <v>16</v>
      </c>
      <c r="AR39" s="443">
        <f t="shared" si="22"/>
        <v>13</v>
      </c>
    </row>
    <row r="40" spans="1:44" ht="13.95" customHeight="1" x14ac:dyDescent="0.2">
      <c r="A40" s="360">
        <v>38</v>
      </c>
      <c r="B40" s="447" t="s">
        <v>181</v>
      </c>
      <c r="C40" s="448">
        <f t="shared" si="15"/>
        <v>0</v>
      </c>
      <c r="D40" s="447" t="str">
        <f t="shared" ref="D40:D52" si="23">IFERROR(VLOOKUP(B40,$AF$3:$AH$66,2,0),"")</f>
        <v>Portsmouth</v>
      </c>
      <c r="E40" s="447" t="s">
        <v>347</v>
      </c>
      <c r="F40" s="435">
        <f>IFERROR(VLOOKUP(B40,'Round 1'!B:AM,3,0),26)</f>
        <v>11</v>
      </c>
      <c r="G40" s="435">
        <f>IFERROR(VLOOKUP(B40,'Round  (2)'!B:AI,6,0),25)</f>
        <v>14</v>
      </c>
      <c r="H40" s="435">
        <f>IFERROR(VLOOKUP(B40,'Round  (3)'!B:AO,6,0),28)</f>
        <v>10</v>
      </c>
      <c r="I40" s="435">
        <f>IFERROR(VLOOKUP(B40,'Round (4)'!B:AQ,6,0),28)</f>
        <v>28</v>
      </c>
      <c r="J40" s="435">
        <f>IFERROR(VLOOKUP(B40,'Round  (5)'!B:H,6,0),25)</f>
        <v>25</v>
      </c>
      <c r="K40" s="435">
        <f>IFERROR(VLOOKUP(B40,'Round  (6)'!B:H,6,0),25)</f>
        <v>25</v>
      </c>
      <c r="L40" s="435">
        <f>IFERROR(VLOOKUP(B40,'Round  (7)'!B:H,6,0),24)</f>
        <v>24</v>
      </c>
      <c r="M40" s="435">
        <f>IFERROR(VLOOKUP(B40,'Round  (8)'!B:H,6,0),24)</f>
        <v>24</v>
      </c>
      <c r="N40" s="435">
        <f>IFERROR(VLOOKUP(B40,'Round  (9)'!B:H,6,0),27)</f>
        <v>0</v>
      </c>
      <c r="O40" s="435">
        <f>IF(IFERROR(VLOOKUP(B40,'Round  (10)'!B:T,6,0),26)=0,21,IFERROR(VLOOKUP(B40,'Round  (10)'!B:T,6,0),26))</f>
        <v>26</v>
      </c>
      <c r="P40" s="502">
        <f>IF(IFERROR(VLOOKUP(B40,'Round  (11)'!C:X,6,0),26)=0,21,IFERROR(VLOOKUP(B40,'Round  (11)'!B:X,6,0),31))</f>
        <v>31</v>
      </c>
      <c r="Q40" s="502">
        <f>IF(IFERROR(VLOOKUP(B40,'Round  (12)'!C:W,6,0),26)=0,21,IFERROR(VLOOKUP(B40,'Round  (12)'!B:W,6,0),26))</f>
        <v>26</v>
      </c>
      <c r="R40" s="449">
        <f t="shared" si="16"/>
        <v>2.1120394728125</v>
      </c>
      <c r="S40" s="448">
        <f t="shared" si="17"/>
        <v>244</v>
      </c>
      <c r="T40" s="448">
        <f t="shared" si="6"/>
        <v>31</v>
      </c>
      <c r="U40" s="448">
        <f t="shared" si="7"/>
        <v>28</v>
      </c>
      <c r="V40" s="448">
        <f t="shared" si="8"/>
        <v>26</v>
      </c>
      <c r="W40" s="448">
        <f t="shared" si="9"/>
        <v>85</v>
      </c>
      <c r="X40" s="448">
        <f t="shared" si="10"/>
        <v>159</v>
      </c>
      <c r="Y40" s="448">
        <f t="shared" si="11"/>
        <v>0</v>
      </c>
      <c r="Z40" s="519">
        <f t="shared" si="18"/>
        <v>159</v>
      </c>
      <c r="AA40" s="447">
        <f t="shared" si="19"/>
        <v>5</v>
      </c>
      <c r="AB40" s="449">
        <f t="shared" si="20"/>
        <v>2.1120394728125</v>
      </c>
      <c r="AC40" s="450">
        <f t="shared" si="21"/>
        <v>0</v>
      </c>
      <c r="AE40" s="451">
        <v>18</v>
      </c>
      <c r="AF40" s="452" t="s">
        <v>240</v>
      </c>
      <c r="AG40" s="451" t="s">
        <v>386</v>
      </c>
      <c r="AH40" s="451" t="s">
        <v>390</v>
      </c>
      <c r="AI40" s="451" t="s">
        <v>350</v>
      </c>
      <c r="AL40" s="451" t="s">
        <v>391</v>
      </c>
      <c r="AM40" s="453">
        <f>IFERROR(VLOOKUP(AL40,'IND kg'!B:T,19,0),0)</f>
        <v>1.9135928109375</v>
      </c>
      <c r="AN40" s="454">
        <f>IFERROR(VLOOKUP(AL40,'IND cash'!B:T,19,0),0)</f>
        <v>30</v>
      </c>
      <c r="AO40" s="451">
        <f>IFERROR(VLOOKUP(AL40,'IND fish'!B:T,19,0),0)</f>
        <v>4</v>
      </c>
      <c r="AQ40" s="443" t="s">
        <v>391</v>
      </c>
      <c r="AR40" s="443">
        <f t="shared" si="22"/>
        <v>4</v>
      </c>
    </row>
    <row r="41" spans="1:44" ht="13.95" customHeight="1" x14ac:dyDescent="0.2">
      <c r="A41" s="360">
        <v>39</v>
      </c>
      <c r="B41" s="447" t="s">
        <v>91</v>
      </c>
      <c r="C41" s="448">
        <f t="shared" si="15"/>
        <v>0</v>
      </c>
      <c r="D41" s="447" t="str">
        <f t="shared" si="23"/>
        <v>Southampton</v>
      </c>
      <c r="E41" s="447" t="s">
        <v>347</v>
      </c>
      <c r="F41" s="435">
        <f>IFERROR(VLOOKUP(B41,'Round 1'!B:AM,3,0),26)</f>
        <v>11</v>
      </c>
      <c r="G41" s="435">
        <f>IFERROR(VLOOKUP(B41,'Round  (2)'!B:AI,6,0),25)</f>
        <v>9</v>
      </c>
      <c r="H41" s="435">
        <f>IFERROR(VLOOKUP(B41,'Round  (3)'!B:AO,6,0),28)</f>
        <v>10</v>
      </c>
      <c r="I41" s="435">
        <f>IFERROR(VLOOKUP(B41,'Round (4)'!B:AQ,6,0),28)</f>
        <v>28</v>
      </c>
      <c r="J41" s="435">
        <f>IFERROR(VLOOKUP(B41,'Round  (5)'!B:H,6,0),25)</f>
        <v>4</v>
      </c>
      <c r="K41" s="435">
        <f>IFERROR(VLOOKUP(B41,'Round  (6)'!B:H,6,0),25)</f>
        <v>25</v>
      </c>
      <c r="L41" s="435">
        <f>IFERROR(VLOOKUP(B41,'Round  (7)'!B:H,6,0),24)</f>
        <v>24</v>
      </c>
      <c r="M41" s="435">
        <f>IFERROR(VLOOKUP(B41,'Round  (8)'!B:H,6,0),24)</f>
        <v>24</v>
      </c>
      <c r="N41" s="435">
        <f>IFERROR(VLOOKUP(B41,'Round  (9)'!B:H,6,0),27)</f>
        <v>27</v>
      </c>
      <c r="O41" s="435">
        <f>IF(IFERROR(VLOOKUP(B41,'Round  (10)'!B:T,6,0),26)=0,21,IFERROR(VLOOKUP(B41,'Round  (10)'!B:T,6,0),26))</f>
        <v>26</v>
      </c>
      <c r="P41" s="502">
        <f>IF(IFERROR(VLOOKUP(B41,'Round  (11)'!C:X,6,0),26)=0,21,IFERROR(VLOOKUP(B41,'Round  (11)'!B:X,6,0),31))</f>
        <v>31</v>
      </c>
      <c r="Q41" s="502">
        <f>IF(IFERROR(VLOOKUP(B41,'Round  (12)'!C:W,6,0),26)=0,21,IFERROR(VLOOKUP(B41,'Round  (12)'!B:W,6,0),26))</f>
        <v>26</v>
      </c>
      <c r="R41" s="449">
        <f t="shared" si="16"/>
        <v>4.0823313300000006</v>
      </c>
      <c r="S41" s="448">
        <f t="shared" si="17"/>
        <v>245</v>
      </c>
      <c r="T41" s="448">
        <f t="shared" si="6"/>
        <v>31</v>
      </c>
      <c r="U41" s="448">
        <f t="shared" si="7"/>
        <v>28</v>
      </c>
      <c r="V41" s="448">
        <f t="shared" si="8"/>
        <v>27</v>
      </c>
      <c r="W41" s="448">
        <f t="shared" si="9"/>
        <v>86</v>
      </c>
      <c r="X41" s="448">
        <f t="shared" si="10"/>
        <v>159</v>
      </c>
      <c r="Y41" s="448">
        <f t="shared" si="11"/>
        <v>0</v>
      </c>
      <c r="Z41" s="519">
        <f t="shared" si="18"/>
        <v>159</v>
      </c>
      <c r="AA41" s="447">
        <f t="shared" si="19"/>
        <v>9</v>
      </c>
      <c r="AB41" s="449">
        <f t="shared" si="20"/>
        <v>4.0823313300000006</v>
      </c>
      <c r="AC41" s="450">
        <f t="shared" si="21"/>
        <v>40</v>
      </c>
      <c r="AE41" s="451"/>
      <c r="AF41" s="452" t="s">
        <v>364</v>
      </c>
      <c r="AG41" s="451" t="s">
        <v>355</v>
      </c>
      <c r="AH41" s="451"/>
      <c r="AI41" s="451" t="s">
        <v>350</v>
      </c>
      <c r="AL41" s="451" t="s">
        <v>392</v>
      </c>
      <c r="AM41" s="453">
        <f>IFERROR(VLOOKUP(AL41,'IND kg'!B:T,19,0),0)</f>
        <v>14.808817288312502</v>
      </c>
      <c r="AN41" s="454">
        <f>IFERROR(VLOOKUP(AL41,'IND cash'!B:T,19,0),0)</f>
        <v>125</v>
      </c>
      <c r="AO41" s="451">
        <f>IFERROR(VLOOKUP(AL41,'IND fish'!B:T,19,0),0)</f>
        <v>16</v>
      </c>
      <c r="AQ41" s="443" t="s">
        <v>392</v>
      </c>
      <c r="AR41" s="443">
        <f t="shared" si="22"/>
        <v>16</v>
      </c>
    </row>
    <row r="42" spans="1:44" ht="13.95" customHeight="1" x14ac:dyDescent="0.2">
      <c r="A42" s="360">
        <v>40</v>
      </c>
      <c r="B42" s="447" t="s">
        <v>171</v>
      </c>
      <c r="C42" s="448" t="str">
        <f t="shared" si="15"/>
        <v>0</v>
      </c>
      <c r="D42" s="447" t="str">
        <f t="shared" si="23"/>
        <v/>
      </c>
      <c r="E42" s="447" t="s">
        <v>347</v>
      </c>
      <c r="F42" s="435">
        <f>IFERROR(VLOOKUP(B42,'Round 1'!B:AM,3,0),26)</f>
        <v>15</v>
      </c>
      <c r="G42" s="435">
        <v>6</v>
      </c>
      <c r="H42" s="435">
        <f>IFERROR(VLOOKUP(B42,'Round  (3)'!B:AO,6,0),28)</f>
        <v>28</v>
      </c>
      <c r="I42" s="435">
        <v>9</v>
      </c>
      <c r="J42" s="435">
        <f>IFERROR(VLOOKUP(B42,'Round  (5)'!B:H,6,0),25)</f>
        <v>20</v>
      </c>
      <c r="K42" s="435">
        <f>IFERROR(VLOOKUP(B42,'Round  (6)'!B:H,6,0),25)</f>
        <v>25</v>
      </c>
      <c r="L42" s="435">
        <f>IFERROR(VLOOKUP(B42,'Round  (7)'!B:H,6,0),24)</f>
        <v>24</v>
      </c>
      <c r="M42" s="435">
        <f>IFERROR(VLOOKUP(B42,'Round  (8)'!B:H,6,0),24)</f>
        <v>10</v>
      </c>
      <c r="N42" s="435">
        <f>IFERROR(VLOOKUP(B42,'Round  (9)'!B:H,6,0),27)</f>
        <v>27</v>
      </c>
      <c r="O42" s="435">
        <f>IF(IFERROR(VLOOKUP(B42,'Round  (10)'!B:T,6,0),26)=0,21,IFERROR(VLOOKUP(B42,'Round  (10)'!B:T,6,0),26))</f>
        <v>26</v>
      </c>
      <c r="P42" s="502">
        <f>IF(IFERROR(VLOOKUP(B42,'Round  (11)'!C:X,6,0),26)=0,21,IFERROR(VLOOKUP(B42,'Round  (11)'!B:X,6,0),31))</f>
        <v>31</v>
      </c>
      <c r="Q42" s="502">
        <f>IF(IFERROR(VLOOKUP(B42,'Round  (12)'!C:W,6,0),26)=0,21,IFERROR(VLOOKUP(B42,'Round  (12)'!B:W,6,0),26))</f>
        <v>26</v>
      </c>
      <c r="R42" s="449">
        <f t="shared" si="16"/>
        <v>15.236895087500001</v>
      </c>
      <c r="S42" s="448">
        <f t="shared" si="17"/>
        <v>247</v>
      </c>
      <c r="T42" s="448">
        <f t="shared" si="6"/>
        <v>31</v>
      </c>
      <c r="U42" s="448">
        <f t="shared" si="7"/>
        <v>28</v>
      </c>
      <c r="V42" s="448">
        <f t="shared" si="8"/>
        <v>27</v>
      </c>
      <c r="W42" s="448">
        <f t="shared" si="9"/>
        <v>86</v>
      </c>
      <c r="X42" s="448">
        <f t="shared" si="10"/>
        <v>161</v>
      </c>
      <c r="Y42" s="448">
        <f t="shared" si="11"/>
        <v>0</v>
      </c>
      <c r="Z42" s="519">
        <f t="shared" si="18"/>
        <v>161</v>
      </c>
      <c r="AA42" s="447">
        <f t="shared" si="19"/>
        <v>18</v>
      </c>
      <c r="AB42" s="449">
        <f t="shared" si="20"/>
        <v>15.236895087500001</v>
      </c>
      <c r="AC42" s="450">
        <f t="shared" si="21"/>
        <v>60</v>
      </c>
      <c r="AE42" s="451">
        <v>36</v>
      </c>
      <c r="AF42" s="452" t="s">
        <v>7</v>
      </c>
      <c r="AG42" s="451" t="s">
        <v>351</v>
      </c>
      <c r="AH42" s="451"/>
      <c r="AI42" s="451" t="s">
        <v>347</v>
      </c>
      <c r="AL42" s="451" t="s">
        <v>117</v>
      </c>
      <c r="AM42" s="453">
        <f>IFERROR(VLOOKUP(AL42,'IND kg'!B:T,19,0),0)</f>
        <v>18.295926345625002</v>
      </c>
      <c r="AN42" s="454">
        <f>IFERROR(VLOOKUP(AL42,'IND cash'!B:T,19,0),0)</f>
        <v>110</v>
      </c>
      <c r="AO42" s="451">
        <f>IFERROR(VLOOKUP(AL42,'IND fish'!B:T,19,0),0)</f>
        <v>32</v>
      </c>
      <c r="AQ42" s="443" t="s">
        <v>266</v>
      </c>
      <c r="AR42" s="443">
        <f t="shared" si="22"/>
        <v>2</v>
      </c>
    </row>
    <row r="43" spans="1:44" ht="13.95" customHeight="1" x14ac:dyDescent="0.2">
      <c r="A43" s="360">
        <v>41</v>
      </c>
      <c r="B43" s="447" t="s">
        <v>285</v>
      </c>
      <c r="C43" s="448" t="str">
        <f t="shared" si="15"/>
        <v>S</v>
      </c>
      <c r="D43" s="447" t="str">
        <f t="shared" si="23"/>
        <v>Whitehaven</v>
      </c>
      <c r="E43" s="447" t="s">
        <v>347</v>
      </c>
      <c r="F43" s="435">
        <f>IFERROR(VLOOKUP(B43,'Round 1'!B:AM,3,0),26)</f>
        <v>26</v>
      </c>
      <c r="G43" s="435">
        <f>IFERROR(VLOOKUP(B43,'Round  (2)'!B:AI,6,0),25)</f>
        <v>5</v>
      </c>
      <c r="H43" s="435">
        <f>IFERROR(VLOOKUP(B43,'Round  (3)'!B:AO,6,0),28)</f>
        <v>28</v>
      </c>
      <c r="I43" s="435">
        <f>IFERROR(VLOOKUP(B43,'Round (4)'!B:AQ,6,0),28)</f>
        <v>2</v>
      </c>
      <c r="J43" s="435">
        <f>IFERROR(VLOOKUP(B43,'Round  (5)'!B:H,6,0),25)</f>
        <v>20</v>
      </c>
      <c r="K43" s="435">
        <f>IFERROR(VLOOKUP(B43,'Round  (6)'!B:H,6,0),25)</f>
        <v>25</v>
      </c>
      <c r="L43" s="435">
        <f>IFERROR(VLOOKUP(B43,'Round  (7)'!B:H,6,0),24)</f>
        <v>13</v>
      </c>
      <c r="M43" s="435">
        <f>IFERROR(VLOOKUP(B43,'Round  (8)'!B:H,6,0),24)</f>
        <v>24</v>
      </c>
      <c r="N43" s="435">
        <f>IFERROR(VLOOKUP(B43,'Round  (9)'!B:H,6,0),27)</f>
        <v>27</v>
      </c>
      <c r="O43" s="435">
        <f>IF(IFERROR(VLOOKUP(B43,'Round  (10)'!B:T,6,0),26)=0,21,IFERROR(VLOOKUP(B43,'Round  (10)'!B:T,6,0),26))</f>
        <v>26</v>
      </c>
      <c r="P43" s="502">
        <f>IF(IFERROR(VLOOKUP(B43,'Round  (11)'!C:X,6,0),26)=0,21,IFERROR(VLOOKUP(B43,'Round  (11)'!B:X,6,0),31))</f>
        <v>31</v>
      </c>
      <c r="Q43" s="502">
        <f>IF(IFERROR(VLOOKUP(B43,'Round  (12)'!C:W,6,0),26)=0,21,IFERROR(VLOOKUP(B43,'Round  (12)'!B:W,6,0),26))</f>
        <v>26</v>
      </c>
      <c r="R43" s="449">
        <f t="shared" si="16"/>
        <v>8.6749540762500015</v>
      </c>
      <c r="S43" s="448">
        <f t="shared" si="17"/>
        <v>253</v>
      </c>
      <c r="T43" s="448">
        <f t="shared" si="6"/>
        <v>31</v>
      </c>
      <c r="U43" s="448">
        <f t="shared" si="7"/>
        <v>28</v>
      </c>
      <c r="V43" s="448">
        <f t="shared" si="8"/>
        <v>27</v>
      </c>
      <c r="W43" s="448">
        <f t="shared" si="9"/>
        <v>86</v>
      </c>
      <c r="X43" s="448">
        <f t="shared" si="10"/>
        <v>167</v>
      </c>
      <c r="Y43" s="448">
        <f t="shared" si="11"/>
        <v>0</v>
      </c>
      <c r="Z43" s="519">
        <f t="shared" si="18"/>
        <v>167</v>
      </c>
      <c r="AA43" s="447">
        <f t="shared" si="19"/>
        <v>18</v>
      </c>
      <c r="AB43" s="449">
        <f t="shared" si="20"/>
        <v>8.6749540762500015</v>
      </c>
      <c r="AC43" s="450">
        <f t="shared" si="21"/>
        <v>85</v>
      </c>
      <c r="AE43" s="451">
        <v>54</v>
      </c>
      <c r="AF43" s="452" t="s">
        <v>17</v>
      </c>
      <c r="AG43" s="451" t="s">
        <v>351</v>
      </c>
      <c r="AH43" s="451" t="s">
        <v>363</v>
      </c>
      <c r="AI43" s="451" t="s">
        <v>350</v>
      </c>
      <c r="AL43" s="451" t="s">
        <v>357</v>
      </c>
      <c r="AM43" s="453">
        <f>IFERROR(VLOOKUP(AL43,'IND kg'!B:T,19,0),0)</f>
        <v>0</v>
      </c>
      <c r="AN43" s="454">
        <f>IFERROR(VLOOKUP(AL43,'IND cash'!B:T,19,0),0)</f>
        <v>0</v>
      </c>
      <c r="AO43" s="451">
        <f>IFERROR(VLOOKUP(AL43,'IND fish'!B:T,19,0),0)</f>
        <v>0</v>
      </c>
      <c r="AQ43" s="443" t="s">
        <v>117</v>
      </c>
      <c r="AR43" s="443">
        <f t="shared" si="22"/>
        <v>32</v>
      </c>
    </row>
    <row r="44" spans="1:44" ht="13.95" customHeight="1" x14ac:dyDescent="0.2">
      <c r="A44" s="360">
        <v>42</v>
      </c>
      <c r="B44" s="447" t="s">
        <v>16</v>
      </c>
      <c r="C44" s="448" t="str">
        <f t="shared" si="15"/>
        <v>S</v>
      </c>
      <c r="D44" s="447" t="str">
        <f t="shared" si="23"/>
        <v>Gosport</v>
      </c>
      <c r="E44" s="447" t="str">
        <f>IFERROR(VLOOKUP(B44,$AF$3:$AI$66,4,0),"NM")</f>
        <v>M</v>
      </c>
      <c r="F44" s="435">
        <f>IFERROR(VLOOKUP(B44,'Round 1'!B:AM,3,0),26)</f>
        <v>13</v>
      </c>
      <c r="G44" s="435">
        <f>IFERROR(VLOOKUP(B44,'Round  (2)'!B:AI,6,0),25)</f>
        <v>3</v>
      </c>
      <c r="H44" s="435">
        <f>IFERROR(VLOOKUP(B44,'Round  (3)'!B:AO,6,0),28)</f>
        <v>14</v>
      </c>
      <c r="I44" s="435">
        <f>IFERROR(VLOOKUP(B44,'Round (4)'!B:AQ,6,0),28)</f>
        <v>15</v>
      </c>
      <c r="J44" s="435">
        <f>IFERROR(VLOOKUP(B44,'Round  (5)'!B:H,6,0),25)</f>
        <v>25</v>
      </c>
      <c r="K44" s="435">
        <f>IFERROR(VLOOKUP(B44,'Round  (6)'!B:H,6,0),25)</f>
        <v>25</v>
      </c>
      <c r="L44" s="435">
        <f>IFERROR(VLOOKUP(B44,'Round  (7)'!B:H,6,0),24)</f>
        <v>24</v>
      </c>
      <c r="M44" s="435">
        <f>IFERROR(VLOOKUP(B44,'Round  (8)'!B:H,6,0),24)</f>
        <v>24</v>
      </c>
      <c r="N44" s="435">
        <f>IFERROR(VLOOKUP(B44,'Round  (9)'!B:H,6,0),27)</f>
        <v>27</v>
      </c>
      <c r="O44" s="435">
        <f>IF(IFERROR(VLOOKUP(B44,'Round  (10)'!B:T,6,0),26)=0,21,IFERROR(VLOOKUP(B44,'Round  (10)'!B:T,6,0),26))</f>
        <v>26</v>
      </c>
      <c r="P44" s="502">
        <f>IF(IFERROR(VLOOKUP(B44,'Round  (11)'!C:X,6,0),26)=0,21,IFERROR(VLOOKUP(B44,'Round  (11)'!B:X,6,0),31))</f>
        <v>31</v>
      </c>
      <c r="Q44" s="502">
        <f>IF(IFERROR(VLOOKUP(B44,'Round  (12)'!C:W,6,0),26)=0,21,IFERROR(VLOOKUP(B44,'Round  (12)'!B:W,6,0),26))</f>
        <v>26</v>
      </c>
      <c r="R44" s="449">
        <f t="shared" si="16"/>
        <v>4.6351470309375005</v>
      </c>
      <c r="S44" s="448">
        <f t="shared" si="17"/>
        <v>253</v>
      </c>
      <c r="T44" s="448">
        <f t="shared" si="6"/>
        <v>31</v>
      </c>
      <c r="U44" s="448">
        <f t="shared" si="7"/>
        <v>27</v>
      </c>
      <c r="V44" s="448">
        <f t="shared" si="8"/>
        <v>26</v>
      </c>
      <c r="W44" s="448">
        <f t="shared" si="9"/>
        <v>84</v>
      </c>
      <c r="X44" s="448">
        <f t="shared" si="10"/>
        <v>169</v>
      </c>
      <c r="Y44" s="448">
        <f t="shared" si="11"/>
        <v>0</v>
      </c>
      <c r="Z44" s="519">
        <f t="shared" si="18"/>
        <v>169</v>
      </c>
      <c r="AA44" s="447">
        <f t="shared" si="19"/>
        <v>13</v>
      </c>
      <c r="AB44" s="449">
        <f t="shared" si="20"/>
        <v>4.6351470309375005</v>
      </c>
      <c r="AC44" s="450">
        <f t="shared" si="21"/>
        <v>60</v>
      </c>
      <c r="AE44" s="451">
        <v>48</v>
      </c>
      <c r="AF44" s="452" t="s">
        <v>385</v>
      </c>
      <c r="AG44" s="451" t="s">
        <v>351</v>
      </c>
      <c r="AH44" s="451"/>
      <c r="AI44" s="451" t="s">
        <v>350</v>
      </c>
      <c r="AL44" s="451" t="s">
        <v>394</v>
      </c>
      <c r="AM44" s="453">
        <f>IFERROR(VLOOKUP(AL44,'IND kg'!B:T,19,0),0)</f>
        <v>11.353984011562501</v>
      </c>
      <c r="AN44" s="454">
        <f>IFERROR(VLOOKUP(AL44,'IND cash'!B:T,19,0),0)</f>
        <v>130</v>
      </c>
      <c r="AO44" s="451">
        <f>IFERROR(VLOOKUP(AL44,'IND fish'!B:T,19,0),0)</f>
        <v>26</v>
      </c>
      <c r="AQ44" s="443" t="s">
        <v>357</v>
      </c>
      <c r="AR44" s="443">
        <f t="shared" si="22"/>
        <v>0</v>
      </c>
    </row>
    <row r="45" spans="1:44" ht="13.95" hidden="1" customHeight="1" x14ac:dyDescent="0.2">
      <c r="A45" s="448">
        <v>43</v>
      </c>
      <c r="B45" s="447" t="s">
        <v>13</v>
      </c>
      <c r="C45" s="448" t="str">
        <f t="shared" si="15"/>
        <v>S</v>
      </c>
      <c r="D45" s="447" t="str">
        <f t="shared" si="23"/>
        <v>Havant</v>
      </c>
      <c r="E45" s="447" t="s">
        <v>347</v>
      </c>
      <c r="F45" s="448">
        <f>IFERROR(VLOOKUP(B45,'Round 1'!B:AM,3,0),26)</f>
        <v>26</v>
      </c>
      <c r="G45" s="448">
        <f>IFERROR(VLOOKUP(B45,'Round  (2)'!B:AI,6,0),25)</f>
        <v>25</v>
      </c>
      <c r="H45" s="448">
        <f>IFERROR(VLOOKUP(B45,'Round  (3)'!B:AO,6,0),28)</f>
        <v>28</v>
      </c>
      <c r="I45" s="448">
        <f>IFERROR(VLOOKUP(B45,'Round (4)'!B:AQ,6,0),28)</f>
        <v>28</v>
      </c>
      <c r="J45" s="448">
        <f>IFERROR(VLOOKUP(B45,'Round  (5)'!B:H,6,0),25)</f>
        <v>25</v>
      </c>
      <c r="K45" s="448">
        <f>IFERROR(VLOOKUP(B45,'Round  (6)'!B:H,6,0),25)</f>
        <v>25</v>
      </c>
      <c r="L45" s="448">
        <f>IFERROR(VLOOKUP(B45,'Round  (7)'!B:H,6,0),24)</f>
        <v>2</v>
      </c>
      <c r="M45" s="435">
        <f>IFERROR(VLOOKUP(B45,'Round  (8)'!B:H,6,0),24)</f>
        <v>20</v>
      </c>
      <c r="N45" s="435">
        <f>IFERROR(VLOOKUP(B45,'Round  (9)'!B:H,6,0),27)</f>
        <v>6</v>
      </c>
      <c r="O45" s="435">
        <f>IF(IFERROR(VLOOKUP(B45,'Round  (10)'!B:T,6,0),26)=0,21,IFERROR(VLOOKUP(B45,'Round  (10)'!B:T,6,0),26))</f>
        <v>26</v>
      </c>
      <c r="P45" s="502">
        <f>IF(IFERROR(VLOOKUP(B45,'Round  (11)'!C:X,6,0),26)=0,21,IFERROR(VLOOKUP(B45,'Round  (11)'!B:X,6,0),31))</f>
        <v>31</v>
      </c>
      <c r="Q45" s="447"/>
      <c r="R45" s="449">
        <f t="shared" si="16"/>
        <v>9.2419445387500012</v>
      </c>
      <c r="S45" s="448">
        <f t="shared" si="17"/>
        <v>242</v>
      </c>
      <c r="T45" s="448"/>
      <c r="U45" s="448"/>
      <c r="V45" s="448"/>
      <c r="W45" s="448">
        <f t="shared" si="9"/>
        <v>0</v>
      </c>
      <c r="X45" s="448">
        <f t="shared" si="10"/>
        <v>242</v>
      </c>
      <c r="Y45" s="448">
        <f t="shared" si="11"/>
        <v>-87</v>
      </c>
      <c r="Z45" s="519">
        <f t="shared" si="18"/>
        <v>155</v>
      </c>
      <c r="AA45" s="447">
        <f t="shared" si="19"/>
        <v>8</v>
      </c>
      <c r="AB45" s="449">
        <f t="shared" si="20"/>
        <v>9.2419445387500012</v>
      </c>
      <c r="AC45" s="450">
        <f t="shared" si="21"/>
        <v>50</v>
      </c>
      <c r="AE45" s="451">
        <v>31</v>
      </c>
      <c r="AF45" s="452" t="s">
        <v>395</v>
      </c>
      <c r="AG45" s="451" t="s">
        <v>362</v>
      </c>
      <c r="AH45" s="451" t="s">
        <v>363</v>
      </c>
      <c r="AI45" s="451" t="s">
        <v>350</v>
      </c>
      <c r="AL45" s="451" t="s">
        <v>33</v>
      </c>
      <c r="AM45" s="453">
        <f>IFERROR(VLOOKUP(AL45,'IND kg'!B:T,19,0),0)</f>
        <v>32.0819463025</v>
      </c>
      <c r="AN45" s="454">
        <f>IFERROR(VLOOKUP(AL45,'IND cash'!B:T,19,0),0)</f>
        <v>225</v>
      </c>
      <c r="AO45" s="451">
        <f>IFERROR(VLOOKUP(AL45,'IND fish'!B:T,19,0),0)</f>
        <v>45</v>
      </c>
      <c r="AQ45" s="443" t="s">
        <v>394</v>
      </c>
      <c r="AR45" s="443">
        <f t="shared" si="22"/>
        <v>26</v>
      </c>
    </row>
    <row r="46" spans="1:44" ht="13.95" hidden="1" customHeight="1" x14ac:dyDescent="0.2">
      <c r="A46" s="448">
        <v>44</v>
      </c>
      <c r="B46" s="447" t="s">
        <v>112</v>
      </c>
      <c r="C46" s="448" t="str">
        <f t="shared" si="15"/>
        <v>0</v>
      </c>
      <c r="D46" s="447" t="str">
        <f t="shared" si="23"/>
        <v/>
      </c>
      <c r="E46" s="447" t="s">
        <v>347</v>
      </c>
      <c r="F46" s="448">
        <f>IFERROR(VLOOKUP(B46,'Round 1'!B:AM,3,0),26)</f>
        <v>11</v>
      </c>
      <c r="G46" s="448">
        <f>IFERROR(VLOOKUP(B46,'Round  (2)'!B:AI,6,0),25)</f>
        <v>25</v>
      </c>
      <c r="H46" s="448">
        <f>IFERROR(VLOOKUP(B46,'Round  (3)'!B:AO,6,0),28)</f>
        <v>28</v>
      </c>
      <c r="I46" s="448">
        <f>IFERROR(VLOOKUP(B46,'Round (4)'!B:AQ,6,0),28)</f>
        <v>9</v>
      </c>
      <c r="J46" s="448">
        <f>IFERROR(VLOOKUP(B46,'Round  (5)'!B:H,6,0),25)</f>
        <v>25</v>
      </c>
      <c r="K46" s="448">
        <f>IFERROR(VLOOKUP(B46,'Round  (6)'!B:H,6,0),25)</f>
        <v>25</v>
      </c>
      <c r="L46" s="448">
        <f>IFERROR(VLOOKUP(B46,'Round  (7)'!B:H,6,0),24)</f>
        <v>24</v>
      </c>
      <c r="M46" s="435">
        <f>IFERROR(VLOOKUP(B46,'Round  (8)'!B:H,6,0),24)</f>
        <v>24</v>
      </c>
      <c r="N46" s="435">
        <f>IFERROR(VLOOKUP(B46,'Round  (9)'!B:H,6,0),27)</f>
        <v>22</v>
      </c>
      <c r="O46" s="435">
        <f>IF(IFERROR(VLOOKUP(B46,'Round  (10)'!B:T,6,0),26)=0,21,IFERROR(VLOOKUP(B46,'Round  (10)'!B:T,6,0),26))</f>
        <v>26</v>
      </c>
      <c r="P46" s="502">
        <f>IF(IFERROR(VLOOKUP(B46,'Round  (11)'!C:X,6,0),26)=0,21,IFERROR(VLOOKUP(B46,'Round  (11)'!B:X,6,0),31))</f>
        <v>31</v>
      </c>
      <c r="Q46" s="447"/>
      <c r="R46" s="449">
        <f t="shared" si="16"/>
        <v>4.961166546874999</v>
      </c>
      <c r="S46" s="448">
        <f t="shared" si="17"/>
        <v>250</v>
      </c>
      <c r="T46" s="448"/>
      <c r="U46" s="448"/>
      <c r="V46" s="448"/>
      <c r="W46" s="448">
        <f t="shared" si="9"/>
        <v>0</v>
      </c>
      <c r="X46" s="448">
        <f t="shared" si="10"/>
        <v>250</v>
      </c>
      <c r="Y46" s="448">
        <f t="shared" si="11"/>
        <v>-85</v>
      </c>
      <c r="Z46" s="519">
        <f t="shared" si="18"/>
        <v>165</v>
      </c>
      <c r="AA46" s="447">
        <f t="shared" si="19"/>
        <v>13</v>
      </c>
      <c r="AB46" s="449">
        <f t="shared" si="20"/>
        <v>4.961166546874999</v>
      </c>
      <c r="AC46" s="450">
        <f t="shared" si="21"/>
        <v>0</v>
      </c>
      <c r="AE46" s="451">
        <v>19</v>
      </c>
      <c r="AF46" s="452" t="s">
        <v>4</v>
      </c>
      <c r="AG46" s="451" t="s">
        <v>356</v>
      </c>
      <c r="AH46" s="451"/>
      <c r="AI46" s="451" t="s">
        <v>347</v>
      </c>
      <c r="AL46" s="451" t="s">
        <v>13</v>
      </c>
      <c r="AM46" s="453">
        <f>IFERROR(VLOOKUP(AL46,'IND kg'!B:T,19,0),0)</f>
        <v>9.2419445387500012</v>
      </c>
      <c r="AN46" s="454">
        <f>IFERROR(VLOOKUP(AL46,'IND cash'!B:T,19,0),0)</f>
        <v>50</v>
      </c>
      <c r="AO46" s="451">
        <f>IFERROR(VLOOKUP(AL46,'IND fish'!B:T,19,0),0)</f>
        <v>8</v>
      </c>
      <c r="AQ46" s="443" t="s">
        <v>33</v>
      </c>
      <c r="AR46" s="443">
        <f t="shared" si="22"/>
        <v>45</v>
      </c>
    </row>
    <row r="47" spans="1:44" ht="13.95" hidden="1" customHeight="1" x14ac:dyDescent="0.2">
      <c r="A47" s="448">
        <v>47</v>
      </c>
      <c r="B47" s="447" t="s">
        <v>36</v>
      </c>
      <c r="C47" s="448">
        <v>0</v>
      </c>
      <c r="D47" s="447" t="str">
        <f t="shared" si="23"/>
        <v>Portsmouth</v>
      </c>
      <c r="E47" s="447" t="s">
        <v>347</v>
      </c>
      <c r="F47" s="448">
        <f>IFERROR(VLOOKUP(B47,'Round 1'!B:AM,3,0),26)</f>
        <v>26</v>
      </c>
      <c r="G47" s="448">
        <f>IFERROR(VLOOKUP(B47,'Round  (2)'!B:AI,6,0),25)</f>
        <v>20</v>
      </c>
      <c r="H47" s="448">
        <f>IFERROR(VLOOKUP(B47,'Round  (3)'!B:AO,6,0),28)</f>
        <v>28</v>
      </c>
      <c r="I47" s="448">
        <f>IFERROR(VLOOKUP(B47,'Round (4)'!B:AQ,6,0),28)</f>
        <v>28</v>
      </c>
      <c r="J47" s="448">
        <f>IFERROR(VLOOKUP(B47,'Round  (5)'!B:H,6,0),25)</f>
        <v>25</v>
      </c>
      <c r="K47" s="448">
        <f>IFERROR(VLOOKUP(B47,'Round  (6)'!B:H,6,0),25)</f>
        <v>15</v>
      </c>
      <c r="L47" s="448">
        <f>IFERROR(VLOOKUP(B47,'Round  (7)'!B:H,6,0),24)</f>
        <v>24</v>
      </c>
      <c r="M47" s="435">
        <f>IFERROR(VLOOKUP(B47,'Round  (8)'!B:H,6,0),24)</f>
        <v>24</v>
      </c>
      <c r="N47" s="435">
        <f>IFERROR(VLOOKUP(B47,'Round  (9)'!B:H,6,0),27)</f>
        <v>22</v>
      </c>
      <c r="O47" s="435">
        <f>IF(IFERROR(VLOOKUP(B47,'Round  (10)'!B:T,6,0),26)=0,21,IFERROR(VLOOKUP(B47,'Round  (10)'!B:T,6,0),26))</f>
        <v>26</v>
      </c>
      <c r="P47" s="502">
        <f>IF(IFERROR(VLOOKUP(B47,'Round  (11)'!C:X,6,0),26)=0,21,IFERROR(VLOOKUP(B47,'Round  (11)'!B:X,6,0),31))</f>
        <v>13</v>
      </c>
      <c r="Q47" s="447"/>
      <c r="R47" s="449">
        <f t="shared" si="16"/>
        <v>11.652039031875001</v>
      </c>
      <c r="S47" s="448">
        <f t="shared" si="17"/>
        <v>251</v>
      </c>
      <c r="T47" s="448"/>
      <c r="U47" s="448"/>
      <c r="V47" s="448"/>
      <c r="W47" s="448">
        <f t="shared" si="9"/>
        <v>0</v>
      </c>
      <c r="X47" s="448">
        <f t="shared" si="10"/>
        <v>251</v>
      </c>
      <c r="Y47" s="448">
        <f t="shared" si="11"/>
        <v>-82</v>
      </c>
      <c r="Z47" s="519">
        <f t="shared" si="18"/>
        <v>169</v>
      </c>
      <c r="AA47" s="447">
        <f t="shared" si="19"/>
        <v>5</v>
      </c>
      <c r="AB47" s="449">
        <f t="shared" si="20"/>
        <v>11.652039031875001</v>
      </c>
      <c r="AC47" s="450">
        <f t="shared" si="21"/>
        <v>160</v>
      </c>
      <c r="AE47" s="451">
        <v>21</v>
      </c>
      <c r="AF47" s="452" t="s">
        <v>8</v>
      </c>
      <c r="AG47" s="451" t="s">
        <v>351</v>
      </c>
      <c r="AH47" s="451" t="s">
        <v>363</v>
      </c>
      <c r="AI47" s="451" t="s">
        <v>347</v>
      </c>
      <c r="AL47" s="451" t="s">
        <v>158</v>
      </c>
      <c r="AM47" s="453">
        <f>IFERROR(VLOOKUP(AL47,'IND kg'!B:T,19,0),0)</f>
        <v>13.480198245937501</v>
      </c>
      <c r="AN47" s="454">
        <f>IFERROR(VLOOKUP(AL47,'IND cash'!B:T,19,0),0)</f>
        <v>60</v>
      </c>
      <c r="AO47" s="451">
        <f>IFERROR(VLOOKUP(AL47,'IND fish'!B:T,19,0),0)</f>
        <v>43</v>
      </c>
      <c r="AQ47" s="443" t="s">
        <v>13</v>
      </c>
      <c r="AR47" s="443">
        <f t="shared" si="22"/>
        <v>8</v>
      </c>
    </row>
    <row r="48" spans="1:44" ht="13.95" hidden="1" customHeight="1" x14ac:dyDescent="0.2">
      <c r="A48" s="448">
        <v>45</v>
      </c>
      <c r="B48" s="447" t="s">
        <v>180</v>
      </c>
      <c r="C48" s="448" t="str">
        <f t="shared" ref="C48:C79" si="24">IFERROR(VLOOKUP(B48,$AF$3:$AH$66,3,0),"0")</f>
        <v>L</v>
      </c>
      <c r="D48" s="447" t="str">
        <f t="shared" si="23"/>
        <v>Dorchester</v>
      </c>
      <c r="E48" s="447" t="s">
        <v>347</v>
      </c>
      <c r="F48" s="448">
        <f>IFERROR(VLOOKUP(B48,'Round 1'!B:AM,3,0),26)</f>
        <v>21</v>
      </c>
      <c r="G48" s="448">
        <f>IFERROR(VLOOKUP(B48,'Round  (2)'!B:AI,6,0),25)</f>
        <v>14</v>
      </c>
      <c r="H48" s="448">
        <f>IFERROR(VLOOKUP(B48,'Round  (3)'!B:AO,6,0),28)</f>
        <v>28</v>
      </c>
      <c r="I48" s="448">
        <f>IFERROR(VLOOKUP(B48,'Round (4)'!B:AQ,6,0),28)</f>
        <v>14</v>
      </c>
      <c r="J48" s="448">
        <f>IFERROR(VLOOKUP(B48,'Round  (5)'!B:H,6,0),25)</f>
        <v>25</v>
      </c>
      <c r="K48" s="448">
        <f>IFERROR(VLOOKUP(B48,'Round  (6)'!B:H,6,0),25)</f>
        <v>25</v>
      </c>
      <c r="L48" s="448">
        <f>IFERROR(VLOOKUP(B48,'Round  (7)'!B:H,6,0),24)</f>
        <v>24</v>
      </c>
      <c r="M48" s="435">
        <f>IFERROR(VLOOKUP(B48,'Round  (8)'!B:H,6,0),24)</f>
        <v>20</v>
      </c>
      <c r="N48" s="435">
        <f>IFERROR(VLOOKUP(B48,'Round  (9)'!B:H,6,0),27)</f>
        <v>27</v>
      </c>
      <c r="O48" s="435">
        <f>IF(IFERROR(VLOOKUP(B48,'Round  (10)'!B:T,6,0),26)=0,21,IFERROR(VLOOKUP(B48,'Round  (10)'!B:T,6,0),26))</f>
        <v>26</v>
      </c>
      <c r="P48" s="502">
        <f>IF(IFERROR(VLOOKUP(B48,'Round  (11)'!C:X,6,0),26)=0,21,IFERROR(VLOOKUP(B48,'Round  (11)'!B:X,6,0),31))</f>
        <v>31</v>
      </c>
      <c r="Q48" s="447"/>
      <c r="R48" s="449">
        <f t="shared" si="16"/>
        <v>2.2254375653125003</v>
      </c>
      <c r="S48" s="448">
        <f t="shared" si="17"/>
        <v>255</v>
      </c>
      <c r="T48" s="448"/>
      <c r="U48" s="448"/>
      <c r="V48" s="448"/>
      <c r="W48" s="448">
        <f t="shared" si="9"/>
        <v>0</v>
      </c>
      <c r="X48" s="448">
        <f t="shared" si="10"/>
        <v>255</v>
      </c>
      <c r="Y48" s="448">
        <f t="shared" si="11"/>
        <v>-86</v>
      </c>
      <c r="Z48" s="519">
        <f t="shared" si="18"/>
        <v>169</v>
      </c>
      <c r="AA48" s="447">
        <f t="shared" si="19"/>
        <v>7</v>
      </c>
      <c r="AB48" s="449">
        <f t="shared" si="20"/>
        <v>2.2254375653125003</v>
      </c>
      <c r="AC48" s="450">
        <f t="shared" si="21"/>
        <v>0</v>
      </c>
      <c r="AE48" s="451">
        <v>43</v>
      </c>
      <c r="AF48" s="452" t="s">
        <v>396</v>
      </c>
      <c r="AG48" s="451" t="s">
        <v>351</v>
      </c>
      <c r="AH48" s="451"/>
      <c r="AI48" s="451" t="s">
        <v>350</v>
      </c>
      <c r="AL48" s="451" t="s">
        <v>397</v>
      </c>
      <c r="AM48" s="453">
        <f>IFERROR(VLOOKUP(AL48,'IND kg'!B:T,19,0),0)</f>
        <v>0</v>
      </c>
      <c r="AN48" s="454">
        <f>IFERROR(VLOOKUP(AL48,'IND cash'!B:T,19,0),0)</f>
        <v>0</v>
      </c>
      <c r="AO48" s="451">
        <f>IFERROR(VLOOKUP(AL48,'IND fish'!B:T,19,0),0)</f>
        <v>0</v>
      </c>
      <c r="AQ48" s="443" t="s">
        <v>158</v>
      </c>
      <c r="AR48" s="443">
        <f t="shared" si="22"/>
        <v>43</v>
      </c>
    </row>
    <row r="49" spans="1:44" ht="13.95" hidden="1" customHeight="1" x14ac:dyDescent="0.2">
      <c r="A49" s="448">
        <v>46</v>
      </c>
      <c r="B49" s="447" t="s">
        <v>391</v>
      </c>
      <c r="C49" s="448" t="str">
        <f t="shared" si="24"/>
        <v>0</v>
      </c>
      <c r="D49" s="447" t="str">
        <f t="shared" si="23"/>
        <v/>
      </c>
      <c r="E49" s="447" t="s">
        <v>347</v>
      </c>
      <c r="F49" s="448">
        <f>IFERROR(VLOOKUP(B49,'Round 1'!B:AM,3,0),26)</f>
        <v>26</v>
      </c>
      <c r="G49" s="448">
        <f>IFERROR(VLOOKUP(B49,'Round  (2)'!B:AI,6,0),25)</f>
        <v>25</v>
      </c>
      <c r="H49" s="448">
        <f>IFERROR(VLOOKUP(B49,'Round  (3)'!B:AO,6,0),28)</f>
        <v>28</v>
      </c>
      <c r="I49" s="448">
        <f>IFERROR(VLOOKUP(B49,'Round (4)'!B:AQ,6,0),28)</f>
        <v>22</v>
      </c>
      <c r="J49" s="448">
        <f>IFERROR(VLOOKUP(B49,'Round  (5)'!B:H,6,0),25)</f>
        <v>25</v>
      </c>
      <c r="K49" s="448">
        <f>IFERROR(VLOOKUP(B49,'Round  (6)'!B:H,6,0),25)</f>
        <v>25</v>
      </c>
      <c r="L49" s="448">
        <f>IFERROR(VLOOKUP(B49,'Round  (7)'!B:H,6,0),24)</f>
        <v>24</v>
      </c>
      <c r="M49" s="435">
        <f>IFERROR(VLOOKUP(B49,'Round  (8)'!B:H,6,0),24)</f>
        <v>24</v>
      </c>
      <c r="N49" s="435">
        <f>IFERROR(VLOOKUP(B49,'Round  (9)'!B:H,6,0),27)</f>
        <v>27</v>
      </c>
      <c r="O49" s="435">
        <f>IF(IFERROR(VLOOKUP(B49,'Round  (10)'!B:T,6,0),26)=0,21,IFERROR(VLOOKUP(B49,'Round  (10)'!B:T,6,0),26))</f>
        <v>5</v>
      </c>
      <c r="P49" s="502">
        <f>IF(IFERROR(VLOOKUP(B49,'Round  (11)'!C:X,6,0),26)=0,21,IFERROR(VLOOKUP(B49,'Round  (11)'!B:X,6,0),31))</f>
        <v>31</v>
      </c>
      <c r="Q49" s="447"/>
      <c r="R49" s="449">
        <f t="shared" si="16"/>
        <v>1.9135928109375</v>
      </c>
      <c r="S49" s="448">
        <f t="shared" si="17"/>
        <v>262</v>
      </c>
      <c r="T49" s="448"/>
      <c r="U49" s="448"/>
      <c r="V49" s="448"/>
      <c r="W49" s="448">
        <f t="shared" si="9"/>
        <v>0</v>
      </c>
      <c r="X49" s="448">
        <f t="shared" si="10"/>
        <v>262</v>
      </c>
      <c r="Y49" s="448">
        <f t="shared" si="11"/>
        <v>-86</v>
      </c>
      <c r="Z49" s="519">
        <f t="shared" si="18"/>
        <v>176</v>
      </c>
      <c r="AA49" s="447">
        <f t="shared" si="19"/>
        <v>4</v>
      </c>
      <c r="AB49" s="449">
        <f t="shared" si="20"/>
        <v>1.9135928109375</v>
      </c>
      <c r="AC49" s="450">
        <f t="shared" si="21"/>
        <v>30</v>
      </c>
      <c r="AE49" s="451">
        <v>56</v>
      </c>
      <c r="AF49" s="452" t="s">
        <v>398</v>
      </c>
      <c r="AG49" s="451" t="s">
        <v>351</v>
      </c>
      <c r="AH49" s="451"/>
      <c r="AI49" s="451" t="s">
        <v>350</v>
      </c>
      <c r="AL49" s="451" t="s">
        <v>181</v>
      </c>
      <c r="AM49" s="453">
        <f>IFERROR(VLOOKUP(AL49,'IND kg'!B:T,19,0),0)</f>
        <v>2.1120394728125</v>
      </c>
      <c r="AN49" s="454">
        <f>IFERROR(VLOOKUP(AL49,'IND cash'!B:T,19,0),0)</f>
        <v>0</v>
      </c>
      <c r="AO49" s="451">
        <f>IFERROR(VLOOKUP(AL49,'IND fish'!B:T,19,0),0)</f>
        <v>5</v>
      </c>
      <c r="AQ49" s="443" t="s">
        <v>397</v>
      </c>
      <c r="AR49" s="443">
        <f t="shared" si="22"/>
        <v>0</v>
      </c>
    </row>
    <row r="50" spans="1:44" ht="13.95" hidden="1" customHeight="1" x14ac:dyDescent="0.2">
      <c r="A50" s="448">
        <v>48</v>
      </c>
      <c r="B50" s="447" t="s">
        <v>397</v>
      </c>
      <c r="C50" s="448" t="str">
        <f t="shared" si="24"/>
        <v>0</v>
      </c>
      <c r="D50" s="447" t="str">
        <f t="shared" si="23"/>
        <v/>
      </c>
      <c r="E50" s="447" t="s">
        <v>347</v>
      </c>
      <c r="F50" s="448">
        <f>IFERROR(VLOOKUP(B50,'Round 1'!B:AM,3,0),26)</f>
        <v>26</v>
      </c>
      <c r="G50" s="448">
        <f>IFERROR(VLOOKUP(B50,'Round  (2)'!B:AI,6,0),25)</f>
        <v>25</v>
      </c>
      <c r="H50" s="448">
        <f>IFERROR(VLOOKUP(B50,'Round  (3)'!B:AO,6,0),28)</f>
        <v>28</v>
      </c>
      <c r="I50" s="448">
        <f>IFERROR(VLOOKUP(B50,'Round (4)'!B:AQ,6,0),28)</f>
        <v>28</v>
      </c>
      <c r="J50" s="448">
        <f>IFERROR(VLOOKUP(B50,'Round  (5)'!B:H,6,0),25)</f>
        <v>20</v>
      </c>
      <c r="K50" s="448">
        <f>IFERROR(VLOOKUP(B50,'Round  (6)'!B:H,6,0),25)</f>
        <v>25</v>
      </c>
      <c r="L50" s="448">
        <f>IFERROR(VLOOKUP(B50,'Round  (7)'!B:H,6,0),24)</f>
        <v>24</v>
      </c>
      <c r="M50" s="435">
        <f>IFERROR(VLOOKUP(B50,'Round  (8)'!B:H,6,0),24)</f>
        <v>24</v>
      </c>
      <c r="N50" s="435">
        <f>IFERROR(VLOOKUP(B50,'Round  (9)'!B:H,6,0),27)</f>
        <v>27</v>
      </c>
      <c r="O50" s="435">
        <f>IF(IFERROR(VLOOKUP(B50,'Round  (10)'!B:T,6,0),26)=0,21,IFERROR(VLOOKUP(B50,'Round  (10)'!B:T,6,0),26))</f>
        <v>26</v>
      </c>
      <c r="P50" s="502">
        <f>IF(IFERROR(VLOOKUP(B50,'Round  (11)'!C:X,6,0),26)=0,21,IFERROR(VLOOKUP(B50,'Round  (11)'!B:X,6,0),31))</f>
        <v>31</v>
      </c>
      <c r="Q50" s="447"/>
      <c r="R50" s="449">
        <f t="shared" si="16"/>
        <v>0</v>
      </c>
      <c r="S50" s="448">
        <f t="shared" si="17"/>
        <v>284</v>
      </c>
      <c r="T50" s="448"/>
      <c r="U50" s="448"/>
      <c r="V50" s="448"/>
      <c r="W50" s="448">
        <f t="shared" si="9"/>
        <v>0</v>
      </c>
      <c r="X50" s="448">
        <f t="shared" si="10"/>
        <v>284</v>
      </c>
      <c r="Y50" s="448">
        <f t="shared" si="11"/>
        <v>-87</v>
      </c>
      <c r="Z50" s="519">
        <f t="shared" si="18"/>
        <v>197</v>
      </c>
      <c r="AA50" s="447">
        <f t="shared" si="19"/>
        <v>0</v>
      </c>
      <c r="AB50" s="449">
        <f t="shared" si="20"/>
        <v>0</v>
      </c>
      <c r="AC50" s="450">
        <f t="shared" si="21"/>
        <v>0</v>
      </c>
      <c r="AE50" s="451">
        <v>37</v>
      </c>
      <c r="AF50" s="452" t="s">
        <v>33</v>
      </c>
      <c r="AG50" s="451" t="s">
        <v>362</v>
      </c>
      <c r="AH50" s="451"/>
      <c r="AI50" s="451" t="s">
        <v>350</v>
      </c>
      <c r="AL50" s="451" t="s">
        <v>111</v>
      </c>
      <c r="AM50" s="453">
        <f>IFERROR(VLOOKUP(AL50,'IND kg'!B:T,19,0),0)</f>
        <v>0</v>
      </c>
      <c r="AN50" s="454">
        <f>IFERROR(VLOOKUP(AL50,'IND cash'!B:T,19,0),0)</f>
        <v>0</v>
      </c>
      <c r="AO50" s="451">
        <f>IFERROR(VLOOKUP(AL50,'IND fish'!B:T,19,0),0)</f>
        <v>0</v>
      </c>
      <c r="AQ50" s="443" t="s">
        <v>181</v>
      </c>
      <c r="AR50" s="443">
        <f t="shared" si="22"/>
        <v>5</v>
      </c>
    </row>
    <row r="51" spans="1:44" ht="13.95" hidden="1" customHeight="1" x14ac:dyDescent="0.2">
      <c r="A51" s="448">
        <v>49</v>
      </c>
      <c r="B51" s="447" t="s">
        <v>45</v>
      </c>
      <c r="C51" s="448" t="str">
        <f t="shared" si="24"/>
        <v>0</v>
      </c>
      <c r="D51" s="447" t="str">
        <f t="shared" si="23"/>
        <v/>
      </c>
      <c r="E51" s="447" t="s">
        <v>347</v>
      </c>
      <c r="F51" s="448">
        <f>IFERROR(VLOOKUP(B51,'Round 1'!B:AM,3,0),26)</f>
        <v>26</v>
      </c>
      <c r="G51" s="448">
        <f>IFERROR(VLOOKUP(B51,'Round  (2)'!B:AI,6,0),25)</f>
        <v>25</v>
      </c>
      <c r="H51" s="448">
        <f>IFERROR(VLOOKUP(B51,'Round  (3)'!B:AO,6,0),28)</f>
        <v>28</v>
      </c>
      <c r="I51" s="448">
        <f>IFERROR(VLOOKUP(B51,'Round (4)'!B:AQ,6,0),28)</f>
        <v>28</v>
      </c>
      <c r="J51" s="448">
        <f>IFERROR(VLOOKUP(B51,'Round  (5)'!B:H,6,0),25)</f>
        <v>25</v>
      </c>
      <c r="K51" s="448">
        <f>IFERROR(VLOOKUP(B51,'Round  (6)'!B:H,6,0),25)</f>
        <v>25</v>
      </c>
      <c r="L51" s="448">
        <f>IFERROR(VLOOKUP(B51,'Round  (7)'!B:H,6,0),24)</f>
        <v>24</v>
      </c>
      <c r="M51" s="435">
        <f>IFERROR(VLOOKUP(B51,'Round  (8)'!B:H,6,0),24)</f>
        <v>24</v>
      </c>
      <c r="N51" s="435">
        <f>IFERROR(VLOOKUP(B51,'Round  (9)'!B:H,6,0),27)</f>
        <v>27</v>
      </c>
      <c r="O51" s="435">
        <f>IF(IFERROR(VLOOKUP(B51,'Round  (10)'!B:T,6,0),26)=0,21,IFERROR(VLOOKUP(B51,'Round  (10)'!B:T,6,0),26))</f>
        <v>26</v>
      </c>
      <c r="P51" s="502">
        <f>IF(IFERROR(VLOOKUP(B51,'Round  (11)'!C:X,6,0),26)=0,21,IFERROR(VLOOKUP(B51,'Round  (11)'!B:X,6,0),31))</f>
        <v>31</v>
      </c>
      <c r="Q51" s="447"/>
      <c r="R51" s="449">
        <f t="shared" si="16"/>
        <v>0</v>
      </c>
      <c r="S51" s="448">
        <f t="shared" si="17"/>
        <v>289</v>
      </c>
      <c r="T51" s="448"/>
      <c r="U51" s="448"/>
      <c r="V51" s="448"/>
      <c r="W51" s="448">
        <f t="shared" si="9"/>
        <v>0</v>
      </c>
      <c r="X51" s="448">
        <f t="shared" si="10"/>
        <v>289</v>
      </c>
      <c r="Y51" s="448">
        <f t="shared" si="11"/>
        <v>-87</v>
      </c>
      <c r="Z51" s="519">
        <f t="shared" si="18"/>
        <v>202</v>
      </c>
      <c r="AA51" s="447">
        <f t="shared" si="19"/>
        <v>0</v>
      </c>
      <c r="AB51" s="449">
        <f t="shared" si="20"/>
        <v>0</v>
      </c>
      <c r="AC51" s="450">
        <f t="shared" si="21"/>
        <v>0</v>
      </c>
      <c r="AE51" s="451">
        <v>10</v>
      </c>
      <c r="AF51" s="452" t="s">
        <v>300</v>
      </c>
      <c r="AG51" s="451" t="s">
        <v>351</v>
      </c>
      <c r="AH51" s="451"/>
      <c r="AI51" s="451" t="s">
        <v>347</v>
      </c>
      <c r="AL51" s="451" t="s">
        <v>399</v>
      </c>
      <c r="AM51" s="453">
        <f>IFERROR(VLOOKUP(AL51,'IND kg'!B:T,19,0),0)</f>
        <v>0</v>
      </c>
      <c r="AN51" s="454">
        <f>IFERROR(VLOOKUP(AL51,'IND cash'!B:T,19,0),0)</f>
        <v>0</v>
      </c>
      <c r="AO51" s="451">
        <f>IFERROR(VLOOKUP(AL51,'IND fish'!B:T,19,0),0)</f>
        <v>0</v>
      </c>
      <c r="AQ51" s="443" t="s">
        <v>111</v>
      </c>
      <c r="AR51" s="443">
        <f t="shared" si="22"/>
        <v>0</v>
      </c>
    </row>
    <row r="52" spans="1:44" ht="13.95" hidden="1" customHeight="1" x14ac:dyDescent="0.2">
      <c r="A52" s="448">
        <v>50</v>
      </c>
      <c r="B52" s="447" t="s">
        <v>376</v>
      </c>
      <c r="C52" s="448" t="str">
        <f t="shared" si="24"/>
        <v>0</v>
      </c>
      <c r="D52" s="447" t="str">
        <f t="shared" si="23"/>
        <v/>
      </c>
      <c r="E52" s="447" t="s">
        <v>347</v>
      </c>
      <c r="F52" s="448">
        <f>IFERROR(VLOOKUP(B52,'Round 1'!B:AM,3,0),26)</f>
        <v>26</v>
      </c>
      <c r="G52" s="448">
        <f>IFERROR(VLOOKUP(B52,'Round  (2)'!B:AI,6,0),25)</f>
        <v>25</v>
      </c>
      <c r="H52" s="448">
        <f>IFERROR(VLOOKUP(B52,'Round  (3)'!B:AO,6,0),28)</f>
        <v>28</v>
      </c>
      <c r="I52" s="448">
        <f>IFERROR(VLOOKUP(B52,'Round (4)'!B:AQ,6,0),28)</f>
        <v>28</v>
      </c>
      <c r="J52" s="448">
        <f>IFERROR(VLOOKUP(B52,'Round  (5)'!B:H,6,0),25)</f>
        <v>25</v>
      </c>
      <c r="K52" s="448">
        <f>IFERROR(VLOOKUP(B52,'Round  (6)'!B:H,6,0),25)</f>
        <v>25</v>
      </c>
      <c r="L52" s="448">
        <f>IFERROR(VLOOKUP(B52,'Round  (7)'!B:H,6,0),24)</f>
        <v>24</v>
      </c>
      <c r="M52" s="435">
        <f>IFERROR(VLOOKUP(B52,'Round  (8)'!B:H,6,0),24)</f>
        <v>24</v>
      </c>
      <c r="N52" s="435">
        <f>IFERROR(VLOOKUP(B52,'Round  (9)'!B:H,6,0),27)</f>
        <v>27</v>
      </c>
      <c r="O52" s="435">
        <f>IF(IFERROR(VLOOKUP(B52,'Round  (10)'!B:T,6,0),26)=0,21,IFERROR(VLOOKUP(B52,'Round  (10)'!B:T,6,0),26))</f>
        <v>26</v>
      </c>
      <c r="P52" s="502">
        <f>IF(IFERROR(VLOOKUP(B52,'Round  (11)'!C:X,6,0),26)=0,21,IFERROR(VLOOKUP(B52,'Round  (11)'!B:X,6,0),31))</f>
        <v>31</v>
      </c>
      <c r="Q52" s="447"/>
      <c r="R52" s="449">
        <f t="shared" si="16"/>
        <v>0</v>
      </c>
      <c r="S52" s="448">
        <f t="shared" si="17"/>
        <v>289</v>
      </c>
      <c r="T52" s="448"/>
      <c r="U52" s="448"/>
      <c r="V52" s="448"/>
      <c r="W52" s="448">
        <f t="shared" si="9"/>
        <v>0</v>
      </c>
      <c r="X52" s="448">
        <f t="shared" si="10"/>
        <v>289</v>
      </c>
      <c r="Y52" s="448">
        <f t="shared" si="11"/>
        <v>-87</v>
      </c>
      <c r="Z52" s="519">
        <f t="shared" si="18"/>
        <v>202</v>
      </c>
      <c r="AA52" s="447">
        <f t="shared" si="19"/>
        <v>0</v>
      </c>
      <c r="AB52" s="449">
        <f t="shared" si="20"/>
        <v>0</v>
      </c>
      <c r="AC52" s="450">
        <f t="shared" si="21"/>
        <v>0</v>
      </c>
      <c r="AE52" s="451">
        <v>35</v>
      </c>
      <c r="AF52" s="452" t="s">
        <v>16</v>
      </c>
      <c r="AG52" s="451" t="s">
        <v>400</v>
      </c>
      <c r="AH52" s="451" t="s">
        <v>363</v>
      </c>
      <c r="AI52" s="451" t="s">
        <v>347</v>
      </c>
      <c r="AL52" s="451" t="s">
        <v>97</v>
      </c>
      <c r="AM52" s="453">
        <f>IFERROR(VLOOKUP(AL52,'IND kg'!B:T,19,0),0)</f>
        <v>0</v>
      </c>
      <c r="AN52" s="454">
        <f>IFERROR(VLOOKUP(AL52,'IND cash'!B:T,19,0),0)</f>
        <v>0</v>
      </c>
      <c r="AO52" s="451">
        <f>IFERROR(VLOOKUP(AL52,'IND fish'!B:T,19,0),0)</f>
        <v>0</v>
      </c>
      <c r="AQ52" s="443" t="s">
        <v>399</v>
      </c>
      <c r="AR52" s="443">
        <f t="shared" si="22"/>
        <v>0</v>
      </c>
    </row>
    <row r="53" spans="1:44" ht="13.95" hidden="1" customHeight="1" x14ac:dyDescent="0.2">
      <c r="A53" s="448">
        <v>51</v>
      </c>
      <c r="B53" s="447" t="s">
        <v>385</v>
      </c>
      <c r="C53" s="448">
        <f t="shared" si="24"/>
        <v>0</v>
      </c>
      <c r="D53" s="447" t="s">
        <v>354</v>
      </c>
      <c r="E53" s="447" t="s">
        <v>347</v>
      </c>
      <c r="F53" s="448">
        <f>IFERROR(VLOOKUP(B53,'Round 1'!B:AM,3,0),26)</f>
        <v>26</v>
      </c>
      <c r="G53" s="448">
        <f>IFERROR(VLOOKUP(B53,'Round  (2)'!B:AI,6,0),25)</f>
        <v>25</v>
      </c>
      <c r="H53" s="448">
        <f>IFERROR(VLOOKUP(B53,'Round  (3)'!B:AO,6,0),28)</f>
        <v>28</v>
      </c>
      <c r="I53" s="448">
        <f>IFERROR(VLOOKUP(B53,'Round (4)'!B:AQ,6,0),28)</f>
        <v>28</v>
      </c>
      <c r="J53" s="448">
        <f>IFERROR(VLOOKUP(B53,'Round  (5)'!B:H,6,0),25)</f>
        <v>25</v>
      </c>
      <c r="K53" s="448">
        <f>IFERROR(VLOOKUP(B53,'Round  (6)'!B:H,6,0),25)</f>
        <v>25</v>
      </c>
      <c r="L53" s="448">
        <f>IFERROR(VLOOKUP(B53,'Round  (7)'!B:H,6,0),24)</f>
        <v>24</v>
      </c>
      <c r="M53" s="435">
        <f>IFERROR(VLOOKUP(B53,'Round  (8)'!B:H,6,0),24)</f>
        <v>24</v>
      </c>
      <c r="N53" s="435">
        <f>IFERROR(VLOOKUP(B53,'Round  (9)'!B:H,6,0),27)</f>
        <v>27</v>
      </c>
      <c r="O53" s="435">
        <f>IF(IFERROR(VLOOKUP(B53,'Round  (10)'!B:T,6,0),26)=0,21,IFERROR(VLOOKUP(B53,'Round  (10)'!B:T,6,0),26))</f>
        <v>26</v>
      </c>
      <c r="P53" s="502">
        <f>IF(IFERROR(VLOOKUP(B53,'Round  (11)'!C:X,6,0),26)=0,21,IFERROR(VLOOKUP(B53,'Round  (11)'!B:X,6,0),31))</f>
        <v>31</v>
      </c>
      <c r="Q53" s="447"/>
      <c r="R53" s="449">
        <f t="shared" si="16"/>
        <v>0</v>
      </c>
      <c r="S53" s="448">
        <f t="shared" si="17"/>
        <v>289</v>
      </c>
      <c r="T53" s="448"/>
      <c r="U53" s="448"/>
      <c r="V53" s="448"/>
      <c r="W53" s="448">
        <f t="shared" si="9"/>
        <v>0</v>
      </c>
      <c r="X53" s="448">
        <f t="shared" si="10"/>
        <v>289</v>
      </c>
      <c r="Y53" s="448">
        <f t="shared" si="11"/>
        <v>-87</v>
      </c>
      <c r="Z53" s="519">
        <f t="shared" si="18"/>
        <v>202</v>
      </c>
      <c r="AA53" s="447">
        <f t="shared" si="19"/>
        <v>0</v>
      </c>
      <c r="AB53" s="449">
        <f t="shared" si="20"/>
        <v>0</v>
      </c>
      <c r="AC53" s="450">
        <f t="shared" si="21"/>
        <v>0</v>
      </c>
      <c r="AE53" s="451">
        <v>42</v>
      </c>
      <c r="AF53" s="452" t="s">
        <v>320</v>
      </c>
      <c r="AG53" s="451" t="s">
        <v>401</v>
      </c>
      <c r="AH53" s="451"/>
      <c r="AI53" s="451" t="s">
        <v>347</v>
      </c>
      <c r="AL53" s="451" t="s">
        <v>93</v>
      </c>
      <c r="AM53" s="453">
        <f>IFERROR(VLOOKUP(AL53,'IND kg'!B:T,19,0),0)</f>
        <v>0</v>
      </c>
      <c r="AN53" s="454">
        <f>IFERROR(VLOOKUP(AL53,'IND cash'!B:T,19,0),0)</f>
        <v>0</v>
      </c>
      <c r="AO53" s="451">
        <f>IFERROR(VLOOKUP(AL53,'IND fish'!B:T,19,0),0)</f>
        <v>0</v>
      </c>
      <c r="AQ53" s="443" t="s">
        <v>97</v>
      </c>
      <c r="AR53" s="443">
        <f t="shared" si="22"/>
        <v>0</v>
      </c>
    </row>
    <row r="54" spans="1:44" ht="13.95" hidden="1" customHeight="1" x14ac:dyDescent="0.2">
      <c r="A54" s="448">
        <v>52</v>
      </c>
      <c r="B54" s="447" t="s">
        <v>357</v>
      </c>
      <c r="C54" s="448">
        <f t="shared" si="24"/>
        <v>0</v>
      </c>
      <c r="D54" s="447" t="str">
        <f t="shared" ref="D54:D61" si="25">IFERROR(VLOOKUP(B54,$AF$3:$AH$66,2,0),"")</f>
        <v>Dorchester</v>
      </c>
      <c r="E54" s="447" t="s">
        <v>347</v>
      </c>
      <c r="F54" s="448">
        <f>IFERROR(VLOOKUP(B54,'Round 1'!B:AM,3,0),26)</f>
        <v>26</v>
      </c>
      <c r="G54" s="448">
        <f>IFERROR(VLOOKUP(B54,'Round  (2)'!B:AI,6,0),25)</f>
        <v>25</v>
      </c>
      <c r="H54" s="448">
        <f>IFERROR(VLOOKUP(B54,'Round  (3)'!B:AO,6,0),28)</f>
        <v>28</v>
      </c>
      <c r="I54" s="448">
        <f>IFERROR(VLOOKUP(B54,'Round (4)'!B:AQ,6,0),28)</f>
        <v>28</v>
      </c>
      <c r="J54" s="448">
        <f>IFERROR(VLOOKUP(B54,'Round  (5)'!B:H,6,0),25)</f>
        <v>25</v>
      </c>
      <c r="K54" s="448">
        <f>IFERROR(VLOOKUP(B54,'Round  (6)'!B:H,6,0),25)</f>
        <v>25</v>
      </c>
      <c r="L54" s="448">
        <f>IFERROR(VLOOKUP(B54,'Round  (7)'!B:H,6,0),24)</f>
        <v>24</v>
      </c>
      <c r="M54" s="435">
        <f>IFERROR(VLOOKUP(B54,'Round  (8)'!B:H,6,0),24)</f>
        <v>24</v>
      </c>
      <c r="N54" s="435">
        <f>IFERROR(VLOOKUP(B54,'Round  (9)'!B:H,6,0),27)</f>
        <v>27</v>
      </c>
      <c r="O54" s="435">
        <f>IF(IFERROR(VLOOKUP(B54,'Round  (10)'!B:T,6,0),26)=0,21,IFERROR(VLOOKUP(B54,'Round  (10)'!B:T,6,0),26))</f>
        <v>26</v>
      </c>
      <c r="P54" s="502">
        <f>IF(IFERROR(VLOOKUP(B54,'Round  (11)'!C:X,6,0),26)=0,21,IFERROR(VLOOKUP(B54,'Round  (11)'!B:X,6,0),31))</f>
        <v>31</v>
      </c>
      <c r="Q54" s="447"/>
      <c r="R54" s="449">
        <f t="shared" si="16"/>
        <v>0</v>
      </c>
      <c r="S54" s="448">
        <f t="shared" si="17"/>
        <v>289</v>
      </c>
      <c r="T54" s="448"/>
      <c r="U54" s="448"/>
      <c r="V54" s="448"/>
      <c r="W54" s="448">
        <f t="shared" si="9"/>
        <v>0</v>
      </c>
      <c r="X54" s="448">
        <f t="shared" si="10"/>
        <v>289</v>
      </c>
      <c r="Y54" s="448">
        <f t="shared" si="11"/>
        <v>-87</v>
      </c>
      <c r="Z54" s="519">
        <f t="shared" si="18"/>
        <v>202</v>
      </c>
      <c r="AA54" s="447">
        <f t="shared" si="19"/>
        <v>0</v>
      </c>
      <c r="AB54" s="449">
        <f t="shared" si="20"/>
        <v>0</v>
      </c>
      <c r="AC54" s="450">
        <f t="shared" si="21"/>
        <v>0</v>
      </c>
      <c r="AE54" s="451">
        <v>47</v>
      </c>
      <c r="AF54" s="452" t="s">
        <v>402</v>
      </c>
      <c r="AG54" s="451" t="s">
        <v>351</v>
      </c>
      <c r="AH54" s="451" t="s">
        <v>373</v>
      </c>
      <c r="AI54" s="451" t="s">
        <v>350</v>
      </c>
      <c r="AL54" s="451" t="s">
        <v>403</v>
      </c>
      <c r="AM54" s="453">
        <f>IFERROR(VLOOKUP(AL54,'IND kg'!B:T,19,0),0)</f>
        <v>0</v>
      </c>
      <c r="AN54" s="454">
        <f>IFERROR(VLOOKUP(AL54,'IND cash'!B:T,19,0),0)</f>
        <v>0</v>
      </c>
      <c r="AO54" s="451">
        <f>IFERROR(VLOOKUP(AL54,'IND fish'!B:T,19,0),0)</f>
        <v>0</v>
      </c>
      <c r="AQ54" s="443" t="s">
        <v>93</v>
      </c>
      <c r="AR54" s="443">
        <f t="shared" si="22"/>
        <v>0</v>
      </c>
    </row>
    <row r="55" spans="1:44" ht="13.95" hidden="1" customHeight="1" x14ac:dyDescent="0.2">
      <c r="A55" s="448">
        <v>53</v>
      </c>
      <c r="B55" s="447" t="s">
        <v>111</v>
      </c>
      <c r="C55" s="448" t="str">
        <f t="shared" si="24"/>
        <v>S</v>
      </c>
      <c r="D55" s="447" t="str">
        <f t="shared" si="25"/>
        <v>Wiltshire</v>
      </c>
      <c r="E55" s="447" t="s">
        <v>347</v>
      </c>
      <c r="F55" s="448">
        <f>IFERROR(VLOOKUP(B55,'Round 1'!B:AM,3,0),26)</f>
        <v>26</v>
      </c>
      <c r="G55" s="448">
        <f>IFERROR(VLOOKUP(B55,'Round  (2)'!B:AI,6,0),25)</f>
        <v>25</v>
      </c>
      <c r="H55" s="448">
        <f>IFERROR(VLOOKUP(B55,'Round  (3)'!B:AO,6,0),28)</f>
        <v>28</v>
      </c>
      <c r="I55" s="448">
        <f>IFERROR(VLOOKUP(B55,'Round (4)'!B:AQ,6,0),28)</f>
        <v>28</v>
      </c>
      <c r="J55" s="448">
        <f>IFERROR(VLOOKUP(B55,'Round  (5)'!B:H,6,0),25)</f>
        <v>25</v>
      </c>
      <c r="K55" s="448">
        <f>IFERROR(VLOOKUP(B55,'Round  (6)'!B:H,6,0),25)</f>
        <v>25</v>
      </c>
      <c r="L55" s="448">
        <f>IFERROR(VLOOKUP(B55,'Round  (7)'!B:H,6,0),24)</f>
        <v>24</v>
      </c>
      <c r="M55" s="435">
        <f>IFERROR(VLOOKUP(B55,'Round  (8)'!B:H,6,0),24)</f>
        <v>24</v>
      </c>
      <c r="N55" s="435">
        <f>IFERROR(VLOOKUP(B55,'Round  (9)'!B:H,6,0),27)</f>
        <v>27</v>
      </c>
      <c r="O55" s="435">
        <f>IF(IFERROR(VLOOKUP(B55,'Round  (10)'!B:T,6,0),26)=0,21,IFERROR(VLOOKUP(B55,'Round  (10)'!B:T,6,0),26))</f>
        <v>26</v>
      </c>
      <c r="P55" s="502">
        <f>IF(IFERROR(VLOOKUP(B55,'Round  (11)'!C:X,6,0),26)=0,21,IFERROR(VLOOKUP(B55,'Round  (11)'!B:X,6,0),31))</f>
        <v>31</v>
      </c>
      <c r="Q55" s="447"/>
      <c r="R55" s="449">
        <f t="shared" si="16"/>
        <v>0</v>
      </c>
      <c r="S55" s="448">
        <f t="shared" si="17"/>
        <v>289</v>
      </c>
      <c r="T55" s="448"/>
      <c r="U55" s="448"/>
      <c r="V55" s="448"/>
      <c r="W55" s="448">
        <f t="shared" si="9"/>
        <v>0</v>
      </c>
      <c r="X55" s="448">
        <f t="shared" si="10"/>
        <v>289</v>
      </c>
      <c r="Y55" s="448">
        <f t="shared" si="11"/>
        <v>-87</v>
      </c>
      <c r="Z55" s="519">
        <f t="shared" si="18"/>
        <v>202</v>
      </c>
      <c r="AA55" s="447">
        <f t="shared" si="19"/>
        <v>0</v>
      </c>
      <c r="AB55" s="449">
        <f t="shared" si="20"/>
        <v>0</v>
      </c>
      <c r="AC55" s="450">
        <f t="shared" si="21"/>
        <v>0</v>
      </c>
      <c r="AE55" s="451">
        <v>60</v>
      </c>
      <c r="AF55" s="452" t="s">
        <v>404</v>
      </c>
      <c r="AG55" s="451" t="s">
        <v>351</v>
      </c>
      <c r="AH55" s="451"/>
      <c r="AI55" s="451" t="s">
        <v>350</v>
      </c>
      <c r="AL55" s="451" t="s">
        <v>12</v>
      </c>
      <c r="AM55" s="453">
        <f>IFERROR(VLOOKUP(AL55,'IND kg'!B:T,19,0),0)</f>
        <v>1.2757285406250001</v>
      </c>
      <c r="AN55" s="454">
        <f>IFERROR(VLOOKUP(AL55,'IND cash'!B:T,19,0),0)</f>
        <v>0</v>
      </c>
      <c r="AO55" s="451">
        <f>IFERROR(VLOOKUP(AL55,'IND fish'!B:T,19,0),0)</f>
        <v>8</v>
      </c>
      <c r="AQ55" s="443" t="s">
        <v>403</v>
      </c>
      <c r="AR55" s="443">
        <f t="shared" si="22"/>
        <v>0</v>
      </c>
    </row>
    <row r="56" spans="1:44" ht="13.95" hidden="1" customHeight="1" x14ac:dyDescent="0.2">
      <c r="A56" s="448">
        <v>54</v>
      </c>
      <c r="B56" s="447" t="s">
        <v>399</v>
      </c>
      <c r="C56" s="448" t="str">
        <f t="shared" si="24"/>
        <v>0</v>
      </c>
      <c r="D56" s="447" t="str">
        <f t="shared" si="25"/>
        <v/>
      </c>
      <c r="E56" s="447" t="s">
        <v>347</v>
      </c>
      <c r="F56" s="448">
        <f>IFERROR(VLOOKUP(B56,'Round 1'!B:AM,3,0),26)</f>
        <v>26</v>
      </c>
      <c r="G56" s="448">
        <f>IFERROR(VLOOKUP(B56,'Round  (2)'!B:AI,6,0),25)</f>
        <v>25</v>
      </c>
      <c r="H56" s="448">
        <f>IFERROR(VLOOKUP(B56,'Round  (3)'!B:AO,6,0),28)</f>
        <v>28</v>
      </c>
      <c r="I56" s="448">
        <f>IFERROR(VLOOKUP(B56,'Round (4)'!B:AQ,6,0),28)</f>
        <v>28</v>
      </c>
      <c r="J56" s="448">
        <f>IFERROR(VLOOKUP(B56,'Round  (5)'!B:H,6,0),25)</f>
        <v>25</v>
      </c>
      <c r="K56" s="448">
        <f>IFERROR(VLOOKUP(B56,'Round  (6)'!B:H,6,0),25)</f>
        <v>25</v>
      </c>
      <c r="L56" s="448">
        <f>IFERROR(VLOOKUP(B56,'Round  (7)'!B:H,6,0),24)</f>
        <v>24</v>
      </c>
      <c r="M56" s="435">
        <f>IFERROR(VLOOKUP(B56,'Round  (8)'!B:H,6,0),24)</f>
        <v>24</v>
      </c>
      <c r="N56" s="435">
        <f>IFERROR(VLOOKUP(B56,'Round  (9)'!B:H,6,0),27)</f>
        <v>27</v>
      </c>
      <c r="O56" s="435">
        <f>IF(IFERROR(VLOOKUP(B56,'Round  (10)'!B:T,6,0),26)=0,21,IFERROR(VLOOKUP(B56,'Round  (10)'!B:T,6,0),26))</f>
        <v>26</v>
      </c>
      <c r="P56" s="502">
        <f>IF(IFERROR(VLOOKUP(B56,'Round  (11)'!C:X,6,0),26)=0,21,IFERROR(VLOOKUP(B56,'Round  (11)'!B:X,6,0),31))</f>
        <v>31</v>
      </c>
      <c r="Q56" s="447"/>
      <c r="R56" s="449">
        <f t="shared" si="16"/>
        <v>0</v>
      </c>
      <c r="S56" s="448">
        <f t="shared" si="17"/>
        <v>289</v>
      </c>
      <c r="T56" s="448"/>
      <c r="U56" s="448"/>
      <c r="V56" s="448"/>
      <c r="W56" s="448">
        <f t="shared" si="9"/>
        <v>0</v>
      </c>
      <c r="X56" s="448">
        <f t="shared" si="10"/>
        <v>289</v>
      </c>
      <c r="Y56" s="448">
        <f t="shared" si="11"/>
        <v>-87</v>
      </c>
      <c r="Z56" s="519">
        <f t="shared" si="18"/>
        <v>202</v>
      </c>
      <c r="AA56" s="447">
        <f t="shared" si="19"/>
        <v>0</v>
      </c>
      <c r="AB56" s="449">
        <f t="shared" si="20"/>
        <v>0</v>
      </c>
      <c r="AC56" s="450">
        <f t="shared" si="21"/>
        <v>0</v>
      </c>
      <c r="AE56" s="451">
        <v>61</v>
      </c>
      <c r="AF56" s="452" t="s">
        <v>80</v>
      </c>
      <c r="AG56" s="451" t="s">
        <v>375</v>
      </c>
      <c r="AH56" s="451" t="s">
        <v>363</v>
      </c>
      <c r="AI56" s="451" t="s">
        <v>347</v>
      </c>
      <c r="AL56" s="451" t="s">
        <v>178</v>
      </c>
      <c r="AM56" s="453">
        <f>IFERROR(VLOOKUP(AL56,'IND kg'!B:T,19,0),0)</f>
        <v>5.4572832015625004</v>
      </c>
      <c r="AN56" s="454">
        <f>IFERROR(VLOOKUP(AL56,'IND cash'!B:T,19,0),0)</f>
        <v>65</v>
      </c>
      <c r="AO56" s="451">
        <f>IFERROR(VLOOKUP(AL56,'IND fish'!B:T,19,0),0)</f>
        <v>20</v>
      </c>
      <c r="AQ56" s="443" t="s">
        <v>12</v>
      </c>
      <c r="AR56" s="443">
        <f t="shared" si="22"/>
        <v>8</v>
      </c>
    </row>
    <row r="57" spans="1:44" ht="13.95" hidden="1" customHeight="1" x14ac:dyDescent="0.2">
      <c r="A57" s="360">
        <v>55</v>
      </c>
      <c r="B57" s="447" t="s">
        <v>179</v>
      </c>
      <c r="C57" s="448" t="str">
        <f t="shared" si="24"/>
        <v>0</v>
      </c>
      <c r="D57" s="447" t="str">
        <f t="shared" si="25"/>
        <v/>
      </c>
      <c r="E57" s="447" t="s">
        <v>350</v>
      </c>
      <c r="F57" s="448">
        <f>IFERROR(VLOOKUP(B57,'Round 1'!B:AM,3,0),26)</f>
        <v>7</v>
      </c>
      <c r="G57" s="448">
        <f>IFERROR(VLOOKUP(B57,'Round  (2)'!B:AI,6,0),25)</f>
        <v>25</v>
      </c>
      <c r="H57" s="448">
        <f>IFERROR(VLOOKUP(B57,'Round  (3)'!B:AO,6,0),28)</f>
        <v>28</v>
      </c>
      <c r="I57" s="448">
        <f>IFERROR(VLOOKUP(B57,'Round (4)'!B:AQ,6,0),28)</f>
        <v>3</v>
      </c>
      <c r="J57" s="448">
        <f>IFERROR(VLOOKUP(B57,'Round  (5)'!B:H,6,0),25)</f>
        <v>25</v>
      </c>
      <c r="K57" s="448">
        <f>IFERROR(VLOOKUP(B57,'Round  (6)'!B:H,6,0),25)</f>
        <v>25</v>
      </c>
      <c r="L57" s="448">
        <f>IFERROR(VLOOKUP(B57,'Round  (7)'!B:H,6,0),24)</f>
        <v>1</v>
      </c>
      <c r="M57" s="435">
        <f>IFERROR(VLOOKUP(B57,'Round  (8)'!B:H,6,0),24)</f>
        <v>10</v>
      </c>
      <c r="N57" s="435">
        <f>IFERROR(VLOOKUP(B57,'Round  (9)'!B:H,6,0),27)</f>
        <v>27</v>
      </c>
      <c r="O57" s="435">
        <f>IF(IFERROR(VLOOKUP(B57,'Round  (10)'!B:T,6,0),26)=0,21,IFERROR(VLOOKUP(B57,'Round  (10)'!B:T,6,0),26))</f>
        <v>11</v>
      </c>
      <c r="P57" s="447"/>
      <c r="Q57" s="447"/>
      <c r="R57" s="449">
        <f t="shared" si="16"/>
        <v>40.536512264687502</v>
      </c>
      <c r="S57" s="448">
        <f t="shared" si="17"/>
        <v>162</v>
      </c>
      <c r="T57" s="448"/>
      <c r="U57" s="448"/>
      <c r="V57" s="448"/>
      <c r="W57" s="448">
        <f t="shared" si="9"/>
        <v>0</v>
      </c>
      <c r="X57" s="448">
        <f t="shared" si="10"/>
        <v>162</v>
      </c>
      <c r="Y57" s="448">
        <f t="shared" si="11"/>
        <v>-80</v>
      </c>
      <c r="Z57" s="519">
        <f t="shared" si="18"/>
        <v>82</v>
      </c>
      <c r="AA57" s="447">
        <f t="shared" si="19"/>
        <v>39</v>
      </c>
      <c r="AB57" s="449">
        <f t="shared" si="20"/>
        <v>40.536512264687502</v>
      </c>
      <c r="AC57" s="450">
        <f t="shared" si="21"/>
        <v>220</v>
      </c>
      <c r="AE57" s="451">
        <v>62</v>
      </c>
      <c r="AF57" s="452" t="s">
        <v>262</v>
      </c>
      <c r="AG57" s="451" t="s">
        <v>386</v>
      </c>
      <c r="AH57" s="451" t="s">
        <v>363</v>
      </c>
      <c r="AI57" s="451" t="s">
        <v>350</v>
      </c>
      <c r="AL57" s="451" t="s">
        <v>405</v>
      </c>
      <c r="AM57" s="453">
        <f>IFERROR(VLOOKUP(AL57,'IND kg'!B:T,19,0),0)</f>
        <v>11.594954958125001</v>
      </c>
      <c r="AN57" s="454">
        <f>IFERROR(VLOOKUP(AL57,'IND cash'!B:T,19,0),0)</f>
        <v>85</v>
      </c>
      <c r="AO57" s="451">
        <f>IFERROR(VLOOKUP(AL57,'IND fish'!B:T,19,0),0)</f>
        <v>26</v>
      </c>
      <c r="AQ57" s="443" t="s">
        <v>178</v>
      </c>
      <c r="AR57" s="443">
        <f t="shared" si="22"/>
        <v>20</v>
      </c>
    </row>
    <row r="58" spans="1:44" ht="13.95" hidden="1" customHeight="1" x14ac:dyDescent="0.2">
      <c r="A58" s="360">
        <v>56</v>
      </c>
      <c r="B58" s="447" t="s">
        <v>326</v>
      </c>
      <c r="C58" s="448" t="str">
        <f t="shared" si="24"/>
        <v>0</v>
      </c>
      <c r="D58" s="447" t="str">
        <f t="shared" si="25"/>
        <v/>
      </c>
      <c r="E58" s="447" t="s">
        <v>350</v>
      </c>
      <c r="F58" s="448">
        <f>IFERROR(VLOOKUP(B58,'Round 1'!B:AM,3,0),26)</f>
        <v>26</v>
      </c>
      <c r="G58" s="448">
        <f>IFERROR(VLOOKUP(B58,'Round  (2)'!B:AI,6,0),25)</f>
        <v>25</v>
      </c>
      <c r="H58" s="448">
        <f>IFERROR(VLOOKUP(B58,'Round  (3)'!B:AO,6,0),28)</f>
        <v>8</v>
      </c>
      <c r="I58" s="448">
        <f>IFERROR(VLOOKUP(B58,'Round (4)'!B:AQ,6,0),28)</f>
        <v>1</v>
      </c>
      <c r="J58" s="448">
        <f>IFERROR(VLOOKUP(B58,'Round  (5)'!B:H,6,0),25)</f>
        <v>7</v>
      </c>
      <c r="K58" s="448">
        <f>IFERROR(VLOOKUP(B58,'Round  (6)'!B:H,6,0),25)</f>
        <v>25</v>
      </c>
      <c r="L58" s="448">
        <f>IFERROR(VLOOKUP(B58,'Round  (7)'!B:H,6,0),24)</f>
        <v>24</v>
      </c>
      <c r="M58" s="435">
        <f>IFERROR(VLOOKUP(B58,'Round  (8)'!B:H,6,0),24)</f>
        <v>12</v>
      </c>
      <c r="N58" s="435">
        <f>IFERROR(VLOOKUP(B58,'Round  (9)'!B:H,6,0),27)</f>
        <v>27</v>
      </c>
      <c r="O58" s="435">
        <f>IF(IFERROR(VLOOKUP(B58,'Round  (10)'!B:T,6,0),26)=0,21,IFERROR(VLOOKUP(B58,'Round  (10)'!B:T,6,0),26))</f>
        <v>26</v>
      </c>
      <c r="P58" s="447"/>
      <c r="Q58" s="447"/>
      <c r="R58" s="449">
        <f t="shared" si="16"/>
        <v>16.799809690937501</v>
      </c>
      <c r="S58" s="448">
        <f t="shared" si="17"/>
        <v>181</v>
      </c>
      <c r="T58" s="448"/>
      <c r="U58" s="448"/>
      <c r="V58" s="448"/>
      <c r="W58" s="448">
        <f t="shared" si="9"/>
        <v>0</v>
      </c>
      <c r="X58" s="448">
        <f t="shared" si="10"/>
        <v>181</v>
      </c>
      <c r="Y58" s="448">
        <f t="shared" si="11"/>
        <v>-79</v>
      </c>
      <c r="Z58" s="519">
        <f t="shared" si="18"/>
        <v>102</v>
      </c>
      <c r="AA58" s="447">
        <f t="shared" si="19"/>
        <v>13</v>
      </c>
      <c r="AB58" s="449">
        <f t="shared" si="20"/>
        <v>16.799809690937501</v>
      </c>
      <c r="AC58" s="450">
        <f t="shared" si="21"/>
        <v>85</v>
      </c>
      <c r="AE58" s="451">
        <v>63</v>
      </c>
      <c r="AF58" s="452" t="s">
        <v>175</v>
      </c>
      <c r="AG58" s="451" t="s">
        <v>356</v>
      </c>
      <c r="AH58" s="451"/>
      <c r="AI58" s="451" t="s">
        <v>347</v>
      </c>
      <c r="AL58" s="451" t="s">
        <v>320</v>
      </c>
      <c r="AM58" s="453">
        <f>IFERROR(VLOOKUP(AL58,'IND kg'!B:T,19,0),0)</f>
        <v>10.234177848124999</v>
      </c>
      <c r="AN58" s="454">
        <f>IFERROR(VLOOKUP(AL58,'IND cash'!B:T,19,0),0)</f>
        <v>110</v>
      </c>
      <c r="AO58" s="451">
        <f>IFERROR(VLOOKUP(AL58,'IND fish'!B:T,19,0),0)</f>
        <v>19</v>
      </c>
      <c r="AQ58" s="443" t="s">
        <v>405</v>
      </c>
      <c r="AR58" s="443">
        <f t="shared" si="22"/>
        <v>26</v>
      </c>
    </row>
    <row r="59" spans="1:44" ht="13.95" hidden="1" customHeight="1" x14ac:dyDescent="0.2">
      <c r="A59" s="360">
        <v>57</v>
      </c>
      <c r="B59" s="447" t="s">
        <v>317</v>
      </c>
      <c r="C59" s="448" t="str">
        <f t="shared" si="24"/>
        <v>0</v>
      </c>
      <c r="D59" s="447" t="str">
        <f t="shared" si="25"/>
        <v/>
      </c>
      <c r="E59" s="447" t="s">
        <v>350</v>
      </c>
      <c r="F59" s="448">
        <f>IFERROR(VLOOKUP(B59,'Round 1'!B:AM,3,0),26)</f>
        <v>26</v>
      </c>
      <c r="G59" s="448">
        <f>IFERROR(VLOOKUP(B59,'Round  (2)'!B:AI,6,0),25)</f>
        <v>25</v>
      </c>
      <c r="H59" s="448">
        <f>IFERROR(VLOOKUP(B59,'Round  (3)'!B:AO,6,0),28)</f>
        <v>2</v>
      </c>
      <c r="I59" s="448">
        <f>IFERROR(VLOOKUP(B59,'Round (4)'!B:AQ,6,0),28)</f>
        <v>2</v>
      </c>
      <c r="J59" s="448">
        <f>IFERROR(VLOOKUP(B59,'Round  (5)'!B:H,6,0),25)</f>
        <v>25</v>
      </c>
      <c r="K59" s="448">
        <f>IFERROR(VLOOKUP(B59,'Round  (6)'!B:H,6,0),25)</f>
        <v>4</v>
      </c>
      <c r="L59" s="448">
        <f>IFERROR(VLOOKUP(B59,'Round  (7)'!B:H,6,0),24)</f>
        <v>24</v>
      </c>
      <c r="M59" s="435">
        <f>IFERROR(VLOOKUP(B59,'Round  (8)'!B:H,6,0),24)</f>
        <v>24</v>
      </c>
      <c r="N59" s="435">
        <f>IFERROR(VLOOKUP(B59,'Round  (9)'!B:H,6,0),27)</f>
        <v>27</v>
      </c>
      <c r="O59" s="435">
        <f>IF(IFERROR(VLOOKUP(B59,'Round  (10)'!B:T,6,0),26)=0,21,IFERROR(VLOOKUP(B59,'Round  (10)'!B:T,6,0),26))</f>
        <v>26</v>
      </c>
      <c r="P59" s="447"/>
      <c r="Q59" s="447"/>
      <c r="R59" s="449">
        <f t="shared" si="16"/>
        <v>20.921948066250003</v>
      </c>
      <c r="S59" s="448">
        <f t="shared" si="17"/>
        <v>185</v>
      </c>
      <c r="T59" s="448"/>
      <c r="U59" s="448"/>
      <c r="V59" s="448"/>
      <c r="W59" s="448">
        <f t="shared" si="9"/>
        <v>0</v>
      </c>
      <c r="X59" s="448">
        <f t="shared" si="10"/>
        <v>185</v>
      </c>
      <c r="Y59" s="448">
        <f t="shared" si="11"/>
        <v>-79</v>
      </c>
      <c r="Z59" s="519">
        <f t="shared" si="18"/>
        <v>106</v>
      </c>
      <c r="AA59" s="447">
        <f t="shared" si="19"/>
        <v>23</v>
      </c>
      <c r="AB59" s="449">
        <f t="shared" si="20"/>
        <v>20.921948066250003</v>
      </c>
      <c r="AC59" s="450">
        <f t="shared" si="21"/>
        <v>155</v>
      </c>
      <c r="AE59" s="451">
        <v>64</v>
      </c>
      <c r="AF59" s="452" t="s">
        <v>406</v>
      </c>
      <c r="AG59" s="451" t="s">
        <v>351</v>
      </c>
      <c r="AH59" s="451"/>
      <c r="AI59" s="451" t="s">
        <v>350</v>
      </c>
      <c r="AL59" s="451" t="s">
        <v>407</v>
      </c>
      <c r="AM59" s="453">
        <f>IFERROR(VLOOKUP(AL59,'IND kg'!B:T,19,0),0)</f>
        <v>0</v>
      </c>
      <c r="AN59" s="454">
        <f>IFERROR(VLOOKUP(AL59,'IND cash'!B:T,19,0),0)</f>
        <v>0</v>
      </c>
      <c r="AO59" s="451">
        <f>IFERROR(VLOOKUP(AL59,'IND fish'!B:T,19,0),0)</f>
        <v>0</v>
      </c>
      <c r="AQ59" s="443" t="s">
        <v>320</v>
      </c>
      <c r="AR59" s="443">
        <f t="shared" si="22"/>
        <v>19</v>
      </c>
    </row>
    <row r="60" spans="1:44" ht="13.95" hidden="1" customHeight="1" x14ac:dyDescent="0.2">
      <c r="A60" s="360">
        <v>58</v>
      </c>
      <c r="B60" s="447" t="s">
        <v>247</v>
      </c>
      <c r="C60" s="448">
        <f t="shared" si="24"/>
        <v>0</v>
      </c>
      <c r="D60" s="447" t="str">
        <f t="shared" si="25"/>
        <v>Portdsmouth</v>
      </c>
      <c r="E60" s="447" t="s">
        <v>350</v>
      </c>
      <c r="F60" s="448">
        <f>IFERROR(VLOOKUP(B60,'Round 1'!B:AM,3,0),26)</f>
        <v>12</v>
      </c>
      <c r="G60" s="448">
        <f>IFERROR(VLOOKUP(B60,'Round  (2)'!B:AI,6,0),25)</f>
        <v>10</v>
      </c>
      <c r="H60" s="448">
        <f>IFERROR(VLOOKUP(B60,'Round  (3)'!B:AO,6,0),28)</f>
        <v>28</v>
      </c>
      <c r="I60" s="448">
        <f>IFERROR(VLOOKUP(B60,'Round (4)'!B:AQ,6,0),28)</f>
        <v>7</v>
      </c>
      <c r="J60" s="448">
        <f>IFERROR(VLOOKUP(B60,'Round  (5)'!B:H,6,0),25)</f>
        <v>25</v>
      </c>
      <c r="K60" s="448">
        <f>IFERROR(VLOOKUP(B60,'Round  (6)'!B:H,6,0),25)</f>
        <v>25</v>
      </c>
      <c r="L60" s="448">
        <f>IFERROR(VLOOKUP(B60,'Round  (7)'!B:H,6,0),24)</f>
        <v>24</v>
      </c>
      <c r="M60" s="435">
        <f>IFERROR(VLOOKUP(B60,'Round  (8)'!B:H,6,0),24)</f>
        <v>24</v>
      </c>
      <c r="N60" s="435">
        <f>IFERROR(VLOOKUP(B60,'Round  (9)'!B:H,6,0),27)</f>
        <v>4</v>
      </c>
      <c r="O60" s="435">
        <f>IF(IFERROR(VLOOKUP(B60,'Round  (10)'!B:T,6,0),26)=0,21,IFERROR(VLOOKUP(B60,'Round  (10)'!B:T,6,0),26))</f>
        <v>26</v>
      </c>
      <c r="P60" s="447"/>
      <c r="Q60" s="447"/>
      <c r="R60" s="449">
        <f t="shared" si="16"/>
        <v>21.847886167312499</v>
      </c>
      <c r="S60" s="448">
        <f t="shared" si="17"/>
        <v>185</v>
      </c>
      <c r="T60" s="448"/>
      <c r="U60" s="448"/>
      <c r="V60" s="448"/>
      <c r="W60" s="448">
        <f t="shared" si="9"/>
        <v>0</v>
      </c>
      <c r="X60" s="448">
        <f t="shared" si="10"/>
        <v>185</v>
      </c>
      <c r="Y60" s="448">
        <f t="shared" si="11"/>
        <v>-79</v>
      </c>
      <c r="Z60" s="519">
        <f t="shared" si="18"/>
        <v>106</v>
      </c>
      <c r="AA60" s="447">
        <f t="shared" si="19"/>
        <v>38</v>
      </c>
      <c r="AB60" s="449">
        <f t="shared" si="20"/>
        <v>21.847886167312499</v>
      </c>
      <c r="AC60" s="450">
        <f t="shared" si="21"/>
        <v>191</v>
      </c>
      <c r="AE60" s="451">
        <v>65</v>
      </c>
      <c r="AF60" s="452" t="s">
        <v>408</v>
      </c>
      <c r="AG60" s="451" t="s">
        <v>409</v>
      </c>
      <c r="AH60" s="451" t="s">
        <v>363</v>
      </c>
      <c r="AI60" s="451" t="s">
        <v>350</v>
      </c>
      <c r="AL60" s="451" t="s">
        <v>177</v>
      </c>
      <c r="AM60" s="453">
        <f>IFERROR(VLOOKUP(AL60,'IND kg'!B:T,19,0),0)</f>
        <v>16.171926610187498</v>
      </c>
      <c r="AN60" s="454">
        <f>IFERROR(VLOOKUP(AL60,'IND cash'!B:T,19,0),0)</f>
        <v>102</v>
      </c>
      <c r="AO60" s="451">
        <f>IFERROR(VLOOKUP(AL60,'IND fish'!B:T,19,0),0)</f>
        <v>48</v>
      </c>
      <c r="AQ60" s="443" t="s">
        <v>407</v>
      </c>
      <c r="AR60" s="443">
        <f t="shared" si="22"/>
        <v>0</v>
      </c>
    </row>
    <row r="61" spans="1:44" ht="13.95" hidden="1" customHeight="1" x14ac:dyDescent="0.2">
      <c r="A61" s="360">
        <v>59</v>
      </c>
      <c r="B61" s="447" t="s">
        <v>319</v>
      </c>
      <c r="C61" s="448" t="str">
        <f t="shared" si="24"/>
        <v>0</v>
      </c>
      <c r="D61" s="447" t="str">
        <f t="shared" si="25"/>
        <v/>
      </c>
      <c r="E61" s="447" t="s">
        <v>350</v>
      </c>
      <c r="F61" s="448">
        <f>IFERROR(VLOOKUP(B61,'Round 1'!B:AM,3,0),26)</f>
        <v>26</v>
      </c>
      <c r="G61" s="448">
        <f>IFERROR(VLOOKUP(B61,'Round  (2)'!B:AI,6,0),25)</f>
        <v>25</v>
      </c>
      <c r="H61" s="448">
        <f>IFERROR(VLOOKUP(B61,'Round  (3)'!B:AO,6,0),28)</f>
        <v>5</v>
      </c>
      <c r="I61" s="448">
        <f>IFERROR(VLOOKUP(B61,'Round (4)'!B:AQ,6,0),28)</f>
        <v>28</v>
      </c>
      <c r="J61" s="448">
        <f>IFERROR(VLOOKUP(B61,'Round  (5)'!B:H,6,0),25)</f>
        <v>25</v>
      </c>
      <c r="K61" s="448">
        <f>IFERROR(VLOOKUP(B61,'Round  (6)'!B:H,6,0),25)</f>
        <v>2</v>
      </c>
      <c r="L61" s="448">
        <f>IFERROR(VLOOKUP(B61,'Round  (7)'!B:H,6,0),24)</f>
        <v>24</v>
      </c>
      <c r="M61" s="435">
        <f>IFERROR(VLOOKUP(B61,'Round  (8)'!B:H,6,0),24)</f>
        <v>24</v>
      </c>
      <c r="N61" s="435">
        <f>IFERROR(VLOOKUP(B61,'Round  (9)'!B:H,6,0),27)</f>
        <v>27</v>
      </c>
      <c r="O61" s="435">
        <f>IF(IFERROR(VLOOKUP(B61,'Round  (10)'!B:T,6,0),26)=0,21,IFERROR(VLOOKUP(B61,'Round  (10)'!B:T,6,0),26))</f>
        <v>26</v>
      </c>
      <c r="P61" s="447"/>
      <c r="Q61" s="447"/>
      <c r="R61" s="449">
        <f t="shared" si="16"/>
        <v>10.404274986875</v>
      </c>
      <c r="S61" s="448">
        <f t="shared" si="17"/>
        <v>212</v>
      </c>
      <c r="T61" s="448"/>
      <c r="U61" s="448"/>
      <c r="V61" s="448"/>
      <c r="W61" s="448">
        <f t="shared" si="9"/>
        <v>0</v>
      </c>
      <c r="X61" s="448">
        <f t="shared" si="10"/>
        <v>212</v>
      </c>
      <c r="Y61" s="448">
        <f t="shared" si="11"/>
        <v>-81</v>
      </c>
      <c r="Z61" s="519">
        <f t="shared" si="18"/>
        <v>131</v>
      </c>
      <c r="AA61" s="447">
        <f t="shared" si="19"/>
        <v>3</v>
      </c>
      <c r="AB61" s="449">
        <f t="shared" si="20"/>
        <v>10.404274986875</v>
      </c>
      <c r="AC61" s="450">
        <f t="shared" si="21"/>
        <v>160</v>
      </c>
      <c r="AE61" s="451">
        <v>66</v>
      </c>
      <c r="AF61" s="452" t="s">
        <v>410</v>
      </c>
      <c r="AG61" s="451" t="s">
        <v>351</v>
      </c>
      <c r="AH61" s="451"/>
      <c r="AI61" s="451" t="s">
        <v>350</v>
      </c>
      <c r="AL61" s="451" t="s">
        <v>411</v>
      </c>
      <c r="AM61" s="453">
        <f>IFERROR(VLOOKUP(AL61,'IND kg'!B:T,19,0),0)</f>
        <v>1.5875732950000001</v>
      </c>
      <c r="AN61" s="454">
        <f>IFERROR(VLOOKUP(AL61,'IND cash'!B:T,19,0),0)</f>
        <v>40</v>
      </c>
      <c r="AO61" s="451">
        <f>IFERROR(VLOOKUP(AL61,'IND fish'!B:T,19,0),0)</f>
        <v>3</v>
      </c>
      <c r="AQ61" s="443" t="s">
        <v>177</v>
      </c>
      <c r="AR61" s="443">
        <f t="shared" si="22"/>
        <v>48</v>
      </c>
    </row>
    <row r="62" spans="1:44" ht="13.95" hidden="1" customHeight="1" x14ac:dyDescent="0.2">
      <c r="A62" s="360">
        <v>60</v>
      </c>
      <c r="B62" s="447" t="s">
        <v>62</v>
      </c>
      <c r="C62" s="448" t="str">
        <f t="shared" si="24"/>
        <v>0</v>
      </c>
      <c r="D62" s="447" t="s">
        <v>355</v>
      </c>
      <c r="E62" s="447" t="s">
        <v>350</v>
      </c>
      <c r="F62" s="448">
        <f>IFERROR(VLOOKUP(B62,'Round 1'!B:AM,3,0),26)</f>
        <v>1</v>
      </c>
      <c r="G62" s="448">
        <f>IFERROR(VLOOKUP(B62,'Round  (2)'!B:AI,6,0),25)</f>
        <v>25</v>
      </c>
      <c r="H62" s="448">
        <f>IFERROR(VLOOKUP(B62,'Round  (3)'!B:AO,6,0),28)</f>
        <v>28</v>
      </c>
      <c r="I62" s="448">
        <f>IFERROR(VLOOKUP(B62,'Round (4)'!B:AQ,6,0),28)</f>
        <v>8</v>
      </c>
      <c r="J62" s="448">
        <f>IFERROR(VLOOKUP(B62,'Round  (5)'!B:H,6,0),25)</f>
        <v>25</v>
      </c>
      <c r="K62" s="448">
        <f>IFERROR(VLOOKUP(B62,'Round  (6)'!B:H,6,0),25)</f>
        <v>25</v>
      </c>
      <c r="L62" s="448">
        <f>IFERROR(VLOOKUP(B62,'Round  (7)'!B:H,6,0),24)</f>
        <v>24</v>
      </c>
      <c r="M62" s="435">
        <f>IFERROR(VLOOKUP(B62,'Round  (8)'!B:H,6,0),24)</f>
        <v>24</v>
      </c>
      <c r="N62" s="435">
        <f>IFERROR(VLOOKUP(B62,'Round  (9)'!B:H,6,0),27)</f>
        <v>27</v>
      </c>
      <c r="O62" s="435">
        <f>IF(IFERROR(VLOOKUP(B62,'Round  (10)'!B:T,6,0),26)=0,21,IFERROR(VLOOKUP(B62,'Round  (10)'!B:T,6,0),26))</f>
        <v>26</v>
      </c>
      <c r="P62" s="447"/>
      <c r="Q62" s="447"/>
      <c r="R62" s="449">
        <f t="shared" si="16"/>
        <v>20.156510941874998</v>
      </c>
      <c r="S62" s="448">
        <f t="shared" si="17"/>
        <v>213</v>
      </c>
      <c r="T62" s="448"/>
      <c r="U62" s="448"/>
      <c r="V62" s="448"/>
      <c r="W62" s="448">
        <f t="shared" si="9"/>
        <v>0</v>
      </c>
      <c r="X62" s="448">
        <f t="shared" si="10"/>
        <v>213</v>
      </c>
      <c r="Y62" s="448">
        <f t="shared" si="11"/>
        <v>-81</v>
      </c>
      <c r="Z62" s="519">
        <f t="shared" si="18"/>
        <v>132</v>
      </c>
      <c r="AA62" s="447">
        <f t="shared" si="19"/>
        <v>53</v>
      </c>
      <c r="AB62" s="449">
        <f t="shared" si="20"/>
        <v>20.156510941874998</v>
      </c>
      <c r="AC62" s="450">
        <f t="shared" si="21"/>
        <v>115</v>
      </c>
      <c r="AE62" s="451">
        <v>67</v>
      </c>
      <c r="AF62" s="452" t="s">
        <v>36</v>
      </c>
      <c r="AG62" s="451" t="s">
        <v>351</v>
      </c>
      <c r="AH62" s="451"/>
      <c r="AI62" s="451" t="s">
        <v>347</v>
      </c>
      <c r="AL62" s="451" t="s">
        <v>412</v>
      </c>
      <c r="AM62" s="453">
        <f>IFERROR(VLOOKUP(AL62,'IND kg'!B:T,19,0),0)</f>
        <v>0</v>
      </c>
      <c r="AN62" s="454">
        <f>IFERROR(VLOOKUP(AL62,'IND cash'!B:T,19,0),0)</f>
        <v>0</v>
      </c>
      <c r="AO62" s="451">
        <f>IFERROR(VLOOKUP(AL62,'IND fish'!B:T,19,0),0)</f>
        <v>0</v>
      </c>
      <c r="AQ62" s="443" t="s">
        <v>411</v>
      </c>
      <c r="AR62" s="443">
        <f t="shared" si="22"/>
        <v>3</v>
      </c>
    </row>
    <row r="63" spans="1:44" ht="13.95" hidden="1" customHeight="1" x14ac:dyDescent="0.2">
      <c r="A63" s="360">
        <v>61</v>
      </c>
      <c r="B63" s="447" t="s">
        <v>405</v>
      </c>
      <c r="C63" s="448" t="str">
        <f t="shared" si="24"/>
        <v>0</v>
      </c>
      <c r="D63" s="447" t="str">
        <f t="shared" ref="D63:D94" si="26">IFERROR(VLOOKUP(B63,$AF$3:$AH$66,2,0),"")</f>
        <v/>
      </c>
      <c r="E63" s="447" t="s">
        <v>350</v>
      </c>
      <c r="F63" s="448">
        <f>IFERROR(VLOOKUP(B63,'Round 1'!B:AM,3,0),26)</f>
        <v>26</v>
      </c>
      <c r="G63" s="448">
        <f>IFERROR(VLOOKUP(B63,'Round  (2)'!B:AI,6,0),25)</f>
        <v>25</v>
      </c>
      <c r="H63" s="448">
        <f>IFERROR(VLOOKUP(B63,'Round  (3)'!B:AO,6,0),28)</f>
        <v>28</v>
      </c>
      <c r="I63" s="448">
        <f>IFERROR(VLOOKUP(B63,'Round (4)'!B:AQ,6,0),28)</f>
        <v>1</v>
      </c>
      <c r="J63" s="448">
        <f>IFERROR(VLOOKUP(B63,'Round  (5)'!B:H,6,0),25)</f>
        <v>25</v>
      </c>
      <c r="K63" s="448">
        <f>IFERROR(VLOOKUP(B63,'Round  (6)'!B:H,6,0),25)</f>
        <v>25</v>
      </c>
      <c r="L63" s="448">
        <f>IFERROR(VLOOKUP(B63,'Round  (7)'!B:H,6,0),24)</f>
        <v>11</v>
      </c>
      <c r="M63" s="435">
        <f>IFERROR(VLOOKUP(B63,'Round  (8)'!B:H,6,0),24)</f>
        <v>24</v>
      </c>
      <c r="N63" s="435">
        <f>IFERROR(VLOOKUP(B63,'Round  (9)'!B:H,6,0),27)</f>
        <v>22</v>
      </c>
      <c r="O63" s="435">
        <f>IF(IFERROR(VLOOKUP(B63,'Round  (10)'!B:T,6,0),26)=0,21,IFERROR(VLOOKUP(B63,'Round  (10)'!B:T,6,0),26))</f>
        <v>26</v>
      </c>
      <c r="P63" s="447"/>
      <c r="Q63" s="447"/>
      <c r="R63" s="449">
        <f t="shared" si="16"/>
        <v>11.594954958125001</v>
      </c>
      <c r="S63" s="448">
        <f t="shared" si="17"/>
        <v>213</v>
      </c>
      <c r="T63" s="448"/>
      <c r="U63" s="448"/>
      <c r="V63" s="448"/>
      <c r="W63" s="448">
        <f t="shared" si="9"/>
        <v>0</v>
      </c>
      <c r="X63" s="448">
        <f t="shared" si="10"/>
        <v>213</v>
      </c>
      <c r="Y63" s="448">
        <f t="shared" si="11"/>
        <v>-80</v>
      </c>
      <c r="Z63" s="519">
        <f t="shared" si="18"/>
        <v>133</v>
      </c>
      <c r="AA63" s="447">
        <f t="shared" si="19"/>
        <v>26</v>
      </c>
      <c r="AB63" s="449">
        <f t="shared" si="20"/>
        <v>11.594954958125001</v>
      </c>
      <c r="AC63" s="450">
        <f t="shared" si="21"/>
        <v>85</v>
      </c>
      <c r="AE63" s="451">
        <v>68</v>
      </c>
      <c r="AF63" s="451" t="s">
        <v>285</v>
      </c>
      <c r="AG63" s="451" t="s">
        <v>413</v>
      </c>
      <c r="AH63" s="451" t="s">
        <v>363</v>
      </c>
      <c r="AI63" s="451" t="s">
        <v>350</v>
      </c>
      <c r="AL63" s="451" t="s">
        <v>396</v>
      </c>
      <c r="AM63" s="453">
        <f>IFERROR(VLOOKUP(AL63,'IND kg'!B:T,19,0),0)</f>
        <v>0</v>
      </c>
      <c r="AN63" s="454">
        <f>IFERROR(VLOOKUP(AL63,'IND cash'!B:T,19,0),0)</f>
        <v>0</v>
      </c>
      <c r="AO63" s="451">
        <f>IFERROR(VLOOKUP(AL63,'IND fish'!B:T,19,0),0)</f>
        <v>0</v>
      </c>
      <c r="AQ63" s="443" t="s">
        <v>412</v>
      </c>
      <c r="AR63" s="443">
        <f t="shared" si="22"/>
        <v>0</v>
      </c>
    </row>
    <row r="64" spans="1:44" ht="13.95" hidden="1" customHeight="1" x14ac:dyDescent="0.2">
      <c r="A64" s="360">
        <v>62</v>
      </c>
      <c r="B64" s="447" t="s">
        <v>320</v>
      </c>
      <c r="C64" s="448">
        <f t="shared" si="24"/>
        <v>0</v>
      </c>
      <c r="D64" s="447" t="str">
        <f t="shared" si="26"/>
        <v>Bridport</v>
      </c>
      <c r="E64" s="447" t="s">
        <v>350</v>
      </c>
      <c r="F64" s="448">
        <f>IFERROR(VLOOKUP(B64,'Round 1'!B:AM,3,0),26)</f>
        <v>26</v>
      </c>
      <c r="G64" s="448">
        <f>IFERROR(VLOOKUP(B64,'Round  (2)'!B:AI,6,0),25)</f>
        <v>25</v>
      </c>
      <c r="H64" s="448">
        <f>IFERROR(VLOOKUP(B64,'Round  (3)'!B:AO,6,0),28)</f>
        <v>7</v>
      </c>
      <c r="I64" s="448">
        <f>IFERROR(VLOOKUP(B64,'Round (4)'!B:AQ,6,0),28)</f>
        <v>5</v>
      </c>
      <c r="J64" s="448">
        <f>IFERROR(VLOOKUP(B64,'Round  (5)'!B:H,6,0),25)</f>
        <v>25</v>
      </c>
      <c r="K64" s="448">
        <f>IFERROR(VLOOKUP(B64,'Round  (6)'!B:H,6,0),25)</f>
        <v>25</v>
      </c>
      <c r="L64" s="448">
        <f>IFERROR(VLOOKUP(B64,'Round  (7)'!B:H,6,0),24)</f>
        <v>24</v>
      </c>
      <c r="M64" s="435">
        <f>IFERROR(VLOOKUP(B64,'Round  (8)'!B:H,6,0),24)</f>
        <v>24</v>
      </c>
      <c r="N64" s="435">
        <f>IFERROR(VLOOKUP(B64,'Round  (9)'!B:H,6,0),27)</f>
        <v>27</v>
      </c>
      <c r="O64" s="435">
        <f>IF(IFERROR(VLOOKUP(B64,'Round  (10)'!B:T,6,0),26)=0,21,IFERROR(VLOOKUP(B64,'Round  (10)'!B:T,6,0),26))</f>
        <v>26</v>
      </c>
      <c r="P64" s="447"/>
      <c r="Q64" s="447"/>
      <c r="R64" s="449">
        <f t="shared" si="16"/>
        <v>10.234177848124999</v>
      </c>
      <c r="S64" s="448">
        <f t="shared" si="17"/>
        <v>214</v>
      </c>
      <c r="T64" s="448"/>
      <c r="U64" s="448"/>
      <c r="V64" s="448"/>
      <c r="W64" s="448">
        <f t="shared" si="9"/>
        <v>0</v>
      </c>
      <c r="X64" s="448">
        <f t="shared" si="10"/>
        <v>214</v>
      </c>
      <c r="Y64" s="448">
        <f t="shared" si="11"/>
        <v>-79</v>
      </c>
      <c r="Z64" s="519">
        <f t="shared" si="18"/>
        <v>135</v>
      </c>
      <c r="AA64" s="447">
        <f t="shared" si="19"/>
        <v>19</v>
      </c>
      <c r="AB64" s="449">
        <f t="shared" si="20"/>
        <v>10.234177848124999</v>
      </c>
      <c r="AC64" s="450">
        <f t="shared" si="21"/>
        <v>110</v>
      </c>
      <c r="AE64" s="451">
        <v>69</v>
      </c>
      <c r="AF64" s="452" t="s">
        <v>414</v>
      </c>
      <c r="AG64" s="451" t="s">
        <v>351</v>
      </c>
      <c r="AH64" s="451" t="s">
        <v>363</v>
      </c>
      <c r="AI64" s="451" t="s">
        <v>350</v>
      </c>
      <c r="AL64" s="451" t="s">
        <v>415</v>
      </c>
      <c r="AM64" s="453">
        <f>IFERROR(VLOOKUP(AL64,'IND kg'!B:T,19,0),0)</f>
        <v>0</v>
      </c>
      <c r="AN64" s="454">
        <f>IFERROR(VLOOKUP(AL64,'IND cash'!B:T,19,0),0)</f>
        <v>0</v>
      </c>
      <c r="AO64" s="451">
        <f>IFERROR(VLOOKUP(AL64,'IND fish'!B:T,19,0),0)</f>
        <v>0</v>
      </c>
      <c r="AQ64" s="443" t="s">
        <v>396</v>
      </c>
      <c r="AR64" s="443">
        <f t="shared" si="22"/>
        <v>0</v>
      </c>
    </row>
    <row r="65" spans="1:44" ht="13.95" hidden="1" customHeight="1" x14ac:dyDescent="0.2">
      <c r="A65" s="360">
        <v>63</v>
      </c>
      <c r="B65" s="447" t="s">
        <v>178</v>
      </c>
      <c r="C65" s="448" t="str">
        <f t="shared" si="24"/>
        <v>0</v>
      </c>
      <c r="D65" s="447" t="str">
        <f t="shared" si="26"/>
        <v/>
      </c>
      <c r="E65" s="447" t="s">
        <v>350</v>
      </c>
      <c r="F65" s="448">
        <f>IFERROR(VLOOKUP(B65,'Round 1'!B:AM,3,0),26)</f>
        <v>4</v>
      </c>
      <c r="G65" s="448">
        <f>IFERROR(VLOOKUP(B65,'Round  (2)'!B:AI,6,0),25)</f>
        <v>25</v>
      </c>
      <c r="H65" s="448">
        <f>IFERROR(VLOOKUP(B65,'Round  (3)'!B:AO,6,0),28)</f>
        <v>28</v>
      </c>
      <c r="I65" s="448">
        <f>IFERROR(VLOOKUP(B65,'Round (4)'!B:AQ,6,0),28)</f>
        <v>28</v>
      </c>
      <c r="J65" s="448">
        <f>IFERROR(VLOOKUP(B65,'Round  (5)'!B:H,6,0),25)</f>
        <v>25</v>
      </c>
      <c r="K65" s="448">
        <f>IFERROR(VLOOKUP(B65,'Round  (6)'!B:H,6,0),25)</f>
        <v>25</v>
      </c>
      <c r="L65" s="448">
        <f>IFERROR(VLOOKUP(B65,'Round  (7)'!B:H,6,0),24)</f>
        <v>3</v>
      </c>
      <c r="M65" s="435">
        <f>IFERROR(VLOOKUP(B65,'Round  (8)'!B:H,6,0),24)</f>
        <v>24</v>
      </c>
      <c r="N65" s="435">
        <f>IFERROR(VLOOKUP(B65,'Round  (9)'!B:H,6,0),27)</f>
        <v>27</v>
      </c>
      <c r="O65" s="435">
        <f>IF(IFERROR(VLOOKUP(B65,'Round  (10)'!B:T,6,0),26)=0,21,IFERROR(VLOOKUP(B65,'Round  (10)'!B:T,6,0),26))</f>
        <v>21</v>
      </c>
      <c r="P65" s="447"/>
      <c r="Q65" s="447"/>
      <c r="R65" s="449">
        <f t="shared" si="16"/>
        <v>5.4572832015625004</v>
      </c>
      <c r="S65" s="448">
        <f t="shared" si="17"/>
        <v>210</v>
      </c>
      <c r="T65" s="448"/>
      <c r="U65" s="448"/>
      <c r="V65" s="448"/>
      <c r="W65" s="448">
        <f t="shared" si="9"/>
        <v>0</v>
      </c>
      <c r="X65" s="448">
        <f t="shared" si="10"/>
        <v>210</v>
      </c>
      <c r="Y65" s="448">
        <f t="shared" si="11"/>
        <v>-83</v>
      </c>
      <c r="Z65" s="519">
        <f t="shared" si="18"/>
        <v>127</v>
      </c>
      <c r="AA65" s="447">
        <f t="shared" si="19"/>
        <v>20</v>
      </c>
      <c r="AB65" s="449">
        <f t="shared" si="20"/>
        <v>5.4572832015625004</v>
      </c>
      <c r="AC65" s="450">
        <f t="shared" si="21"/>
        <v>65</v>
      </c>
      <c r="AE65" s="451">
        <v>70</v>
      </c>
      <c r="AF65" s="452" t="s">
        <v>411</v>
      </c>
      <c r="AG65" s="451" t="s">
        <v>416</v>
      </c>
      <c r="AH65" s="451"/>
      <c r="AI65" s="451" t="s">
        <v>347</v>
      </c>
      <c r="AL65" s="451" t="s">
        <v>417</v>
      </c>
      <c r="AM65" s="453">
        <f>IFERROR(VLOOKUP(AL65,'IND kg'!B:T,19,0),0)</f>
        <v>0</v>
      </c>
      <c r="AN65" s="454">
        <f>IFERROR(VLOOKUP(AL65,'IND cash'!B:T,19,0),0)</f>
        <v>0</v>
      </c>
      <c r="AO65" s="451">
        <f>IFERROR(VLOOKUP(AL65,'IND fish'!B:T,19,0),0)</f>
        <v>0</v>
      </c>
      <c r="AQ65" s="443" t="s">
        <v>415</v>
      </c>
      <c r="AR65" s="443">
        <f t="shared" si="22"/>
        <v>0</v>
      </c>
    </row>
    <row r="66" spans="1:44" ht="13.5" hidden="1" customHeight="1" x14ac:dyDescent="0.2">
      <c r="A66" s="360">
        <v>64</v>
      </c>
      <c r="B66" s="447" t="s">
        <v>365</v>
      </c>
      <c r="C66" s="448">
        <f t="shared" si="24"/>
        <v>0</v>
      </c>
      <c r="D66" s="447" t="str">
        <f t="shared" si="26"/>
        <v>Weymouth</v>
      </c>
      <c r="E66" s="447" t="s">
        <v>350</v>
      </c>
      <c r="F66" s="448">
        <f>IFERROR(VLOOKUP(B66,'Round 1'!B:AM,3,0),26)</f>
        <v>26</v>
      </c>
      <c r="G66" s="448">
        <f>IFERROR(VLOOKUP(B66,'Round  (2)'!B:AI,6,0),25)</f>
        <v>25</v>
      </c>
      <c r="H66" s="448">
        <f>IFERROR(VLOOKUP(B66,'Round  (3)'!B:AO,6,0),28)</f>
        <v>28</v>
      </c>
      <c r="I66" s="448">
        <f>IFERROR(VLOOKUP(B66,'Round (4)'!B:AQ,6,0),28)</f>
        <v>28</v>
      </c>
      <c r="J66" s="448">
        <f>IFERROR(VLOOKUP(B66,'Round  (5)'!B:H,6,0),25)</f>
        <v>7</v>
      </c>
      <c r="K66" s="448">
        <f>IFERROR(VLOOKUP(B66,'Round  (6)'!B:H,6,0),25)</f>
        <v>1</v>
      </c>
      <c r="L66" s="448">
        <f>IFERROR(VLOOKUP(B66,'Round  (7)'!B:H,6,0),24)</f>
        <v>24</v>
      </c>
      <c r="M66" s="435">
        <f>IFERROR(VLOOKUP(B66,'Round  (8)'!B:H,6,0),24)</f>
        <v>24</v>
      </c>
      <c r="N66" s="435">
        <f>IFERROR(VLOOKUP(B66,'Round  (9)'!B:H,6,0),27)</f>
        <v>27</v>
      </c>
      <c r="O66" s="435">
        <f>IF(IFERROR(VLOOKUP(B66,'Round  (10)'!B:T,6,0),26)=0,21,IFERROR(VLOOKUP(B66,'Round  (10)'!B:T,6,0),26))</f>
        <v>26</v>
      </c>
      <c r="P66" s="447"/>
      <c r="Q66" s="447"/>
      <c r="R66" s="449">
        <f t="shared" si="16"/>
        <v>18.290876894375003</v>
      </c>
      <c r="S66" s="448">
        <f t="shared" si="17"/>
        <v>216</v>
      </c>
      <c r="T66" s="448"/>
      <c r="U66" s="448"/>
      <c r="V66" s="448"/>
      <c r="W66" s="448">
        <f t="shared" si="9"/>
        <v>0</v>
      </c>
      <c r="X66" s="448">
        <f t="shared" si="10"/>
        <v>216</v>
      </c>
      <c r="Y66" s="448">
        <f t="shared" si="11"/>
        <v>-83</v>
      </c>
      <c r="Z66" s="519">
        <f t="shared" si="18"/>
        <v>133</v>
      </c>
      <c r="AA66" s="447">
        <f t="shared" si="19"/>
        <v>18</v>
      </c>
      <c r="AB66" s="449">
        <f t="shared" si="20"/>
        <v>18.290876894375003</v>
      </c>
      <c r="AC66" s="450">
        <f t="shared" si="21"/>
        <v>140</v>
      </c>
      <c r="AE66" s="451">
        <v>71</v>
      </c>
      <c r="AF66" s="452" t="s">
        <v>181</v>
      </c>
      <c r="AG66" s="451" t="s">
        <v>351</v>
      </c>
      <c r="AH66" s="451"/>
      <c r="AI66" s="451" t="s">
        <v>347</v>
      </c>
      <c r="AL66" s="451" t="s">
        <v>40</v>
      </c>
      <c r="AM66" s="453">
        <f>IFERROR(VLOOKUP(AL66,'IND kg'!B:T,19,0),0)</f>
        <v>0</v>
      </c>
      <c r="AN66" s="454">
        <f>IFERROR(VLOOKUP(AL66,'IND cash'!B:T,19,0),0)</f>
        <v>0</v>
      </c>
      <c r="AO66" s="451">
        <f>IFERROR(VLOOKUP(AL66,'IND fish'!B:T,19,0),0)</f>
        <v>0</v>
      </c>
      <c r="AQ66" s="443" t="s">
        <v>417</v>
      </c>
      <c r="AR66" s="443">
        <f t="shared" si="22"/>
        <v>0</v>
      </c>
    </row>
    <row r="67" spans="1:44" ht="13.5" hidden="1" customHeight="1" x14ac:dyDescent="0.2">
      <c r="A67" s="360">
        <v>65</v>
      </c>
      <c r="B67" s="447" t="s">
        <v>425</v>
      </c>
      <c r="C67" s="448" t="str">
        <f t="shared" si="24"/>
        <v>0</v>
      </c>
      <c r="D67" s="447" t="str">
        <f t="shared" si="26"/>
        <v/>
      </c>
      <c r="E67" s="447" t="s">
        <v>350</v>
      </c>
      <c r="F67" s="448">
        <f>IFERROR(VLOOKUP(B67,'Round 1'!B:AM,3,0),26)</f>
        <v>26</v>
      </c>
      <c r="G67" s="448">
        <f>IFERROR(VLOOKUP(B67,'Round  (2)'!B:AI,6,0),25)</f>
        <v>25</v>
      </c>
      <c r="H67" s="448">
        <f>IFERROR(VLOOKUP(B67,'Round  (3)'!B:AO,6,0),28)</f>
        <v>28</v>
      </c>
      <c r="I67" s="448">
        <f>IFERROR(VLOOKUP(B67,'Round (4)'!B:AQ,6,0),28)</f>
        <v>14</v>
      </c>
      <c r="J67" s="448">
        <f>IFERROR(VLOOKUP(B67,'Round  (5)'!B:H,6,0),25)</f>
        <v>25</v>
      </c>
      <c r="K67" s="448">
        <f>IFERROR(VLOOKUP(B67,'Round  (6)'!B:H,6,0),25)</f>
        <v>25</v>
      </c>
      <c r="L67" s="448">
        <f>IFERROR(VLOOKUP(B67,'Round  (7)'!B:H,6,0),24)</f>
        <v>13</v>
      </c>
      <c r="M67" s="435">
        <f>IFERROR(VLOOKUP(B67,'Round  (8)'!B:H,6,0),24)</f>
        <v>14</v>
      </c>
      <c r="N67" s="435">
        <f>IFERROR(VLOOKUP(B67,'Round  (9)'!B:H,6,0),27)</f>
        <v>22</v>
      </c>
      <c r="O67" s="435">
        <f>IF(IFERROR(VLOOKUP(B67,'Round  (10)'!B:T,6,0),26)=0,21,IFERROR(VLOOKUP(B67,'Round  (10)'!B:T,6,0),26))</f>
        <v>26</v>
      </c>
      <c r="P67" s="447"/>
      <c r="Q67" s="447"/>
      <c r="R67" s="449">
        <f t="shared" ref="R67:R98" si="27">AB67</f>
        <v>13.66485517375</v>
      </c>
      <c r="S67" s="448">
        <f t="shared" ref="S67:S98" si="28">IF(SUM(F67:Q67)&gt;0,SUM(F67:Q67),1000)</f>
        <v>218</v>
      </c>
      <c r="T67" s="448"/>
      <c r="U67" s="448"/>
      <c r="V67" s="448"/>
      <c r="W67" s="448">
        <f t="shared" si="9"/>
        <v>0</v>
      </c>
      <c r="X67" s="448">
        <f t="shared" si="10"/>
        <v>218</v>
      </c>
      <c r="Y67" s="448">
        <f t="shared" si="11"/>
        <v>-80</v>
      </c>
      <c r="Z67" s="519">
        <f t="shared" ref="Z67:Z98" si="29">+SUM(F67:Q67)-LARGE(F67:Q67,1)-LARGE(F67:Q67,2)-LARGE(F67:Q67,3)</f>
        <v>138</v>
      </c>
      <c r="AA67" s="447">
        <f t="shared" ref="AA67:AA98" si="30">IFERROR(VLOOKUP(B67,$AL$3:$AO$144,4,0),0)</f>
        <v>14</v>
      </c>
      <c r="AB67" s="449">
        <f t="shared" ref="AB67:AB98" si="31">IFERROR(VLOOKUP(B67,$AL$3:$AN$144,2,0),0)</f>
        <v>13.66485517375</v>
      </c>
      <c r="AC67" s="450">
        <f t="shared" ref="AC67:AC98" si="32">IFERROR(VLOOKUP(B67,$AL$3:$AN$144,3,0),0)</f>
        <v>0</v>
      </c>
      <c r="AL67" s="443" t="s">
        <v>159</v>
      </c>
      <c r="AM67" s="453">
        <f>IFERROR(VLOOKUP(AL67,'IND kg'!B:T,19,0),0)</f>
        <v>38.712782048500003</v>
      </c>
      <c r="AN67" s="454">
        <f>IFERROR(VLOOKUP(AL67,'IND cash'!B:T,19,0),0)</f>
        <v>112</v>
      </c>
      <c r="AO67" s="451">
        <f>IFERROR(VLOOKUP(AL67,'IND fish'!B:T,19,0),0)</f>
        <v>72</v>
      </c>
      <c r="AQ67" s="443" t="s">
        <v>40</v>
      </c>
      <c r="AR67" s="443">
        <f t="shared" si="22"/>
        <v>0</v>
      </c>
    </row>
    <row r="68" spans="1:44" ht="13.5" hidden="1" customHeight="1" x14ac:dyDescent="0.2">
      <c r="A68" s="360">
        <v>66</v>
      </c>
      <c r="B68" s="447" t="s">
        <v>72</v>
      </c>
      <c r="C68" s="448" t="str">
        <f t="shared" si="24"/>
        <v>0</v>
      </c>
      <c r="D68" s="447" t="str">
        <f t="shared" si="26"/>
        <v/>
      </c>
      <c r="E68" s="447" t="s">
        <v>350</v>
      </c>
      <c r="F68" s="448">
        <f>IFERROR(VLOOKUP(B68,'Round 1'!B:AM,3,0),26)</f>
        <v>26</v>
      </c>
      <c r="G68" s="448">
        <f>IFERROR(VLOOKUP(B68,'Round  (2)'!B:AI,6,0),25)</f>
        <v>25</v>
      </c>
      <c r="H68" s="448">
        <f>IFERROR(VLOOKUP(B68,'Round  (3)'!B:AO,6,0),28)</f>
        <v>28</v>
      </c>
      <c r="I68" s="448">
        <f>IFERROR(VLOOKUP(B68,'Round (4)'!B:AQ,6,0),28)</f>
        <v>28</v>
      </c>
      <c r="J68" s="448">
        <f>IFERROR(VLOOKUP(B68,'Round  (5)'!B:H,6,0),25)</f>
        <v>25</v>
      </c>
      <c r="K68" s="448">
        <f>IFERROR(VLOOKUP(B68,'Round  (6)'!B:H,6,0),25)</f>
        <v>5</v>
      </c>
      <c r="L68" s="448">
        <f>IFERROR(VLOOKUP(B68,'Round  (7)'!B:H,6,0),24)</f>
        <v>8</v>
      </c>
      <c r="M68" s="435">
        <f>IFERROR(VLOOKUP(B68,'Round  (8)'!B:H,6,0),24)</f>
        <v>24</v>
      </c>
      <c r="N68" s="435">
        <f>IFERROR(VLOOKUP(B68,'Round  (9)'!B:H,6,0),27)</f>
        <v>27</v>
      </c>
      <c r="O68" s="435">
        <f>IF(IFERROR(VLOOKUP(B68,'Round  (10)'!B:T,6,0),26)=0,21,IFERROR(VLOOKUP(B68,'Round  (10)'!B:T,6,0),26))</f>
        <v>4</v>
      </c>
      <c r="P68" s="447"/>
      <c r="Q68" s="447"/>
      <c r="R68" s="449">
        <f t="shared" si="27"/>
        <v>8.0512645675000005</v>
      </c>
      <c r="S68" s="448">
        <f t="shared" si="28"/>
        <v>200</v>
      </c>
      <c r="T68" s="448"/>
      <c r="U68" s="448"/>
      <c r="V68" s="448"/>
      <c r="W68" s="448">
        <f t="shared" ref="W68:W131" si="33">SUM(T68:V68)</f>
        <v>0</v>
      </c>
      <c r="X68" s="448">
        <f t="shared" ref="X68:X130" si="34">S68-W68</f>
        <v>200</v>
      </c>
      <c r="Y68" s="448">
        <f t="shared" ref="Y68:Y130" si="35">Z68-X68</f>
        <v>-83</v>
      </c>
      <c r="Z68" s="519">
        <f t="shared" si="29"/>
        <v>117</v>
      </c>
      <c r="AA68" s="447">
        <f t="shared" si="30"/>
        <v>23</v>
      </c>
      <c r="AB68" s="449">
        <f t="shared" si="31"/>
        <v>8.0512645675000005</v>
      </c>
      <c r="AC68" s="450">
        <f t="shared" si="32"/>
        <v>60</v>
      </c>
      <c r="AL68" s="443" t="s">
        <v>156</v>
      </c>
      <c r="AM68" s="453">
        <f>IFERROR(VLOOKUP(AL68,'IND kg'!B:T,19,0),0)</f>
        <v>53.834299970437506</v>
      </c>
      <c r="AN68" s="454">
        <f>IFERROR(VLOOKUP(AL68,'IND cash'!B:T,19,0),0)</f>
        <v>250</v>
      </c>
      <c r="AO68" s="451">
        <f>IFERROR(VLOOKUP(AL68,'IND fish'!B:T,19,0),0)</f>
        <v>79</v>
      </c>
      <c r="AQ68" s="443" t="s">
        <v>456</v>
      </c>
      <c r="AR68" s="443">
        <f t="shared" ref="AR68:AR99" si="36">VLOOKUP(AQ68,AL:AO,4,0)</f>
        <v>0</v>
      </c>
    </row>
    <row r="69" spans="1:44" ht="13.5" hidden="1" customHeight="1" x14ac:dyDescent="0.2">
      <c r="A69" s="360">
        <v>67</v>
      </c>
      <c r="B69" s="447" t="s">
        <v>238</v>
      </c>
      <c r="C69" s="448" t="str">
        <f t="shared" si="24"/>
        <v>0</v>
      </c>
      <c r="D69" s="447" t="str">
        <f t="shared" si="26"/>
        <v/>
      </c>
      <c r="E69" s="447" t="s">
        <v>350</v>
      </c>
      <c r="F69" s="448">
        <f>IFERROR(VLOOKUP(B69,'Round 1'!B:AM,3,0),26)</f>
        <v>8</v>
      </c>
      <c r="G69" s="448">
        <f>IFERROR(VLOOKUP(B69,'Round  (2)'!B:AI,6,0),25)</f>
        <v>25</v>
      </c>
      <c r="H69" s="448">
        <f>IFERROR(VLOOKUP(B69,'Round  (3)'!B:AO,6,0),28)</f>
        <v>28</v>
      </c>
      <c r="I69" s="448">
        <f>IFERROR(VLOOKUP(B69,'Round (4)'!B:AQ,6,0),28)</f>
        <v>28</v>
      </c>
      <c r="J69" s="448">
        <f>IFERROR(VLOOKUP(B69,'Round  (5)'!B:H,6,0),25)</f>
        <v>25</v>
      </c>
      <c r="K69" s="448">
        <f>IFERROR(VLOOKUP(B69,'Round  (6)'!B:H,6,0),25)</f>
        <v>25</v>
      </c>
      <c r="L69" s="448">
        <f>IFERROR(VLOOKUP(B69,'Round  (7)'!B:H,6,0),24)</f>
        <v>24</v>
      </c>
      <c r="M69" s="435">
        <f>IFERROR(VLOOKUP(B69,'Round  (8)'!B:H,6,0),24)</f>
        <v>24</v>
      </c>
      <c r="N69" s="435">
        <f>IFERROR(VLOOKUP(B69,'Round  (9)'!B:H,6,0),27)</f>
        <v>11</v>
      </c>
      <c r="O69" s="435">
        <f>IF(IFERROR(VLOOKUP(B69,'Round  (10)'!B:T,6,0),26)=0,21,IFERROR(VLOOKUP(B69,'Round  (10)'!B:T,6,0),26))</f>
        <v>21</v>
      </c>
      <c r="P69" s="447"/>
      <c r="Q69" s="447"/>
      <c r="R69" s="449">
        <f t="shared" si="27"/>
        <v>1.842719003125</v>
      </c>
      <c r="S69" s="448">
        <f t="shared" si="28"/>
        <v>219</v>
      </c>
      <c r="T69" s="448"/>
      <c r="U69" s="448"/>
      <c r="V69" s="448"/>
      <c r="W69" s="448">
        <f t="shared" si="33"/>
        <v>0</v>
      </c>
      <c r="X69" s="448">
        <f t="shared" si="34"/>
        <v>219</v>
      </c>
      <c r="Y69" s="448">
        <f t="shared" si="35"/>
        <v>-81</v>
      </c>
      <c r="Z69" s="519">
        <f t="shared" si="29"/>
        <v>138</v>
      </c>
      <c r="AA69" s="447">
        <f t="shared" si="30"/>
        <v>11</v>
      </c>
      <c r="AB69" s="449">
        <f t="shared" si="31"/>
        <v>1.842719003125</v>
      </c>
      <c r="AC69" s="450">
        <f t="shared" si="32"/>
        <v>0</v>
      </c>
      <c r="AL69" s="443" t="s">
        <v>163</v>
      </c>
      <c r="AM69" s="453">
        <f>IFERROR(VLOOKUP(AL69,'IND kg'!B:T,19,0),0)</f>
        <v>8.8592259765625005</v>
      </c>
      <c r="AN69" s="454">
        <f>IFERROR(VLOOKUP(AL69,'IND cash'!B:T,19,0),0)</f>
        <v>190</v>
      </c>
      <c r="AO69" s="451">
        <f>IFERROR(VLOOKUP(AL69,'IND fish'!B:T,19,0),0)</f>
        <v>25</v>
      </c>
      <c r="AQ69" s="443" t="s">
        <v>451</v>
      </c>
      <c r="AR69" s="443">
        <f t="shared" si="36"/>
        <v>0</v>
      </c>
    </row>
    <row r="70" spans="1:44" ht="13.5" hidden="1" customHeight="1" x14ac:dyDescent="0.2">
      <c r="A70" s="360">
        <v>68</v>
      </c>
      <c r="B70" s="447" t="s">
        <v>12</v>
      </c>
      <c r="C70" s="448">
        <f t="shared" si="24"/>
        <v>0</v>
      </c>
      <c r="D70" s="447" t="str">
        <f t="shared" si="26"/>
        <v>Portsmouth</v>
      </c>
      <c r="E70" s="447" t="s">
        <v>350</v>
      </c>
      <c r="F70" s="448">
        <f>IFERROR(VLOOKUP(B70,'Round 1'!B:AM,3,0),26)</f>
        <v>9</v>
      </c>
      <c r="G70" s="448">
        <f>IFERROR(VLOOKUP(B70,'Round  (2)'!B:AI,6,0),25)</f>
        <v>11</v>
      </c>
      <c r="H70" s="448">
        <f>IFERROR(VLOOKUP(B70,'Round  (3)'!B:AO,6,0),28)</f>
        <v>28</v>
      </c>
      <c r="I70" s="448">
        <f>IFERROR(VLOOKUP(B70,'Round (4)'!B:AQ,6,0),28)</f>
        <v>28</v>
      </c>
      <c r="J70" s="448">
        <f>IFERROR(VLOOKUP(B70,'Round  (5)'!B:H,6,0),25)</f>
        <v>25</v>
      </c>
      <c r="K70" s="448">
        <f>IFERROR(VLOOKUP(B70,'Round  (6)'!B:H,6,0),25)</f>
        <v>25</v>
      </c>
      <c r="L70" s="448">
        <f>IFERROR(VLOOKUP(B70,'Round  (7)'!B:H,6,0),24)</f>
        <v>24</v>
      </c>
      <c r="M70" s="435">
        <f>IFERROR(VLOOKUP(B70,'Round  (8)'!B:H,6,0),24)</f>
        <v>24</v>
      </c>
      <c r="N70" s="435">
        <f>IFERROR(VLOOKUP(B70,'Round  (9)'!B:H,6,0),27)</f>
        <v>27</v>
      </c>
      <c r="O70" s="435">
        <f>IF(IFERROR(VLOOKUP(B70,'Round  (10)'!B:T,6,0),26)=0,21,IFERROR(VLOOKUP(B70,'Round  (10)'!B:T,6,0),26))</f>
        <v>26</v>
      </c>
      <c r="P70" s="447"/>
      <c r="Q70" s="447"/>
      <c r="R70" s="449">
        <f t="shared" si="27"/>
        <v>1.2757285406250001</v>
      </c>
      <c r="S70" s="448">
        <f t="shared" si="28"/>
        <v>227</v>
      </c>
      <c r="T70" s="448"/>
      <c r="U70" s="448"/>
      <c r="V70" s="448"/>
      <c r="W70" s="448">
        <f t="shared" si="33"/>
        <v>0</v>
      </c>
      <c r="X70" s="448">
        <f t="shared" si="34"/>
        <v>227</v>
      </c>
      <c r="Y70" s="448">
        <f t="shared" si="35"/>
        <v>-83</v>
      </c>
      <c r="Z70" s="519">
        <f t="shared" si="29"/>
        <v>144</v>
      </c>
      <c r="AA70" s="447">
        <f t="shared" si="30"/>
        <v>8</v>
      </c>
      <c r="AB70" s="449">
        <f t="shared" si="31"/>
        <v>1.2757285406250001</v>
      </c>
      <c r="AC70" s="450">
        <f t="shared" si="32"/>
        <v>0</v>
      </c>
      <c r="AL70" s="443" t="s">
        <v>169</v>
      </c>
      <c r="AM70" s="453">
        <f>IFERROR(VLOOKUP(AL70,'IND kg'!B:T,19,0),0)</f>
        <v>38.420664247375001</v>
      </c>
      <c r="AN70" s="454">
        <f>IFERROR(VLOOKUP(AL70,'IND cash'!B:T,19,0),0)</f>
        <v>155</v>
      </c>
      <c r="AO70" s="451">
        <f>IFERROR(VLOOKUP(AL70,'IND fish'!B:T,19,0),0)</f>
        <v>44</v>
      </c>
      <c r="AQ70" s="443" t="s">
        <v>252</v>
      </c>
      <c r="AR70" s="443">
        <f t="shared" si="36"/>
        <v>3</v>
      </c>
    </row>
    <row r="71" spans="1:44" ht="13.5" hidden="1" customHeight="1" x14ac:dyDescent="0.2">
      <c r="A71" s="360">
        <v>69</v>
      </c>
      <c r="B71" s="447" t="s">
        <v>182</v>
      </c>
      <c r="C71" s="448" t="str">
        <f t="shared" si="24"/>
        <v>0</v>
      </c>
      <c r="D71" s="447" t="str">
        <f t="shared" si="26"/>
        <v/>
      </c>
      <c r="E71" s="447" t="s">
        <v>350</v>
      </c>
      <c r="F71" s="448">
        <f>IFERROR(VLOOKUP(B71,'Round 1'!B:AM,3,0),26)</f>
        <v>15</v>
      </c>
      <c r="G71" s="448">
        <f>IFERROR(VLOOKUP(B71,'Round  (2)'!B:AI,6,0),25)</f>
        <v>6</v>
      </c>
      <c r="H71" s="448">
        <f>IFERROR(VLOOKUP(B71,'Round  (3)'!B:AO,6,0),28)</f>
        <v>9</v>
      </c>
      <c r="I71" s="448">
        <f>IFERROR(VLOOKUP(B71,'Round (4)'!B:AQ,6,0),28)</f>
        <v>9</v>
      </c>
      <c r="J71" s="448">
        <f>IFERROR(VLOOKUP(B71,'Round  (5)'!B:H,6,0),25)</f>
        <v>25</v>
      </c>
      <c r="K71" s="448">
        <f>IFERROR(VLOOKUP(B71,'Round  (6)'!B:H,6,0),25)</f>
        <v>25</v>
      </c>
      <c r="L71" s="448">
        <f>IFERROR(VLOOKUP(B71,'Round  (7)'!B:H,6,0),24)</f>
        <v>24</v>
      </c>
      <c r="M71" s="435">
        <f>IFERROR(VLOOKUP(B71,'Round  (8)'!B:H,6,0),24)</f>
        <v>24</v>
      </c>
      <c r="N71" s="435">
        <f>IFERROR(VLOOKUP(B71,'Round  (9)'!B:H,6,0),27)</f>
        <v>6</v>
      </c>
      <c r="O71" s="435">
        <f>IF(IFERROR(VLOOKUP(B71,'Round  (10)'!B:T,6,0),26)=0,21,IFERROR(VLOOKUP(B71,'Round  (10)'!B:T,6,0),26))</f>
        <v>26</v>
      </c>
      <c r="P71" s="447"/>
      <c r="Q71" s="447"/>
      <c r="R71" s="449">
        <f t="shared" si="27"/>
        <v>23.534180052812502</v>
      </c>
      <c r="S71" s="448">
        <f t="shared" si="28"/>
        <v>169</v>
      </c>
      <c r="T71" s="448"/>
      <c r="U71" s="448"/>
      <c r="V71" s="448"/>
      <c r="W71" s="448">
        <f t="shared" si="33"/>
        <v>0</v>
      </c>
      <c r="X71" s="448">
        <f t="shared" si="34"/>
        <v>169</v>
      </c>
      <c r="Y71" s="448">
        <f t="shared" si="35"/>
        <v>-76</v>
      </c>
      <c r="Z71" s="519">
        <f t="shared" si="29"/>
        <v>93</v>
      </c>
      <c r="AA71" s="447">
        <f t="shared" si="30"/>
        <v>55</v>
      </c>
      <c r="AB71" s="449">
        <f t="shared" si="31"/>
        <v>23.534180052812502</v>
      </c>
      <c r="AC71" s="450">
        <f t="shared" si="32"/>
        <v>0</v>
      </c>
      <c r="AL71" s="443" t="s">
        <v>174</v>
      </c>
      <c r="AM71" s="453">
        <f>IFERROR(VLOOKUP(AL71,'IND kg'!B:T,19,0),0)</f>
        <v>10.966665275650001</v>
      </c>
      <c r="AN71" s="454">
        <f>IFERROR(VLOOKUP(AL71,'IND cash'!B:T,19,0),0)</f>
        <v>0</v>
      </c>
      <c r="AO71" s="451">
        <f>IFERROR(VLOOKUP(AL71,'IND fish'!B:T,19,0),0)</f>
        <v>12</v>
      </c>
      <c r="AQ71" s="443" t="s">
        <v>155</v>
      </c>
      <c r="AR71" s="443">
        <f t="shared" si="36"/>
        <v>80</v>
      </c>
    </row>
    <row r="72" spans="1:44" ht="13.5" hidden="1" customHeight="1" x14ac:dyDescent="0.2">
      <c r="A72" s="360">
        <v>70</v>
      </c>
      <c r="B72" s="447" t="s">
        <v>183</v>
      </c>
      <c r="C72" s="448" t="str">
        <f t="shared" si="24"/>
        <v>0</v>
      </c>
      <c r="D72" s="447" t="str">
        <f t="shared" si="26"/>
        <v/>
      </c>
      <c r="E72" s="447" t="s">
        <v>350</v>
      </c>
      <c r="F72" s="448">
        <f>IFERROR(VLOOKUP(B72,'Round 1'!B:AM,3,0),26)</f>
        <v>21</v>
      </c>
      <c r="G72" s="448">
        <f>IFERROR(VLOOKUP(B72,'Round  (2)'!B:AI,6,0),25)</f>
        <v>25</v>
      </c>
      <c r="H72" s="448">
        <f>IFERROR(VLOOKUP(B72,'Round  (3)'!B:AO,6,0),28)</f>
        <v>8</v>
      </c>
      <c r="I72" s="448">
        <f>IFERROR(VLOOKUP(B72,'Round (4)'!B:AQ,6,0),28)</f>
        <v>28</v>
      </c>
      <c r="J72" s="448">
        <f>IFERROR(VLOOKUP(B72,'Round  (5)'!B:H,6,0),25)</f>
        <v>25</v>
      </c>
      <c r="K72" s="448">
        <f>IFERROR(VLOOKUP(B72,'Round  (6)'!B:H,6,0),25)</f>
        <v>25</v>
      </c>
      <c r="L72" s="448">
        <f>IFERROR(VLOOKUP(B72,'Round  (7)'!B:H,6,0),24)</f>
        <v>19</v>
      </c>
      <c r="M72" s="435">
        <f>IFERROR(VLOOKUP(B72,'Round  (8)'!B:H,6,0),24)</f>
        <v>24</v>
      </c>
      <c r="N72" s="435">
        <f>IFERROR(VLOOKUP(B72,'Round  (9)'!B:H,6,0),27)</f>
        <v>27</v>
      </c>
      <c r="O72" s="435">
        <f>IF(IFERROR(VLOOKUP(B72,'Round  (10)'!B:T,6,0),26)=0,21,IFERROR(VLOOKUP(B72,'Round  (10)'!B:T,6,0),26))</f>
        <v>26</v>
      </c>
      <c r="P72" s="447"/>
      <c r="Q72" s="447"/>
      <c r="R72" s="449">
        <f t="shared" si="27"/>
        <v>1.5025247256250001</v>
      </c>
      <c r="S72" s="448">
        <f t="shared" si="28"/>
        <v>228</v>
      </c>
      <c r="T72" s="448"/>
      <c r="U72" s="448"/>
      <c r="V72" s="448"/>
      <c r="W72" s="448">
        <f t="shared" si="33"/>
        <v>0</v>
      </c>
      <c r="X72" s="448">
        <f t="shared" si="34"/>
        <v>228</v>
      </c>
      <c r="Y72" s="448">
        <f t="shared" si="35"/>
        <v>-81</v>
      </c>
      <c r="Z72" s="519">
        <f t="shared" si="29"/>
        <v>147</v>
      </c>
      <c r="AA72" s="447">
        <f t="shared" si="30"/>
        <v>0</v>
      </c>
      <c r="AB72" s="449">
        <f t="shared" si="31"/>
        <v>1.5025247256250001</v>
      </c>
      <c r="AC72" s="450">
        <f t="shared" si="32"/>
        <v>0</v>
      </c>
      <c r="AL72" s="443" t="s">
        <v>285</v>
      </c>
      <c r="AM72" s="453">
        <f>IFERROR(VLOOKUP(AL72,'IND kg'!B:T,19,0),0)</f>
        <v>8.6749540762500015</v>
      </c>
      <c r="AN72" s="454">
        <f>IFERROR(VLOOKUP(AL72,'IND cash'!B:T,19,0),0)</f>
        <v>85</v>
      </c>
      <c r="AO72" s="451">
        <f>IFERROR(VLOOKUP(AL72,'IND fish'!B:T,19,0),0)</f>
        <v>18</v>
      </c>
      <c r="AQ72" s="443" t="s">
        <v>419</v>
      </c>
      <c r="AR72" s="443">
        <f t="shared" si="36"/>
        <v>0</v>
      </c>
    </row>
    <row r="73" spans="1:44" ht="13.5" hidden="1" customHeight="1" x14ac:dyDescent="0.2">
      <c r="A73" s="360">
        <v>71</v>
      </c>
      <c r="B73" s="447" t="s">
        <v>323</v>
      </c>
      <c r="C73" s="448" t="str">
        <f t="shared" si="24"/>
        <v>0</v>
      </c>
      <c r="D73" s="447" t="str">
        <f t="shared" si="26"/>
        <v/>
      </c>
      <c r="E73" s="447" t="s">
        <v>350</v>
      </c>
      <c r="F73" s="448">
        <f>IFERROR(VLOOKUP(B73,'Round 1'!B:AM,3,0),26)</f>
        <v>26</v>
      </c>
      <c r="G73" s="448">
        <f>IFERROR(VLOOKUP(B73,'Round  (2)'!B:AI,6,0),25)</f>
        <v>25</v>
      </c>
      <c r="H73" s="448">
        <f>IFERROR(VLOOKUP(B73,'Round  (3)'!B:AO,6,0),28)</f>
        <v>2</v>
      </c>
      <c r="I73" s="448">
        <f>IFERROR(VLOOKUP(B73,'Round (4)'!B:AQ,6,0),28)</f>
        <v>28</v>
      </c>
      <c r="J73" s="448">
        <f>IFERROR(VLOOKUP(B73,'Round  (5)'!B:H,6,0),25)</f>
        <v>25</v>
      </c>
      <c r="K73" s="448">
        <f>IFERROR(VLOOKUP(B73,'Round  (6)'!B:H,6,0),25)</f>
        <v>25</v>
      </c>
      <c r="L73" s="448">
        <f>IFERROR(VLOOKUP(B73,'Round  (7)'!B:H,6,0),24)</f>
        <v>24</v>
      </c>
      <c r="M73" s="435">
        <f>IFERROR(VLOOKUP(B73,'Round  (8)'!B:H,6,0),24)</f>
        <v>24</v>
      </c>
      <c r="N73" s="435">
        <f>IFERROR(VLOOKUP(B73,'Round  (9)'!B:H,6,0),27)</f>
        <v>27</v>
      </c>
      <c r="O73" s="435">
        <f>IF(IFERROR(VLOOKUP(B73,'Round  (10)'!B:T,6,0),26)=0,21,IFERROR(VLOOKUP(B73,'Round  (10)'!B:T,6,0),26))</f>
        <v>26</v>
      </c>
      <c r="P73" s="447"/>
      <c r="Q73" s="447"/>
      <c r="R73" s="449">
        <f t="shared" si="27"/>
        <v>2.4947580350000003</v>
      </c>
      <c r="S73" s="448">
        <f t="shared" si="28"/>
        <v>232</v>
      </c>
      <c r="T73" s="448"/>
      <c r="U73" s="448"/>
      <c r="V73" s="448"/>
      <c r="W73" s="448">
        <f t="shared" si="33"/>
        <v>0</v>
      </c>
      <c r="X73" s="448">
        <f t="shared" si="34"/>
        <v>232</v>
      </c>
      <c r="Y73" s="448">
        <f t="shared" si="35"/>
        <v>-81</v>
      </c>
      <c r="Z73" s="519">
        <f t="shared" si="29"/>
        <v>151</v>
      </c>
      <c r="AA73" s="447">
        <f t="shared" si="30"/>
        <v>0</v>
      </c>
      <c r="AB73" s="449">
        <f t="shared" si="31"/>
        <v>2.4947580350000003</v>
      </c>
      <c r="AC73" s="450">
        <f t="shared" si="32"/>
        <v>60</v>
      </c>
      <c r="AL73" s="443" t="s">
        <v>289</v>
      </c>
      <c r="AM73" s="453">
        <f>IFERROR(VLOOKUP(AL73,'IND kg'!B:T,19,0),0)</f>
        <v>0</v>
      </c>
      <c r="AN73" s="454">
        <f>IFERROR(VLOOKUP(AL73,'IND cash'!B:T,19,0),0)</f>
        <v>0</v>
      </c>
      <c r="AO73" s="451">
        <f>IFERROR(VLOOKUP(AL73,'IND fish'!B:T,19,0),0)</f>
        <v>0</v>
      </c>
      <c r="AQ73" s="443" t="s">
        <v>326</v>
      </c>
      <c r="AR73" s="443">
        <f t="shared" si="36"/>
        <v>13</v>
      </c>
    </row>
    <row r="74" spans="1:44" ht="13.5" hidden="1" customHeight="1" x14ac:dyDescent="0.2">
      <c r="A74" s="360">
        <v>72</v>
      </c>
      <c r="B74" s="447" t="s">
        <v>244</v>
      </c>
      <c r="C74" s="448" t="str">
        <f t="shared" si="24"/>
        <v>0</v>
      </c>
      <c r="D74" s="447" t="str">
        <f t="shared" si="26"/>
        <v/>
      </c>
      <c r="E74" s="447" t="s">
        <v>350</v>
      </c>
      <c r="F74" s="448">
        <f>IFERROR(VLOOKUP(B74,'Round 1'!B:AM,3,0),26)</f>
        <v>12</v>
      </c>
      <c r="G74" s="448">
        <f>IFERROR(VLOOKUP(B74,'Round  (2)'!B:AI,6,0),25)</f>
        <v>25</v>
      </c>
      <c r="H74" s="448">
        <f>IFERROR(VLOOKUP(B74,'Round  (3)'!B:AO,6,0),28)</f>
        <v>28</v>
      </c>
      <c r="I74" s="448">
        <f>IFERROR(VLOOKUP(B74,'Round (4)'!B:AQ,6,0),28)</f>
        <v>28</v>
      </c>
      <c r="J74" s="448">
        <f>IFERROR(VLOOKUP(B74,'Round  (5)'!B:H,6,0),25)</f>
        <v>25</v>
      </c>
      <c r="K74" s="448">
        <f>IFERROR(VLOOKUP(B74,'Round  (6)'!B:H,6,0),25)</f>
        <v>25</v>
      </c>
      <c r="L74" s="448">
        <f>IFERROR(VLOOKUP(B74,'Round  (7)'!B:H,6,0),24)</f>
        <v>24</v>
      </c>
      <c r="M74" s="435">
        <f>IFERROR(VLOOKUP(B74,'Round  (8)'!B:H,6,0),24)</f>
        <v>24</v>
      </c>
      <c r="N74" s="435">
        <f>IFERROR(VLOOKUP(B74,'Round  (9)'!B:H,6,0),27)</f>
        <v>16</v>
      </c>
      <c r="O74" s="435">
        <f>IF(IFERROR(VLOOKUP(B74,'Round  (10)'!B:T,6,0),26)=0,21,IFERROR(VLOOKUP(B74,'Round  (10)'!B:T,6,0),26))</f>
        <v>8</v>
      </c>
      <c r="P74" s="447"/>
      <c r="Q74" s="447"/>
      <c r="R74" s="449">
        <f t="shared" si="27"/>
        <v>16.479845107125001</v>
      </c>
      <c r="S74" s="448">
        <f t="shared" si="28"/>
        <v>215</v>
      </c>
      <c r="T74" s="448"/>
      <c r="U74" s="448"/>
      <c r="V74" s="448"/>
      <c r="W74" s="448">
        <f t="shared" si="33"/>
        <v>0</v>
      </c>
      <c r="X74" s="448">
        <f t="shared" si="34"/>
        <v>215</v>
      </c>
      <c r="Y74" s="448">
        <f t="shared" si="35"/>
        <v>-81</v>
      </c>
      <c r="Z74" s="519">
        <f t="shared" si="29"/>
        <v>134</v>
      </c>
      <c r="AA74" s="447">
        <f t="shared" si="30"/>
        <v>10</v>
      </c>
      <c r="AB74" s="449">
        <f t="shared" si="31"/>
        <v>16.479845107125001</v>
      </c>
      <c r="AC74" s="450">
        <f t="shared" si="32"/>
        <v>0</v>
      </c>
      <c r="AL74" s="443" t="s">
        <v>240</v>
      </c>
      <c r="AM74" s="453">
        <f>IFERROR(VLOOKUP(AL74,'IND kg'!B:T,19,0),0)</f>
        <v>0.87883521687499999</v>
      </c>
      <c r="AN74" s="454">
        <f>IFERROR(VLOOKUP(AL74,'IND cash'!B:T,19,0),0)</f>
        <v>0</v>
      </c>
      <c r="AO74" s="451">
        <f>IFERROR(VLOOKUP(AL74,'IND fish'!B:T,19,0),0)</f>
        <v>6</v>
      </c>
      <c r="AQ74" s="443" t="s">
        <v>421</v>
      </c>
      <c r="AR74" s="443">
        <f t="shared" si="36"/>
        <v>0</v>
      </c>
    </row>
    <row r="75" spans="1:44" ht="13.5" hidden="1" customHeight="1" x14ac:dyDescent="0.2">
      <c r="A75" s="360">
        <v>73</v>
      </c>
      <c r="B75" s="447" t="s">
        <v>394</v>
      </c>
      <c r="C75" s="448" t="str">
        <f t="shared" si="24"/>
        <v>0</v>
      </c>
      <c r="D75" s="447" t="str">
        <f t="shared" si="26"/>
        <v/>
      </c>
      <c r="E75" s="447" t="s">
        <v>350</v>
      </c>
      <c r="F75" s="448">
        <f>IFERROR(VLOOKUP(B75,'Round 1'!B:AM,3,0),26)</f>
        <v>26</v>
      </c>
      <c r="G75" s="448">
        <f>IFERROR(VLOOKUP(B75,'Round  (2)'!B:AI,6,0),25)</f>
        <v>25</v>
      </c>
      <c r="H75" s="448">
        <f>IFERROR(VLOOKUP(B75,'Round  (3)'!B:AO,6,0),28)</f>
        <v>28</v>
      </c>
      <c r="I75" s="448">
        <f>IFERROR(VLOOKUP(B75,'Round (4)'!B:AQ,6,0),28)</f>
        <v>4</v>
      </c>
      <c r="J75" s="448">
        <f>IFERROR(VLOOKUP(B75,'Round  (5)'!B:H,6,0),25)</f>
        <v>25</v>
      </c>
      <c r="K75" s="448">
        <f>IFERROR(VLOOKUP(B75,'Round  (6)'!B:H,6,0),25)</f>
        <v>25</v>
      </c>
      <c r="L75" s="448">
        <f>IFERROR(VLOOKUP(B75,'Round  (7)'!B:H,6,0),24)</f>
        <v>24</v>
      </c>
      <c r="M75" s="435">
        <f>IFERROR(VLOOKUP(B75,'Round  (8)'!B:H,6,0),24)</f>
        <v>24</v>
      </c>
      <c r="N75" s="435">
        <f>IFERROR(VLOOKUP(B75,'Round  (9)'!B:H,6,0),27)</f>
        <v>27</v>
      </c>
      <c r="O75" s="435">
        <f>IF(IFERROR(VLOOKUP(B75,'Round  (10)'!B:T,6,0),26)=0,21,IFERROR(VLOOKUP(B75,'Round  (10)'!B:T,6,0),26))</f>
        <v>1</v>
      </c>
      <c r="P75" s="447"/>
      <c r="Q75" s="447"/>
      <c r="R75" s="449">
        <f t="shared" si="27"/>
        <v>11.353984011562501</v>
      </c>
      <c r="S75" s="448">
        <f t="shared" si="28"/>
        <v>209</v>
      </c>
      <c r="T75" s="448"/>
      <c r="U75" s="448"/>
      <c r="V75" s="448"/>
      <c r="W75" s="448">
        <f t="shared" si="33"/>
        <v>0</v>
      </c>
      <c r="X75" s="448">
        <f t="shared" si="34"/>
        <v>209</v>
      </c>
      <c r="Y75" s="448">
        <f t="shared" si="35"/>
        <v>-81</v>
      </c>
      <c r="Z75" s="519">
        <f t="shared" si="29"/>
        <v>128</v>
      </c>
      <c r="AA75" s="447">
        <f t="shared" si="30"/>
        <v>26</v>
      </c>
      <c r="AB75" s="449">
        <f t="shared" si="31"/>
        <v>11.353984011562501</v>
      </c>
      <c r="AC75" s="450">
        <f t="shared" si="32"/>
        <v>130</v>
      </c>
      <c r="AL75" s="443" t="s">
        <v>244</v>
      </c>
      <c r="AM75" s="453">
        <f>IFERROR(VLOOKUP(AL75,'IND kg'!B:T,19,0),0)</f>
        <v>16.479845107125001</v>
      </c>
      <c r="AN75" s="454">
        <f>IFERROR(VLOOKUP(AL75,'IND cash'!B:T,19,0),0)</f>
        <v>0</v>
      </c>
      <c r="AO75" s="451">
        <f>IFERROR(VLOOKUP(AL75,'IND fish'!B:T,19,0),0)</f>
        <v>10</v>
      </c>
      <c r="AQ75" s="443" t="s">
        <v>424</v>
      </c>
      <c r="AR75" s="443">
        <f t="shared" si="36"/>
        <v>0</v>
      </c>
    </row>
    <row r="76" spans="1:44" ht="13.5" hidden="1" customHeight="1" x14ac:dyDescent="0.2">
      <c r="A76" s="360">
        <v>74</v>
      </c>
      <c r="B76" s="447" t="s">
        <v>324</v>
      </c>
      <c r="C76" s="448" t="str">
        <f t="shared" si="24"/>
        <v>0</v>
      </c>
      <c r="D76" s="447" t="str">
        <f t="shared" si="26"/>
        <v/>
      </c>
      <c r="E76" s="447" t="s">
        <v>350</v>
      </c>
      <c r="F76" s="448">
        <f>IFERROR(VLOOKUP(B76,'Round 1'!B:AM,3,0),26)</f>
        <v>26</v>
      </c>
      <c r="G76" s="448">
        <f>IFERROR(VLOOKUP(B76,'Round  (2)'!B:AI,6,0),25)</f>
        <v>25</v>
      </c>
      <c r="H76" s="448">
        <f>IFERROR(VLOOKUP(B76,'Round  (3)'!B:AO,6,0),28)</f>
        <v>4</v>
      </c>
      <c r="I76" s="448">
        <f>IFERROR(VLOOKUP(B76,'Round (4)'!B:AQ,6,0),28)</f>
        <v>28</v>
      </c>
      <c r="J76" s="448">
        <f>IFERROR(VLOOKUP(B76,'Round  (5)'!B:H,6,0),25)</f>
        <v>25</v>
      </c>
      <c r="K76" s="448">
        <f>IFERROR(VLOOKUP(B76,'Round  (6)'!B:H,6,0),25)</f>
        <v>25</v>
      </c>
      <c r="L76" s="448">
        <f>IFERROR(VLOOKUP(B76,'Round  (7)'!B:H,6,0),24)</f>
        <v>24</v>
      </c>
      <c r="M76" s="435">
        <f>IFERROR(VLOOKUP(B76,'Round  (8)'!B:H,6,0),24)</f>
        <v>24</v>
      </c>
      <c r="N76" s="435">
        <f>IFERROR(VLOOKUP(B76,'Round  (9)'!B:H,6,0),27)</f>
        <v>27</v>
      </c>
      <c r="O76" s="435">
        <f>IF(IFERROR(VLOOKUP(B76,'Round  (10)'!B:T,6,0),26)=0,21,IFERROR(VLOOKUP(B76,'Round  (10)'!B:T,6,0),26))</f>
        <v>26</v>
      </c>
      <c r="P76" s="447"/>
      <c r="Q76" s="447"/>
      <c r="R76" s="449">
        <f t="shared" si="27"/>
        <v>2.4947580350000003</v>
      </c>
      <c r="S76" s="448">
        <f t="shared" si="28"/>
        <v>234</v>
      </c>
      <c r="T76" s="448"/>
      <c r="U76" s="448"/>
      <c r="V76" s="448"/>
      <c r="W76" s="448">
        <f t="shared" si="33"/>
        <v>0</v>
      </c>
      <c r="X76" s="448">
        <f t="shared" si="34"/>
        <v>234</v>
      </c>
      <c r="Y76" s="448">
        <f t="shared" si="35"/>
        <v>-81</v>
      </c>
      <c r="Z76" s="519">
        <f t="shared" si="29"/>
        <v>153</v>
      </c>
      <c r="AA76" s="447">
        <f t="shared" si="30"/>
        <v>0</v>
      </c>
      <c r="AB76" s="449">
        <f t="shared" si="31"/>
        <v>2.4947580350000003</v>
      </c>
      <c r="AC76" s="450">
        <f t="shared" si="32"/>
        <v>30</v>
      </c>
      <c r="AL76" s="443" t="s">
        <v>307</v>
      </c>
      <c r="AM76" s="453">
        <f>IFERROR(VLOOKUP(AL76,'IND kg'!B:T,19,0),0)</f>
        <v>0.31184475437500003</v>
      </c>
      <c r="AN76" s="454">
        <f>IFERROR(VLOOKUP(AL76,'IND cash'!B:T,19,0),0)</f>
        <v>0</v>
      </c>
      <c r="AO76" s="451">
        <f>IFERROR(VLOOKUP(AL76,'IND fish'!B:T,19,0),0)</f>
        <v>0</v>
      </c>
      <c r="AQ76" s="443" t="s">
        <v>425</v>
      </c>
      <c r="AR76" s="443">
        <f t="shared" si="36"/>
        <v>14</v>
      </c>
    </row>
    <row r="77" spans="1:44" ht="13.5" hidden="1" customHeight="1" x14ac:dyDescent="0.2">
      <c r="A77" s="360">
        <v>75</v>
      </c>
      <c r="B77" s="447" t="s">
        <v>88</v>
      </c>
      <c r="C77" s="448" t="str">
        <f t="shared" si="24"/>
        <v>0</v>
      </c>
      <c r="D77" s="447" t="str">
        <f t="shared" si="26"/>
        <v/>
      </c>
      <c r="E77" s="447" t="s">
        <v>350</v>
      </c>
      <c r="F77" s="448">
        <f>IFERROR(VLOOKUP(B77,'Round 1'!B:AM,3,0),26)</f>
        <v>21</v>
      </c>
      <c r="G77" s="448">
        <f>IFERROR(VLOOKUP(B77,'Round  (2)'!B:AI,6,0),25)</f>
        <v>20</v>
      </c>
      <c r="H77" s="448">
        <f>IFERROR(VLOOKUP(B77,'Round  (3)'!B:AO,6,0),28)</f>
        <v>16</v>
      </c>
      <c r="I77" s="448">
        <f>IFERROR(VLOOKUP(B77,'Round (4)'!B:AQ,6,0),28)</f>
        <v>28</v>
      </c>
      <c r="J77" s="448">
        <f>IFERROR(VLOOKUP(B77,'Round  (5)'!B:H,6,0),25)</f>
        <v>25</v>
      </c>
      <c r="K77" s="448">
        <f>IFERROR(VLOOKUP(B77,'Round  (6)'!B:H,6,0),25)</f>
        <v>25</v>
      </c>
      <c r="L77" s="448">
        <f>IFERROR(VLOOKUP(B77,'Round  (7)'!B:H,6,0),24)</f>
        <v>24</v>
      </c>
      <c r="M77" s="435">
        <f>IFERROR(VLOOKUP(B77,'Round  (8)'!B:H,6,0),24)</f>
        <v>24</v>
      </c>
      <c r="N77" s="435">
        <f>IFERROR(VLOOKUP(B77,'Round  (9)'!B:H,6,0),27)</f>
        <v>27</v>
      </c>
      <c r="O77" s="435">
        <f>IF(IFERROR(VLOOKUP(B77,'Round  (10)'!B:T,6,0),26)=0,21,IFERROR(VLOOKUP(B77,'Round  (10)'!B:T,6,0),26))</f>
        <v>26</v>
      </c>
      <c r="P77" s="447"/>
      <c r="Q77" s="447"/>
      <c r="R77" s="449">
        <f t="shared" si="27"/>
        <v>0.11339809250000001</v>
      </c>
      <c r="S77" s="448">
        <f t="shared" si="28"/>
        <v>236</v>
      </c>
      <c r="T77" s="448"/>
      <c r="U77" s="448"/>
      <c r="V77" s="448"/>
      <c r="W77" s="448">
        <f t="shared" si="33"/>
        <v>0</v>
      </c>
      <c r="X77" s="448">
        <f t="shared" si="34"/>
        <v>236</v>
      </c>
      <c r="Y77" s="448">
        <f t="shared" si="35"/>
        <v>-81</v>
      </c>
      <c r="Z77" s="519">
        <f t="shared" si="29"/>
        <v>155</v>
      </c>
      <c r="AA77" s="447">
        <f t="shared" si="30"/>
        <v>0</v>
      </c>
      <c r="AB77" s="449">
        <f t="shared" si="31"/>
        <v>0.11339809250000001</v>
      </c>
      <c r="AC77" s="450">
        <f t="shared" si="32"/>
        <v>0</v>
      </c>
      <c r="AL77" s="451" t="s">
        <v>182</v>
      </c>
      <c r="AM77" s="453">
        <f>IFERROR(VLOOKUP(AL77,'IND kg'!B:T,19,0),0)</f>
        <v>23.534180052812502</v>
      </c>
      <c r="AN77" s="454">
        <f>IFERROR(VLOOKUP(AL77,'IND cash'!B:T,19,0),0)</f>
        <v>0</v>
      </c>
      <c r="AO77" s="451">
        <f>IFERROR(VLOOKUP(AL77,'IND fish'!B:T,19,0),0)</f>
        <v>55</v>
      </c>
      <c r="AQ77" s="443" t="s">
        <v>319</v>
      </c>
      <c r="AR77" s="443">
        <f t="shared" si="36"/>
        <v>3</v>
      </c>
    </row>
    <row r="78" spans="1:44" hidden="1" x14ac:dyDescent="0.2">
      <c r="A78" s="360">
        <v>76</v>
      </c>
      <c r="B78" s="447" t="s">
        <v>237</v>
      </c>
      <c r="C78" s="448" t="str">
        <f t="shared" si="24"/>
        <v>0</v>
      </c>
      <c r="D78" s="447" t="str">
        <f t="shared" si="26"/>
        <v/>
      </c>
      <c r="E78" s="447" t="s">
        <v>350</v>
      </c>
      <c r="F78" s="448">
        <f>IFERROR(VLOOKUP(B78,'Round 1'!B:AM,3,0),26)</f>
        <v>21</v>
      </c>
      <c r="G78" s="448">
        <f>IFERROR(VLOOKUP(B78,'Round  (2)'!B:AI,6,0),25)</f>
        <v>25</v>
      </c>
      <c r="H78" s="448">
        <f>IFERROR(VLOOKUP(B78,'Round  (3)'!B:AO,6,0),28)</f>
        <v>28</v>
      </c>
      <c r="I78" s="448">
        <f>IFERROR(VLOOKUP(B78,'Round (4)'!B:AQ,6,0),28)</f>
        <v>12</v>
      </c>
      <c r="J78" s="448">
        <f>IFERROR(VLOOKUP(B78,'Round  (5)'!B:H,6,0),25)</f>
        <v>25</v>
      </c>
      <c r="K78" s="448">
        <f>IFERROR(VLOOKUP(B78,'Round  (6)'!B:H,6,0),25)</f>
        <v>25</v>
      </c>
      <c r="L78" s="448">
        <f>IFERROR(VLOOKUP(B78,'Round  (7)'!B:H,6,0),24)</f>
        <v>24</v>
      </c>
      <c r="M78" s="435">
        <f>IFERROR(VLOOKUP(B78,'Round  (8)'!B:H,6,0),24)</f>
        <v>24</v>
      </c>
      <c r="N78" s="435">
        <f>IFERROR(VLOOKUP(B78,'Round  (9)'!B:H,6,0),27)</f>
        <v>27</v>
      </c>
      <c r="O78" s="435">
        <f>IF(IFERROR(VLOOKUP(B78,'Round  (10)'!B:T,6,0),26)=0,21,IFERROR(VLOOKUP(B78,'Round  (10)'!B:T,6,0),26))</f>
        <v>26</v>
      </c>
      <c r="P78" s="447"/>
      <c r="Q78" s="447"/>
      <c r="R78" s="449">
        <f t="shared" si="27"/>
        <v>3.6570884831250003</v>
      </c>
      <c r="S78" s="448">
        <f t="shared" si="28"/>
        <v>237</v>
      </c>
      <c r="T78" s="448"/>
      <c r="U78" s="448"/>
      <c r="V78" s="448"/>
      <c r="W78" s="448">
        <f t="shared" si="33"/>
        <v>0</v>
      </c>
      <c r="X78" s="448">
        <f t="shared" si="34"/>
        <v>237</v>
      </c>
      <c r="Y78" s="448">
        <f t="shared" si="35"/>
        <v>-81</v>
      </c>
      <c r="Z78" s="519">
        <f t="shared" si="29"/>
        <v>156</v>
      </c>
      <c r="AA78" s="447">
        <f t="shared" si="30"/>
        <v>14</v>
      </c>
      <c r="AB78" s="449">
        <f t="shared" si="31"/>
        <v>3.6570884831250003</v>
      </c>
      <c r="AC78" s="450">
        <f t="shared" si="32"/>
        <v>0</v>
      </c>
      <c r="AL78" s="455" t="s">
        <v>313</v>
      </c>
      <c r="AM78" s="453">
        <f>IFERROR(VLOOKUP(AL78,'IND kg'!B:T,19,0),0)</f>
        <v>10.159613208750001</v>
      </c>
      <c r="AN78" s="454">
        <f>IFERROR(VLOOKUP(AL78,'IND cash'!B:T,19,0),0)</f>
        <v>0</v>
      </c>
      <c r="AO78" s="451">
        <f>IFERROR(VLOOKUP(AL78,'IND fish'!B:T,19,0),0)</f>
        <v>15</v>
      </c>
      <c r="AQ78" s="443" t="s">
        <v>317</v>
      </c>
      <c r="AR78" s="443">
        <f t="shared" si="36"/>
        <v>23</v>
      </c>
    </row>
    <row r="79" spans="1:44" hidden="1" x14ac:dyDescent="0.2">
      <c r="A79" s="360">
        <v>77</v>
      </c>
      <c r="B79" s="447" t="s">
        <v>325</v>
      </c>
      <c r="C79" s="448" t="str">
        <f t="shared" si="24"/>
        <v>0</v>
      </c>
      <c r="D79" s="447" t="str">
        <f t="shared" si="26"/>
        <v/>
      </c>
      <c r="E79" s="447" t="s">
        <v>350</v>
      </c>
      <c r="F79" s="448">
        <f>IFERROR(VLOOKUP(B79,'Round 1'!B:AM,3,0),26)</f>
        <v>26</v>
      </c>
      <c r="G79" s="448">
        <f>IFERROR(VLOOKUP(B79,'Round  (2)'!B:AI,6,0),25)</f>
        <v>25</v>
      </c>
      <c r="H79" s="448">
        <f>IFERROR(VLOOKUP(B79,'Round  (3)'!B:AO,6,0),28)</f>
        <v>7</v>
      </c>
      <c r="I79" s="448">
        <f>IFERROR(VLOOKUP(B79,'Round (4)'!B:AQ,6,0),28)</f>
        <v>28</v>
      </c>
      <c r="J79" s="448">
        <f>IFERROR(VLOOKUP(B79,'Round  (5)'!B:H,6,0),25)</f>
        <v>25</v>
      </c>
      <c r="K79" s="448">
        <f>IFERROR(VLOOKUP(B79,'Round  (6)'!B:H,6,0),25)</f>
        <v>25</v>
      </c>
      <c r="L79" s="448">
        <f>IFERROR(VLOOKUP(B79,'Round  (7)'!B:H,6,0),24)</f>
        <v>24</v>
      </c>
      <c r="M79" s="435">
        <f>IFERROR(VLOOKUP(B79,'Round  (8)'!B:H,6,0),24)</f>
        <v>24</v>
      </c>
      <c r="N79" s="435">
        <f>IFERROR(VLOOKUP(B79,'Round  (9)'!B:H,6,0),27)</f>
        <v>27</v>
      </c>
      <c r="O79" s="435">
        <f>IF(IFERROR(VLOOKUP(B79,'Round  (10)'!B:T,6,0),26)=0,21,IFERROR(VLOOKUP(B79,'Round  (10)'!B:T,6,0),26))</f>
        <v>26</v>
      </c>
      <c r="P79" s="447"/>
      <c r="Q79" s="447"/>
      <c r="R79" s="449">
        <f t="shared" si="27"/>
        <v>1.0489323556250001</v>
      </c>
      <c r="S79" s="448">
        <f t="shared" si="28"/>
        <v>237</v>
      </c>
      <c r="T79" s="448"/>
      <c r="U79" s="448"/>
      <c r="V79" s="448"/>
      <c r="W79" s="448">
        <f t="shared" si="33"/>
        <v>0</v>
      </c>
      <c r="X79" s="448">
        <f t="shared" si="34"/>
        <v>237</v>
      </c>
      <c r="Y79" s="448">
        <f t="shared" si="35"/>
        <v>-81</v>
      </c>
      <c r="Z79" s="519">
        <f t="shared" si="29"/>
        <v>156</v>
      </c>
      <c r="AA79" s="447">
        <f t="shared" si="30"/>
        <v>0</v>
      </c>
      <c r="AB79" s="449">
        <f t="shared" si="31"/>
        <v>1.0489323556250001</v>
      </c>
      <c r="AC79" s="450">
        <f t="shared" si="32"/>
        <v>0</v>
      </c>
      <c r="AL79" s="443" t="s">
        <v>235</v>
      </c>
      <c r="AM79" s="453">
        <f>IFERROR(VLOOKUP(AL79,'IND kg'!B:T,19,0),0)</f>
        <v>0.45359237000000002</v>
      </c>
      <c r="AN79" s="454">
        <f>IFERROR(VLOOKUP(AL79,'IND cash'!B:T,19,0),0)</f>
        <v>0</v>
      </c>
      <c r="AO79" s="451">
        <f>IFERROR(VLOOKUP(AL79,'IND fish'!B:T,19,0),0)</f>
        <v>3</v>
      </c>
      <c r="AQ79" s="443" t="s">
        <v>427</v>
      </c>
      <c r="AR79" s="443">
        <f t="shared" si="36"/>
        <v>0</v>
      </c>
    </row>
    <row r="80" spans="1:44" hidden="1" x14ac:dyDescent="0.2">
      <c r="A80" s="360">
        <v>78</v>
      </c>
      <c r="B80" s="447" t="s">
        <v>240</v>
      </c>
      <c r="C80" s="448" t="str">
        <f t="shared" ref="C80:C111" si="37">IFERROR(VLOOKUP(B80,$AF$3:$AH$66,3,0),"0")</f>
        <v>J</v>
      </c>
      <c r="D80" s="447" t="str">
        <f t="shared" si="26"/>
        <v>Poole</v>
      </c>
      <c r="E80" s="447" t="s">
        <v>350</v>
      </c>
      <c r="F80" s="448">
        <f>IFERROR(VLOOKUP(B80,'Round 1'!B:AM,3,0),26)</f>
        <v>9</v>
      </c>
      <c r="G80" s="448">
        <f>IFERROR(VLOOKUP(B80,'Round  (2)'!B:AI,6,0),25)</f>
        <v>25</v>
      </c>
      <c r="H80" s="448">
        <f>IFERROR(VLOOKUP(B80,'Round  (3)'!B:AO,6,0),28)</f>
        <v>28</v>
      </c>
      <c r="I80" s="448">
        <f>IFERROR(VLOOKUP(B80,'Round (4)'!B:AQ,6,0),28)</f>
        <v>28</v>
      </c>
      <c r="J80" s="448">
        <f>IFERROR(VLOOKUP(B80,'Round  (5)'!B:H,6,0),25)</f>
        <v>25</v>
      </c>
      <c r="K80" s="448">
        <f>IFERROR(VLOOKUP(B80,'Round  (6)'!B:H,6,0),25)</f>
        <v>25</v>
      </c>
      <c r="L80" s="448">
        <f>IFERROR(VLOOKUP(B80,'Round  (7)'!B:H,6,0),24)</f>
        <v>24</v>
      </c>
      <c r="M80" s="435">
        <f>IFERROR(VLOOKUP(B80,'Round  (8)'!B:H,6,0),24)</f>
        <v>24</v>
      </c>
      <c r="N80" s="435">
        <f>IFERROR(VLOOKUP(B80,'Round  (9)'!B:H,6,0),27)</f>
        <v>27</v>
      </c>
      <c r="O80" s="435">
        <f>IF(IFERROR(VLOOKUP(B80,'Round  (10)'!B:T,6,0),26)=0,21,IFERROR(VLOOKUP(B80,'Round  (10)'!B:T,6,0),26))</f>
        <v>26</v>
      </c>
      <c r="P80" s="447"/>
      <c r="Q80" s="447"/>
      <c r="R80" s="449">
        <f t="shared" si="27"/>
        <v>0.87883521687499999</v>
      </c>
      <c r="S80" s="448">
        <f t="shared" si="28"/>
        <v>241</v>
      </c>
      <c r="T80" s="448"/>
      <c r="U80" s="448"/>
      <c r="V80" s="448"/>
      <c r="W80" s="448">
        <f t="shared" si="33"/>
        <v>0</v>
      </c>
      <c r="X80" s="448">
        <f t="shared" si="34"/>
        <v>241</v>
      </c>
      <c r="Y80" s="448">
        <f t="shared" si="35"/>
        <v>-83</v>
      </c>
      <c r="Z80" s="519">
        <f t="shared" si="29"/>
        <v>158</v>
      </c>
      <c r="AA80" s="447">
        <f t="shared" si="30"/>
        <v>6</v>
      </c>
      <c r="AB80" s="449">
        <f t="shared" si="31"/>
        <v>0.87883521687499999</v>
      </c>
      <c r="AC80" s="450">
        <f t="shared" si="32"/>
        <v>0</v>
      </c>
      <c r="AL80" s="443" t="s">
        <v>266</v>
      </c>
      <c r="AM80" s="453">
        <f>IFERROR(VLOOKUP(AL80,'IND kg'!B:T,19,0),0)</f>
        <v>0.28349523125000003</v>
      </c>
      <c r="AN80" s="454">
        <f>IFERROR(VLOOKUP(AL80,'IND cash'!B:T,19,0),0)</f>
        <v>0</v>
      </c>
      <c r="AO80" s="451">
        <f>IFERROR(VLOOKUP(AL80,'IND fish'!B:T,19,0),0)</f>
        <v>2</v>
      </c>
      <c r="AQ80" s="443" t="s">
        <v>234</v>
      </c>
      <c r="AR80" s="443">
        <f t="shared" si="36"/>
        <v>0</v>
      </c>
    </row>
    <row r="81" spans="1:44" hidden="1" x14ac:dyDescent="0.2">
      <c r="A81" s="360">
        <v>79</v>
      </c>
      <c r="B81" s="447" t="s">
        <v>322</v>
      </c>
      <c r="C81" s="448" t="str">
        <f t="shared" si="37"/>
        <v>0</v>
      </c>
      <c r="D81" s="447" t="str">
        <f t="shared" si="26"/>
        <v/>
      </c>
      <c r="E81" s="447" t="s">
        <v>350</v>
      </c>
      <c r="F81" s="448">
        <f>IFERROR(VLOOKUP(B81,'Round 1'!B:AM,3,0),26)</f>
        <v>26</v>
      </c>
      <c r="G81" s="448">
        <f>IFERROR(VLOOKUP(B81,'Round  (2)'!B:AI,6,0),25)</f>
        <v>25</v>
      </c>
      <c r="H81" s="448">
        <f>IFERROR(VLOOKUP(B81,'Round  (3)'!B:AO,6,0),28)</f>
        <v>23</v>
      </c>
      <c r="I81" s="448">
        <f>IFERROR(VLOOKUP(B81,'Round (4)'!B:AQ,6,0),28)</f>
        <v>28</v>
      </c>
      <c r="J81" s="448">
        <f>IFERROR(VLOOKUP(B81,'Round  (5)'!B:H,6,0),25)</f>
        <v>25</v>
      </c>
      <c r="K81" s="448">
        <f>IFERROR(VLOOKUP(B81,'Round  (6)'!B:H,6,0),25)</f>
        <v>13</v>
      </c>
      <c r="L81" s="448">
        <f>IFERROR(VLOOKUP(B81,'Round  (7)'!B:H,6,0),24)</f>
        <v>24</v>
      </c>
      <c r="M81" s="435">
        <f>IFERROR(VLOOKUP(B81,'Round  (8)'!B:H,6,0),24)</f>
        <v>24</v>
      </c>
      <c r="N81" s="435">
        <f>IFERROR(VLOOKUP(B81,'Round  (9)'!B:H,6,0),27)</f>
        <v>27</v>
      </c>
      <c r="O81" s="435">
        <f>IF(IFERROR(VLOOKUP(B81,'Round  (10)'!B:T,6,0),26)=0,21,IFERROR(VLOOKUP(B81,'Round  (10)'!B:T,6,0),26))</f>
        <v>26</v>
      </c>
      <c r="P81" s="447"/>
      <c r="Q81" s="447"/>
      <c r="R81" s="449">
        <f t="shared" si="27"/>
        <v>1.615922818125</v>
      </c>
      <c r="S81" s="448">
        <f t="shared" si="28"/>
        <v>241</v>
      </c>
      <c r="T81" s="448"/>
      <c r="U81" s="448"/>
      <c r="V81" s="448"/>
      <c r="W81" s="448">
        <f t="shared" si="33"/>
        <v>0</v>
      </c>
      <c r="X81" s="448">
        <f t="shared" si="34"/>
        <v>241</v>
      </c>
      <c r="Y81" s="448">
        <f t="shared" si="35"/>
        <v>-81</v>
      </c>
      <c r="Z81" s="519">
        <f t="shared" si="29"/>
        <v>160</v>
      </c>
      <c r="AA81" s="447">
        <f t="shared" si="30"/>
        <v>7</v>
      </c>
      <c r="AB81" s="449">
        <f t="shared" si="31"/>
        <v>1.615922818125</v>
      </c>
      <c r="AC81" s="450">
        <f t="shared" si="32"/>
        <v>0</v>
      </c>
      <c r="AL81" s="443" t="s">
        <v>427</v>
      </c>
      <c r="AM81" s="453">
        <f>IFERROR(VLOOKUP(AL81,'IND kg'!B:T,19,0),0)</f>
        <v>0</v>
      </c>
      <c r="AN81" s="454">
        <f>IFERROR(VLOOKUP(AL81,'IND cash'!B:T,19,0),0)</f>
        <v>0</v>
      </c>
      <c r="AO81" s="451">
        <f>IFERROR(VLOOKUP(AL81,'IND fish'!B:T,19,0),0)</f>
        <v>0</v>
      </c>
      <c r="AQ81" s="443" t="s">
        <v>360</v>
      </c>
      <c r="AR81" s="443">
        <f t="shared" si="36"/>
        <v>1</v>
      </c>
    </row>
    <row r="82" spans="1:44" hidden="1" x14ac:dyDescent="0.2">
      <c r="A82" s="360">
        <v>80</v>
      </c>
      <c r="B82" s="447" t="s">
        <v>318</v>
      </c>
      <c r="C82" s="448" t="str">
        <f t="shared" si="37"/>
        <v>0</v>
      </c>
      <c r="D82" s="447" t="str">
        <f t="shared" si="26"/>
        <v/>
      </c>
      <c r="E82" s="447" t="s">
        <v>350</v>
      </c>
      <c r="F82" s="448">
        <f>IFERROR(VLOOKUP(B82,'Round 1'!B:AM,3,0),26)</f>
        <v>26</v>
      </c>
      <c r="G82" s="448">
        <f>IFERROR(VLOOKUP(B82,'Round  (2)'!B:AI,6,0),25)</f>
        <v>25</v>
      </c>
      <c r="H82" s="448">
        <f>IFERROR(VLOOKUP(B82,'Round  (3)'!B:AO,6,0),28)</f>
        <v>11</v>
      </c>
      <c r="I82" s="448">
        <f>IFERROR(VLOOKUP(B82,'Round (4)'!B:AQ,6,0),28)</f>
        <v>28</v>
      </c>
      <c r="J82" s="448">
        <f>IFERROR(VLOOKUP(B82,'Round  (5)'!B:H,6,0),25)</f>
        <v>25</v>
      </c>
      <c r="K82" s="448">
        <f>IFERROR(VLOOKUP(B82,'Round  (6)'!B:H,6,0),25)</f>
        <v>25</v>
      </c>
      <c r="L82" s="448">
        <f>IFERROR(VLOOKUP(B82,'Round  (7)'!B:H,6,0),24)</f>
        <v>24</v>
      </c>
      <c r="M82" s="435">
        <f>IFERROR(VLOOKUP(B82,'Round  (8)'!B:H,6,0),24)</f>
        <v>24</v>
      </c>
      <c r="N82" s="435">
        <f>IFERROR(VLOOKUP(B82,'Round  (9)'!B:H,6,0),27)</f>
        <v>27</v>
      </c>
      <c r="O82" s="435">
        <f>IF(IFERROR(VLOOKUP(B82,'Round  (10)'!B:T,6,0),26)=0,21,IFERROR(VLOOKUP(B82,'Round  (10)'!B:T,6,0),26))</f>
        <v>26</v>
      </c>
      <c r="P82" s="447"/>
      <c r="Q82" s="447"/>
      <c r="R82" s="449">
        <f t="shared" si="27"/>
        <v>1.1623304481250001</v>
      </c>
      <c r="S82" s="448">
        <f t="shared" si="28"/>
        <v>241</v>
      </c>
      <c r="T82" s="448"/>
      <c r="U82" s="448"/>
      <c r="V82" s="448"/>
      <c r="W82" s="448">
        <f t="shared" si="33"/>
        <v>0</v>
      </c>
      <c r="X82" s="448">
        <f t="shared" si="34"/>
        <v>241</v>
      </c>
      <c r="Y82" s="448">
        <f t="shared" si="35"/>
        <v>-81</v>
      </c>
      <c r="Z82" s="519">
        <f t="shared" si="29"/>
        <v>160</v>
      </c>
      <c r="AA82" s="447">
        <f t="shared" si="30"/>
        <v>0</v>
      </c>
      <c r="AB82" s="449">
        <f t="shared" si="31"/>
        <v>1.1623304481250001</v>
      </c>
      <c r="AC82" s="450">
        <f t="shared" si="32"/>
        <v>0</v>
      </c>
      <c r="AL82" s="443" t="s">
        <v>234</v>
      </c>
      <c r="AM82" s="453">
        <f>IFERROR(VLOOKUP(AL82,'IND kg'!B:T,19,0),0)</f>
        <v>0</v>
      </c>
      <c r="AN82" s="454">
        <f>IFERROR(VLOOKUP(AL82,'IND cash'!B:T,19,0),0)</f>
        <v>0</v>
      </c>
      <c r="AO82" s="451">
        <f>IFERROR(VLOOKUP(AL82,'IND fish'!B:T,19,0),0)</f>
        <v>0</v>
      </c>
      <c r="AQ82" s="443" t="s">
        <v>431</v>
      </c>
      <c r="AR82" s="443">
        <f t="shared" si="36"/>
        <v>0</v>
      </c>
    </row>
    <row r="83" spans="1:44" hidden="1" x14ac:dyDescent="0.2">
      <c r="A83" s="360">
        <v>81</v>
      </c>
      <c r="B83" s="447" t="s">
        <v>321</v>
      </c>
      <c r="C83" s="448" t="str">
        <f t="shared" si="37"/>
        <v>0</v>
      </c>
      <c r="D83" s="447" t="str">
        <f t="shared" si="26"/>
        <v/>
      </c>
      <c r="E83" s="447" t="s">
        <v>350</v>
      </c>
      <c r="F83" s="448">
        <f>IFERROR(VLOOKUP(B83,'Round 1'!B:AM,3,0),26)</f>
        <v>26</v>
      </c>
      <c r="G83" s="448">
        <f>IFERROR(VLOOKUP(B83,'Round  (2)'!B:AI,6,0),25)</f>
        <v>25</v>
      </c>
      <c r="H83" s="448">
        <f>IFERROR(VLOOKUP(B83,'Round  (3)'!B:AO,6,0),28)</f>
        <v>12</v>
      </c>
      <c r="I83" s="448">
        <f>IFERROR(VLOOKUP(B83,'Round (4)'!B:AQ,6,0),28)</f>
        <v>28</v>
      </c>
      <c r="J83" s="448">
        <f>IFERROR(VLOOKUP(B83,'Round  (5)'!B:H,6,0),25)</f>
        <v>25</v>
      </c>
      <c r="K83" s="448">
        <f>IFERROR(VLOOKUP(B83,'Round  (6)'!B:H,6,0),25)</f>
        <v>25</v>
      </c>
      <c r="L83" s="448">
        <f>IFERROR(VLOOKUP(B83,'Round  (7)'!B:H,6,0),24)</f>
        <v>24</v>
      </c>
      <c r="M83" s="435">
        <f>IFERROR(VLOOKUP(B83,'Round  (8)'!B:H,6,0),24)</f>
        <v>24</v>
      </c>
      <c r="N83" s="435">
        <f>IFERROR(VLOOKUP(B83,'Round  (9)'!B:H,6,0),27)</f>
        <v>27</v>
      </c>
      <c r="O83" s="435">
        <f>IF(IFERROR(VLOOKUP(B83,'Round  (10)'!B:T,6,0),26)=0,21,IFERROR(VLOOKUP(B83,'Round  (10)'!B:T,6,0),26))</f>
        <v>26</v>
      </c>
      <c r="P83" s="447"/>
      <c r="Q83" s="447"/>
      <c r="R83" s="449">
        <f t="shared" si="27"/>
        <v>0.17009713875000002</v>
      </c>
      <c r="S83" s="448">
        <f t="shared" si="28"/>
        <v>242</v>
      </c>
      <c r="T83" s="448"/>
      <c r="U83" s="448"/>
      <c r="V83" s="448"/>
      <c r="W83" s="448">
        <f t="shared" si="33"/>
        <v>0</v>
      </c>
      <c r="X83" s="448">
        <f t="shared" si="34"/>
        <v>242</v>
      </c>
      <c r="Y83" s="448">
        <f t="shared" si="35"/>
        <v>-81</v>
      </c>
      <c r="Z83" s="519">
        <f t="shared" si="29"/>
        <v>161</v>
      </c>
      <c r="AA83" s="447">
        <f t="shared" si="30"/>
        <v>0</v>
      </c>
      <c r="AB83" s="449">
        <f t="shared" si="31"/>
        <v>0.17009713875000002</v>
      </c>
      <c r="AC83" s="450">
        <f t="shared" si="32"/>
        <v>0</v>
      </c>
      <c r="AL83" s="443" t="s">
        <v>360</v>
      </c>
      <c r="AM83" s="453">
        <f>IFERROR(VLOOKUP(AL83,'IND kg'!B:T,19,0),0)</f>
        <v>0.85048569375000005</v>
      </c>
      <c r="AN83" s="454">
        <f>IFERROR(VLOOKUP(AL83,'IND cash'!B:T,19,0),0)</f>
        <v>0</v>
      </c>
      <c r="AO83" s="451">
        <f>IFERROR(VLOOKUP(AL83,'IND fish'!B:T,19,0),0)</f>
        <v>1</v>
      </c>
      <c r="AQ83" s="443" t="s">
        <v>432</v>
      </c>
      <c r="AR83" s="443">
        <f t="shared" si="36"/>
        <v>0</v>
      </c>
    </row>
    <row r="84" spans="1:44" hidden="1" x14ac:dyDescent="0.2">
      <c r="A84" s="360">
        <v>82</v>
      </c>
      <c r="B84" s="447" t="s">
        <v>745</v>
      </c>
      <c r="C84" s="448" t="str">
        <f t="shared" si="37"/>
        <v>0</v>
      </c>
      <c r="D84" s="447" t="str">
        <f t="shared" si="26"/>
        <v/>
      </c>
      <c r="E84" s="447" t="s">
        <v>350</v>
      </c>
      <c r="F84" s="448">
        <f>IFERROR(VLOOKUP(B84,'Round 1'!B:AM,3,0),26)</f>
        <v>26</v>
      </c>
      <c r="G84" s="448">
        <f>IFERROR(VLOOKUP(B84,'Round  (2)'!B:AI,6,0),25)</f>
        <v>25</v>
      </c>
      <c r="H84" s="448">
        <f>IFERROR(VLOOKUP(B84,'Round  (3)'!B:AO,6,0),28)</f>
        <v>28</v>
      </c>
      <c r="I84" s="448">
        <f>IFERROR(VLOOKUP(B84,'Round (4)'!B:AQ,6,0),28)</f>
        <v>17</v>
      </c>
      <c r="J84" s="448">
        <f>IFERROR(VLOOKUP(B84,'Round  (5)'!B:H,6,0),25)</f>
        <v>25</v>
      </c>
      <c r="K84" s="448">
        <f>IFERROR(VLOOKUP(B84,'Round  (6)'!B:H,6,0),25)</f>
        <v>25</v>
      </c>
      <c r="L84" s="448">
        <f>IFERROR(VLOOKUP(B84,'Round  (7)'!B:H,6,0),24)</f>
        <v>19</v>
      </c>
      <c r="M84" s="435">
        <f>IFERROR(VLOOKUP(B84,'Round  (8)'!B:H,6,0),24)</f>
        <v>24</v>
      </c>
      <c r="N84" s="435">
        <f>IFERROR(VLOOKUP(B84,'Round  (9)'!B:H,6,0),27)</f>
        <v>27</v>
      </c>
      <c r="O84" s="435">
        <f>IF(IFERROR(VLOOKUP(B84,'Round  (10)'!B:T,6,0),26)=0,21,IFERROR(VLOOKUP(B84,'Round  (10)'!B:T,6,0),26))</f>
        <v>26</v>
      </c>
      <c r="P84" s="447"/>
      <c r="Q84" s="447"/>
      <c r="R84" s="449">
        <f t="shared" si="27"/>
        <v>0.94970902468750007</v>
      </c>
      <c r="S84" s="448">
        <f t="shared" si="28"/>
        <v>242</v>
      </c>
      <c r="T84" s="448"/>
      <c r="U84" s="448"/>
      <c r="V84" s="448"/>
      <c r="W84" s="448">
        <f t="shared" si="33"/>
        <v>0</v>
      </c>
      <c r="X84" s="448">
        <f t="shared" si="34"/>
        <v>242</v>
      </c>
      <c r="Y84" s="448">
        <f t="shared" si="35"/>
        <v>-81</v>
      </c>
      <c r="Z84" s="519">
        <f t="shared" si="29"/>
        <v>161</v>
      </c>
      <c r="AA84" s="447">
        <f t="shared" si="30"/>
        <v>6</v>
      </c>
      <c r="AB84" s="449">
        <f t="shared" si="31"/>
        <v>0.94970902468750007</v>
      </c>
      <c r="AC84" s="450">
        <f t="shared" si="32"/>
        <v>0</v>
      </c>
      <c r="AL84" s="443" t="s">
        <v>431</v>
      </c>
      <c r="AM84" s="453">
        <f>IFERROR(VLOOKUP(AL84,'IND kg'!B:T,19,0),0)</f>
        <v>0</v>
      </c>
      <c r="AN84" s="454">
        <f>IFERROR(VLOOKUP(AL84,'IND cash'!B:T,19,0),0)</f>
        <v>0</v>
      </c>
      <c r="AO84" s="451">
        <f>IFERROR(VLOOKUP(AL84,'IND fish'!B:T,19,0),0)</f>
        <v>0</v>
      </c>
      <c r="AQ84" s="443" t="s">
        <v>435</v>
      </c>
      <c r="AR84" s="443">
        <f t="shared" si="36"/>
        <v>0</v>
      </c>
    </row>
    <row r="85" spans="1:44" hidden="1" x14ac:dyDescent="0.2">
      <c r="A85" s="360">
        <v>83</v>
      </c>
      <c r="B85" s="447" t="s">
        <v>235</v>
      </c>
      <c r="C85" s="448" t="str">
        <f t="shared" si="37"/>
        <v>0</v>
      </c>
      <c r="D85" s="447" t="str">
        <f t="shared" si="26"/>
        <v/>
      </c>
      <c r="E85" s="447" t="s">
        <v>350</v>
      </c>
      <c r="F85" s="448">
        <f>IFERROR(VLOOKUP(B85,'Round 1'!B:AM,3,0),26)</f>
        <v>11</v>
      </c>
      <c r="G85" s="448">
        <f>IFERROR(VLOOKUP(B85,'Round  (2)'!B:AI,6,0),25)</f>
        <v>25</v>
      </c>
      <c r="H85" s="448">
        <f>IFERROR(VLOOKUP(B85,'Round  (3)'!B:AO,6,0),28)</f>
        <v>28</v>
      </c>
      <c r="I85" s="448">
        <f>IFERROR(VLOOKUP(B85,'Round (4)'!B:AQ,6,0),28)</f>
        <v>28</v>
      </c>
      <c r="J85" s="448">
        <f>IFERROR(VLOOKUP(B85,'Round  (5)'!B:H,6,0),25)</f>
        <v>25</v>
      </c>
      <c r="K85" s="448">
        <f>IFERROR(VLOOKUP(B85,'Round  (6)'!B:H,6,0),25)</f>
        <v>25</v>
      </c>
      <c r="L85" s="448">
        <f>IFERROR(VLOOKUP(B85,'Round  (7)'!B:H,6,0),24)</f>
        <v>24</v>
      </c>
      <c r="M85" s="435">
        <f>IFERROR(VLOOKUP(B85,'Round  (8)'!B:H,6,0),24)</f>
        <v>24</v>
      </c>
      <c r="N85" s="435">
        <f>IFERROR(VLOOKUP(B85,'Round  (9)'!B:H,6,0),27)</f>
        <v>27</v>
      </c>
      <c r="O85" s="435">
        <f>IF(IFERROR(VLOOKUP(B85,'Round  (10)'!B:T,6,0),26)=0,21,IFERROR(VLOOKUP(B85,'Round  (10)'!B:T,6,0),26))</f>
        <v>26</v>
      </c>
      <c r="P85" s="447"/>
      <c r="Q85" s="447"/>
      <c r="R85" s="449">
        <f t="shared" si="27"/>
        <v>0.45359237000000002</v>
      </c>
      <c r="S85" s="448">
        <f t="shared" si="28"/>
        <v>243</v>
      </c>
      <c r="T85" s="448"/>
      <c r="U85" s="448"/>
      <c r="V85" s="448"/>
      <c r="W85" s="448">
        <f t="shared" si="33"/>
        <v>0</v>
      </c>
      <c r="X85" s="448">
        <f t="shared" si="34"/>
        <v>243</v>
      </c>
      <c r="Y85" s="448">
        <f t="shared" si="35"/>
        <v>-83</v>
      </c>
      <c r="Z85" s="519">
        <f t="shared" si="29"/>
        <v>160</v>
      </c>
      <c r="AA85" s="447">
        <f t="shared" si="30"/>
        <v>3</v>
      </c>
      <c r="AB85" s="449">
        <f t="shared" si="31"/>
        <v>0.45359237000000002</v>
      </c>
      <c r="AC85" s="450">
        <f t="shared" si="32"/>
        <v>0</v>
      </c>
      <c r="AL85" s="443" t="s">
        <v>432</v>
      </c>
      <c r="AM85" s="453">
        <f>IFERROR(VLOOKUP(AL85,'IND kg'!B:T,19,0),0)</f>
        <v>0</v>
      </c>
      <c r="AN85" s="454">
        <f>IFERROR(VLOOKUP(AL85,'IND cash'!B:T,19,0),0)</f>
        <v>0</v>
      </c>
      <c r="AO85" s="451">
        <f>IFERROR(VLOOKUP(AL85,'IND fish'!B:T,19,0),0)</f>
        <v>0</v>
      </c>
      <c r="AQ85" s="443" t="s">
        <v>436</v>
      </c>
      <c r="AR85" s="443">
        <f t="shared" si="36"/>
        <v>0</v>
      </c>
    </row>
    <row r="86" spans="1:44" hidden="1" x14ac:dyDescent="0.2">
      <c r="A86" s="360">
        <v>84</v>
      </c>
      <c r="B86" s="447" t="s">
        <v>266</v>
      </c>
      <c r="C86" s="448" t="str">
        <f t="shared" si="37"/>
        <v>0</v>
      </c>
      <c r="D86" s="447" t="str">
        <f t="shared" si="26"/>
        <v/>
      </c>
      <c r="E86" s="447" t="s">
        <v>350</v>
      </c>
      <c r="F86" s="448">
        <f>IFERROR(VLOOKUP(B86,'Round 1'!B:AM,3,0),26)</f>
        <v>16</v>
      </c>
      <c r="G86" s="448">
        <f>IFERROR(VLOOKUP(B86,'Round  (2)'!B:AI,6,0),25)</f>
        <v>25</v>
      </c>
      <c r="H86" s="448">
        <f>IFERROR(VLOOKUP(B86,'Round  (3)'!B:AO,6,0),28)</f>
        <v>28</v>
      </c>
      <c r="I86" s="448">
        <f>IFERROR(VLOOKUP(B86,'Round (4)'!B:AQ,6,0),28)</f>
        <v>28</v>
      </c>
      <c r="J86" s="448">
        <f>IFERROR(VLOOKUP(B86,'Round  (5)'!B:H,6,0),25)</f>
        <v>20</v>
      </c>
      <c r="K86" s="448">
        <f>IFERROR(VLOOKUP(B86,'Round  (6)'!B:H,6,0),25)</f>
        <v>25</v>
      </c>
      <c r="L86" s="448">
        <f>IFERROR(VLOOKUP(B86,'Round  (7)'!B:H,6,0),24)</f>
        <v>24</v>
      </c>
      <c r="M86" s="435">
        <f>IFERROR(VLOOKUP(B86,'Round  (8)'!B:H,6,0),24)</f>
        <v>24</v>
      </c>
      <c r="N86" s="435">
        <f>IFERROR(VLOOKUP(B86,'Round  (9)'!B:H,6,0),27)</f>
        <v>27</v>
      </c>
      <c r="O86" s="435">
        <f>IF(IFERROR(VLOOKUP(B86,'Round  (10)'!B:T,6,0),26)=0,21,IFERROR(VLOOKUP(B86,'Round  (10)'!B:T,6,0),26))</f>
        <v>26</v>
      </c>
      <c r="P86" s="447"/>
      <c r="Q86" s="447"/>
      <c r="R86" s="449">
        <f t="shared" si="27"/>
        <v>0.28349523125000003</v>
      </c>
      <c r="S86" s="448">
        <f t="shared" si="28"/>
        <v>243</v>
      </c>
      <c r="T86" s="448"/>
      <c r="U86" s="448"/>
      <c r="V86" s="448"/>
      <c r="W86" s="448">
        <f t="shared" si="33"/>
        <v>0</v>
      </c>
      <c r="X86" s="448">
        <f t="shared" si="34"/>
        <v>243</v>
      </c>
      <c r="Y86" s="448">
        <f t="shared" si="35"/>
        <v>-83</v>
      </c>
      <c r="Z86" s="519">
        <f t="shared" si="29"/>
        <v>160</v>
      </c>
      <c r="AA86" s="447">
        <f t="shared" si="30"/>
        <v>2</v>
      </c>
      <c r="AB86" s="449">
        <f t="shared" si="31"/>
        <v>0.28349523125000003</v>
      </c>
      <c r="AC86" s="450">
        <f t="shared" si="32"/>
        <v>0</v>
      </c>
      <c r="AL86" s="443" t="s">
        <v>435</v>
      </c>
      <c r="AM86" s="453">
        <f>IFERROR(VLOOKUP(AL86,'IND kg'!B:T,19,0),0)</f>
        <v>0</v>
      </c>
      <c r="AN86" s="454">
        <f>IFERROR(VLOOKUP(AL86,'IND cash'!B:T,19,0),0)</f>
        <v>0</v>
      </c>
      <c r="AO86" s="451">
        <f>IFERROR(VLOOKUP(AL86,'IND fish'!B:T,19,0),0)</f>
        <v>0</v>
      </c>
      <c r="AQ86" s="443" t="s">
        <v>437</v>
      </c>
      <c r="AR86" s="443">
        <f t="shared" si="36"/>
        <v>0</v>
      </c>
    </row>
    <row r="87" spans="1:44" hidden="1" x14ac:dyDescent="0.2">
      <c r="A87" s="360">
        <v>85</v>
      </c>
      <c r="B87" s="447" t="s">
        <v>307</v>
      </c>
      <c r="C87" s="448" t="str">
        <f t="shared" si="37"/>
        <v>0</v>
      </c>
      <c r="D87" s="447" t="str">
        <f t="shared" si="26"/>
        <v/>
      </c>
      <c r="E87" s="447" t="s">
        <v>350</v>
      </c>
      <c r="F87" s="448">
        <f>IFERROR(VLOOKUP(B87,'Round 1'!B:AM,3,0),26)</f>
        <v>26</v>
      </c>
      <c r="G87" s="448">
        <f>IFERROR(VLOOKUP(B87,'Round  (2)'!B:AI,6,0),25)</f>
        <v>13</v>
      </c>
      <c r="H87" s="448">
        <f>IFERROR(VLOOKUP(B87,'Round  (3)'!B:AO,6,0),28)</f>
        <v>28</v>
      </c>
      <c r="I87" s="448">
        <f>IFERROR(VLOOKUP(B87,'Round (4)'!B:AQ,6,0),28)</f>
        <v>28</v>
      </c>
      <c r="J87" s="448">
        <f>IFERROR(VLOOKUP(B87,'Round  (5)'!B:H,6,0),25)</f>
        <v>25</v>
      </c>
      <c r="K87" s="448">
        <f>IFERROR(VLOOKUP(B87,'Round  (6)'!B:H,6,0),25)</f>
        <v>25</v>
      </c>
      <c r="L87" s="448">
        <f>IFERROR(VLOOKUP(B87,'Round  (7)'!B:H,6,0),24)</f>
        <v>24</v>
      </c>
      <c r="M87" s="435">
        <f>IFERROR(VLOOKUP(B87,'Round  (8)'!B:H,6,0),24)</f>
        <v>24</v>
      </c>
      <c r="N87" s="435">
        <f>IFERROR(VLOOKUP(B87,'Round  (9)'!B:H,6,0),27)</f>
        <v>27</v>
      </c>
      <c r="O87" s="435">
        <f>IF(IFERROR(VLOOKUP(B87,'Round  (10)'!B:T,6,0),26)=0,21,IFERROR(VLOOKUP(B87,'Round  (10)'!B:T,6,0),26))</f>
        <v>26</v>
      </c>
      <c r="P87" s="447"/>
      <c r="Q87" s="447"/>
      <c r="R87" s="449">
        <f t="shared" si="27"/>
        <v>0.31184475437500003</v>
      </c>
      <c r="S87" s="448">
        <f t="shared" si="28"/>
        <v>246</v>
      </c>
      <c r="T87" s="448"/>
      <c r="U87" s="448"/>
      <c r="V87" s="448"/>
      <c r="W87" s="448">
        <f t="shared" si="33"/>
        <v>0</v>
      </c>
      <c r="X87" s="448">
        <f t="shared" si="34"/>
        <v>246</v>
      </c>
      <c r="Y87" s="448">
        <f t="shared" si="35"/>
        <v>-83</v>
      </c>
      <c r="Z87" s="519">
        <f t="shared" si="29"/>
        <v>163</v>
      </c>
      <c r="AA87" s="447">
        <f t="shared" si="30"/>
        <v>0</v>
      </c>
      <c r="AB87" s="449">
        <f t="shared" si="31"/>
        <v>0.31184475437500003</v>
      </c>
      <c r="AC87" s="450">
        <f t="shared" si="32"/>
        <v>0</v>
      </c>
      <c r="AL87" s="443" t="s">
        <v>436</v>
      </c>
      <c r="AM87" s="453">
        <f>IFERROR(VLOOKUP(AL87,'IND kg'!B:T,19,0),0)</f>
        <v>0</v>
      </c>
      <c r="AN87" s="454">
        <f>IFERROR(VLOOKUP(AL87,'IND cash'!B:T,19,0),0)</f>
        <v>0</v>
      </c>
      <c r="AO87" s="451">
        <f>IFERROR(VLOOKUP(AL87,'IND fish'!B:T,19,0),0)</f>
        <v>0</v>
      </c>
      <c r="AQ87" s="443" t="s">
        <v>438</v>
      </c>
      <c r="AR87" s="443">
        <f t="shared" si="36"/>
        <v>0</v>
      </c>
    </row>
    <row r="88" spans="1:44" hidden="1" x14ac:dyDescent="0.2">
      <c r="A88" s="360">
        <v>86</v>
      </c>
      <c r="B88" s="447" t="s">
        <v>252</v>
      </c>
      <c r="C88" s="448">
        <f t="shared" si="37"/>
        <v>0</v>
      </c>
      <c r="D88" s="447" t="str">
        <f t="shared" si="26"/>
        <v>Worthing</v>
      </c>
      <c r="E88" s="447" t="s">
        <v>350</v>
      </c>
      <c r="F88" s="448">
        <f>IFERROR(VLOOKUP(B88,'Round 1'!B:AM,3,0),26)</f>
        <v>14</v>
      </c>
      <c r="G88" s="448">
        <f>IFERROR(VLOOKUP(B88,'Round  (2)'!B:AI,6,0),25)</f>
        <v>25</v>
      </c>
      <c r="H88" s="448">
        <f>IFERROR(VLOOKUP(B88,'Round  (3)'!B:AO,6,0),28)</f>
        <v>28</v>
      </c>
      <c r="I88" s="448">
        <f>IFERROR(VLOOKUP(B88,'Round (4)'!B:AQ,6,0),28)</f>
        <v>28</v>
      </c>
      <c r="J88" s="448">
        <f>IFERROR(VLOOKUP(B88,'Round  (5)'!B:H,6,0),25)</f>
        <v>25</v>
      </c>
      <c r="K88" s="448">
        <f>IFERROR(VLOOKUP(B88,'Round  (6)'!B:H,6,0),25)</f>
        <v>25</v>
      </c>
      <c r="L88" s="448">
        <f>IFERROR(VLOOKUP(B88,'Round  (7)'!B:H,6,0),24)</f>
        <v>24</v>
      </c>
      <c r="M88" s="435">
        <f>IFERROR(VLOOKUP(B88,'Round  (8)'!B:H,6,0),24)</f>
        <v>24</v>
      </c>
      <c r="N88" s="435">
        <f>IFERROR(VLOOKUP(B88,'Round  (9)'!B:H,6,0),27)</f>
        <v>27</v>
      </c>
      <c r="O88" s="435">
        <f>IF(IFERROR(VLOOKUP(B88,'Round  (10)'!B:T,6,0),26)=0,21,IFERROR(VLOOKUP(B88,'Round  (10)'!B:T,6,0),26))</f>
        <v>26</v>
      </c>
      <c r="P88" s="447"/>
      <c r="Q88" s="447"/>
      <c r="R88" s="449">
        <f t="shared" si="27"/>
        <v>0.36854380062500003</v>
      </c>
      <c r="S88" s="448">
        <f t="shared" si="28"/>
        <v>246</v>
      </c>
      <c r="T88" s="448"/>
      <c r="U88" s="448"/>
      <c r="V88" s="448"/>
      <c r="W88" s="448">
        <f t="shared" si="33"/>
        <v>0</v>
      </c>
      <c r="X88" s="448">
        <f t="shared" si="34"/>
        <v>246</v>
      </c>
      <c r="Y88" s="448">
        <f t="shared" si="35"/>
        <v>-83</v>
      </c>
      <c r="Z88" s="519">
        <f t="shared" si="29"/>
        <v>163</v>
      </c>
      <c r="AA88" s="447">
        <f t="shared" si="30"/>
        <v>3</v>
      </c>
      <c r="AB88" s="449">
        <f t="shared" si="31"/>
        <v>0.36854380062500003</v>
      </c>
      <c r="AC88" s="450">
        <f t="shared" si="32"/>
        <v>0</v>
      </c>
      <c r="AL88" s="443" t="s">
        <v>437</v>
      </c>
      <c r="AM88" s="453">
        <f>IFERROR(VLOOKUP(AL88,'IND kg'!B:T,19,0),0)</f>
        <v>0</v>
      </c>
      <c r="AN88" s="454">
        <f>IFERROR(VLOOKUP(AL88,'IND cash'!B:T,19,0),0)</f>
        <v>0</v>
      </c>
      <c r="AO88" s="451">
        <f>IFERROR(VLOOKUP(AL88,'IND fish'!B:T,19,0),0)</f>
        <v>0</v>
      </c>
      <c r="AQ88" s="443" t="s">
        <v>439</v>
      </c>
      <c r="AR88" s="443">
        <f t="shared" si="36"/>
        <v>0</v>
      </c>
    </row>
    <row r="89" spans="1:44" hidden="1" x14ac:dyDescent="0.2">
      <c r="A89" s="360">
        <v>87</v>
      </c>
      <c r="B89" s="447" t="s">
        <v>234</v>
      </c>
      <c r="C89" s="448">
        <f t="shared" si="37"/>
        <v>0</v>
      </c>
      <c r="D89" s="447" t="str">
        <f t="shared" si="26"/>
        <v>Fareham</v>
      </c>
      <c r="E89" s="447" t="s">
        <v>350</v>
      </c>
      <c r="F89" s="448">
        <f>IFERROR(VLOOKUP(B89,'Round 1'!B:AM,3,0),26)</f>
        <v>21</v>
      </c>
      <c r="G89" s="448">
        <f>IFERROR(VLOOKUP(B89,'Round  (2)'!B:AI,6,0),25)</f>
        <v>25</v>
      </c>
      <c r="H89" s="448">
        <f>IFERROR(VLOOKUP(B89,'Round  (3)'!B:AO,6,0),28)</f>
        <v>28</v>
      </c>
      <c r="I89" s="448">
        <f>IFERROR(VLOOKUP(B89,'Round (4)'!B:AQ,6,0),28)</f>
        <v>22</v>
      </c>
      <c r="J89" s="448">
        <f>IFERROR(VLOOKUP(B89,'Round  (5)'!B:H,6,0),25)</f>
        <v>25</v>
      </c>
      <c r="K89" s="448">
        <f>IFERROR(VLOOKUP(B89,'Round  (6)'!B:H,6,0),25)</f>
        <v>25</v>
      </c>
      <c r="L89" s="448">
        <f>IFERROR(VLOOKUP(B89,'Round  (7)'!B:H,6,0),24)</f>
        <v>24</v>
      </c>
      <c r="M89" s="435">
        <f>IFERROR(VLOOKUP(B89,'Round  (8)'!B:H,6,0),24)</f>
        <v>24</v>
      </c>
      <c r="N89" s="435">
        <f>IFERROR(VLOOKUP(B89,'Round  (9)'!B:H,6,0),27)</f>
        <v>27</v>
      </c>
      <c r="O89" s="435">
        <f>IF(IFERROR(VLOOKUP(B89,'Round  (10)'!B:T,6,0),26)=0,21,IFERROR(VLOOKUP(B89,'Round  (10)'!B:T,6,0),26))</f>
        <v>26</v>
      </c>
      <c r="P89" s="447"/>
      <c r="Q89" s="447"/>
      <c r="R89" s="449">
        <f t="shared" si="27"/>
        <v>0</v>
      </c>
      <c r="S89" s="448">
        <f t="shared" si="28"/>
        <v>247</v>
      </c>
      <c r="T89" s="448"/>
      <c r="U89" s="448"/>
      <c r="V89" s="448"/>
      <c r="W89" s="448">
        <f t="shared" si="33"/>
        <v>0</v>
      </c>
      <c r="X89" s="448">
        <f t="shared" si="34"/>
        <v>247</v>
      </c>
      <c r="Y89" s="448">
        <f t="shared" si="35"/>
        <v>-81</v>
      </c>
      <c r="Z89" s="519">
        <f t="shared" si="29"/>
        <v>166</v>
      </c>
      <c r="AA89" s="447">
        <f t="shared" si="30"/>
        <v>0</v>
      </c>
      <c r="AB89" s="449">
        <f t="shared" si="31"/>
        <v>0</v>
      </c>
      <c r="AC89" s="450">
        <f t="shared" si="32"/>
        <v>0</v>
      </c>
      <c r="AL89" s="443" t="s">
        <v>438</v>
      </c>
      <c r="AM89" s="453">
        <f>IFERROR(VLOOKUP(AL89,'IND kg'!B:T,19,0),0)</f>
        <v>0</v>
      </c>
      <c r="AN89" s="454">
        <f>IFERROR(VLOOKUP(AL89,'IND cash'!B:T,19,0),0)</f>
        <v>0</v>
      </c>
      <c r="AO89" s="451">
        <f>IFERROR(VLOOKUP(AL89,'IND fish'!B:T,19,0),0)</f>
        <v>0</v>
      </c>
      <c r="AQ89" s="443" t="s">
        <v>440</v>
      </c>
      <c r="AR89" s="443">
        <f t="shared" si="36"/>
        <v>0</v>
      </c>
    </row>
    <row r="90" spans="1:44" hidden="1" x14ac:dyDescent="0.2">
      <c r="A90" s="360">
        <v>88</v>
      </c>
      <c r="B90" s="447" t="s">
        <v>411</v>
      </c>
      <c r="C90" s="448">
        <f t="shared" si="37"/>
        <v>0</v>
      </c>
      <c r="D90" s="447" t="str">
        <f t="shared" si="26"/>
        <v xml:space="preserve">Worthing </v>
      </c>
      <c r="E90" s="447" t="s">
        <v>350</v>
      </c>
      <c r="F90" s="448">
        <f>IFERROR(VLOOKUP(B90,'Round 1'!B:AM,3,0),26)</f>
        <v>26</v>
      </c>
      <c r="G90" s="448">
        <f>IFERROR(VLOOKUP(B90,'Round  (2)'!B:AI,6,0),25)</f>
        <v>25</v>
      </c>
      <c r="H90" s="448">
        <f>IFERROR(VLOOKUP(B90,'Round  (3)'!B:AO,6,0),28)</f>
        <v>28</v>
      </c>
      <c r="I90" s="448">
        <f>IFERROR(VLOOKUP(B90,'Round (4)'!B:AQ,6,0),28)</f>
        <v>22</v>
      </c>
      <c r="J90" s="448">
        <f>IFERROR(VLOOKUP(B90,'Round  (5)'!B:H,6,0),25)</f>
        <v>25</v>
      </c>
      <c r="K90" s="448">
        <f>IFERROR(VLOOKUP(B90,'Round  (6)'!B:H,6,0),25)</f>
        <v>25</v>
      </c>
      <c r="L90" s="448">
        <f>IFERROR(VLOOKUP(B90,'Round  (7)'!B:H,6,0),24)</f>
        <v>24</v>
      </c>
      <c r="M90" s="435">
        <f>IFERROR(VLOOKUP(B90,'Round  (8)'!B:H,6,0),24)</f>
        <v>24</v>
      </c>
      <c r="N90" s="435">
        <f>IFERROR(VLOOKUP(B90,'Round  (9)'!B:H,6,0),27)</f>
        <v>27</v>
      </c>
      <c r="O90" s="435">
        <f>IF(IFERROR(VLOOKUP(B90,'Round  (10)'!B:T,6,0),26)=0,21,IFERROR(VLOOKUP(B90,'Round  (10)'!B:T,6,0),26))</f>
        <v>4</v>
      </c>
      <c r="P90" s="447"/>
      <c r="Q90" s="447"/>
      <c r="R90" s="449">
        <f t="shared" si="27"/>
        <v>1.5875732950000001</v>
      </c>
      <c r="S90" s="448">
        <f t="shared" si="28"/>
        <v>230</v>
      </c>
      <c r="T90" s="448"/>
      <c r="U90" s="448"/>
      <c r="V90" s="448"/>
      <c r="W90" s="448">
        <f t="shared" si="33"/>
        <v>0</v>
      </c>
      <c r="X90" s="448">
        <f t="shared" si="34"/>
        <v>230</v>
      </c>
      <c r="Y90" s="448">
        <f t="shared" si="35"/>
        <v>-81</v>
      </c>
      <c r="Z90" s="519">
        <f t="shared" si="29"/>
        <v>149</v>
      </c>
      <c r="AA90" s="447">
        <f t="shared" si="30"/>
        <v>3</v>
      </c>
      <c r="AB90" s="449">
        <f t="shared" si="31"/>
        <v>1.5875732950000001</v>
      </c>
      <c r="AC90" s="450">
        <f t="shared" si="32"/>
        <v>40</v>
      </c>
      <c r="AL90" s="443" t="s">
        <v>439</v>
      </c>
      <c r="AM90" s="453">
        <f>IFERROR(VLOOKUP(AL90,'IND kg'!B:T,19,0),0)</f>
        <v>0</v>
      </c>
      <c r="AN90" s="454">
        <f>IFERROR(VLOOKUP(AL90,'IND cash'!B:T,19,0),0)</f>
        <v>0</v>
      </c>
      <c r="AO90" s="451">
        <f>IFERROR(VLOOKUP(AL90,'IND fish'!B:T,19,0),0)</f>
        <v>0</v>
      </c>
      <c r="AQ90" s="443" t="s">
        <v>441</v>
      </c>
      <c r="AR90" s="443">
        <f t="shared" si="36"/>
        <v>0</v>
      </c>
    </row>
    <row r="91" spans="1:44" hidden="1" x14ac:dyDescent="0.2">
      <c r="A91" s="360">
        <v>89</v>
      </c>
      <c r="B91" s="447" t="s">
        <v>97</v>
      </c>
      <c r="C91" s="448" t="str">
        <f t="shared" si="37"/>
        <v>0</v>
      </c>
      <c r="D91" s="447" t="str">
        <f t="shared" si="26"/>
        <v/>
      </c>
      <c r="E91" s="447" t="str">
        <f>IFERROR(VLOOKUP(B91,$AF$3:$AI$66,4,0),"NM")</f>
        <v>NM</v>
      </c>
      <c r="F91" s="448">
        <f>IFERROR(VLOOKUP(B91,'Round 1'!B:AM,3,0),26)</f>
        <v>26</v>
      </c>
      <c r="G91" s="448">
        <f>IFERROR(VLOOKUP(B91,'Round  (2)'!B:AI,6,0),25)</f>
        <v>25</v>
      </c>
      <c r="H91" s="448">
        <f>IFERROR(VLOOKUP(B91,'Round  (3)'!B:AO,6,0),28)</f>
        <v>28</v>
      </c>
      <c r="I91" s="448">
        <f>IFERROR(VLOOKUP(B91,'Round (4)'!B:AQ,6,0),28)</f>
        <v>28</v>
      </c>
      <c r="J91" s="448">
        <f>IFERROR(VLOOKUP(B91,'Round  (5)'!B:H,6,0),25)</f>
        <v>25</v>
      </c>
      <c r="K91" s="448">
        <f>IFERROR(VLOOKUP(B91,'Round  (6)'!B:H,6,0),25)</f>
        <v>25</v>
      </c>
      <c r="L91" s="448">
        <f>IFERROR(VLOOKUP(B91,'Round  (7)'!B:H,6,0),24)</f>
        <v>24</v>
      </c>
      <c r="M91" s="435">
        <f>IFERROR(VLOOKUP(B91,'Round  (8)'!B:H,6,0),24)</f>
        <v>24</v>
      </c>
      <c r="N91" s="435">
        <f>IFERROR(VLOOKUP(B91,'Round  (9)'!B:H,6,0),27)</f>
        <v>27</v>
      </c>
      <c r="O91" s="435">
        <f>IF(IFERROR(VLOOKUP(B91,'Round  (10)'!B:T,6,0),26)=0,21,IFERROR(VLOOKUP(B91,'Round  (10)'!B:T,6,0),26))</f>
        <v>26</v>
      </c>
      <c r="P91" s="447"/>
      <c r="Q91" s="447"/>
      <c r="R91" s="449">
        <f t="shared" si="27"/>
        <v>0</v>
      </c>
      <c r="S91" s="448">
        <f t="shared" si="28"/>
        <v>258</v>
      </c>
      <c r="T91" s="448"/>
      <c r="U91" s="448"/>
      <c r="V91" s="448"/>
      <c r="W91" s="448">
        <f t="shared" si="33"/>
        <v>0</v>
      </c>
      <c r="X91" s="448">
        <f t="shared" si="34"/>
        <v>258</v>
      </c>
      <c r="Y91" s="448">
        <f t="shared" si="35"/>
        <v>-83</v>
      </c>
      <c r="Z91" s="519">
        <f t="shared" si="29"/>
        <v>175</v>
      </c>
      <c r="AA91" s="447">
        <f t="shared" si="30"/>
        <v>0</v>
      </c>
      <c r="AB91" s="449">
        <f t="shared" si="31"/>
        <v>0</v>
      </c>
      <c r="AC91" s="450">
        <f t="shared" si="32"/>
        <v>0</v>
      </c>
      <c r="AL91" s="443" t="s">
        <v>440</v>
      </c>
      <c r="AM91" s="453">
        <f>IFERROR(VLOOKUP(AL91,'IND kg'!B:T,19,0),0)</f>
        <v>0</v>
      </c>
      <c r="AN91" s="454">
        <f>IFERROR(VLOOKUP(AL91,'IND cash'!B:T,19,0),0)</f>
        <v>0</v>
      </c>
      <c r="AO91" s="451">
        <f>IFERROR(VLOOKUP(AL91,'IND fish'!B:T,19,0),0)</f>
        <v>0</v>
      </c>
      <c r="AQ91" s="443" t="s">
        <v>442</v>
      </c>
      <c r="AR91" s="443">
        <f t="shared" si="36"/>
        <v>0</v>
      </c>
    </row>
    <row r="92" spans="1:44" hidden="1" x14ac:dyDescent="0.2">
      <c r="A92" s="360">
        <v>90</v>
      </c>
      <c r="B92" s="447" t="s">
        <v>93</v>
      </c>
      <c r="C92" s="448" t="str">
        <f t="shared" si="37"/>
        <v>0</v>
      </c>
      <c r="D92" s="447" t="str">
        <f t="shared" si="26"/>
        <v/>
      </c>
      <c r="E92" s="447" t="s">
        <v>350</v>
      </c>
      <c r="F92" s="448">
        <f>IFERROR(VLOOKUP(B92,'Round 1'!B:AM,3,0),26)</f>
        <v>26</v>
      </c>
      <c r="G92" s="448">
        <f>IFERROR(VLOOKUP(B92,'Round  (2)'!B:AI,6,0),25)</f>
        <v>25</v>
      </c>
      <c r="H92" s="448">
        <f>IFERROR(VLOOKUP(B92,'Round  (3)'!B:AO,6,0),28)</f>
        <v>28</v>
      </c>
      <c r="I92" s="448">
        <f>IFERROR(VLOOKUP(B92,'Round (4)'!B:AQ,6,0),28)</f>
        <v>28</v>
      </c>
      <c r="J92" s="448">
        <f>IFERROR(VLOOKUP(B92,'Round  (5)'!B:H,6,0),25)</f>
        <v>25</v>
      </c>
      <c r="K92" s="448">
        <f>IFERROR(VLOOKUP(B92,'Round  (6)'!B:H,6,0),25)</f>
        <v>25</v>
      </c>
      <c r="L92" s="448">
        <f>IFERROR(VLOOKUP(B92,'Round  (7)'!B:H,6,0),24)</f>
        <v>24</v>
      </c>
      <c r="M92" s="435">
        <f>IFERROR(VLOOKUP(B92,'Round  (8)'!B:H,6,0),24)</f>
        <v>24</v>
      </c>
      <c r="N92" s="435">
        <f>IFERROR(VLOOKUP(B92,'Round  (9)'!B:H,6,0),27)</f>
        <v>27</v>
      </c>
      <c r="O92" s="435">
        <f>IF(IFERROR(VLOOKUP(B92,'Round  (10)'!B:T,6,0),26)=0,21,IFERROR(VLOOKUP(B92,'Round  (10)'!B:T,6,0),26))</f>
        <v>26</v>
      </c>
      <c r="P92" s="447"/>
      <c r="Q92" s="447"/>
      <c r="R92" s="449">
        <f t="shared" si="27"/>
        <v>0</v>
      </c>
      <c r="S92" s="448">
        <f t="shared" si="28"/>
        <v>258</v>
      </c>
      <c r="T92" s="448"/>
      <c r="U92" s="448"/>
      <c r="V92" s="448"/>
      <c r="W92" s="448">
        <f t="shared" si="33"/>
        <v>0</v>
      </c>
      <c r="X92" s="448">
        <f t="shared" si="34"/>
        <v>258</v>
      </c>
      <c r="Y92" s="448">
        <f t="shared" si="35"/>
        <v>-83</v>
      </c>
      <c r="Z92" s="519">
        <f t="shared" si="29"/>
        <v>175</v>
      </c>
      <c r="AA92" s="447">
        <f t="shared" si="30"/>
        <v>0</v>
      </c>
      <c r="AB92" s="449">
        <f t="shared" si="31"/>
        <v>0</v>
      </c>
      <c r="AC92" s="450">
        <f t="shared" si="32"/>
        <v>0</v>
      </c>
      <c r="AL92" s="443" t="s">
        <v>441</v>
      </c>
      <c r="AM92" s="453">
        <f>IFERROR(VLOOKUP(AL92,'IND kg'!B:T,19,0),0)</f>
        <v>0</v>
      </c>
      <c r="AN92" s="454">
        <f>IFERROR(VLOOKUP(AL92,'IND cash'!B:T,19,0),0)</f>
        <v>0</v>
      </c>
      <c r="AO92" s="451">
        <f>IFERROR(VLOOKUP(AL92,'IND fish'!B:T,19,0),0)</f>
        <v>0</v>
      </c>
      <c r="AQ92" s="443" t="s">
        <v>443</v>
      </c>
      <c r="AR92" s="443">
        <f t="shared" si="36"/>
        <v>0</v>
      </c>
    </row>
    <row r="93" spans="1:44" hidden="1" x14ac:dyDescent="0.2">
      <c r="A93" s="360">
        <v>91</v>
      </c>
      <c r="B93" s="447" t="s">
        <v>403</v>
      </c>
      <c r="C93" s="448" t="str">
        <f t="shared" si="37"/>
        <v>0</v>
      </c>
      <c r="D93" s="447" t="str">
        <f t="shared" si="26"/>
        <v/>
      </c>
      <c r="E93" s="447" t="s">
        <v>350</v>
      </c>
      <c r="F93" s="448">
        <f>IFERROR(VLOOKUP(B93,'Round 1'!B:AM,3,0),26)</f>
        <v>26</v>
      </c>
      <c r="G93" s="448">
        <f>IFERROR(VLOOKUP(B93,'Round  (2)'!B:AI,6,0),25)</f>
        <v>25</v>
      </c>
      <c r="H93" s="448">
        <f>IFERROR(VLOOKUP(B93,'Round  (3)'!B:AO,6,0),28)</f>
        <v>28</v>
      </c>
      <c r="I93" s="448">
        <f>IFERROR(VLOOKUP(B93,'Round (4)'!B:AQ,6,0),28)</f>
        <v>28</v>
      </c>
      <c r="J93" s="448">
        <f>IFERROR(VLOOKUP(B93,'Round  (5)'!B:H,6,0),25)</f>
        <v>25</v>
      </c>
      <c r="K93" s="448">
        <f>IFERROR(VLOOKUP(B93,'Round  (6)'!B:H,6,0),25)</f>
        <v>25</v>
      </c>
      <c r="L93" s="448">
        <f>IFERROR(VLOOKUP(B93,'Round  (7)'!B:H,6,0),24)</f>
        <v>24</v>
      </c>
      <c r="M93" s="435">
        <f>IFERROR(VLOOKUP(B93,'Round  (8)'!B:H,6,0),24)</f>
        <v>24</v>
      </c>
      <c r="N93" s="435">
        <f>IFERROR(VLOOKUP(B93,'Round  (9)'!B:H,6,0),27)</f>
        <v>27</v>
      </c>
      <c r="O93" s="435">
        <f>IF(IFERROR(VLOOKUP(B93,'Round  (10)'!B:T,6,0),26)=0,21,IFERROR(VLOOKUP(B93,'Round  (10)'!B:T,6,0),26))</f>
        <v>26</v>
      </c>
      <c r="P93" s="447"/>
      <c r="Q93" s="447"/>
      <c r="R93" s="449">
        <f t="shared" si="27"/>
        <v>0</v>
      </c>
      <c r="S93" s="448">
        <f t="shared" si="28"/>
        <v>258</v>
      </c>
      <c r="T93" s="448"/>
      <c r="U93" s="448"/>
      <c r="V93" s="448"/>
      <c r="W93" s="448">
        <f t="shared" si="33"/>
        <v>0</v>
      </c>
      <c r="X93" s="448">
        <f t="shared" si="34"/>
        <v>258</v>
      </c>
      <c r="Y93" s="448">
        <f t="shared" si="35"/>
        <v>-83</v>
      </c>
      <c r="Z93" s="519">
        <f t="shared" si="29"/>
        <v>175</v>
      </c>
      <c r="AA93" s="447">
        <f t="shared" si="30"/>
        <v>0</v>
      </c>
      <c r="AB93" s="449">
        <f t="shared" si="31"/>
        <v>0</v>
      </c>
      <c r="AC93" s="450">
        <f t="shared" si="32"/>
        <v>0</v>
      </c>
      <c r="AL93" s="443" t="s">
        <v>442</v>
      </c>
      <c r="AM93" s="453">
        <f>IFERROR(VLOOKUP(AL93,'IND kg'!B:T,19,0),0)</f>
        <v>0</v>
      </c>
      <c r="AN93" s="454">
        <f>IFERROR(VLOOKUP(AL93,'IND cash'!B:T,19,0),0)</f>
        <v>0</v>
      </c>
      <c r="AO93" s="451">
        <f>IFERROR(VLOOKUP(AL93,'IND fish'!B:T,19,0),0)</f>
        <v>0</v>
      </c>
      <c r="AQ93" s="443" t="s">
        <v>444</v>
      </c>
      <c r="AR93" s="443">
        <f t="shared" si="36"/>
        <v>0</v>
      </c>
    </row>
    <row r="94" spans="1:44" hidden="1" x14ac:dyDescent="0.2">
      <c r="A94" s="360">
        <v>92</v>
      </c>
      <c r="B94" s="447" t="s">
        <v>407</v>
      </c>
      <c r="C94" s="448" t="str">
        <f t="shared" si="37"/>
        <v>0</v>
      </c>
      <c r="D94" s="447" t="str">
        <f t="shared" si="26"/>
        <v/>
      </c>
      <c r="E94" s="447" t="s">
        <v>350</v>
      </c>
      <c r="F94" s="448">
        <f>IFERROR(VLOOKUP(B94,'Round 1'!B:AM,3,0),26)</f>
        <v>26</v>
      </c>
      <c r="G94" s="448">
        <f>IFERROR(VLOOKUP(B94,'Round  (2)'!B:AI,6,0),25)</f>
        <v>25</v>
      </c>
      <c r="H94" s="448">
        <f>IFERROR(VLOOKUP(B94,'Round  (3)'!B:AO,6,0),28)</f>
        <v>28</v>
      </c>
      <c r="I94" s="448">
        <f>IFERROR(VLOOKUP(B94,'Round (4)'!B:AQ,6,0),28)</f>
        <v>28</v>
      </c>
      <c r="J94" s="448">
        <f>IFERROR(VLOOKUP(B94,'Round  (5)'!B:H,6,0),25)</f>
        <v>25</v>
      </c>
      <c r="K94" s="448">
        <f>IFERROR(VLOOKUP(B94,'Round  (6)'!B:H,6,0),25)</f>
        <v>25</v>
      </c>
      <c r="L94" s="448">
        <f>IFERROR(VLOOKUP(B94,'Round  (7)'!B:H,6,0),24)</f>
        <v>24</v>
      </c>
      <c r="M94" s="435">
        <f>IFERROR(VLOOKUP(B94,'Round  (8)'!B:H,6,0),24)</f>
        <v>24</v>
      </c>
      <c r="N94" s="435">
        <f>IFERROR(VLOOKUP(B94,'Round  (9)'!B:H,6,0),27)</f>
        <v>27</v>
      </c>
      <c r="O94" s="435">
        <f>IF(IFERROR(VLOOKUP(B94,'Round  (10)'!B:T,6,0),26)=0,21,IFERROR(VLOOKUP(B94,'Round  (10)'!B:T,6,0),26))</f>
        <v>26</v>
      </c>
      <c r="P94" s="447"/>
      <c r="Q94" s="447"/>
      <c r="R94" s="449">
        <f t="shared" si="27"/>
        <v>0</v>
      </c>
      <c r="S94" s="448">
        <f t="shared" si="28"/>
        <v>258</v>
      </c>
      <c r="T94" s="448"/>
      <c r="U94" s="448"/>
      <c r="V94" s="448"/>
      <c r="W94" s="448">
        <f t="shared" si="33"/>
        <v>0</v>
      </c>
      <c r="X94" s="448">
        <f t="shared" si="34"/>
        <v>258</v>
      </c>
      <c r="Y94" s="448">
        <f t="shared" si="35"/>
        <v>-83</v>
      </c>
      <c r="Z94" s="519">
        <f t="shared" si="29"/>
        <v>175</v>
      </c>
      <c r="AA94" s="447">
        <f t="shared" si="30"/>
        <v>0</v>
      </c>
      <c r="AB94" s="449">
        <f t="shared" si="31"/>
        <v>0</v>
      </c>
      <c r="AC94" s="450">
        <f t="shared" si="32"/>
        <v>0</v>
      </c>
      <c r="AL94" s="443" t="s">
        <v>443</v>
      </c>
      <c r="AM94" s="453">
        <f>IFERROR(VLOOKUP(AL94,'IND kg'!B:T,19,0),0)</f>
        <v>0</v>
      </c>
      <c r="AN94" s="454">
        <f>IFERROR(VLOOKUP(AL94,'IND cash'!B:T,19,0),0)</f>
        <v>0</v>
      </c>
      <c r="AO94" s="451">
        <f>IFERROR(VLOOKUP(AL94,'IND fish'!B:T,19,0),0)</f>
        <v>0</v>
      </c>
      <c r="AQ94" s="443" t="s">
        <v>445</v>
      </c>
      <c r="AR94" s="443">
        <f t="shared" si="36"/>
        <v>0</v>
      </c>
    </row>
    <row r="95" spans="1:44" hidden="1" x14ac:dyDescent="0.2">
      <c r="A95" s="360">
        <v>93</v>
      </c>
      <c r="B95" s="447" t="s">
        <v>412</v>
      </c>
      <c r="C95" s="448" t="str">
        <f t="shared" si="37"/>
        <v>0</v>
      </c>
      <c r="D95" s="447" t="str">
        <f t="shared" ref="D95:D131" si="38">IFERROR(VLOOKUP(B95,$AF$3:$AH$66,2,0),"")</f>
        <v/>
      </c>
      <c r="E95" s="447" t="s">
        <v>350</v>
      </c>
      <c r="F95" s="448">
        <f>IFERROR(VLOOKUP(B95,'Round 1'!B:AM,3,0),26)</f>
        <v>26</v>
      </c>
      <c r="G95" s="448">
        <f>IFERROR(VLOOKUP(B95,'Round  (2)'!B:AI,6,0),25)</f>
        <v>25</v>
      </c>
      <c r="H95" s="448">
        <f>IFERROR(VLOOKUP(B95,'Round  (3)'!B:AO,6,0),28)</f>
        <v>28</v>
      </c>
      <c r="I95" s="448">
        <f>IFERROR(VLOOKUP(B95,'Round (4)'!B:AQ,6,0),28)</f>
        <v>28</v>
      </c>
      <c r="J95" s="448">
        <f>IFERROR(VLOOKUP(B95,'Round  (5)'!B:H,6,0),25)</f>
        <v>25</v>
      </c>
      <c r="K95" s="448">
        <f>IFERROR(VLOOKUP(B95,'Round  (6)'!B:H,6,0),25)</f>
        <v>25</v>
      </c>
      <c r="L95" s="448">
        <f>IFERROR(VLOOKUP(B95,'Round  (7)'!B:H,6,0),24)</f>
        <v>24</v>
      </c>
      <c r="M95" s="435">
        <f>IFERROR(VLOOKUP(B95,'Round  (8)'!B:H,6,0),24)</f>
        <v>24</v>
      </c>
      <c r="N95" s="435">
        <f>IFERROR(VLOOKUP(B95,'Round  (9)'!B:H,6,0),27)</f>
        <v>27</v>
      </c>
      <c r="O95" s="435">
        <f>IF(IFERROR(VLOOKUP(B95,'Round  (10)'!B:T,6,0),26)=0,21,IFERROR(VLOOKUP(B95,'Round  (10)'!B:T,6,0),26))</f>
        <v>26</v>
      </c>
      <c r="P95" s="447"/>
      <c r="Q95" s="447"/>
      <c r="R95" s="449">
        <f t="shared" si="27"/>
        <v>0</v>
      </c>
      <c r="S95" s="448">
        <f t="shared" si="28"/>
        <v>258</v>
      </c>
      <c r="T95" s="448"/>
      <c r="U95" s="448"/>
      <c r="V95" s="448"/>
      <c r="W95" s="448">
        <f t="shared" si="33"/>
        <v>0</v>
      </c>
      <c r="X95" s="448">
        <f t="shared" si="34"/>
        <v>258</v>
      </c>
      <c r="Y95" s="448">
        <f t="shared" si="35"/>
        <v>-83</v>
      </c>
      <c r="Z95" s="519">
        <f t="shared" si="29"/>
        <v>175</v>
      </c>
      <c r="AA95" s="447">
        <f t="shared" si="30"/>
        <v>0</v>
      </c>
      <c r="AB95" s="449">
        <f t="shared" si="31"/>
        <v>0</v>
      </c>
      <c r="AC95" s="450">
        <f t="shared" si="32"/>
        <v>0</v>
      </c>
      <c r="AL95" s="443" t="s">
        <v>444</v>
      </c>
      <c r="AM95" s="453">
        <f>IFERROR(VLOOKUP(AL95,'IND kg'!B:T,19,0),0)</f>
        <v>0</v>
      </c>
      <c r="AN95" s="454">
        <f>IFERROR(VLOOKUP(AL95,'IND cash'!B:T,19,0),0)</f>
        <v>0</v>
      </c>
      <c r="AO95" s="451">
        <f>IFERROR(VLOOKUP(AL95,'IND fish'!B:T,19,0),0)</f>
        <v>0</v>
      </c>
      <c r="AQ95" s="443" t="s">
        <v>446</v>
      </c>
      <c r="AR95" s="443">
        <f t="shared" si="36"/>
        <v>0</v>
      </c>
    </row>
    <row r="96" spans="1:44" hidden="1" x14ac:dyDescent="0.2">
      <c r="A96" s="360">
        <v>94</v>
      </c>
      <c r="B96" s="447" t="s">
        <v>396</v>
      </c>
      <c r="C96" s="448">
        <f t="shared" si="37"/>
        <v>0</v>
      </c>
      <c r="D96" s="447" t="str">
        <f t="shared" si="38"/>
        <v>Portsmouth</v>
      </c>
      <c r="E96" s="447" t="s">
        <v>350</v>
      </c>
      <c r="F96" s="448">
        <f>IFERROR(VLOOKUP(B96,'Round 1'!B:AM,3,0),26)</f>
        <v>26</v>
      </c>
      <c r="G96" s="448">
        <f>IFERROR(VLOOKUP(B96,'Round  (2)'!B:AI,6,0),25)</f>
        <v>25</v>
      </c>
      <c r="H96" s="448">
        <f>IFERROR(VLOOKUP(B96,'Round  (3)'!B:AO,6,0),28)</f>
        <v>28</v>
      </c>
      <c r="I96" s="448">
        <f>IFERROR(VLOOKUP(B96,'Round (4)'!B:AQ,6,0),28)</f>
        <v>28</v>
      </c>
      <c r="J96" s="448">
        <f>IFERROR(VLOOKUP(B96,'Round  (5)'!B:H,6,0),25)</f>
        <v>25</v>
      </c>
      <c r="K96" s="448">
        <f>IFERROR(VLOOKUP(B96,'Round  (6)'!B:H,6,0),25)</f>
        <v>25</v>
      </c>
      <c r="L96" s="448">
        <f>IFERROR(VLOOKUP(B96,'Round  (7)'!B:H,6,0),24)</f>
        <v>24</v>
      </c>
      <c r="M96" s="435">
        <f>IFERROR(VLOOKUP(B96,'Round  (8)'!B:H,6,0),24)</f>
        <v>24</v>
      </c>
      <c r="N96" s="435">
        <f>IFERROR(VLOOKUP(B96,'Round  (9)'!B:H,6,0),27)</f>
        <v>27</v>
      </c>
      <c r="O96" s="435">
        <f>IF(IFERROR(VLOOKUP(B96,'Round  (10)'!B:T,6,0),26)=0,21,IFERROR(VLOOKUP(B96,'Round  (10)'!B:T,6,0),26))</f>
        <v>26</v>
      </c>
      <c r="P96" s="447"/>
      <c r="Q96" s="447"/>
      <c r="R96" s="449">
        <f t="shared" si="27"/>
        <v>0</v>
      </c>
      <c r="S96" s="448">
        <f t="shared" si="28"/>
        <v>258</v>
      </c>
      <c r="T96" s="448"/>
      <c r="U96" s="448"/>
      <c r="V96" s="448"/>
      <c r="W96" s="448">
        <f t="shared" si="33"/>
        <v>0</v>
      </c>
      <c r="X96" s="448">
        <f t="shared" si="34"/>
        <v>258</v>
      </c>
      <c r="Y96" s="448">
        <f t="shared" si="35"/>
        <v>-83</v>
      </c>
      <c r="Z96" s="519">
        <f t="shared" si="29"/>
        <v>175</v>
      </c>
      <c r="AA96" s="447">
        <f t="shared" si="30"/>
        <v>0</v>
      </c>
      <c r="AB96" s="449">
        <f t="shared" si="31"/>
        <v>0</v>
      </c>
      <c r="AC96" s="450">
        <f t="shared" si="32"/>
        <v>0</v>
      </c>
      <c r="AL96" s="443" t="s">
        <v>445</v>
      </c>
      <c r="AM96" s="453">
        <f>IFERROR(VLOOKUP(AL96,'IND kg'!B:T,19,0),0)</f>
        <v>0</v>
      </c>
      <c r="AN96" s="454">
        <f>IFERROR(VLOOKUP(AL96,'IND cash'!B:T,19,0),0)</f>
        <v>0</v>
      </c>
      <c r="AO96" s="451">
        <f>IFERROR(VLOOKUP(AL96,'IND fish'!B:T,19,0),0)</f>
        <v>0</v>
      </c>
      <c r="AQ96" s="443" t="s">
        <v>369</v>
      </c>
      <c r="AR96" s="443">
        <f t="shared" si="36"/>
        <v>0</v>
      </c>
    </row>
    <row r="97" spans="1:44" hidden="1" x14ac:dyDescent="0.2">
      <c r="A97" s="360">
        <v>95</v>
      </c>
      <c r="B97" s="447" t="s">
        <v>415</v>
      </c>
      <c r="C97" s="448" t="str">
        <f t="shared" si="37"/>
        <v>0</v>
      </c>
      <c r="D97" s="447" t="str">
        <f t="shared" si="38"/>
        <v/>
      </c>
      <c r="E97" s="447" t="s">
        <v>350</v>
      </c>
      <c r="F97" s="448">
        <f>IFERROR(VLOOKUP(B97,'Round 1'!B:AM,3,0),26)</f>
        <v>26</v>
      </c>
      <c r="G97" s="448">
        <f>IFERROR(VLOOKUP(B97,'Round  (2)'!B:AI,6,0),25)</f>
        <v>25</v>
      </c>
      <c r="H97" s="448">
        <f>IFERROR(VLOOKUP(B97,'Round  (3)'!B:AO,6,0),28)</f>
        <v>28</v>
      </c>
      <c r="I97" s="448">
        <f>IFERROR(VLOOKUP(B97,'Round (4)'!B:AQ,6,0),28)</f>
        <v>28</v>
      </c>
      <c r="J97" s="448">
        <f>IFERROR(VLOOKUP(B97,'Round  (5)'!B:H,6,0),25)</f>
        <v>25</v>
      </c>
      <c r="K97" s="448">
        <f>IFERROR(VLOOKUP(B97,'Round  (6)'!B:H,6,0),25)</f>
        <v>25</v>
      </c>
      <c r="L97" s="448">
        <f>IFERROR(VLOOKUP(B97,'Round  (7)'!B:H,6,0),24)</f>
        <v>24</v>
      </c>
      <c r="M97" s="435">
        <f>IFERROR(VLOOKUP(B97,'Round  (8)'!B:H,6,0),24)</f>
        <v>24</v>
      </c>
      <c r="N97" s="435">
        <f>IFERROR(VLOOKUP(B97,'Round  (9)'!B:H,6,0),27)</f>
        <v>27</v>
      </c>
      <c r="O97" s="435">
        <f>IF(IFERROR(VLOOKUP(B97,'Round  (10)'!B:T,6,0),26)=0,21,IFERROR(VLOOKUP(B97,'Round  (10)'!B:T,6,0),26))</f>
        <v>26</v>
      </c>
      <c r="P97" s="447"/>
      <c r="Q97" s="447"/>
      <c r="R97" s="449">
        <f t="shared" si="27"/>
        <v>0</v>
      </c>
      <c r="S97" s="448">
        <f t="shared" si="28"/>
        <v>258</v>
      </c>
      <c r="T97" s="448"/>
      <c r="U97" s="448"/>
      <c r="V97" s="448"/>
      <c r="W97" s="448">
        <f t="shared" si="33"/>
        <v>0</v>
      </c>
      <c r="X97" s="448">
        <f t="shared" si="34"/>
        <v>258</v>
      </c>
      <c r="Y97" s="448">
        <f t="shared" si="35"/>
        <v>-83</v>
      </c>
      <c r="Z97" s="519">
        <f t="shared" si="29"/>
        <v>175</v>
      </c>
      <c r="AA97" s="447">
        <f t="shared" si="30"/>
        <v>0</v>
      </c>
      <c r="AB97" s="449">
        <f t="shared" si="31"/>
        <v>0</v>
      </c>
      <c r="AC97" s="450">
        <f t="shared" si="32"/>
        <v>0</v>
      </c>
      <c r="AL97" s="443" t="s">
        <v>446</v>
      </c>
      <c r="AM97" s="453">
        <f>IFERROR(VLOOKUP(AL97,'IND kg'!B:T,19,0),0)</f>
        <v>0</v>
      </c>
      <c r="AN97" s="454">
        <f>IFERROR(VLOOKUP(AL97,'IND cash'!B:T,19,0),0)</f>
        <v>0</v>
      </c>
      <c r="AO97" s="451">
        <f>IFERROR(VLOOKUP(AL97,'IND fish'!B:T,19,0),0)</f>
        <v>0</v>
      </c>
      <c r="AQ97" s="443" t="s">
        <v>447</v>
      </c>
      <c r="AR97" s="443">
        <f t="shared" si="36"/>
        <v>0</v>
      </c>
    </row>
    <row r="98" spans="1:44" hidden="1" x14ac:dyDescent="0.2">
      <c r="A98" s="360">
        <v>96</v>
      </c>
      <c r="B98" s="447" t="s">
        <v>417</v>
      </c>
      <c r="C98" s="448" t="str">
        <f t="shared" si="37"/>
        <v>0</v>
      </c>
      <c r="D98" s="447" t="str">
        <f t="shared" si="38"/>
        <v/>
      </c>
      <c r="E98" s="447" t="s">
        <v>350</v>
      </c>
      <c r="F98" s="448">
        <f>IFERROR(VLOOKUP(B98,'Round 1'!B:AM,3,0),26)</f>
        <v>26</v>
      </c>
      <c r="G98" s="448">
        <f>IFERROR(VLOOKUP(B98,'Round  (2)'!B:AI,6,0),25)</f>
        <v>25</v>
      </c>
      <c r="H98" s="448">
        <f>IFERROR(VLOOKUP(B98,'Round  (3)'!B:AO,6,0),28)</f>
        <v>28</v>
      </c>
      <c r="I98" s="448">
        <f>IFERROR(VLOOKUP(B98,'Round (4)'!B:AQ,6,0),28)</f>
        <v>28</v>
      </c>
      <c r="J98" s="448">
        <f>IFERROR(VLOOKUP(B98,'Round  (5)'!B:H,6,0),25)</f>
        <v>25</v>
      </c>
      <c r="K98" s="448">
        <f>IFERROR(VLOOKUP(B98,'Round  (6)'!B:H,6,0),25)</f>
        <v>25</v>
      </c>
      <c r="L98" s="448">
        <f>IFERROR(VLOOKUP(B98,'Round  (7)'!B:H,6,0),24)</f>
        <v>24</v>
      </c>
      <c r="M98" s="435">
        <f>IFERROR(VLOOKUP(B98,'Round  (8)'!B:H,6,0),24)</f>
        <v>24</v>
      </c>
      <c r="N98" s="435">
        <f>IFERROR(VLOOKUP(B98,'Round  (9)'!B:H,6,0),27)</f>
        <v>27</v>
      </c>
      <c r="O98" s="435">
        <f>IF(IFERROR(VLOOKUP(B98,'Round  (10)'!B:T,6,0),26)=0,21,IFERROR(VLOOKUP(B98,'Round  (10)'!B:T,6,0),26))</f>
        <v>26</v>
      </c>
      <c r="P98" s="447"/>
      <c r="Q98" s="447"/>
      <c r="R98" s="449">
        <f t="shared" si="27"/>
        <v>0</v>
      </c>
      <c r="S98" s="448">
        <f t="shared" si="28"/>
        <v>258</v>
      </c>
      <c r="T98" s="448"/>
      <c r="U98" s="448"/>
      <c r="V98" s="448"/>
      <c r="W98" s="448">
        <f t="shared" si="33"/>
        <v>0</v>
      </c>
      <c r="X98" s="448">
        <f t="shared" si="34"/>
        <v>258</v>
      </c>
      <c r="Y98" s="448">
        <f t="shared" si="35"/>
        <v>-83</v>
      </c>
      <c r="Z98" s="519">
        <f t="shared" si="29"/>
        <v>175</v>
      </c>
      <c r="AA98" s="447">
        <f t="shared" si="30"/>
        <v>0</v>
      </c>
      <c r="AB98" s="449">
        <f t="shared" si="31"/>
        <v>0</v>
      </c>
      <c r="AC98" s="450">
        <f t="shared" si="32"/>
        <v>0</v>
      </c>
      <c r="AL98" s="443" t="s">
        <v>369</v>
      </c>
      <c r="AM98" s="453">
        <f>IFERROR(VLOOKUP(AL98,'IND kg'!B:T,19,0),0)</f>
        <v>0</v>
      </c>
      <c r="AN98" s="454">
        <f>IFERROR(VLOOKUP(AL98,'IND cash'!B:T,19,0),0)</f>
        <v>0</v>
      </c>
      <c r="AO98" s="451">
        <f>IFERROR(VLOOKUP(AL98,'IND fish'!B:T,19,0),0)</f>
        <v>0</v>
      </c>
      <c r="AQ98" s="443" t="s">
        <v>448</v>
      </c>
      <c r="AR98" s="443">
        <f t="shared" si="36"/>
        <v>0</v>
      </c>
    </row>
    <row r="99" spans="1:44" hidden="1" x14ac:dyDescent="0.2">
      <c r="A99" s="360">
        <v>97</v>
      </c>
      <c r="B99" s="447" t="s">
        <v>40</v>
      </c>
      <c r="C99" s="448" t="str">
        <f t="shared" si="37"/>
        <v>0</v>
      </c>
      <c r="D99" s="447" t="str">
        <f t="shared" si="38"/>
        <v/>
      </c>
      <c r="E99" s="447" t="s">
        <v>350</v>
      </c>
      <c r="F99" s="448">
        <f>IFERROR(VLOOKUP(B99,'Round 1'!B:AM,3,0),26)</f>
        <v>26</v>
      </c>
      <c r="G99" s="448">
        <f>IFERROR(VLOOKUP(B99,'Round  (2)'!B:AI,6,0),25)</f>
        <v>25</v>
      </c>
      <c r="H99" s="448">
        <f>IFERROR(VLOOKUP(B99,'Round  (3)'!B:AO,6,0),28)</f>
        <v>28</v>
      </c>
      <c r="I99" s="448">
        <f>IFERROR(VLOOKUP(B99,'Round (4)'!B:AQ,6,0),28)</f>
        <v>28</v>
      </c>
      <c r="J99" s="448">
        <f>IFERROR(VLOOKUP(B99,'Round  (5)'!B:H,6,0),25)</f>
        <v>25</v>
      </c>
      <c r="K99" s="448">
        <f>IFERROR(VLOOKUP(B99,'Round  (6)'!B:H,6,0),25)</f>
        <v>25</v>
      </c>
      <c r="L99" s="448">
        <f>IFERROR(VLOOKUP(B99,'Round  (7)'!B:H,6,0),24)</f>
        <v>24</v>
      </c>
      <c r="M99" s="435">
        <f>IFERROR(VLOOKUP(B99,'Round  (8)'!B:H,6,0),24)</f>
        <v>24</v>
      </c>
      <c r="N99" s="435">
        <f>IFERROR(VLOOKUP(B99,'Round  (9)'!B:H,6,0),27)</f>
        <v>27</v>
      </c>
      <c r="O99" s="435">
        <f>IF(IFERROR(VLOOKUP(B99,'Round  (10)'!B:T,6,0),26)=0,21,IFERROR(VLOOKUP(B99,'Round  (10)'!B:T,6,0),26))</f>
        <v>26</v>
      </c>
      <c r="P99" s="447"/>
      <c r="Q99" s="447"/>
      <c r="R99" s="449">
        <f t="shared" ref="R99:R131" si="39">AB99</f>
        <v>0</v>
      </c>
      <c r="S99" s="448">
        <f t="shared" ref="S99:S131" si="40">IF(SUM(F99:Q99)&gt;0,SUM(F99:Q99),1000)</f>
        <v>258</v>
      </c>
      <c r="T99" s="448"/>
      <c r="U99" s="448"/>
      <c r="V99" s="448"/>
      <c r="W99" s="448">
        <f t="shared" si="33"/>
        <v>0</v>
      </c>
      <c r="X99" s="448">
        <f t="shared" si="34"/>
        <v>258</v>
      </c>
      <c r="Y99" s="448">
        <f t="shared" si="35"/>
        <v>-83</v>
      </c>
      <c r="Z99" s="519">
        <f t="shared" ref="Z99:Z131" si="41">+SUM(F99:Q99)-LARGE(F99:Q99,1)-LARGE(F99:Q99,2)-LARGE(F99:Q99,3)</f>
        <v>175</v>
      </c>
      <c r="AA99" s="447">
        <f t="shared" ref="AA99:AA131" si="42">IFERROR(VLOOKUP(B99,$AL$3:$AO$144,4,0),0)</f>
        <v>0</v>
      </c>
      <c r="AB99" s="449">
        <f t="shared" ref="AB99:AB131" si="43">IFERROR(VLOOKUP(B99,$AL$3:$AN$144,2,0),0)</f>
        <v>0</v>
      </c>
      <c r="AC99" s="450">
        <f t="shared" ref="AC99:AC131" si="44">IFERROR(VLOOKUP(B99,$AL$3:$AN$144,3,0),0)</f>
        <v>0</v>
      </c>
      <c r="AL99" s="443" t="s">
        <v>447</v>
      </c>
      <c r="AM99" s="453">
        <f>IFERROR(VLOOKUP(AL99,'IND kg'!B:T,19,0),0)</f>
        <v>0</v>
      </c>
      <c r="AN99" s="454">
        <f>IFERROR(VLOOKUP(AL99,'IND cash'!B:T,19,0),0)</f>
        <v>0</v>
      </c>
      <c r="AO99" s="451">
        <f>IFERROR(VLOOKUP(AL99,'IND fish'!B:T,19,0),0)</f>
        <v>0</v>
      </c>
      <c r="AQ99" s="443" t="s">
        <v>449</v>
      </c>
      <c r="AR99" s="443">
        <f t="shared" si="36"/>
        <v>0</v>
      </c>
    </row>
    <row r="100" spans="1:44" hidden="1" x14ac:dyDescent="0.2">
      <c r="A100" s="360">
        <v>98</v>
      </c>
      <c r="B100" s="447" t="s">
        <v>427</v>
      </c>
      <c r="C100" s="448" t="str">
        <f t="shared" si="37"/>
        <v>0</v>
      </c>
      <c r="D100" s="447" t="str">
        <f t="shared" si="38"/>
        <v/>
      </c>
      <c r="E100" s="447" t="s">
        <v>350</v>
      </c>
      <c r="F100" s="448">
        <f>IFERROR(VLOOKUP(B100,'Round 1'!B:AM,3,0),26)</f>
        <v>26</v>
      </c>
      <c r="G100" s="448">
        <f>IFERROR(VLOOKUP(B100,'Round  (2)'!B:AI,6,0),25)</f>
        <v>25</v>
      </c>
      <c r="H100" s="448">
        <f>IFERROR(VLOOKUP(B100,'Round  (3)'!B:AO,6,0),28)</f>
        <v>28</v>
      </c>
      <c r="I100" s="448">
        <f>IFERROR(VLOOKUP(B100,'Round (4)'!B:AQ,6,0),28)</f>
        <v>28</v>
      </c>
      <c r="J100" s="448">
        <f>IFERROR(VLOOKUP(B100,'Round  (5)'!B:H,6,0),25)</f>
        <v>25</v>
      </c>
      <c r="K100" s="448">
        <f>IFERROR(VLOOKUP(B100,'Round  (6)'!B:H,6,0),25)</f>
        <v>25</v>
      </c>
      <c r="L100" s="448">
        <f>IFERROR(VLOOKUP(B100,'Round  (7)'!B:H,6,0),24)</f>
        <v>24</v>
      </c>
      <c r="M100" s="435">
        <f>IFERROR(VLOOKUP(B100,'Round  (8)'!B:H,6,0),24)</f>
        <v>24</v>
      </c>
      <c r="N100" s="435">
        <f>IFERROR(VLOOKUP(B100,'Round  (9)'!B:H,6,0),27)</f>
        <v>27</v>
      </c>
      <c r="O100" s="435">
        <f>IF(IFERROR(VLOOKUP(B100,'Round  (10)'!B:T,6,0),26)=0,21,IFERROR(VLOOKUP(B100,'Round  (10)'!B:T,6,0),26))</f>
        <v>26</v>
      </c>
      <c r="P100" s="447"/>
      <c r="Q100" s="447"/>
      <c r="R100" s="449">
        <f t="shared" si="39"/>
        <v>0</v>
      </c>
      <c r="S100" s="448">
        <f t="shared" si="40"/>
        <v>258</v>
      </c>
      <c r="T100" s="448"/>
      <c r="U100" s="448"/>
      <c r="V100" s="448"/>
      <c r="W100" s="448">
        <f t="shared" si="33"/>
        <v>0</v>
      </c>
      <c r="X100" s="448">
        <f t="shared" si="34"/>
        <v>258</v>
      </c>
      <c r="Y100" s="448">
        <f t="shared" si="35"/>
        <v>-83</v>
      </c>
      <c r="Z100" s="519">
        <f t="shared" si="41"/>
        <v>175</v>
      </c>
      <c r="AA100" s="447">
        <f t="shared" si="42"/>
        <v>0</v>
      </c>
      <c r="AB100" s="449">
        <f t="shared" si="43"/>
        <v>0</v>
      </c>
      <c r="AC100" s="450">
        <f t="shared" si="44"/>
        <v>0</v>
      </c>
      <c r="AL100" s="443" t="s">
        <v>448</v>
      </c>
      <c r="AM100" s="453">
        <f>IFERROR(VLOOKUP(AL100,'IND kg'!B:T,19,0),0)</f>
        <v>0</v>
      </c>
      <c r="AN100" s="454">
        <f>IFERROR(VLOOKUP(AL100,'IND cash'!B:T,19,0),0)</f>
        <v>0</v>
      </c>
      <c r="AO100" s="451">
        <f>IFERROR(VLOOKUP(AL100,'IND fish'!B:T,19,0),0)</f>
        <v>0</v>
      </c>
      <c r="AQ100" s="443" t="s">
        <v>450</v>
      </c>
      <c r="AR100" s="443">
        <f t="shared" ref="AR100:AR131" si="45">VLOOKUP(AQ100,AL:AO,4,0)</f>
        <v>0</v>
      </c>
    </row>
    <row r="101" spans="1:44" hidden="1" x14ac:dyDescent="0.2">
      <c r="A101" s="360">
        <v>99</v>
      </c>
      <c r="B101" s="447" t="s">
        <v>360</v>
      </c>
      <c r="C101" s="448">
        <f t="shared" si="37"/>
        <v>0</v>
      </c>
      <c r="D101" s="447" t="str">
        <f t="shared" si="38"/>
        <v>Portsmouth</v>
      </c>
      <c r="E101" s="447" t="s">
        <v>350</v>
      </c>
      <c r="F101" s="448">
        <f>IFERROR(VLOOKUP(B101,'Round 1'!B:AM,3,0),26)</f>
        <v>26</v>
      </c>
      <c r="G101" s="448">
        <f>IFERROR(VLOOKUP(B101,'Round  (2)'!B:AI,6,0),25)</f>
        <v>25</v>
      </c>
      <c r="H101" s="448">
        <f>IFERROR(VLOOKUP(B101,'Round  (3)'!B:AO,6,0),28)</f>
        <v>28</v>
      </c>
      <c r="I101" s="448">
        <f>IFERROR(VLOOKUP(B101,'Round (4)'!B:AQ,6,0),28)</f>
        <v>28</v>
      </c>
      <c r="J101" s="448">
        <f>IFERROR(VLOOKUP(B101,'Round  (5)'!B:H,6,0),25)</f>
        <v>25</v>
      </c>
      <c r="K101" s="448">
        <f>IFERROR(VLOOKUP(B101,'Round  (6)'!B:H,6,0),25)</f>
        <v>25</v>
      </c>
      <c r="L101" s="448">
        <f>IFERROR(VLOOKUP(B101,'Round  (7)'!B:H,6,0),24)</f>
        <v>24</v>
      </c>
      <c r="M101" s="435">
        <f>IFERROR(VLOOKUP(B101,'Round  (8)'!B:H,6,0),24)</f>
        <v>24</v>
      </c>
      <c r="N101" s="435">
        <f>IFERROR(VLOOKUP(B101,'Round  (9)'!B:H,6,0),27)</f>
        <v>27</v>
      </c>
      <c r="O101" s="435">
        <f>IF(IFERROR(VLOOKUP(B101,'Round  (10)'!B:T,6,0),26)=0,21,IFERROR(VLOOKUP(B101,'Round  (10)'!B:T,6,0),26))</f>
        <v>6</v>
      </c>
      <c r="P101" s="447"/>
      <c r="Q101" s="447"/>
      <c r="R101" s="449">
        <f t="shared" si="39"/>
        <v>0.85048569375000005</v>
      </c>
      <c r="S101" s="448">
        <f t="shared" si="40"/>
        <v>238</v>
      </c>
      <c r="T101" s="448"/>
      <c r="U101" s="448"/>
      <c r="V101" s="448"/>
      <c r="W101" s="448">
        <f t="shared" si="33"/>
        <v>0</v>
      </c>
      <c r="X101" s="448">
        <f t="shared" si="34"/>
        <v>238</v>
      </c>
      <c r="Y101" s="448">
        <f t="shared" si="35"/>
        <v>-83</v>
      </c>
      <c r="Z101" s="519">
        <f t="shared" si="41"/>
        <v>155</v>
      </c>
      <c r="AA101" s="447">
        <f t="shared" si="42"/>
        <v>1</v>
      </c>
      <c r="AB101" s="449">
        <f t="shared" si="43"/>
        <v>0.85048569375000005</v>
      </c>
      <c r="AC101" s="450">
        <f t="shared" si="44"/>
        <v>0</v>
      </c>
      <c r="AL101" s="443" t="s">
        <v>449</v>
      </c>
      <c r="AM101" s="453">
        <f>IFERROR(VLOOKUP(AL101,'IND kg'!B:T,19,0),0)</f>
        <v>0</v>
      </c>
      <c r="AN101" s="454">
        <f>IFERROR(VLOOKUP(AL101,'IND cash'!B:T,19,0),0)</f>
        <v>0</v>
      </c>
      <c r="AO101" s="451">
        <f>IFERROR(VLOOKUP(AL101,'IND fish'!B:T,19,0),0)</f>
        <v>0</v>
      </c>
      <c r="AQ101" s="443" t="s">
        <v>452</v>
      </c>
      <c r="AR101" s="443">
        <f t="shared" si="45"/>
        <v>0</v>
      </c>
    </row>
    <row r="102" spans="1:44" hidden="1" x14ac:dyDescent="0.2">
      <c r="A102" s="360">
        <v>100</v>
      </c>
      <c r="B102" s="447" t="s">
        <v>431</v>
      </c>
      <c r="C102" s="448" t="str">
        <f t="shared" si="37"/>
        <v>0</v>
      </c>
      <c r="D102" s="447" t="str">
        <f t="shared" si="38"/>
        <v/>
      </c>
      <c r="E102" s="447" t="s">
        <v>350</v>
      </c>
      <c r="F102" s="448">
        <f>IFERROR(VLOOKUP(B102,'Round 1'!B:AM,3,0),26)</f>
        <v>26</v>
      </c>
      <c r="G102" s="448">
        <f>IFERROR(VLOOKUP(B102,'Round  (2)'!B:AI,6,0),25)</f>
        <v>25</v>
      </c>
      <c r="H102" s="448">
        <f>IFERROR(VLOOKUP(B102,'Round  (3)'!B:AO,6,0),28)</f>
        <v>28</v>
      </c>
      <c r="I102" s="448">
        <f>IFERROR(VLOOKUP(B102,'Round (4)'!B:AQ,6,0),28)</f>
        <v>28</v>
      </c>
      <c r="J102" s="448">
        <f>IFERROR(VLOOKUP(B102,'Round  (5)'!B:H,6,0),25)</f>
        <v>25</v>
      </c>
      <c r="K102" s="448">
        <f>IFERROR(VLOOKUP(B102,'Round  (6)'!B:H,6,0),25)</f>
        <v>25</v>
      </c>
      <c r="L102" s="448">
        <f>IFERROR(VLOOKUP(B102,'Round  (7)'!B:H,6,0),24)</f>
        <v>24</v>
      </c>
      <c r="M102" s="435">
        <f>IFERROR(VLOOKUP(B102,'Round  (8)'!B:H,6,0),24)</f>
        <v>24</v>
      </c>
      <c r="N102" s="435">
        <f>IFERROR(VLOOKUP(B102,'Round  (9)'!B:H,6,0),27)</f>
        <v>27</v>
      </c>
      <c r="O102" s="435">
        <f>IF(IFERROR(VLOOKUP(B102,'Round  (10)'!B:T,6,0),26)=0,21,IFERROR(VLOOKUP(B102,'Round  (10)'!B:T,6,0),26))</f>
        <v>26</v>
      </c>
      <c r="P102" s="447"/>
      <c r="Q102" s="447"/>
      <c r="R102" s="449">
        <f t="shared" si="39"/>
        <v>0</v>
      </c>
      <c r="S102" s="448">
        <f t="shared" si="40"/>
        <v>258</v>
      </c>
      <c r="T102" s="448"/>
      <c r="U102" s="448"/>
      <c r="V102" s="448"/>
      <c r="W102" s="448">
        <f t="shared" si="33"/>
        <v>0</v>
      </c>
      <c r="X102" s="448">
        <f t="shared" si="34"/>
        <v>258</v>
      </c>
      <c r="Y102" s="448">
        <f t="shared" si="35"/>
        <v>-83</v>
      </c>
      <c r="Z102" s="519">
        <f t="shared" si="41"/>
        <v>175</v>
      </c>
      <c r="AA102" s="447">
        <f t="shared" si="42"/>
        <v>0</v>
      </c>
      <c r="AB102" s="449">
        <f t="shared" si="43"/>
        <v>0</v>
      </c>
      <c r="AC102" s="450">
        <f t="shared" si="44"/>
        <v>0</v>
      </c>
      <c r="AL102" s="443" t="s">
        <v>450</v>
      </c>
      <c r="AM102" s="453">
        <f>IFERROR(VLOOKUP(AL102,'IND kg'!B:T,19,0),0)</f>
        <v>0</v>
      </c>
      <c r="AN102" s="454">
        <f>IFERROR(VLOOKUP(AL102,'IND cash'!B:T,19,0),0)</f>
        <v>0</v>
      </c>
      <c r="AO102" s="451">
        <f>IFERROR(VLOOKUP(AL102,'IND fish'!B:T,19,0),0)</f>
        <v>0</v>
      </c>
      <c r="AQ102" s="443" t="s">
        <v>238</v>
      </c>
      <c r="AR102" s="443">
        <f t="shared" si="45"/>
        <v>11</v>
      </c>
    </row>
    <row r="103" spans="1:44" hidden="1" x14ac:dyDescent="0.2">
      <c r="A103" s="360">
        <v>101</v>
      </c>
      <c r="B103" s="447" t="s">
        <v>432</v>
      </c>
      <c r="C103" s="448" t="str">
        <f t="shared" si="37"/>
        <v>0</v>
      </c>
      <c r="D103" s="447" t="str">
        <f t="shared" si="38"/>
        <v/>
      </c>
      <c r="E103" s="447" t="s">
        <v>350</v>
      </c>
      <c r="F103" s="448">
        <f>IFERROR(VLOOKUP(B103,'Round 1'!B:AM,3,0),26)</f>
        <v>26</v>
      </c>
      <c r="G103" s="448">
        <f>IFERROR(VLOOKUP(B103,'Round  (2)'!B:AI,6,0),25)</f>
        <v>25</v>
      </c>
      <c r="H103" s="448">
        <f>IFERROR(VLOOKUP(B103,'Round  (3)'!B:AO,6,0),28)</f>
        <v>28</v>
      </c>
      <c r="I103" s="448">
        <f>IFERROR(VLOOKUP(B103,'Round (4)'!B:AQ,6,0),28)</f>
        <v>28</v>
      </c>
      <c r="J103" s="448">
        <f>IFERROR(VLOOKUP(B103,'Round  (5)'!B:H,6,0),25)</f>
        <v>25</v>
      </c>
      <c r="K103" s="448">
        <f>IFERROR(VLOOKUP(B103,'Round  (6)'!B:H,6,0),25)</f>
        <v>25</v>
      </c>
      <c r="L103" s="448">
        <f>IFERROR(VLOOKUP(B103,'Round  (7)'!B:H,6,0),24)</f>
        <v>24</v>
      </c>
      <c r="M103" s="435">
        <f>IFERROR(VLOOKUP(B103,'Round  (8)'!B:H,6,0),24)</f>
        <v>24</v>
      </c>
      <c r="N103" s="435">
        <f>IFERROR(VLOOKUP(B103,'Round  (9)'!B:H,6,0),27)</f>
        <v>27</v>
      </c>
      <c r="O103" s="435">
        <f>IF(IFERROR(VLOOKUP(B103,'Round  (10)'!B:T,6,0),26)=0,21,IFERROR(VLOOKUP(B103,'Round  (10)'!B:T,6,0),26))</f>
        <v>26</v>
      </c>
      <c r="P103" s="447"/>
      <c r="Q103" s="447"/>
      <c r="R103" s="449">
        <f t="shared" si="39"/>
        <v>0</v>
      </c>
      <c r="S103" s="448">
        <f t="shared" si="40"/>
        <v>258</v>
      </c>
      <c r="T103" s="448"/>
      <c r="U103" s="448"/>
      <c r="V103" s="448"/>
      <c r="W103" s="448">
        <f t="shared" si="33"/>
        <v>0</v>
      </c>
      <c r="X103" s="448">
        <f t="shared" si="34"/>
        <v>258</v>
      </c>
      <c r="Y103" s="448">
        <f t="shared" si="35"/>
        <v>-83</v>
      </c>
      <c r="Z103" s="519">
        <f t="shared" si="41"/>
        <v>175</v>
      </c>
      <c r="AA103" s="447">
        <f t="shared" si="42"/>
        <v>0</v>
      </c>
      <c r="AB103" s="449">
        <f t="shared" si="43"/>
        <v>0</v>
      </c>
      <c r="AC103" s="450">
        <f t="shared" si="44"/>
        <v>0</v>
      </c>
      <c r="AL103" s="443" t="s">
        <v>452</v>
      </c>
      <c r="AM103" s="453">
        <f>IFERROR(VLOOKUP(AL103,'IND kg'!B:T,19,0),0)</f>
        <v>0</v>
      </c>
      <c r="AN103" s="454">
        <f>IFERROR(VLOOKUP(AL103,'IND cash'!B:T,19,0),0)</f>
        <v>0</v>
      </c>
      <c r="AO103" s="451">
        <f>IFERROR(VLOOKUP(AL103,'IND fish'!B:T,19,0),0)</f>
        <v>0</v>
      </c>
      <c r="AQ103" s="443" t="s">
        <v>453</v>
      </c>
      <c r="AR103" s="443">
        <f t="shared" si="45"/>
        <v>0</v>
      </c>
    </row>
    <row r="104" spans="1:44" hidden="1" x14ac:dyDescent="0.2">
      <c r="A104" s="360">
        <v>102</v>
      </c>
      <c r="B104" s="447" t="s">
        <v>435</v>
      </c>
      <c r="C104" s="448" t="str">
        <f t="shared" si="37"/>
        <v>0</v>
      </c>
      <c r="D104" s="447" t="str">
        <f t="shared" si="38"/>
        <v/>
      </c>
      <c r="E104" s="447" t="s">
        <v>350</v>
      </c>
      <c r="F104" s="448">
        <f>IFERROR(VLOOKUP(B104,'Round 1'!B:AM,3,0),26)</f>
        <v>26</v>
      </c>
      <c r="G104" s="448">
        <f>IFERROR(VLOOKUP(B104,'Round  (2)'!B:AI,6,0),25)</f>
        <v>25</v>
      </c>
      <c r="H104" s="448">
        <f>IFERROR(VLOOKUP(B104,'Round  (3)'!B:AO,6,0),28)</f>
        <v>28</v>
      </c>
      <c r="I104" s="448">
        <f>IFERROR(VLOOKUP(B104,'Round (4)'!B:AQ,6,0),28)</f>
        <v>28</v>
      </c>
      <c r="J104" s="448">
        <f>IFERROR(VLOOKUP(B104,'Round  (5)'!B:H,6,0),25)</f>
        <v>25</v>
      </c>
      <c r="K104" s="448">
        <f>IFERROR(VLOOKUP(B104,'Round  (6)'!B:H,6,0),25)</f>
        <v>25</v>
      </c>
      <c r="L104" s="448">
        <f>IFERROR(VLOOKUP(B104,'Round  (7)'!B:H,6,0),24)</f>
        <v>24</v>
      </c>
      <c r="M104" s="435">
        <f>IFERROR(VLOOKUP(B104,'Round  (8)'!B:H,6,0),24)</f>
        <v>24</v>
      </c>
      <c r="N104" s="435">
        <f>IFERROR(VLOOKUP(B104,'Round  (9)'!B:H,6,0),27)</f>
        <v>27</v>
      </c>
      <c r="O104" s="435">
        <f>IF(IFERROR(VLOOKUP(B104,'Round  (10)'!B:T,6,0),26)=0,21,IFERROR(VLOOKUP(B104,'Round  (10)'!B:T,6,0),26))</f>
        <v>26</v>
      </c>
      <c r="P104" s="447"/>
      <c r="Q104" s="447"/>
      <c r="R104" s="449">
        <f t="shared" si="39"/>
        <v>0</v>
      </c>
      <c r="S104" s="448">
        <f t="shared" si="40"/>
        <v>258</v>
      </c>
      <c r="T104" s="448"/>
      <c r="U104" s="448"/>
      <c r="V104" s="448"/>
      <c r="W104" s="448">
        <f t="shared" si="33"/>
        <v>0</v>
      </c>
      <c r="X104" s="448">
        <f t="shared" si="34"/>
        <v>258</v>
      </c>
      <c r="Y104" s="448">
        <f t="shared" si="35"/>
        <v>-83</v>
      </c>
      <c r="Z104" s="519">
        <f t="shared" si="41"/>
        <v>175</v>
      </c>
      <c r="AA104" s="447">
        <f t="shared" si="42"/>
        <v>0</v>
      </c>
      <c r="AB104" s="449">
        <f t="shared" si="43"/>
        <v>0</v>
      </c>
      <c r="AC104" s="450">
        <f t="shared" si="44"/>
        <v>0</v>
      </c>
      <c r="AL104" s="443" t="s">
        <v>238</v>
      </c>
      <c r="AM104" s="453">
        <f>IFERROR(VLOOKUP(AL104,'IND kg'!B:T,19,0),0)</f>
        <v>1.842719003125</v>
      </c>
      <c r="AN104" s="454">
        <f>IFERROR(VLOOKUP(AL104,'IND cash'!B:T,19,0),0)</f>
        <v>0</v>
      </c>
      <c r="AO104" s="451">
        <f>IFERROR(VLOOKUP(AL104,'IND fish'!B:T,19,0),0)</f>
        <v>11</v>
      </c>
      <c r="AQ104" s="443" t="s">
        <v>454</v>
      </c>
      <c r="AR104" s="443">
        <f t="shared" si="45"/>
        <v>0</v>
      </c>
    </row>
    <row r="105" spans="1:44" hidden="1" x14ac:dyDescent="0.2">
      <c r="A105" s="360">
        <v>103</v>
      </c>
      <c r="B105" s="447" t="s">
        <v>436</v>
      </c>
      <c r="C105" s="448" t="str">
        <f t="shared" si="37"/>
        <v>0</v>
      </c>
      <c r="D105" s="447" t="str">
        <f t="shared" si="38"/>
        <v/>
      </c>
      <c r="E105" s="447" t="s">
        <v>350</v>
      </c>
      <c r="F105" s="448">
        <f>IFERROR(VLOOKUP(B105,'Round 1'!B:AM,3,0),26)</f>
        <v>26</v>
      </c>
      <c r="G105" s="448">
        <f>IFERROR(VLOOKUP(B105,'Round  (2)'!B:AI,6,0),25)</f>
        <v>25</v>
      </c>
      <c r="H105" s="448">
        <f>IFERROR(VLOOKUP(B105,'Round  (3)'!B:AO,6,0),28)</f>
        <v>28</v>
      </c>
      <c r="I105" s="448">
        <f>IFERROR(VLOOKUP(B105,'Round (4)'!B:AQ,6,0),28)</f>
        <v>28</v>
      </c>
      <c r="J105" s="448">
        <f>IFERROR(VLOOKUP(B105,'Round  (5)'!B:H,6,0),25)</f>
        <v>25</v>
      </c>
      <c r="K105" s="448">
        <f>IFERROR(VLOOKUP(B105,'Round  (6)'!B:H,6,0),25)</f>
        <v>25</v>
      </c>
      <c r="L105" s="448">
        <f>IFERROR(VLOOKUP(B105,'Round  (7)'!B:H,6,0),24)</f>
        <v>24</v>
      </c>
      <c r="M105" s="435">
        <f>IFERROR(VLOOKUP(B105,'Round  (8)'!B:H,6,0),24)</f>
        <v>24</v>
      </c>
      <c r="N105" s="435">
        <f>IFERROR(VLOOKUP(B105,'Round  (9)'!B:H,6,0),27)</f>
        <v>27</v>
      </c>
      <c r="O105" s="435">
        <f>IF(IFERROR(VLOOKUP(B105,'Round  (10)'!B:T,6,0),26)=0,21,IFERROR(VLOOKUP(B105,'Round  (10)'!B:T,6,0),26))</f>
        <v>26</v>
      </c>
      <c r="P105" s="447"/>
      <c r="Q105" s="447"/>
      <c r="R105" s="449">
        <f t="shared" si="39"/>
        <v>0</v>
      </c>
      <c r="S105" s="448">
        <f t="shared" si="40"/>
        <v>258</v>
      </c>
      <c r="T105" s="448"/>
      <c r="U105" s="448"/>
      <c r="V105" s="448"/>
      <c r="W105" s="448">
        <f t="shared" si="33"/>
        <v>0</v>
      </c>
      <c r="X105" s="448">
        <f t="shared" si="34"/>
        <v>258</v>
      </c>
      <c r="Y105" s="448">
        <f t="shared" si="35"/>
        <v>-83</v>
      </c>
      <c r="Z105" s="519">
        <f t="shared" si="41"/>
        <v>175</v>
      </c>
      <c r="AA105" s="447">
        <f t="shared" si="42"/>
        <v>0</v>
      </c>
      <c r="AB105" s="449">
        <f t="shared" si="43"/>
        <v>0</v>
      </c>
      <c r="AC105" s="450">
        <f t="shared" si="44"/>
        <v>0</v>
      </c>
      <c r="AL105" s="443" t="s">
        <v>453</v>
      </c>
      <c r="AM105" s="453">
        <f>IFERROR(VLOOKUP(AL105,'IND kg'!B:T,19,0),0)</f>
        <v>0</v>
      </c>
      <c r="AN105" s="454">
        <f>IFERROR(VLOOKUP(AL105,'IND cash'!B:T,19,0),0)</f>
        <v>0</v>
      </c>
      <c r="AO105" s="451">
        <f>IFERROR(VLOOKUP(AL105,'IND fish'!B:T,19,0),0)</f>
        <v>0</v>
      </c>
      <c r="AQ105" s="443" t="s">
        <v>455</v>
      </c>
      <c r="AR105" s="443">
        <f t="shared" si="45"/>
        <v>0</v>
      </c>
    </row>
    <row r="106" spans="1:44" hidden="1" x14ac:dyDescent="0.2">
      <c r="A106" s="360">
        <v>104</v>
      </c>
      <c r="B106" s="447" t="s">
        <v>437</v>
      </c>
      <c r="C106" s="448" t="str">
        <f t="shared" si="37"/>
        <v>0</v>
      </c>
      <c r="D106" s="447" t="str">
        <f t="shared" si="38"/>
        <v/>
      </c>
      <c r="E106" s="447" t="s">
        <v>350</v>
      </c>
      <c r="F106" s="448">
        <f>IFERROR(VLOOKUP(B106,'Round 1'!B:AM,3,0),26)</f>
        <v>26</v>
      </c>
      <c r="G106" s="448">
        <f>IFERROR(VLOOKUP(B106,'Round  (2)'!B:AI,6,0),25)</f>
        <v>25</v>
      </c>
      <c r="H106" s="448">
        <f>IFERROR(VLOOKUP(B106,'Round  (3)'!B:AO,6,0),28)</f>
        <v>28</v>
      </c>
      <c r="I106" s="448">
        <f>IFERROR(VLOOKUP(B106,'Round (4)'!B:AQ,6,0),28)</f>
        <v>28</v>
      </c>
      <c r="J106" s="448">
        <f>IFERROR(VLOOKUP(B106,'Round  (5)'!B:H,6,0),25)</f>
        <v>25</v>
      </c>
      <c r="K106" s="448">
        <f>IFERROR(VLOOKUP(B106,'Round  (6)'!B:H,6,0),25)</f>
        <v>25</v>
      </c>
      <c r="L106" s="448">
        <f>IFERROR(VLOOKUP(B106,'Round  (7)'!B:H,6,0),24)</f>
        <v>24</v>
      </c>
      <c r="M106" s="435">
        <f>IFERROR(VLOOKUP(B106,'Round  (8)'!B:H,6,0),24)</f>
        <v>24</v>
      </c>
      <c r="N106" s="435">
        <f>IFERROR(VLOOKUP(B106,'Round  (9)'!B:H,6,0),27)</f>
        <v>27</v>
      </c>
      <c r="O106" s="435">
        <f>IF(IFERROR(VLOOKUP(B106,'Round  (10)'!B:T,6,0),26)=0,21,IFERROR(VLOOKUP(B106,'Round  (10)'!B:T,6,0),26))</f>
        <v>26</v>
      </c>
      <c r="P106" s="447"/>
      <c r="Q106" s="447"/>
      <c r="R106" s="449">
        <f t="shared" si="39"/>
        <v>0</v>
      </c>
      <c r="S106" s="448">
        <f t="shared" si="40"/>
        <v>258</v>
      </c>
      <c r="T106" s="448"/>
      <c r="U106" s="448"/>
      <c r="V106" s="448"/>
      <c r="W106" s="448">
        <f t="shared" si="33"/>
        <v>0</v>
      </c>
      <c r="X106" s="448">
        <f t="shared" si="34"/>
        <v>258</v>
      </c>
      <c r="Y106" s="448">
        <f t="shared" si="35"/>
        <v>-83</v>
      </c>
      <c r="Z106" s="519">
        <f t="shared" si="41"/>
        <v>175</v>
      </c>
      <c r="AA106" s="447">
        <f t="shared" si="42"/>
        <v>0</v>
      </c>
      <c r="AB106" s="449">
        <f t="shared" si="43"/>
        <v>0</v>
      </c>
      <c r="AC106" s="450">
        <f t="shared" si="44"/>
        <v>0</v>
      </c>
      <c r="AL106" s="443" t="s">
        <v>454</v>
      </c>
      <c r="AM106" s="453">
        <f>IFERROR(VLOOKUP(AL106,'IND kg'!B:T,19,0),0)</f>
        <v>0</v>
      </c>
      <c r="AN106" s="454">
        <f>IFERROR(VLOOKUP(AL106,'IND cash'!B:T,19,0),0)</f>
        <v>0</v>
      </c>
      <c r="AO106" s="451">
        <f>IFERROR(VLOOKUP(AL106,'IND fish'!B:T,19,0),0)</f>
        <v>0</v>
      </c>
      <c r="AQ106" s="443" t="s">
        <v>247</v>
      </c>
      <c r="AR106" s="443">
        <f t="shared" si="45"/>
        <v>38</v>
      </c>
    </row>
    <row r="107" spans="1:44" hidden="1" x14ac:dyDescent="0.2">
      <c r="A107" s="360">
        <v>105</v>
      </c>
      <c r="B107" s="447" t="s">
        <v>438</v>
      </c>
      <c r="C107" s="448" t="str">
        <f t="shared" si="37"/>
        <v>0</v>
      </c>
      <c r="D107" s="447" t="str">
        <f t="shared" si="38"/>
        <v/>
      </c>
      <c r="E107" s="447" t="s">
        <v>350</v>
      </c>
      <c r="F107" s="448">
        <f>IFERROR(VLOOKUP(B107,'Round 1'!B:AM,3,0),26)</f>
        <v>26</v>
      </c>
      <c r="G107" s="448">
        <f>IFERROR(VLOOKUP(B107,'Round  (2)'!B:AI,6,0),25)</f>
        <v>25</v>
      </c>
      <c r="H107" s="448">
        <f>IFERROR(VLOOKUP(B107,'Round  (3)'!B:AO,6,0),28)</f>
        <v>28</v>
      </c>
      <c r="I107" s="448">
        <f>IFERROR(VLOOKUP(B107,'Round (4)'!B:AQ,6,0),28)</f>
        <v>28</v>
      </c>
      <c r="J107" s="448">
        <f>IFERROR(VLOOKUP(B107,'Round  (5)'!B:H,6,0),25)</f>
        <v>25</v>
      </c>
      <c r="K107" s="448">
        <f>IFERROR(VLOOKUP(B107,'Round  (6)'!B:H,6,0),25)</f>
        <v>25</v>
      </c>
      <c r="L107" s="448">
        <f>IFERROR(VLOOKUP(B107,'Round  (7)'!B:H,6,0),24)</f>
        <v>24</v>
      </c>
      <c r="M107" s="435">
        <f>IFERROR(VLOOKUP(B107,'Round  (8)'!B:H,6,0),24)</f>
        <v>24</v>
      </c>
      <c r="N107" s="435">
        <f>IFERROR(VLOOKUP(B107,'Round  (9)'!B:H,6,0),27)</f>
        <v>27</v>
      </c>
      <c r="O107" s="435">
        <f>IF(IFERROR(VLOOKUP(B107,'Round  (10)'!B:T,6,0),26)=0,21,IFERROR(VLOOKUP(B107,'Round  (10)'!B:T,6,0),26))</f>
        <v>26</v>
      </c>
      <c r="P107" s="447"/>
      <c r="Q107" s="447"/>
      <c r="R107" s="449">
        <f t="shared" si="39"/>
        <v>0</v>
      </c>
      <c r="S107" s="448">
        <f t="shared" si="40"/>
        <v>258</v>
      </c>
      <c r="T107" s="448"/>
      <c r="U107" s="448"/>
      <c r="V107" s="448"/>
      <c r="W107" s="448">
        <f t="shared" si="33"/>
        <v>0</v>
      </c>
      <c r="X107" s="448">
        <f t="shared" si="34"/>
        <v>258</v>
      </c>
      <c r="Y107" s="448">
        <f t="shared" si="35"/>
        <v>-83</v>
      </c>
      <c r="Z107" s="519">
        <f t="shared" si="41"/>
        <v>175</v>
      </c>
      <c r="AA107" s="447">
        <f t="shared" si="42"/>
        <v>0</v>
      </c>
      <c r="AB107" s="449">
        <f t="shared" si="43"/>
        <v>0</v>
      </c>
      <c r="AC107" s="450">
        <f t="shared" si="44"/>
        <v>0</v>
      </c>
      <c r="AL107" s="443" t="s">
        <v>455</v>
      </c>
      <c r="AM107" s="453">
        <f>IFERROR(VLOOKUP(AL107,'IND kg'!B:T,19,0),0)</f>
        <v>0</v>
      </c>
      <c r="AN107" s="454">
        <f>IFERROR(VLOOKUP(AL107,'IND cash'!B:T,19,0),0)</f>
        <v>0</v>
      </c>
      <c r="AO107" s="451">
        <f>IFERROR(VLOOKUP(AL107,'IND fish'!B:T,19,0),0)</f>
        <v>0</v>
      </c>
      <c r="AQ107" s="443" t="s">
        <v>176</v>
      </c>
      <c r="AR107" s="443">
        <f t="shared" si="45"/>
        <v>44</v>
      </c>
    </row>
    <row r="108" spans="1:44" hidden="1" x14ac:dyDescent="0.2">
      <c r="A108" s="360">
        <v>106</v>
      </c>
      <c r="B108" s="447" t="s">
        <v>439</v>
      </c>
      <c r="C108" s="448" t="str">
        <f t="shared" si="37"/>
        <v>0</v>
      </c>
      <c r="D108" s="447" t="str">
        <f t="shared" si="38"/>
        <v/>
      </c>
      <c r="E108" s="447" t="s">
        <v>350</v>
      </c>
      <c r="F108" s="448">
        <f>IFERROR(VLOOKUP(B108,'Round 1'!B:AM,3,0),26)</f>
        <v>26</v>
      </c>
      <c r="G108" s="448">
        <f>IFERROR(VLOOKUP(B108,'Round  (2)'!B:AI,6,0),25)</f>
        <v>25</v>
      </c>
      <c r="H108" s="448">
        <f>IFERROR(VLOOKUP(B108,'Round  (3)'!B:AO,6,0),28)</f>
        <v>28</v>
      </c>
      <c r="I108" s="448">
        <f>IFERROR(VLOOKUP(B108,'Round (4)'!B:AQ,6,0),28)</f>
        <v>28</v>
      </c>
      <c r="J108" s="448">
        <f>IFERROR(VLOOKUP(B108,'Round  (5)'!B:H,6,0),25)</f>
        <v>25</v>
      </c>
      <c r="K108" s="448">
        <f>IFERROR(VLOOKUP(B108,'Round  (6)'!B:H,6,0),25)</f>
        <v>25</v>
      </c>
      <c r="L108" s="448">
        <f>IFERROR(VLOOKUP(B108,'Round  (7)'!B:H,6,0),24)</f>
        <v>24</v>
      </c>
      <c r="M108" s="435">
        <f>IFERROR(VLOOKUP(B108,'Round  (8)'!B:H,6,0),24)</f>
        <v>24</v>
      </c>
      <c r="N108" s="435">
        <f>IFERROR(VLOOKUP(B108,'Round  (9)'!B:H,6,0),27)</f>
        <v>27</v>
      </c>
      <c r="O108" s="435">
        <f>IF(IFERROR(VLOOKUP(B108,'Round  (10)'!B:T,6,0),26)=0,21,IFERROR(VLOOKUP(B108,'Round  (10)'!B:T,6,0),26))</f>
        <v>26</v>
      </c>
      <c r="P108" s="447"/>
      <c r="Q108" s="447"/>
      <c r="R108" s="449">
        <f t="shared" si="39"/>
        <v>0</v>
      </c>
      <c r="S108" s="448">
        <f t="shared" si="40"/>
        <v>258</v>
      </c>
      <c r="T108" s="448"/>
      <c r="U108" s="448"/>
      <c r="V108" s="448"/>
      <c r="W108" s="448">
        <f t="shared" si="33"/>
        <v>0</v>
      </c>
      <c r="X108" s="448">
        <f t="shared" si="34"/>
        <v>258</v>
      </c>
      <c r="Y108" s="448">
        <f t="shared" si="35"/>
        <v>-83</v>
      </c>
      <c r="Z108" s="519">
        <f t="shared" si="41"/>
        <v>175</v>
      </c>
      <c r="AA108" s="447">
        <f t="shared" si="42"/>
        <v>0</v>
      </c>
      <c r="AB108" s="449">
        <f t="shared" si="43"/>
        <v>0</v>
      </c>
      <c r="AC108" s="450">
        <f t="shared" si="44"/>
        <v>0</v>
      </c>
      <c r="AL108" s="443" t="s">
        <v>247</v>
      </c>
      <c r="AM108" s="453">
        <f>IFERROR(VLOOKUP(AL108,'IND kg'!B:T,19,0),0)</f>
        <v>21.847886167312499</v>
      </c>
      <c r="AN108" s="454">
        <f>IFERROR(VLOOKUP(AL108,'IND cash'!B:T,19,0),0)</f>
        <v>191</v>
      </c>
      <c r="AO108" s="451">
        <f>IFERROR(VLOOKUP(AL108,'IND fish'!B:T,19,0),0)</f>
        <v>38</v>
      </c>
      <c r="AQ108" s="443" t="s">
        <v>457</v>
      </c>
      <c r="AR108" s="443">
        <f t="shared" si="45"/>
        <v>0</v>
      </c>
    </row>
    <row r="109" spans="1:44" hidden="1" x14ac:dyDescent="0.2">
      <c r="A109" s="360">
        <v>107</v>
      </c>
      <c r="B109" s="447" t="s">
        <v>440</v>
      </c>
      <c r="C109" s="448" t="str">
        <f t="shared" si="37"/>
        <v>0</v>
      </c>
      <c r="D109" s="447" t="str">
        <f t="shared" si="38"/>
        <v/>
      </c>
      <c r="E109" s="447" t="s">
        <v>350</v>
      </c>
      <c r="F109" s="448">
        <f>IFERROR(VLOOKUP(B109,'Round 1'!B:AM,3,0),26)</f>
        <v>26</v>
      </c>
      <c r="G109" s="448">
        <f>IFERROR(VLOOKUP(B109,'Round  (2)'!B:AI,6,0),25)</f>
        <v>25</v>
      </c>
      <c r="H109" s="448">
        <f>IFERROR(VLOOKUP(B109,'Round  (3)'!B:AO,6,0),28)</f>
        <v>28</v>
      </c>
      <c r="I109" s="448">
        <f>IFERROR(VLOOKUP(B109,'Round (4)'!B:AQ,6,0),28)</f>
        <v>28</v>
      </c>
      <c r="J109" s="448">
        <f>IFERROR(VLOOKUP(B109,'Round  (5)'!B:H,6,0),25)</f>
        <v>25</v>
      </c>
      <c r="K109" s="448">
        <f>IFERROR(VLOOKUP(B109,'Round  (6)'!B:H,6,0),25)</f>
        <v>25</v>
      </c>
      <c r="L109" s="448">
        <f>IFERROR(VLOOKUP(B109,'Round  (7)'!B:H,6,0),24)</f>
        <v>24</v>
      </c>
      <c r="M109" s="435">
        <f>IFERROR(VLOOKUP(B109,'Round  (8)'!B:H,6,0),24)</f>
        <v>24</v>
      </c>
      <c r="N109" s="435">
        <f>IFERROR(VLOOKUP(B109,'Round  (9)'!B:H,6,0),27)</f>
        <v>27</v>
      </c>
      <c r="O109" s="435">
        <f>IF(IFERROR(VLOOKUP(B109,'Round  (10)'!B:T,6,0),26)=0,21,IFERROR(VLOOKUP(B109,'Round  (10)'!B:T,6,0),26))</f>
        <v>26</v>
      </c>
      <c r="P109" s="447"/>
      <c r="Q109" s="447"/>
      <c r="R109" s="449">
        <f t="shared" si="39"/>
        <v>0</v>
      </c>
      <c r="S109" s="448">
        <f t="shared" si="40"/>
        <v>258</v>
      </c>
      <c r="T109" s="448"/>
      <c r="U109" s="448"/>
      <c r="V109" s="448"/>
      <c r="W109" s="448">
        <f t="shared" si="33"/>
        <v>0</v>
      </c>
      <c r="X109" s="448">
        <f t="shared" si="34"/>
        <v>258</v>
      </c>
      <c r="Y109" s="448">
        <f t="shared" si="35"/>
        <v>-83</v>
      </c>
      <c r="Z109" s="519">
        <f t="shared" si="41"/>
        <v>175</v>
      </c>
      <c r="AA109" s="447">
        <f t="shared" si="42"/>
        <v>0</v>
      </c>
      <c r="AB109" s="449">
        <f t="shared" si="43"/>
        <v>0</v>
      </c>
      <c r="AC109" s="450">
        <f t="shared" si="44"/>
        <v>0</v>
      </c>
      <c r="AL109" s="443" t="s">
        <v>176</v>
      </c>
      <c r="AM109" s="453">
        <f>IFERROR(VLOOKUP(AL109,'IND kg'!B:T,19,0),0)</f>
        <v>28.590429821537501</v>
      </c>
      <c r="AN109" s="454">
        <f>IFERROR(VLOOKUP(AL109,'IND cash'!B:T,19,0),0)</f>
        <v>100</v>
      </c>
      <c r="AO109" s="451">
        <f>IFERROR(VLOOKUP(AL109,'IND fish'!B:T,19,0),0)</f>
        <v>44</v>
      </c>
      <c r="AQ109" s="443" t="s">
        <v>459</v>
      </c>
      <c r="AR109" s="443">
        <f t="shared" si="45"/>
        <v>0</v>
      </c>
    </row>
    <row r="110" spans="1:44" hidden="1" x14ac:dyDescent="0.2">
      <c r="A110" s="360">
        <v>108</v>
      </c>
      <c r="B110" s="447" t="s">
        <v>441</v>
      </c>
      <c r="C110" s="448" t="str">
        <f t="shared" si="37"/>
        <v>0</v>
      </c>
      <c r="D110" s="447" t="str">
        <f t="shared" si="38"/>
        <v/>
      </c>
      <c r="E110" s="447" t="s">
        <v>350</v>
      </c>
      <c r="F110" s="448">
        <f>IFERROR(VLOOKUP(B110,'Round 1'!B:AM,3,0),26)</f>
        <v>26</v>
      </c>
      <c r="G110" s="448">
        <f>IFERROR(VLOOKUP(B110,'Round  (2)'!B:AI,6,0),25)</f>
        <v>25</v>
      </c>
      <c r="H110" s="448">
        <f>IFERROR(VLOOKUP(B110,'Round  (3)'!B:AO,6,0),28)</f>
        <v>28</v>
      </c>
      <c r="I110" s="448">
        <f>IFERROR(VLOOKUP(B110,'Round (4)'!B:AQ,6,0),28)</f>
        <v>28</v>
      </c>
      <c r="J110" s="448">
        <f>IFERROR(VLOOKUP(B110,'Round  (5)'!B:H,6,0),25)</f>
        <v>25</v>
      </c>
      <c r="K110" s="448">
        <f>IFERROR(VLOOKUP(B110,'Round  (6)'!B:H,6,0),25)</f>
        <v>25</v>
      </c>
      <c r="L110" s="448">
        <f>IFERROR(VLOOKUP(B110,'Round  (7)'!B:H,6,0),24)</f>
        <v>24</v>
      </c>
      <c r="M110" s="435">
        <f>IFERROR(VLOOKUP(B110,'Round  (8)'!B:H,6,0),24)</f>
        <v>24</v>
      </c>
      <c r="N110" s="435">
        <f>IFERROR(VLOOKUP(B110,'Round  (9)'!B:H,6,0),27)</f>
        <v>27</v>
      </c>
      <c r="O110" s="435">
        <f>IF(IFERROR(VLOOKUP(B110,'Round  (10)'!B:T,6,0),26)=0,21,IFERROR(VLOOKUP(B110,'Round  (10)'!B:T,6,0),26))</f>
        <v>26</v>
      </c>
      <c r="P110" s="447"/>
      <c r="Q110" s="447"/>
      <c r="R110" s="449">
        <f t="shared" si="39"/>
        <v>0</v>
      </c>
      <c r="S110" s="448">
        <f t="shared" si="40"/>
        <v>258</v>
      </c>
      <c r="T110" s="448"/>
      <c r="U110" s="448"/>
      <c r="V110" s="448"/>
      <c r="W110" s="448">
        <f t="shared" si="33"/>
        <v>0</v>
      </c>
      <c r="X110" s="448">
        <f t="shared" si="34"/>
        <v>258</v>
      </c>
      <c r="Y110" s="448">
        <f t="shared" si="35"/>
        <v>-83</v>
      </c>
      <c r="Z110" s="519">
        <f t="shared" si="41"/>
        <v>175</v>
      </c>
      <c r="AA110" s="447">
        <f t="shared" si="42"/>
        <v>0</v>
      </c>
      <c r="AB110" s="449">
        <f t="shared" si="43"/>
        <v>0</v>
      </c>
      <c r="AC110" s="450">
        <f t="shared" si="44"/>
        <v>0</v>
      </c>
      <c r="AL110" s="443" t="s">
        <v>457</v>
      </c>
      <c r="AM110" s="453">
        <f>IFERROR(VLOOKUP(AL110,'IND kg'!B:T,19,0),0)</f>
        <v>0</v>
      </c>
      <c r="AN110" s="454">
        <f>IFERROR(VLOOKUP(AL110,'IND cash'!B:T,19,0),0)</f>
        <v>0</v>
      </c>
      <c r="AO110" s="451">
        <f>IFERROR(VLOOKUP(AL110,'IND fish'!B:T,19,0),0)</f>
        <v>0</v>
      </c>
      <c r="AQ110" s="443" t="s">
        <v>159</v>
      </c>
      <c r="AR110" s="443">
        <f t="shared" si="45"/>
        <v>72</v>
      </c>
    </row>
    <row r="111" spans="1:44" hidden="1" x14ac:dyDescent="0.2">
      <c r="A111" s="360">
        <v>109</v>
      </c>
      <c r="B111" s="447" t="s">
        <v>442</v>
      </c>
      <c r="C111" s="448" t="str">
        <f t="shared" si="37"/>
        <v>0</v>
      </c>
      <c r="D111" s="447" t="str">
        <f t="shared" si="38"/>
        <v/>
      </c>
      <c r="E111" s="447" t="s">
        <v>350</v>
      </c>
      <c r="F111" s="448">
        <f>IFERROR(VLOOKUP(B111,'Round 1'!B:AM,3,0),26)</f>
        <v>26</v>
      </c>
      <c r="G111" s="448">
        <f>IFERROR(VLOOKUP(B111,'Round  (2)'!B:AI,6,0),25)</f>
        <v>25</v>
      </c>
      <c r="H111" s="448">
        <f>IFERROR(VLOOKUP(B111,'Round  (3)'!B:AO,6,0),28)</f>
        <v>28</v>
      </c>
      <c r="I111" s="448">
        <f>IFERROR(VLOOKUP(B111,'Round (4)'!B:AQ,6,0),28)</f>
        <v>28</v>
      </c>
      <c r="J111" s="448">
        <f>IFERROR(VLOOKUP(B111,'Round  (5)'!B:H,6,0),25)</f>
        <v>25</v>
      </c>
      <c r="K111" s="448">
        <f>IFERROR(VLOOKUP(B111,'Round  (6)'!B:H,6,0),25)</f>
        <v>25</v>
      </c>
      <c r="L111" s="448">
        <f>IFERROR(VLOOKUP(B111,'Round  (7)'!B:H,6,0),24)</f>
        <v>24</v>
      </c>
      <c r="M111" s="435">
        <f>IFERROR(VLOOKUP(B111,'Round  (8)'!B:H,6,0),24)</f>
        <v>24</v>
      </c>
      <c r="N111" s="435">
        <f>IFERROR(VLOOKUP(B111,'Round  (9)'!B:H,6,0),27)</f>
        <v>27</v>
      </c>
      <c r="O111" s="435">
        <f>IF(IFERROR(VLOOKUP(B111,'Round  (10)'!B:T,6,0),26)=0,21,IFERROR(VLOOKUP(B111,'Round  (10)'!B:T,6,0),26))</f>
        <v>26</v>
      </c>
      <c r="P111" s="447"/>
      <c r="Q111" s="447"/>
      <c r="R111" s="449">
        <f t="shared" si="39"/>
        <v>0</v>
      </c>
      <c r="S111" s="448">
        <f t="shared" si="40"/>
        <v>258</v>
      </c>
      <c r="T111" s="448"/>
      <c r="U111" s="448"/>
      <c r="V111" s="448"/>
      <c r="W111" s="448">
        <f t="shared" si="33"/>
        <v>0</v>
      </c>
      <c r="X111" s="448">
        <f t="shared" si="34"/>
        <v>258</v>
      </c>
      <c r="Y111" s="448">
        <f t="shared" si="35"/>
        <v>-83</v>
      </c>
      <c r="Z111" s="519">
        <f t="shared" si="41"/>
        <v>175</v>
      </c>
      <c r="AA111" s="447">
        <f t="shared" si="42"/>
        <v>0</v>
      </c>
      <c r="AB111" s="449">
        <f t="shared" si="43"/>
        <v>0</v>
      </c>
      <c r="AC111" s="450">
        <f t="shared" si="44"/>
        <v>0</v>
      </c>
      <c r="AL111" s="443" t="s">
        <v>459</v>
      </c>
      <c r="AM111" s="453">
        <f>IFERROR(VLOOKUP(AL111,'IND kg'!B:T,19,0),0)</f>
        <v>0</v>
      </c>
      <c r="AN111" s="454">
        <f>IFERROR(VLOOKUP(AL111,'IND cash'!B:T,19,0),0)</f>
        <v>0</v>
      </c>
      <c r="AO111" s="451">
        <f>IFERROR(VLOOKUP(AL111,'IND fish'!B:T,19,0),0)</f>
        <v>0</v>
      </c>
      <c r="AQ111" s="443" t="s">
        <v>156</v>
      </c>
      <c r="AR111" s="443">
        <f t="shared" si="45"/>
        <v>79</v>
      </c>
    </row>
    <row r="112" spans="1:44" hidden="1" x14ac:dyDescent="0.2">
      <c r="A112" s="360">
        <v>110</v>
      </c>
      <c r="B112" s="447" t="s">
        <v>443</v>
      </c>
      <c r="C112" s="448" t="str">
        <f t="shared" ref="C112:C143" si="46">IFERROR(VLOOKUP(B112,$AF$3:$AH$66,3,0),"0")</f>
        <v>0</v>
      </c>
      <c r="D112" s="447" t="str">
        <f t="shared" si="38"/>
        <v/>
      </c>
      <c r="E112" s="447" t="s">
        <v>350</v>
      </c>
      <c r="F112" s="448">
        <f>IFERROR(VLOOKUP(B112,'Round 1'!B:AM,3,0),26)</f>
        <v>26</v>
      </c>
      <c r="G112" s="448">
        <f>IFERROR(VLOOKUP(B112,'Round  (2)'!B:AI,6,0),25)</f>
        <v>25</v>
      </c>
      <c r="H112" s="448">
        <f>IFERROR(VLOOKUP(B112,'Round  (3)'!B:AO,6,0),28)</f>
        <v>28</v>
      </c>
      <c r="I112" s="448">
        <f>IFERROR(VLOOKUP(B112,'Round (4)'!B:AQ,6,0),28)</f>
        <v>28</v>
      </c>
      <c r="J112" s="448">
        <f>IFERROR(VLOOKUP(B112,'Round  (5)'!B:H,6,0),25)</f>
        <v>25</v>
      </c>
      <c r="K112" s="448">
        <f>IFERROR(VLOOKUP(B112,'Round  (6)'!B:H,6,0),25)</f>
        <v>25</v>
      </c>
      <c r="L112" s="448">
        <f>IFERROR(VLOOKUP(B112,'Round  (7)'!B:H,6,0),24)</f>
        <v>24</v>
      </c>
      <c r="M112" s="435">
        <f>IFERROR(VLOOKUP(B112,'Round  (8)'!B:H,6,0),24)</f>
        <v>24</v>
      </c>
      <c r="N112" s="435">
        <f>IFERROR(VLOOKUP(B112,'Round  (9)'!B:H,6,0),27)</f>
        <v>27</v>
      </c>
      <c r="O112" s="435">
        <f>IF(IFERROR(VLOOKUP(B112,'Round  (10)'!B:T,6,0),26)=0,21,IFERROR(VLOOKUP(B112,'Round  (10)'!B:T,6,0),26))</f>
        <v>26</v>
      </c>
      <c r="P112" s="447"/>
      <c r="Q112" s="447"/>
      <c r="R112" s="449">
        <f t="shared" si="39"/>
        <v>0</v>
      </c>
      <c r="S112" s="448">
        <f t="shared" si="40"/>
        <v>258</v>
      </c>
      <c r="T112" s="448"/>
      <c r="U112" s="448"/>
      <c r="V112" s="448"/>
      <c r="W112" s="448">
        <f t="shared" si="33"/>
        <v>0</v>
      </c>
      <c r="X112" s="448">
        <f t="shared" si="34"/>
        <v>258</v>
      </c>
      <c r="Y112" s="448">
        <f t="shared" si="35"/>
        <v>-83</v>
      </c>
      <c r="Z112" s="519">
        <f t="shared" si="41"/>
        <v>175</v>
      </c>
      <c r="AA112" s="447">
        <f t="shared" si="42"/>
        <v>0</v>
      </c>
      <c r="AB112" s="449">
        <f t="shared" si="43"/>
        <v>0</v>
      </c>
      <c r="AC112" s="450">
        <f t="shared" si="44"/>
        <v>0</v>
      </c>
      <c r="AL112" s="443" t="s">
        <v>745</v>
      </c>
      <c r="AM112" s="453">
        <f>IFERROR(VLOOKUP(AL112,'IND kg'!B:T,19,0),0)</f>
        <v>0.94970902468750007</v>
      </c>
      <c r="AN112" s="454">
        <f>IFERROR(VLOOKUP(AL112,'IND cash'!B:T,19,0),0)</f>
        <v>0</v>
      </c>
      <c r="AO112" s="451">
        <f>IFERROR(VLOOKUP(AL112,'IND fish'!B:T,19,0),0)</f>
        <v>6</v>
      </c>
      <c r="AQ112" s="443" t="s">
        <v>163</v>
      </c>
      <c r="AR112" s="443">
        <f t="shared" si="45"/>
        <v>25</v>
      </c>
    </row>
    <row r="113" spans="1:44" hidden="1" x14ac:dyDescent="0.2">
      <c r="A113" s="360">
        <v>111</v>
      </c>
      <c r="B113" s="447" t="s">
        <v>444</v>
      </c>
      <c r="C113" s="448" t="str">
        <f t="shared" si="46"/>
        <v>0</v>
      </c>
      <c r="D113" s="447" t="str">
        <f t="shared" si="38"/>
        <v/>
      </c>
      <c r="E113" s="447" t="s">
        <v>350</v>
      </c>
      <c r="F113" s="448">
        <f>IFERROR(VLOOKUP(B113,'Round 1'!B:AM,3,0),26)</f>
        <v>26</v>
      </c>
      <c r="G113" s="448">
        <f>IFERROR(VLOOKUP(B113,'Round  (2)'!B:AI,6,0),25)</f>
        <v>25</v>
      </c>
      <c r="H113" s="448">
        <f>IFERROR(VLOOKUP(B113,'Round  (3)'!B:AO,6,0),28)</f>
        <v>28</v>
      </c>
      <c r="I113" s="448">
        <f>IFERROR(VLOOKUP(B113,'Round (4)'!B:AQ,6,0),28)</f>
        <v>28</v>
      </c>
      <c r="J113" s="448">
        <f>IFERROR(VLOOKUP(B113,'Round  (5)'!B:H,6,0),25)</f>
        <v>25</v>
      </c>
      <c r="K113" s="448">
        <f>IFERROR(VLOOKUP(B113,'Round  (6)'!B:H,6,0),25)</f>
        <v>25</v>
      </c>
      <c r="L113" s="448">
        <f>IFERROR(VLOOKUP(B113,'Round  (7)'!B:H,6,0),24)</f>
        <v>24</v>
      </c>
      <c r="M113" s="435">
        <f>IFERROR(VLOOKUP(B113,'Round  (8)'!B:H,6,0),24)</f>
        <v>24</v>
      </c>
      <c r="N113" s="435">
        <f>IFERROR(VLOOKUP(B113,'Round  (9)'!B:H,6,0),27)</f>
        <v>27</v>
      </c>
      <c r="O113" s="435">
        <f>IF(IFERROR(VLOOKUP(B113,'Round  (10)'!B:T,6,0),26)=0,21,IFERROR(VLOOKUP(B113,'Round  (10)'!B:T,6,0),26))</f>
        <v>26</v>
      </c>
      <c r="P113" s="447"/>
      <c r="Q113" s="447"/>
      <c r="R113" s="449">
        <f t="shared" si="39"/>
        <v>0</v>
      </c>
      <c r="S113" s="448">
        <f t="shared" si="40"/>
        <v>258</v>
      </c>
      <c r="T113" s="448"/>
      <c r="U113" s="448"/>
      <c r="V113" s="448"/>
      <c r="W113" s="448">
        <f t="shared" si="33"/>
        <v>0</v>
      </c>
      <c r="X113" s="448">
        <f t="shared" si="34"/>
        <v>258</v>
      </c>
      <c r="Y113" s="448">
        <f t="shared" si="35"/>
        <v>-83</v>
      </c>
      <c r="Z113" s="519">
        <f t="shared" si="41"/>
        <v>175</v>
      </c>
      <c r="AA113" s="447">
        <f t="shared" si="42"/>
        <v>0</v>
      </c>
      <c r="AB113" s="449">
        <f t="shared" si="43"/>
        <v>0</v>
      </c>
      <c r="AC113" s="450">
        <f t="shared" si="44"/>
        <v>0</v>
      </c>
      <c r="AL113" s="443" t="s">
        <v>237</v>
      </c>
      <c r="AM113" s="453">
        <f>IFERROR(VLOOKUP(AL113,'IND kg'!B:T,19,0),0)</f>
        <v>3.6570884831250003</v>
      </c>
      <c r="AN113" s="454">
        <f>IFERROR(VLOOKUP(AL113,'IND cash'!B:T,19,0),0)</f>
        <v>0</v>
      </c>
      <c r="AO113" s="451">
        <f>IFERROR(VLOOKUP(AL113,'IND fish'!B:T,19,0),0)</f>
        <v>14</v>
      </c>
      <c r="AQ113" s="443" t="s">
        <v>169</v>
      </c>
      <c r="AR113" s="443">
        <f t="shared" si="45"/>
        <v>44</v>
      </c>
    </row>
    <row r="114" spans="1:44" hidden="1" x14ac:dyDescent="0.2">
      <c r="A114" s="360">
        <v>112</v>
      </c>
      <c r="B114" s="447" t="s">
        <v>445</v>
      </c>
      <c r="C114" s="448" t="str">
        <f t="shared" si="46"/>
        <v>0</v>
      </c>
      <c r="D114" s="447" t="str">
        <f t="shared" si="38"/>
        <v/>
      </c>
      <c r="E114" s="447" t="s">
        <v>350</v>
      </c>
      <c r="F114" s="448">
        <f>IFERROR(VLOOKUP(B114,'Round 1'!B:AM,3,0),26)</f>
        <v>26</v>
      </c>
      <c r="G114" s="448">
        <f>IFERROR(VLOOKUP(B114,'Round  (2)'!B:AI,6,0),25)</f>
        <v>25</v>
      </c>
      <c r="H114" s="448">
        <f>IFERROR(VLOOKUP(B114,'Round  (3)'!B:AO,6,0),28)</f>
        <v>28</v>
      </c>
      <c r="I114" s="448">
        <f>IFERROR(VLOOKUP(B114,'Round (4)'!B:AQ,6,0),28)</f>
        <v>28</v>
      </c>
      <c r="J114" s="448">
        <f>IFERROR(VLOOKUP(B114,'Round  (5)'!B:H,6,0),25)</f>
        <v>25</v>
      </c>
      <c r="K114" s="448">
        <f>IFERROR(VLOOKUP(B114,'Round  (6)'!B:H,6,0),25)</f>
        <v>25</v>
      </c>
      <c r="L114" s="448">
        <f>IFERROR(VLOOKUP(B114,'Round  (7)'!B:H,6,0),24)</f>
        <v>24</v>
      </c>
      <c r="M114" s="435">
        <f>IFERROR(VLOOKUP(B114,'Round  (8)'!B:H,6,0),24)</f>
        <v>24</v>
      </c>
      <c r="N114" s="435">
        <f>IFERROR(VLOOKUP(B114,'Round  (9)'!B:H,6,0),27)</f>
        <v>27</v>
      </c>
      <c r="O114" s="435">
        <f>IF(IFERROR(VLOOKUP(B114,'Round  (10)'!B:T,6,0),26)=0,21,IFERROR(VLOOKUP(B114,'Round  (10)'!B:T,6,0),26))</f>
        <v>26</v>
      </c>
      <c r="P114" s="447"/>
      <c r="Q114" s="447"/>
      <c r="R114" s="449">
        <f t="shared" si="39"/>
        <v>0</v>
      </c>
      <c r="S114" s="448">
        <f t="shared" si="40"/>
        <v>258</v>
      </c>
      <c r="T114" s="448"/>
      <c r="U114" s="448"/>
      <c r="V114" s="448"/>
      <c r="W114" s="448">
        <f t="shared" si="33"/>
        <v>0</v>
      </c>
      <c r="X114" s="448">
        <f t="shared" si="34"/>
        <v>258</v>
      </c>
      <c r="Y114" s="448">
        <f t="shared" si="35"/>
        <v>-83</v>
      </c>
      <c r="Z114" s="519">
        <f t="shared" si="41"/>
        <v>175</v>
      </c>
      <c r="AA114" s="447">
        <f t="shared" si="42"/>
        <v>0</v>
      </c>
      <c r="AB114" s="449">
        <f t="shared" si="43"/>
        <v>0</v>
      </c>
      <c r="AC114" s="450">
        <f t="shared" si="44"/>
        <v>0</v>
      </c>
      <c r="AL114" s="443" t="s">
        <v>322</v>
      </c>
      <c r="AM114" s="453">
        <f>IFERROR(VLOOKUP(AL114,'IND kg'!B:T,19,0),0)</f>
        <v>1.615922818125</v>
      </c>
      <c r="AN114" s="454">
        <f>IFERROR(VLOOKUP(AL114,'IND cash'!B:T,19,0),0)</f>
        <v>0</v>
      </c>
      <c r="AO114" s="451">
        <f>IFERROR(VLOOKUP(AL114,'IND fish'!B:T,19,0),0)</f>
        <v>7</v>
      </c>
      <c r="AQ114" s="443" t="s">
        <v>174</v>
      </c>
      <c r="AR114" s="443">
        <f t="shared" si="45"/>
        <v>12</v>
      </c>
    </row>
    <row r="115" spans="1:44" hidden="1" x14ac:dyDescent="0.2">
      <c r="A115" s="360">
        <v>113</v>
      </c>
      <c r="B115" s="447" t="s">
        <v>446</v>
      </c>
      <c r="C115" s="448" t="str">
        <f t="shared" si="46"/>
        <v>0</v>
      </c>
      <c r="D115" s="447" t="str">
        <f t="shared" si="38"/>
        <v/>
      </c>
      <c r="E115" s="447" t="s">
        <v>350</v>
      </c>
      <c r="F115" s="448">
        <f>IFERROR(VLOOKUP(B115,'Round 1'!B:AM,3,0),26)</f>
        <v>26</v>
      </c>
      <c r="G115" s="448">
        <f>IFERROR(VLOOKUP(B115,'Round  (2)'!B:AI,6,0),25)</f>
        <v>25</v>
      </c>
      <c r="H115" s="448">
        <f>IFERROR(VLOOKUP(B115,'Round  (3)'!B:AO,6,0),28)</f>
        <v>28</v>
      </c>
      <c r="I115" s="448">
        <f>IFERROR(VLOOKUP(B115,'Round (4)'!B:AQ,6,0),28)</f>
        <v>28</v>
      </c>
      <c r="J115" s="448">
        <f>IFERROR(VLOOKUP(B115,'Round  (5)'!B:H,6,0),25)</f>
        <v>25</v>
      </c>
      <c r="K115" s="448">
        <f>IFERROR(VLOOKUP(B115,'Round  (6)'!B:H,6,0),25)</f>
        <v>25</v>
      </c>
      <c r="L115" s="448">
        <f>IFERROR(VLOOKUP(B115,'Round  (7)'!B:H,6,0),24)</f>
        <v>24</v>
      </c>
      <c r="M115" s="435">
        <f>IFERROR(VLOOKUP(B115,'Round  (8)'!B:H,6,0),24)</f>
        <v>24</v>
      </c>
      <c r="N115" s="435">
        <f>IFERROR(VLOOKUP(B115,'Round  (9)'!B:H,6,0),27)</f>
        <v>27</v>
      </c>
      <c r="O115" s="435">
        <f>IF(IFERROR(VLOOKUP(B115,'Round  (10)'!B:T,6,0),26)=0,21,IFERROR(VLOOKUP(B115,'Round  (10)'!B:T,6,0),26))</f>
        <v>26</v>
      </c>
      <c r="P115" s="447"/>
      <c r="Q115" s="447"/>
      <c r="R115" s="449">
        <f t="shared" si="39"/>
        <v>0</v>
      </c>
      <c r="S115" s="448">
        <f t="shared" si="40"/>
        <v>258</v>
      </c>
      <c r="T115" s="448"/>
      <c r="U115" s="448"/>
      <c r="V115" s="448"/>
      <c r="W115" s="448">
        <f t="shared" si="33"/>
        <v>0</v>
      </c>
      <c r="X115" s="448">
        <f t="shared" si="34"/>
        <v>258</v>
      </c>
      <c r="Y115" s="448">
        <f t="shared" si="35"/>
        <v>-83</v>
      </c>
      <c r="Z115" s="519">
        <f t="shared" si="41"/>
        <v>175</v>
      </c>
      <c r="AA115" s="447">
        <f t="shared" si="42"/>
        <v>0</v>
      </c>
      <c r="AB115" s="449">
        <f t="shared" si="43"/>
        <v>0</v>
      </c>
      <c r="AC115" s="450">
        <f t="shared" si="44"/>
        <v>0</v>
      </c>
      <c r="AL115" s="443" t="s">
        <v>323</v>
      </c>
      <c r="AM115" s="453">
        <f>IFERROR(VLOOKUP(AL115,'IND kg'!B:T,19,0),0)</f>
        <v>2.4947580350000003</v>
      </c>
      <c r="AN115" s="454">
        <f>IFERROR(VLOOKUP(AL115,'IND cash'!B:T,19,0),0)</f>
        <v>60</v>
      </c>
      <c r="AO115" s="451">
        <f>IFERROR(VLOOKUP(AL115,'IND fish'!B:T,19,0),0)</f>
        <v>0</v>
      </c>
      <c r="AQ115" s="443" t="s">
        <v>285</v>
      </c>
      <c r="AR115" s="443">
        <f t="shared" si="45"/>
        <v>18</v>
      </c>
    </row>
    <row r="116" spans="1:44" hidden="1" x14ac:dyDescent="0.2">
      <c r="A116" s="360">
        <v>114</v>
      </c>
      <c r="B116" s="447" t="s">
        <v>369</v>
      </c>
      <c r="C116" s="448" t="str">
        <f t="shared" si="46"/>
        <v>S</v>
      </c>
      <c r="D116" s="447" t="str">
        <f t="shared" si="38"/>
        <v>Dorset</v>
      </c>
      <c r="E116" s="447" t="s">
        <v>350</v>
      </c>
      <c r="F116" s="448">
        <f>IFERROR(VLOOKUP(B116,'Round 1'!B:AM,3,0),26)</f>
        <v>26</v>
      </c>
      <c r="G116" s="448">
        <f>IFERROR(VLOOKUP(B116,'Round  (2)'!B:AI,6,0),25)</f>
        <v>25</v>
      </c>
      <c r="H116" s="448">
        <f>IFERROR(VLOOKUP(B116,'Round  (3)'!B:AO,6,0),28)</f>
        <v>28</v>
      </c>
      <c r="I116" s="448">
        <f>IFERROR(VLOOKUP(B116,'Round (4)'!B:AQ,6,0),28)</f>
        <v>28</v>
      </c>
      <c r="J116" s="448">
        <f>IFERROR(VLOOKUP(B116,'Round  (5)'!B:H,6,0),25)</f>
        <v>25</v>
      </c>
      <c r="K116" s="448">
        <f>IFERROR(VLOOKUP(B116,'Round  (6)'!B:H,6,0),25)</f>
        <v>25</v>
      </c>
      <c r="L116" s="448">
        <f>IFERROR(VLOOKUP(B116,'Round  (7)'!B:H,6,0),24)</f>
        <v>24</v>
      </c>
      <c r="M116" s="435">
        <f>IFERROR(VLOOKUP(B116,'Round  (8)'!B:H,6,0),24)</f>
        <v>24</v>
      </c>
      <c r="N116" s="435">
        <f>IFERROR(VLOOKUP(B116,'Round  (9)'!B:H,6,0),27)</f>
        <v>27</v>
      </c>
      <c r="O116" s="435">
        <f>IF(IFERROR(VLOOKUP(B116,'Round  (10)'!B:T,6,0),26)=0,21,IFERROR(VLOOKUP(B116,'Round  (10)'!B:T,6,0),26))</f>
        <v>26</v>
      </c>
      <c r="P116" s="447"/>
      <c r="Q116" s="447"/>
      <c r="R116" s="449">
        <f t="shared" si="39"/>
        <v>0</v>
      </c>
      <c r="S116" s="448">
        <f t="shared" si="40"/>
        <v>258</v>
      </c>
      <c r="T116" s="448"/>
      <c r="U116" s="448"/>
      <c r="V116" s="448"/>
      <c r="W116" s="448">
        <f t="shared" si="33"/>
        <v>0</v>
      </c>
      <c r="X116" s="448">
        <f t="shared" si="34"/>
        <v>258</v>
      </c>
      <c r="Y116" s="448">
        <f t="shared" si="35"/>
        <v>-83</v>
      </c>
      <c r="Z116" s="519">
        <f t="shared" si="41"/>
        <v>175</v>
      </c>
      <c r="AA116" s="447">
        <f t="shared" si="42"/>
        <v>0</v>
      </c>
      <c r="AB116" s="449">
        <f t="shared" si="43"/>
        <v>0</v>
      </c>
      <c r="AC116" s="450">
        <f t="shared" si="44"/>
        <v>0</v>
      </c>
      <c r="AL116" s="443" t="s">
        <v>324</v>
      </c>
      <c r="AM116" s="453">
        <f>IFERROR(VLOOKUP(AL116,'IND kg'!B:T,19,0),0)</f>
        <v>2.4947580350000003</v>
      </c>
      <c r="AN116" s="454">
        <f>IFERROR(VLOOKUP(AL116,'IND cash'!B:T,19,0),0)</f>
        <v>30</v>
      </c>
      <c r="AO116" s="451">
        <f>IFERROR(VLOOKUP(AL116,'IND fish'!B:T,19,0),0)</f>
        <v>0</v>
      </c>
      <c r="AQ116" s="443" t="s">
        <v>289</v>
      </c>
      <c r="AR116" s="443">
        <f t="shared" si="45"/>
        <v>0</v>
      </c>
    </row>
    <row r="117" spans="1:44" hidden="1" x14ac:dyDescent="0.2">
      <c r="A117" s="360">
        <v>115</v>
      </c>
      <c r="B117" s="447" t="s">
        <v>447</v>
      </c>
      <c r="C117" s="448" t="str">
        <f t="shared" si="46"/>
        <v>0</v>
      </c>
      <c r="D117" s="447" t="str">
        <f t="shared" si="38"/>
        <v/>
      </c>
      <c r="E117" s="447" t="s">
        <v>350</v>
      </c>
      <c r="F117" s="448">
        <f>IFERROR(VLOOKUP(B117,'Round 1'!B:AM,3,0),26)</f>
        <v>26</v>
      </c>
      <c r="G117" s="448">
        <f>IFERROR(VLOOKUP(B117,'Round  (2)'!B:AI,6,0),25)</f>
        <v>25</v>
      </c>
      <c r="H117" s="448">
        <f>IFERROR(VLOOKUP(B117,'Round  (3)'!B:AO,6,0),28)</f>
        <v>28</v>
      </c>
      <c r="I117" s="448">
        <f>IFERROR(VLOOKUP(B117,'Round (4)'!B:AQ,6,0),28)</f>
        <v>28</v>
      </c>
      <c r="J117" s="448">
        <f>IFERROR(VLOOKUP(B117,'Round  (5)'!B:H,6,0),25)</f>
        <v>25</v>
      </c>
      <c r="K117" s="448">
        <f>IFERROR(VLOOKUP(B117,'Round  (6)'!B:H,6,0),25)</f>
        <v>25</v>
      </c>
      <c r="L117" s="448">
        <f>IFERROR(VLOOKUP(B117,'Round  (7)'!B:H,6,0),24)</f>
        <v>24</v>
      </c>
      <c r="M117" s="435">
        <f>IFERROR(VLOOKUP(B117,'Round  (8)'!B:H,6,0),24)</f>
        <v>24</v>
      </c>
      <c r="N117" s="435">
        <f>IFERROR(VLOOKUP(B117,'Round  (9)'!B:H,6,0),27)</f>
        <v>27</v>
      </c>
      <c r="O117" s="435">
        <f>IF(IFERROR(VLOOKUP(B117,'Round  (10)'!B:T,6,0),26)=0,21,IFERROR(VLOOKUP(B117,'Round  (10)'!B:T,6,0),26))</f>
        <v>26</v>
      </c>
      <c r="P117" s="447"/>
      <c r="Q117" s="447"/>
      <c r="R117" s="449">
        <f t="shared" si="39"/>
        <v>0</v>
      </c>
      <c r="S117" s="448">
        <f t="shared" si="40"/>
        <v>258</v>
      </c>
      <c r="T117" s="448"/>
      <c r="U117" s="448"/>
      <c r="V117" s="448"/>
      <c r="W117" s="448">
        <f t="shared" si="33"/>
        <v>0</v>
      </c>
      <c r="X117" s="448">
        <f t="shared" si="34"/>
        <v>258</v>
      </c>
      <c r="Y117" s="448">
        <f t="shared" si="35"/>
        <v>-83</v>
      </c>
      <c r="Z117" s="519">
        <f t="shared" si="41"/>
        <v>175</v>
      </c>
      <c r="AA117" s="447">
        <f t="shared" si="42"/>
        <v>0</v>
      </c>
      <c r="AB117" s="449">
        <f t="shared" si="43"/>
        <v>0</v>
      </c>
      <c r="AC117" s="450">
        <f t="shared" si="44"/>
        <v>0</v>
      </c>
      <c r="AL117" s="443" t="s">
        <v>321</v>
      </c>
      <c r="AM117" s="453">
        <f>IFERROR(VLOOKUP(AL117,'IND kg'!B:T,19,0),0)</f>
        <v>0.17009713875000002</v>
      </c>
      <c r="AN117" s="454">
        <f>IFERROR(VLOOKUP(AL117,'IND cash'!B:T,19,0),0)</f>
        <v>0</v>
      </c>
      <c r="AO117" s="451">
        <f>IFERROR(VLOOKUP(AL117,'IND fish'!B:T,19,0),0)</f>
        <v>0</v>
      </c>
      <c r="AQ117" s="443" t="s">
        <v>240</v>
      </c>
      <c r="AR117" s="443">
        <f t="shared" si="45"/>
        <v>6</v>
      </c>
    </row>
    <row r="118" spans="1:44" hidden="1" x14ac:dyDescent="0.2">
      <c r="A118" s="360">
        <v>116</v>
      </c>
      <c r="B118" s="447" t="s">
        <v>448</v>
      </c>
      <c r="C118" s="448" t="str">
        <f t="shared" si="46"/>
        <v>0</v>
      </c>
      <c r="D118" s="447" t="str">
        <f t="shared" si="38"/>
        <v/>
      </c>
      <c r="E118" s="447" t="s">
        <v>350</v>
      </c>
      <c r="F118" s="448">
        <f>IFERROR(VLOOKUP(B118,'Round 1'!B:AM,3,0),26)</f>
        <v>26</v>
      </c>
      <c r="G118" s="448">
        <f>IFERROR(VLOOKUP(B118,'Round  (2)'!B:AI,6,0),25)</f>
        <v>25</v>
      </c>
      <c r="H118" s="448">
        <f>IFERROR(VLOOKUP(B118,'Round  (3)'!B:AO,6,0),28)</f>
        <v>28</v>
      </c>
      <c r="I118" s="448">
        <f>IFERROR(VLOOKUP(B118,'Round (4)'!B:AQ,6,0),28)</f>
        <v>28</v>
      </c>
      <c r="J118" s="448">
        <f>IFERROR(VLOOKUP(B118,'Round  (5)'!B:H,6,0),25)</f>
        <v>25</v>
      </c>
      <c r="K118" s="448">
        <f>IFERROR(VLOOKUP(B118,'Round  (6)'!B:H,6,0),25)</f>
        <v>25</v>
      </c>
      <c r="L118" s="448">
        <f>IFERROR(VLOOKUP(B118,'Round  (7)'!B:H,6,0),24)</f>
        <v>24</v>
      </c>
      <c r="M118" s="435">
        <f>IFERROR(VLOOKUP(B118,'Round  (8)'!B:H,6,0),24)</f>
        <v>24</v>
      </c>
      <c r="N118" s="435">
        <f>IFERROR(VLOOKUP(B118,'Round  (9)'!B:H,6,0),27)</f>
        <v>27</v>
      </c>
      <c r="O118" s="435">
        <f>IF(IFERROR(VLOOKUP(B118,'Round  (10)'!B:T,6,0),26)=0,21,IFERROR(VLOOKUP(B118,'Round  (10)'!B:T,6,0),26))</f>
        <v>26</v>
      </c>
      <c r="P118" s="447"/>
      <c r="Q118" s="447"/>
      <c r="R118" s="449">
        <f t="shared" si="39"/>
        <v>0</v>
      </c>
      <c r="S118" s="448">
        <f t="shared" si="40"/>
        <v>258</v>
      </c>
      <c r="T118" s="448"/>
      <c r="U118" s="448"/>
      <c r="V118" s="448"/>
      <c r="W118" s="448">
        <f t="shared" si="33"/>
        <v>0</v>
      </c>
      <c r="X118" s="448">
        <f t="shared" si="34"/>
        <v>258</v>
      </c>
      <c r="Y118" s="448">
        <f t="shared" si="35"/>
        <v>-83</v>
      </c>
      <c r="Z118" s="519">
        <f t="shared" si="41"/>
        <v>175</v>
      </c>
      <c r="AA118" s="447">
        <f t="shared" si="42"/>
        <v>0</v>
      </c>
      <c r="AB118" s="449">
        <f t="shared" si="43"/>
        <v>0</v>
      </c>
      <c r="AC118" s="450">
        <f t="shared" si="44"/>
        <v>0</v>
      </c>
      <c r="AL118" s="443" t="s">
        <v>318</v>
      </c>
      <c r="AM118" s="453">
        <f>IFERROR(VLOOKUP(AL118,'IND kg'!B:T,19,0),0)</f>
        <v>1.1623304481250001</v>
      </c>
      <c r="AN118" s="454">
        <f>IFERROR(VLOOKUP(AL118,'IND cash'!B:T,19,0),0)</f>
        <v>0</v>
      </c>
      <c r="AO118" s="451">
        <f>IFERROR(VLOOKUP(AL118,'IND fish'!B:T,19,0),0)</f>
        <v>0</v>
      </c>
      <c r="AQ118" s="443" t="s">
        <v>244</v>
      </c>
      <c r="AR118" s="443">
        <f t="shared" si="45"/>
        <v>10</v>
      </c>
    </row>
    <row r="119" spans="1:44" hidden="1" x14ac:dyDescent="0.2">
      <c r="A119" s="360">
        <v>117</v>
      </c>
      <c r="B119" s="437" t="s">
        <v>449</v>
      </c>
      <c r="C119" s="456" t="str">
        <f t="shared" si="46"/>
        <v>0</v>
      </c>
      <c r="D119" s="456" t="str">
        <f t="shared" si="38"/>
        <v/>
      </c>
      <c r="E119" s="456" t="s">
        <v>350</v>
      </c>
      <c r="F119" s="457">
        <f>IFERROR(VLOOKUP(B119,'Round 1'!B:AM,3,0),26)</f>
        <v>26</v>
      </c>
      <c r="G119" s="457">
        <f>IFERROR(VLOOKUP(B119,'Round  (2)'!B:AI,6,0),25)</f>
        <v>25</v>
      </c>
      <c r="H119" s="457">
        <f>IFERROR(VLOOKUP(B119,'Round  (3)'!B:AO,6,0),28)</f>
        <v>28</v>
      </c>
      <c r="I119" s="458">
        <f>IFERROR(VLOOKUP(B119,'Round (4)'!B:AQ,6,0),28)</f>
        <v>28</v>
      </c>
      <c r="J119" s="457">
        <f>IFERROR(VLOOKUP(B119,'Round  (5)'!B:H,6,0),25)</f>
        <v>25</v>
      </c>
      <c r="K119" s="457">
        <f>IFERROR(VLOOKUP(B119,'Round  (6)'!B:H,6,0),25)</f>
        <v>25</v>
      </c>
      <c r="L119" s="448">
        <f>IFERROR(VLOOKUP(B119,'Round  (7)'!B:H,6,0),24)</f>
        <v>24</v>
      </c>
      <c r="M119" s="435">
        <f>IFERROR(VLOOKUP(B119,'Round  (8)'!B:H,6,0),24)</f>
        <v>24</v>
      </c>
      <c r="N119" s="435">
        <f>IFERROR(VLOOKUP(B119,'Round  (9)'!B:H,6,0),27)</f>
        <v>27</v>
      </c>
      <c r="O119" s="495">
        <f>IF(IFERROR(VLOOKUP(B119,'Round  (10)'!B:T,6,0),26)=0,21,IFERROR(VLOOKUP(B119,'Round  (10)'!B:T,6,0),26))</f>
        <v>26</v>
      </c>
      <c r="P119" s="458"/>
      <c r="Q119" s="458"/>
      <c r="R119" s="459">
        <f t="shared" si="39"/>
        <v>0</v>
      </c>
      <c r="S119" s="460">
        <f t="shared" si="40"/>
        <v>258</v>
      </c>
      <c r="T119" s="460"/>
      <c r="U119" s="460"/>
      <c r="V119" s="460"/>
      <c r="W119" s="460">
        <f t="shared" si="33"/>
        <v>0</v>
      </c>
      <c r="X119" s="460">
        <f t="shared" si="34"/>
        <v>258</v>
      </c>
      <c r="Y119" s="460">
        <f t="shared" si="35"/>
        <v>-83</v>
      </c>
      <c r="Z119" s="519">
        <f t="shared" si="41"/>
        <v>175</v>
      </c>
      <c r="AA119" s="458">
        <f t="shared" si="42"/>
        <v>0</v>
      </c>
      <c r="AB119" s="459">
        <f t="shared" si="43"/>
        <v>0</v>
      </c>
      <c r="AC119" s="461">
        <f t="shared" si="44"/>
        <v>0</v>
      </c>
      <c r="AL119" s="443" t="s">
        <v>325</v>
      </c>
      <c r="AM119" s="453">
        <f>IFERROR(VLOOKUP(AL119,'IND kg'!B:T,19,0),0)</f>
        <v>1.0489323556250001</v>
      </c>
      <c r="AN119" s="454">
        <f>IFERROR(VLOOKUP(AL119,'IND cash'!B:T,19,0),0)</f>
        <v>0</v>
      </c>
      <c r="AO119" s="451">
        <f>IFERROR(VLOOKUP(AL119,'IND fish'!B:T,19,0),0)</f>
        <v>0</v>
      </c>
      <c r="AQ119" s="443" t="s">
        <v>307</v>
      </c>
      <c r="AR119" s="443">
        <f t="shared" si="45"/>
        <v>0</v>
      </c>
    </row>
    <row r="120" spans="1:44" hidden="1" x14ac:dyDescent="0.2">
      <c r="A120" s="360">
        <v>118</v>
      </c>
      <c r="B120" s="437" t="s">
        <v>450</v>
      </c>
      <c r="C120" s="462" t="str">
        <f t="shared" si="46"/>
        <v>0</v>
      </c>
      <c r="D120" s="462" t="str">
        <f t="shared" si="38"/>
        <v/>
      </c>
      <c r="E120" s="462" t="s">
        <v>350</v>
      </c>
      <c r="F120" s="463">
        <f>IFERROR(VLOOKUP(B120,'Round 1'!B:AM,3,0),26)</f>
        <v>26</v>
      </c>
      <c r="G120" s="463">
        <f>IFERROR(VLOOKUP(B120,'Round  (2)'!B:AI,6,0),25)</f>
        <v>25</v>
      </c>
      <c r="H120" s="463">
        <f>IFERROR(VLOOKUP(B120,'Round  (3)'!B:AO,6,0),28)</f>
        <v>28</v>
      </c>
      <c r="I120" s="464">
        <f>IFERROR(VLOOKUP(B120,'Round (4)'!B:AQ,6,0),28)</f>
        <v>28</v>
      </c>
      <c r="J120" s="463">
        <f>IFERROR(VLOOKUP(B120,'Round  (5)'!B:H,6,0),25)</f>
        <v>25</v>
      </c>
      <c r="K120" s="463">
        <f>IFERROR(VLOOKUP(B120,'Round  (6)'!B:H,6,0),25)</f>
        <v>25</v>
      </c>
      <c r="L120" s="448">
        <f>IFERROR(VLOOKUP(B120,'Round  (7)'!B:H,6,0),24)</f>
        <v>24</v>
      </c>
      <c r="M120" s="435">
        <f>IFERROR(VLOOKUP(B120,'Round  (8)'!B:H,6,0),24)</f>
        <v>24</v>
      </c>
      <c r="N120" s="435">
        <f>IFERROR(VLOOKUP(B120,'Round  (9)'!B:H,6,0),27)</f>
        <v>27</v>
      </c>
      <c r="O120" s="496">
        <f>IF(IFERROR(VLOOKUP(B120,'Round  (10)'!B:T,6,0),26)=0,21,IFERROR(VLOOKUP(B120,'Round  (10)'!B:T,6,0),26))</f>
        <v>26</v>
      </c>
      <c r="P120" s="464"/>
      <c r="Q120" s="464"/>
      <c r="R120" s="465">
        <f t="shared" si="39"/>
        <v>0</v>
      </c>
      <c r="S120" s="466">
        <f t="shared" si="40"/>
        <v>258</v>
      </c>
      <c r="T120" s="466"/>
      <c r="U120" s="466"/>
      <c r="V120" s="466"/>
      <c r="W120" s="466">
        <f t="shared" si="33"/>
        <v>0</v>
      </c>
      <c r="X120" s="466">
        <f t="shared" si="34"/>
        <v>258</v>
      </c>
      <c r="Y120" s="466">
        <f t="shared" si="35"/>
        <v>-83</v>
      </c>
      <c r="Z120" s="519">
        <f t="shared" si="41"/>
        <v>175</v>
      </c>
      <c r="AA120" s="464">
        <f t="shared" si="42"/>
        <v>0</v>
      </c>
      <c r="AB120" s="465">
        <f t="shared" si="43"/>
        <v>0</v>
      </c>
      <c r="AC120" s="467">
        <f t="shared" si="44"/>
        <v>0</v>
      </c>
      <c r="AL120" s="443" t="s">
        <v>183</v>
      </c>
      <c r="AM120" s="453">
        <f>IFERROR(VLOOKUP(AL120,'IND kg'!B:T,19,0),0)</f>
        <v>1.5025247256250001</v>
      </c>
      <c r="AN120" s="454">
        <f>IFERROR(VLOOKUP(AL120,'IND cash'!B:T,19,0),0)</f>
        <v>0</v>
      </c>
      <c r="AO120" s="451">
        <f>IFERROR(VLOOKUP(AL120,'IND fish'!B:T,19,0),0)</f>
        <v>0</v>
      </c>
      <c r="AQ120" s="443" t="s">
        <v>182</v>
      </c>
      <c r="AR120" s="443">
        <f t="shared" si="45"/>
        <v>55</v>
      </c>
    </row>
    <row r="121" spans="1:44" hidden="1" x14ac:dyDescent="0.2">
      <c r="A121" s="360">
        <v>119</v>
      </c>
      <c r="B121" s="437" t="s">
        <v>452</v>
      </c>
      <c r="C121" s="462" t="str">
        <f t="shared" si="46"/>
        <v>0</v>
      </c>
      <c r="D121" s="462" t="str">
        <f t="shared" si="38"/>
        <v/>
      </c>
      <c r="E121" s="462" t="s">
        <v>350</v>
      </c>
      <c r="F121" s="463">
        <f>IFERROR(VLOOKUP(B121,'Round 1'!B:AM,3,0),26)</f>
        <v>26</v>
      </c>
      <c r="G121" s="463">
        <f>IFERROR(VLOOKUP(B121,'Round  (2)'!B:AI,6,0),25)</f>
        <v>25</v>
      </c>
      <c r="H121" s="463">
        <f>IFERROR(VLOOKUP(B121,'Round  (3)'!B:AO,6,0),28)</f>
        <v>28</v>
      </c>
      <c r="I121" s="464">
        <f>IFERROR(VLOOKUP(B121,'Round (4)'!B:AQ,6,0),28)</f>
        <v>28</v>
      </c>
      <c r="J121" s="463">
        <f>IFERROR(VLOOKUP(B121,'Round  (5)'!B:H,6,0),25)</f>
        <v>25</v>
      </c>
      <c r="K121" s="463">
        <f>IFERROR(VLOOKUP(B121,'Round  (6)'!B:H,6,0),25)</f>
        <v>25</v>
      </c>
      <c r="L121" s="448">
        <f>IFERROR(VLOOKUP(B121,'Round  (7)'!B:H,6,0),24)</f>
        <v>24</v>
      </c>
      <c r="M121" s="435">
        <f>IFERROR(VLOOKUP(B121,'Round  (8)'!B:H,6,0),24)</f>
        <v>24</v>
      </c>
      <c r="N121" s="435">
        <f>IFERROR(VLOOKUP(B121,'Round  (9)'!B:H,6,0),27)</f>
        <v>27</v>
      </c>
      <c r="O121" s="496">
        <f>IF(IFERROR(VLOOKUP(B121,'Round  (10)'!B:T,6,0),26)=0,21,IFERROR(VLOOKUP(B121,'Round  (10)'!B:T,6,0),26))</f>
        <v>26</v>
      </c>
      <c r="P121" s="464"/>
      <c r="Q121" s="464"/>
      <c r="R121" s="465">
        <f t="shared" si="39"/>
        <v>0</v>
      </c>
      <c r="S121" s="466">
        <f t="shared" si="40"/>
        <v>258</v>
      </c>
      <c r="T121" s="466"/>
      <c r="U121" s="466"/>
      <c r="V121" s="466"/>
      <c r="W121" s="466">
        <f t="shared" si="33"/>
        <v>0</v>
      </c>
      <c r="X121" s="466">
        <f t="shared" si="34"/>
        <v>258</v>
      </c>
      <c r="Y121" s="466">
        <f t="shared" si="35"/>
        <v>-83</v>
      </c>
      <c r="Z121" s="519">
        <f t="shared" si="41"/>
        <v>175</v>
      </c>
      <c r="AA121" s="464">
        <f t="shared" si="42"/>
        <v>0</v>
      </c>
      <c r="AB121" s="465">
        <f t="shared" si="43"/>
        <v>0</v>
      </c>
      <c r="AC121" s="467">
        <f t="shared" si="44"/>
        <v>0</v>
      </c>
      <c r="AL121" s="443" t="s">
        <v>365</v>
      </c>
      <c r="AM121" s="453">
        <f>IFERROR(VLOOKUP(AL121,'IND kg'!B:T,19,0),0)</f>
        <v>18.290876894375003</v>
      </c>
      <c r="AN121" s="454">
        <f>IFERROR(VLOOKUP(AL121,'IND cash'!B:T,19,0),0)</f>
        <v>140</v>
      </c>
      <c r="AO121" s="451">
        <f>IFERROR(VLOOKUP(AL121,'IND fish'!B:T,19,0),0)</f>
        <v>18</v>
      </c>
      <c r="AQ121" s="443" t="s">
        <v>313</v>
      </c>
      <c r="AR121" s="443">
        <f t="shared" si="45"/>
        <v>15</v>
      </c>
    </row>
    <row r="122" spans="1:44" hidden="1" x14ac:dyDescent="0.2">
      <c r="A122" s="360">
        <v>120</v>
      </c>
      <c r="B122" s="437" t="s">
        <v>453</v>
      </c>
      <c r="C122" s="462" t="str">
        <f t="shared" si="46"/>
        <v>0</v>
      </c>
      <c r="D122" s="462" t="str">
        <f t="shared" si="38"/>
        <v/>
      </c>
      <c r="E122" s="462" t="s">
        <v>350</v>
      </c>
      <c r="F122" s="463">
        <f>IFERROR(VLOOKUP(B122,'Round 1'!B:AM,3,0),26)</f>
        <v>26</v>
      </c>
      <c r="G122" s="463">
        <f>IFERROR(VLOOKUP(B122,'Round  (2)'!B:AI,6,0),25)</f>
        <v>25</v>
      </c>
      <c r="H122" s="463">
        <f>IFERROR(VLOOKUP(B122,'Round  (3)'!B:AO,6,0),28)</f>
        <v>28</v>
      </c>
      <c r="I122" s="464">
        <f>IFERROR(VLOOKUP(B122,'Round (4)'!B:AQ,6,0),28)</f>
        <v>28</v>
      </c>
      <c r="J122" s="463">
        <f>IFERROR(VLOOKUP(B122,'Round  (5)'!B:H,6,0),25)</f>
        <v>25</v>
      </c>
      <c r="K122" s="463">
        <f>IFERROR(VLOOKUP(B122,'Round  (6)'!B:H,6,0),25)</f>
        <v>25</v>
      </c>
      <c r="L122" s="448">
        <f>IFERROR(VLOOKUP(B122,'Round  (7)'!B:H,6,0),24)</f>
        <v>24</v>
      </c>
      <c r="M122" s="435">
        <f>IFERROR(VLOOKUP(B122,'Round  (8)'!B:H,6,0),24)</f>
        <v>24</v>
      </c>
      <c r="N122" s="435">
        <f>IFERROR(VLOOKUP(B122,'Round  (9)'!B:H,6,0),27)</f>
        <v>27</v>
      </c>
      <c r="O122" s="496">
        <f>IF(IFERROR(VLOOKUP(B122,'Round  (10)'!B:T,6,0),26)=0,21,IFERROR(VLOOKUP(B122,'Round  (10)'!B:T,6,0),26))</f>
        <v>26</v>
      </c>
      <c r="P122" s="464"/>
      <c r="Q122" s="464"/>
      <c r="R122" s="465">
        <f t="shared" si="39"/>
        <v>0</v>
      </c>
      <c r="S122" s="466">
        <f t="shared" si="40"/>
        <v>258</v>
      </c>
      <c r="T122" s="466"/>
      <c r="U122" s="466"/>
      <c r="V122" s="466"/>
      <c r="W122" s="466">
        <f t="shared" si="33"/>
        <v>0</v>
      </c>
      <c r="X122" s="466">
        <f t="shared" si="34"/>
        <v>258</v>
      </c>
      <c r="Y122" s="466">
        <f t="shared" si="35"/>
        <v>-83</v>
      </c>
      <c r="Z122" s="519">
        <f t="shared" si="41"/>
        <v>175</v>
      </c>
      <c r="AA122" s="464">
        <f t="shared" si="42"/>
        <v>0</v>
      </c>
      <c r="AB122" s="465">
        <f t="shared" si="43"/>
        <v>0</v>
      </c>
      <c r="AC122" s="467">
        <f t="shared" si="44"/>
        <v>0</v>
      </c>
      <c r="AL122" s="443" t="s">
        <v>456</v>
      </c>
      <c r="AM122" s="453">
        <f>IFERROR(VLOOKUP(AL122,'IND kg'!B:T,19,0),0)</f>
        <v>0</v>
      </c>
      <c r="AN122" s="454">
        <f>IFERROR(VLOOKUP(AL122,'IND cash'!B:T,19,0),0)</f>
        <v>0</v>
      </c>
      <c r="AO122" s="451">
        <f>IFERROR(VLOOKUP(AL122,'IND fish'!B:T,19,0),0)</f>
        <v>0</v>
      </c>
      <c r="AQ122" s="443" t="s">
        <v>235</v>
      </c>
      <c r="AR122" s="443">
        <f t="shared" si="45"/>
        <v>3</v>
      </c>
    </row>
    <row r="123" spans="1:44" hidden="1" x14ac:dyDescent="0.2">
      <c r="A123" s="360">
        <v>121</v>
      </c>
      <c r="B123" s="437" t="s">
        <v>454</v>
      </c>
      <c r="C123" s="462" t="str">
        <f t="shared" si="46"/>
        <v>0</v>
      </c>
      <c r="D123" s="462" t="str">
        <f t="shared" si="38"/>
        <v/>
      </c>
      <c r="E123" s="462" t="s">
        <v>350</v>
      </c>
      <c r="F123" s="463">
        <f>IFERROR(VLOOKUP(B123,'Round 1'!B:AM,3,0),26)</f>
        <v>26</v>
      </c>
      <c r="G123" s="463">
        <f>IFERROR(VLOOKUP(B123,'Round  (2)'!B:AI,6,0),25)</f>
        <v>25</v>
      </c>
      <c r="H123" s="463">
        <f>IFERROR(VLOOKUP(B123,'Round  (3)'!B:AO,6,0),28)</f>
        <v>28</v>
      </c>
      <c r="I123" s="464">
        <f>IFERROR(VLOOKUP(B123,'Round (4)'!B:AQ,6,0),28)</f>
        <v>28</v>
      </c>
      <c r="J123" s="463">
        <f>IFERROR(VLOOKUP(B123,'Round  (5)'!B:H,6,0),25)</f>
        <v>25</v>
      </c>
      <c r="K123" s="463">
        <f>IFERROR(VLOOKUP(B123,'Round  (6)'!B:H,6,0),25)</f>
        <v>25</v>
      </c>
      <c r="L123" s="448">
        <f>IFERROR(VLOOKUP(B123,'Round  (7)'!B:H,6,0),24)</f>
        <v>24</v>
      </c>
      <c r="M123" s="435">
        <f>IFERROR(VLOOKUP(B123,'Round  (8)'!B:H,6,0),24)</f>
        <v>24</v>
      </c>
      <c r="N123" s="435">
        <f>IFERROR(VLOOKUP(B123,'Round  (9)'!B:H,6,0),27)</f>
        <v>27</v>
      </c>
      <c r="O123" s="496">
        <f>IF(IFERROR(VLOOKUP(B123,'Round  (10)'!B:T,6,0),26)=0,21,IFERROR(VLOOKUP(B123,'Round  (10)'!B:T,6,0),26))</f>
        <v>26</v>
      </c>
      <c r="P123" s="464"/>
      <c r="Q123" s="464"/>
      <c r="R123" s="465">
        <f t="shared" si="39"/>
        <v>0</v>
      </c>
      <c r="S123" s="466">
        <f t="shared" si="40"/>
        <v>258</v>
      </c>
      <c r="T123" s="466"/>
      <c r="U123" s="466"/>
      <c r="V123" s="466"/>
      <c r="W123" s="466">
        <f t="shared" si="33"/>
        <v>0</v>
      </c>
      <c r="X123" s="466">
        <f t="shared" si="34"/>
        <v>258</v>
      </c>
      <c r="Y123" s="466">
        <f t="shared" si="35"/>
        <v>-83</v>
      </c>
      <c r="Z123" s="519">
        <f t="shared" si="41"/>
        <v>175</v>
      </c>
      <c r="AA123" s="464">
        <f t="shared" si="42"/>
        <v>0</v>
      </c>
      <c r="AB123" s="465">
        <f t="shared" si="43"/>
        <v>0</v>
      </c>
      <c r="AC123" s="467">
        <f t="shared" si="44"/>
        <v>0</v>
      </c>
      <c r="AL123" s="443" t="s">
        <v>451</v>
      </c>
      <c r="AM123" s="453">
        <f>IFERROR(VLOOKUP(AL123,'IND kg'!B:T,19,0),0)</f>
        <v>0</v>
      </c>
      <c r="AN123" s="454">
        <f>IFERROR(VLOOKUP(AL123,'IND cash'!B:T,19,0),0)</f>
        <v>0</v>
      </c>
      <c r="AO123" s="451">
        <f>IFERROR(VLOOKUP(AL123,'IND fish'!B:T,19,0),0)</f>
        <v>0</v>
      </c>
      <c r="AQ123" s="443" t="s">
        <v>745</v>
      </c>
      <c r="AR123" s="443">
        <f t="shared" si="45"/>
        <v>6</v>
      </c>
    </row>
    <row r="124" spans="1:44" hidden="1" x14ac:dyDescent="0.2">
      <c r="A124" s="360">
        <v>122</v>
      </c>
      <c r="B124" s="437" t="s">
        <v>455</v>
      </c>
      <c r="C124" s="462" t="str">
        <f t="shared" si="46"/>
        <v>0</v>
      </c>
      <c r="D124" s="462" t="str">
        <f t="shared" si="38"/>
        <v/>
      </c>
      <c r="E124" s="462" t="s">
        <v>350</v>
      </c>
      <c r="F124" s="463">
        <f>IFERROR(VLOOKUP(B124,'Round 1'!B:AM,3,0),26)</f>
        <v>26</v>
      </c>
      <c r="G124" s="463">
        <f>IFERROR(VLOOKUP(B124,'Round  (2)'!B:AI,6,0),25)</f>
        <v>25</v>
      </c>
      <c r="H124" s="463">
        <f>IFERROR(VLOOKUP(B124,'Round  (3)'!B:AO,6,0),28)</f>
        <v>28</v>
      </c>
      <c r="I124" s="464">
        <f>IFERROR(VLOOKUP(B124,'Round (4)'!B:AQ,6,0),28)</f>
        <v>28</v>
      </c>
      <c r="J124" s="463">
        <f>IFERROR(VLOOKUP(B124,'Round  (5)'!B:H,6,0),25)</f>
        <v>25</v>
      </c>
      <c r="K124" s="463">
        <f>IFERROR(VLOOKUP(B124,'Round  (6)'!B:H,6,0),25)</f>
        <v>25</v>
      </c>
      <c r="L124" s="448">
        <f>IFERROR(VLOOKUP(B124,'Round  (7)'!B:H,6,0),24)</f>
        <v>24</v>
      </c>
      <c r="M124" s="435">
        <f>IFERROR(VLOOKUP(B124,'Round  (8)'!B:H,6,0),24)</f>
        <v>24</v>
      </c>
      <c r="N124" s="435">
        <f>IFERROR(VLOOKUP(B124,'Round  (9)'!B:H,6,0),27)</f>
        <v>27</v>
      </c>
      <c r="O124" s="496">
        <f>IF(IFERROR(VLOOKUP(B124,'Round  (10)'!B:T,6,0),26)=0,21,IFERROR(VLOOKUP(B124,'Round  (10)'!B:T,6,0),26))</f>
        <v>26</v>
      </c>
      <c r="P124" s="464"/>
      <c r="Q124" s="464"/>
      <c r="R124" s="465">
        <f t="shared" si="39"/>
        <v>0</v>
      </c>
      <c r="S124" s="466">
        <f t="shared" si="40"/>
        <v>258</v>
      </c>
      <c r="T124" s="466"/>
      <c r="U124" s="466"/>
      <c r="V124" s="466"/>
      <c r="W124" s="466">
        <f t="shared" si="33"/>
        <v>0</v>
      </c>
      <c r="X124" s="466">
        <f t="shared" si="34"/>
        <v>258</v>
      </c>
      <c r="Y124" s="466">
        <f t="shared" si="35"/>
        <v>-83</v>
      </c>
      <c r="Z124" s="519">
        <f t="shared" si="41"/>
        <v>175</v>
      </c>
      <c r="AA124" s="464">
        <f t="shared" si="42"/>
        <v>0</v>
      </c>
      <c r="AB124" s="465">
        <f t="shared" si="43"/>
        <v>0</v>
      </c>
      <c r="AC124" s="467">
        <f t="shared" si="44"/>
        <v>0</v>
      </c>
      <c r="AL124" s="443" t="s">
        <v>252</v>
      </c>
      <c r="AM124" s="453">
        <f>IFERROR(VLOOKUP(AL124,'IND kg'!B:T,19,0),0)</f>
        <v>0.36854380062500003</v>
      </c>
      <c r="AN124" s="454">
        <f>IFERROR(VLOOKUP(AL124,'IND cash'!B:T,19,0),0)</f>
        <v>0</v>
      </c>
      <c r="AO124" s="451">
        <f>IFERROR(VLOOKUP(AL124,'IND fish'!B:T,19,0),0)</f>
        <v>3</v>
      </c>
      <c r="AQ124" s="443" t="s">
        <v>237</v>
      </c>
      <c r="AR124" s="443">
        <f t="shared" si="45"/>
        <v>14</v>
      </c>
    </row>
    <row r="125" spans="1:44" hidden="1" x14ac:dyDescent="0.2">
      <c r="A125" s="360">
        <v>123</v>
      </c>
      <c r="B125" s="437" t="s">
        <v>457</v>
      </c>
      <c r="C125" s="462" t="str">
        <f t="shared" si="46"/>
        <v>0</v>
      </c>
      <c r="D125" s="462" t="str">
        <f t="shared" si="38"/>
        <v/>
      </c>
      <c r="E125" s="462" t="s">
        <v>350</v>
      </c>
      <c r="F125" s="463">
        <f>IFERROR(VLOOKUP(B125,'Round 1'!B:AM,3,0),26)</f>
        <v>26</v>
      </c>
      <c r="G125" s="463">
        <f>IFERROR(VLOOKUP(B125,'Round  (2)'!B:AI,6,0),25)</f>
        <v>25</v>
      </c>
      <c r="H125" s="463">
        <f>IFERROR(VLOOKUP(B125,'Round  (3)'!B:AO,6,0),28)</f>
        <v>28</v>
      </c>
      <c r="I125" s="464">
        <f>IFERROR(VLOOKUP(B125,'Round (4)'!B:AQ,6,0),28)</f>
        <v>28</v>
      </c>
      <c r="J125" s="463">
        <f>IFERROR(VLOOKUP(B125,'Round  (5)'!B:H,6,0),25)</f>
        <v>25</v>
      </c>
      <c r="K125" s="463">
        <f>IFERROR(VLOOKUP(B125,'Round  (6)'!B:H,6,0),25)</f>
        <v>25</v>
      </c>
      <c r="L125" s="448">
        <f>IFERROR(VLOOKUP(B125,'Round  (7)'!B:H,6,0),24)</f>
        <v>24</v>
      </c>
      <c r="M125" s="435">
        <f>IFERROR(VLOOKUP(B125,'Round  (8)'!B:H,6,0),24)</f>
        <v>24</v>
      </c>
      <c r="N125" s="435">
        <f>IFERROR(VLOOKUP(B125,'Round  (9)'!B:H,6,0),27)</f>
        <v>27</v>
      </c>
      <c r="O125" s="496">
        <f>IF(IFERROR(VLOOKUP(B125,'Round  (10)'!B:T,6,0),26)=0,21,IFERROR(VLOOKUP(B125,'Round  (10)'!B:T,6,0),26))</f>
        <v>26</v>
      </c>
      <c r="P125" s="464"/>
      <c r="Q125" s="464"/>
      <c r="R125" s="465">
        <f t="shared" si="39"/>
        <v>0</v>
      </c>
      <c r="S125" s="466">
        <f t="shared" si="40"/>
        <v>258</v>
      </c>
      <c r="T125" s="466"/>
      <c r="U125" s="466"/>
      <c r="V125" s="466"/>
      <c r="W125" s="466">
        <f t="shared" si="33"/>
        <v>0</v>
      </c>
      <c r="X125" s="466">
        <f t="shared" si="34"/>
        <v>258</v>
      </c>
      <c r="Y125" s="466">
        <f t="shared" si="35"/>
        <v>-83</v>
      </c>
      <c r="Z125" s="519">
        <f t="shared" si="41"/>
        <v>175</v>
      </c>
      <c r="AA125" s="464">
        <f t="shared" si="42"/>
        <v>0</v>
      </c>
      <c r="AB125" s="465">
        <f t="shared" si="43"/>
        <v>0</v>
      </c>
      <c r="AC125" s="467">
        <f t="shared" si="44"/>
        <v>0</v>
      </c>
      <c r="AL125" s="443" t="s">
        <v>155</v>
      </c>
      <c r="AM125" s="453">
        <f>IFERROR(VLOOKUP(AL125,'IND kg'!B:T,19,0),0)</f>
        <v>35.933523301374997</v>
      </c>
      <c r="AN125" s="454">
        <f>IFERROR(VLOOKUP(AL125,'IND cash'!B:T,19,0),0)</f>
        <v>252</v>
      </c>
      <c r="AO125" s="451">
        <f>IFERROR(VLOOKUP(AL125,'IND fish'!B:T,19,0),0)</f>
        <v>80</v>
      </c>
      <c r="AQ125" s="443" t="s">
        <v>322</v>
      </c>
      <c r="AR125" s="443">
        <f t="shared" si="45"/>
        <v>7</v>
      </c>
    </row>
    <row r="126" spans="1:44" hidden="1" x14ac:dyDescent="0.2">
      <c r="A126" s="360">
        <v>124</v>
      </c>
      <c r="B126" s="437" t="s">
        <v>459</v>
      </c>
      <c r="C126" s="462" t="str">
        <f t="shared" si="46"/>
        <v>0</v>
      </c>
      <c r="D126" s="462" t="str">
        <f t="shared" si="38"/>
        <v/>
      </c>
      <c r="E126" s="462" t="s">
        <v>350</v>
      </c>
      <c r="F126" s="463">
        <f>IFERROR(VLOOKUP(B126,'Round 1'!B:AM,3,0),26)</f>
        <v>26</v>
      </c>
      <c r="G126" s="463">
        <f>IFERROR(VLOOKUP(B126,'Round  (2)'!B:AI,6,0),25)</f>
        <v>25</v>
      </c>
      <c r="H126" s="463">
        <f>IFERROR(VLOOKUP(B126,'Round  (3)'!B:AO,6,0),28)</f>
        <v>28</v>
      </c>
      <c r="I126" s="464">
        <f>IFERROR(VLOOKUP(B126,'Round (4)'!B:AQ,6,0),28)</f>
        <v>28</v>
      </c>
      <c r="J126" s="463">
        <f>IFERROR(VLOOKUP(B126,'Round  (5)'!B:H,6,0),25)</f>
        <v>25</v>
      </c>
      <c r="K126" s="463">
        <f>IFERROR(VLOOKUP(B126,'Round  (6)'!B:H,6,0),25)</f>
        <v>25</v>
      </c>
      <c r="L126" s="448">
        <f>IFERROR(VLOOKUP(B126,'Round  (7)'!B:H,6,0),24)</f>
        <v>24</v>
      </c>
      <c r="M126" s="435">
        <f>IFERROR(VLOOKUP(B126,'Round  (8)'!B:H,6,0),24)</f>
        <v>24</v>
      </c>
      <c r="N126" s="435">
        <f>IFERROR(VLOOKUP(B126,'Round  (9)'!B:H,6,0),27)</f>
        <v>27</v>
      </c>
      <c r="O126" s="496">
        <f>IF(IFERROR(VLOOKUP(B126,'Round  (10)'!B:T,6,0),26)=0,21,IFERROR(VLOOKUP(B126,'Round  (10)'!B:T,6,0),26))</f>
        <v>26</v>
      </c>
      <c r="P126" s="464"/>
      <c r="Q126" s="464"/>
      <c r="R126" s="465">
        <f t="shared" si="39"/>
        <v>0</v>
      </c>
      <c r="S126" s="466">
        <f t="shared" si="40"/>
        <v>258</v>
      </c>
      <c r="T126" s="466"/>
      <c r="U126" s="466"/>
      <c r="V126" s="466"/>
      <c r="W126" s="466">
        <f t="shared" si="33"/>
        <v>0</v>
      </c>
      <c r="X126" s="466">
        <f t="shared" si="34"/>
        <v>258</v>
      </c>
      <c r="Y126" s="466">
        <f t="shared" si="35"/>
        <v>-83</v>
      </c>
      <c r="Z126" s="519">
        <f t="shared" si="41"/>
        <v>175</v>
      </c>
      <c r="AA126" s="464">
        <f t="shared" si="42"/>
        <v>0</v>
      </c>
      <c r="AB126" s="465">
        <f t="shared" si="43"/>
        <v>0</v>
      </c>
      <c r="AC126" s="467">
        <f t="shared" si="44"/>
        <v>0</v>
      </c>
      <c r="AL126" s="443" t="s">
        <v>419</v>
      </c>
      <c r="AM126" s="453">
        <f>IFERROR(VLOOKUP(AL126,'IND kg'!B:T,19,0),0)</f>
        <v>0</v>
      </c>
      <c r="AN126" s="454">
        <f>IFERROR(VLOOKUP(AL126,'IND cash'!B:T,19,0),0)</f>
        <v>0</v>
      </c>
      <c r="AO126" s="451">
        <f>IFERROR(VLOOKUP(AL126,'IND fish'!B:T,19,0),0)</f>
        <v>0</v>
      </c>
      <c r="AQ126" s="443" t="s">
        <v>323</v>
      </c>
      <c r="AR126" s="443">
        <f t="shared" si="45"/>
        <v>0</v>
      </c>
    </row>
    <row r="127" spans="1:44" hidden="1" x14ac:dyDescent="0.2">
      <c r="A127" s="360">
        <v>125</v>
      </c>
      <c r="B127" s="437" t="s">
        <v>456</v>
      </c>
      <c r="C127" s="462" t="str">
        <f t="shared" si="46"/>
        <v>0</v>
      </c>
      <c r="D127" s="462" t="str">
        <f t="shared" si="38"/>
        <v/>
      </c>
      <c r="E127" s="462" t="s">
        <v>350</v>
      </c>
      <c r="F127" s="463">
        <f>IFERROR(VLOOKUP(B127,'Round 1'!B:AM,3,0),26)</f>
        <v>26</v>
      </c>
      <c r="G127" s="463">
        <f>IFERROR(VLOOKUP(B127,'Round  (2)'!B:AI,6,0),25)</f>
        <v>25</v>
      </c>
      <c r="H127" s="463">
        <f>IFERROR(VLOOKUP(B127,'Round  (3)'!B:AO,6,0),28)</f>
        <v>28</v>
      </c>
      <c r="I127" s="464">
        <f>IFERROR(VLOOKUP(B127,'Round (4)'!B:AQ,6,0),28)</f>
        <v>28</v>
      </c>
      <c r="J127" s="463">
        <f>IFERROR(VLOOKUP(B127,'Round  (5)'!B:H,6,0),25)</f>
        <v>25</v>
      </c>
      <c r="K127" s="463">
        <f>IFERROR(VLOOKUP(B127,'Round  (6)'!B:H,6,0),25)</f>
        <v>25</v>
      </c>
      <c r="L127" s="448">
        <f>IFERROR(VLOOKUP(B127,'Round  (7)'!B:H,6,0),24)</f>
        <v>24</v>
      </c>
      <c r="M127" s="435">
        <f>IFERROR(VLOOKUP(B127,'Round  (8)'!B:H,6,0),24)</f>
        <v>24</v>
      </c>
      <c r="N127" s="435">
        <f>IFERROR(VLOOKUP(B127,'Round  (9)'!B:H,6,0),27)</f>
        <v>27</v>
      </c>
      <c r="O127" s="496">
        <f>IF(IFERROR(VLOOKUP(B127,'Round  (10)'!B:T,6,0),26)=0,21,IFERROR(VLOOKUP(B127,'Round  (10)'!B:T,6,0),26))</f>
        <v>26</v>
      </c>
      <c r="P127" s="464"/>
      <c r="Q127" s="464"/>
      <c r="R127" s="465">
        <f t="shared" si="39"/>
        <v>0</v>
      </c>
      <c r="S127" s="466">
        <f t="shared" si="40"/>
        <v>258</v>
      </c>
      <c r="T127" s="466"/>
      <c r="U127" s="466"/>
      <c r="V127" s="466"/>
      <c r="W127" s="466">
        <f t="shared" si="33"/>
        <v>0</v>
      </c>
      <c r="X127" s="466">
        <f t="shared" si="34"/>
        <v>258</v>
      </c>
      <c r="Y127" s="466">
        <f t="shared" si="35"/>
        <v>-83</v>
      </c>
      <c r="Z127" s="519">
        <f t="shared" si="41"/>
        <v>175</v>
      </c>
      <c r="AA127" s="464">
        <f t="shared" si="42"/>
        <v>0</v>
      </c>
      <c r="AB127" s="465">
        <f t="shared" si="43"/>
        <v>0</v>
      </c>
      <c r="AC127" s="467">
        <f t="shared" si="44"/>
        <v>0</v>
      </c>
      <c r="AL127" s="443" t="s">
        <v>326</v>
      </c>
      <c r="AM127" s="453">
        <f>IFERROR(VLOOKUP(AL127,'IND kg'!B:T,19,0),0)</f>
        <v>16.799809690937501</v>
      </c>
      <c r="AN127" s="454">
        <f>IFERROR(VLOOKUP(AL127,'IND cash'!B:T,19,0),0)</f>
        <v>85</v>
      </c>
      <c r="AO127" s="451">
        <f>IFERROR(VLOOKUP(AL127,'IND fish'!B:T,19,0),0)</f>
        <v>13</v>
      </c>
      <c r="AQ127" s="443" t="s">
        <v>324</v>
      </c>
      <c r="AR127" s="443">
        <f t="shared" si="45"/>
        <v>0</v>
      </c>
    </row>
    <row r="128" spans="1:44" hidden="1" x14ac:dyDescent="0.2">
      <c r="A128" s="360">
        <v>126</v>
      </c>
      <c r="B128" s="437" t="s">
        <v>451</v>
      </c>
      <c r="C128" s="462" t="str">
        <f t="shared" si="46"/>
        <v>0</v>
      </c>
      <c r="D128" s="462" t="str">
        <f t="shared" si="38"/>
        <v/>
      </c>
      <c r="E128" s="462" t="s">
        <v>350</v>
      </c>
      <c r="F128" s="463">
        <f>IFERROR(VLOOKUP(B128,'Round 1'!B:AM,3,0),26)</f>
        <v>26</v>
      </c>
      <c r="G128" s="463">
        <f>IFERROR(VLOOKUP(B128,'Round  (2)'!B:AI,6,0),25)</f>
        <v>25</v>
      </c>
      <c r="H128" s="463">
        <f>IFERROR(VLOOKUP(B128,'Round  (3)'!B:AO,6,0),28)</f>
        <v>28</v>
      </c>
      <c r="I128" s="464">
        <f>IFERROR(VLOOKUP(B128,'Round (4)'!B:AQ,6,0),28)</f>
        <v>28</v>
      </c>
      <c r="J128" s="463">
        <f>IFERROR(VLOOKUP(B128,'Round  (5)'!B:H,6,0),25)</f>
        <v>25</v>
      </c>
      <c r="K128" s="463">
        <f>IFERROR(VLOOKUP(B128,'Round  (6)'!B:H,6,0),25)</f>
        <v>25</v>
      </c>
      <c r="L128" s="448">
        <f>IFERROR(VLOOKUP(B128,'Round  (7)'!B:H,6,0),24)</f>
        <v>24</v>
      </c>
      <c r="M128" s="435">
        <f>IFERROR(VLOOKUP(B128,'Round  (8)'!B:H,6,0),24)</f>
        <v>24</v>
      </c>
      <c r="N128" s="435">
        <f>IFERROR(VLOOKUP(B128,'Round  (9)'!B:H,6,0),27)</f>
        <v>27</v>
      </c>
      <c r="O128" s="496">
        <f>IF(IFERROR(VLOOKUP(B128,'Round  (10)'!B:T,6,0),26)=0,21,IFERROR(VLOOKUP(B128,'Round  (10)'!B:T,6,0),26))</f>
        <v>26</v>
      </c>
      <c r="P128" s="464"/>
      <c r="Q128" s="464"/>
      <c r="R128" s="465">
        <f t="shared" si="39"/>
        <v>0</v>
      </c>
      <c r="S128" s="466">
        <f t="shared" si="40"/>
        <v>258</v>
      </c>
      <c r="T128" s="466"/>
      <c r="U128" s="466"/>
      <c r="V128" s="466"/>
      <c r="W128" s="466">
        <f t="shared" si="33"/>
        <v>0</v>
      </c>
      <c r="X128" s="466">
        <f t="shared" si="34"/>
        <v>258</v>
      </c>
      <c r="Y128" s="466">
        <f t="shared" si="35"/>
        <v>-83</v>
      </c>
      <c r="Z128" s="519">
        <f t="shared" si="41"/>
        <v>175</v>
      </c>
      <c r="AA128" s="464">
        <f t="shared" si="42"/>
        <v>0</v>
      </c>
      <c r="AB128" s="465">
        <f t="shared" si="43"/>
        <v>0</v>
      </c>
      <c r="AC128" s="467">
        <f t="shared" si="44"/>
        <v>0</v>
      </c>
      <c r="AL128" s="443" t="s">
        <v>421</v>
      </c>
      <c r="AM128" s="453">
        <f>IFERROR(VLOOKUP(AL128,'IND kg'!B:T,19,0),0)</f>
        <v>0</v>
      </c>
      <c r="AN128" s="454">
        <f>IFERROR(VLOOKUP(AL128,'IND cash'!B:T,19,0),0)</f>
        <v>0</v>
      </c>
      <c r="AO128" s="451">
        <f>IFERROR(VLOOKUP(AL128,'IND fish'!B:T,19,0),0)</f>
        <v>0</v>
      </c>
      <c r="AQ128" s="443" t="s">
        <v>321</v>
      </c>
      <c r="AR128" s="443">
        <f t="shared" si="45"/>
        <v>0</v>
      </c>
    </row>
    <row r="129" spans="1:44" hidden="1" x14ac:dyDescent="0.2">
      <c r="A129" s="360">
        <v>127</v>
      </c>
      <c r="B129" s="437" t="s">
        <v>419</v>
      </c>
      <c r="C129" s="462" t="str">
        <f t="shared" si="46"/>
        <v>0</v>
      </c>
      <c r="D129" s="462" t="str">
        <f t="shared" si="38"/>
        <v/>
      </c>
      <c r="E129" s="462" t="s">
        <v>350</v>
      </c>
      <c r="F129" s="463">
        <f>IFERROR(VLOOKUP(B129,'Round 1'!B:AM,3,0),26)</f>
        <v>26</v>
      </c>
      <c r="G129" s="463">
        <f>IFERROR(VLOOKUP(B129,'Round  (2)'!B:AI,6,0),25)</f>
        <v>25</v>
      </c>
      <c r="H129" s="463">
        <f>IFERROR(VLOOKUP(B129,'Round  (3)'!B:AO,6,0),28)</f>
        <v>28</v>
      </c>
      <c r="I129" s="464">
        <f>IFERROR(VLOOKUP(B129,'Round (4)'!B:AQ,6,0),28)</f>
        <v>28</v>
      </c>
      <c r="J129" s="463">
        <f>IFERROR(VLOOKUP(B129,'Round  (5)'!B:H,6,0),25)</f>
        <v>25</v>
      </c>
      <c r="K129" s="463">
        <f>IFERROR(VLOOKUP(B129,'Round  (6)'!B:H,6,0),25)</f>
        <v>25</v>
      </c>
      <c r="L129" s="448">
        <f>IFERROR(VLOOKUP(B129,'Round  (7)'!B:H,6,0),24)</f>
        <v>24</v>
      </c>
      <c r="M129" s="435">
        <f>IFERROR(VLOOKUP(B129,'Round  (8)'!B:H,6,0),24)</f>
        <v>24</v>
      </c>
      <c r="N129" s="435">
        <f>IFERROR(VLOOKUP(B129,'Round  (9)'!B:H,6,0),27)</f>
        <v>27</v>
      </c>
      <c r="O129" s="496">
        <f>IF(IFERROR(VLOOKUP(B129,'Round  (10)'!B:T,6,0),26)=0,21,IFERROR(VLOOKUP(B129,'Round  (10)'!B:T,6,0),26))</f>
        <v>26</v>
      </c>
      <c r="P129" s="464"/>
      <c r="Q129" s="464"/>
      <c r="R129" s="465">
        <f t="shared" si="39"/>
        <v>0</v>
      </c>
      <c r="S129" s="466">
        <f t="shared" si="40"/>
        <v>258</v>
      </c>
      <c r="T129" s="466"/>
      <c r="U129" s="466"/>
      <c r="V129" s="466"/>
      <c r="W129" s="466">
        <f t="shared" si="33"/>
        <v>0</v>
      </c>
      <c r="X129" s="466">
        <f t="shared" si="34"/>
        <v>258</v>
      </c>
      <c r="Y129" s="466">
        <f t="shared" si="35"/>
        <v>-83</v>
      </c>
      <c r="Z129" s="519">
        <f t="shared" si="41"/>
        <v>175</v>
      </c>
      <c r="AA129" s="464">
        <f t="shared" si="42"/>
        <v>0</v>
      </c>
      <c r="AB129" s="465">
        <f t="shared" si="43"/>
        <v>0</v>
      </c>
      <c r="AC129" s="467">
        <f t="shared" si="44"/>
        <v>0</v>
      </c>
      <c r="AL129" s="443" t="s">
        <v>424</v>
      </c>
      <c r="AM129" s="453">
        <f>IFERROR(VLOOKUP(AL129,'IND kg'!B:T,19,0),0)</f>
        <v>0</v>
      </c>
      <c r="AN129" s="454">
        <f>IFERROR(VLOOKUP(AL129,'IND cash'!B:T,19,0),0)</f>
        <v>0</v>
      </c>
      <c r="AO129" s="451">
        <f>IFERROR(VLOOKUP(AL129,'IND fish'!B:T,19,0),0)</f>
        <v>0</v>
      </c>
      <c r="AQ129" s="443" t="s">
        <v>318</v>
      </c>
      <c r="AR129" s="443">
        <f t="shared" si="45"/>
        <v>0</v>
      </c>
    </row>
    <row r="130" spans="1:44" hidden="1" x14ac:dyDescent="0.2">
      <c r="A130" s="360">
        <v>128</v>
      </c>
      <c r="B130" s="437" t="s">
        <v>421</v>
      </c>
      <c r="C130" s="462" t="str">
        <f t="shared" si="46"/>
        <v>0</v>
      </c>
      <c r="D130" s="462" t="str">
        <f t="shared" si="38"/>
        <v/>
      </c>
      <c r="E130" s="462" t="s">
        <v>350</v>
      </c>
      <c r="F130" s="463">
        <f>IFERROR(VLOOKUP(B130,'Round 1'!B:AM,3,0),26)</f>
        <v>26</v>
      </c>
      <c r="G130" s="463">
        <f>IFERROR(VLOOKUP(B130,'Round  (2)'!B:AI,6,0),25)</f>
        <v>25</v>
      </c>
      <c r="H130" s="463">
        <f>IFERROR(VLOOKUP(B130,'Round  (3)'!B:AO,6,0),28)</f>
        <v>28</v>
      </c>
      <c r="I130" s="464">
        <f>IFERROR(VLOOKUP(B130,'Round (4)'!B:AQ,6,0),28)</f>
        <v>28</v>
      </c>
      <c r="J130" s="463">
        <f>IFERROR(VLOOKUP(B130,'Round  (5)'!B:H,6,0),25)</f>
        <v>25</v>
      </c>
      <c r="K130" s="463">
        <f>IFERROR(VLOOKUP(B130,'Round  (6)'!B:H,6,0),25)</f>
        <v>25</v>
      </c>
      <c r="L130" s="448">
        <f>IFERROR(VLOOKUP(B130,'Round  (7)'!B:H,6,0),24)</f>
        <v>24</v>
      </c>
      <c r="M130" s="435">
        <f>IFERROR(VLOOKUP(B130,'Round  (8)'!B:H,6,0),24)</f>
        <v>24</v>
      </c>
      <c r="N130" s="435">
        <f>IFERROR(VLOOKUP(B130,'Round  (9)'!B:H,6,0),27)</f>
        <v>27</v>
      </c>
      <c r="O130" s="496">
        <f>IF(IFERROR(VLOOKUP(B130,'Round  (10)'!B:T,6,0),26)=0,21,IFERROR(VLOOKUP(B130,'Round  (10)'!B:T,6,0),26))</f>
        <v>26</v>
      </c>
      <c r="P130" s="464"/>
      <c r="Q130" s="464"/>
      <c r="R130" s="465">
        <f t="shared" si="39"/>
        <v>0</v>
      </c>
      <c r="S130" s="466">
        <f t="shared" si="40"/>
        <v>258</v>
      </c>
      <c r="T130" s="466"/>
      <c r="U130" s="466"/>
      <c r="V130" s="466"/>
      <c r="W130" s="466">
        <f t="shared" si="33"/>
        <v>0</v>
      </c>
      <c r="X130" s="466">
        <f t="shared" si="34"/>
        <v>258</v>
      </c>
      <c r="Y130" s="466">
        <f t="shared" si="35"/>
        <v>-83</v>
      </c>
      <c r="Z130" s="519">
        <f t="shared" si="41"/>
        <v>175</v>
      </c>
      <c r="AA130" s="464">
        <f t="shared" si="42"/>
        <v>0</v>
      </c>
      <c r="AB130" s="465">
        <f t="shared" si="43"/>
        <v>0</v>
      </c>
      <c r="AC130" s="467">
        <f t="shared" si="44"/>
        <v>0</v>
      </c>
      <c r="AL130" s="443" t="s">
        <v>425</v>
      </c>
      <c r="AM130" s="453">
        <f>IFERROR(VLOOKUP(AL130,'IND kg'!B:T,19,0),0)</f>
        <v>13.66485517375</v>
      </c>
      <c r="AN130" s="454">
        <f>IFERROR(VLOOKUP(AL130,'IND cash'!B:T,19,0),0)</f>
        <v>0</v>
      </c>
      <c r="AO130" s="451">
        <f>IFERROR(VLOOKUP(AL130,'IND fish'!B:T,19,0),0)</f>
        <v>14</v>
      </c>
      <c r="AQ130" s="443" t="s">
        <v>325</v>
      </c>
      <c r="AR130" s="443">
        <f t="shared" si="45"/>
        <v>0</v>
      </c>
    </row>
    <row r="131" spans="1:44" hidden="1" x14ac:dyDescent="0.2">
      <c r="A131" s="360">
        <v>129</v>
      </c>
      <c r="B131" s="437" t="s">
        <v>424</v>
      </c>
      <c r="C131" s="462" t="str">
        <f t="shared" si="46"/>
        <v>0</v>
      </c>
      <c r="D131" s="462" t="str">
        <f t="shared" si="38"/>
        <v/>
      </c>
      <c r="E131" s="462" t="s">
        <v>350</v>
      </c>
      <c r="F131" s="463">
        <f>IFERROR(VLOOKUP(B131,'Round 1'!B:AM,3,0),26)</f>
        <v>26</v>
      </c>
      <c r="G131" s="463">
        <f>IFERROR(VLOOKUP(B131,'Round  (2)'!B:AI,6,0),25)</f>
        <v>25</v>
      </c>
      <c r="H131" s="463">
        <f>IFERROR(VLOOKUP(B131,'Round  (3)'!B:AO,6,0),28)</f>
        <v>28</v>
      </c>
      <c r="I131" s="464">
        <f>IFERROR(VLOOKUP(B131,'Round (4)'!B:AQ,6,0),28)</f>
        <v>28</v>
      </c>
      <c r="J131" s="463">
        <f>IFERROR(VLOOKUP(B131,'Round  (5)'!B:H,6,0),25)</f>
        <v>25</v>
      </c>
      <c r="K131" s="463">
        <f>IFERROR(VLOOKUP(B131,'Round  (6)'!B:H,6,0),25)</f>
        <v>25</v>
      </c>
      <c r="L131" s="448">
        <f>IFERROR(VLOOKUP(B131,'Round  (7)'!B:H,6,0),24)</f>
        <v>24</v>
      </c>
      <c r="M131" s="435">
        <f>IFERROR(VLOOKUP(B131,'Round  (8)'!B:H,6,0),24)</f>
        <v>24</v>
      </c>
      <c r="N131" s="435">
        <f>IFERROR(VLOOKUP(B131,'Round  (9)'!B:H,6,0),27)</f>
        <v>27</v>
      </c>
      <c r="O131" s="496">
        <f>IF(IFERROR(VLOOKUP(B131,'Round  (10)'!B:T,6,0),26)=0,21,IFERROR(VLOOKUP(B131,'Round  (10)'!B:T,6,0),26))</f>
        <v>26</v>
      </c>
      <c r="P131" s="464"/>
      <c r="Q131" s="464"/>
      <c r="R131" s="465">
        <f t="shared" si="39"/>
        <v>0</v>
      </c>
      <c r="S131" s="466">
        <f t="shared" si="40"/>
        <v>258</v>
      </c>
      <c r="T131" s="466"/>
      <c r="U131" s="466"/>
      <c r="V131" s="466"/>
      <c r="W131" s="466">
        <f t="shared" si="33"/>
        <v>0</v>
      </c>
      <c r="X131" s="466"/>
      <c r="Y131" s="466"/>
      <c r="Z131" s="519">
        <f t="shared" si="41"/>
        <v>175</v>
      </c>
      <c r="AA131" s="464">
        <f t="shared" si="42"/>
        <v>0</v>
      </c>
      <c r="AB131" s="465">
        <f t="shared" si="43"/>
        <v>0</v>
      </c>
      <c r="AC131" s="467">
        <f t="shared" si="44"/>
        <v>0</v>
      </c>
      <c r="AL131" s="443" t="s">
        <v>319</v>
      </c>
      <c r="AM131" s="453">
        <f>IFERROR(VLOOKUP(AL131,'IND kg'!B:T,19,0),0)</f>
        <v>10.404274986875</v>
      </c>
      <c r="AN131" s="454">
        <f>IFERROR(VLOOKUP(AL131,'IND cash'!B:T,19,0),0)</f>
        <v>160</v>
      </c>
      <c r="AO131" s="451">
        <f>IFERROR(VLOOKUP(AL131,'IND fish'!B:T,19,0),0)</f>
        <v>3</v>
      </c>
      <c r="AQ131" s="443" t="s">
        <v>183</v>
      </c>
      <c r="AR131" s="443">
        <f t="shared" si="45"/>
        <v>0</v>
      </c>
    </row>
    <row r="132" spans="1:44" x14ac:dyDescent="0.2">
      <c r="W132" s="439">
        <f t="shared" ref="W132" si="47">SUM(T132:V132)</f>
        <v>0</v>
      </c>
      <c r="AA132" s="468">
        <f>SUM(AA3:AA131)</f>
        <v>2636</v>
      </c>
      <c r="AB132" s="468">
        <f t="shared" ref="AB132:AC132" si="48">SUM(AB3:AB131)</f>
        <v>1467.4696909349502</v>
      </c>
      <c r="AC132" s="468">
        <f t="shared" si="48"/>
        <v>9373</v>
      </c>
      <c r="AL132" s="443" t="s">
        <v>317</v>
      </c>
      <c r="AM132" s="453">
        <f>IFERROR(VLOOKUP(AL132,'IND kg'!B:T,19,0),0)</f>
        <v>20.921948066250003</v>
      </c>
      <c r="AN132" s="454">
        <f>IFERROR(VLOOKUP(AL132,'IND cash'!B:T,19,0),0)</f>
        <v>155</v>
      </c>
      <c r="AO132" s="451">
        <f>IFERROR(VLOOKUP(AL132,'IND fish'!B:T,19,0),0)</f>
        <v>23</v>
      </c>
      <c r="AQ132" s="443" t="s">
        <v>365</v>
      </c>
      <c r="AR132" s="443">
        <f t="shared" ref="AR132" si="49">VLOOKUP(AQ132,AL:AO,4,0)</f>
        <v>18</v>
      </c>
    </row>
    <row r="133" spans="1:44" x14ac:dyDescent="0.2">
      <c r="AO133" s="443">
        <f>SUM(AO4:AO132)</f>
        <v>2581</v>
      </c>
    </row>
  </sheetData>
  <autoFilter ref="A2:AC44" xr:uid="{00000000-0001-0000-1000-000000000000}">
    <filterColumn colId="1" showButton="0"/>
    <filterColumn colId="2"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sortState xmlns:xlrd2="http://schemas.microsoft.com/office/spreadsheetml/2017/richdata2" ref="A3:AC132">
      <sortCondition ref="Z2:Z44"/>
    </sortState>
  </autoFilter>
  <sortState xmlns:xlrd2="http://schemas.microsoft.com/office/spreadsheetml/2017/richdata2" ref="B3:AC66">
    <sortCondition ref="S3:S66"/>
    <sortCondition descending="1" ref="AB3:AB66"/>
  </sortState>
  <mergeCells count="2">
    <mergeCell ref="B2:D2"/>
    <mergeCell ref="F2:Q2"/>
  </mergeCells>
  <conditionalFormatting sqref="B3:B22">
    <cfRule type="duplicateValues" dxfId="59" priority="358"/>
  </conditionalFormatting>
  <conditionalFormatting sqref="Q3:Q44">
    <cfRule type="top10" dxfId="58" priority="108" rank="3"/>
  </conditionalFormatting>
  <conditionalFormatting sqref="Q45:Q56">
    <cfRule type="top10" dxfId="57" priority="84" rank="3"/>
    <cfRule type="top10" dxfId="56" priority="86" rank="3"/>
  </conditionalFormatting>
  <conditionalFormatting sqref="Q45">
    <cfRule type="top10" dxfId="55" priority="64" rank="3"/>
  </conditionalFormatting>
  <conditionalFormatting sqref="Q46">
    <cfRule type="top10" dxfId="54" priority="63" rank="3"/>
  </conditionalFormatting>
  <conditionalFormatting sqref="Q47">
    <cfRule type="top10" dxfId="53" priority="62" rank="3"/>
  </conditionalFormatting>
  <conditionalFormatting sqref="Q48">
    <cfRule type="top10" dxfId="52" priority="61" rank="3"/>
  </conditionalFormatting>
  <conditionalFormatting sqref="Q49">
    <cfRule type="top10" dxfId="51" priority="60" rank="3"/>
  </conditionalFormatting>
  <conditionalFormatting sqref="Q50">
    <cfRule type="top10" dxfId="50" priority="59" rank="3"/>
  </conditionalFormatting>
  <conditionalFormatting sqref="Q51">
    <cfRule type="top10" dxfId="49" priority="58" rank="3"/>
  </conditionalFormatting>
  <conditionalFormatting sqref="Q52">
    <cfRule type="top10" dxfId="48" priority="57" rank="3"/>
  </conditionalFormatting>
  <conditionalFormatting sqref="Q53">
    <cfRule type="top10" dxfId="47" priority="56" rank="3"/>
  </conditionalFormatting>
  <conditionalFormatting sqref="Q54">
    <cfRule type="top10" dxfId="46" priority="55" rank="3"/>
  </conditionalFormatting>
  <conditionalFormatting sqref="Q55">
    <cfRule type="top10" dxfId="45" priority="54" rank="3"/>
  </conditionalFormatting>
  <conditionalFormatting sqref="Q56">
    <cfRule type="top10" dxfId="44" priority="53" rank="3"/>
  </conditionalFormatting>
  <conditionalFormatting sqref="P57:Q57">
    <cfRule type="top10" dxfId="43" priority="52" rank="3"/>
  </conditionalFormatting>
  <conditionalFormatting sqref="P58:Q58">
    <cfRule type="top10" dxfId="42" priority="51" rank="3"/>
  </conditionalFormatting>
  <conditionalFormatting sqref="P59:Q59">
    <cfRule type="top10" dxfId="41" priority="50" rank="3"/>
  </conditionalFormatting>
  <conditionalFormatting sqref="P60:Q60">
    <cfRule type="top10" dxfId="40" priority="49" rank="3"/>
  </conditionalFormatting>
  <conditionalFormatting sqref="P61:Q61">
    <cfRule type="top10" dxfId="39" priority="48" rank="3"/>
  </conditionalFormatting>
  <conditionalFormatting sqref="P62:Q62">
    <cfRule type="top10" dxfId="38" priority="47" rank="3"/>
  </conditionalFormatting>
  <conditionalFormatting sqref="P63:Q63">
    <cfRule type="top10" dxfId="37" priority="46" rank="3"/>
  </conditionalFormatting>
  <conditionalFormatting sqref="P67:Q68 P65:Q65 P71:Q71 P74:Q74 P77:Q77 P80:Q80 P83:Q83 P86:Q86 P89:Q89 P92:Q92 P95:Q95 P98:Q98 P101:Q101 P104:Q104 P107:Q107 P110:Q110 P113:Q113 P116:Q116 P119:Q119 P122:Q122 P125:Q125 P128:Q128 P131:Q131">
    <cfRule type="top10" dxfId="36" priority="44" rank="3"/>
  </conditionalFormatting>
  <conditionalFormatting sqref="P69:Q69 P66:Q66 P72:Q72 P75:Q75">
    <cfRule type="top10" dxfId="35" priority="43" rank="3"/>
  </conditionalFormatting>
  <conditionalFormatting sqref="P70:Q70 P64:Q64 P73:Q73 P76:Q76 P78:Q79 P81:Q82 P84:Q85 P87:Q88 P90:Q91 P93:Q94 P96:Q97 P99:Q100 P102:Q103 P105:Q106 P108:Q109 P111:Q112 P114:Q115 P117:Q118 P120:Q121 P123:Q124 P126:Q127 P129:Q130">
    <cfRule type="top10" dxfId="34" priority="45" rank="3"/>
  </conditionalFormatting>
  <conditionalFormatting sqref="AL1:AL1048576">
    <cfRule type="duplicateValues" dxfId="33" priority="3"/>
  </conditionalFormatting>
  <conditionalFormatting sqref="AL77:AL78">
    <cfRule type="duplicateValues" dxfId="32" priority="4"/>
  </conditionalFormatting>
  <dataValidations disablePrompts="1" count="1">
    <dataValidation type="list" allowBlank="1" showInputMessage="1" showErrorMessage="1" sqref="B68:B76" xr:uid="{F4C8628A-F781-4ECA-AB27-429C4A84C06C}">
      <formula1>$AL$4:$AL$66</formula1>
    </dataValidation>
  </dataValidations>
  <pageMargins left="0.70866141732283505" right="0.70866141732283505" top="0.74803149606299202" bottom="0.74803149606299202" header="0.31496062992126" footer="0.31496062992126"/>
  <pageSetup paperSize="9" scale="87" fitToHeight="2" orientation="portrait" horizontalDpi="4294967293"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882B0-E25E-4F3A-8F70-BD0F3E5F8F0B}">
  <sheetPr codeName="Sheet22">
    <tabColor rgb="FF00B050"/>
  </sheetPr>
  <dimension ref="A1:F65"/>
  <sheetViews>
    <sheetView workbookViewId="0"/>
  </sheetViews>
  <sheetFormatPr defaultRowHeight="14.4" x14ac:dyDescent="0.3"/>
  <cols>
    <col min="1" max="1" width="15.5546875" bestFit="1" customWidth="1"/>
    <col min="2" max="2" width="10.44140625" customWidth="1"/>
    <col min="4" max="4" width="15.5546875" bestFit="1" customWidth="1"/>
  </cols>
  <sheetData>
    <row r="1" spans="1:6" x14ac:dyDescent="0.3">
      <c r="A1" t="s">
        <v>150</v>
      </c>
      <c r="B1" t="s">
        <v>466</v>
      </c>
      <c r="C1" t="s">
        <v>467</v>
      </c>
      <c r="D1" t="s">
        <v>468</v>
      </c>
      <c r="E1" t="s">
        <v>469</v>
      </c>
      <c r="F1" t="s">
        <v>470</v>
      </c>
    </row>
    <row r="2" spans="1:6" x14ac:dyDescent="0.3">
      <c r="A2" t="s">
        <v>10</v>
      </c>
      <c r="B2">
        <v>2.6133267316287734E-2</v>
      </c>
      <c r="C2">
        <v>1</v>
      </c>
      <c r="D2" t="s">
        <v>10</v>
      </c>
      <c r="E2" t="str">
        <f>"("&amp;Table2[[#This Row],[order]]&amp;")"</f>
        <v>(1)</v>
      </c>
      <c r="F2" t="s">
        <v>10</v>
      </c>
    </row>
    <row r="3" spans="1:6" x14ac:dyDescent="0.3">
      <c r="A3" t="s">
        <v>108</v>
      </c>
      <c r="B3">
        <v>4.2943119451778755E-2</v>
      </c>
      <c r="C3">
        <v>2</v>
      </c>
      <c r="D3" t="s">
        <v>108</v>
      </c>
      <c r="E3" t="str">
        <f>"("&amp;Table2[[#This Row],[order]]&amp;")"</f>
        <v>(2)</v>
      </c>
      <c r="F3" t="s">
        <v>108</v>
      </c>
    </row>
    <row r="4" spans="1:6" x14ac:dyDescent="0.3">
      <c r="A4" t="s">
        <v>72</v>
      </c>
      <c r="B4">
        <v>0.11181309606800671</v>
      </c>
      <c r="C4">
        <v>3</v>
      </c>
      <c r="D4" t="s">
        <v>72</v>
      </c>
      <c r="E4" t="str">
        <f>"("&amp;Table2[[#This Row],[order]]&amp;")"</f>
        <v>(3)</v>
      </c>
      <c r="F4" t="s">
        <v>72</v>
      </c>
    </row>
    <row r="5" spans="1:6" x14ac:dyDescent="0.3">
      <c r="A5" t="s">
        <v>172</v>
      </c>
      <c r="B5">
        <v>0.13706418705382573</v>
      </c>
      <c r="C5">
        <v>4</v>
      </c>
      <c r="D5" t="s">
        <v>172</v>
      </c>
      <c r="E5" t="str">
        <f>"("&amp;Table2[[#This Row],[order]]&amp;")"</f>
        <v>(4)</v>
      </c>
      <c r="F5" t="s">
        <v>172</v>
      </c>
    </row>
    <row r="6" spans="1:6" x14ac:dyDescent="0.3">
      <c r="A6" t="s">
        <v>357</v>
      </c>
      <c r="B6">
        <v>0.13950029025391897</v>
      </c>
      <c r="C6">
        <v>5</v>
      </c>
      <c r="D6" t="s">
        <v>357</v>
      </c>
      <c r="E6" t="str">
        <f>"("&amp;Table2[[#This Row],[order]]&amp;")"</f>
        <v>(5)</v>
      </c>
      <c r="F6" t="s">
        <v>357</v>
      </c>
    </row>
    <row r="7" spans="1:6" x14ac:dyDescent="0.3">
      <c r="A7" t="s">
        <v>88</v>
      </c>
      <c r="B7">
        <v>0.14115192878606198</v>
      </c>
      <c r="C7">
        <v>6</v>
      </c>
      <c r="D7" t="s">
        <v>88</v>
      </c>
      <c r="E7" t="str">
        <f>"("&amp;Table2[[#This Row],[order]]&amp;")"</f>
        <v>(6)</v>
      </c>
      <c r="F7" t="s">
        <v>88</v>
      </c>
    </row>
    <row r="8" spans="1:6" x14ac:dyDescent="0.3">
      <c r="A8" t="s">
        <v>12</v>
      </c>
      <c r="B8">
        <v>0.14782947644627187</v>
      </c>
      <c r="C8">
        <v>7</v>
      </c>
      <c r="D8" t="s">
        <v>12</v>
      </c>
      <c r="E8" t="str">
        <f>"("&amp;Table2[[#This Row],[order]]&amp;")"</f>
        <v>(7)</v>
      </c>
      <c r="F8" t="s">
        <v>12</v>
      </c>
    </row>
    <row r="9" spans="1:6" x14ac:dyDescent="0.3">
      <c r="A9" t="s">
        <v>45</v>
      </c>
      <c r="B9">
        <v>0.16163847140211696</v>
      </c>
      <c r="C9">
        <v>8</v>
      </c>
      <c r="D9" t="s">
        <v>45</v>
      </c>
      <c r="E9" t="str">
        <f>"("&amp;Table2[[#This Row],[order]]&amp;")"</f>
        <v>(8)</v>
      </c>
      <c r="F9" t="s">
        <v>45</v>
      </c>
    </row>
    <row r="10" spans="1:6" x14ac:dyDescent="0.3">
      <c r="A10" t="s">
        <v>16</v>
      </c>
      <c r="B10">
        <v>0.16440149309842433</v>
      </c>
      <c r="C10">
        <v>9</v>
      </c>
      <c r="D10" t="s">
        <v>16</v>
      </c>
      <c r="E10" t="str">
        <f>"("&amp;Table2[[#This Row],[order]]&amp;")"</f>
        <v>(9)</v>
      </c>
      <c r="F10" t="s">
        <v>16</v>
      </c>
    </row>
    <row r="11" spans="1:6" x14ac:dyDescent="0.3">
      <c r="A11" t="s">
        <v>266</v>
      </c>
      <c r="B11">
        <v>0.17327914012455625</v>
      </c>
      <c r="C11">
        <v>10</v>
      </c>
      <c r="D11" t="s">
        <v>266</v>
      </c>
      <c r="E11" t="str">
        <f>"("&amp;Table2[[#This Row],[order]]&amp;")"</f>
        <v>(10)</v>
      </c>
      <c r="F11" t="s">
        <v>266</v>
      </c>
    </row>
    <row r="12" spans="1:6" x14ac:dyDescent="0.3">
      <c r="A12" t="s">
        <v>13</v>
      </c>
      <c r="B12">
        <v>0.2141617852055131</v>
      </c>
      <c r="C12">
        <v>11</v>
      </c>
      <c r="D12" t="s">
        <v>13</v>
      </c>
      <c r="E12" t="str">
        <f>"("&amp;Table2[[#This Row],[order]]&amp;")"</f>
        <v>(11)</v>
      </c>
      <c r="F12" t="s">
        <v>13</v>
      </c>
    </row>
    <row r="13" spans="1:6" x14ac:dyDescent="0.3">
      <c r="A13" t="s">
        <v>391</v>
      </c>
      <c r="B13">
        <v>0.22898740869922374</v>
      </c>
      <c r="C13">
        <v>12</v>
      </c>
      <c r="D13" t="s">
        <v>391</v>
      </c>
      <c r="E13" t="str">
        <f>"("&amp;Table2[[#This Row],[order]]&amp;")"</f>
        <v>(12)</v>
      </c>
      <c r="F13" t="s">
        <v>391</v>
      </c>
    </row>
    <row r="14" spans="1:6" x14ac:dyDescent="0.3">
      <c r="A14" t="s">
        <v>59</v>
      </c>
      <c r="B14">
        <v>0.26658594531462632</v>
      </c>
      <c r="C14">
        <v>13</v>
      </c>
      <c r="D14" t="s">
        <v>59</v>
      </c>
      <c r="E14" t="str">
        <f>"("&amp;Table2[[#This Row],[order]]&amp;")"</f>
        <v>(13)</v>
      </c>
      <c r="F14" t="s">
        <v>59</v>
      </c>
    </row>
    <row r="15" spans="1:6" x14ac:dyDescent="0.3">
      <c r="A15" t="s">
        <v>158</v>
      </c>
      <c r="B15">
        <v>0.28894873072214355</v>
      </c>
      <c r="C15">
        <v>14</v>
      </c>
      <c r="D15" t="s">
        <v>158</v>
      </c>
      <c r="E15" t="str">
        <f>"("&amp;Table2[[#This Row],[order]]&amp;")"</f>
        <v>(14)</v>
      </c>
      <c r="F15" t="s">
        <v>158</v>
      </c>
    </row>
    <row r="16" spans="1:6" x14ac:dyDescent="0.3">
      <c r="A16" t="s">
        <v>111</v>
      </c>
      <c r="B16">
        <v>0.30065239227242346</v>
      </c>
      <c r="C16">
        <v>15</v>
      </c>
      <c r="D16" t="s">
        <v>111</v>
      </c>
      <c r="E16" t="str">
        <f>"("&amp;Table2[[#This Row],[order]]&amp;")"</f>
        <v>(15)</v>
      </c>
      <c r="F16" t="s">
        <v>111</v>
      </c>
    </row>
    <row r="17" spans="1:6" x14ac:dyDescent="0.3">
      <c r="A17" t="s">
        <v>396</v>
      </c>
      <c r="B17">
        <v>0.34433984640028448</v>
      </c>
      <c r="C17">
        <v>16</v>
      </c>
      <c r="D17" t="s">
        <v>396</v>
      </c>
      <c r="E17" t="str">
        <f>"("&amp;Table2[[#This Row],[order]]&amp;")"</f>
        <v>(16)</v>
      </c>
      <c r="F17" t="s">
        <v>396</v>
      </c>
    </row>
    <row r="18" spans="1:6" x14ac:dyDescent="0.3">
      <c r="A18" t="s">
        <v>392</v>
      </c>
      <c r="B18">
        <v>0.34806841831142177</v>
      </c>
      <c r="C18">
        <v>17</v>
      </c>
      <c r="D18" t="s">
        <v>392</v>
      </c>
      <c r="E18" t="str">
        <f>"("&amp;Table2[[#This Row],[order]]&amp;")"</f>
        <v>(17)</v>
      </c>
      <c r="F18" t="s">
        <v>392</v>
      </c>
    </row>
    <row r="19" spans="1:6" x14ac:dyDescent="0.3">
      <c r="A19" t="s">
        <v>112</v>
      </c>
      <c r="B19">
        <v>0.34874089948386733</v>
      </c>
      <c r="C19">
        <v>18</v>
      </c>
      <c r="D19" t="s">
        <v>112</v>
      </c>
      <c r="E19" t="str">
        <f>"("&amp;Table2[[#This Row],[order]]&amp;")"</f>
        <v>(18)</v>
      </c>
      <c r="F19" t="s">
        <v>112</v>
      </c>
    </row>
    <row r="20" spans="1:6" x14ac:dyDescent="0.3">
      <c r="A20" t="s">
        <v>179</v>
      </c>
      <c r="B20">
        <v>0.34945769069381916</v>
      </c>
      <c r="C20">
        <v>19</v>
      </c>
      <c r="D20" t="s">
        <v>179</v>
      </c>
      <c r="E20" t="str">
        <f>"("&amp;Table2[[#This Row],[order]]&amp;")"</f>
        <v>(19)</v>
      </c>
      <c r="F20" t="s">
        <v>179</v>
      </c>
    </row>
    <row r="21" spans="1:6" x14ac:dyDescent="0.3">
      <c r="A21" t="s">
        <v>376</v>
      </c>
      <c r="B21">
        <v>0.36633622137537059</v>
      </c>
      <c r="C21">
        <v>20</v>
      </c>
      <c r="D21" t="s">
        <v>376</v>
      </c>
      <c r="E21" t="str">
        <f>"("&amp;Table2[[#This Row],[order]]&amp;")"</f>
        <v>(20)</v>
      </c>
      <c r="F21" t="s">
        <v>376</v>
      </c>
    </row>
    <row r="22" spans="1:6" x14ac:dyDescent="0.3">
      <c r="A22" t="s">
        <v>175</v>
      </c>
      <c r="B22">
        <v>0.37474533455102155</v>
      </c>
      <c r="C22">
        <v>21</v>
      </c>
      <c r="D22" t="s">
        <v>175</v>
      </c>
      <c r="E22" t="str">
        <f>"("&amp;Table2[[#This Row],[order]]&amp;")"</f>
        <v>(21)</v>
      </c>
      <c r="F22" t="s">
        <v>175</v>
      </c>
    </row>
    <row r="23" spans="1:6" x14ac:dyDescent="0.3">
      <c r="A23" t="s">
        <v>456</v>
      </c>
      <c r="B23">
        <v>0.41690305350612222</v>
      </c>
      <c r="C23">
        <v>22</v>
      </c>
      <c r="D23" t="s">
        <v>456</v>
      </c>
      <c r="E23" t="str">
        <f>"("&amp;Table2[[#This Row],[order]]&amp;")"</f>
        <v>(22)</v>
      </c>
      <c r="F23" t="s">
        <v>456</v>
      </c>
    </row>
    <row r="24" spans="1:6" x14ac:dyDescent="0.3">
      <c r="A24" t="s">
        <v>180</v>
      </c>
      <c r="B24">
        <v>0.4363899219999372</v>
      </c>
      <c r="C24">
        <v>23</v>
      </c>
      <c r="D24" t="s">
        <v>180</v>
      </c>
      <c r="E24" t="str">
        <f>"("&amp;Table2[[#This Row],[order]]&amp;")"</f>
        <v>(23)</v>
      </c>
      <c r="F24" t="s">
        <v>180</v>
      </c>
    </row>
    <row r="25" spans="1:6" x14ac:dyDescent="0.3">
      <c r="A25" t="s">
        <v>412</v>
      </c>
      <c r="B25">
        <v>0.44416818755001652</v>
      </c>
      <c r="C25">
        <v>24</v>
      </c>
      <c r="D25" t="s">
        <v>412</v>
      </c>
      <c r="E25" t="str">
        <f>"("&amp;Table2[[#This Row],[order]]&amp;")"</f>
        <v>(24)</v>
      </c>
      <c r="F25" t="s">
        <v>412</v>
      </c>
    </row>
    <row r="26" spans="1:6" x14ac:dyDescent="0.3">
      <c r="A26" t="s">
        <v>36</v>
      </c>
      <c r="B26">
        <v>0.44457383859196853</v>
      </c>
      <c r="C26">
        <v>25</v>
      </c>
      <c r="D26" t="s">
        <v>36</v>
      </c>
      <c r="E26" t="str">
        <f>"("&amp;Table2[[#This Row],[order]]&amp;")"</f>
        <v>(25)</v>
      </c>
      <c r="F26" t="s">
        <v>36</v>
      </c>
    </row>
    <row r="27" spans="1:6" x14ac:dyDescent="0.3">
      <c r="A27" t="s">
        <v>170</v>
      </c>
      <c r="B27">
        <v>0.45902825981433915</v>
      </c>
      <c r="C27">
        <v>26</v>
      </c>
      <c r="D27" t="s">
        <v>170</v>
      </c>
      <c r="E27" t="str">
        <f>"("&amp;Table2[[#This Row],[order]]&amp;")"</f>
        <v>(26)</v>
      </c>
      <c r="F27" t="s">
        <v>170</v>
      </c>
    </row>
    <row r="28" spans="1:6" x14ac:dyDescent="0.3">
      <c r="A28" t="s">
        <v>91</v>
      </c>
      <c r="B28">
        <v>0.4733396773484716</v>
      </c>
      <c r="C28">
        <v>27</v>
      </c>
      <c r="D28" t="s">
        <v>91</v>
      </c>
      <c r="E28" t="str">
        <f>"("&amp;Table2[[#This Row],[order]]&amp;")"</f>
        <v>(27)</v>
      </c>
      <c r="F28" t="s">
        <v>91</v>
      </c>
    </row>
    <row r="29" spans="1:6" x14ac:dyDescent="0.3">
      <c r="A29" t="s">
        <v>300</v>
      </c>
      <c r="B29">
        <v>0.48315296871168989</v>
      </c>
      <c r="C29">
        <v>28</v>
      </c>
      <c r="D29" t="s">
        <v>300</v>
      </c>
      <c r="E29" t="str">
        <f>"("&amp;Table2[[#This Row],[order]]&amp;")"</f>
        <v>(28)</v>
      </c>
      <c r="F29" t="s">
        <v>300</v>
      </c>
    </row>
    <row r="30" spans="1:6" x14ac:dyDescent="0.3">
      <c r="A30" t="s">
        <v>65</v>
      </c>
      <c r="B30">
        <v>0.49226116765951267</v>
      </c>
      <c r="C30">
        <v>29</v>
      </c>
      <c r="D30" t="s">
        <v>65</v>
      </c>
      <c r="E30" t="str">
        <f>"("&amp;Table2[[#This Row],[order]]&amp;")"</f>
        <v>(29)</v>
      </c>
      <c r="F30" t="s">
        <v>65</v>
      </c>
    </row>
    <row r="31" spans="1:6" x14ac:dyDescent="0.3">
      <c r="A31" t="s">
        <v>181</v>
      </c>
      <c r="B31">
        <v>0.51156202673700613</v>
      </c>
      <c r="C31">
        <v>30</v>
      </c>
      <c r="D31" t="s">
        <v>181</v>
      </c>
      <c r="E31" t="str">
        <f>"("&amp;Table2[[#This Row],[order]]&amp;")"</f>
        <v>(30)</v>
      </c>
      <c r="F31" t="s">
        <v>181</v>
      </c>
    </row>
    <row r="32" spans="1:6" x14ac:dyDescent="0.3">
      <c r="A32" t="s">
        <v>117</v>
      </c>
      <c r="B32">
        <v>0.51189168246118988</v>
      </c>
      <c r="C32">
        <v>31</v>
      </c>
      <c r="D32" t="s">
        <v>117</v>
      </c>
      <c r="E32" t="str">
        <f>"("&amp;Table2[[#This Row],[order]]&amp;")"</f>
        <v>(31)</v>
      </c>
      <c r="F32" t="s">
        <v>117</v>
      </c>
    </row>
    <row r="33" spans="1:6" x14ac:dyDescent="0.3">
      <c r="A33" t="s">
        <v>415</v>
      </c>
      <c r="B33">
        <v>0.53054777270133346</v>
      </c>
      <c r="C33">
        <v>32</v>
      </c>
      <c r="D33" t="s">
        <v>415</v>
      </c>
      <c r="E33" t="str">
        <f>"("&amp;Table2[[#This Row],[order]]&amp;")"</f>
        <v>(32)</v>
      </c>
      <c r="F33" t="s">
        <v>415</v>
      </c>
    </row>
    <row r="34" spans="1:6" x14ac:dyDescent="0.3">
      <c r="A34" t="s">
        <v>4</v>
      </c>
      <c r="B34">
        <v>0.53441156893025632</v>
      </c>
      <c r="C34">
        <v>33</v>
      </c>
      <c r="D34" t="s">
        <v>4</v>
      </c>
      <c r="E34" t="str">
        <f>"("&amp;Table2[[#This Row],[order]]&amp;")"</f>
        <v>(33)</v>
      </c>
      <c r="F34" t="s">
        <v>4</v>
      </c>
    </row>
    <row r="35" spans="1:6" x14ac:dyDescent="0.3">
      <c r="A35" t="s">
        <v>397</v>
      </c>
      <c r="B35">
        <v>0.54050662728784393</v>
      </c>
      <c r="C35">
        <v>34</v>
      </c>
      <c r="D35" t="s">
        <v>397</v>
      </c>
      <c r="E35" t="str">
        <f>"("&amp;Table2[[#This Row],[order]]&amp;")"</f>
        <v>(34)</v>
      </c>
      <c r="F35" t="s">
        <v>397</v>
      </c>
    </row>
    <row r="36" spans="1:6" x14ac:dyDescent="0.3">
      <c r="A36" t="s">
        <v>73</v>
      </c>
      <c r="B36">
        <v>0.55442650373016789</v>
      </c>
      <c r="C36">
        <v>35</v>
      </c>
      <c r="D36" t="s">
        <v>73</v>
      </c>
      <c r="E36" t="str">
        <f>"("&amp;Table2[[#This Row],[order]]&amp;")"</f>
        <v>(35)</v>
      </c>
      <c r="F36" t="s">
        <v>73</v>
      </c>
    </row>
    <row r="37" spans="1:6" x14ac:dyDescent="0.3">
      <c r="A37" t="s">
        <v>417</v>
      </c>
      <c r="B37">
        <v>0.56860254706243962</v>
      </c>
      <c r="C37">
        <v>36</v>
      </c>
      <c r="D37" t="s">
        <v>417</v>
      </c>
      <c r="E37" t="str">
        <f>"("&amp;Table2[[#This Row],[order]]&amp;")"</f>
        <v>(36)</v>
      </c>
      <c r="F37" t="s">
        <v>417</v>
      </c>
    </row>
    <row r="38" spans="1:6" x14ac:dyDescent="0.3">
      <c r="A38" t="s">
        <v>48</v>
      </c>
      <c r="B38">
        <v>0.57031600115269288</v>
      </c>
      <c r="C38">
        <v>37</v>
      </c>
      <c r="D38" t="s">
        <v>48</v>
      </c>
      <c r="E38" t="str">
        <f>"("&amp;Table2[[#This Row],[order]]&amp;")"</f>
        <v>(37)</v>
      </c>
      <c r="F38" t="s">
        <v>48</v>
      </c>
    </row>
    <row r="39" spans="1:6" x14ac:dyDescent="0.3">
      <c r="A39" t="s">
        <v>161</v>
      </c>
      <c r="B39">
        <v>0.61506079180147954</v>
      </c>
      <c r="C39">
        <v>38</v>
      </c>
      <c r="D39" t="s">
        <v>161</v>
      </c>
      <c r="E39" t="str">
        <f>"("&amp;Table2[[#This Row],[order]]&amp;")"</f>
        <v>(38)</v>
      </c>
      <c r="F39" t="s">
        <v>161</v>
      </c>
    </row>
    <row r="40" spans="1:6" x14ac:dyDescent="0.3">
      <c r="A40" t="s">
        <v>5</v>
      </c>
      <c r="B40">
        <v>0.69685445497538234</v>
      </c>
      <c r="C40">
        <v>39</v>
      </c>
      <c r="D40" t="s">
        <v>5</v>
      </c>
      <c r="E40" t="str">
        <f>"("&amp;Table2[[#This Row],[order]]&amp;")"</f>
        <v>(39)</v>
      </c>
      <c r="F40" t="s">
        <v>5</v>
      </c>
    </row>
    <row r="41" spans="1:6" x14ac:dyDescent="0.3">
      <c r="A41" t="s">
        <v>403</v>
      </c>
      <c r="B41">
        <v>0.70552744059259009</v>
      </c>
      <c r="C41">
        <v>40</v>
      </c>
      <c r="D41" t="s">
        <v>403</v>
      </c>
      <c r="E41" t="str">
        <f>"("&amp;Table2[[#This Row],[order]]&amp;")"</f>
        <v>(40)</v>
      </c>
      <c r="F41" t="s">
        <v>403</v>
      </c>
    </row>
    <row r="42" spans="1:6" x14ac:dyDescent="0.3">
      <c r="A42" t="s">
        <v>40</v>
      </c>
      <c r="B42">
        <v>0.70579693182502345</v>
      </c>
      <c r="C42">
        <v>41</v>
      </c>
      <c r="D42" t="s">
        <v>40</v>
      </c>
      <c r="E42" t="str">
        <f>"("&amp;Table2[[#This Row],[order]]&amp;")"</f>
        <v>(41)</v>
      </c>
      <c r="F42" t="s">
        <v>40</v>
      </c>
    </row>
    <row r="43" spans="1:6" x14ac:dyDescent="0.3">
      <c r="A43" t="s">
        <v>173</v>
      </c>
      <c r="B43">
        <v>0.70767723359557066</v>
      </c>
      <c r="C43">
        <v>42</v>
      </c>
      <c r="D43" t="s">
        <v>173</v>
      </c>
      <c r="E43" t="str">
        <f>"("&amp;Table2[[#This Row],[order]]&amp;")"</f>
        <v>(42)</v>
      </c>
      <c r="F43" t="s">
        <v>173</v>
      </c>
    </row>
    <row r="44" spans="1:6" x14ac:dyDescent="0.3">
      <c r="A44" t="s">
        <v>83</v>
      </c>
      <c r="B44">
        <v>0.74261400186662652</v>
      </c>
      <c r="C44">
        <v>43</v>
      </c>
      <c r="D44" t="s">
        <v>83</v>
      </c>
      <c r="E44" t="str">
        <f>"("&amp;Table2[[#This Row],[order]]&amp;")"</f>
        <v>(43)</v>
      </c>
      <c r="F44" t="s">
        <v>83</v>
      </c>
    </row>
    <row r="45" spans="1:6" x14ac:dyDescent="0.3">
      <c r="A45" t="s">
        <v>8</v>
      </c>
      <c r="B45">
        <v>0.74880944531383731</v>
      </c>
      <c r="C45">
        <v>44</v>
      </c>
      <c r="D45" t="s">
        <v>8</v>
      </c>
      <c r="E45" t="str">
        <f>"("&amp;Table2[[#This Row],[order]]&amp;")"</f>
        <v>(44)</v>
      </c>
      <c r="F45" t="s">
        <v>8</v>
      </c>
    </row>
    <row r="46" spans="1:6" x14ac:dyDescent="0.3">
      <c r="A46" t="s">
        <v>62</v>
      </c>
      <c r="B46">
        <v>0.75458205431010916</v>
      </c>
      <c r="C46">
        <v>45</v>
      </c>
      <c r="D46" t="s">
        <v>62</v>
      </c>
      <c r="E46" t="str">
        <f>"("&amp;Table2[[#This Row],[order]]&amp;")"</f>
        <v>(45)</v>
      </c>
      <c r="F46" t="s">
        <v>62</v>
      </c>
    </row>
    <row r="47" spans="1:6" x14ac:dyDescent="0.3">
      <c r="A47" t="s">
        <v>80</v>
      </c>
      <c r="B47">
        <v>0.77054300260569963</v>
      </c>
      <c r="C47">
        <v>46</v>
      </c>
      <c r="D47" t="s">
        <v>80</v>
      </c>
      <c r="E47" t="str">
        <f>"("&amp;Table2[[#This Row],[order]]&amp;")"</f>
        <v>(46)</v>
      </c>
      <c r="F47" t="s">
        <v>80</v>
      </c>
    </row>
    <row r="48" spans="1:6" x14ac:dyDescent="0.3">
      <c r="A48" t="s">
        <v>451</v>
      </c>
      <c r="B48">
        <v>0.77989159547685238</v>
      </c>
      <c r="C48">
        <v>47</v>
      </c>
      <c r="D48" t="s">
        <v>451</v>
      </c>
      <c r="E48" t="str">
        <f>"("&amp;Table2[[#This Row],[order]]&amp;")"</f>
        <v>(47)</v>
      </c>
      <c r="F48" t="s">
        <v>451</v>
      </c>
    </row>
    <row r="49" spans="1:6" x14ac:dyDescent="0.3">
      <c r="A49" t="s">
        <v>30</v>
      </c>
      <c r="B49">
        <v>0.79432443664709695</v>
      </c>
      <c r="C49">
        <v>48</v>
      </c>
      <c r="D49" t="s">
        <v>30</v>
      </c>
      <c r="E49" t="str">
        <f>"("&amp;Table2[[#This Row],[order]]&amp;")"</f>
        <v>(48)</v>
      </c>
      <c r="F49" t="s">
        <v>30</v>
      </c>
    </row>
    <row r="50" spans="1:6" x14ac:dyDescent="0.3">
      <c r="A50" t="s">
        <v>33</v>
      </c>
      <c r="B50">
        <v>0.80380350217699847</v>
      </c>
      <c r="C50">
        <v>49</v>
      </c>
      <c r="D50" t="s">
        <v>33</v>
      </c>
      <c r="E50" t="str">
        <f>"("&amp;Table2[[#This Row],[order]]&amp;")"</f>
        <v>(49)</v>
      </c>
      <c r="F50" t="s">
        <v>33</v>
      </c>
    </row>
    <row r="51" spans="1:6" x14ac:dyDescent="0.3">
      <c r="A51" t="s">
        <v>320</v>
      </c>
      <c r="B51">
        <v>0.81203381327968027</v>
      </c>
      <c r="C51">
        <v>50</v>
      </c>
      <c r="D51" t="s">
        <v>320</v>
      </c>
      <c r="E51" t="str">
        <f>"("&amp;Table2[[#This Row],[order]]&amp;")"</f>
        <v>(50)</v>
      </c>
      <c r="F51" t="s">
        <v>320</v>
      </c>
    </row>
    <row r="52" spans="1:6" x14ac:dyDescent="0.3">
      <c r="A52" t="s">
        <v>77</v>
      </c>
      <c r="B52">
        <v>0.81945915295578442</v>
      </c>
      <c r="C52">
        <v>51</v>
      </c>
      <c r="D52" t="s">
        <v>77</v>
      </c>
      <c r="E52" t="str">
        <f>"("&amp;Table2[[#This Row],[order]]&amp;")"</f>
        <v>(51)</v>
      </c>
      <c r="F52" t="s">
        <v>77</v>
      </c>
    </row>
    <row r="53" spans="1:6" x14ac:dyDescent="0.3">
      <c r="A53" t="s">
        <v>252</v>
      </c>
      <c r="B53">
        <v>0.84208718692168383</v>
      </c>
      <c r="C53">
        <v>52</v>
      </c>
      <c r="D53" t="s">
        <v>252</v>
      </c>
      <c r="E53" t="str">
        <f>"("&amp;Table2[[#This Row],[order]]&amp;")"</f>
        <v>(52)</v>
      </c>
      <c r="F53" t="s">
        <v>252</v>
      </c>
    </row>
    <row r="54" spans="1:6" x14ac:dyDescent="0.3">
      <c r="A54" t="s">
        <v>56</v>
      </c>
      <c r="B54">
        <v>0.85430580777199661</v>
      </c>
      <c r="C54">
        <v>53</v>
      </c>
      <c r="D54" t="s">
        <v>56</v>
      </c>
      <c r="E54" t="str">
        <f>"("&amp;Table2[[#This Row],[order]]&amp;")"</f>
        <v>(53)</v>
      </c>
      <c r="F54" t="s">
        <v>56</v>
      </c>
    </row>
    <row r="55" spans="1:6" x14ac:dyDescent="0.3">
      <c r="A55" t="s">
        <v>407</v>
      </c>
      <c r="B55">
        <v>0.85669784746684863</v>
      </c>
      <c r="C55">
        <v>54</v>
      </c>
      <c r="D55" t="s">
        <v>407</v>
      </c>
      <c r="E55" t="str">
        <f>"("&amp;Table2[[#This Row],[order]]&amp;")"</f>
        <v>(54)</v>
      </c>
      <c r="F55" t="s">
        <v>407</v>
      </c>
    </row>
    <row r="56" spans="1:6" x14ac:dyDescent="0.3">
      <c r="A56" t="s">
        <v>101</v>
      </c>
      <c r="B56">
        <v>0.87346113422542626</v>
      </c>
      <c r="C56">
        <v>55</v>
      </c>
      <c r="D56" t="s">
        <v>101</v>
      </c>
      <c r="E56" t="str">
        <f>"("&amp;Table2[[#This Row],[order]]&amp;")"</f>
        <v>(55)</v>
      </c>
      <c r="F56" t="s">
        <v>101</v>
      </c>
    </row>
    <row r="57" spans="1:6" x14ac:dyDescent="0.3">
      <c r="A57" t="s">
        <v>178</v>
      </c>
      <c r="B57">
        <v>0.87761917394565936</v>
      </c>
      <c r="C57">
        <v>56</v>
      </c>
      <c r="D57" t="s">
        <v>178</v>
      </c>
      <c r="E57" t="str">
        <f>"("&amp;Table2[[#This Row],[order]]&amp;")"</f>
        <v>(56)</v>
      </c>
      <c r="F57" t="s">
        <v>178</v>
      </c>
    </row>
    <row r="58" spans="1:6" x14ac:dyDescent="0.3">
      <c r="A58" t="s">
        <v>385</v>
      </c>
      <c r="B58">
        <v>0.87793959037005853</v>
      </c>
      <c r="C58">
        <v>57</v>
      </c>
      <c r="D58" t="s">
        <v>385</v>
      </c>
      <c r="E58" t="str">
        <f>"("&amp;Table2[[#This Row],[order]]&amp;")"</f>
        <v>(57)</v>
      </c>
      <c r="F58" t="s">
        <v>385</v>
      </c>
    </row>
    <row r="59" spans="1:6" x14ac:dyDescent="0.3">
      <c r="A59" t="s">
        <v>97</v>
      </c>
      <c r="B59">
        <v>0.88322695564701004</v>
      </c>
      <c r="C59">
        <v>58</v>
      </c>
      <c r="D59" t="s">
        <v>97</v>
      </c>
      <c r="E59" t="str">
        <f>"("&amp;Table2[[#This Row],[order]]&amp;")"</f>
        <v>(58)</v>
      </c>
      <c r="F59" t="s">
        <v>97</v>
      </c>
    </row>
    <row r="60" spans="1:6" x14ac:dyDescent="0.3">
      <c r="A60" t="s">
        <v>93</v>
      </c>
      <c r="B60">
        <v>0.89102226130727713</v>
      </c>
      <c r="C60">
        <v>59</v>
      </c>
      <c r="D60" t="s">
        <v>93</v>
      </c>
      <c r="E60" t="str">
        <f>"("&amp;Table2[[#This Row],[order]]&amp;")"</f>
        <v>(59)</v>
      </c>
      <c r="F60" t="s">
        <v>93</v>
      </c>
    </row>
    <row r="61" spans="1:6" x14ac:dyDescent="0.3">
      <c r="A61" t="s">
        <v>51</v>
      </c>
      <c r="B61">
        <v>0.90272359614027908</v>
      </c>
      <c r="C61">
        <v>60</v>
      </c>
      <c r="D61" t="s">
        <v>51</v>
      </c>
      <c r="E61" t="str">
        <f>"("&amp;Table2[[#This Row],[order]]&amp;")"</f>
        <v>(60)</v>
      </c>
      <c r="F61" t="s">
        <v>51</v>
      </c>
    </row>
    <row r="62" spans="1:6" x14ac:dyDescent="0.3">
      <c r="A62" t="s">
        <v>7</v>
      </c>
      <c r="B62">
        <v>0.90686512155100163</v>
      </c>
      <c r="C62">
        <v>61</v>
      </c>
      <c r="D62" t="s">
        <v>7</v>
      </c>
      <c r="E62" t="str">
        <f>"("&amp;Table2[[#This Row],[order]]&amp;")"</f>
        <v>(61)</v>
      </c>
      <c r="F62" t="s">
        <v>7</v>
      </c>
    </row>
    <row r="63" spans="1:6" x14ac:dyDescent="0.3">
      <c r="A63" t="s">
        <v>171</v>
      </c>
      <c r="B63">
        <v>0.90747942738360232</v>
      </c>
      <c r="C63">
        <v>62</v>
      </c>
      <c r="D63" t="s">
        <v>171</v>
      </c>
      <c r="E63" t="str">
        <f>"("&amp;Table2[[#This Row],[order]]&amp;")"</f>
        <v>(62)</v>
      </c>
      <c r="F63" t="s">
        <v>171</v>
      </c>
    </row>
    <row r="64" spans="1:6" x14ac:dyDescent="0.3">
      <c r="A64" t="s">
        <v>399</v>
      </c>
      <c r="B64">
        <v>0.90991832212424095</v>
      </c>
      <c r="C64">
        <v>63</v>
      </c>
      <c r="D64" t="s">
        <v>399</v>
      </c>
      <c r="E64" t="str">
        <f>"("&amp;Table2[[#This Row],[order]]&amp;")"</f>
        <v>(63)</v>
      </c>
      <c r="F64" t="s">
        <v>399</v>
      </c>
    </row>
    <row r="65" spans="1:6" x14ac:dyDescent="0.3">
      <c r="A65" t="s">
        <v>394</v>
      </c>
      <c r="B65">
        <v>0.97800557611814409</v>
      </c>
      <c r="C65">
        <v>64</v>
      </c>
      <c r="D65" t="s">
        <v>394</v>
      </c>
      <c r="E65" t="str">
        <f>"("&amp;Table2[[#This Row],[order]]&amp;")"</f>
        <v>(64)</v>
      </c>
      <c r="F65" t="s">
        <v>394</v>
      </c>
    </row>
  </sheetData>
  <phoneticPr fontId="44" type="noConversion"/>
  <pageMargins left="0.7" right="0.7" top="0.75" bottom="0.75" header="0.3" footer="0.3"/>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FFCB7-35EB-4204-8ACD-D07199BC0363}">
  <sheetPr codeName="Sheet23">
    <tabColor rgb="FF00B050"/>
    <pageSetUpPr fitToPage="1"/>
  </sheetPr>
  <dimension ref="A1:AJ189"/>
  <sheetViews>
    <sheetView topLeftCell="B1" workbookViewId="0">
      <selection activeCell="U3" sqref="U3"/>
    </sheetView>
  </sheetViews>
  <sheetFormatPr defaultRowHeight="14.4" x14ac:dyDescent="0.3"/>
  <cols>
    <col min="2" max="2" width="22.33203125" style="171" bestFit="1" customWidth="1"/>
    <col min="3" max="3" width="5.5546875" customWidth="1"/>
    <col min="4" max="4" width="12.6640625" bestFit="1" customWidth="1"/>
    <col min="5" max="5" width="3.33203125" bestFit="1" customWidth="1"/>
    <col min="6" max="6" width="5" bestFit="1" customWidth="1"/>
    <col min="7" max="7" width="4.5546875" customWidth="1"/>
    <col min="8" max="9" width="4.6640625" bestFit="1" customWidth="1"/>
    <col min="10" max="10" width="4.44140625" customWidth="1"/>
    <col min="11" max="11" width="4.6640625" customWidth="1"/>
    <col min="12" max="12" width="4.44140625" style="166" customWidth="1"/>
    <col min="13" max="13" width="4.6640625" customWidth="1"/>
    <col min="14" max="17" width="4.5546875" customWidth="1"/>
    <col min="18" max="18" width="14.6640625" customWidth="1"/>
    <col min="19" max="19" width="9.33203125" hidden="1" customWidth="1"/>
    <col min="20" max="20" width="9.44140625" style="166" customWidth="1"/>
    <col min="21" max="21" width="9.33203125" style="32" customWidth="1"/>
    <col min="22" max="22" width="10.44140625" style="44" hidden="1" customWidth="1"/>
    <col min="23" max="23" width="10.44140625" style="68" customWidth="1"/>
    <col min="25" max="26" width="9.33203125" customWidth="1"/>
    <col min="27" max="27" width="19.44140625" customWidth="1"/>
    <col min="28" max="28" width="18.5546875" customWidth="1"/>
    <col min="29" max="32" width="9.33203125" customWidth="1"/>
    <col min="33" max="33" width="19.44140625" bestFit="1" customWidth="1"/>
    <col min="34" max="34" width="9.33203125" style="44" customWidth="1"/>
    <col min="35" max="39" width="9.33203125" customWidth="1"/>
  </cols>
  <sheetData>
    <row r="1" spans="1:36" x14ac:dyDescent="0.3">
      <c r="A1" s="19" t="s">
        <v>208</v>
      </c>
      <c r="B1" s="167" t="s">
        <v>328</v>
      </c>
      <c r="C1" s="21" t="s">
        <v>329</v>
      </c>
      <c r="D1" s="21" t="s">
        <v>270</v>
      </c>
      <c r="E1" s="21"/>
      <c r="F1" s="19" t="s">
        <v>330</v>
      </c>
      <c r="G1" s="19" t="s">
        <v>331</v>
      </c>
      <c r="H1" s="19" t="s">
        <v>332</v>
      </c>
      <c r="I1" s="19" t="s">
        <v>333</v>
      </c>
      <c r="J1" s="19" t="s">
        <v>334</v>
      </c>
      <c r="K1" s="19" t="s">
        <v>335</v>
      </c>
      <c r="L1" s="423" t="s">
        <v>336</v>
      </c>
      <c r="M1" s="19" t="s">
        <v>337</v>
      </c>
      <c r="N1" s="19" t="s">
        <v>338</v>
      </c>
      <c r="O1" s="19" t="s">
        <v>339</v>
      </c>
      <c r="P1" s="19" t="s">
        <v>340</v>
      </c>
      <c r="Q1" s="19" t="s">
        <v>341</v>
      </c>
      <c r="R1" s="22" t="s">
        <v>211</v>
      </c>
      <c r="S1" s="19" t="s">
        <v>342</v>
      </c>
      <c r="T1" s="163" t="s">
        <v>471</v>
      </c>
      <c r="U1" s="30" t="s">
        <v>343</v>
      </c>
      <c r="V1" s="95" t="s">
        <v>472</v>
      </c>
      <c r="W1" s="98" t="s">
        <v>345</v>
      </c>
    </row>
    <row r="2" spans="1:36" x14ac:dyDescent="0.3">
      <c r="A2" s="6"/>
      <c r="B2" s="546"/>
      <c r="C2" s="546"/>
      <c r="D2" s="546"/>
      <c r="E2" s="37"/>
      <c r="F2" s="547"/>
      <c r="G2" s="547"/>
      <c r="H2" s="547"/>
      <c r="I2" s="547"/>
      <c r="J2" s="547"/>
      <c r="K2" s="547"/>
      <c r="L2" s="547"/>
      <c r="M2" s="547"/>
      <c r="N2" s="547"/>
      <c r="O2" s="547"/>
      <c r="P2" s="547"/>
      <c r="Q2" s="547"/>
      <c r="R2" s="36" t="s">
        <v>473</v>
      </c>
      <c r="S2" s="6"/>
      <c r="T2" s="164" t="s">
        <v>474</v>
      </c>
      <c r="U2" s="31"/>
      <c r="V2" s="96"/>
      <c r="W2" s="99"/>
      <c r="AG2" s="157" t="s">
        <v>186</v>
      </c>
      <c r="AH2" s="158" t="s">
        <v>187</v>
      </c>
      <c r="AI2" s="159" t="s">
        <v>188</v>
      </c>
      <c r="AJ2" s="157" t="s">
        <v>194</v>
      </c>
    </row>
    <row r="3" spans="1:36" x14ac:dyDescent="0.3">
      <c r="A3" s="77">
        <f>IF(E3="M",RANK(V3,$V$3:$V$144,1),100+RANK(V3,$V$3:$V$144,1))</f>
        <v>2</v>
      </c>
      <c r="B3" s="168" t="s">
        <v>48</v>
      </c>
      <c r="C3" s="45">
        <f t="shared" ref="C3:C34" si="0">IFERROR(VLOOKUP(B3,$AA$3:$AC$150,3,0),"0")</f>
        <v>0</v>
      </c>
      <c r="D3" s="45" t="str">
        <f t="shared" ref="D3:D34" si="1">IFERROR(VLOOKUP(B3,$AA$3:$AC$150,2,0),"")</f>
        <v>Brighton</v>
      </c>
      <c r="E3" s="45" t="str">
        <f t="shared" ref="E3:E34" si="2">IFERROR(VLOOKUP(B3,$AA$3:$AD$150,4,0),"NM")</f>
        <v>M</v>
      </c>
      <c r="F3" s="162">
        <f>IFERROR(VLOOKUP($B3,'Round 1'!B:AM,11,0),0)</f>
        <v>3.0617484975000004</v>
      </c>
      <c r="G3" s="162">
        <f>IFERROR(VLOOKUP($B3,'Round  (2)'!B:AI,10,0),0)</f>
        <v>3.9405837143750002</v>
      </c>
      <c r="H3" s="162">
        <f>IFERROR(VLOOKUP($B3,'Round  (3)'!B:AE,14,0),0)</f>
        <v>6.1801960412500003</v>
      </c>
      <c r="I3" s="162">
        <f>IFERROR(VLOOKUP($B3,'Round (4)'!B:AG,14,0),0)</f>
        <v>6.4778660340625001</v>
      </c>
      <c r="J3" s="162">
        <f>IFERROR(VLOOKUP($B3,'Round  (5)'!B:AL,10,0),0)</f>
        <v>1.8143694800000001</v>
      </c>
      <c r="K3" s="162">
        <f>IFERROR(VLOOKUP($B3,'Round  (6)'!B:AL,10,0),0)</f>
        <v>10.26252737125</v>
      </c>
      <c r="L3" s="162">
        <f>IFERROR(VLOOKUP($B3,'Round  (7)'!B:AL,10,0),0)</f>
        <v>3.7137875293750002</v>
      </c>
      <c r="M3" s="162">
        <f>IFERROR(VLOOKUP($B3,'Round  (8)'!B:AI,10,0),0)</f>
        <v>7</v>
      </c>
      <c r="N3" s="162">
        <f>IFERROR(VLOOKUP($B3,'Round  (9)'!B:AD,10,0),0)</f>
        <v>0.90718474000000004</v>
      </c>
      <c r="O3" s="162">
        <f>IFERROR(VLOOKUP($B3,'Round  (10)'!B:T,10,0),0)</f>
        <v>7.7677693362500007</v>
      </c>
      <c r="P3" s="162">
        <f>IFERROR(VLOOKUP($B3,'Round  (11)'!B:AA,10,0),0)</f>
        <v>4</v>
      </c>
      <c r="Q3" s="162">
        <f>IFERROR(VLOOKUP($B3,'Round  (12)'!B:AA,10,0),0)</f>
        <v>9.5679640546875007</v>
      </c>
      <c r="R3" s="11" cm="1">
        <f t="array" ref="R3">IFERROR(SUM(F3:P3)-SUM(LARGE(F3:P3,{1,2})),F3)</f>
        <v>37.095736036562492</v>
      </c>
      <c r="S3" s="35" t="e">
        <f>VLOOKUP(B3,#REF!,9,0)+#REF!</f>
        <v>#REF!</v>
      </c>
      <c r="T3" s="165">
        <f>SUM(F3:Q3)</f>
        <v>64.693996798749993</v>
      </c>
      <c r="U3" s="83">
        <f>IFERROR(VLOOKUP(B3,$AG$3:$AJ$189,4,0),0)</f>
        <v>0</v>
      </c>
      <c r="V3" s="183">
        <f>1000-T3</f>
        <v>935.30600320124995</v>
      </c>
      <c r="W3" s="100">
        <f t="shared" ref="W3:W34" si="3">IFERROR(VLOOKUP(B3,$AG$3:$AI$189,3,0),0)</f>
        <v>0</v>
      </c>
      <c r="Z3" s="69">
        <v>23</v>
      </c>
      <c r="AA3" s="131" t="s">
        <v>348</v>
      </c>
      <c r="AB3" s="69" t="s">
        <v>349</v>
      </c>
      <c r="AC3" s="69"/>
      <c r="AD3" s="69" t="s">
        <v>350</v>
      </c>
      <c r="AG3" s="160" t="s">
        <v>186</v>
      </c>
      <c r="AH3" s="161" t="s">
        <v>187</v>
      </c>
      <c r="AI3" s="160" t="s">
        <v>188</v>
      </c>
      <c r="AJ3" s="160" t="s">
        <v>194</v>
      </c>
    </row>
    <row r="4" spans="1:36" x14ac:dyDescent="0.3">
      <c r="A4" s="77">
        <f t="shared" ref="A4:A67" si="4">IF(E4="M",RANK(V4,$V$3:$V$144,1),100+RANK(V4,$V$3:$V$144,1))</f>
        <v>14</v>
      </c>
      <c r="B4" s="168" t="s">
        <v>108</v>
      </c>
      <c r="C4" s="45">
        <f t="shared" si="0"/>
        <v>0</v>
      </c>
      <c r="D4" s="45" t="str">
        <f t="shared" si="1"/>
        <v>Shoreham</v>
      </c>
      <c r="E4" s="45" t="str">
        <f t="shared" si="2"/>
        <v>M</v>
      </c>
      <c r="F4" s="162">
        <f>IFERROR(VLOOKUP($B4,'Round 1'!B:AM,11,0),0)</f>
        <v>1.8568937646875001</v>
      </c>
      <c r="G4" s="162">
        <f>IFERROR(VLOOKUP($B4,'Round  (2)'!B:AI,10,0),0)</f>
        <v>1.9702918571875001</v>
      </c>
      <c r="H4" s="162">
        <f>IFERROR(VLOOKUP($B4,'Round  (3)'!B:AE,14,0),0)</f>
        <v>1.105631401875</v>
      </c>
      <c r="I4" s="162">
        <f>IFERROR(VLOOKUP($B4,'Round (4)'!B:AG,14,0),0)</f>
        <v>2.9908746896875003</v>
      </c>
      <c r="J4" s="162">
        <f>IFERROR(VLOOKUP($B4,'Round  (5)'!B:AL,10,0),0)</f>
        <v>0.85048569375000005</v>
      </c>
      <c r="K4" s="162">
        <f>IFERROR(VLOOKUP($B4,'Round  (6)'!B:AL,10,0),0)</f>
        <v>3.4869913443750002</v>
      </c>
      <c r="L4" s="162">
        <f>IFERROR(VLOOKUP($B4,'Round  (7)'!B:AL,10,0),0)</f>
        <v>5.4998074862499999</v>
      </c>
      <c r="M4" s="162">
        <f>IFERROR(VLOOKUP($B4,'Round  (8)'!B:AI,10,0),0)</f>
        <v>2</v>
      </c>
      <c r="N4" s="162">
        <f>IFERROR(VLOOKUP($B4,'Round  (9)'!B:AD,10,0),0)</f>
        <v>0</v>
      </c>
      <c r="O4" s="162">
        <f>IFERROR(VLOOKUP($B4,'Round  (10)'!B:T,10,0),0)</f>
        <v>0</v>
      </c>
      <c r="P4" s="162">
        <f>IFERROR(VLOOKUP($B4,'Round  (11)'!B:AA,10,0),0)</f>
        <v>10</v>
      </c>
      <c r="Q4" s="162">
        <f>IFERROR(VLOOKUP($B4,'Round  (12)'!B:AA,10,0),0)</f>
        <v>7.7110702900000003</v>
      </c>
      <c r="R4" s="11" cm="1">
        <f t="array" ref="R4">IFERROR(SUM(F4:P4)-SUM(LARGE(F4:P4,{1,2})),F4)</f>
        <v>14.261168751562501</v>
      </c>
      <c r="S4" s="35" t="e">
        <f>VLOOKUP(B4,#REF!,9,0)+#REF!</f>
        <v>#REF!</v>
      </c>
      <c r="T4" s="165">
        <f t="shared" ref="T4:T67" si="5">SUM(F4:Q4)</f>
        <v>37.472046527812502</v>
      </c>
      <c r="U4" s="83">
        <f t="shared" ref="U4:U34" si="6">IFERROR(VLOOKUP(B4,$AG$3:$AJ$189,4,0),0)</f>
        <v>0</v>
      </c>
      <c r="V4" s="183">
        <f t="shared" ref="V4:V67" si="7">1000-T4</f>
        <v>962.52795347218751</v>
      </c>
      <c r="W4" s="100">
        <f t="shared" si="3"/>
        <v>0</v>
      </c>
      <c r="Z4" s="69">
        <v>41</v>
      </c>
      <c r="AA4" s="131" t="s">
        <v>475</v>
      </c>
      <c r="AB4" s="69" t="s">
        <v>352</v>
      </c>
      <c r="AC4" s="69"/>
      <c r="AD4" s="69" t="s">
        <v>350</v>
      </c>
      <c r="AG4" s="69" t="s">
        <v>476</v>
      </c>
      <c r="AH4" s="132"/>
      <c r="AI4" s="69"/>
      <c r="AJ4" s="69"/>
    </row>
    <row r="5" spans="1:36" x14ac:dyDescent="0.3">
      <c r="A5" s="77">
        <f t="shared" si="4"/>
        <v>1</v>
      </c>
      <c r="B5" s="168" t="s">
        <v>5</v>
      </c>
      <c r="C5" s="45">
        <f t="shared" si="0"/>
        <v>0</v>
      </c>
      <c r="D5" s="45" t="str">
        <f t="shared" si="1"/>
        <v>IOW</v>
      </c>
      <c r="E5" s="45" t="str">
        <f t="shared" si="2"/>
        <v>M</v>
      </c>
      <c r="F5" s="162">
        <f>IFERROR(VLOOKUP($B5,'Round 1'!B:AM,11,0),0)</f>
        <v>1.7434956721875001</v>
      </c>
      <c r="G5" s="162">
        <f>IFERROR(VLOOKUP($B5,'Round  (2)'!B:AI,10,0),0)</f>
        <v>1.6300975796875001</v>
      </c>
      <c r="H5" s="162">
        <f>IFERROR(VLOOKUP($B5,'Round  (3)'!B:AE,14,0),0)</f>
        <v>2.6081561275000005</v>
      </c>
      <c r="I5" s="162">
        <f>IFERROR(VLOOKUP($B5,'Round (4)'!B:AG,14,0),0)</f>
        <v>7.7961188593750004</v>
      </c>
      <c r="J5" s="162">
        <f>IFERROR(VLOOKUP($B5,'Round  (5)'!B:AL,10,0),0)</f>
        <v>2.6648551737500004</v>
      </c>
      <c r="K5" s="162">
        <f>IFERROR(VLOOKUP($B5,'Round  (6)'!B:AL,10,0),0)</f>
        <v>5.131263685625</v>
      </c>
      <c r="L5" s="162">
        <f>IFERROR(VLOOKUP($B5,'Round  (7)'!B:AL,10,0),0)</f>
        <v>1.8994180493750001</v>
      </c>
      <c r="M5" s="162">
        <f>IFERROR(VLOOKUP($B5,'Round  (8)'!B:AI,10,0),0)</f>
        <v>15</v>
      </c>
      <c r="N5" s="162">
        <f>IFERROR(VLOOKUP($B5,'Round  (9)'!B:AD,10,0),0)</f>
        <v>13.199537967000003</v>
      </c>
      <c r="O5" s="162">
        <f>IFERROR(VLOOKUP($B5,'Round  (10)'!B:T,10,0),0)</f>
        <v>4.9186422621875003</v>
      </c>
      <c r="P5" s="162">
        <f>IFERROR(VLOOKUP($B5,'Round  (11)'!B:AA,10,0),0)</f>
        <v>7</v>
      </c>
      <c r="Q5" s="162">
        <f>IFERROR(VLOOKUP($B5,'Round  (12)'!B:AA,10,0),0)</f>
        <v>12.7147611215625</v>
      </c>
      <c r="R5" s="11" cm="1">
        <f t="array" ref="R5">IFERROR(SUM(F5:P5)-SUM(LARGE(F5:P5,{1,2})),F5)</f>
        <v>35.3920474096875</v>
      </c>
      <c r="S5" s="35" t="e">
        <f>VLOOKUP(B5,#REF!,9,0)+#REF!</f>
        <v>#REF!</v>
      </c>
      <c r="T5" s="165">
        <f t="shared" si="5"/>
        <v>76.306346498250008</v>
      </c>
      <c r="U5" s="83">
        <f t="shared" si="6"/>
        <v>0</v>
      </c>
      <c r="V5" s="183">
        <f t="shared" si="7"/>
        <v>923.69365350174996</v>
      </c>
      <c r="W5" s="100">
        <f t="shared" si="3"/>
        <v>0</v>
      </c>
      <c r="Z5" s="69">
        <v>25</v>
      </c>
      <c r="AA5" s="131" t="s">
        <v>360</v>
      </c>
      <c r="AB5" s="69" t="s">
        <v>351</v>
      </c>
      <c r="AC5" s="69"/>
      <c r="AD5" s="69" t="s">
        <v>350</v>
      </c>
      <c r="AG5" s="69" t="s">
        <v>101</v>
      </c>
      <c r="AH5" s="132"/>
      <c r="AI5" s="69"/>
      <c r="AJ5" s="69"/>
    </row>
    <row r="6" spans="1:36" x14ac:dyDescent="0.3">
      <c r="A6" s="77">
        <f t="shared" si="4"/>
        <v>11</v>
      </c>
      <c r="B6" s="168" t="s">
        <v>10</v>
      </c>
      <c r="C6" s="45" t="str">
        <f t="shared" si="0"/>
        <v>S</v>
      </c>
      <c r="D6" s="45" t="str">
        <f t="shared" si="1"/>
        <v>lymington</v>
      </c>
      <c r="E6" s="45" t="str">
        <f t="shared" si="2"/>
        <v>M</v>
      </c>
      <c r="F6" s="162">
        <f>IFERROR(VLOOKUP($B6,'Round 1'!B:AM,11,0),0)</f>
        <v>1.3466023484375</v>
      </c>
      <c r="G6" s="162">
        <f>IFERROR(VLOOKUP($B6,'Round  (2)'!B:AI,10,0),0)</f>
        <v>1.0914566403125001</v>
      </c>
      <c r="H6" s="162">
        <f>IFERROR(VLOOKUP($B6,'Round  (3)'!B:AE,14,0),0)</f>
        <v>2.1545637575000001</v>
      </c>
      <c r="I6" s="162">
        <f>IFERROR(VLOOKUP($B6,'Round (4)'!B:AG,14,0),0)</f>
        <v>5.0178655931250002</v>
      </c>
      <c r="J6" s="162">
        <f>IFERROR(VLOOKUP($B6,'Round  (5)'!B:AL,10,0),0)</f>
        <v>2.4947580350000003</v>
      </c>
      <c r="K6" s="162">
        <f>IFERROR(VLOOKUP($B6,'Round  (6)'!B:AL,10,0),0)</f>
        <v>1.0205828324999999</v>
      </c>
      <c r="L6" s="162">
        <f>IFERROR(VLOOKUP($B6,'Round  (7)'!B:AL,10,0),0)</f>
        <v>0</v>
      </c>
      <c r="M6" s="162">
        <f>IFERROR(VLOOKUP($B6,'Round  (8)'!B:AI,10,0),0)</f>
        <v>3</v>
      </c>
      <c r="N6" s="162">
        <f>IFERROR(VLOOKUP($B6,'Round  (9)'!B:AD,10,0),0)</f>
        <v>5.125593781000001</v>
      </c>
      <c r="O6" s="162">
        <f>IFERROR(VLOOKUP($B6,'Round  (10)'!B:T,10,0),0)</f>
        <v>2.3388356578125</v>
      </c>
      <c r="P6" s="162">
        <f>IFERROR(VLOOKUP($B6,'Round  (11)'!B:AA,10,0),0)</f>
        <v>8</v>
      </c>
      <c r="Q6" s="162">
        <f>IFERROR(VLOOKUP($B6,'Round  (12)'!B:AA,10,0),0)</f>
        <v>7.8244683825000001</v>
      </c>
      <c r="R6" s="11" cm="1">
        <f t="array" ref="R6">IFERROR(SUM(F6:P6)-SUM(LARGE(F6:P6,{1,2})),F6)</f>
        <v>18.464664864687499</v>
      </c>
      <c r="S6" s="35" t="e">
        <f>VLOOKUP(B6,#REF!,9,0)+#REF!</f>
        <v>#REF!</v>
      </c>
      <c r="T6" s="165">
        <f t="shared" si="5"/>
        <v>39.4147270281875</v>
      </c>
      <c r="U6" s="83">
        <f t="shared" si="6"/>
        <v>0</v>
      </c>
      <c r="V6" s="183">
        <f t="shared" si="7"/>
        <v>960.58527297181251</v>
      </c>
      <c r="W6" s="100">
        <f t="shared" si="3"/>
        <v>0</v>
      </c>
      <c r="Z6" s="69">
        <v>51</v>
      </c>
      <c r="AA6" s="131" t="s">
        <v>353</v>
      </c>
      <c r="AB6" s="69" t="s">
        <v>354</v>
      </c>
      <c r="AC6" s="69"/>
      <c r="AD6" s="69" t="s">
        <v>350</v>
      </c>
      <c r="AG6" s="69" t="s">
        <v>111</v>
      </c>
      <c r="AH6" s="132"/>
      <c r="AI6" s="69"/>
      <c r="AJ6" s="69"/>
    </row>
    <row r="7" spans="1:36" x14ac:dyDescent="0.3">
      <c r="A7" s="77">
        <f t="shared" si="4"/>
        <v>39</v>
      </c>
      <c r="B7" s="168" t="s">
        <v>170</v>
      </c>
      <c r="C7" s="45">
        <f t="shared" si="0"/>
        <v>0</v>
      </c>
      <c r="D7" s="45" t="str">
        <f t="shared" si="1"/>
        <v>Portsmouth</v>
      </c>
      <c r="E7" s="45" t="str">
        <f t="shared" si="2"/>
        <v>M</v>
      </c>
      <c r="F7" s="162">
        <f>IFERROR(VLOOKUP($B7,'Round 1'!B:AM,11,0),0)</f>
        <v>0.69456331656250003</v>
      </c>
      <c r="G7" s="162">
        <f>IFERROR(VLOOKUP($B7,'Round  (2)'!B:AI,10,0),0)</f>
        <v>0.51029141624999996</v>
      </c>
      <c r="H7" s="162">
        <f>IFERROR(VLOOKUP($B7,'Round  (3)'!B:AE,14,0),0)</f>
        <v>2.4380589887500004</v>
      </c>
      <c r="I7" s="162">
        <f>IFERROR(VLOOKUP($B7,'Round (4)'!B:AG,14,0),0)</f>
        <v>2.3671851809375002</v>
      </c>
      <c r="J7" s="162">
        <f>IFERROR(VLOOKUP($B7,'Round  (5)'!B:AL,10,0),0)</f>
        <v>0.14174761562500002</v>
      </c>
      <c r="K7" s="162">
        <f>IFERROR(VLOOKUP($B7,'Round  (6)'!B:AL,10,0),0)</f>
        <v>1.8710685262500002</v>
      </c>
      <c r="L7" s="162">
        <f>IFERROR(VLOOKUP($B7,'Round  (7)'!B:AL,10,0),0)</f>
        <v>0.22679618500000001</v>
      </c>
      <c r="M7" s="162">
        <f>IFERROR(VLOOKUP($B7,'Round  (8)'!B:AI,10,0),0)</f>
        <v>1</v>
      </c>
      <c r="N7" s="162">
        <f>IFERROR(VLOOKUP($B7,'Round  (9)'!B:AD,10,0),0)</f>
        <v>0.13607771099999999</v>
      </c>
      <c r="O7" s="162">
        <f>IFERROR(VLOOKUP($B7,'Round  (10)'!B:T,10,0),0)</f>
        <v>0.36854380062500003</v>
      </c>
      <c r="P7" s="162">
        <f>IFERROR(VLOOKUP($B7,'Round  (11)'!B:AA,10,0),0)</f>
        <v>0</v>
      </c>
      <c r="Q7" s="162">
        <f>IFERROR(VLOOKUP($B7,'Round  (12)'!B:AA,10,0),0)</f>
        <v>4.6067975078124999</v>
      </c>
      <c r="R7" s="11" cm="1">
        <f t="array" ref="R7">IFERROR(SUM(F7:P7)-SUM(LARGE(F7:P7,{1,2})),F7)</f>
        <v>4.9490885713125001</v>
      </c>
      <c r="S7" s="35" t="e">
        <f>VLOOKUP(B7,#REF!,9,0)+#REF!</f>
        <v>#REF!</v>
      </c>
      <c r="T7" s="165">
        <f t="shared" si="5"/>
        <v>14.361130248812501</v>
      </c>
      <c r="U7" s="83">
        <f t="shared" si="6"/>
        <v>0</v>
      </c>
      <c r="V7" s="183">
        <f t="shared" si="7"/>
        <v>985.63886975118749</v>
      </c>
      <c r="W7" s="100">
        <f t="shared" si="3"/>
        <v>0</v>
      </c>
      <c r="Z7" s="69">
        <v>16</v>
      </c>
      <c r="AA7" s="131" t="s">
        <v>161</v>
      </c>
      <c r="AB7" s="69" t="s">
        <v>351</v>
      </c>
      <c r="AC7" s="69"/>
      <c r="AD7" s="69" t="s">
        <v>347</v>
      </c>
      <c r="AG7" s="69" t="s">
        <v>477</v>
      </c>
      <c r="AH7" s="132"/>
      <c r="AI7" s="69"/>
      <c r="AJ7" s="69"/>
    </row>
    <row r="8" spans="1:36" x14ac:dyDescent="0.3">
      <c r="A8" s="77">
        <f t="shared" si="4"/>
        <v>19</v>
      </c>
      <c r="B8" s="168" t="s">
        <v>4</v>
      </c>
      <c r="C8" s="45">
        <f t="shared" si="0"/>
        <v>0</v>
      </c>
      <c r="D8" s="45" t="str">
        <f t="shared" si="1"/>
        <v>Southampton</v>
      </c>
      <c r="E8" s="45" t="str">
        <f t="shared" si="2"/>
        <v>M</v>
      </c>
      <c r="F8" s="162">
        <f>IFERROR(VLOOKUP($B8,'Round 1'!B:AM,11,0),0)</f>
        <v>0</v>
      </c>
      <c r="G8" s="162">
        <f>IFERROR(VLOOKUP($B8,'Round  (2)'!B:AI,10,0),0)</f>
        <v>0.86466045531250013</v>
      </c>
      <c r="H8" s="162">
        <f>IFERROR(VLOOKUP($B8,'Round  (3)'!B:AE,14,0),0)</f>
        <v>2.1262142343750003</v>
      </c>
      <c r="I8" s="162">
        <f>IFERROR(VLOOKUP($B8,'Round (4)'!B:AG,14,0),0)</f>
        <v>0</v>
      </c>
      <c r="J8" s="162">
        <f>IFERROR(VLOOKUP($B8,'Round  (5)'!B:AL,10,0),0)</f>
        <v>0.36854380062500003</v>
      </c>
      <c r="K8" s="162">
        <f>IFERROR(VLOOKUP($B8,'Round  (6)'!B:AL,10,0),0)</f>
        <v>6.577089365</v>
      </c>
      <c r="L8" s="162">
        <f>IFERROR(VLOOKUP($B8,'Round  (7)'!B:AL,10,0),0)</f>
        <v>3.6570884831249999</v>
      </c>
      <c r="M8" s="162">
        <f>IFERROR(VLOOKUP($B8,'Round  (8)'!B:AI,10,0),0)</f>
        <v>5</v>
      </c>
      <c r="N8" s="162">
        <f>IFERROR(VLOOKUP($B8,'Round  (9)'!B:AD,10,0),0)</f>
        <v>0.51709530180000007</v>
      </c>
      <c r="O8" s="162">
        <f>IFERROR(VLOOKUP($B8,'Round  (10)'!B:T,10,0),0)</f>
        <v>0.36854380062500003</v>
      </c>
      <c r="P8" s="162">
        <f>IFERROR(VLOOKUP($B8,'Round  (11)'!B:AA,10,0),0)</f>
        <v>4</v>
      </c>
      <c r="Q8" s="162">
        <f>IFERROR(VLOOKUP($B8,'Round  (12)'!B:AA,10,0),0)</f>
        <v>6.8180603115625003</v>
      </c>
      <c r="R8" s="11" cm="1">
        <f t="array" ref="R8">IFERROR(SUM(F8:P8)-SUM(LARGE(F8:P8,{1,2})),F8)</f>
        <v>11.902146075862504</v>
      </c>
      <c r="S8" s="35" t="e">
        <f>VLOOKUP(B8,#REF!,9,0)+#REF!</f>
        <v>#REF!</v>
      </c>
      <c r="T8" s="165">
        <f t="shared" si="5"/>
        <v>30.297295752425004</v>
      </c>
      <c r="U8" s="83">
        <f t="shared" si="6"/>
        <v>0</v>
      </c>
      <c r="V8" s="183">
        <f t="shared" si="7"/>
        <v>969.70270424757496</v>
      </c>
      <c r="W8" s="100">
        <f t="shared" si="3"/>
        <v>0</v>
      </c>
      <c r="Z8" s="69">
        <v>49</v>
      </c>
      <c r="AA8" s="131" t="s">
        <v>359</v>
      </c>
      <c r="AB8" s="69" t="s">
        <v>349</v>
      </c>
      <c r="AC8" s="69"/>
      <c r="AD8" s="69" t="s">
        <v>350</v>
      </c>
      <c r="AG8" s="69" t="s">
        <v>478</v>
      </c>
      <c r="AH8" s="132"/>
      <c r="AI8" s="69"/>
      <c r="AJ8" s="69"/>
    </row>
    <row r="9" spans="1:36" x14ac:dyDescent="0.3">
      <c r="A9" s="77">
        <f t="shared" si="4"/>
        <v>9</v>
      </c>
      <c r="B9" s="168" t="s">
        <v>30</v>
      </c>
      <c r="C9" s="45" t="str">
        <f t="shared" si="0"/>
        <v>S</v>
      </c>
      <c r="D9" s="45" t="str">
        <f t="shared" si="1"/>
        <v>Weymouth</v>
      </c>
      <c r="E9" s="45" t="str">
        <f t="shared" si="2"/>
        <v>M</v>
      </c>
      <c r="F9" s="162">
        <f>IFERROR(VLOOKUP($B9,'Round 1'!B:AM,11,0),0)</f>
        <v>0.56699046250000007</v>
      </c>
      <c r="G9" s="162">
        <f>IFERROR(VLOOKUP($B9,'Round  (2)'!B:AI,10,0),0)</f>
        <v>0.22679618500000001</v>
      </c>
      <c r="H9" s="162">
        <f>IFERROR(VLOOKUP($B9,'Round  (3)'!B:AE,14,0),0)</f>
        <v>1.0489323556250001</v>
      </c>
      <c r="I9" s="162">
        <f>IFERROR(VLOOKUP($B9,'Round (4)'!B:AG,14,0),0)</f>
        <v>7.4417498203125003</v>
      </c>
      <c r="J9" s="162">
        <f>IFERROR(VLOOKUP($B9,'Round  (5)'!B:AL,10,0),0)</f>
        <v>2.7782532662500001</v>
      </c>
      <c r="K9" s="162">
        <f>IFERROR(VLOOKUP($B9,'Round  (6)'!B:AL,10,0),0)</f>
        <v>1.219029494375</v>
      </c>
      <c r="L9" s="162">
        <f>IFERROR(VLOOKUP($B9,'Round  (7)'!B:AL,10,0),0)</f>
        <v>5.1029141625000003</v>
      </c>
      <c r="M9" s="162">
        <f>IFERROR(VLOOKUP($B9,'Round  (8)'!B:AI,10,0),0)</f>
        <v>5</v>
      </c>
      <c r="N9" s="162">
        <f>IFERROR(VLOOKUP($B9,'Round  (9)'!B:AD,10,0),0)</f>
        <v>1.2700586359999999</v>
      </c>
      <c r="O9" s="162">
        <f>IFERROR(VLOOKUP($B9,'Round  (10)'!B:T,10,0),0)</f>
        <v>0</v>
      </c>
      <c r="P9" s="162">
        <f>IFERROR(VLOOKUP($B9,'Round  (11)'!B:AA,10,0),0)</f>
        <v>2</v>
      </c>
      <c r="Q9" s="162">
        <f>IFERROR(VLOOKUP($B9,'Round  (12)'!B:AA,10,0),0)</f>
        <v>14.316509178125001</v>
      </c>
      <c r="R9" s="11" cm="1">
        <f t="array" ref="R9">IFERROR(SUM(F9:P9)-SUM(LARGE(F9:P9,{1,2})),F9)</f>
        <v>14.110060399749997</v>
      </c>
      <c r="S9" s="35" t="e">
        <f>VLOOKUP(B9,#REF!,9,0)+#REF!</f>
        <v>#REF!</v>
      </c>
      <c r="T9" s="165">
        <f t="shared" si="5"/>
        <v>40.971233560687502</v>
      </c>
      <c r="U9" s="83">
        <f t="shared" si="6"/>
        <v>0</v>
      </c>
      <c r="V9" s="183">
        <f t="shared" si="7"/>
        <v>959.02876643931245</v>
      </c>
      <c r="W9" s="100">
        <f t="shared" si="3"/>
        <v>0</v>
      </c>
      <c r="Z9" s="69">
        <v>39</v>
      </c>
      <c r="AA9" s="131" t="s">
        <v>252</v>
      </c>
      <c r="AB9" s="69" t="s">
        <v>361</v>
      </c>
      <c r="AC9" s="69"/>
      <c r="AD9" s="69" t="s">
        <v>347</v>
      </c>
      <c r="AG9" s="69" t="s">
        <v>479</v>
      </c>
      <c r="AH9" s="132"/>
      <c r="AI9" s="69"/>
      <c r="AJ9" s="69"/>
    </row>
    <row r="10" spans="1:36" x14ac:dyDescent="0.3">
      <c r="A10" s="77">
        <f t="shared" si="4"/>
        <v>58</v>
      </c>
      <c r="B10" s="168" t="s">
        <v>91</v>
      </c>
      <c r="C10" s="45">
        <f t="shared" si="0"/>
        <v>0</v>
      </c>
      <c r="D10" s="45" t="str">
        <f t="shared" si="1"/>
        <v>Southampton</v>
      </c>
      <c r="E10" s="45" t="str">
        <f t="shared" si="2"/>
        <v>M</v>
      </c>
      <c r="F10" s="162">
        <f>IFERROR(VLOOKUP($B10,'Round 1'!B:AM,11,0),0)</f>
        <v>0.9355342631250001</v>
      </c>
      <c r="G10" s="162">
        <f>IFERROR(VLOOKUP($B10,'Round  (2)'!B:AI,10,0),0)</f>
        <v>0.73708760125000006</v>
      </c>
      <c r="H10" s="162">
        <f>IFERROR(VLOOKUP($B10,'Round  (3)'!B:AE,14,0),0)</f>
        <v>0.56699046250000007</v>
      </c>
      <c r="I10" s="162">
        <f>IFERROR(VLOOKUP($B10,'Round (4)'!B:AG,14,0),0)</f>
        <v>0</v>
      </c>
      <c r="J10" s="162">
        <f>IFERROR(VLOOKUP($B10,'Round  (5)'!B:AL,10,0),0)</f>
        <v>1.842719003125</v>
      </c>
      <c r="K10" s="162">
        <f>IFERROR(VLOOKUP($B10,'Round  (6)'!B:AL,10,0),0)</f>
        <v>0</v>
      </c>
      <c r="L10" s="162">
        <f>IFERROR(VLOOKUP($B10,'Round  (7)'!B:AL,10,0),0)</f>
        <v>0</v>
      </c>
      <c r="M10" s="162">
        <f>IFERROR(VLOOKUP($B10,'Round  (8)'!B:AI,10,0),0)</f>
        <v>0</v>
      </c>
      <c r="N10" s="162">
        <f>IFERROR(VLOOKUP($B10,'Round  (9)'!B:AD,10,0),0)</f>
        <v>0</v>
      </c>
      <c r="O10" s="162">
        <f>IFERROR(VLOOKUP($B10,'Round  (10)'!B:T,10,0),0)</f>
        <v>0</v>
      </c>
      <c r="P10" s="162">
        <f>IFERROR(VLOOKUP($B10,'Round  (11)'!B:AA,10,0),0)</f>
        <v>0</v>
      </c>
      <c r="Q10" s="162">
        <f>IFERROR(VLOOKUP($B10,'Round  (12)'!B:AA,10,0),0)</f>
        <v>0</v>
      </c>
      <c r="R10" s="11" cm="1">
        <f t="array" ref="R10">IFERROR(SUM(F10:P10)-SUM(LARGE(F10:P10,{1,2})),F10)</f>
        <v>1.3040780637500005</v>
      </c>
      <c r="S10" s="35" t="e">
        <f>VLOOKUP(B10,#REF!,9,0)+#REF!</f>
        <v>#REF!</v>
      </c>
      <c r="T10" s="165">
        <f t="shared" si="5"/>
        <v>4.0823313300000006</v>
      </c>
      <c r="U10" s="83">
        <f t="shared" si="6"/>
        <v>0</v>
      </c>
      <c r="V10" s="183">
        <f t="shared" si="7"/>
        <v>995.91766867000001</v>
      </c>
      <c r="W10" s="100">
        <f t="shared" si="3"/>
        <v>0</v>
      </c>
      <c r="Z10" s="69">
        <v>30</v>
      </c>
      <c r="AA10" s="131" t="s">
        <v>247</v>
      </c>
      <c r="AB10" s="69" t="s">
        <v>349</v>
      </c>
      <c r="AC10" s="69"/>
      <c r="AD10" s="69" t="s">
        <v>350</v>
      </c>
      <c r="AG10" s="69" t="s">
        <v>173</v>
      </c>
      <c r="AH10" s="132"/>
      <c r="AI10" s="69"/>
      <c r="AJ10" s="69"/>
    </row>
    <row r="11" spans="1:36" x14ac:dyDescent="0.3">
      <c r="A11" s="77">
        <f t="shared" si="4"/>
        <v>29</v>
      </c>
      <c r="B11" s="168" t="s">
        <v>62</v>
      </c>
      <c r="C11" s="45">
        <f t="shared" si="0"/>
        <v>0</v>
      </c>
      <c r="D11" s="45" t="str">
        <f t="shared" si="1"/>
        <v>Worthing</v>
      </c>
      <c r="E11" s="45" t="str">
        <f t="shared" si="2"/>
        <v>M</v>
      </c>
      <c r="F11" s="162">
        <f>IFERROR(VLOOKUP($B11,'Round 1'!B:AM,11,0),0)</f>
        <v>3.2034961131250004</v>
      </c>
      <c r="G11" s="162">
        <f>IFERROR(VLOOKUP($B11,'Round  (2)'!B:AI,10,0),0)</f>
        <v>0</v>
      </c>
      <c r="H11" s="162">
        <f>IFERROR(VLOOKUP($B11,'Round  (3)'!B:AE,14,0),0)</f>
        <v>0</v>
      </c>
      <c r="I11" s="162">
        <f>IFERROR(VLOOKUP($B11,'Round (4)'!B:AG,14,0),0)</f>
        <v>6.2227203259375008</v>
      </c>
      <c r="J11" s="162">
        <f>IFERROR(VLOOKUP($B11,'Round  (5)'!B:AL,10,0),0)</f>
        <v>0</v>
      </c>
      <c r="K11" s="162">
        <f>IFERROR(VLOOKUP($B11,'Round  (6)'!B:AL,10,0),0)</f>
        <v>0</v>
      </c>
      <c r="L11" s="162">
        <f>IFERROR(VLOOKUP($B11,'Round  (7)'!B:AL,10,0),0)</f>
        <v>0</v>
      </c>
      <c r="M11" s="162">
        <f>IFERROR(VLOOKUP($B11,'Round  (8)'!B:AI,10,0),0)</f>
        <v>0</v>
      </c>
      <c r="N11" s="162">
        <f>IFERROR(VLOOKUP($B11,'Round  (9)'!B:AD,10,0),0)</f>
        <v>0</v>
      </c>
      <c r="O11" s="162">
        <f>IFERROR(VLOOKUP($B11,'Round  (10)'!B:T,10,0),0)</f>
        <v>0</v>
      </c>
      <c r="P11" s="162">
        <f>IFERROR(VLOOKUP($B11,'Round  (11)'!B:AA,10,0),0)</f>
        <v>0</v>
      </c>
      <c r="Q11" s="162">
        <f>IFERROR(VLOOKUP($B11,'Round  (12)'!B:AA,10,0),0)</f>
        <v>10.7302945028125</v>
      </c>
      <c r="R11" s="11" cm="1">
        <f t="array" ref="R11">IFERROR(SUM(F11:P11)-SUM(LARGE(F11:P11,{1,2})),F11)</f>
        <v>0</v>
      </c>
      <c r="S11" s="35" t="e">
        <f>VLOOKUP(B11,#REF!,9,0)+#REF!</f>
        <v>#REF!</v>
      </c>
      <c r="T11" s="165">
        <f t="shared" si="5"/>
        <v>20.156510941874998</v>
      </c>
      <c r="U11" s="83">
        <f t="shared" si="6"/>
        <v>0</v>
      </c>
      <c r="V11" s="183">
        <f t="shared" si="7"/>
        <v>979.84348905812499</v>
      </c>
      <c r="W11" s="100">
        <f t="shared" si="3"/>
        <v>0</v>
      </c>
      <c r="Z11" s="69">
        <v>40</v>
      </c>
      <c r="AA11" s="131" t="s">
        <v>108</v>
      </c>
      <c r="AB11" s="69" t="s">
        <v>377</v>
      </c>
      <c r="AC11" s="69"/>
      <c r="AD11" s="69" t="s">
        <v>347</v>
      </c>
      <c r="AG11" s="69" t="s">
        <v>234</v>
      </c>
      <c r="AH11" s="132"/>
      <c r="AI11" s="69"/>
      <c r="AJ11" s="69"/>
    </row>
    <row r="12" spans="1:36" ht="14.1" customHeight="1" x14ac:dyDescent="0.3">
      <c r="A12" s="77">
        <f t="shared" si="4"/>
        <v>5</v>
      </c>
      <c r="B12" s="168" t="s">
        <v>7</v>
      </c>
      <c r="C12" s="45">
        <f t="shared" si="0"/>
        <v>0</v>
      </c>
      <c r="D12" s="45" t="str">
        <f t="shared" si="1"/>
        <v>Portsmouth</v>
      </c>
      <c r="E12" s="45" t="str">
        <f t="shared" si="2"/>
        <v>M</v>
      </c>
      <c r="F12" s="162">
        <f>IFERROR(VLOOKUP($B12,'Round 1'!B:AM,11,0),0)</f>
        <v>1.8143694800000001</v>
      </c>
      <c r="G12" s="162">
        <f>IFERROR(VLOOKUP($B12,'Round  (2)'!B:AI,10,0),0)</f>
        <v>2.0128161418750001</v>
      </c>
      <c r="H12" s="162">
        <f>IFERROR(VLOOKUP($B12,'Round  (3)'!B:AE,14,0),0)</f>
        <v>3.3594184903125002</v>
      </c>
      <c r="I12" s="162">
        <f>IFERROR(VLOOKUP($B12,'Round (4)'!B:AG,14,0),0)</f>
        <v>10.631071171875</v>
      </c>
      <c r="J12" s="162">
        <f>IFERROR(VLOOKUP($B12,'Round  (5)'!B:AL,10,0),0)</f>
        <v>1.0205828324999999</v>
      </c>
      <c r="K12" s="162">
        <f>IFERROR(VLOOKUP($B12,'Round  (6)'!B:AL,10,0),0)</f>
        <v>0</v>
      </c>
      <c r="L12" s="162">
        <f>IFERROR(VLOOKUP($B12,'Round  (7)'!B:AL,10,0),0)</f>
        <v>1.64427234125</v>
      </c>
      <c r="M12" s="162">
        <f>IFERROR(VLOOKUP($B12,'Round  (8)'!B:AI,10,0),0)</f>
        <v>3</v>
      </c>
      <c r="N12" s="162">
        <f>IFERROR(VLOOKUP($B12,'Round  (9)'!B:AD,10,0),0)</f>
        <v>0.81646626600000005</v>
      </c>
      <c r="O12" s="162">
        <f>IFERROR(VLOOKUP($B12,'Round  (10)'!B:T,10,0),0)</f>
        <v>0.28349523125000003</v>
      </c>
      <c r="P12" s="162">
        <f>IFERROR(VLOOKUP($B12,'Round  (11)'!B:AA,10,0),0)</f>
        <v>13</v>
      </c>
      <c r="Q12" s="162">
        <f>IFERROR(VLOOKUP($B12,'Round  (12)'!B:AA,10,0),0)</f>
        <v>9.3553426312500001</v>
      </c>
      <c r="R12" s="11" cm="1">
        <f t="array" ref="R12">IFERROR(SUM(F12:P12)-SUM(LARGE(F12:P12,{1,2})),F12)</f>
        <v>13.951420783187508</v>
      </c>
      <c r="S12" s="35" t="e">
        <f>VLOOKUP(B12,#REF!,9,0)+#REF!</f>
        <v>#REF!</v>
      </c>
      <c r="T12" s="165">
        <f t="shared" si="5"/>
        <v>46.937834586312505</v>
      </c>
      <c r="U12" s="83">
        <f t="shared" si="6"/>
        <v>0</v>
      </c>
      <c r="V12" s="183">
        <f t="shared" si="7"/>
        <v>953.06216541368747</v>
      </c>
      <c r="W12" s="100">
        <f t="shared" si="3"/>
        <v>0</v>
      </c>
      <c r="Z12" s="69">
        <v>44</v>
      </c>
      <c r="AA12" s="131" t="s">
        <v>367</v>
      </c>
      <c r="AB12" s="69" t="s">
        <v>351</v>
      </c>
      <c r="AC12" s="69"/>
      <c r="AD12" s="69" t="s">
        <v>350</v>
      </c>
      <c r="AG12" s="69" t="s">
        <v>59</v>
      </c>
      <c r="AH12" s="132"/>
      <c r="AI12" s="69"/>
      <c r="AJ12" s="69"/>
    </row>
    <row r="13" spans="1:36" x14ac:dyDescent="0.3">
      <c r="A13" s="77">
        <f t="shared" si="4"/>
        <v>24</v>
      </c>
      <c r="B13" s="168" t="s">
        <v>83</v>
      </c>
      <c r="C13" s="45">
        <f t="shared" si="0"/>
        <v>0</v>
      </c>
      <c r="D13" s="45" t="str">
        <f t="shared" si="1"/>
        <v>Portsmouth</v>
      </c>
      <c r="E13" s="45" t="str">
        <f t="shared" si="2"/>
        <v>M</v>
      </c>
      <c r="F13" s="162">
        <f>IFERROR(VLOOKUP($B13,'Round 1'!B:AM,11,0),0)</f>
        <v>0</v>
      </c>
      <c r="G13" s="162">
        <f>IFERROR(VLOOKUP($B13,'Round  (2)'!B:AI,10,0),0)</f>
        <v>0</v>
      </c>
      <c r="H13" s="162">
        <f>IFERROR(VLOOKUP($B13,'Round  (3)'!B:AE,14,0),0)</f>
        <v>0.11339809250000001</v>
      </c>
      <c r="I13" s="162">
        <f>IFERROR(VLOOKUP($B13,'Round (4)'!B:AG,14,0),0)</f>
        <v>5.301360824375001</v>
      </c>
      <c r="J13" s="162">
        <f>IFERROR(VLOOKUP($B13,'Round  (5)'!B:AL,10,0),0)</f>
        <v>0</v>
      </c>
      <c r="K13" s="162">
        <f>IFERROR(VLOOKUP($B13,'Round  (6)'!B:AL,10,0),0)</f>
        <v>4.053981806875</v>
      </c>
      <c r="L13" s="162">
        <f>IFERROR(VLOOKUP($B13,'Round  (7)'!B:AL,10,0),0)</f>
        <v>1.0489323556250001</v>
      </c>
      <c r="M13" s="162">
        <f>IFERROR(VLOOKUP($B13,'Round  (8)'!B:AI,10,0),0)</f>
        <v>0</v>
      </c>
      <c r="N13" s="162">
        <f>IFERROR(VLOOKUP($B13,'Round  (9)'!B:AD,10,0),0)</f>
        <v>1.6782917690000001</v>
      </c>
      <c r="O13" s="162">
        <f>IFERROR(VLOOKUP($B13,'Round  (10)'!B:T,10,0),0)</f>
        <v>1.19067997125</v>
      </c>
      <c r="P13" s="162">
        <f>IFERROR(VLOOKUP($B13,'Round  (11)'!B:AA,10,0),0)</f>
        <v>8</v>
      </c>
      <c r="Q13" s="162">
        <f>IFERROR(VLOOKUP($B13,'Round  (12)'!B:AA,10,0),0)</f>
        <v>3.8838846681250003</v>
      </c>
      <c r="R13" s="11" cm="1">
        <f t="array" ref="R13">IFERROR(SUM(F13:P13)-SUM(LARGE(F13:P13,{1,2})),F13)</f>
        <v>8.0852839952500002</v>
      </c>
      <c r="S13" s="35" t="e">
        <f>VLOOKUP(B13,#REF!,9,0)+#REF!</f>
        <v>#REF!</v>
      </c>
      <c r="T13" s="165">
        <f t="shared" si="5"/>
        <v>25.27052948775</v>
      </c>
      <c r="U13" s="83">
        <f t="shared" si="6"/>
        <v>0</v>
      </c>
      <c r="V13" s="183">
        <f t="shared" si="7"/>
        <v>974.72947051225003</v>
      </c>
      <c r="W13" s="100">
        <f t="shared" si="3"/>
        <v>0</v>
      </c>
      <c r="Z13" s="69">
        <v>57</v>
      </c>
      <c r="AA13" s="69" t="s">
        <v>91</v>
      </c>
      <c r="AB13" s="69" t="s">
        <v>356</v>
      </c>
      <c r="AC13" s="69"/>
      <c r="AD13" s="69" t="s">
        <v>347</v>
      </c>
      <c r="AG13" s="69" t="s">
        <v>300</v>
      </c>
      <c r="AH13" s="132"/>
      <c r="AI13" s="69"/>
      <c r="AJ13" s="69"/>
    </row>
    <row r="14" spans="1:36" x14ac:dyDescent="0.3">
      <c r="A14" s="77">
        <f t="shared" si="4"/>
        <v>20</v>
      </c>
      <c r="B14" s="168" t="s">
        <v>59</v>
      </c>
      <c r="C14" s="45">
        <f t="shared" si="0"/>
        <v>0</v>
      </c>
      <c r="D14" s="45" t="str">
        <f t="shared" si="1"/>
        <v>Southampton</v>
      </c>
      <c r="E14" s="45" t="str">
        <f t="shared" si="2"/>
        <v>M</v>
      </c>
      <c r="F14" s="162">
        <f>IFERROR(VLOOKUP($B14,'Round 1'!B:AM,11,0),0)</f>
        <v>2.2679618500000003</v>
      </c>
      <c r="G14" s="162">
        <f>IFERROR(VLOOKUP($B14,'Round  (2)'!B:AI,10,0),0)</f>
        <v>0.708738078125</v>
      </c>
      <c r="H14" s="162">
        <f>IFERROR(VLOOKUP($B14,'Round  (3)'!B:AE,14,0),0)</f>
        <v>1.7293209106250003</v>
      </c>
      <c r="I14" s="162">
        <f>IFERROR(VLOOKUP($B14,'Round (4)'!B:AG,14,0),0)</f>
        <v>6.6479631728125002</v>
      </c>
      <c r="J14" s="162">
        <f>IFERROR(VLOOKUP($B14,'Round  (5)'!B:AL,10,0),0)</f>
        <v>0.62368950875000007</v>
      </c>
      <c r="K14" s="162">
        <f>IFERROR(VLOOKUP($B14,'Round  (6)'!B:AL,10,0),0)</f>
        <v>0</v>
      </c>
      <c r="L14" s="162">
        <f>IFERROR(VLOOKUP($B14,'Round  (7)'!B:AL,10,0),0)</f>
        <v>0.90718474000000004</v>
      </c>
      <c r="M14" s="162">
        <f>IFERROR(VLOOKUP($B14,'Round  (8)'!B:AI,10,0),0)</f>
        <v>3</v>
      </c>
      <c r="N14" s="162">
        <f>IFERROR(VLOOKUP($B14,'Round  (9)'!B:AD,10,0),0)</f>
        <v>1.0886216879999999</v>
      </c>
      <c r="O14" s="162">
        <f>IFERROR(VLOOKUP($B14,'Round  (10)'!B:T,10,0),0)</f>
        <v>0</v>
      </c>
      <c r="P14" s="162">
        <f>IFERROR(VLOOKUP($B14,'Round  (11)'!B:AA,10,0),0)</f>
        <v>5</v>
      </c>
      <c r="Q14" s="162">
        <f>IFERROR(VLOOKUP($B14,'Round  (12)'!B:AA,10,0),0)</f>
        <v>7.3567012509375003</v>
      </c>
      <c r="R14" s="11" cm="1">
        <f t="array" ref="R14">IFERROR(SUM(F14:P14)-SUM(LARGE(F14:P14,{1,2})),F14)</f>
        <v>10.325516775500002</v>
      </c>
      <c r="S14" s="35" t="e">
        <f>VLOOKUP(B14,#REF!,9,0)+#REF!</f>
        <v>#REF!</v>
      </c>
      <c r="T14" s="165">
        <f t="shared" si="5"/>
        <v>29.330181199250003</v>
      </c>
      <c r="U14" s="83">
        <f t="shared" si="6"/>
        <v>0</v>
      </c>
      <c r="V14" s="183">
        <f t="shared" si="7"/>
        <v>970.66981880075002</v>
      </c>
      <c r="W14" s="100">
        <f t="shared" si="3"/>
        <v>0</v>
      </c>
      <c r="Z14" s="69">
        <v>26</v>
      </c>
      <c r="AA14" s="131" t="s">
        <v>365</v>
      </c>
      <c r="AB14" s="69" t="s">
        <v>366</v>
      </c>
      <c r="AC14" s="69"/>
      <c r="AD14" s="69" t="s">
        <v>350</v>
      </c>
      <c r="AG14" s="69" t="s">
        <v>454</v>
      </c>
      <c r="AH14" s="132"/>
      <c r="AI14" s="69"/>
      <c r="AJ14" s="69"/>
    </row>
    <row r="15" spans="1:36" x14ac:dyDescent="0.3">
      <c r="A15" s="77">
        <f t="shared" si="4"/>
        <v>36</v>
      </c>
      <c r="B15" s="168" t="s">
        <v>300</v>
      </c>
      <c r="C15" s="45">
        <f t="shared" si="0"/>
        <v>0</v>
      </c>
      <c r="D15" s="45" t="str">
        <f t="shared" si="1"/>
        <v>Portsmouth</v>
      </c>
      <c r="E15" s="45" t="str">
        <f t="shared" si="2"/>
        <v>M</v>
      </c>
      <c r="F15" s="162">
        <f>IFERROR(VLOOKUP($B15,'Round 1'!B:AM,11,0),0)</f>
        <v>0</v>
      </c>
      <c r="G15" s="162">
        <f>IFERROR(VLOOKUP($B15,'Round  (2)'!B:AI,10,0),0)</f>
        <v>0.73708760125000006</v>
      </c>
      <c r="H15" s="162">
        <f>IFERROR(VLOOKUP($B15,'Round  (3)'!B:AE,14,0),0)</f>
        <v>0.60951474718749998</v>
      </c>
      <c r="I15" s="162">
        <f>IFERROR(VLOOKUP($B15,'Round (4)'!B:AG,14,0),0)</f>
        <v>0</v>
      </c>
      <c r="J15" s="162">
        <f>IFERROR(VLOOKUP($B15,'Round  (5)'!B:AL,10,0),0)</f>
        <v>0</v>
      </c>
      <c r="K15" s="162">
        <f>IFERROR(VLOOKUP($B15,'Round  (6)'!B:AL,10,0),0)</f>
        <v>3.9689332375000004</v>
      </c>
      <c r="L15" s="162">
        <f>IFERROR(VLOOKUP($B15,'Round  (7)'!B:AL,10,0),0)</f>
        <v>0.22679618500000001</v>
      </c>
      <c r="M15" s="162">
        <f>IFERROR(VLOOKUP($B15,'Round  (8)'!B:AI,10,0),0)</f>
        <v>0</v>
      </c>
      <c r="N15" s="162">
        <f>IFERROR(VLOOKUP($B15,'Round  (9)'!B:AD,10,0),0)</f>
        <v>0</v>
      </c>
      <c r="O15" s="162">
        <f>IFERROR(VLOOKUP($B15,'Round  (10)'!B:T,10,0),0)</f>
        <v>1.7009713875000001</v>
      </c>
      <c r="P15" s="162">
        <f>IFERROR(VLOOKUP($B15,'Round  (11)'!B:AA,10,0),0)</f>
        <v>8</v>
      </c>
      <c r="Q15" s="162">
        <f>IFERROR(VLOOKUP($B15,'Round  (12)'!B:AA,10,0),0)</f>
        <v>0</v>
      </c>
      <c r="R15" s="11" cm="1">
        <f t="array" ref="R15">IFERROR(SUM(F15:P15)-SUM(LARGE(F15:P15,{1,2})),F15)</f>
        <v>3.2743699209375006</v>
      </c>
      <c r="S15" s="35" t="e">
        <f>VLOOKUP(B15,#REF!,9,0)+#REF!</f>
        <v>#REF!</v>
      </c>
      <c r="T15" s="165">
        <f t="shared" si="5"/>
        <v>15.2433031584375</v>
      </c>
      <c r="U15" s="83">
        <f t="shared" si="6"/>
        <v>0</v>
      </c>
      <c r="V15" s="183">
        <f t="shared" si="7"/>
        <v>984.75669684156253</v>
      </c>
      <c r="W15" s="100">
        <f t="shared" si="3"/>
        <v>0</v>
      </c>
      <c r="Z15" s="69">
        <v>12</v>
      </c>
      <c r="AA15" s="131" t="s">
        <v>357</v>
      </c>
      <c r="AB15" s="69" t="s">
        <v>358</v>
      </c>
      <c r="AC15" s="69"/>
      <c r="AD15" s="69" t="s">
        <v>347</v>
      </c>
      <c r="AG15" s="69" t="s">
        <v>48</v>
      </c>
      <c r="AH15" s="132"/>
      <c r="AI15" s="69"/>
      <c r="AJ15" s="69"/>
    </row>
    <row r="16" spans="1:36" x14ac:dyDescent="0.3">
      <c r="A16" s="77">
        <f t="shared" si="4"/>
        <v>8</v>
      </c>
      <c r="B16" s="168" t="s">
        <v>56</v>
      </c>
      <c r="C16" s="45">
        <f t="shared" si="0"/>
        <v>0</v>
      </c>
      <c r="D16" s="45" t="str">
        <f t="shared" si="1"/>
        <v>Portsmouth</v>
      </c>
      <c r="E16" s="45" t="str">
        <f t="shared" si="2"/>
        <v>M</v>
      </c>
      <c r="F16" s="162">
        <f>IFERROR(VLOOKUP($B16,'Round 1'!B:AM,11,0),0)</f>
        <v>2.4805832734375004</v>
      </c>
      <c r="G16" s="162">
        <f>IFERROR(VLOOKUP($B16,'Round  (2)'!B:AI,10,0),0)</f>
        <v>5.8825260484375006</v>
      </c>
      <c r="H16" s="162">
        <f>IFERROR(VLOOKUP($B16,'Round  (3)'!B:AE,14,0),0)</f>
        <v>5.1596132087500006</v>
      </c>
      <c r="I16" s="162">
        <f>IFERROR(VLOOKUP($B16,'Round (4)'!B:AG,14,0),0)</f>
        <v>4.8194189312500004</v>
      </c>
      <c r="J16" s="162">
        <f>IFERROR(VLOOKUP($B16,'Round  (5)'!B:AL,10,0),0)</f>
        <v>1.8143694800000001</v>
      </c>
      <c r="K16" s="162">
        <f>IFERROR(VLOOKUP($B16,'Round  (6)'!B:AL,10,0),0)</f>
        <v>5.8683512868750007</v>
      </c>
      <c r="L16" s="162">
        <f>IFERROR(VLOOKUP($B16,'Round  (7)'!B:AL,10,0),0)</f>
        <v>0.89300997843750007</v>
      </c>
      <c r="M16" s="162">
        <f>IFERROR(VLOOKUP($B16,'Round  (8)'!B:AI,10,0),0)</f>
        <v>9</v>
      </c>
      <c r="N16" s="162">
        <f>IFERROR(VLOOKUP($B16,'Round  (9)'!B:AD,10,0),0)</f>
        <v>4.1503701854999999</v>
      </c>
      <c r="O16" s="162">
        <f>IFERROR(VLOOKUP($B16,'Round  (10)'!B:T,10,0),0)</f>
        <v>1.7860199568750001</v>
      </c>
      <c r="P16" s="162">
        <f>IFERROR(VLOOKUP($B16,'Round  (11)'!B:AA,10,0),0)</f>
        <v>1</v>
      </c>
      <c r="Q16" s="162">
        <f>IFERROR(VLOOKUP($B16,'Round  (12)'!B:AA,10,0),0)</f>
        <v>0</v>
      </c>
      <c r="R16" s="11" cm="1">
        <f t="array" ref="R16">IFERROR(SUM(F16:P16)-SUM(LARGE(F16:P16,{1,2})),F16)</f>
        <v>27.971736301125002</v>
      </c>
      <c r="S16" s="35" t="e">
        <f>VLOOKUP(B16,#REF!,9,0)+#REF!</f>
        <v>#REF!</v>
      </c>
      <c r="T16" s="165">
        <f t="shared" si="5"/>
        <v>42.854262349562504</v>
      </c>
      <c r="U16" s="83">
        <f t="shared" si="6"/>
        <v>0</v>
      </c>
      <c r="V16" s="183">
        <f t="shared" si="7"/>
        <v>957.14573765043747</v>
      </c>
      <c r="W16" s="100">
        <f t="shared" si="3"/>
        <v>0</v>
      </c>
      <c r="Z16" s="69">
        <v>22</v>
      </c>
      <c r="AA16" s="131" t="s">
        <v>77</v>
      </c>
      <c r="AB16" s="69" t="s">
        <v>354</v>
      </c>
      <c r="AC16" s="69" t="s">
        <v>363</v>
      </c>
      <c r="AD16" s="69" t="s">
        <v>347</v>
      </c>
      <c r="AG16" s="69" t="s">
        <v>317</v>
      </c>
      <c r="AH16" s="132"/>
      <c r="AI16" s="69"/>
      <c r="AJ16" s="69"/>
    </row>
    <row r="17" spans="1:36" x14ac:dyDescent="0.3">
      <c r="A17" s="77">
        <f t="shared" si="4"/>
        <v>181</v>
      </c>
      <c r="B17" s="168" t="s">
        <v>45</v>
      </c>
      <c r="C17" s="45" t="str">
        <f t="shared" si="0"/>
        <v>0</v>
      </c>
      <c r="D17" s="45" t="str">
        <f t="shared" si="1"/>
        <v/>
      </c>
      <c r="E17" s="45" t="str">
        <f t="shared" si="2"/>
        <v>NM</v>
      </c>
      <c r="F17" s="162">
        <f>IFERROR(VLOOKUP($B17,'Round 1'!B:AM,11,0),0)</f>
        <v>0</v>
      </c>
      <c r="G17" s="162">
        <f>IFERROR(VLOOKUP($B17,'Round  (2)'!B:AI,10,0),0)</f>
        <v>0</v>
      </c>
      <c r="H17" s="162">
        <f>IFERROR(VLOOKUP($B17,'Round  (3)'!B:AE,14,0),0)</f>
        <v>0</v>
      </c>
      <c r="I17" s="162">
        <f>IFERROR(VLOOKUP($B17,'Round (4)'!B:AG,14,0),0)</f>
        <v>0</v>
      </c>
      <c r="J17" s="162">
        <f>IFERROR(VLOOKUP($B17,'Round  (5)'!B:AL,10,0),0)</f>
        <v>0</v>
      </c>
      <c r="K17" s="162">
        <f>IFERROR(VLOOKUP($B17,'Round  (6)'!B:AL,10,0),0)</f>
        <v>0</v>
      </c>
      <c r="L17" s="162">
        <f>IFERROR(VLOOKUP($B17,'Round  (7)'!B:AL,10,0),0)</f>
        <v>0</v>
      </c>
      <c r="M17" s="162">
        <f>IFERROR(VLOOKUP($B17,'Round  (8)'!B:AI,10,0),0)</f>
        <v>0</v>
      </c>
      <c r="N17" s="162">
        <f>IFERROR(VLOOKUP($B17,'Round  (9)'!B:AD,10,0),0)</f>
        <v>0</v>
      </c>
      <c r="O17" s="162">
        <f>IFERROR(VLOOKUP($B17,'Round  (10)'!B:T,10,0),0)</f>
        <v>0</v>
      </c>
      <c r="P17" s="162">
        <f>IFERROR(VLOOKUP($B17,'Round  (11)'!B:AA,10,0),0)</f>
        <v>0</v>
      </c>
      <c r="Q17" s="162">
        <f>IFERROR(VLOOKUP($B17,'Round  (12)'!B:AA,10,0),0)</f>
        <v>0</v>
      </c>
      <c r="R17" s="11" cm="1">
        <f t="array" ref="R17">IFERROR(SUM(F17:P17)-SUM(LARGE(F17:P17,{1,2})),F17)</f>
        <v>0</v>
      </c>
      <c r="S17" s="35" t="e">
        <f>VLOOKUP(B17,#REF!,9,0)+#REF!</f>
        <v>#REF!</v>
      </c>
      <c r="T17" s="165">
        <f t="shared" si="5"/>
        <v>0</v>
      </c>
      <c r="U17" s="83">
        <f t="shared" si="6"/>
        <v>0</v>
      </c>
      <c r="V17" s="183">
        <f t="shared" si="7"/>
        <v>1000</v>
      </c>
      <c r="W17" s="100">
        <f t="shared" si="3"/>
        <v>0</v>
      </c>
      <c r="Z17" s="69">
        <v>9</v>
      </c>
      <c r="AA17" s="131" t="s">
        <v>59</v>
      </c>
      <c r="AB17" s="69" t="s">
        <v>356</v>
      </c>
      <c r="AC17" s="69"/>
      <c r="AD17" s="69" t="s">
        <v>347</v>
      </c>
      <c r="AG17" s="69" t="s">
        <v>480</v>
      </c>
      <c r="AH17" s="132"/>
      <c r="AI17" s="69"/>
      <c r="AJ17" s="69"/>
    </row>
    <row r="18" spans="1:36" x14ac:dyDescent="0.3">
      <c r="A18" s="77">
        <f t="shared" si="4"/>
        <v>40</v>
      </c>
      <c r="B18" s="168" t="s">
        <v>65</v>
      </c>
      <c r="C18" s="45">
        <f t="shared" si="0"/>
        <v>0</v>
      </c>
      <c r="D18" s="45">
        <f t="shared" si="1"/>
        <v>0</v>
      </c>
      <c r="E18" s="45" t="str">
        <f t="shared" si="2"/>
        <v>M</v>
      </c>
      <c r="F18" s="162">
        <f>IFERROR(VLOOKUP($B18,'Round 1'!B:AM,11,0),0)</f>
        <v>1.9135928109375</v>
      </c>
      <c r="G18" s="162">
        <f>IFERROR(VLOOKUP($B18,'Round  (2)'!B:AI,10,0),0)</f>
        <v>0.99223330937500009</v>
      </c>
      <c r="H18" s="162">
        <f>IFERROR(VLOOKUP($B18,'Round  (3)'!B:AE,14,0),0)</f>
        <v>1.2757285406250001</v>
      </c>
      <c r="I18" s="162">
        <f>IFERROR(VLOOKUP($B18,'Round (4)'!B:AG,14,0),0)</f>
        <v>3.5011661059375001</v>
      </c>
      <c r="J18" s="162">
        <f>IFERROR(VLOOKUP($B18,'Round  (5)'!B:AL,10,0),0)</f>
        <v>0.73708760125000006</v>
      </c>
      <c r="K18" s="162">
        <f>IFERROR(VLOOKUP($B18,'Round  (6)'!B:AL,10,0),0)</f>
        <v>3.9405837143750002</v>
      </c>
      <c r="L18" s="162">
        <f>IFERROR(VLOOKUP($B18,'Round  (7)'!B:AL,10,0),0)</f>
        <v>1.5025247256250001</v>
      </c>
      <c r="M18" s="162">
        <f>IFERROR(VLOOKUP($B18,'Round  (8)'!B:AI,10,0),0)</f>
        <v>0</v>
      </c>
      <c r="N18" s="162">
        <f>IFERROR(VLOOKUP($B18,'Round  (9)'!B:AD,10,0),0)</f>
        <v>0</v>
      </c>
      <c r="O18" s="162">
        <f>IFERROR(VLOOKUP($B18,'Round  (10)'!B:T,10,0),0)</f>
        <v>0</v>
      </c>
      <c r="P18" s="162">
        <f>IFERROR(VLOOKUP($B18,'Round  (11)'!B:AA,10,0),0)</f>
        <v>0</v>
      </c>
      <c r="Q18" s="162">
        <f>IFERROR(VLOOKUP($B18,'Round  (12)'!B:AA,10,0),0)</f>
        <v>0</v>
      </c>
      <c r="R18" s="11" cm="1">
        <f t="array" ref="R18">IFERROR(SUM(F18:P18)-SUM(LARGE(F18:P18,{1,2})),F18)</f>
        <v>6.4211669878124997</v>
      </c>
      <c r="S18" s="35" t="e">
        <f>VLOOKUP(B18,#REF!,9,0)+#REF!</f>
        <v>#REF!</v>
      </c>
      <c r="T18" s="165">
        <f t="shared" si="5"/>
        <v>13.862916808125</v>
      </c>
      <c r="U18" s="83">
        <f t="shared" si="6"/>
        <v>0</v>
      </c>
      <c r="V18" s="183">
        <f t="shared" si="7"/>
        <v>986.13708319187504</v>
      </c>
      <c r="W18" s="100">
        <f t="shared" si="3"/>
        <v>0</v>
      </c>
      <c r="Z18" s="69">
        <v>4</v>
      </c>
      <c r="AA18" s="69" t="s">
        <v>477</v>
      </c>
      <c r="AB18" s="69" t="s">
        <v>362</v>
      </c>
      <c r="AC18" s="69"/>
      <c r="AD18" s="69" t="s">
        <v>350</v>
      </c>
      <c r="AG18" s="69" t="s">
        <v>357</v>
      </c>
      <c r="AH18" s="132"/>
      <c r="AI18" s="69"/>
      <c r="AJ18" s="69"/>
    </row>
    <row r="19" spans="1:36" x14ac:dyDescent="0.3">
      <c r="A19" s="77">
        <f t="shared" si="4"/>
        <v>43</v>
      </c>
      <c r="B19" s="168" t="s">
        <v>36</v>
      </c>
      <c r="C19" s="45">
        <f t="shared" si="0"/>
        <v>0</v>
      </c>
      <c r="D19" s="45" t="str">
        <f t="shared" si="1"/>
        <v>Portsmouth</v>
      </c>
      <c r="E19" s="45" t="str">
        <f t="shared" si="2"/>
        <v>M</v>
      </c>
      <c r="F19" s="162">
        <f>IFERROR(VLOOKUP($B19,'Round 1'!B:AM,11,0),0)</f>
        <v>0</v>
      </c>
      <c r="G19" s="162">
        <f>IFERROR(VLOOKUP($B19,'Round  (2)'!B:AI,10,0),0)</f>
        <v>0</v>
      </c>
      <c r="H19" s="162">
        <f>IFERROR(VLOOKUP($B19,'Round  (3)'!B:AE,14,0),0)</f>
        <v>0</v>
      </c>
      <c r="I19" s="162">
        <f>IFERROR(VLOOKUP($B19,'Round (4)'!B:AG,14,0),0)</f>
        <v>0</v>
      </c>
      <c r="J19" s="162">
        <f>IFERROR(VLOOKUP($B19,'Round  (5)'!B:AL,10,0),0)</f>
        <v>0</v>
      </c>
      <c r="K19" s="162">
        <f>IFERROR(VLOOKUP($B19,'Round  (6)'!B:AL,10,0),0)</f>
        <v>0.65203903187500001</v>
      </c>
      <c r="L19" s="162">
        <f>IFERROR(VLOOKUP($B19,'Round  (7)'!B:AL,10,0),0)</f>
        <v>0</v>
      </c>
      <c r="M19" s="162">
        <f>IFERROR(VLOOKUP($B19,'Round  (8)'!B:AI,10,0),0)</f>
        <v>0</v>
      </c>
      <c r="N19" s="162">
        <f>IFERROR(VLOOKUP($B19,'Round  (9)'!B:AD,10,0),0)</f>
        <v>0</v>
      </c>
      <c r="O19" s="162">
        <f>IFERROR(VLOOKUP($B19,'Round  (10)'!B:T,10,0),0)</f>
        <v>0</v>
      </c>
      <c r="P19" s="162">
        <f>IFERROR(VLOOKUP($B19,'Round  (11)'!B:AA,10,0),0)</f>
        <v>11</v>
      </c>
      <c r="Q19" s="162">
        <f>IFERROR(VLOOKUP($B19,'Round  (12)'!B:AA,10,0),0)</f>
        <v>0</v>
      </c>
      <c r="R19" s="11" cm="1">
        <f t="array" ref="R19">IFERROR(SUM(F19:P19)-SUM(LARGE(F19:P19,{1,2})),F19)</f>
        <v>0</v>
      </c>
      <c r="S19" s="35" t="e">
        <f>VLOOKUP(B19,#REF!,9,0)+#REF!</f>
        <v>#REF!</v>
      </c>
      <c r="T19" s="165">
        <f t="shared" si="5"/>
        <v>11.652039031875001</v>
      </c>
      <c r="U19" s="83">
        <f t="shared" si="6"/>
        <v>0</v>
      </c>
      <c r="V19" s="183">
        <f t="shared" si="7"/>
        <v>988.34796096812499</v>
      </c>
      <c r="W19" s="100">
        <f t="shared" si="3"/>
        <v>0</v>
      </c>
      <c r="Z19" s="69">
        <v>13</v>
      </c>
      <c r="AA19" s="131" t="s">
        <v>393</v>
      </c>
      <c r="AB19" s="69" t="s">
        <v>351</v>
      </c>
      <c r="AC19" s="69"/>
      <c r="AD19" s="69" t="s">
        <v>350</v>
      </c>
      <c r="AG19" s="69" t="s">
        <v>393</v>
      </c>
      <c r="AH19" s="132"/>
      <c r="AI19" s="69"/>
      <c r="AJ19" s="69"/>
    </row>
    <row r="20" spans="1:36" x14ac:dyDescent="0.3">
      <c r="A20" s="77">
        <f t="shared" si="4"/>
        <v>55</v>
      </c>
      <c r="B20" s="168" t="s">
        <v>80</v>
      </c>
      <c r="C20" s="45" t="str">
        <f t="shared" si="0"/>
        <v>S</v>
      </c>
      <c r="D20" s="45" t="str">
        <f t="shared" si="1"/>
        <v>IOW</v>
      </c>
      <c r="E20" s="45" t="str">
        <f t="shared" si="2"/>
        <v>M</v>
      </c>
      <c r="F20" s="162">
        <f>IFERROR(VLOOKUP($B20,'Round 1'!B:AM,11,0),0)</f>
        <v>0.60951474718749998</v>
      </c>
      <c r="G20" s="162">
        <f>IFERROR(VLOOKUP($B20,'Round  (2)'!B:AI,10,0),0)</f>
        <v>0.45359237000000002</v>
      </c>
      <c r="H20" s="162">
        <f>IFERROR(VLOOKUP($B20,'Round  (3)'!B:AE,14,0),0)</f>
        <v>1.0489323556250001</v>
      </c>
      <c r="I20" s="162">
        <f>IFERROR(VLOOKUP($B20,'Round (4)'!B:AG,14,0),0)</f>
        <v>2.3813599425000005</v>
      </c>
      <c r="J20" s="162">
        <f>IFERROR(VLOOKUP($B20,'Round  (5)'!B:AL,10,0),0)</f>
        <v>0.68038855500000006</v>
      </c>
      <c r="K20" s="162">
        <f>IFERROR(VLOOKUP($B20,'Round  (6)'!B:AL,10,0),0)</f>
        <v>0</v>
      </c>
      <c r="L20" s="162">
        <f>IFERROR(VLOOKUP($B20,'Round  (7)'!B:AL,10,0),0)</f>
        <v>0</v>
      </c>
      <c r="M20" s="162">
        <f>IFERROR(VLOOKUP($B20,'Round  (8)'!B:AI,10,0),0)</f>
        <v>0</v>
      </c>
      <c r="N20" s="162">
        <f>IFERROR(VLOOKUP($B20,'Round  (9)'!B:AD,10,0),0)</f>
        <v>0</v>
      </c>
      <c r="O20" s="162">
        <f>IFERROR(VLOOKUP($B20,'Round  (10)'!B:T,10,0),0)</f>
        <v>0</v>
      </c>
      <c r="P20" s="162">
        <f>IFERROR(VLOOKUP($B20,'Round  (11)'!B:AA,10,0),0)</f>
        <v>0</v>
      </c>
      <c r="Q20" s="162">
        <f>IFERROR(VLOOKUP($B20,'Round  (12)'!B:AA,10,0),0)</f>
        <v>0</v>
      </c>
      <c r="R20" s="11" cm="1">
        <f t="array" ref="R20">IFERROR(SUM(F20:P20)-SUM(LARGE(F20:P20,{1,2})),F20)</f>
        <v>1.7434956721875006</v>
      </c>
      <c r="S20" s="35" t="e">
        <f>VLOOKUP(B20,#REF!,9,0)+#REF!</f>
        <v>#REF!</v>
      </c>
      <c r="T20" s="165">
        <f t="shared" si="5"/>
        <v>5.1737879703125014</v>
      </c>
      <c r="U20" s="83">
        <f t="shared" si="6"/>
        <v>0</v>
      </c>
      <c r="V20" s="183">
        <f t="shared" si="7"/>
        <v>994.82621202968755</v>
      </c>
      <c r="W20" s="100">
        <f t="shared" si="3"/>
        <v>0</v>
      </c>
      <c r="Z20" s="69">
        <v>7</v>
      </c>
      <c r="AA20" s="131" t="s">
        <v>173</v>
      </c>
      <c r="AB20" s="69" t="s">
        <v>386</v>
      </c>
      <c r="AC20" s="69" t="s">
        <v>363</v>
      </c>
      <c r="AD20" s="69" t="s">
        <v>347</v>
      </c>
      <c r="AG20" s="69" t="s">
        <v>405</v>
      </c>
      <c r="AH20" s="132"/>
      <c r="AI20" s="69"/>
      <c r="AJ20" s="69"/>
    </row>
    <row r="21" spans="1:36" x14ac:dyDescent="0.3">
      <c r="A21" s="77">
        <f t="shared" si="4"/>
        <v>156</v>
      </c>
      <c r="B21" s="168" t="s">
        <v>112</v>
      </c>
      <c r="C21" s="45" t="str">
        <f t="shared" si="0"/>
        <v>0</v>
      </c>
      <c r="D21" s="45" t="str">
        <f t="shared" si="1"/>
        <v/>
      </c>
      <c r="E21" s="45" t="str">
        <f t="shared" si="2"/>
        <v>NM</v>
      </c>
      <c r="F21" s="162">
        <f>IFERROR(VLOOKUP($B21,'Round 1'!B:AM,11,0),0)</f>
        <v>0.45359237000000002</v>
      </c>
      <c r="G21" s="162">
        <f>IFERROR(VLOOKUP($B21,'Round  (2)'!B:AI,10,0),0)</f>
        <v>0</v>
      </c>
      <c r="H21" s="162">
        <f>IFERROR(VLOOKUP($B21,'Round  (3)'!B:AE,14,0),0)</f>
        <v>0</v>
      </c>
      <c r="I21" s="162">
        <f>IFERROR(VLOOKUP($B21,'Round (4)'!B:AG,14,0),0)</f>
        <v>4.4792246537499993</v>
      </c>
      <c r="J21" s="162">
        <f>IFERROR(VLOOKUP($B21,'Round  (5)'!B:AL,10,0),0)</f>
        <v>0</v>
      </c>
      <c r="K21" s="162">
        <f>IFERROR(VLOOKUP($B21,'Round  (6)'!B:AL,10,0),0)</f>
        <v>0</v>
      </c>
      <c r="L21" s="162">
        <f>IFERROR(VLOOKUP($B21,'Round  (7)'!B:AL,10,0),0)</f>
        <v>0</v>
      </c>
      <c r="M21" s="162">
        <f>IFERROR(VLOOKUP($B21,'Round  (8)'!B:AI,10,0),0)</f>
        <v>0</v>
      </c>
      <c r="N21" s="162">
        <f>IFERROR(VLOOKUP($B21,'Round  (9)'!B:AD,10,0),0)</f>
        <v>2.8349523125000001E-2</v>
      </c>
      <c r="O21" s="162">
        <f>IFERROR(VLOOKUP($B21,'Round  (10)'!B:T,10,0),0)</f>
        <v>0</v>
      </c>
      <c r="P21" s="162">
        <f>IFERROR(VLOOKUP($B21,'Round  (11)'!B:AA,10,0),0)</f>
        <v>0</v>
      </c>
      <c r="Q21" s="162">
        <f>IFERROR(VLOOKUP($B21,'Round  (12)'!B:AA,10,0),0)</f>
        <v>0</v>
      </c>
      <c r="R21" s="11" cm="1">
        <f t="array" ref="R21">IFERROR(SUM(F21:P21)-SUM(LARGE(F21:P21,{1,2})),F21)</f>
        <v>2.834952312499972E-2</v>
      </c>
      <c r="S21" s="35" t="e">
        <f>VLOOKUP(B21,#REF!,9,0)+#REF!</f>
        <v>#REF!</v>
      </c>
      <c r="T21" s="165">
        <f t="shared" si="5"/>
        <v>4.961166546874999</v>
      </c>
      <c r="U21" s="83">
        <f t="shared" si="6"/>
        <v>0</v>
      </c>
      <c r="V21" s="183">
        <f t="shared" si="7"/>
        <v>995.03883345312499</v>
      </c>
      <c r="W21" s="100">
        <f t="shared" si="3"/>
        <v>0</v>
      </c>
      <c r="Z21" s="69">
        <v>24</v>
      </c>
      <c r="AA21" s="131" t="s">
        <v>348</v>
      </c>
      <c r="AB21" s="69" t="s">
        <v>351</v>
      </c>
      <c r="AC21" s="69"/>
      <c r="AD21" s="69" t="s">
        <v>350</v>
      </c>
      <c r="AG21" s="69" t="s">
        <v>424</v>
      </c>
      <c r="AH21" s="132"/>
      <c r="AI21" s="69"/>
      <c r="AJ21" s="69"/>
    </row>
    <row r="22" spans="1:36" x14ac:dyDescent="0.3">
      <c r="A22" s="77">
        <f t="shared" si="4"/>
        <v>21</v>
      </c>
      <c r="B22" s="169" t="s">
        <v>51</v>
      </c>
      <c r="C22" s="45">
        <f t="shared" si="0"/>
        <v>0</v>
      </c>
      <c r="D22" s="45" t="str">
        <f t="shared" si="1"/>
        <v>Southampton</v>
      </c>
      <c r="E22" s="45" t="str">
        <f t="shared" si="2"/>
        <v>M</v>
      </c>
      <c r="F22" s="162">
        <f>IFERROR(VLOOKUP($B22,'Round 1'!B:AM,11,0),0)</f>
        <v>0.94970902468750007</v>
      </c>
      <c r="G22" s="162">
        <f>IFERROR(VLOOKUP($B22,'Round  (2)'!B:AI,10,0),0)</f>
        <v>0.56699046250000007</v>
      </c>
      <c r="H22" s="162">
        <f>IFERROR(VLOOKUP($B22,'Round  (3)'!B:AE,14,0),0)</f>
        <v>0.85048569375000005</v>
      </c>
      <c r="I22" s="162">
        <f>IFERROR(VLOOKUP($B22,'Round (4)'!B:AG,14,0),0)</f>
        <v>3.5153408675000004</v>
      </c>
      <c r="J22" s="162">
        <f>IFERROR(VLOOKUP($B22,'Round  (5)'!B:AL,10,0),0)</f>
        <v>4.8194189312500004</v>
      </c>
      <c r="K22" s="162">
        <f>IFERROR(VLOOKUP($B22,'Round  (6)'!B:AL,10,0),0)</f>
        <v>1.9844666187500002</v>
      </c>
      <c r="L22" s="162">
        <f>IFERROR(VLOOKUP($B22,'Round  (7)'!B:AL,10,0),0)</f>
        <v>3.1751465900000002</v>
      </c>
      <c r="M22" s="162">
        <f>IFERROR(VLOOKUP($B22,'Round  (8)'!B:AI,10,0),0)</f>
        <v>0</v>
      </c>
      <c r="N22" s="162">
        <f>IFERROR(VLOOKUP($B22,'Round  (9)'!B:AD,10,0),0)</f>
        <v>0</v>
      </c>
      <c r="O22" s="162">
        <f>IFERROR(VLOOKUP($B22,'Round  (10)'!B:T,10,0),0)</f>
        <v>0.56699046250000007</v>
      </c>
      <c r="P22" s="162">
        <f>IFERROR(VLOOKUP($B22,'Round  (11)'!B:AA,10,0),0)</f>
        <v>5</v>
      </c>
      <c r="Q22" s="162">
        <f>IFERROR(VLOOKUP($B22,'Round  (12)'!B:AA,10,0),0)</f>
        <v>7.8102936209375002</v>
      </c>
      <c r="R22" s="11" cm="1">
        <f t="array" ref="R22">IFERROR(SUM(F22:P22)-SUM(LARGE(F22:P22,{1,2})),F22)</f>
        <v>11.6091297196875</v>
      </c>
      <c r="S22" s="35" t="e">
        <f>VLOOKUP(B22,#REF!,9,0)+#REF!</f>
        <v>#REF!</v>
      </c>
      <c r="T22" s="165">
        <f t="shared" si="5"/>
        <v>29.238842271875001</v>
      </c>
      <c r="U22" s="83">
        <f t="shared" si="6"/>
        <v>0</v>
      </c>
      <c r="V22" s="183">
        <f t="shared" si="7"/>
        <v>970.761157728125</v>
      </c>
      <c r="W22" s="100">
        <f t="shared" si="3"/>
        <v>0</v>
      </c>
      <c r="Z22" s="69">
        <v>27</v>
      </c>
      <c r="AA22" s="131" t="s">
        <v>30</v>
      </c>
      <c r="AB22" s="69" t="s">
        <v>366</v>
      </c>
      <c r="AC22" s="69" t="s">
        <v>363</v>
      </c>
      <c r="AD22" s="69" t="s">
        <v>347</v>
      </c>
      <c r="AG22" s="69" t="s">
        <v>372</v>
      </c>
      <c r="AH22" s="132"/>
      <c r="AI22" s="69"/>
      <c r="AJ22" s="69"/>
    </row>
    <row r="23" spans="1:36" x14ac:dyDescent="0.3">
      <c r="A23" s="77">
        <f t="shared" si="4"/>
        <v>7</v>
      </c>
      <c r="B23" s="168" t="s">
        <v>73</v>
      </c>
      <c r="C23" s="45" t="str">
        <f t="shared" si="0"/>
        <v>S</v>
      </c>
      <c r="D23" s="45" t="str">
        <f t="shared" si="1"/>
        <v>Bournemouth</v>
      </c>
      <c r="E23" s="45" t="str">
        <f t="shared" si="2"/>
        <v>M</v>
      </c>
      <c r="F23" s="162">
        <f>IFERROR(VLOOKUP($B23,'Round 1'!B:AM,11,0),0)</f>
        <v>1.3749518715625002</v>
      </c>
      <c r="G23" s="162">
        <f>IFERROR(VLOOKUP($B23,'Round  (2)'!B:AI,10,0),0)</f>
        <v>1.5166994871875001</v>
      </c>
      <c r="H23" s="162">
        <f>IFERROR(VLOOKUP($B23,'Round  (3)'!B:AE,14,0),0)</f>
        <v>1.6442723412500002</v>
      </c>
      <c r="I23" s="162">
        <f>IFERROR(VLOOKUP($B23,'Round (4)'!B:AG,14,0),0)</f>
        <v>6.9881574503125004</v>
      </c>
      <c r="J23" s="162">
        <f>IFERROR(VLOOKUP($B23,'Round  (5)'!B:AL,10,0),0)</f>
        <v>1.615922818125</v>
      </c>
      <c r="K23" s="162">
        <f>IFERROR(VLOOKUP($B23,'Round  (6)'!B:AL,10,0),0)</f>
        <v>3.4869913443750002</v>
      </c>
      <c r="L23" s="162">
        <f>IFERROR(VLOOKUP($B23,'Round  (7)'!B:AL,10,0),0)</f>
        <v>2.1829132806250002</v>
      </c>
      <c r="M23" s="162">
        <f>IFERROR(VLOOKUP($B23,'Round  (8)'!B:AI,10,0),0)</f>
        <v>4</v>
      </c>
      <c r="N23" s="162">
        <f>IFERROR(VLOOKUP($B23,'Round  (9)'!B:AD,10,0),0)</f>
        <v>1.4152081944000001</v>
      </c>
      <c r="O23" s="162">
        <f>IFERROR(VLOOKUP($B23,'Round  (10)'!B:T,10,0),0)</f>
        <v>3.4444670596875002</v>
      </c>
      <c r="P23" s="162">
        <f>IFERROR(VLOOKUP($B23,'Round  (11)'!B:AA,10,0),0)</f>
        <v>8</v>
      </c>
      <c r="Q23" s="162">
        <f>IFERROR(VLOOKUP($B23,'Round  (12)'!B:AA,10,0),0)</f>
        <v>7.9095169518750001</v>
      </c>
      <c r="R23" s="11" cm="1">
        <f t="array" ref="R23">IFERROR(SUM(F23:P23)-SUM(LARGE(F23:P23,{1,2})),F23)</f>
        <v>20.681426397212505</v>
      </c>
      <c r="S23" s="35" t="e">
        <f>VLOOKUP(B23,#REF!,9,0)+#REF!</f>
        <v>#REF!</v>
      </c>
      <c r="T23" s="165">
        <f t="shared" si="5"/>
        <v>43.579100799400003</v>
      </c>
      <c r="U23" s="83">
        <f t="shared" si="6"/>
        <v>0</v>
      </c>
      <c r="V23" s="183">
        <f t="shared" si="7"/>
        <v>956.42089920060005</v>
      </c>
      <c r="W23" s="100">
        <f t="shared" si="3"/>
        <v>0</v>
      </c>
      <c r="Z23" s="69">
        <v>32</v>
      </c>
      <c r="AA23" s="131" t="s">
        <v>180</v>
      </c>
      <c r="AB23" s="69" t="s">
        <v>358</v>
      </c>
      <c r="AC23" s="69" t="s">
        <v>373</v>
      </c>
      <c r="AD23" s="69" t="s">
        <v>347</v>
      </c>
      <c r="AG23" s="69" t="s">
        <v>407</v>
      </c>
      <c r="AH23" s="132"/>
      <c r="AI23" s="69"/>
      <c r="AJ23" s="69"/>
    </row>
    <row r="24" spans="1:36" x14ac:dyDescent="0.3">
      <c r="A24" s="77">
        <f t="shared" si="4"/>
        <v>53</v>
      </c>
      <c r="B24" s="168" t="s">
        <v>72</v>
      </c>
      <c r="C24" s="45">
        <f t="shared" si="0"/>
        <v>0</v>
      </c>
      <c r="D24" s="45" t="str">
        <f t="shared" si="1"/>
        <v>Worthing</v>
      </c>
      <c r="E24" s="45" t="str">
        <f t="shared" si="2"/>
        <v>M</v>
      </c>
      <c r="F24" s="162">
        <f>IFERROR(VLOOKUP($B24,'Round 1'!B:AM,11,0),0)</f>
        <v>0</v>
      </c>
      <c r="G24" s="162">
        <f>IFERROR(VLOOKUP($B24,'Round  (2)'!B:AI,10,0),0)</f>
        <v>0</v>
      </c>
      <c r="H24" s="162">
        <f>IFERROR(VLOOKUP($B24,'Round  (3)'!B:AE,14,0),0)</f>
        <v>0</v>
      </c>
      <c r="I24" s="162">
        <f>IFERROR(VLOOKUP($B24,'Round (4)'!B:AG,14,0),0)</f>
        <v>0</v>
      </c>
      <c r="J24" s="162">
        <f>IFERROR(VLOOKUP($B24,'Round  (5)'!B:AL,10,0),0)</f>
        <v>0</v>
      </c>
      <c r="K24" s="162">
        <f>IFERROR(VLOOKUP($B24,'Round  (6)'!B:AL,10,0),0)</f>
        <v>5.6132055787500006</v>
      </c>
      <c r="L24" s="162">
        <f>IFERROR(VLOOKUP($B24,'Round  (7)'!B:AL,10,0),0)</f>
        <v>0.45359237000000002</v>
      </c>
      <c r="M24" s="162">
        <f>IFERROR(VLOOKUP($B24,'Round  (8)'!B:AI,10,0),0)</f>
        <v>0</v>
      </c>
      <c r="N24" s="162">
        <f>IFERROR(VLOOKUP($B24,'Round  (9)'!B:AD,10,0),0)</f>
        <v>0</v>
      </c>
      <c r="O24" s="162">
        <f>IFERROR(VLOOKUP($B24,'Round  (10)'!B:T,10,0),0)</f>
        <v>1.9844666187500002</v>
      </c>
      <c r="P24" s="162">
        <f>IFERROR(VLOOKUP($B24,'Round  (11)'!B:AA,10,0),0)</f>
        <v>0</v>
      </c>
      <c r="Q24" s="162">
        <f>IFERROR(VLOOKUP($B24,'Round  (12)'!B:AA,10,0),0)</f>
        <v>0</v>
      </c>
      <c r="R24" s="11" cm="1">
        <f t="array" ref="R24">IFERROR(SUM(F24:P24)-SUM(LARGE(F24:P24,{1,2})),F24)</f>
        <v>0.45359236999999997</v>
      </c>
      <c r="S24" s="35" t="e">
        <f>VLOOKUP(B24,#REF!,9,0)+#REF!</f>
        <v>#REF!</v>
      </c>
      <c r="T24" s="165">
        <f t="shared" si="5"/>
        <v>8.0512645675000005</v>
      </c>
      <c r="U24" s="83">
        <f t="shared" si="6"/>
        <v>0</v>
      </c>
      <c r="V24" s="183">
        <f t="shared" si="7"/>
        <v>991.94873543250003</v>
      </c>
      <c r="W24" s="100">
        <f t="shared" si="3"/>
        <v>0</v>
      </c>
      <c r="Z24" s="69">
        <v>17</v>
      </c>
      <c r="AA24" s="131" t="s">
        <v>381</v>
      </c>
      <c r="AB24" s="69" t="s">
        <v>382</v>
      </c>
      <c r="AC24" s="69"/>
      <c r="AD24" s="69" t="s">
        <v>350</v>
      </c>
      <c r="AG24" s="69" t="s">
        <v>379</v>
      </c>
      <c r="AH24" s="132"/>
      <c r="AI24" s="69"/>
      <c r="AJ24" s="69"/>
    </row>
    <row r="25" spans="1:36" x14ac:dyDescent="0.3">
      <c r="A25" s="77">
        <f t="shared" si="4"/>
        <v>4</v>
      </c>
      <c r="B25" s="168" t="s">
        <v>172</v>
      </c>
      <c r="C25" s="45">
        <f t="shared" si="0"/>
        <v>0</v>
      </c>
      <c r="D25" s="45" t="str">
        <f t="shared" si="1"/>
        <v>Southampton</v>
      </c>
      <c r="E25" s="45" t="str">
        <f t="shared" si="2"/>
        <v>M</v>
      </c>
      <c r="F25" s="162">
        <f>IFERROR(VLOOKUP($B25,'Round 1'!B:AM,11,0),0)</f>
        <v>2.5089327965625001</v>
      </c>
      <c r="G25" s="162">
        <f>IFERROR(VLOOKUP($B25,'Round  (2)'!B:AI,10,0),0)</f>
        <v>0</v>
      </c>
      <c r="H25" s="162">
        <f>IFERROR(VLOOKUP($B25,'Round  (3)'!B:AE,14,0),0)</f>
        <v>2.7782532662500001</v>
      </c>
      <c r="I25" s="162">
        <f>IFERROR(VLOOKUP($B25,'Round (4)'!B:AG,14,0),0)</f>
        <v>8.2213617062499988</v>
      </c>
      <c r="J25" s="162">
        <f>IFERROR(VLOOKUP($B25,'Round  (5)'!B:AL,10,0),0)</f>
        <v>0</v>
      </c>
      <c r="K25" s="162">
        <f>IFERROR(VLOOKUP($B25,'Round  (6)'!B:AL,10,0),0)</f>
        <v>1.2473790175000001</v>
      </c>
      <c r="L25" s="162">
        <f>IFERROR(VLOOKUP($B25,'Round  (7)'!B:AL,10,0),0)</f>
        <v>0.59533998562500001</v>
      </c>
      <c r="M25" s="162">
        <f>IFERROR(VLOOKUP($B25,'Round  (8)'!B:AI,10,0),0)</f>
        <v>15</v>
      </c>
      <c r="N25" s="162">
        <f>IFERROR(VLOOKUP($B25,'Round  (9)'!B:AD,10,0),0)</f>
        <v>0.68038855500000006</v>
      </c>
      <c r="O25" s="162">
        <f>IFERROR(VLOOKUP($B25,'Round  (10)'!B:T,10,0),0)</f>
        <v>0.45359237000000002</v>
      </c>
      <c r="P25" s="162">
        <f>IFERROR(VLOOKUP($B25,'Round  (11)'!B:AA,10,0),0)</f>
        <v>8</v>
      </c>
      <c r="Q25" s="162">
        <f>IFERROR(VLOOKUP($B25,'Round  (12)'!B:AA,10,0),0)</f>
        <v>11.524081150312501</v>
      </c>
      <c r="R25" s="11" cm="1">
        <f t="array" ref="R25">IFERROR(SUM(F25:P25)-SUM(LARGE(F25:P25,{1,2})),F25)</f>
        <v>16.263885990937503</v>
      </c>
      <c r="S25" s="35" t="e">
        <f>VLOOKUP(B25,#REF!,9,0)+#REF!</f>
        <v>#REF!</v>
      </c>
      <c r="T25" s="165">
        <f t="shared" si="5"/>
        <v>51.009328847500001</v>
      </c>
      <c r="U25" s="83">
        <f t="shared" si="6"/>
        <v>0</v>
      </c>
      <c r="V25" s="183">
        <f t="shared" si="7"/>
        <v>948.9906711525</v>
      </c>
      <c r="W25" s="100">
        <f t="shared" si="3"/>
        <v>0</v>
      </c>
      <c r="Z25" s="69">
        <v>34</v>
      </c>
      <c r="AA25" s="131" t="s">
        <v>369</v>
      </c>
      <c r="AB25" s="69" t="s">
        <v>355</v>
      </c>
      <c r="AC25" s="69" t="s">
        <v>363</v>
      </c>
      <c r="AD25" s="69" t="s">
        <v>350</v>
      </c>
      <c r="AG25" s="69" t="s">
        <v>481</v>
      </c>
      <c r="AH25" s="132"/>
      <c r="AI25" s="69"/>
      <c r="AJ25" s="69"/>
    </row>
    <row r="26" spans="1:36" x14ac:dyDescent="0.3">
      <c r="A26" s="77">
        <f t="shared" si="4"/>
        <v>6</v>
      </c>
      <c r="B26" s="168" t="s">
        <v>101</v>
      </c>
      <c r="C26" s="45">
        <f t="shared" si="0"/>
        <v>0</v>
      </c>
      <c r="D26" s="45" t="str">
        <f t="shared" si="1"/>
        <v>Portsmouth</v>
      </c>
      <c r="E26" s="45" t="str">
        <f t="shared" si="2"/>
        <v>M</v>
      </c>
      <c r="F26" s="162">
        <f>IFERROR(VLOOKUP($B26,'Round 1'!B:AM,11,0),0)</f>
        <v>2.5798066043750003</v>
      </c>
      <c r="G26" s="162">
        <f>IFERROR(VLOOKUP($B26,'Round  (2)'!B:AI,10,0),0)</f>
        <v>0.69456331656250003</v>
      </c>
      <c r="H26" s="162">
        <f>IFERROR(VLOOKUP($B26,'Round  (3)'!B:AE,14,0),0)</f>
        <v>0.39689332375000003</v>
      </c>
      <c r="I26" s="162">
        <f>IFERROR(VLOOKUP($B26,'Round (4)'!B:AG,14,0),0)</f>
        <v>4.0114575221875004</v>
      </c>
      <c r="J26" s="162">
        <f>IFERROR(VLOOKUP($B26,'Round  (5)'!B:AL,10,0),0)</f>
        <v>0</v>
      </c>
      <c r="K26" s="162">
        <f>IFERROR(VLOOKUP($B26,'Round  (6)'!B:AL,10,0),0)</f>
        <v>1.5875732950000001</v>
      </c>
      <c r="L26" s="162">
        <f>IFERROR(VLOOKUP($B26,'Round  (7)'!B:AL,10,0),0)</f>
        <v>2.7215542200000002</v>
      </c>
      <c r="M26" s="162">
        <f>IFERROR(VLOOKUP($B26,'Round  (8)'!B:AI,10,0),0)</f>
        <v>8</v>
      </c>
      <c r="N26" s="162">
        <f>IFERROR(VLOOKUP($B26,'Round  (9)'!B:AD,10,0),0)</f>
        <v>0.90718474000000004</v>
      </c>
      <c r="O26" s="162">
        <f>IFERROR(VLOOKUP($B26,'Round  (10)'!B:T,10,0),0)</f>
        <v>0</v>
      </c>
      <c r="P26" s="162">
        <f>IFERROR(VLOOKUP($B26,'Round  (11)'!B:AA,10,0),0)</f>
        <v>15</v>
      </c>
      <c r="Q26" s="162">
        <f>IFERROR(VLOOKUP($B26,'Round  (12)'!B:AA,10,0),0)</f>
        <v>7.7819440978125005</v>
      </c>
      <c r="R26" s="11" cm="1">
        <f t="array" ref="R26">IFERROR(SUM(F26:P26)-SUM(LARGE(F26:P26,{1,2})),F26)</f>
        <v>12.899033021874999</v>
      </c>
      <c r="S26" s="35" t="e">
        <f>VLOOKUP(B26,#REF!,9,0)+#REF!</f>
        <v>#REF!</v>
      </c>
      <c r="T26" s="165">
        <f t="shared" si="5"/>
        <v>43.680977119687498</v>
      </c>
      <c r="U26" s="83">
        <f t="shared" si="6"/>
        <v>0</v>
      </c>
      <c r="V26" s="183">
        <f t="shared" si="7"/>
        <v>956.31902288031256</v>
      </c>
      <c r="W26" s="100">
        <f t="shared" si="3"/>
        <v>0</v>
      </c>
      <c r="Z26" s="69">
        <v>8</v>
      </c>
      <c r="AA26" s="131" t="s">
        <v>234</v>
      </c>
      <c r="AB26" s="69" t="s">
        <v>352</v>
      </c>
      <c r="AC26" s="69"/>
      <c r="AD26" s="69" t="s">
        <v>350</v>
      </c>
      <c r="AG26" s="69" t="s">
        <v>161</v>
      </c>
      <c r="AH26" s="132"/>
      <c r="AI26" s="69"/>
      <c r="AJ26" s="69"/>
    </row>
    <row r="27" spans="1:36" x14ac:dyDescent="0.3">
      <c r="A27" s="77">
        <f t="shared" si="4"/>
        <v>10</v>
      </c>
      <c r="B27" s="168" t="s">
        <v>179</v>
      </c>
      <c r="C27" s="45">
        <f t="shared" si="0"/>
        <v>0</v>
      </c>
      <c r="D27" s="45" t="str">
        <f t="shared" si="1"/>
        <v>Worthing</v>
      </c>
      <c r="E27" s="45" t="str">
        <f t="shared" si="2"/>
        <v>M</v>
      </c>
      <c r="F27" s="162">
        <f>IFERROR(VLOOKUP($B27,'Round 1'!B:AM,11,0),0)</f>
        <v>1.5592237718750002</v>
      </c>
      <c r="G27" s="162">
        <f>IFERROR(VLOOKUP($B27,'Round  (2)'!B:AI,10,0),0)</f>
        <v>0</v>
      </c>
      <c r="H27" s="162">
        <f>IFERROR(VLOOKUP($B27,'Round  (3)'!B:AE,14,0),0)</f>
        <v>0</v>
      </c>
      <c r="I27" s="162">
        <f>IFERROR(VLOOKUP($B27,'Round (4)'!B:AG,14,0),0)</f>
        <v>9.8514592859374996</v>
      </c>
      <c r="J27" s="162">
        <f>IFERROR(VLOOKUP($B27,'Round  (5)'!B:AL,10,0),0)</f>
        <v>0</v>
      </c>
      <c r="K27" s="162">
        <f>IFERROR(VLOOKUP($B27,'Round  (6)'!B:AL,10,0),0)</f>
        <v>0</v>
      </c>
      <c r="L27" s="162">
        <f>IFERROR(VLOOKUP($B27,'Round  (7)'!B:AL,10,0),0)</f>
        <v>12.473790175</v>
      </c>
      <c r="M27" s="162">
        <f>IFERROR(VLOOKUP($B27,'Round  (8)'!B:AI,10,0),0)</f>
        <v>7</v>
      </c>
      <c r="N27" s="162">
        <f>IFERROR(VLOOKUP($B27,'Round  (9)'!B:AD,10,0),0)</f>
        <v>0</v>
      </c>
      <c r="O27" s="162">
        <f>IFERROR(VLOOKUP($B27,'Round  (10)'!B:T,10,0),0)</f>
        <v>0.65203903187500001</v>
      </c>
      <c r="P27" s="162">
        <f>IFERROR(VLOOKUP($B27,'Round  (11)'!B:AA,10,0),0)</f>
        <v>9</v>
      </c>
      <c r="Q27" s="162">
        <f>IFERROR(VLOOKUP($B27,'Round  (12)'!B:AA,10,0),0)</f>
        <v>0</v>
      </c>
      <c r="R27" s="11" cm="1">
        <f t="array" ref="R27">IFERROR(SUM(F27:P27)-SUM(LARGE(F27:P27,{1,2})),F27)</f>
        <v>18.211262803750003</v>
      </c>
      <c r="S27" s="35" t="e">
        <f>VLOOKUP(B27,#REF!,9,0)+#REF!</f>
        <v>#REF!</v>
      </c>
      <c r="T27" s="165">
        <f t="shared" si="5"/>
        <v>40.536512264687502</v>
      </c>
      <c r="U27" s="83">
        <f t="shared" si="6"/>
        <v>0</v>
      </c>
      <c r="V27" s="183">
        <f t="shared" si="7"/>
        <v>959.46348773531247</v>
      </c>
      <c r="W27" s="100">
        <f t="shared" si="3"/>
        <v>0</v>
      </c>
      <c r="Z27" s="69">
        <v>14</v>
      </c>
      <c r="AA27" s="131" t="s">
        <v>372</v>
      </c>
      <c r="AB27" s="69" t="s">
        <v>355</v>
      </c>
      <c r="AC27" s="69" t="s">
        <v>373</v>
      </c>
      <c r="AD27" s="69" t="s">
        <v>350</v>
      </c>
      <c r="AG27" s="69" t="s">
        <v>482</v>
      </c>
      <c r="AH27" s="132"/>
      <c r="AI27" s="69"/>
      <c r="AJ27" s="69"/>
    </row>
    <row r="28" spans="1:36" x14ac:dyDescent="0.3">
      <c r="A28" s="77">
        <f t="shared" si="4"/>
        <v>23</v>
      </c>
      <c r="B28" s="168" t="s">
        <v>77</v>
      </c>
      <c r="C28" s="45" t="str">
        <f t="shared" si="0"/>
        <v>S</v>
      </c>
      <c r="D28" s="45" t="str">
        <f t="shared" si="1"/>
        <v>Bristol</v>
      </c>
      <c r="E28" s="45" t="str">
        <f t="shared" si="2"/>
        <v>M</v>
      </c>
      <c r="F28" s="162">
        <f>IFERROR(VLOOKUP($B28,'Round 1'!B:AM,11,0),0)</f>
        <v>1.5592237718750002</v>
      </c>
      <c r="G28" s="162">
        <f>IFERROR(VLOOKUP($B28,'Round  (2)'!B:AI,10,0),0)</f>
        <v>1.7718451953125001</v>
      </c>
      <c r="H28" s="162">
        <f>IFERROR(VLOOKUP($B28,'Round  (3)'!B:AE,14,0),0)</f>
        <v>1.0205828325000001</v>
      </c>
      <c r="I28" s="162">
        <f>IFERROR(VLOOKUP($B28,'Round (4)'!B:AG,14,0),0)</f>
        <v>4.9611665468750008</v>
      </c>
      <c r="J28" s="162">
        <f>IFERROR(VLOOKUP($B28,'Round  (5)'!B:AL,10,0),0)</f>
        <v>2.9483504050000002</v>
      </c>
      <c r="K28" s="162">
        <f>IFERROR(VLOOKUP($B28,'Round  (6)'!B:AL,10,0),0)</f>
        <v>0.36854380062500003</v>
      </c>
      <c r="L28" s="162">
        <f>IFERROR(VLOOKUP($B28,'Round  (7)'!B:AL,10,0),0)</f>
        <v>0</v>
      </c>
      <c r="M28" s="162">
        <f>IFERROR(VLOOKUP($B28,'Round  (8)'!B:AI,10,0),0)</f>
        <v>0</v>
      </c>
      <c r="N28" s="162">
        <f>IFERROR(VLOOKUP($B28,'Round  (9)'!B:AD,10,0),0)</f>
        <v>0</v>
      </c>
      <c r="O28" s="162">
        <f>IFERROR(VLOOKUP($B28,'Round  (10)'!B:T,10,0),0)</f>
        <v>0.79378664750000005</v>
      </c>
      <c r="P28" s="162">
        <f>IFERROR(VLOOKUP($B28,'Round  (11)'!B:AA,10,0),0)</f>
        <v>12</v>
      </c>
      <c r="Q28" s="162">
        <f>IFERROR(VLOOKUP($B28,'Round  (12)'!B:AA,10,0),0)</f>
        <v>2.5089327965625001</v>
      </c>
      <c r="R28" s="11" cm="1">
        <f t="array" ref="R28">IFERROR(SUM(F28:P28)-SUM(LARGE(F28:P28,{1,2})),F28)</f>
        <v>8.4623326528124991</v>
      </c>
      <c r="S28" s="35" t="e">
        <f>VLOOKUP(B28,#REF!,9,0)+#REF!</f>
        <v>#REF!</v>
      </c>
      <c r="T28" s="165">
        <f t="shared" si="5"/>
        <v>27.932431996249999</v>
      </c>
      <c r="U28" s="83">
        <f t="shared" si="6"/>
        <v>0</v>
      </c>
      <c r="V28" s="183">
        <f t="shared" si="7"/>
        <v>972.06756800375001</v>
      </c>
      <c r="W28" s="100">
        <f t="shared" si="3"/>
        <v>0</v>
      </c>
      <c r="Z28" s="69">
        <v>50</v>
      </c>
      <c r="AA28" s="131" t="s">
        <v>10</v>
      </c>
      <c r="AB28" s="69" t="s">
        <v>378</v>
      </c>
      <c r="AC28" s="69" t="s">
        <v>363</v>
      </c>
      <c r="AD28" s="69" t="s">
        <v>347</v>
      </c>
      <c r="AG28" s="69" t="s">
        <v>371</v>
      </c>
      <c r="AH28" s="132"/>
      <c r="AI28" s="69"/>
      <c r="AJ28" s="69"/>
    </row>
    <row r="29" spans="1:36" x14ac:dyDescent="0.3">
      <c r="A29" s="77">
        <f t="shared" si="4"/>
        <v>81</v>
      </c>
      <c r="B29" s="168" t="s">
        <v>376</v>
      </c>
      <c r="C29" s="45">
        <f t="shared" si="0"/>
        <v>0</v>
      </c>
      <c r="D29" s="45" t="str">
        <f t="shared" si="1"/>
        <v>Portsmouth</v>
      </c>
      <c r="E29" s="45" t="str">
        <f t="shared" si="2"/>
        <v>M</v>
      </c>
      <c r="F29" s="162">
        <f>IFERROR(VLOOKUP($B29,'Round 1'!B:AM,11,0),0)</f>
        <v>0</v>
      </c>
      <c r="G29" s="162">
        <f>IFERROR(VLOOKUP($B29,'Round  (2)'!B:AI,10,0),0)</f>
        <v>0</v>
      </c>
      <c r="H29" s="162">
        <f>IFERROR(VLOOKUP($B29,'Round  (3)'!B:AE,14,0),0)</f>
        <v>0</v>
      </c>
      <c r="I29" s="162">
        <f>IFERROR(VLOOKUP($B29,'Round (4)'!B:AG,14,0),0)</f>
        <v>0</v>
      </c>
      <c r="J29" s="162">
        <f>IFERROR(VLOOKUP($B29,'Round  (5)'!B:AL,10,0),0)</f>
        <v>0</v>
      </c>
      <c r="K29" s="162">
        <f>IFERROR(VLOOKUP($B29,'Round  (6)'!B:AL,10,0),0)</f>
        <v>0</v>
      </c>
      <c r="L29" s="162">
        <f>IFERROR(VLOOKUP($B29,'Round  (7)'!B:AL,10,0),0)</f>
        <v>0</v>
      </c>
      <c r="M29" s="162">
        <f>IFERROR(VLOOKUP($B29,'Round  (8)'!B:AI,10,0),0)</f>
        <v>0</v>
      </c>
      <c r="N29" s="162">
        <f>IFERROR(VLOOKUP($B29,'Round  (9)'!B:AD,10,0),0)</f>
        <v>0</v>
      </c>
      <c r="O29" s="162">
        <f>IFERROR(VLOOKUP($B29,'Round  (10)'!B:T,10,0),0)</f>
        <v>0</v>
      </c>
      <c r="P29" s="162">
        <f>IFERROR(VLOOKUP($B29,'Round  (11)'!B:AA,10,0),0)</f>
        <v>0</v>
      </c>
      <c r="Q29" s="162">
        <f>IFERROR(VLOOKUP($B29,'Round  (12)'!B:AA,10,0),0)</f>
        <v>0</v>
      </c>
      <c r="R29" s="11" cm="1">
        <f t="array" ref="R29">IFERROR(SUM(F29:P29)-SUM(LARGE(F29:P29,{1,2})),F29)</f>
        <v>0</v>
      </c>
      <c r="S29" s="35" t="e">
        <f>VLOOKUP(B29,#REF!,9,0)+#REF!</f>
        <v>#REF!</v>
      </c>
      <c r="T29" s="165">
        <f t="shared" si="5"/>
        <v>0</v>
      </c>
      <c r="U29" s="83">
        <f t="shared" si="6"/>
        <v>0</v>
      </c>
      <c r="V29" s="183">
        <f t="shared" si="7"/>
        <v>1000</v>
      </c>
      <c r="W29" s="100">
        <f t="shared" si="3"/>
        <v>0</v>
      </c>
      <c r="Z29" s="69">
        <v>28</v>
      </c>
      <c r="AA29" s="131" t="s">
        <v>13</v>
      </c>
      <c r="AB29" s="69" t="s">
        <v>389</v>
      </c>
      <c r="AC29" s="69" t="s">
        <v>363</v>
      </c>
      <c r="AD29" s="69" t="s">
        <v>347</v>
      </c>
      <c r="AG29" s="69" t="s">
        <v>394</v>
      </c>
      <c r="AH29" s="132"/>
      <c r="AI29" s="69"/>
      <c r="AJ29" s="69"/>
    </row>
    <row r="30" spans="1:36" x14ac:dyDescent="0.3">
      <c r="A30" s="77">
        <f t="shared" si="4"/>
        <v>17</v>
      </c>
      <c r="B30" s="172" t="s">
        <v>8</v>
      </c>
      <c r="C30" s="45" t="str">
        <f t="shared" si="0"/>
        <v>S</v>
      </c>
      <c r="D30" s="45" t="str">
        <f t="shared" si="1"/>
        <v>Portsmouth</v>
      </c>
      <c r="E30" s="45" t="str">
        <f t="shared" si="2"/>
        <v>M</v>
      </c>
      <c r="F30" s="162">
        <f>IFERROR(VLOOKUP($B30,'Round 1'!B:AM,11,0),0)</f>
        <v>1.6300975796875001</v>
      </c>
      <c r="G30" s="162">
        <f>IFERROR(VLOOKUP($B30,'Round  (2)'!B:AI,10,0),0)</f>
        <v>0.42524284687500002</v>
      </c>
      <c r="H30" s="162">
        <f>IFERROR(VLOOKUP($B30,'Round  (3)'!B:AE,14,0),0)</f>
        <v>0.87883521687499999</v>
      </c>
      <c r="I30" s="162">
        <f>IFERROR(VLOOKUP($B30,'Round (4)'!B:AG,14,0),0)</f>
        <v>5.5706812940625001</v>
      </c>
      <c r="J30" s="162">
        <f>IFERROR(VLOOKUP($B30,'Round  (5)'!B:AL,10,0),0)</f>
        <v>0.79378664750000005</v>
      </c>
      <c r="K30" s="162">
        <f>IFERROR(VLOOKUP($B30,'Round  (6)'!B:AL,10,0),0)</f>
        <v>4.5642732231250003</v>
      </c>
      <c r="L30" s="162">
        <f>IFERROR(VLOOKUP($B30,'Round  (7)'!B:AL,10,0),0)</f>
        <v>2.3246608962500002</v>
      </c>
      <c r="M30" s="162">
        <f>IFERROR(VLOOKUP($B30,'Round  (8)'!B:AI,10,0),0)</f>
        <v>9</v>
      </c>
      <c r="N30" s="162">
        <f>IFERROR(VLOOKUP($B30,'Round  (9)'!B:AD,10,0),0)</f>
        <v>1.6782917690000001</v>
      </c>
      <c r="O30" s="162">
        <f>IFERROR(VLOOKUP($B30,'Round  (10)'!B:T,10,0),0)</f>
        <v>0</v>
      </c>
      <c r="P30" s="162">
        <f>IFERROR(VLOOKUP($B30,'Round  (11)'!B:AA,10,0),0)</f>
        <v>1</v>
      </c>
      <c r="Q30" s="162">
        <f>IFERROR(VLOOKUP($B30,'Round  (12)'!B:AA,10,0),0)</f>
        <v>7.2007788737500009</v>
      </c>
      <c r="R30" s="11" cm="1">
        <f t="array" ref="R30">IFERROR(SUM(F30:P30)-SUM(LARGE(F30:P30,{1,2})),F30)</f>
        <v>13.295188179312504</v>
      </c>
      <c r="S30" s="35" t="e">
        <f>VLOOKUP(B30,#REF!,9,0)+#REF!</f>
        <v>#REF!</v>
      </c>
      <c r="T30" s="165">
        <f t="shared" si="5"/>
        <v>35.066648347125003</v>
      </c>
      <c r="U30" s="83">
        <f t="shared" si="6"/>
        <v>0</v>
      </c>
      <c r="V30" s="183">
        <f t="shared" si="7"/>
        <v>964.93335165287499</v>
      </c>
      <c r="W30" s="100">
        <f t="shared" si="3"/>
        <v>0</v>
      </c>
      <c r="Z30" s="69">
        <v>58</v>
      </c>
      <c r="AA30" s="131" t="s">
        <v>51</v>
      </c>
      <c r="AB30" s="69" t="s">
        <v>356</v>
      </c>
      <c r="AC30" s="69"/>
      <c r="AD30" s="69" t="s">
        <v>347</v>
      </c>
      <c r="AG30" s="69" t="s">
        <v>381</v>
      </c>
      <c r="AH30" s="132"/>
      <c r="AI30" s="69"/>
      <c r="AJ30" s="69"/>
    </row>
    <row r="31" spans="1:36" x14ac:dyDescent="0.3">
      <c r="A31" s="77">
        <f t="shared" si="4"/>
        <v>16</v>
      </c>
      <c r="B31" s="172" t="s">
        <v>173</v>
      </c>
      <c r="C31" s="45" t="str">
        <f t="shared" si="0"/>
        <v>S</v>
      </c>
      <c r="D31" s="45" t="str">
        <f t="shared" si="1"/>
        <v>Poole</v>
      </c>
      <c r="E31" s="45" t="str">
        <f t="shared" si="2"/>
        <v>M</v>
      </c>
      <c r="F31" s="162">
        <f>IFERROR(VLOOKUP($B31,'Round 1'!B:AM,11,0),0)</f>
        <v>1.7151461490625002</v>
      </c>
      <c r="G31" s="162">
        <f>IFERROR(VLOOKUP($B31,'Round  (2)'!B:AI,10,0),0)</f>
        <v>0.9355342631250001</v>
      </c>
      <c r="H31" s="162">
        <f>IFERROR(VLOOKUP($B31,'Round  (3)'!B:AE,14,0),0)</f>
        <v>0.11339809250000001</v>
      </c>
      <c r="I31" s="162">
        <f>IFERROR(VLOOKUP($B31,'Round (4)'!B:AG,14,0),0)</f>
        <v>1.7434956721875001</v>
      </c>
      <c r="J31" s="162">
        <f>IFERROR(VLOOKUP($B31,'Round  (5)'!B:AL,10,0),0)</f>
        <v>0</v>
      </c>
      <c r="K31" s="162">
        <f>IFERROR(VLOOKUP($B31,'Round  (6)'!B:AL,10,0),0)</f>
        <v>3.5153408675</v>
      </c>
      <c r="L31" s="162">
        <f>IFERROR(VLOOKUP($B31,'Round  (7)'!B:AL,10,0),0)</f>
        <v>6.2368950874999998</v>
      </c>
      <c r="M31" s="162">
        <f>IFERROR(VLOOKUP($B31,'Round  (8)'!B:AI,10,0),0)</f>
        <v>3</v>
      </c>
      <c r="N31" s="162">
        <f>IFERROR(VLOOKUP($B31,'Round  (9)'!B:AD,10,0),0)</f>
        <v>0</v>
      </c>
      <c r="O31" s="162">
        <f>IFERROR(VLOOKUP($B31,'Round  (10)'!B:T,10,0),0)</f>
        <v>0</v>
      </c>
      <c r="P31" s="162">
        <f>IFERROR(VLOOKUP($B31,'Round  (11)'!B:AA,10,0),0)</f>
        <v>14</v>
      </c>
      <c r="Q31" s="162">
        <f>IFERROR(VLOOKUP($B31,'Round  (12)'!B:AA,10,0),0)</f>
        <v>4.0398070453125001</v>
      </c>
      <c r="R31" s="11" cm="1">
        <f t="array" ref="R31">IFERROR(SUM(F31:P31)-SUM(LARGE(F31:P31,{1,2})),F31)</f>
        <v>11.022915044375001</v>
      </c>
      <c r="S31" s="35" t="e">
        <f>VLOOKUP(B31,#REF!,9,0)+#REF!</f>
        <v>#REF!</v>
      </c>
      <c r="T31" s="165">
        <f t="shared" si="5"/>
        <v>35.2996171771875</v>
      </c>
      <c r="U31" s="83">
        <f t="shared" si="6"/>
        <v>0</v>
      </c>
      <c r="V31" s="183">
        <f t="shared" si="7"/>
        <v>964.70038282281246</v>
      </c>
      <c r="W31" s="100">
        <f t="shared" si="3"/>
        <v>0</v>
      </c>
      <c r="Z31" s="69">
        <v>59</v>
      </c>
      <c r="AA31" s="131" t="s">
        <v>174</v>
      </c>
      <c r="AB31" s="69" t="s">
        <v>351</v>
      </c>
      <c r="AC31" s="69" t="s">
        <v>363</v>
      </c>
      <c r="AD31" s="69" t="s">
        <v>350</v>
      </c>
      <c r="AG31" s="69" t="s">
        <v>238</v>
      </c>
      <c r="AH31" s="132"/>
      <c r="AI31" s="69"/>
      <c r="AJ31" s="69"/>
    </row>
    <row r="32" spans="1:36" x14ac:dyDescent="0.3">
      <c r="A32" s="77">
        <f t="shared" si="4"/>
        <v>35</v>
      </c>
      <c r="B32" s="168" t="s">
        <v>161</v>
      </c>
      <c r="C32" s="45">
        <f t="shared" si="0"/>
        <v>0</v>
      </c>
      <c r="D32" s="45" t="str">
        <f t="shared" si="1"/>
        <v>Portsmouth</v>
      </c>
      <c r="E32" s="45" t="str">
        <f t="shared" si="2"/>
        <v>M</v>
      </c>
      <c r="F32" s="162">
        <f>IFERROR(VLOOKUP($B32,'Round 1'!B:AM,11,0),0)</f>
        <v>2.0411656650000003</v>
      </c>
      <c r="G32" s="162">
        <f>IFERROR(VLOOKUP($B32,'Round  (2)'!B:AI,10,0),0)</f>
        <v>0.22679618500000001</v>
      </c>
      <c r="H32" s="162">
        <f>IFERROR(VLOOKUP($B32,'Round  (3)'!B:AE,14,0),0)</f>
        <v>4.4792246537499993</v>
      </c>
      <c r="I32" s="162">
        <f>IFERROR(VLOOKUP($B32,'Round (4)'!B:AG,14,0),0)</f>
        <v>4.3091275150000001</v>
      </c>
      <c r="J32" s="162">
        <f>IFERROR(VLOOKUP($B32,'Round  (5)'!B:AL,10,0),0)</f>
        <v>1.0347575940625</v>
      </c>
      <c r="K32" s="162">
        <f>IFERROR(VLOOKUP($B32,'Round  (6)'!B:AL,10,0),0)</f>
        <v>0</v>
      </c>
      <c r="L32" s="162">
        <f>IFERROR(VLOOKUP($B32,'Round  (7)'!B:AL,10,0),0)</f>
        <v>1.9844666187500002</v>
      </c>
      <c r="M32" s="162">
        <f>IFERROR(VLOOKUP($B32,'Round  (8)'!B:AI,10,0),0)</f>
        <v>0</v>
      </c>
      <c r="N32" s="162">
        <f>IFERROR(VLOOKUP($B32,'Round  (9)'!B:AD,10,0),0)</f>
        <v>1.3607771100000001</v>
      </c>
      <c r="O32" s="162">
        <f>IFERROR(VLOOKUP($B32,'Round  (10)'!B:T,10,0),0)</f>
        <v>0.36854380062500003</v>
      </c>
      <c r="P32" s="162">
        <f>IFERROR(VLOOKUP($B32,'Round  (11)'!B:AA,10,0),0)</f>
        <v>0</v>
      </c>
      <c r="Q32" s="162">
        <f>IFERROR(VLOOKUP($B32,'Round  (12)'!B:AA,10,0),0)</f>
        <v>0</v>
      </c>
      <c r="R32" s="11" cm="1">
        <f t="array" ref="R32">IFERROR(SUM(F32:P32)-SUM(LARGE(F32:P32,{1,2})),F32)</f>
        <v>7.016506973437501</v>
      </c>
      <c r="S32" s="35" t="e">
        <f>VLOOKUP(B32,#REF!,9,0)+#REF!</f>
        <v>#REF!</v>
      </c>
      <c r="T32" s="165">
        <f t="shared" si="5"/>
        <v>15.8048591421875</v>
      </c>
      <c r="U32" s="83">
        <f t="shared" si="6"/>
        <v>0</v>
      </c>
      <c r="V32" s="183">
        <f t="shared" si="7"/>
        <v>984.19514085781248</v>
      </c>
      <c r="W32" s="100">
        <f t="shared" si="3"/>
        <v>0</v>
      </c>
      <c r="Z32" s="69">
        <v>20</v>
      </c>
      <c r="AA32" s="131" t="s">
        <v>374</v>
      </c>
      <c r="AB32" s="69" t="s">
        <v>356</v>
      </c>
      <c r="AC32" s="69"/>
      <c r="AD32" s="69" t="s">
        <v>350</v>
      </c>
      <c r="AG32" s="69" t="s">
        <v>240</v>
      </c>
      <c r="AH32" s="132"/>
      <c r="AI32" s="69"/>
      <c r="AJ32" s="69"/>
    </row>
    <row r="33" spans="1:36" x14ac:dyDescent="0.3">
      <c r="A33" s="77">
        <f t="shared" si="4"/>
        <v>37</v>
      </c>
      <c r="B33" s="168" t="s">
        <v>171</v>
      </c>
      <c r="C33" s="45" t="str">
        <f t="shared" si="0"/>
        <v>S</v>
      </c>
      <c r="D33" s="45" t="str">
        <f t="shared" si="1"/>
        <v>Wiltshire</v>
      </c>
      <c r="E33" s="45" t="str">
        <f t="shared" si="2"/>
        <v>M</v>
      </c>
      <c r="F33" s="162">
        <f>IFERROR(VLOOKUP($B33,'Round 1'!B:AM,11,0),0)</f>
        <v>0.3543690390625</v>
      </c>
      <c r="G33" s="162">
        <f>IFERROR(VLOOKUP($B33,'Round  (2)'!B:AI,10,0),0)</f>
        <v>0.76543712437500011</v>
      </c>
      <c r="H33" s="162">
        <f>IFERROR(VLOOKUP($B33,'Round  (3)'!B:AE,14,0),0)</f>
        <v>0</v>
      </c>
      <c r="I33" s="162">
        <f>IFERROR(VLOOKUP($B33,'Round (4)'!B:AG,14,0),0)</f>
        <v>5.1170889240625002</v>
      </c>
      <c r="J33" s="162">
        <f>IFERROR(VLOOKUP($B33,'Round  (5)'!B:AL,10,0),0)</f>
        <v>0</v>
      </c>
      <c r="K33" s="162">
        <f>IFERROR(VLOOKUP($B33,'Round  (6)'!B:AL,10,0),0)</f>
        <v>0</v>
      </c>
      <c r="L33" s="162">
        <f>IFERROR(VLOOKUP($B33,'Round  (7)'!B:AL,10,0),0)</f>
        <v>0</v>
      </c>
      <c r="M33" s="162">
        <f>IFERROR(VLOOKUP($B33,'Round  (8)'!B:AI,10,0),0)</f>
        <v>9</v>
      </c>
      <c r="N33" s="162">
        <f>IFERROR(VLOOKUP($B33,'Round  (9)'!B:AD,10,0),0)</f>
        <v>0</v>
      </c>
      <c r="O33" s="162">
        <f>IFERROR(VLOOKUP($B33,'Round  (10)'!B:T,10,0),0)</f>
        <v>0</v>
      </c>
      <c r="P33" s="162">
        <f>IFERROR(VLOOKUP($B33,'Round  (11)'!B:AA,10,0),0)</f>
        <v>0</v>
      </c>
      <c r="Q33" s="162">
        <f>IFERROR(VLOOKUP($B33,'Round  (12)'!B:AA,10,0),0)</f>
        <v>0</v>
      </c>
      <c r="R33" s="11" cm="1">
        <f t="array" ref="R33">IFERROR(SUM(F33:P33)-SUM(LARGE(F33:P33,{1,2})),F33)</f>
        <v>1.1198061634375005</v>
      </c>
      <c r="S33" s="35" t="e">
        <f>VLOOKUP(B33,#REF!,9,0)+#REF!</f>
        <v>#REF!</v>
      </c>
      <c r="T33" s="165">
        <f t="shared" si="5"/>
        <v>15.236895087500001</v>
      </c>
      <c r="U33" s="83">
        <f t="shared" si="6"/>
        <v>0</v>
      </c>
      <c r="V33" s="183">
        <f t="shared" si="7"/>
        <v>984.76310491250001</v>
      </c>
      <c r="W33" s="100">
        <f t="shared" si="3"/>
        <v>0</v>
      </c>
      <c r="Z33" s="69">
        <v>15</v>
      </c>
      <c r="AA33" s="131" t="s">
        <v>379</v>
      </c>
      <c r="AB33" s="69" t="s">
        <v>380</v>
      </c>
      <c r="AC33" s="69" t="s">
        <v>363</v>
      </c>
      <c r="AD33" s="69" t="s">
        <v>347</v>
      </c>
      <c r="AG33" s="69" t="s">
        <v>56</v>
      </c>
      <c r="AH33" s="132"/>
      <c r="AI33" s="69"/>
      <c r="AJ33" s="69"/>
    </row>
    <row r="34" spans="1:36" x14ac:dyDescent="0.3">
      <c r="A34" s="77">
        <f t="shared" si="4"/>
        <v>62</v>
      </c>
      <c r="B34" s="168" t="s">
        <v>180</v>
      </c>
      <c r="C34" s="45" t="str">
        <f t="shared" si="0"/>
        <v>L</v>
      </c>
      <c r="D34" s="45" t="str">
        <f t="shared" si="1"/>
        <v>Dorchester</v>
      </c>
      <c r="E34" s="45" t="str">
        <f t="shared" si="2"/>
        <v>M</v>
      </c>
      <c r="F34" s="162">
        <f>IFERROR(VLOOKUP($B34,'Round 1'!B:AM,11,0),0)</f>
        <v>0</v>
      </c>
      <c r="G34" s="162">
        <f>IFERROR(VLOOKUP($B34,'Round  (2)'!B:AI,10,0),0)</f>
        <v>0.25514570812499998</v>
      </c>
      <c r="H34" s="162">
        <f>IFERROR(VLOOKUP($B34,'Round  (3)'!B:AE,14,0),0)</f>
        <v>0</v>
      </c>
      <c r="I34" s="162">
        <f>IFERROR(VLOOKUP($B34,'Round (4)'!B:AG,14,0),0)</f>
        <v>1.9702918571875001</v>
      </c>
      <c r="J34" s="162">
        <f>IFERROR(VLOOKUP($B34,'Round  (5)'!B:AL,10,0),0)</f>
        <v>0</v>
      </c>
      <c r="K34" s="162">
        <f>IFERROR(VLOOKUP($B34,'Round  (6)'!B:AL,10,0),0)</f>
        <v>0</v>
      </c>
      <c r="L34" s="162">
        <f>IFERROR(VLOOKUP($B34,'Round  (7)'!B:AL,10,0),0)</f>
        <v>0</v>
      </c>
      <c r="M34" s="162">
        <f>IFERROR(VLOOKUP($B34,'Round  (8)'!B:AI,10,0),0)</f>
        <v>0</v>
      </c>
      <c r="N34" s="162">
        <f>IFERROR(VLOOKUP($B34,'Round  (9)'!B:AD,10,0),0)</f>
        <v>0</v>
      </c>
      <c r="O34" s="162">
        <f>IFERROR(VLOOKUP($B34,'Round  (10)'!B:T,10,0),0)</f>
        <v>0</v>
      </c>
      <c r="P34" s="162">
        <f>IFERROR(VLOOKUP($B34,'Round  (11)'!B:AA,10,0),0)</f>
        <v>0</v>
      </c>
      <c r="Q34" s="162">
        <f>IFERROR(VLOOKUP($B34,'Round  (12)'!B:AA,10,0),0)</f>
        <v>0</v>
      </c>
      <c r="R34" s="11" cm="1">
        <f t="array" ref="R34">IFERROR(SUM(F34:P34)-SUM(LARGE(F34:P34,{1,2})),F34)</f>
        <v>0</v>
      </c>
      <c r="S34" s="35" t="e">
        <f>VLOOKUP(B34,#REF!,9,0)+#REF!</f>
        <v>#REF!</v>
      </c>
      <c r="T34" s="165">
        <f t="shared" si="5"/>
        <v>2.2254375653125003</v>
      </c>
      <c r="U34" s="83">
        <f t="shared" si="6"/>
        <v>0</v>
      </c>
      <c r="V34" s="183">
        <f t="shared" si="7"/>
        <v>997.77456243468748</v>
      </c>
      <c r="W34" s="100">
        <f t="shared" si="3"/>
        <v>0</v>
      </c>
      <c r="Z34" s="69">
        <v>3</v>
      </c>
      <c r="AA34" s="131" t="s">
        <v>111</v>
      </c>
      <c r="AB34" s="69" t="s">
        <v>368</v>
      </c>
      <c r="AC34" s="69" t="s">
        <v>363</v>
      </c>
      <c r="AD34" s="69" t="s">
        <v>347</v>
      </c>
      <c r="AG34" s="69" t="s">
        <v>83</v>
      </c>
      <c r="AH34" s="132"/>
      <c r="AI34" s="69"/>
      <c r="AJ34" s="69"/>
    </row>
    <row r="35" spans="1:36" x14ac:dyDescent="0.3">
      <c r="A35" s="77">
        <f t="shared" si="4"/>
        <v>81</v>
      </c>
      <c r="B35" s="168" t="s">
        <v>385</v>
      </c>
      <c r="C35" s="45">
        <f t="shared" ref="C35:C66" si="8">IFERROR(VLOOKUP(B35,$AA$3:$AC$150,3,0),"0")</f>
        <v>0</v>
      </c>
      <c r="D35" s="45" t="str">
        <f t="shared" ref="D35:D66" si="9">IFERROR(VLOOKUP(B35,$AA$3:$AC$150,2,0),"")</f>
        <v>Portsmouth</v>
      </c>
      <c r="E35" s="45" t="str">
        <f t="shared" ref="E35:E66" si="10">IFERROR(VLOOKUP(B35,$AA$3:$AD$150,4,0),"NM")</f>
        <v>M</v>
      </c>
      <c r="F35" s="162">
        <f>IFERROR(VLOOKUP($B35,'Round 1'!B:AM,11,0),0)</f>
        <v>0</v>
      </c>
      <c r="G35" s="162">
        <f>IFERROR(VLOOKUP($B35,'Round  (2)'!B:AI,10,0),0)</f>
        <v>0</v>
      </c>
      <c r="H35" s="162">
        <f>IFERROR(VLOOKUP($B35,'Round  (3)'!B:AE,14,0),0)</f>
        <v>0</v>
      </c>
      <c r="I35" s="162">
        <f>IFERROR(VLOOKUP($B35,'Round (4)'!B:AG,14,0),0)</f>
        <v>0</v>
      </c>
      <c r="J35" s="162">
        <f>IFERROR(VLOOKUP($B35,'Round  (5)'!B:AL,10,0),0)</f>
        <v>0</v>
      </c>
      <c r="K35" s="162">
        <f>IFERROR(VLOOKUP($B35,'Round  (6)'!B:AL,10,0),0)</f>
        <v>0</v>
      </c>
      <c r="L35" s="162">
        <f>IFERROR(VLOOKUP($B35,'Round  (7)'!B:AL,10,0),0)</f>
        <v>0</v>
      </c>
      <c r="M35" s="162">
        <f>IFERROR(VLOOKUP($B35,'Round  (8)'!B:AI,10,0),0)</f>
        <v>0</v>
      </c>
      <c r="N35" s="162">
        <f>IFERROR(VLOOKUP($B35,'Round  (9)'!B:AD,10,0),0)</f>
        <v>0</v>
      </c>
      <c r="O35" s="162">
        <f>IFERROR(VLOOKUP($B35,'Round  (10)'!B:T,10,0),0)</f>
        <v>0</v>
      </c>
      <c r="P35" s="162">
        <f>IFERROR(VLOOKUP($B35,'Round  (11)'!B:AA,10,0),0)</f>
        <v>0</v>
      </c>
      <c r="Q35" s="162">
        <f>IFERROR(VLOOKUP($B35,'Round  (12)'!B:AA,10,0),0)</f>
        <v>0</v>
      </c>
      <c r="R35" s="11" cm="1">
        <f t="array" ref="R35">IFERROR(SUM(F35:P35)-SUM(LARGE(F35:P35,{1,2})),F35)</f>
        <v>0</v>
      </c>
      <c r="S35" s="35" t="e">
        <f>VLOOKUP(B35,#REF!,9,0)+#REF!</f>
        <v>#REF!</v>
      </c>
      <c r="T35" s="165">
        <f t="shared" si="5"/>
        <v>0</v>
      </c>
      <c r="U35" s="83">
        <f t="shared" ref="U35:U66" si="11">IFERROR(VLOOKUP(B35,$AG$3:$AJ$189,4,0),0)</f>
        <v>0</v>
      </c>
      <c r="V35" s="183">
        <f t="shared" si="7"/>
        <v>1000</v>
      </c>
      <c r="W35" s="100">
        <f t="shared" ref="W35:W66" si="12">IFERROR(VLOOKUP(B35,$AG$3:$AI$189,3,0),0)</f>
        <v>0</v>
      </c>
      <c r="Z35" s="69">
        <v>55</v>
      </c>
      <c r="AA35" s="131" t="s">
        <v>12</v>
      </c>
      <c r="AB35" s="69" t="s">
        <v>351</v>
      </c>
      <c r="AC35" s="69"/>
      <c r="AD35" s="69" t="s">
        <v>347</v>
      </c>
      <c r="AG35" s="69" t="s">
        <v>391</v>
      </c>
      <c r="AH35" s="132"/>
      <c r="AI35" s="69"/>
      <c r="AJ35" s="69"/>
    </row>
    <row r="36" spans="1:36" x14ac:dyDescent="0.3">
      <c r="A36" s="77">
        <f t="shared" si="4"/>
        <v>26</v>
      </c>
      <c r="B36" s="168" t="s">
        <v>175</v>
      </c>
      <c r="C36" s="45">
        <f t="shared" si="8"/>
        <v>0</v>
      </c>
      <c r="D36" s="45" t="str">
        <f t="shared" si="9"/>
        <v>Southampton</v>
      </c>
      <c r="E36" s="45" t="str">
        <f t="shared" si="10"/>
        <v>M</v>
      </c>
      <c r="F36" s="162">
        <f>IFERROR(VLOOKUP($B36,'Round 1'!B:AM,11,0),0)</f>
        <v>0</v>
      </c>
      <c r="G36" s="162">
        <f>IFERROR(VLOOKUP($B36,'Round  (2)'!B:AI,10,0),0)</f>
        <v>0.69456331656250003</v>
      </c>
      <c r="H36" s="162">
        <f>IFERROR(VLOOKUP($B36,'Round  (3)'!B:AE,14,0),0)</f>
        <v>8.5048569375000008E-2</v>
      </c>
      <c r="I36" s="162">
        <f>IFERROR(VLOOKUP($B36,'Round (4)'!B:AG,14,0),0)</f>
        <v>1.30407806375</v>
      </c>
      <c r="J36" s="162">
        <f>IFERROR(VLOOKUP($B36,'Round  (5)'!B:AL,10,0),0)</f>
        <v>0</v>
      </c>
      <c r="K36" s="162">
        <f>IFERROR(VLOOKUP($B36,'Round  (6)'!B:AL,10,0),0)</f>
        <v>0</v>
      </c>
      <c r="L36" s="162">
        <f>IFERROR(VLOOKUP($B36,'Round  (7)'!B:AL,10,0),0)</f>
        <v>0</v>
      </c>
      <c r="M36" s="162">
        <f>IFERROR(VLOOKUP($B36,'Round  (8)'!B:AI,10,0),0)</f>
        <v>3</v>
      </c>
      <c r="N36" s="162">
        <f>IFERROR(VLOOKUP($B36,'Round  (9)'!B:AD,10,0),0)</f>
        <v>0</v>
      </c>
      <c r="O36" s="162">
        <f>IFERROR(VLOOKUP($B36,'Round  (10)'!B:T,10,0),0)</f>
        <v>0</v>
      </c>
      <c r="P36" s="162">
        <f>IFERROR(VLOOKUP($B36,'Round  (11)'!B:AA,10,0),0)</f>
        <v>15</v>
      </c>
      <c r="Q36" s="162">
        <f>IFERROR(VLOOKUP($B36,'Round  (12)'!B:AA,10,0),0)</f>
        <v>2.6081561275</v>
      </c>
      <c r="R36" s="11" cm="1">
        <f t="array" ref="R36">IFERROR(SUM(F36:P36)-SUM(LARGE(F36:P36,{1,2})),F36)</f>
        <v>2.0836899496874999</v>
      </c>
      <c r="S36" s="35" t="e">
        <f>VLOOKUP(B36,#REF!,9,0)+#REF!</f>
        <v>#REF!</v>
      </c>
      <c r="T36" s="165">
        <f t="shared" si="5"/>
        <v>22.691846077187499</v>
      </c>
      <c r="U36" s="83">
        <f t="shared" si="11"/>
        <v>0</v>
      </c>
      <c r="V36" s="183">
        <f t="shared" si="7"/>
        <v>977.30815392281249</v>
      </c>
      <c r="W36" s="100">
        <f t="shared" si="12"/>
        <v>0</v>
      </c>
      <c r="Z36" s="69">
        <v>11</v>
      </c>
      <c r="AA36" s="131" t="s">
        <v>383</v>
      </c>
      <c r="AB36" s="69" t="s">
        <v>384</v>
      </c>
      <c r="AC36" s="69"/>
      <c r="AD36" s="69" t="s">
        <v>347</v>
      </c>
      <c r="AG36" s="69" t="s">
        <v>4</v>
      </c>
      <c r="AH36" s="132"/>
      <c r="AI36" s="69"/>
      <c r="AJ36" s="69"/>
    </row>
    <row r="37" spans="1:36" x14ac:dyDescent="0.3">
      <c r="A37" s="77">
        <f t="shared" si="4"/>
        <v>80</v>
      </c>
      <c r="B37" s="168" t="s">
        <v>88</v>
      </c>
      <c r="C37" s="45" t="str">
        <f t="shared" si="8"/>
        <v>S</v>
      </c>
      <c r="D37" s="45" t="str">
        <f t="shared" si="9"/>
        <v>Gosport</v>
      </c>
      <c r="E37" s="45" t="str">
        <f t="shared" si="10"/>
        <v>M</v>
      </c>
      <c r="F37" s="162">
        <f>IFERROR(VLOOKUP($B37,'Round 1'!B:AM,11,0),0)</f>
        <v>0</v>
      </c>
      <c r="G37" s="162">
        <f>IFERROR(VLOOKUP($B37,'Round  (2)'!B:AI,10,0),0)</f>
        <v>0</v>
      </c>
      <c r="H37" s="162">
        <f>IFERROR(VLOOKUP($B37,'Round  (3)'!B:AE,14,0),0)</f>
        <v>0.11339809250000001</v>
      </c>
      <c r="I37" s="162">
        <f>IFERROR(VLOOKUP($B37,'Round (4)'!B:AG,14,0),0)</f>
        <v>0</v>
      </c>
      <c r="J37" s="162">
        <f>IFERROR(VLOOKUP($B37,'Round  (5)'!B:AL,10,0),0)</f>
        <v>0</v>
      </c>
      <c r="K37" s="162">
        <f>IFERROR(VLOOKUP($B37,'Round  (6)'!B:AL,10,0),0)</f>
        <v>0</v>
      </c>
      <c r="L37" s="162">
        <f>IFERROR(VLOOKUP($B37,'Round  (7)'!B:AL,10,0),0)</f>
        <v>0</v>
      </c>
      <c r="M37" s="162">
        <f>IFERROR(VLOOKUP($B37,'Round  (8)'!B:AI,10,0),0)</f>
        <v>0</v>
      </c>
      <c r="N37" s="162">
        <f>IFERROR(VLOOKUP($B37,'Round  (9)'!B:AD,10,0),0)</f>
        <v>0</v>
      </c>
      <c r="O37" s="162">
        <f>IFERROR(VLOOKUP($B37,'Round  (10)'!B:T,10,0),0)</f>
        <v>0</v>
      </c>
      <c r="P37" s="162">
        <f>IFERROR(VLOOKUP($B37,'Round  (11)'!B:AA,10,0),0)</f>
        <v>0</v>
      </c>
      <c r="Q37" s="162">
        <f>IFERROR(VLOOKUP($B37,'Round  (12)'!B:AA,10,0),0)</f>
        <v>0</v>
      </c>
      <c r="R37" s="11" cm="1">
        <f t="array" ref="R37">IFERROR(SUM(F37:P37)-SUM(LARGE(F37:P37,{1,2})),F37)</f>
        <v>0</v>
      </c>
      <c r="S37" s="35" t="e">
        <f>VLOOKUP(B37,#REF!,9,0)+#REF!</f>
        <v>#REF!</v>
      </c>
      <c r="T37" s="165">
        <f t="shared" si="5"/>
        <v>0.11339809250000001</v>
      </c>
      <c r="U37" s="83">
        <f t="shared" si="11"/>
        <v>0</v>
      </c>
      <c r="V37" s="183">
        <f t="shared" si="7"/>
        <v>999.88660190749999</v>
      </c>
      <c r="W37" s="100">
        <f t="shared" si="12"/>
        <v>0</v>
      </c>
      <c r="Z37" s="69">
        <v>36</v>
      </c>
      <c r="AA37" s="131" t="s">
        <v>7</v>
      </c>
      <c r="AB37" s="69" t="s">
        <v>351</v>
      </c>
      <c r="AC37" s="69"/>
      <c r="AD37" s="69" t="s">
        <v>347</v>
      </c>
      <c r="AG37" s="69" t="s">
        <v>374</v>
      </c>
      <c r="AH37" s="132"/>
      <c r="AI37" s="69"/>
      <c r="AJ37" s="69"/>
    </row>
    <row r="38" spans="1:36" x14ac:dyDescent="0.3">
      <c r="A38" s="77">
        <f t="shared" si="4"/>
        <v>57</v>
      </c>
      <c r="B38" s="168" t="s">
        <v>16</v>
      </c>
      <c r="C38" s="45" t="str">
        <f t="shared" si="8"/>
        <v>S</v>
      </c>
      <c r="D38" s="45" t="str">
        <f t="shared" si="9"/>
        <v>Gosport</v>
      </c>
      <c r="E38" s="45" t="str">
        <f t="shared" si="10"/>
        <v>M</v>
      </c>
      <c r="F38" s="162">
        <f>IFERROR(VLOOKUP($B38,'Round 1'!B:AM,11,0),0)</f>
        <v>0.60951474718749998</v>
      </c>
      <c r="G38" s="162">
        <f>IFERROR(VLOOKUP($B38,'Round  (2)'!B:AI,10,0),0)</f>
        <v>1.6300975796875001</v>
      </c>
      <c r="H38" s="162">
        <f>IFERROR(VLOOKUP($B38,'Round  (3)'!B:AE,14,0),0)</f>
        <v>0.79378664750000005</v>
      </c>
      <c r="I38" s="162">
        <f>IFERROR(VLOOKUP($B38,'Round (4)'!B:AG,14,0),0)</f>
        <v>1.6017480565625002</v>
      </c>
      <c r="J38" s="162">
        <f>IFERROR(VLOOKUP($B38,'Round  (5)'!B:AL,10,0),0)</f>
        <v>0</v>
      </c>
      <c r="K38" s="162">
        <f>IFERROR(VLOOKUP($B38,'Round  (6)'!B:AL,10,0),0)</f>
        <v>0</v>
      </c>
      <c r="L38" s="162">
        <f>IFERROR(VLOOKUP($B38,'Round  (7)'!B:AL,10,0),0)</f>
        <v>0</v>
      </c>
      <c r="M38" s="162">
        <f>IFERROR(VLOOKUP($B38,'Round  (8)'!B:AI,10,0),0)</f>
        <v>0</v>
      </c>
      <c r="N38" s="162">
        <f>IFERROR(VLOOKUP($B38,'Round  (9)'!B:AD,10,0),0)</f>
        <v>0</v>
      </c>
      <c r="O38" s="162">
        <f>IFERROR(VLOOKUP($B38,'Round  (10)'!B:T,10,0),0)</f>
        <v>0</v>
      </c>
      <c r="P38" s="162">
        <f>IFERROR(VLOOKUP($B38,'Round  (11)'!B:AA,10,0),0)</f>
        <v>0</v>
      </c>
      <c r="Q38" s="162">
        <f>IFERROR(VLOOKUP($B38,'Round  (12)'!B:AA,10,0),0)</f>
        <v>0</v>
      </c>
      <c r="R38" s="11" cm="1">
        <f t="array" ref="R38">IFERROR(SUM(F38:P38)-SUM(LARGE(F38:P38,{1,2})),F38)</f>
        <v>1.4033013946875004</v>
      </c>
      <c r="S38" s="35" t="e">
        <f>VLOOKUP(B38,#REF!,9,0)+#REF!</f>
        <v>#REF!</v>
      </c>
      <c r="T38" s="165">
        <f t="shared" si="5"/>
        <v>4.6351470309375005</v>
      </c>
      <c r="U38" s="83">
        <f t="shared" si="11"/>
        <v>0</v>
      </c>
      <c r="V38" s="183">
        <f t="shared" si="7"/>
        <v>995.36485296906255</v>
      </c>
      <c r="W38" s="100">
        <f t="shared" si="12"/>
        <v>0</v>
      </c>
      <c r="Z38" s="69">
        <v>18</v>
      </c>
      <c r="AA38" s="131" t="s">
        <v>240</v>
      </c>
      <c r="AB38" s="69" t="s">
        <v>386</v>
      </c>
      <c r="AC38" s="69" t="s">
        <v>390</v>
      </c>
      <c r="AD38" s="69" t="s">
        <v>350</v>
      </c>
      <c r="AG38" s="69" t="s">
        <v>8</v>
      </c>
      <c r="AH38" s="132"/>
      <c r="AI38" s="69"/>
      <c r="AJ38" s="69"/>
    </row>
    <row r="39" spans="1:36" x14ac:dyDescent="0.3">
      <c r="A39" s="77">
        <f t="shared" si="4"/>
        <v>64</v>
      </c>
      <c r="B39" s="168" t="s">
        <v>391</v>
      </c>
      <c r="C39" s="45">
        <f t="shared" si="8"/>
        <v>0</v>
      </c>
      <c r="D39" s="45" t="str">
        <f t="shared" si="9"/>
        <v>Worthing</v>
      </c>
      <c r="E39" s="45" t="str">
        <f t="shared" si="10"/>
        <v>M</v>
      </c>
      <c r="F39" s="162">
        <f>IFERROR(VLOOKUP($B39,'Round 1'!B:AM,11,0),0)</f>
        <v>0</v>
      </c>
      <c r="G39" s="162">
        <f>IFERROR(VLOOKUP($B39,'Round  (2)'!B:AI,10,0),0)</f>
        <v>0</v>
      </c>
      <c r="H39" s="162">
        <f>IFERROR(VLOOKUP($B39,'Round  (3)'!B:AE,14,0),0)</f>
        <v>0</v>
      </c>
      <c r="I39" s="162">
        <f>IFERROR(VLOOKUP($B39,'Round (4)'!B:AG,14,0),0)</f>
        <v>0</v>
      </c>
      <c r="J39" s="162">
        <f>IFERROR(VLOOKUP($B39,'Round  (5)'!B:AL,10,0),0)</f>
        <v>0</v>
      </c>
      <c r="K39" s="162">
        <f>IFERROR(VLOOKUP($B39,'Round  (6)'!B:AL,10,0),0)</f>
        <v>0</v>
      </c>
      <c r="L39" s="162">
        <f>IFERROR(VLOOKUP($B39,'Round  (7)'!B:AL,10,0),0)</f>
        <v>0</v>
      </c>
      <c r="M39" s="162">
        <f>IFERROR(VLOOKUP($B39,'Round  (8)'!B:AI,10,0),0)</f>
        <v>0</v>
      </c>
      <c r="N39" s="162">
        <f>IFERROR(VLOOKUP($B39,'Round  (9)'!B:AD,10,0),0)</f>
        <v>0</v>
      </c>
      <c r="O39" s="162">
        <f>IFERROR(VLOOKUP($B39,'Round  (10)'!B:T,10,0),0)</f>
        <v>1.9135928109375</v>
      </c>
      <c r="P39" s="162">
        <f>IFERROR(VLOOKUP($B39,'Round  (11)'!B:AA,10,0),0)</f>
        <v>0</v>
      </c>
      <c r="Q39" s="162">
        <f>IFERROR(VLOOKUP($B39,'Round  (12)'!B:AA,10,0),0)</f>
        <v>0</v>
      </c>
      <c r="R39" s="11" cm="1">
        <f t="array" ref="R39">IFERROR(SUM(F39:P39)-SUM(LARGE(F39:P39,{1,2})),F39)</f>
        <v>0</v>
      </c>
      <c r="S39" s="35" t="e">
        <f>VLOOKUP(B39,#REF!,9,0)+#REF!</f>
        <v>#REF!</v>
      </c>
      <c r="T39" s="165">
        <f t="shared" si="5"/>
        <v>1.9135928109375</v>
      </c>
      <c r="U39" s="83">
        <f t="shared" si="11"/>
        <v>0</v>
      </c>
      <c r="V39" s="183">
        <f t="shared" si="7"/>
        <v>998.08640718906247</v>
      </c>
      <c r="W39" s="100">
        <f t="shared" si="12"/>
        <v>0</v>
      </c>
      <c r="Z39" s="69">
        <v>48</v>
      </c>
      <c r="AA39" s="131" t="s">
        <v>385</v>
      </c>
      <c r="AB39" s="69" t="s">
        <v>351</v>
      </c>
      <c r="AC39" s="69"/>
      <c r="AD39" s="69" t="s">
        <v>347</v>
      </c>
      <c r="AG39" s="69" t="s">
        <v>77</v>
      </c>
      <c r="AH39" s="132"/>
      <c r="AI39" s="69"/>
      <c r="AJ39" s="69"/>
    </row>
    <row r="40" spans="1:36" x14ac:dyDescent="0.3">
      <c r="A40" s="77">
        <f t="shared" si="4"/>
        <v>38</v>
      </c>
      <c r="B40" s="168" t="s">
        <v>392</v>
      </c>
      <c r="C40" s="45">
        <f t="shared" si="8"/>
        <v>0</v>
      </c>
      <c r="D40" s="45" t="str">
        <f t="shared" si="9"/>
        <v>Portsmouth</v>
      </c>
      <c r="E40" s="45" t="str">
        <f t="shared" si="10"/>
        <v>M</v>
      </c>
      <c r="F40" s="162">
        <f>IFERROR(VLOOKUP($B40,'Round 1'!B:AM,11,0),0)</f>
        <v>0.15592237718750002</v>
      </c>
      <c r="G40" s="162">
        <f>IFERROR(VLOOKUP($B40,'Round  (2)'!B:AI,10,0),0)</f>
        <v>1.4458256793750002</v>
      </c>
      <c r="H40" s="162">
        <f>IFERROR(VLOOKUP($B40,'Round  (3)'!B:AE,14,0),0)</f>
        <v>8.5048569375000008E-2</v>
      </c>
      <c r="I40" s="162">
        <f>IFERROR(VLOOKUP($B40,'Round (4)'!B:AG,14,0),0)</f>
        <v>2.6081561275000005</v>
      </c>
      <c r="J40" s="162">
        <f>IFERROR(VLOOKUP($B40,'Round  (5)'!B:AL,10,0),0)</f>
        <v>0</v>
      </c>
      <c r="K40" s="162">
        <f>IFERROR(VLOOKUP($B40,'Round  (6)'!B:AL,10,0),0)</f>
        <v>0.42524284687500002</v>
      </c>
      <c r="L40" s="162">
        <f>IFERROR(VLOOKUP($B40,'Round  (7)'!B:AL,10,0),0)</f>
        <v>0.45359237000000002</v>
      </c>
      <c r="M40" s="162">
        <f>IFERROR(VLOOKUP($B40,'Round  (8)'!B:AI,10,0),0)</f>
        <v>9</v>
      </c>
      <c r="N40" s="162">
        <f>IFERROR(VLOOKUP($B40,'Round  (9)'!B:AD,10,0),0)</f>
        <v>0.18143694800000004</v>
      </c>
      <c r="O40" s="162">
        <f>IFERROR(VLOOKUP($B40,'Round  (10)'!B:T,10,0),0)</f>
        <v>0.45359237000000002</v>
      </c>
      <c r="P40" s="162">
        <f>IFERROR(VLOOKUP($B40,'Round  (11)'!B:AA,10,0),0)</f>
        <v>0</v>
      </c>
      <c r="Q40" s="162">
        <f>IFERROR(VLOOKUP($B40,'Round  (12)'!B:AA,10,0),0)</f>
        <v>0</v>
      </c>
      <c r="R40" s="11" cm="1">
        <f t="array" ref="R40">IFERROR(SUM(F40:P40)-SUM(LARGE(F40:P40,{1,2})),F40)</f>
        <v>3.2006611608125013</v>
      </c>
      <c r="S40" s="35" t="e">
        <f>VLOOKUP(B40,#REF!,9,0)+#REF!</f>
        <v>#REF!</v>
      </c>
      <c r="T40" s="165">
        <f t="shared" si="5"/>
        <v>14.808817288312502</v>
      </c>
      <c r="U40" s="83">
        <f t="shared" si="11"/>
        <v>0</v>
      </c>
      <c r="V40" s="183">
        <f t="shared" si="7"/>
        <v>985.19118271168747</v>
      </c>
      <c r="W40" s="100">
        <f t="shared" si="12"/>
        <v>0</v>
      </c>
      <c r="Z40" s="69">
        <v>52</v>
      </c>
      <c r="AA40" s="131" t="s">
        <v>172</v>
      </c>
      <c r="AB40" s="69" t="s">
        <v>356</v>
      </c>
      <c r="AC40" s="69"/>
      <c r="AD40" s="69" t="s">
        <v>347</v>
      </c>
      <c r="AG40" s="69" t="s">
        <v>348</v>
      </c>
      <c r="AH40" s="132"/>
      <c r="AI40" s="69"/>
      <c r="AJ40" s="69"/>
    </row>
    <row r="41" spans="1:36" x14ac:dyDescent="0.3">
      <c r="A41" s="77">
        <f t="shared" si="4"/>
        <v>78</v>
      </c>
      <c r="B41" s="168" t="s">
        <v>266</v>
      </c>
      <c r="C41" s="45">
        <f t="shared" si="8"/>
        <v>0</v>
      </c>
      <c r="D41" s="45" t="str">
        <f t="shared" si="9"/>
        <v>Trowbridge</v>
      </c>
      <c r="E41" s="45" t="str">
        <f t="shared" si="10"/>
        <v>M</v>
      </c>
      <c r="F41" s="162">
        <f>IFERROR(VLOOKUP($B41,'Round 1'!B:AM,11,0),0)</f>
        <v>0.28349523125000003</v>
      </c>
      <c r="G41" s="162">
        <f>IFERROR(VLOOKUP($B41,'Round  (2)'!B:AI,10,0),0)</f>
        <v>0</v>
      </c>
      <c r="H41" s="162">
        <f>IFERROR(VLOOKUP($B41,'Round  (3)'!B:AE,14,0),0)</f>
        <v>0</v>
      </c>
      <c r="I41" s="162">
        <f>IFERROR(VLOOKUP($B41,'Round (4)'!B:AG,14,0),0)</f>
        <v>0</v>
      </c>
      <c r="J41" s="162">
        <f>IFERROR(VLOOKUP($B41,'Round  (5)'!B:AL,10,0),0)</f>
        <v>0</v>
      </c>
      <c r="K41" s="162">
        <f>IFERROR(VLOOKUP($B41,'Round  (6)'!B:AL,10,0),0)</f>
        <v>0</v>
      </c>
      <c r="L41" s="162">
        <f>IFERROR(VLOOKUP($B41,'Round  (7)'!B:AL,10,0),0)</f>
        <v>0</v>
      </c>
      <c r="M41" s="162">
        <f>IFERROR(VLOOKUP($B41,'Round  (8)'!B:AI,10,0),0)</f>
        <v>0</v>
      </c>
      <c r="N41" s="162">
        <f>IFERROR(VLOOKUP($B41,'Round  (9)'!B:AD,10,0),0)</f>
        <v>0</v>
      </c>
      <c r="O41" s="162">
        <f>IFERROR(VLOOKUP($B41,'Round  (10)'!B:T,10,0),0)</f>
        <v>0</v>
      </c>
      <c r="P41" s="162">
        <f>IFERROR(VLOOKUP($B41,'Round  (11)'!B:AA,10,0),0)</f>
        <v>0</v>
      </c>
      <c r="Q41" s="162">
        <f>IFERROR(VLOOKUP($B41,'Round  (12)'!B:AA,10,0),0)</f>
        <v>0</v>
      </c>
      <c r="R41" s="11" cm="1">
        <f t="array" ref="R41">IFERROR(SUM(F41:P41)-SUM(LARGE(F41:P41,{1,2})),F41)</f>
        <v>0</v>
      </c>
      <c r="S41" s="35" t="e">
        <f>VLOOKUP(B41,#REF!,9,0)+#REF!</f>
        <v>#REF!</v>
      </c>
      <c r="T41" s="165">
        <f t="shared" si="5"/>
        <v>0.28349523125000003</v>
      </c>
      <c r="U41" s="83">
        <f t="shared" si="11"/>
        <v>0</v>
      </c>
      <c r="V41" s="183">
        <f t="shared" si="7"/>
        <v>999.71650476875004</v>
      </c>
      <c r="W41" s="100">
        <f t="shared" si="12"/>
        <v>0</v>
      </c>
      <c r="Z41" s="69">
        <v>54</v>
      </c>
      <c r="AA41" s="131" t="s">
        <v>17</v>
      </c>
      <c r="AB41" s="69" t="s">
        <v>351</v>
      </c>
      <c r="AC41" s="69" t="s">
        <v>363</v>
      </c>
      <c r="AD41" s="69" t="s">
        <v>350</v>
      </c>
      <c r="AG41" s="69" t="s">
        <v>360</v>
      </c>
      <c r="AH41" s="132"/>
      <c r="AI41" s="69"/>
      <c r="AJ41" s="69"/>
    </row>
    <row r="42" spans="1:36" x14ac:dyDescent="0.3">
      <c r="A42" s="77">
        <f t="shared" si="4"/>
        <v>130</v>
      </c>
      <c r="B42" s="168" t="s">
        <v>117</v>
      </c>
      <c r="C42" s="45" t="str">
        <f t="shared" si="8"/>
        <v>0</v>
      </c>
      <c r="D42" s="45" t="str">
        <f t="shared" si="9"/>
        <v/>
      </c>
      <c r="E42" s="45" t="str">
        <f t="shared" si="10"/>
        <v>NM</v>
      </c>
      <c r="F42" s="162">
        <f>IFERROR(VLOOKUP($B42,'Round 1'!B:AM,11,0),0)</f>
        <v>0.94970902468750007</v>
      </c>
      <c r="G42" s="162">
        <f>IFERROR(VLOOKUP($B42,'Round  (2)'!B:AI,10,0),0)</f>
        <v>1.0347575940625</v>
      </c>
      <c r="H42" s="162">
        <f>IFERROR(VLOOKUP($B42,'Round  (3)'!B:AE,14,0),0)</f>
        <v>0.14174761562500002</v>
      </c>
      <c r="I42" s="162">
        <f>IFERROR(VLOOKUP($B42,'Round (4)'!B:AG,14,0),0)</f>
        <v>4.1532051378124999</v>
      </c>
      <c r="J42" s="162">
        <f>IFERROR(VLOOKUP($B42,'Round  (5)'!B:AL,10,0),0)</f>
        <v>0.15592237718750002</v>
      </c>
      <c r="K42" s="162">
        <f>IFERROR(VLOOKUP($B42,'Round  (6)'!B:AL,10,0),0)</f>
        <v>2.3246608962500002</v>
      </c>
      <c r="L42" s="162">
        <f>IFERROR(VLOOKUP($B42,'Round  (7)'!B:AL,10,0),0)</f>
        <v>4.5359237000000006</v>
      </c>
      <c r="M42" s="162">
        <f>IFERROR(VLOOKUP($B42,'Round  (8)'!B:AI,10,0),0)</f>
        <v>5</v>
      </c>
      <c r="N42" s="162">
        <f>IFERROR(VLOOKUP($B42,'Round  (9)'!B:AD,10,0),0)</f>
        <v>0</v>
      </c>
      <c r="O42" s="162">
        <f>IFERROR(VLOOKUP($B42,'Round  (10)'!B:T,10,0),0)</f>
        <v>0</v>
      </c>
      <c r="P42" s="162">
        <f>IFERROR(VLOOKUP($B42,'Round  (11)'!B:AA,10,0),0)</f>
        <v>0</v>
      </c>
      <c r="Q42" s="162">
        <f>IFERROR(VLOOKUP($B42,'Round  (12)'!B:AA,10,0),0)</f>
        <v>0</v>
      </c>
      <c r="R42" s="11" cm="1">
        <f t="array" ref="R42">IFERROR(SUM(F42:P42)-SUM(LARGE(F42:P42,{1,2})),F42)</f>
        <v>8.7600026456250006</v>
      </c>
      <c r="S42" s="35" t="e">
        <f>VLOOKUP(B42,#REF!,9,0)+#REF!</f>
        <v>#REF!</v>
      </c>
      <c r="T42" s="165">
        <f t="shared" si="5"/>
        <v>18.295926345625002</v>
      </c>
      <c r="U42" s="83">
        <f t="shared" si="11"/>
        <v>0</v>
      </c>
      <c r="V42" s="183">
        <f t="shared" si="7"/>
        <v>981.70407365437495</v>
      </c>
      <c r="W42" s="100">
        <f t="shared" si="12"/>
        <v>0</v>
      </c>
      <c r="Z42" s="69"/>
      <c r="AA42" s="70" t="s">
        <v>0</v>
      </c>
      <c r="AB42" s="70" t="s">
        <v>387</v>
      </c>
      <c r="AC42" s="130" t="s">
        <v>388</v>
      </c>
      <c r="AD42" s="69"/>
      <c r="AG42" s="69" t="s">
        <v>483</v>
      </c>
      <c r="AH42" s="132"/>
      <c r="AI42" s="69"/>
      <c r="AJ42" s="69"/>
    </row>
    <row r="43" spans="1:36" x14ac:dyDescent="0.3">
      <c r="A43" s="77">
        <f t="shared" si="4"/>
        <v>81</v>
      </c>
      <c r="B43" s="168" t="s">
        <v>357</v>
      </c>
      <c r="C43" s="45">
        <f t="shared" si="8"/>
        <v>0</v>
      </c>
      <c r="D43" s="45" t="str">
        <f t="shared" si="9"/>
        <v>Dorchester</v>
      </c>
      <c r="E43" s="45" t="str">
        <f t="shared" si="10"/>
        <v>M</v>
      </c>
      <c r="F43" s="162">
        <f>IFERROR(VLOOKUP($B43,'Round 1'!B:AM,11,0),0)</f>
        <v>0</v>
      </c>
      <c r="G43" s="162">
        <f>IFERROR(VLOOKUP($B43,'Round  (2)'!B:AI,10,0),0)</f>
        <v>0</v>
      </c>
      <c r="H43" s="162">
        <f>IFERROR(VLOOKUP($B43,'Round  (3)'!B:AE,14,0),0)</f>
        <v>0</v>
      </c>
      <c r="I43" s="162">
        <f>IFERROR(VLOOKUP($B43,'Round (4)'!B:AG,14,0),0)</f>
        <v>0</v>
      </c>
      <c r="J43" s="162">
        <f>IFERROR(VLOOKUP($B43,'Round  (5)'!B:AL,10,0),0)</f>
        <v>0</v>
      </c>
      <c r="K43" s="162">
        <f>IFERROR(VLOOKUP($B43,'Round  (6)'!B:AL,10,0),0)</f>
        <v>0</v>
      </c>
      <c r="L43" s="162">
        <f>IFERROR(VLOOKUP($B43,'Round  (7)'!B:AL,10,0),0)</f>
        <v>0</v>
      </c>
      <c r="M43" s="162">
        <f>IFERROR(VLOOKUP($B43,'Round  (8)'!B:AI,10,0),0)</f>
        <v>0</v>
      </c>
      <c r="N43" s="162">
        <f>IFERROR(VLOOKUP($B43,'Round  (9)'!B:AD,10,0),0)</f>
        <v>0</v>
      </c>
      <c r="O43" s="162">
        <f>IFERROR(VLOOKUP($B43,'Round  (10)'!B:T,10,0),0)</f>
        <v>0</v>
      </c>
      <c r="P43" s="162">
        <f>IFERROR(VLOOKUP($B43,'Round  (11)'!B:AA,10,0),0)</f>
        <v>0</v>
      </c>
      <c r="Q43" s="162">
        <f>IFERROR(VLOOKUP($B43,'Round  (12)'!B:AA,10,0),0)</f>
        <v>0</v>
      </c>
      <c r="R43" s="11" cm="1">
        <f t="array" ref="R43">IFERROR(SUM(F43:P43)-SUM(LARGE(F43:P43,{1,2})),F43)</f>
        <v>0</v>
      </c>
      <c r="S43" s="35" t="e">
        <f>VLOOKUP(B43,#REF!,9,0)+#REF!</f>
        <v>#REF!</v>
      </c>
      <c r="T43" s="165">
        <f t="shared" si="5"/>
        <v>0</v>
      </c>
      <c r="U43" s="83">
        <f t="shared" si="11"/>
        <v>0</v>
      </c>
      <c r="V43" s="183">
        <f t="shared" si="7"/>
        <v>1000</v>
      </c>
      <c r="W43" s="100">
        <f t="shared" si="12"/>
        <v>0</v>
      </c>
      <c r="Z43" s="69">
        <v>1</v>
      </c>
      <c r="AA43" s="131" t="s">
        <v>371</v>
      </c>
      <c r="AB43" s="69" t="s">
        <v>362</v>
      </c>
      <c r="AC43" s="69" t="s">
        <v>363</v>
      </c>
      <c r="AD43" s="69" t="s">
        <v>350</v>
      </c>
      <c r="AG43" s="69" t="s">
        <v>365</v>
      </c>
      <c r="AH43" s="132"/>
      <c r="AI43" s="69"/>
      <c r="AJ43" s="69"/>
    </row>
    <row r="44" spans="1:36" x14ac:dyDescent="0.3">
      <c r="A44" s="77">
        <f t="shared" si="4"/>
        <v>45</v>
      </c>
      <c r="B44" s="168" t="s">
        <v>394</v>
      </c>
      <c r="C44" s="45">
        <f t="shared" si="8"/>
        <v>0</v>
      </c>
      <c r="D44" s="45" t="str">
        <f t="shared" si="9"/>
        <v>Worthing</v>
      </c>
      <c r="E44" s="45" t="str">
        <f t="shared" si="10"/>
        <v>M</v>
      </c>
      <c r="F44" s="162">
        <f>IFERROR(VLOOKUP($B44,'Round 1'!B:AM,11,0),0)</f>
        <v>0</v>
      </c>
      <c r="G44" s="162">
        <f>IFERROR(VLOOKUP($B44,'Round  (2)'!B:AI,10,0),0)</f>
        <v>0</v>
      </c>
      <c r="H44" s="162">
        <f>IFERROR(VLOOKUP($B44,'Round  (3)'!B:AE,14,0),0)</f>
        <v>0</v>
      </c>
      <c r="I44" s="162">
        <f>IFERROR(VLOOKUP($B44,'Round (4)'!B:AG,14,0),0)</f>
        <v>8.7600026456250006</v>
      </c>
      <c r="J44" s="162">
        <f>IFERROR(VLOOKUP($B44,'Round  (5)'!B:AL,10,0),0)</f>
        <v>0</v>
      </c>
      <c r="K44" s="162">
        <f>IFERROR(VLOOKUP($B44,'Round  (6)'!B:AL,10,0),0)</f>
        <v>0</v>
      </c>
      <c r="L44" s="162">
        <f>IFERROR(VLOOKUP($B44,'Round  (7)'!B:AL,10,0),0)</f>
        <v>0</v>
      </c>
      <c r="M44" s="162">
        <f>IFERROR(VLOOKUP($B44,'Round  (8)'!B:AI,10,0),0)</f>
        <v>0</v>
      </c>
      <c r="N44" s="162">
        <f>IFERROR(VLOOKUP($B44,'Round  (9)'!B:AD,10,0),0)</f>
        <v>0</v>
      </c>
      <c r="O44" s="162">
        <f>IFERROR(VLOOKUP($B44,'Round  (10)'!B:T,10,0),0)</f>
        <v>2.5939813659375002</v>
      </c>
      <c r="P44" s="162">
        <f>IFERROR(VLOOKUP($B44,'Round  (11)'!B:AA,10,0),0)</f>
        <v>0</v>
      </c>
      <c r="Q44" s="162">
        <f>IFERROR(VLOOKUP($B44,'Round  (12)'!B:AA,10,0),0)</f>
        <v>0</v>
      </c>
      <c r="R44" s="11" cm="1">
        <f t="array" ref="R44">IFERROR(SUM(F44:P44)-SUM(LARGE(F44:P44,{1,2})),F44)</f>
        <v>0</v>
      </c>
      <c r="S44" s="35" t="e">
        <f>VLOOKUP(B44,#REF!,9,0)+#REF!</f>
        <v>#REF!</v>
      </c>
      <c r="T44" s="165">
        <f t="shared" si="5"/>
        <v>11.353984011562501</v>
      </c>
      <c r="U44" s="83">
        <f t="shared" si="11"/>
        <v>0</v>
      </c>
      <c r="V44" s="183">
        <f t="shared" si="7"/>
        <v>988.64601598843751</v>
      </c>
      <c r="W44" s="100">
        <f t="shared" si="12"/>
        <v>0</v>
      </c>
      <c r="Z44" s="69">
        <v>53</v>
      </c>
      <c r="AA44" s="131" t="s">
        <v>370</v>
      </c>
      <c r="AB44" s="69" t="s">
        <v>351</v>
      </c>
      <c r="AC44" s="69" t="s">
        <v>363</v>
      </c>
      <c r="AD44" s="69" t="s">
        <v>350</v>
      </c>
      <c r="AG44" s="69" t="s">
        <v>97</v>
      </c>
      <c r="AH44" s="132"/>
      <c r="AI44" s="69"/>
      <c r="AJ44" s="69"/>
    </row>
    <row r="45" spans="1:36" x14ac:dyDescent="0.3">
      <c r="A45" s="77">
        <f t="shared" si="4"/>
        <v>18</v>
      </c>
      <c r="B45" s="168" t="s">
        <v>33</v>
      </c>
      <c r="C45" s="45">
        <f t="shared" si="8"/>
        <v>0</v>
      </c>
      <c r="D45" s="45" t="str">
        <f t="shared" si="9"/>
        <v>Bournemouth</v>
      </c>
      <c r="E45" s="45" t="str">
        <f t="shared" si="10"/>
        <v>M</v>
      </c>
      <c r="F45" s="162">
        <f>IFERROR(VLOOKUP($B45,'Round 1'!B:AM,11,0),0)</f>
        <v>0.4394176084375</v>
      </c>
      <c r="G45" s="162">
        <f>IFERROR(VLOOKUP($B45,'Round  (2)'!B:AI,10,0),0)</f>
        <v>0.36854380062500003</v>
      </c>
      <c r="H45" s="162">
        <f>IFERROR(VLOOKUP($B45,'Round  (3)'!B:AE,14,0),0)</f>
        <v>0</v>
      </c>
      <c r="I45" s="162">
        <f>IFERROR(VLOOKUP($B45,'Round (4)'!B:AG,14,0),0)</f>
        <v>3.8980594296875002</v>
      </c>
      <c r="J45" s="162">
        <f>IFERROR(VLOOKUP($B45,'Round  (5)'!B:AL,10,0),0)</f>
        <v>0</v>
      </c>
      <c r="K45" s="162">
        <f>IFERROR(VLOOKUP($B45,'Round  (6)'!B:AL,10,0),0)</f>
        <v>0.22679618500000001</v>
      </c>
      <c r="L45" s="162">
        <f>IFERROR(VLOOKUP($B45,'Round  (7)'!B:AL,10,0),0)</f>
        <v>0</v>
      </c>
      <c r="M45" s="162">
        <f>IFERROR(VLOOKUP($B45,'Round  (8)'!B:AI,10,0),0)</f>
        <v>2</v>
      </c>
      <c r="N45" s="162">
        <f>IFERROR(VLOOKUP($B45,'Round  (9)'!B:AD,10,0),0)</f>
        <v>6.3502931800000004</v>
      </c>
      <c r="O45" s="162">
        <f>IFERROR(VLOOKUP($B45,'Round  (10)'!B:T,10,0),0)</f>
        <v>0</v>
      </c>
      <c r="P45" s="162">
        <f>IFERROR(VLOOKUP($B45,'Round  (11)'!B:AA,10,0),0)</f>
        <v>15</v>
      </c>
      <c r="Q45" s="162">
        <f>IFERROR(VLOOKUP($B45,'Round  (12)'!B:AA,10,0),0)</f>
        <v>3.7988360987500003</v>
      </c>
      <c r="R45" s="11" cm="1">
        <f t="array" ref="R45">IFERROR(SUM(F45:P45)-SUM(LARGE(F45:P45,{1,2})),F45)</f>
        <v>6.9328170237499975</v>
      </c>
      <c r="S45" s="35" t="e">
        <f>VLOOKUP(B45,#REF!,9,0)+#REF!</f>
        <v>#REF!</v>
      </c>
      <c r="T45" s="165">
        <f t="shared" si="5"/>
        <v>32.0819463025</v>
      </c>
      <c r="U45" s="83">
        <f t="shared" si="11"/>
        <v>0</v>
      </c>
      <c r="V45" s="183">
        <f t="shared" si="7"/>
        <v>967.9180536975</v>
      </c>
      <c r="W45" s="100">
        <f t="shared" si="12"/>
        <v>0</v>
      </c>
      <c r="Z45" s="69">
        <v>21</v>
      </c>
      <c r="AA45" s="131" t="s">
        <v>8</v>
      </c>
      <c r="AB45" s="69" t="s">
        <v>351</v>
      </c>
      <c r="AC45" s="69" t="s">
        <v>363</v>
      </c>
      <c r="AD45" s="69" t="s">
        <v>347</v>
      </c>
      <c r="AG45" s="69" t="s">
        <v>30</v>
      </c>
      <c r="AH45" s="132"/>
      <c r="AI45" s="69"/>
      <c r="AJ45" s="69"/>
    </row>
    <row r="46" spans="1:36" x14ac:dyDescent="0.3">
      <c r="A46" s="77">
        <f t="shared" si="4"/>
        <v>50</v>
      </c>
      <c r="B46" s="168" t="s">
        <v>13</v>
      </c>
      <c r="C46" s="45" t="str">
        <f t="shared" si="8"/>
        <v>S</v>
      </c>
      <c r="D46" s="45" t="str">
        <f t="shared" si="9"/>
        <v>Havant</v>
      </c>
      <c r="E46" s="45" t="str">
        <f t="shared" si="10"/>
        <v>M</v>
      </c>
      <c r="F46" s="162">
        <f>IFERROR(VLOOKUP($B46,'Round 1'!B:AM,11,0),0)</f>
        <v>0</v>
      </c>
      <c r="G46" s="162">
        <f>IFERROR(VLOOKUP($B46,'Round  (2)'!B:AI,10,0),0)</f>
        <v>0</v>
      </c>
      <c r="H46" s="162">
        <f>IFERROR(VLOOKUP($B46,'Round  (3)'!B:AE,14,0),0)</f>
        <v>0</v>
      </c>
      <c r="I46" s="162">
        <f>IFERROR(VLOOKUP($B46,'Round (4)'!B:AG,14,0),0)</f>
        <v>0</v>
      </c>
      <c r="J46" s="162">
        <f>IFERROR(VLOOKUP($B46,'Round  (5)'!B:AL,10,0),0)</f>
        <v>0</v>
      </c>
      <c r="K46" s="162">
        <f>IFERROR(VLOOKUP($B46,'Round  (6)'!B:AL,10,0),0)</f>
        <v>0</v>
      </c>
      <c r="L46" s="162">
        <f>IFERROR(VLOOKUP($B46,'Round  (7)'!B:AL,10,0),0)</f>
        <v>7.8811674287500004</v>
      </c>
      <c r="M46" s="162">
        <f>IFERROR(VLOOKUP($B46,'Round  (8)'!B:AI,10,0),0)</f>
        <v>0</v>
      </c>
      <c r="N46" s="162">
        <f>IFERROR(VLOOKUP($B46,'Round  (9)'!B:AD,10,0),0)</f>
        <v>1.3607771100000001</v>
      </c>
      <c r="O46" s="162">
        <f>IFERROR(VLOOKUP($B46,'Round  (10)'!B:T,10,0),0)</f>
        <v>0</v>
      </c>
      <c r="P46" s="162">
        <f>IFERROR(VLOOKUP($B46,'Round  (11)'!B:AA,10,0),0)</f>
        <v>0</v>
      </c>
      <c r="Q46" s="162">
        <f>IFERROR(VLOOKUP($B46,'Round  (12)'!B:AA,10,0),0)</f>
        <v>0</v>
      </c>
      <c r="R46" s="11" cm="1">
        <f t="array" ref="R46">IFERROR(SUM(F46:P46)-SUM(LARGE(F46:P46,{1,2})),F46)</f>
        <v>0</v>
      </c>
      <c r="S46" s="35" t="e">
        <f>VLOOKUP(B46,#REF!,9,0)+#REF!</f>
        <v>#REF!</v>
      </c>
      <c r="T46" s="165">
        <f t="shared" si="5"/>
        <v>9.2419445387500012</v>
      </c>
      <c r="U46" s="83">
        <f t="shared" si="11"/>
        <v>0</v>
      </c>
      <c r="V46" s="183">
        <f t="shared" si="7"/>
        <v>990.75805546125002</v>
      </c>
      <c r="W46" s="100">
        <f t="shared" si="12"/>
        <v>0</v>
      </c>
      <c r="Z46" s="69">
        <v>29</v>
      </c>
      <c r="AA46" s="131" t="s">
        <v>5</v>
      </c>
      <c r="AB46" s="69" t="s">
        <v>375</v>
      </c>
      <c r="AC46" s="69"/>
      <c r="AD46" s="69" t="s">
        <v>347</v>
      </c>
      <c r="AG46" s="69" t="s">
        <v>179</v>
      </c>
      <c r="AH46" s="132"/>
      <c r="AI46" s="69"/>
      <c r="AJ46" s="69"/>
    </row>
    <row r="47" spans="1:36" x14ac:dyDescent="0.3">
      <c r="A47" s="77">
        <f t="shared" si="4"/>
        <v>42</v>
      </c>
      <c r="B47" s="168" t="s">
        <v>158</v>
      </c>
      <c r="C47" s="45">
        <f t="shared" si="8"/>
        <v>0</v>
      </c>
      <c r="D47" s="45" t="str">
        <f t="shared" si="9"/>
        <v>Portsmouth</v>
      </c>
      <c r="E47" s="45" t="str">
        <f t="shared" si="10"/>
        <v>M</v>
      </c>
      <c r="F47" s="162">
        <f>IFERROR(VLOOKUP($B47,'Round 1'!B:AM,11,0),0)</f>
        <v>0.97805854781250001</v>
      </c>
      <c r="G47" s="162">
        <f>IFERROR(VLOOKUP($B47,'Round  (2)'!B:AI,10,0),0)</f>
        <v>2.4947580350000003</v>
      </c>
      <c r="H47" s="162">
        <f>IFERROR(VLOOKUP($B47,'Round  (3)'!B:AE,14,0),0)</f>
        <v>0</v>
      </c>
      <c r="I47" s="162">
        <f>IFERROR(VLOOKUP($B47,'Round (4)'!B:AG,14,0),0)</f>
        <v>3.5720399137500003</v>
      </c>
      <c r="J47" s="162">
        <f>IFERROR(VLOOKUP($B47,'Round  (5)'!B:AL,10,0),0)</f>
        <v>0</v>
      </c>
      <c r="K47" s="162">
        <f>IFERROR(VLOOKUP($B47,'Round  (6)'!B:AL,10,0),0)</f>
        <v>0</v>
      </c>
      <c r="L47" s="162">
        <f>IFERROR(VLOOKUP($B47,'Round  (7)'!B:AL,10,0),0)</f>
        <v>0</v>
      </c>
      <c r="M47" s="162">
        <f>IFERROR(VLOOKUP($B47,'Round  (8)'!B:AI,10,0),0)</f>
        <v>0</v>
      </c>
      <c r="N47" s="162">
        <f>IFERROR(VLOOKUP($B47,'Round  (9)'!B:AD,10,0),0)</f>
        <v>0</v>
      </c>
      <c r="O47" s="162">
        <f>IFERROR(VLOOKUP($B47,'Round  (10)'!B:T,10,0),0)</f>
        <v>0</v>
      </c>
      <c r="P47" s="162">
        <f>IFERROR(VLOOKUP($B47,'Round  (11)'!B:AA,10,0),0)</f>
        <v>0</v>
      </c>
      <c r="Q47" s="162">
        <f>IFERROR(VLOOKUP($B47,'Round  (12)'!B:AA,10,0),0)</f>
        <v>6.4353417493750005</v>
      </c>
      <c r="R47" s="11" cm="1">
        <f t="array" ref="R47">IFERROR(SUM(F47:P47)-SUM(LARGE(F47:P47,{1,2})),F47)</f>
        <v>0.97805854781250012</v>
      </c>
      <c r="S47" s="35" t="e">
        <f>VLOOKUP(B47,#REF!,9,0)+#REF!</f>
        <v>#REF!</v>
      </c>
      <c r="T47" s="165">
        <f t="shared" si="5"/>
        <v>13.480198245937501</v>
      </c>
      <c r="U47" s="83">
        <f t="shared" si="11"/>
        <v>0</v>
      </c>
      <c r="V47" s="183">
        <f t="shared" si="7"/>
        <v>986.51980175406254</v>
      </c>
      <c r="W47" s="100">
        <f t="shared" si="12"/>
        <v>0</v>
      </c>
      <c r="Z47" s="69">
        <v>31</v>
      </c>
      <c r="AA47" s="131" t="s">
        <v>395</v>
      </c>
      <c r="AB47" s="69" t="s">
        <v>362</v>
      </c>
      <c r="AC47" s="69" t="s">
        <v>363</v>
      </c>
      <c r="AD47" s="69" t="s">
        <v>350</v>
      </c>
      <c r="AG47" s="69" t="s">
        <v>13</v>
      </c>
      <c r="AH47" s="132"/>
      <c r="AI47" s="69"/>
      <c r="AJ47" s="69"/>
    </row>
    <row r="48" spans="1:36" x14ac:dyDescent="0.3">
      <c r="A48" s="77">
        <f t="shared" si="4"/>
        <v>81</v>
      </c>
      <c r="B48" s="168" t="s">
        <v>397</v>
      </c>
      <c r="C48" s="45">
        <f t="shared" si="8"/>
        <v>0</v>
      </c>
      <c r="D48" s="45" t="str">
        <f t="shared" si="9"/>
        <v>Christchurch</v>
      </c>
      <c r="E48" s="45" t="str">
        <f t="shared" si="10"/>
        <v>M</v>
      </c>
      <c r="F48" s="162">
        <f>IFERROR(VLOOKUP($B48,'Round 1'!B:AM,11,0),0)</f>
        <v>0</v>
      </c>
      <c r="G48" s="162">
        <f>IFERROR(VLOOKUP($B48,'Round  (2)'!B:AI,10,0),0)</f>
        <v>0</v>
      </c>
      <c r="H48" s="162">
        <f>IFERROR(VLOOKUP($B48,'Round  (3)'!B:AE,14,0),0)</f>
        <v>0</v>
      </c>
      <c r="I48" s="162">
        <f>IFERROR(VLOOKUP($B48,'Round (4)'!B:AG,14,0),0)</f>
        <v>0</v>
      </c>
      <c r="J48" s="162">
        <f>IFERROR(VLOOKUP($B48,'Round  (5)'!B:AL,10,0),0)</f>
        <v>0</v>
      </c>
      <c r="K48" s="162">
        <f>IFERROR(VLOOKUP($B48,'Round  (6)'!B:AL,10,0),0)</f>
        <v>0</v>
      </c>
      <c r="L48" s="162">
        <f>IFERROR(VLOOKUP($B48,'Round  (7)'!B:AL,10,0),0)</f>
        <v>0</v>
      </c>
      <c r="M48" s="162">
        <f>IFERROR(VLOOKUP($B48,'Round  (8)'!B:AI,10,0),0)</f>
        <v>0</v>
      </c>
      <c r="N48" s="162">
        <f>IFERROR(VLOOKUP($B48,'Round  (9)'!B:AD,10,0),0)</f>
        <v>0</v>
      </c>
      <c r="O48" s="162">
        <f>IFERROR(VLOOKUP($B48,'Round  (10)'!B:T,10,0),0)</f>
        <v>0</v>
      </c>
      <c r="P48" s="162">
        <f>IFERROR(VLOOKUP($B48,'Round  (11)'!B:AA,10,0),0)</f>
        <v>0</v>
      </c>
      <c r="Q48" s="162">
        <f>IFERROR(VLOOKUP($B48,'Round  (12)'!B:AA,10,0),0)</f>
        <v>0</v>
      </c>
      <c r="R48" s="11" cm="1">
        <f t="array" ref="R48">IFERROR(SUM(F48:P48)-SUM(LARGE(F48:P48,{1,2})),F48)</f>
        <v>0</v>
      </c>
      <c r="S48" s="35" t="e">
        <f>VLOOKUP(B48,#REF!,9,0)+#REF!</f>
        <v>#REF!</v>
      </c>
      <c r="T48" s="165">
        <f t="shared" si="5"/>
        <v>0</v>
      </c>
      <c r="U48" s="83">
        <f t="shared" si="11"/>
        <v>0</v>
      </c>
      <c r="V48" s="183">
        <f t="shared" si="7"/>
        <v>1000</v>
      </c>
      <c r="W48" s="100">
        <f t="shared" si="12"/>
        <v>0</v>
      </c>
      <c r="Z48" s="69">
        <v>56</v>
      </c>
      <c r="AA48" s="131" t="s">
        <v>398</v>
      </c>
      <c r="AB48" s="69" t="s">
        <v>351</v>
      </c>
      <c r="AC48" s="69"/>
      <c r="AD48" s="69" t="s">
        <v>350</v>
      </c>
      <c r="AG48" s="69" t="s">
        <v>5</v>
      </c>
      <c r="AH48" s="132"/>
      <c r="AI48" s="69"/>
      <c r="AJ48" s="69"/>
    </row>
    <row r="49" spans="1:36" x14ac:dyDescent="0.3">
      <c r="A49" s="77">
        <f t="shared" si="4"/>
        <v>163</v>
      </c>
      <c r="B49" s="168" t="s">
        <v>181</v>
      </c>
      <c r="C49" s="45">
        <f t="shared" si="8"/>
        <v>0</v>
      </c>
      <c r="D49" s="45" t="str">
        <f t="shared" si="9"/>
        <v>Portsmouth</v>
      </c>
      <c r="E49" s="45" t="str">
        <f t="shared" si="10"/>
        <v>NM</v>
      </c>
      <c r="F49" s="162">
        <f>IFERROR(VLOOKUP($B49,'Round 1'!B:AM,11,0),0)</f>
        <v>0.65203903187500001</v>
      </c>
      <c r="G49" s="162">
        <f>IFERROR(VLOOKUP($B49,'Round  (2)'!B:AI,10,0),0)</f>
        <v>0.12757285406249999</v>
      </c>
      <c r="H49" s="162">
        <f>IFERROR(VLOOKUP($B49,'Round  (3)'!B:AE,14,0),0)</f>
        <v>1.3324275868750002</v>
      </c>
      <c r="I49" s="162">
        <f>IFERROR(VLOOKUP($B49,'Round (4)'!B:AG,14,0),0)</f>
        <v>0</v>
      </c>
      <c r="J49" s="162">
        <f>IFERROR(VLOOKUP($B49,'Round  (5)'!B:AL,10,0),0)</f>
        <v>0</v>
      </c>
      <c r="K49" s="162">
        <f>IFERROR(VLOOKUP($B49,'Round  (6)'!B:AL,10,0),0)</f>
        <v>0</v>
      </c>
      <c r="L49" s="162">
        <f>IFERROR(VLOOKUP($B49,'Round  (7)'!B:AL,10,0),0)</f>
        <v>0</v>
      </c>
      <c r="M49" s="162">
        <f>IFERROR(VLOOKUP($B49,'Round  (8)'!B:AI,10,0),0)</f>
        <v>0</v>
      </c>
      <c r="N49" s="162">
        <f>IFERROR(VLOOKUP($B49,'Round  (9)'!B:AD,10,0),0)</f>
        <v>0</v>
      </c>
      <c r="O49" s="162">
        <f>IFERROR(VLOOKUP($B49,'Round  (10)'!B:T,10,0),0)</f>
        <v>0</v>
      </c>
      <c r="P49" s="162">
        <f>IFERROR(VLOOKUP($B49,'Round  (11)'!B:AA,10,0),0)</f>
        <v>0</v>
      </c>
      <c r="Q49" s="162">
        <f>IFERROR(VLOOKUP($B49,'Round  (12)'!B:AA,10,0),0)</f>
        <v>0</v>
      </c>
      <c r="R49" s="11" cm="1">
        <f t="array" ref="R49">IFERROR(SUM(F49:P49)-SUM(LARGE(F49:P49,{1,2})),F49)</f>
        <v>0.12757285406249985</v>
      </c>
      <c r="S49" s="35" t="e">
        <f>VLOOKUP(B49,#REF!,9,0)+#REF!</f>
        <v>#REF!</v>
      </c>
      <c r="T49" s="165">
        <f t="shared" si="5"/>
        <v>2.1120394728125</v>
      </c>
      <c r="U49" s="83">
        <f t="shared" si="11"/>
        <v>0</v>
      </c>
      <c r="V49" s="183">
        <f t="shared" si="7"/>
        <v>997.88796052718749</v>
      </c>
      <c r="W49" s="100">
        <f t="shared" si="12"/>
        <v>0</v>
      </c>
      <c r="Z49" s="69">
        <v>19</v>
      </c>
      <c r="AA49" s="131" t="s">
        <v>4</v>
      </c>
      <c r="AB49" s="69" t="s">
        <v>356</v>
      </c>
      <c r="AC49" s="69"/>
      <c r="AD49" s="69" t="s">
        <v>347</v>
      </c>
      <c r="AG49" s="69" t="s">
        <v>484</v>
      </c>
      <c r="AH49" s="132"/>
      <c r="AI49" s="69"/>
      <c r="AJ49" s="69"/>
    </row>
    <row r="50" spans="1:36" x14ac:dyDescent="0.3">
      <c r="A50" s="77">
        <f t="shared" si="4"/>
        <v>81</v>
      </c>
      <c r="B50" s="168" t="s">
        <v>111</v>
      </c>
      <c r="C50" s="45" t="str">
        <f t="shared" si="8"/>
        <v>S</v>
      </c>
      <c r="D50" s="45" t="str">
        <f t="shared" si="9"/>
        <v>Wiltshire</v>
      </c>
      <c r="E50" s="45" t="str">
        <f t="shared" si="10"/>
        <v>M</v>
      </c>
      <c r="F50" s="162">
        <f>IFERROR(VLOOKUP($B50,'Round 1'!B:AM,11,0),0)</f>
        <v>0</v>
      </c>
      <c r="G50" s="162">
        <f>IFERROR(VLOOKUP($B50,'Round  (2)'!B:AI,10,0),0)</f>
        <v>0</v>
      </c>
      <c r="H50" s="162">
        <f>IFERROR(VLOOKUP($B50,'Round  (3)'!B:AE,14,0),0)</f>
        <v>0</v>
      </c>
      <c r="I50" s="162">
        <f>IFERROR(VLOOKUP($B50,'Round (4)'!B:AG,14,0),0)</f>
        <v>0</v>
      </c>
      <c r="J50" s="162">
        <f>IFERROR(VLOOKUP($B50,'Round  (5)'!B:AL,10,0),0)</f>
        <v>0</v>
      </c>
      <c r="K50" s="162">
        <f>IFERROR(VLOOKUP($B50,'Round  (6)'!B:AL,10,0),0)</f>
        <v>0</v>
      </c>
      <c r="L50" s="162">
        <f>IFERROR(VLOOKUP($B50,'Round  (7)'!B:AL,10,0),0)</f>
        <v>0</v>
      </c>
      <c r="M50" s="162">
        <f>IFERROR(VLOOKUP($B50,'Round  (8)'!B:AI,10,0),0)</f>
        <v>0</v>
      </c>
      <c r="N50" s="162">
        <f>IFERROR(VLOOKUP($B50,'Round  (9)'!B:AD,10,0),0)</f>
        <v>0</v>
      </c>
      <c r="O50" s="162">
        <f>IFERROR(VLOOKUP($B50,'Round  (10)'!B:T,10,0),0)</f>
        <v>0</v>
      </c>
      <c r="P50" s="162">
        <f>IFERROR(VLOOKUP($B50,'Round  (11)'!B:AA,10,0),0)</f>
        <v>0</v>
      </c>
      <c r="Q50" s="162">
        <f>IFERROR(VLOOKUP($B50,'Round  (12)'!B:AA,10,0),0)</f>
        <v>0</v>
      </c>
      <c r="R50" s="11" cm="1">
        <f t="array" ref="R50">IFERROR(SUM(F50:P50)-SUM(LARGE(F50:P50,{1,2})),F50)</f>
        <v>0</v>
      </c>
      <c r="S50" s="35" t="e">
        <f>VLOOKUP(B50,#REF!,9,0)+#REF!</f>
        <v>#REF!</v>
      </c>
      <c r="T50" s="165">
        <f t="shared" si="5"/>
        <v>0</v>
      </c>
      <c r="U50" s="83">
        <f t="shared" si="11"/>
        <v>0</v>
      </c>
      <c r="V50" s="183">
        <f t="shared" si="7"/>
        <v>1000</v>
      </c>
      <c r="W50" s="100">
        <f t="shared" si="12"/>
        <v>0</v>
      </c>
      <c r="Z50" s="69">
        <v>37</v>
      </c>
      <c r="AA50" s="131" t="s">
        <v>11</v>
      </c>
      <c r="AB50" s="69" t="s">
        <v>352</v>
      </c>
      <c r="AC50" s="69"/>
      <c r="AD50" s="69" t="s">
        <v>350</v>
      </c>
      <c r="AG50" s="69" t="s">
        <v>485</v>
      </c>
      <c r="AH50" s="132"/>
      <c r="AI50" s="69"/>
      <c r="AJ50" s="69"/>
    </row>
    <row r="51" spans="1:36" x14ac:dyDescent="0.3">
      <c r="A51" s="77">
        <f t="shared" si="4"/>
        <v>81</v>
      </c>
      <c r="B51" s="168" t="s">
        <v>399</v>
      </c>
      <c r="C51" s="45">
        <f t="shared" si="8"/>
        <v>0</v>
      </c>
      <c r="D51" s="45" t="str">
        <f t="shared" si="9"/>
        <v>Dorset</v>
      </c>
      <c r="E51" s="45" t="str">
        <f t="shared" si="10"/>
        <v>M</v>
      </c>
      <c r="F51" s="162">
        <f>IFERROR(VLOOKUP($B51,'Round 1'!B:AM,11,0),0)</f>
        <v>0</v>
      </c>
      <c r="G51" s="162">
        <f>IFERROR(VLOOKUP($B51,'Round  (2)'!B:AI,10,0),0)</f>
        <v>0</v>
      </c>
      <c r="H51" s="162">
        <f>IFERROR(VLOOKUP($B51,'Round  (3)'!B:AE,14,0),0)</f>
        <v>0</v>
      </c>
      <c r="I51" s="162">
        <f>IFERROR(VLOOKUP($B51,'Round (4)'!B:AG,14,0),0)</f>
        <v>0</v>
      </c>
      <c r="J51" s="162">
        <f>IFERROR(VLOOKUP($B51,'Round  (5)'!B:AL,10,0),0)</f>
        <v>0</v>
      </c>
      <c r="K51" s="162">
        <f>IFERROR(VLOOKUP($B51,'Round  (6)'!B:AL,10,0),0)</f>
        <v>0</v>
      </c>
      <c r="L51" s="162">
        <f>IFERROR(VLOOKUP($B51,'Round  (7)'!B:AL,10,0),0)</f>
        <v>0</v>
      </c>
      <c r="M51" s="162">
        <f>IFERROR(VLOOKUP($B51,'Round  (8)'!B:AI,10,0),0)</f>
        <v>0</v>
      </c>
      <c r="N51" s="162">
        <f>IFERROR(VLOOKUP($B51,'Round  (9)'!B:AD,10,0),0)</f>
        <v>0</v>
      </c>
      <c r="O51" s="162">
        <f>IFERROR(VLOOKUP($B51,'Round  (10)'!B:T,10,0),0)</f>
        <v>0</v>
      </c>
      <c r="P51" s="162">
        <f>IFERROR(VLOOKUP($B51,'Round  (11)'!B:AA,10,0),0)</f>
        <v>0</v>
      </c>
      <c r="Q51" s="162">
        <f>IFERROR(VLOOKUP($B51,'Round  (12)'!B:AA,10,0),0)</f>
        <v>0</v>
      </c>
      <c r="R51" s="11" cm="1">
        <f t="array" ref="R51">IFERROR(SUM(F51:P51)-SUM(LARGE(F51:P51,{1,2})),F51)</f>
        <v>0</v>
      </c>
      <c r="S51" s="35" t="e">
        <f>VLOOKUP(B51,#REF!,9,0)+#REF!</f>
        <v>#REF!</v>
      </c>
      <c r="T51" s="165">
        <f t="shared" si="5"/>
        <v>0</v>
      </c>
      <c r="U51" s="83">
        <f t="shared" si="11"/>
        <v>0</v>
      </c>
      <c r="V51" s="183">
        <f t="shared" si="7"/>
        <v>1000</v>
      </c>
      <c r="W51" s="100">
        <f t="shared" si="12"/>
        <v>0</v>
      </c>
      <c r="Z51" s="69">
        <v>43</v>
      </c>
      <c r="AA51" s="131" t="s">
        <v>396</v>
      </c>
      <c r="AB51" s="69" t="s">
        <v>351</v>
      </c>
      <c r="AC51" s="69"/>
      <c r="AD51" s="69" t="s">
        <v>347</v>
      </c>
      <c r="AG51" s="69" t="s">
        <v>247</v>
      </c>
      <c r="AH51" s="132"/>
      <c r="AI51" s="69"/>
      <c r="AJ51" s="69"/>
    </row>
    <row r="52" spans="1:36" x14ac:dyDescent="0.3">
      <c r="A52" s="77">
        <f t="shared" si="4"/>
        <v>81</v>
      </c>
      <c r="B52" s="168" t="s">
        <v>97</v>
      </c>
      <c r="C52" s="45">
        <f t="shared" si="8"/>
        <v>0</v>
      </c>
      <c r="D52" s="45" t="str">
        <f t="shared" si="9"/>
        <v>Worthing</v>
      </c>
      <c r="E52" s="45" t="str">
        <f t="shared" si="10"/>
        <v>M</v>
      </c>
      <c r="F52" s="162">
        <f>IFERROR(VLOOKUP($B52,'Round 1'!B:AM,11,0),0)</f>
        <v>0</v>
      </c>
      <c r="G52" s="162">
        <f>IFERROR(VLOOKUP($B52,'Round  (2)'!B:AI,10,0),0)</f>
        <v>0</v>
      </c>
      <c r="H52" s="162">
        <f>IFERROR(VLOOKUP($B52,'Round  (3)'!B:AE,14,0),0)</f>
        <v>0</v>
      </c>
      <c r="I52" s="162">
        <f>IFERROR(VLOOKUP($B52,'Round (4)'!B:AG,14,0),0)</f>
        <v>0</v>
      </c>
      <c r="J52" s="162">
        <f>IFERROR(VLOOKUP($B52,'Round  (5)'!B:AL,10,0),0)</f>
        <v>0</v>
      </c>
      <c r="K52" s="162">
        <f>IFERROR(VLOOKUP($B52,'Round  (6)'!B:AL,10,0),0)</f>
        <v>0</v>
      </c>
      <c r="L52" s="162">
        <f>IFERROR(VLOOKUP($B52,'Round  (7)'!B:AL,10,0),0)</f>
        <v>0</v>
      </c>
      <c r="M52" s="162">
        <f>IFERROR(VLOOKUP($B52,'Round  (8)'!B:AI,10,0),0)</f>
        <v>0</v>
      </c>
      <c r="N52" s="162">
        <f>IFERROR(VLOOKUP($B52,'Round  (9)'!B:AD,10,0),0)</f>
        <v>0</v>
      </c>
      <c r="O52" s="162">
        <f>IFERROR(VLOOKUP($B52,'Round  (10)'!B:T,10,0),0)</f>
        <v>0</v>
      </c>
      <c r="P52" s="162">
        <f>IFERROR(VLOOKUP($B52,'Round  (11)'!B:AA,10,0),0)</f>
        <v>0</v>
      </c>
      <c r="Q52" s="162">
        <f>IFERROR(VLOOKUP($B52,'Round  (12)'!B:AA,10,0),0)</f>
        <v>0</v>
      </c>
      <c r="R52" s="11" cm="1">
        <f t="array" ref="R52">IFERROR(SUM(F52:P52)-SUM(LARGE(F52:P52,{1,2})),F52)</f>
        <v>0</v>
      </c>
      <c r="S52" s="35" t="e">
        <f>VLOOKUP(B52,#REF!,9,0)+#REF!</f>
        <v>#REF!</v>
      </c>
      <c r="T52" s="165">
        <f t="shared" si="5"/>
        <v>0</v>
      </c>
      <c r="U52" s="83">
        <f t="shared" si="11"/>
        <v>0</v>
      </c>
      <c r="V52" s="183">
        <f t="shared" si="7"/>
        <v>1000</v>
      </c>
      <c r="W52" s="100">
        <f t="shared" si="12"/>
        <v>0</v>
      </c>
      <c r="Z52" s="69">
        <v>2</v>
      </c>
      <c r="AA52" s="69" t="s">
        <v>476</v>
      </c>
      <c r="AB52" s="69" t="s">
        <v>351</v>
      </c>
      <c r="AC52" s="69"/>
      <c r="AD52" s="69" t="s">
        <v>350</v>
      </c>
      <c r="AG52" s="69" t="s">
        <v>395</v>
      </c>
      <c r="AH52" s="132"/>
      <c r="AI52" s="69"/>
      <c r="AJ52" s="69"/>
    </row>
    <row r="53" spans="1:36" x14ac:dyDescent="0.3">
      <c r="A53" s="77">
        <f t="shared" si="4"/>
        <v>81</v>
      </c>
      <c r="B53" s="168" t="s">
        <v>93</v>
      </c>
      <c r="C53" s="45" t="str">
        <f t="shared" si="8"/>
        <v>L</v>
      </c>
      <c r="D53" s="45" t="str">
        <f t="shared" si="9"/>
        <v>Wiltshire</v>
      </c>
      <c r="E53" s="45" t="str">
        <f t="shared" si="10"/>
        <v>M</v>
      </c>
      <c r="F53" s="162">
        <f>IFERROR(VLOOKUP($B53,'Round 1'!B:AM,11,0),0)</f>
        <v>0</v>
      </c>
      <c r="G53" s="162">
        <f>IFERROR(VLOOKUP($B53,'Round  (2)'!B:AI,10,0),0)</f>
        <v>0</v>
      </c>
      <c r="H53" s="162">
        <f>IFERROR(VLOOKUP($B53,'Round  (3)'!B:AE,14,0),0)</f>
        <v>0</v>
      </c>
      <c r="I53" s="162">
        <f>IFERROR(VLOOKUP($B53,'Round (4)'!B:AG,14,0),0)</f>
        <v>0</v>
      </c>
      <c r="J53" s="162">
        <f>IFERROR(VLOOKUP($B53,'Round  (5)'!B:AL,10,0),0)</f>
        <v>0</v>
      </c>
      <c r="K53" s="162">
        <f>IFERROR(VLOOKUP($B53,'Round  (6)'!B:AL,10,0),0)</f>
        <v>0</v>
      </c>
      <c r="L53" s="162">
        <f>IFERROR(VLOOKUP($B53,'Round  (7)'!B:AL,10,0),0)</f>
        <v>0</v>
      </c>
      <c r="M53" s="162">
        <f>IFERROR(VLOOKUP($B53,'Round  (8)'!B:AI,10,0),0)</f>
        <v>0</v>
      </c>
      <c r="N53" s="162">
        <f>IFERROR(VLOOKUP($B53,'Round  (9)'!B:AD,10,0),0)</f>
        <v>0</v>
      </c>
      <c r="O53" s="162">
        <f>IFERROR(VLOOKUP($B53,'Round  (10)'!B:T,10,0),0)</f>
        <v>0</v>
      </c>
      <c r="P53" s="162">
        <f>IFERROR(VLOOKUP($B53,'Round  (11)'!B:AA,10,0),0)</f>
        <v>0</v>
      </c>
      <c r="Q53" s="162">
        <f>IFERROR(VLOOKUP($B53,'Round  (12)'!B:AA,10,0),0)</f>
        <v>0</v>
      </c>
      <c r="R53" s="11" cm="1">
        <f t="array" ref="R53">IFERROR(SUM(F53:P53)-SUM(LARGE(F53:P53,{1,2})),F53)</f>
        <v>0</v>
      </c>
      <c r="S53" s="35" t="e">
        <f>VLOOKUP(B53,#REF!,9,0)+#REF!</f>
        <v>#REF!</v>
      </c>
      <c r="T53" s="165">
        <f t="shared" si="5"/>
        <v>0</v>
      </c>
      <c r="U53" s="83">
        <f t="shared" si="11"/>
        <v>0</v>
      </c>
      <c r="V53" s="183">
        <f t="shared" si="7"/>
        <v>1000</v>
      </c>
      <c r="W53" s="100">
        <f t="shared" si="12"/>
        <v>0</v>
      </c>
      <c r="Z53" s="69">
        <v>5</v>
      </c>
      <c r="AA53" s="131" t="s">
        <v>478</v>
      </c>
      <c r="AB53" s="69" t="s">
        <v>423</v>
      </c>
      <c r="AC53" s="69" t="s">
        <v>363</v>
      </c>
      <c r="AD53" s="69" t="s">
        <v>350</v>
      </c>
      <c r="AG53" s="69" t="s">
        <v>180</v>
      </c>
      <c r="AH53" s="132"/>
      <c r="AI53" s="69"/>
      <c r="AJ53" s="69"/>
    </row>
    <row r="54" spans="1:36" x14ac:dyDescent="0.3">
      <c r="A54" s="77">
        <f t="shared" si="4"/>
        <v>81</v>
      </c>
      <c r="B54" s="168" t="s">
        <v>403</v>
      </c>
      <c r="C54" s="45">
        <f t="shared" si="8"/>
        <v>0</v>
      </c>
      <c r="D54" s="45" t="str">
        <f t="shared" si="9"/>
        <v>Dorset</v>
      </c>
      <c r="E54" s="45" t="str">
        <f t="shared" si="10"/>
        <v>M</v>
      </c>
      <c r="F54" s="162">
        <f>IFERROR(VLOOKUP($B54,'Round 1'!B:AM,11,0),0)</f>
        <v>0</v>
      </c>
      <c r="G54" s="162">
        <f>IFERROR(VLOOKUP($B54,'Round  (2)'!B:AI,10,0),0)</f>
        <v>0</v>
      </c>
      <c r="H54" s="162">
        <f>IFERROR(VLOOKUP($B54,'Round  (3)'!B:AE,14,0),0)</f>
        <v>0</v>
      </c>
      <c r="I54" s="162">
        <f>IFERROR(VLOOKUP($B54,'Round (4)'!B:AG,14,0),0)</f>
        <v>0</v>
      </c>
      <c r="J54" s="162">
        <f>IFERROR(VLOOKUP($B54,'Round  (5)'!B:AL,10,0),0)</f>
        <v>0</v>
      </c>
      <c r="K54" s="162">
        <f>IFERROR(VLOOKUP($B54,'Round  (6)'!B:AL,10,0),0)</f>
        <v>0</v>
      </c>
      <c r="L54" s="162">
        <f>IFERROR(VLOOKUP($B54,'Round  (7)'!B:AL,10,0),0)</f>
        <v>0</v>
      </c>
      <c r="M54" s="162">
        <f>IFERROR(VLOOKUP($B54,'Round  (8)'!B:AI,10,0),0)</f>
        <v>0</v>
      </c>
      <c r="N54" s="162">
        <f>IFERROR(VLOOKUP($B54,'Round  (9)'!B:AD,10,0),0)</f>
        <v>0</v>
      </c>
      <c r="O54" s="162">
        <f>IFERROR(VLOOKUP($B54,'Round  (10)'!B:T,10,0),0)</f>
        <v>0</v>
      </c>
      <c r="P54" s="162">
        <f>IFERROR(VLOOKUP($B54,'Round  (11)'!B:AA,10,0),0)</f>
        <v>0</v>
      </c>
      <c r="Q54" s="162">
        <f>IFERROR(VLOOKUP($B54,'Round  (12)'!B:AA,10,0),0)</f>
        <v>0</v>
      </c>
      <c r="R54" s="11" cm="1">
        <f t="array" ref="R54">IFERROR(SUM(F54:P54)-SUM(LARGE(F54:P54,{1,2})),F54)</f>
        <v>0</v>
      </c>
      <c r="S54" s="35" t="e">
        <f>VLOOKUP(B54,#REF!,9,0)+#REF!</f>
        <v>#REF!</v>
      </c>
      <c r="T54" s="165">
        <f t="shared" si="5"/>
        <v>0</v>
      </c>
      <c r="U54" s="83">
        <f t="shared" si="11"/>
        <v>0</v>
      </c>
      <c r="V54" s="183">
        <f t="shared" si="7"/>
        <v>1000</v>
      </c>
      <c r="W54" s="100">
        <f t="shared" si="12"/>
        <v>0</v>
      </c>
      <c r="Z54" s="69">
        <v>6</v>
      </c>
      <c r="AA54" s="131" t="s">
        <v>479</v>
      </c>
      <c r="AB54" s="69" t="s">
        <v>351</v>
      </c>
      <c r="AC54" s="69"/>
      <c r="AD54" s="69" t="s">
        <v>350</v>
      </c>
      <c r="AG54" s="69" t="s">
        <v>318</v>
      </c>
      <c r="AH54" s="132"/>
      <c r="AI54" s="69"/>
      <c r="AJ54" s="69"/>
    </row>
    <row r="55" spans="1:36" x14ac:dyDescent="0.3">
      <c r="A55" s="77">
        <f t="shared" si="4"/>
        <v>69</v>
      </c>
      <c r="B55" s="168" t="s">
        <v>12</v>
      </c>
      <c r="C55" s="45">
        <f t="shared" si="8"/>
        <v>0</v>
      </c>
      <c r="D55" s="45" t="str">
        <f t="shared" si="9"/>
        <v>Portsmouth</v>
      </c>
      <c r="E55" s="45" t="str">
        <f t="shared" si="10"/>
        <v>M</v>
      </c>
      <c r="F55" s="162">
        <f>IFERROR(VLOOKUP($B55,'Round 1'!B:AM,11,0),0)</f>
        <v>0.99223330937500009</v>
      </c>
      <c r="G55" s="162">
        <f>IFERROR(VLOOKUP($B55,'Round  (2)'!B:AI,10,0),0)</f>
        <v>0.28349523125000003</v>
      </c>
      <c r="H55" s="162">
        <f>IFERROR(VLOOKUP($B55,'Round  (3)'!B:AE,14,0),0)</f>
        <v>0</v>
      </c>
      <c r="I55" s="162">
        <f>IFERROR(VLOOKUP($B55,'Round (4)'!B:AG,14,0),0)</f>
        <v>0</v>
      </c>
      <c r="J55" s="162">
        <f>IFERROR(VLOOKUP($B55,'Round  (5)'!B:AL,10,0),0)</f>
        <v>0</v>
      </c>
      <c r="K55" s="162">
        <f>IFERROR(VLOOKUP($B55,'Round  (6)'!B:AL,10,0),0)</f>
        <v>0</v>
      </c>
      <c r="L55" s="162">
        <f>IFERROR(VLOOKUP($B55,'Round  (7)'!B:AL,10,0),0)</f>
        <v>0</v>
      </c>
      <c r="M55" s="162">
        <f>IFERROR(VLOOKUP($B55,'Round  (8)'!B:AI,10,0),0)</f>
        <v>0</v>
      </c>
      <c r="N55" s="162">
        <f>IFERROR(VLOOKUP($B55,'Round  (9)'!B:AD,10,0),0)</f>
        <v>0</v>
      </c>
      <c r="O55" s="162">
        <f>IFERROR(VLOOKUP($B55,'Round  (10)'!B:T,10,0),0)</f>
        <v>0</v>
      </c>
      <c r="P55" s="162">
        <f>IFERROR(VLOOKUP($B55,'Round  (11)'!B:AA,10,0),0)</f>
        <v>0</v>
      </c>
      <c r="Q55" s="162">
        <f>IFERROR(VLOOKUP($B55,'Round  (12)'!B:AA,10,0),0)</f>
        <v>0</v>
      </c>
      <c r="R55" s="11" cm="1">
        <f t="array" ref="R55">IFERROR(SUM(F55:P55)-SUM(LARGE(F55:P55,{1,2})),F55)</f>
        <v>0</v>
      </c>
      <c r="S55" s="35" t="e">
        <f>VLOOKUP(B55,#REF!,9,0)+#REF!</f>
        <v>#REF!</v>
      </c>
      <c r="T55" s="165">
        <f t="shared" si="5"/>
        <v>1.2757285406250001</v>
      </c>
      <c r="U55" s="83">
        <f t="shared" si="11"/>
        <v>0</v>
      </c>
      <c r="V55" s="183">
        <f t="shared" si="7"/>
        <v>998.72427145937502</v>
      </c>
      <c r="W55" s="100">
        <f t="shared" si="12"/>
        <v>0</v>
      </c>
      <c r="Z55" s="69">
        <v>10</v>
      </c>
      <c r="AA55" s="131" t="s">
        <v>300</v>
      </c>
      <c r="AB55" s="69" t="s">
        <v>351</v>
      </c>
      <c r="AC55" s="69"/>
      <c r="AD55" s="69" t="s">
        <v>347</v>
      </c>
      <c r="AG55" s="69" t="s">
        <v>486</v>
      </c>
      <c r="AH55" s="132"/>
      <c r="AI55" s="69"/>
      <c r="AJ55" s="69"/>
    </row>
    <row r="56" spans="1:36" x14ac:dyDescent="0.3">
      <c r="A56" s="77">
        <f t="shared" si="4"/>
        <v>54</v>
      </c>
      <c r="B56" s="168" t="s">
        <v>178</v>
      </c>
      <c r="C56" s="45" t="str">
        <f t="shared" si="8"/>
        <v>S</v>
      </c>
      <c r="D56" s="45" t="str">
        <f t="shared" si="9"/>
        <v>Worthing</v>
      </c>
      <c r="E56" s="45" t="str">
        <f t="shared" si="10"/>
        <v>M</v>
      </c>
      <c r="F56" s="162">
        <f>IFERROR(VLOOKUP($B56,'Round 1'!B:AM,11,0),0)</f>
        <v>1.8001947184375</v>
      </c>
      <c r="G56" s="162">
        <f>IFERROR(VLOOKUP($B56,'Round  (2)'!B:AI,10,0),0)</f>
        <v>0</v>
      </c>
      <c r="H56" s="162">
        <f>IFERROR(VLOOKUP($B56,'Round  (3)'!B:AE,14,0),0)</f>
        <v>0</v>
      </c>
      <c r="I56" s="162">
        <f>IFERROR(VLOOKUP($B56,'Round (4)'!B:AG,14,0),0)</f>
        <v>0</v>
      </c>
      <c r="J56" s="162">
        <f>IFERROR(VLOOKUP($B56,'Round  (5)'!B:AL,10,0),0)</f>
        <v>0</v>
      </c>
      <c r="K56" s="162">
        <f>IFERROR(VLOOKUP($B56,'Round  (6)'!B:AL,10,0),0)</f>
        <v>0</v>
      </c>
      <c r="L56" s="162">
        <f>IFERROR(VLOOKUP($B56,'Round  (7)'!B:AL,10,0),0)</f>
        <v>3.6570884831249999</v>
      </c>
      <c r="M56" s="162">
        <f>IFERROR(VLOOKUP($B56,'Round  (8)'!B:AI,10,0),0)</f>
        <v>0</v>
      </c>
      <c r="N56" s="162">
        <f>IFERROR(VLOOKUP($B56,'Round  (9)'!B:AD,10,0),0)</f>
        <v>0</v>
      </c>
      <c r="O56" s="162">
        <f>IFERROR(VLOOKUP($B56,'Round  (10)'!B:T,10,0),0)</f>
        <v>0</v>
      </c>
      <c r="P56" s="162">
        <f>IFERROR(VLOOKUP($B56,'Round  (11)'!B:AA,10,0),0)</f>
        <v>0</v>
      </c>
      <c r="Q56" s="162">
        <f>IFERROR(VLOOKUP($B56,'Round  (12)'!B:AA,10,0),0)</f>
        <v>0</v>
      </c>
      <c r="R56" s="11" cm="1">
        <f t="array" ref="R56">IFERROR(SUM(F56:P56)-SUM(LARGE(F56:P56,{1,2})),F56)</f>
        <v>0</v>
      </c>
      <c r="S56" s="35" t="e">
        <f>VLOOKUP(B56,#REF!,9,0)+#REF!</f>
        <v>#REF!</v>
      </c>
      <c r="T56" s="165">
        <f t="shared" si="5"/>
        <v>5.4572832015625004</v>
      </c>
      <c r="U56" s="83">
        <f t="shared" si="11"/>
        <v>0</v>
      </c>
      <c r="V56" s="183">
        <f t="shared" si="7"/>
        <v>994.54271679843748</v>
      </c>
      <c r="W56" s="100">
        <f t="shared" si="12"/>
        <v>0</v>
      </c>
      <c r="Z56" s="69">
        <v>33</v>
      </c>
      <c r="AA56" s="131" t="s">
        <v>487</v>
      </c>
      <c r="AB56" s="69" t="s">
        <v>356</v>
      </c>
      <c r="AC56" s="69"/>
      <c r="AD56" s="69" t="s">
        <v>350</v>
      </c>
      <c r="AG56" s="69" t="s">
        <v>488</v>
      </c>
      <c r="AH56" s="132"/>
      <c r="AI56" s="69"/>
      <c r="AJ56" s="69"/>
    </row>
    <row r="57" spans="1:36" x14ac:dyDescent="0.3">
      <c r="A57" s="77">
        <f t="shared" si="4"/>
        <v>44</v>
      </c>
      <c r="B57" s="168" t="s">
        <v>405</v>
      </c>
      <c r="C57" s="45">
        <f t="shared" si="8"/>
        <v>0</v>
      </c>
      <c r="D57" s="45" t="str">
        <f t="shared" si="9"/>
        <v>Worthing</v>
      </c>
      <c r="E57" s="45" t="str">
        <f t="shared" si="10"/>
        <v>M</v>
      </c>
      <c r="F57" s="162">
        <f>IFERROR(VLOOKUP($B57,'Round 1'!B:AM,11,0),0)</f>
        <v>0</v>
      </c>
      <c r="G57" s="162">
        <f>IFERROR(VLOOKUP($B57,'Round  (2)'!B:AI,10,0),0)</f>
        <v>0</v>
      </c>
      <c r="H57" s="162">
        <f>IFERROR(VLOOKUP($B57,'Round  (3)'!B:AE,14,0),0)</f>
        <v>0</v>
      </c>
      <c r="I57" s="162">
        <f>IFERROR(VLOOKUP($B57,'Round (4)'!B:AG,14,0),0)</f>
        <v>10.234177848125</v>
      </c>
      <c r="J57" s="162">
        <f>IFERROR(VLOOKUP($B57,'Round  (5)'!B:AL,10,0),0)</f>
        <v>0</v>
      </c>
      <c r="K57" s="162">
        <f>IFERROR(VLOOKUP($B57,'Round  (6)'!B:AL,10,0),0)</f>
        <v>0</v>
      </c>
      <c r="L57" s="162">
        <f>IFERROR(VLOOKUP($B57,'Round  (7)'!B:AL,10,0),0)</f>
        <v>1.3607771100000001</v>
      </c>
      <c r="M57" s="162">
        <f>IFERROR(VLOOKUP($B57,'Round  (8)'!B:AI,10,0),0)</f>
        <v>0</v>
      </c>
      <c r="N57" s="162">
        <f>IFERROR(VLOOKUP($B57,'Round  (9)'!B:AD,10,0),0)</f>
        <v>0</v>
      </c>
      <c r="O57" s="162">
        <f>IFERROR(VLOOKUP($B57,'Round  (10)'!B:T,10,0),0)</f>
        <v>0</v>
      </c>
      <c r="P57" s="162">
        <f>IFERROR(VLOOKUP($B57,'Round  (11)'!B:AA,10,0),0)</f>
        <v>0</v>
      </c>
      <c r="Q57" s="162">
        <f>IFERROR(VLOOKUP($B57,'Round  (12)'!B:AA,10,0),0)</f>
        <v>0</v>
      </c>
      <c r="R57" s="11" cm="1">
        <f t="array" ref="R57">IFERROR(SUM(F57:P57)-SUM(LARGE(F57:P57,{1,2})),F57)</f>
        <v>0</v>
      </c>
      <c r="S57" s="35" t="e">
        <f>VLOOKUP(B57,#REF!,9,0)+#REF!</f>
        <v>#REF!</v>
      </c>
      <c r="T57" s="165">
        <f t="shared" si="5"/>
        <v>11.594954958125001</v>
      </c>
      <c r="U57" s="83">
        <f t="shared" si="11"/>
        <v>0</v>
      </c>
      <c r="V57" s="183">
        <f t="shared" si="7"/>
        <v>988.40504504187504</v>
      </c>
      <c r="W57" s="100">
        <f t="shared" si="12"/>
        <v>0</v>
      </c>
      <c r="Z57" s="69">
        <v>35</v>
      </c>
      <c r="AA57" s="131" t="s">
        <v>16</v>
      </c>
      <c r="AB57" s="69" t="s">
        <v>400</v>
      </c>
      <c r="AC57" s="69" t="s">
        <v>363</v>
      </c>
      <c r="AD57" s="69" t="s">
        <v>347</v>
      </c>
      <c r="AG57" s="69" t="s">
        <v>489</v>
      </c>
      <c r="AH57" s="132"/>
      <c r="AI57" s="69"/>
      <c r="AJ57" s="69"/>
    </row>
    <row r="58" spans="1:36" x14ac:dyDescent="0.3">
      <c r="A58" s="77">
        <f t="shared" si="4"/>
        <v>48</v>
      </c>
      <c r="B58" s="168" t="s">
        <v>320</v>
      </c>
      <c r="C58" s="45">
        <f t="shared" si="8"/>
        <v>0</v>
      </c>
      <c r="D58" s="45" t="str">
        <f t="shared" si="9"/>
        <v>Bridport</v>
      </c>
      <c r="E58" s="45" t="str">
        <f t="shared" si="10"/>
        <v>M</v>
      </c>
      <c r="F58" s="162">
        <f>IFERROR(VLOOKUP($B58,'Round 1'!B:AM,11,0),0)</f>
        <v>0</v>
      </c>
      <c r="G58" s="162">
        <f>IFERROR(VLOOKUP($B58,'Round  (2)'!B:AI,10,0),0)</f>
        <v>0</v>
      </c>
      <c r="H58" s="162">
        <f>IFERROR(VLOOKUP($B58,'Round  (3)'!B:AE,14,0),0)</f>
        <v>2.0128161418750001</v>
      </c>
      <c r="I58" s="162">
        <f>IFERROR(VLOOKUP($B58,'Round (4)'!B:AG,14,0),0)</f>
        <v>8.2213617062499988</v>
      </c>
      <c r="J58" s="162">
        <f>IFERROR(VLOOKUP($B58,'Round  (5)'!B:AL,10,0),0)</f>
        <v>0</v>
      </c>
      <c r="K58" s="162">
        <f>IFERROR(VLOOKUP($B58,'Round  (6)'!B:AL,10,0),0)</f>
        <v>0</v>
      </c>
      <c r="L58" s="162">
        <f>IFERROR(VLOOKUP($B58,'Round  (7)'!B:AL,10,0),0)</f>
        <v>0</v>
      </c>
      <c r="M58" s="162">
        <f>IFERROR(VLOOKUP($B58,'Round  (8)'!B:AI,10,0),0)</f>
        <v>0</v>
      </c>
      <c r="N58" s="162">
        <f>IFERROR(VLOOKUP($B58,'Round  (9)'!B:AD,10,0),0)</f>
        <v>0</v>
      </c>
      <c r="O58" s="162">
        <f>IFERROR(VLOOKUP($B58,'Round  (10)'!B:T,10,0),0)</f>
        <v>0</v>
      </c>
      <c r="P58" s="162">
        <f>IFERROR(VLOOKUP($B58,'Round  (11)'!B:AA,10,0),0)</f>
        <v>0</v>
      </c>
      <c r="Q58" s="162">
        <f>IFERROR(VLOOKUP($B58,'Round  (12)'!B:AA,10,0),0)</f>
        <v>0</v>
      </c>
      <c r="R58" s="11" cm="1">
        <f t="array" ref="R58">IFERROR(SUM(F58:P58)-SUM(LARGE(F58:P58,{1,2})),F58)</f>
        <v>0</v>
      </c>
      <c r="S58" s="35" t="e">
        <f>VLOOKUP(B58,#REF!,9,0)+#REF!</f>
        <v>#REF!</v>
      </c>
      <c r="T58" s="165">
        <f t="shared" si="5"/>
        <v>10.234177848124999</v>
      </c>
      <c r="U58" s="83">
        <f t="shared" si="11"/>
        <v>0</v>
      </c>
      <c r="V58" s="183">
        <f t="shared" si="7"/>
        <v>989.765822151875</v>
      </c>
      <c r="W58" s="100">
        <f t="shared" si="12"/>
        <v>0</v>
      </c>
      <c r="Z58" s="69">
        <v>38</v>
      </c>
      <c r="AA58" s="131" t="s">
        <v>73</v>
      </c>
      <c r="AB58" s="69" t="s">
        <v>362</v>
      </c>
      <c r="AC58" s="69" t="s">
        <v>363</v>
      </c>
      <c r="AD58" s="69" t="s">
        <v>347</v>
      </c>
      <c r="AG58" s="69" t="s">
        <v>490</v>
      </c>
      <c r="AH58" s="132"/>
      <c r="AI58" s="69"/>
      <c r="AJ58" s="69"/>
    </row>
    <row r="59" spans="1:36" x14ac:dyDescent="0.3">
      <c r="A59" s="77">
        <f t="shared" si="4"/>
        <v>181</v>
      </c>
      <c r="B59" s="168" t="s">
        <v>407</v>
      </c>
      <c r="C59" s="45" t="str">
        <f t="shared" si="8"/>
        <v>0</v>
      </c>
      <c r="D59" s="45" t="str">
        <f t="shared" si="9"/>
        <v/>
      </c>
      <c r="E59" s="45" t="str">
        <f t="shared" si="10"/>
        <v>NM</v>
      </c>
      <c r="F59" s="162">
        <f>IFERROR(VLOOKUP($B59,'Round 1'!B:AM,11,0),0)</f>
        <v>0</v>
      </c>
      <c r="G59" s="162">
        <f>IFERROR(VLOOKUP($B59,'Round  (2)'!B:AI,10,0),0)</f>
        <v>0</v>
      </c>
      <c r="H59" s="162">
        <f>IFERROR(VLOOKUP($B59,'Round  (3)'!B:AE,14,0),0)</f>
        <v>0</v>
      </c>
      <c r="I59" s="162">
        <f>IFERROR(VLOOKUP($B59,'Round (4)'!B:AG,14,0),0)</f>
        <v>0</v>
      </c>
      <c r="J59" s="162">
        <f>IFERROR(VLOOKUP($B59,'Round  (5)'!B:AL,10,0),0)</f>
        <v>0</v>
      </c>
      <c r="K59" s="162">
        <f>IFERROR(VLOOKUP($B59,'Round  (6)'!B:AL,10,0),0)</f>
        <v>0</v>
      </c>
      <c r="L59" s="162">
        <f>IFERROR(VLOOKUP($B59,'Round  (7)'!B:AL,10,0),0)</f>
        <v>0</v>
      </c>
      <c r="M59" s="162">
        <f>IFERROR(VLOOKUP($B59,'Round  (8)'!B:AI,10,0),0)</f>
        <v>0</v>
      </c>
      <c r="N59" s="162">
        <f>IFERROR(VLOOKUP($B59,'Round  (9)'!B:AD,10,0),0)</f>
        <v>0</v>
      </c>
      <c r="O59" s="162">
        <f>IFERROR(VLOOKUP($B59,'Round  (10)'!B:T,10,0),0)</f>
        <v>0</v>
      </c>
      <c r="P59" s="162">
        <f>IFERROR(VLOOKUP($B59,'Round  (11)'!B:AA,10,0),0)</f>
        <v>0</v>
      </c>
      <c r="Q59" s="162">
        <f>IFERROR(VLOOKUP($B59,'Round  (12)'!B:AA,10,0),0)</f>
        <v>0</v>
      </c>
      <c r="R59" s="11" cm="1">
        <f t="array" ref="R59">IFERROR(SUM(F59:P59)-SUM(LARGE(F59:P59,{1,2})),F59)</f>
        <v>0</v>
      </c>
      <c r="S59" s="35" t="e">
        <f>VLOOKUP(B59,#REF!,9,0)+#REF!</f>
        <v>#REF!</v>
      </c>
      <c r="T59" s="165">
        <f t="shared" si="5"/>
        <v>0</v>
      </c>
      <c r="U59" s="83">
        <f t="shared" si="11"/>
        <v>0</v>
      </c>
      <c r="V59" s="183">
        <f t="shared" si="7"/>
        <v>1000</v>
      </c>
      <c r="W59" s="100">
        <f t="shared" si="12"/>
        <v>0</v>
      </c>
      <c r="Z59" s="69">
        <v>42</v>
      </c>
      <c r="AA59" s="69" t="s">
        <v>320</v>
      </c>
      <c r="AB59" s="69" t="s">
        <v>401</v>
      </c>
      <c r="AC59" s="69"/>
      <c r="AD59" s="69" t="s">
        <v>347</v>
      </c>
      <c r="AG59" s="69" t="s">
        <v>487</v>
      </c>
      <c r="AH59" s="132"/>
      <c r="AI59" s="69"/>
      <c r="AJ59" s="69"/>
    </row>
    <row r="60" spans="1:36" x14ac:dyDescent="0.3">
      <c r="A60" s="77">
        <f t="shared" si="4"/>
        <v>134</v>
      </c>
      <c r="B60" s="168" t="s">
        <v>177</v>
      </c>
      <c r="C60" s="45">
        <f t="shared" si="8"/>
        <v>0</v>
      </c>
      <c r="D60" s="45" t="str">
        <f t="shared" si="9"/>
        <v>Portsmouth</v>
      </c>
      <c r="E60" s="45" t="str">
        <f t="shared" si="10"/>
        <v>NM</v>
      </c>
      <c r="F60" s="162">
        <f>IFERROR(VLOOKUP($B60,'Round 1'!B:AM,11,0),0)</f>
        <v>0.36854380062500003</v>
      </c>
      <c r="G60" s="162">
        <f>IFERROR(VLOOKUP($B60,'Round  (2)'!B:AI,10,0),0)</f>
        <v>0.45359237000000002</v>
      </c>
      <c r="H60" s="162">
        <f>IFERROR(VLOOKUP($B60,'Round  (3)'!B:AE,14,0),0)</f>
        <v>2.4947580350000003</v>
      </c>
      <c r="I60" s="162">
        <f>IFERROR(VLOOKUP($B60,'Round (4)'!B:AG,14,0),0)</f>
        <v>0.31184475437500003</v>
      </c>
      <c r="J60" s="162">
        <f>IFERROR(VLOOKUP($B60,'Round  (5)'!B:AL,10,0),0)</f>
        <v>2.1829132806250002</v>
      </c>
      <c r="K60" s="162">
        <f>IFERROR(VLOOKUP($B60,'Round  (6)'!B:AL,10,0),0)</f>
        <v>1.105631401875</v>
      </c>
      <c r="L60" s="162">
        <f>IFERROR(VLOOKUP($B60,'Round  (7)'!B:AL,10,0),0)</f>
        <v>0.45359237000000002</v>
      </c>
      <c r="M60" s="162">
        <f>IFERROR(VLOOKUP($B60,'Round  (8)'!B:AI,10,0),0)</f>
        <v>0</v>
      </c>
      <c r="N60" s="162">
        <f>IFERROR(VLOOKUP($B60,'Round  (9)'!B:AD,10,0),0)</f>
        <v>0.63502931799999995</v>
      </c>
      <c r="O60" s="162">
        <f>IFERROR(VLOOKUP($B60,'Round  (10)'!B:T,10,0),0)</f>
        <v>0.42524284687500002</v>
      </c>
      <c r="P60" s="162">
        <f>IFERROR(VLOOKUP($B60,'Round  (11)'!B:AA,10,0),0)</f>
        <v>2</v>
      </c>
      <c r="Q60" s="162">
        <f>IFERROR(VLOOKUP($B60,'Round  (12)'!B:AA,10,0),0)</f>
        <v>5.7407784328125002</v>
      </c>
      <c r="R60" s="11" cm="1">
        <f t="array" ref="R60">IFERROR(SUM(F60:P60)-SUM(LARGE(F60:P60,{1,2})),F60)</f>
        <v>5.7534768617499985</v>
      </c>
      <c r="S60" s="35" t="e">
        <f>VLOOKUP(B60,#REF!,9,0)+#REF!</f>
        <v>#REF!</v>
      </c>
      <c r="T60" s="165">
        <f t="shared" si="5"/>
        <v>16.171926610187498</v>
      </c>
      <c r="U60" s="83">
        <f t="shared" si="11"/>
        <v>0</v>
      </c>
      <c r="V60" s="183">
        <f t="shared" si="7"/>
        <v>983.82807338981252</v>
      </c>
      <c r="W60" s="100">
        <f t="shared" si="12"/>
        <v>0</v>
      </c>
      <c r="Z60" s="69">
        <v>45</v>
      </c>
      <c r="AA60" s="131" t="s">
        <v>33</v>
      </c>
      <c r="AB60" s="69" t="s">
        <v>362</v>
      </c>
      <c r="AC60" s="69"/>
      <c r="AD60" s="69" t="s">
        <v>347</v>
      </c>
      <c r="AG60" s="69" t="s">
        <v>369</v>
      </c>
      <c r="AH60" s="132"/>
      <c r="AI60" s="69"/>
      <c r="AJ60" s="69"/>
    </row>
    <row r="61" spans="1:36" x14ac:dyDescent="0.3">
      <c r="A61" s="77">
        <f t="shared" si="4"/>
        <v>167</v>
      </c>
      <c r="B61" s="173" t="s">
        <v>411</v>
      </c>
      <c r="C61" s="45" t="str">
        <f t="shared" si="8"/>
        <v>0</v>
      </c>
      <c r="D61" s="45" t="str">
        <f t="shared" si="9"/>
        <v/>
      </c>
      <c r="E61" s="45" t="str">
        <f t="shared" si="10"/>
        <v>NM</v>
      </c>
      <c r="F61" s="162">
        <f>IFERROR(VLOOKUP($B61,'Round 1'!B:AM,11,0),0)</f>
        <v>0</v>
      </c>
      <c r="G61" s="162">
        <f>IFERROR(VLOOKUP($B61,'Round  (2)'!B:AI,10,0),0)</f>
        <v>0</v>
      </c>
      <c r="H61" s="162">
        <f>IFERROR(VLOOKUP($B61,'Round  (3)'!B:AE,14,0),0)</f>
        <v>0</v>
      </c>
      <c r="I61" s="162">
        <f>IFERROR(VLOOKUP($B61,'Round (4)'!B:AG,14,0),0)</f>
        <v>0</v>
      </c>
      <c r="J61" s="162">
        <f>IFERROR(VLOOKUP($B61,'Round  (5)'!B:AL,10,0),0)</f>
        <v>0</v>
      </c>
      <c r="K61" s="162">
        <f>IFERROR(VLOOKUP($B61,'Round  (6)'!B:AL,10,0),0)</f>
        <v>0</v>
      </c>
      <c r="L61" s="162">
        <f>IFERROR(VLOOKUP($B61,'Round  (7)'!B:AL,10,0),0)</f>
        <v>0</v>
      </c>
      <c r="M61" s="162">
        <f>IFERROR(VLOOKUP($B61,'Round  (8)'!B:AI,10,0),0)</f>
        <v>0</v>
      </c>
      <c r="N61" s="162">
        <f>IFERROR(VLOOKUP($B61,'Round  (9)'!B:AD,10,0),0)</f>
        <v>0</v>
      </c>
      <c r="O61" s="162">
        <f>IFERROR(VLOOKUP($B61,'Round  (10)'!B:T,10,0),0)</f>
        <v>1.5875732950000001</v>
      </c>
      <c r="P61" s="162">
        <f>IFERROR(VLOOKUP($B61,'Round  (11)'!B:AA,10,0),0)</f>
        <v>0</v>
      </c>
      <c r="Q61" s="162">
        <f>IFERROR(VLOOKUP($B61,'Round  (12)'!B:AA,10,0),0)</f>
        <v>0</v>
      </c>
      <c r="R61" s="11" cm="1">
        <f t="array" ref="R61">IFERROR(SUM(F61:P61)-SUM(LARGE(F61:P61,{1,2})),F61)</f>
        <v>0</v>
      </c>
      <c r="S61" s="35" t="e">
        <f>VLOOKUP(B61,#REF!,9,0)+#REF!</f>
        <v>#REF!</v>
      </c>
      <c r="T61" s="165">
        <f t="shared" si="5"/>
        <v>1.5875732950000001</v>
      </c>
      <c r="U61" s="83">
        <f t="shared" si="11"/>
        <v>0</v>
      </c>
      <c r="V61" s="183">
        <f t="shared" si="7"/>
        <v>998.41242670500003</v>
      </c>
      <c r="W61" s="100">
        <f t="shared" si="12"/>
        <v>0</v>
      </c>
      <c r="Z61" s="69">
        <v>46</v>
      </c>
      <c r="AA61" s="131" t="s">
        <v>158</v>
      </c>
      <c r="AB61" s="69" t="s">
        <v>351</v>
      </c>
      <c r="AC61" s="69"/>
      <c r="AD61" s="69" t="s">
        <v>347</v>
      </c>
      <c r="AG61" s="69" t="s">
        <v>16</v>
      </c>
      <c r="AH61" s="132"/>
      <c r="AI61" s="69"/>
      <c r="AJ61" s="69"/>
    </row>
    <row r="62" spans="1:36" x14ac:dyDescent="0.3">
      <c r="A62" s="77">
        <f t="shared" si="4"/>
        <v>81</v>
      </c>
      <c r="B62" s="173" t="s">
        <v>412</v>
      </c>
      <c r="C62" s="45">
        <f t="shared" si="8"/>
        <v>0</v>
      </c>
      <c r="D62" s="45" t="str">
        <f t="shared" si="9"/>
        <v>Portsmouth</v>
      </c>
      <c r="E62" s="45" t="str">
        <f t="shared" si="10"/>
        <v>M</v>
      </c>
      <c r="F62" s="162">
        <f>IFERROR(VLOOKUP($B62,'Round 1'!B:AM,11,0),0)</f>
        <v>0</v>
      </c>
      <c r="G62" s="162">
        <f>IFERROR(VLOOKUP($B62,'Round  (2)'!B:AI,10,0),0)</f>
        <v>0</v>
      </c>
      <c r="H62" s="162">
        <f>IFERROR(VLOOKUP($B62,'Round  (3)'!B:AE,14,0),0)</f>
        <v>0</v>
      </c>
      <c r="I62" s="162">
        <f>IFERROR(VLOOKUP($B62,'Round (4)'!B:AG,14,0),0)</f>
        <v>0</v>
      </c>
      <c r="J62" s="162">
        <f>IFERROR(VLOOKUP($B62,'Round  (5)'!B:AL,10,0),0)</f>
        <v>0</v>
      </c>
      <c r="K62" s="162">
        <f>IFERROR(VLOOKUP($B62,'Round  (6)'!B:AL,10,0),0)</f>
        <v>0</v>
      </c>
      <c r="L62" s="162">
        <f>IFERROR(VLOOKUP($B62,'Round  (7)'!B:AL,10,0),0)</f>
        <v>0</v>
      </c>
      <c r="M62" s="162">
        <f>IFERROR(VLOOKUP($B62,'Round  (8)'!B:AI,10,0),0)</f>
        <v>0</v>
      </c>
      <c r="N62" s="162">
        <f>IFERROR(VLOOKUP($B62,'Round  (9)'!B:AD,10,0),0)</f>
        <v>0</v>
      </c>
      <c r="O62" s="162">
        <f>IFERROR(VLOOKUP($B62,'Round  (10)'!B:T,10,0),0)</f>
        <v>0</v>
      </c>
      <c r="P62" s="162">
        <f>IFERROR(VLOOKUP($B62,'Round  (11)'!B:AA,10,0),0)</f>
        <v>0</v>
      </c>
      <c r="Q62" s="162">
        <f>IFERROR(VLOOKUP($B62,'Round  (12)'!B:AA,10,0),0)</f>
        <v>0</v>
      </c>
      <c r="R62" s="11" cm="1">
        <f t="array" ref="R62">IFERROR(SUM(F62:P62)-SUM(LARGE(F62:P62,{1,2})),F62)</f>
        <v>0</v>
      </c>
      <c r="S62" s="35" t="e">
        <f>VLOOKUP(B62,#REF!,9,0)+#REF!</f>
        <v>#REF!</v>
      </c>
      <c r="T62" s="165">
        <f t="shared" si="5"/>
        <v>0</v>
      </c>
      <c r="U62" s="83">
        <f t="shared" si="11"/>
        <v>0</v>
      </c>
      <c r="V62" s="183">
        <f t="shared" si="7"/>
        <v>1000</v>
      </c>
      <c r="W62" s="100">
        <f t="shared" si="12"/>
        <v>0</v>
      </c>
      <c r="Z62" s="69">
        <v>47</v>
      </c>
      <c r="AA62" s="131" t="s">
        <v>402</v>
      </c>
      <c r="AB62" s="69" t="s">
        <v>351</v>
      </c>
      <c r="AC62" s="69" t="s">
        <v>373</v>
      </c>
      <c r="AD62" s="69" t="s">
        <v>350</v>
      </c>
      <c r="AG62" s="69" t="s">
        <v>7</v>
      </c>
      <c r="AH62" s="132"/>
      <c r="AI62" s="69"/>
      <c r="AJ62" s="69"/>
    </row>
    <row r="63" spans="1:36" x14ac:dyDescent="0.3">
      <c r="A63" s="77">
        <f t="shared" si="4"/>
        <v>81</v>
      </c>
      <c r="B63" s="170" t="s">
        <v>396</v>
      </c>
      <c r="C63" s="45">
        <f t="shared" si="8"/>
        <v>0</v>
      </c>
      <c r="D63" s="45" t="str">
        <f t="shared" si="9"/>
        <v>Portsmouth</v>
      </c>
      <c r="E63" s="45" t="str">
        <f t="shared" si="10"/>
        <v>M</v>
      </c>
      <c r="F63" s="162">
        <f>IFERROR(VLOOKUP($B63,'Round 1'!B:AM,11,0),0)</f>
        <v>0</v>
      </c>
      <c r="G63" s="162">
        <f>IFERROR(VLOOKUP($B63,'Round  (2)'!B:AI,10,0),0)</f>
        <v>0</v>
      </c>
      <c r="H63" s="162">
        <f>IFERROR(VLOOKUP($B63,'Round  (3)'!B:AE,14,0),0)</f>
        <v>0</v>
      </c>
      <c r="I63" s="162">
        <f>IFERROR(VLOOKUP($B63,'Round (4)'!B:AG,14,0),0)</f>
        <v>0</v>
      </c>
      <c r="J63" s="162">
        <f>IFERROR(VLOOKUP($B63,'Round  (5)'!B:AL,10,0),0)</f>
        <v>0</v>
      </c>
      <c r="K63" s="162">
        <f>IFERROR(VLOOKUP($B63,'Round  (6)'!B:AL,10,0),0)</f>
        <v>0</v>
      </c>
      <c r="L63" s="162">
        <f>IFERROR(VLOOKUP($B63,'Round  (7)'!B:AL,10,0),0)</f>
        <v>0</v>
      </c>
      <c r="M63" s="162">
        <f>IFERROR(VLOOKUP($B63,'Round  (8)'!B:AI,10,0),0)</f>
        <v>0</v>
      </c>
      <c r="N63" s="162">
        <f>IFERROR(VLOOKUP($B63,'Round  (9)'!B:AD,10,0),0)</f>
        <v>0</v>
      </c>
      <c r="O63" s="162">
        <f>IFERROR(VLOOKUP($B63,'Round  (10)'!B:T,10,0),0)</f>
        <v>0</v>
      </c>
      <c r="P63" s="162">
        <f>IFERROR(VLOOKUP($B63,'Round  (11)'!B:AA,10,0),0)</f>
        <v>0</v>
      </c>
      <c r="Q63" s="162">
        <f>IFERROR(VLOOKUP($B63,'Round  (12)'!B:AA,10,0),0)</f>
        <v>0</v>
      </c>
      <c r="R63" s="11" cm="1">
        <f t="array" ref="R63">IFERROR(SUM(F63:P63)-SUM(LARGE(F63:P63,{1,2})),F63)</f>
        <v>0</v>
      </c>
      <c r="S63" s="35" t="e">
        <f>VLOOKUP(B63,#REF!,9,0)+#REF!</f>
        <v>#REF!</v>
      </c>
      <c r="T63" s="165">
        <f t="shared" si="5"/>
        <v>0</v>
      </c>
      <c r="U63" s="83">
        <f t="shared" si="11"/>
        <v>0</v>
      </c>
      <c r="V63" s="183">
        <f t="shared" si="7"/>
        <v>1000</v>
      </c>
      <c r="W63" s="100">
        <f t="shared" si="12"/>
        <v>0</v>
      </c>
      <c r="Z63" s="69">
        <v>60</v>
      </c>
      <c r="AA63" s="131" t="s">
        <v>404</v>
      </c>
      <c r="AB63" s="69" t="s">
        <v>351</v>
      </c>
      <c r="AC63" s="69"/>
      <c r="AD63" s="69" t="s">
        <v>350</v>
      </c>
      <c r="AG63" s="69" t="s">
        <v>9</v>
      </c>
      <c r="AH63" s="132"/>
      <c r="AI63" s="69"/>
      <c r="AJ63" s="69"/>
    </row>
    <row r="64" spans="1:36" x14ac:dyDescent="0.3">
      <c r="A64" s="77">
        <f t="shared" si="4"/>
        <v>81</v>
      </c>
      <c r="B64" s="170" t="s">
        <v>415</v>
      </c>
      <c r="C64" s="45">
        <f t="shared" si="8"/>
        <v>0</v>
      </c>
      <c r="D64" s="45" t="str">
        <f t="shared" si="9"/>
        <v>Brighton</v>
      </c>
      <c r="E64" s="45" t="str">
        <f t="shared" si="10"/>
        <v>M</v>
      </c>
      <c r="F64" s="162">
        <f>IFERROR(VLOOKUP($B64,'Round 1'!B:AM,11,0),0)</f>
        <v>0</v>
      </c>
      <c r="G64" s="162">
        <f>IFERROR(VLOOKUP($B64,'Round  (2)'!B:AI,10,0),0)</f>
        <v>0</v>
      </c>
      <c r="H64" s="162">
        <f>IFERROR(VLOOKUP($B64,'Round  (3)'!B:AE,14,0),0)</f>
        <v>0</v>
      </c>
      <c r="I64" s="162">
        <f>IFERROR(VLOOKUP($B64,'Round (4)'!B:AG,14,0),0)</f>
        <v>0</v>
      </c>
      <c r="J64" s="162">
        <f>IFERROR(VLOOKUP($B64,'Round  (5)'!B:AL,10,0),0)</f>
        <v>0</v>
      </c>
      <c r="K64" s="162">
        <f>IFERROR(VLOOKUP($B64,'Round  (6)'!B:AL,10,0),0)</f>
        <v>0</v>
      </c>
      <c r="L64" s="162">
        <f>IFERROR(VLOOKUP($B64,'Round  (7)'!B:AL,10,0),0)</f>
        <v>0</v>
      </c>
      <c r="M64" s="162">
        <f>IFERROR(VLOOKUP($B64,'Round  (8)'!B:AI,10,0),0)</f>
        <v>0</v>
      </c>
      <c r="N64" s="162">
        <f>IFERROR(VLOOKUP($B64,'Round  (9)'!B:AD,10,0),0)</f>
        <v>0</v>
      </c>
      <c r="O64" s="162">
        <f>IFERROR(VLOOKUP($B64,'Round  (10)'!B:T,10,0),0)</f>
        <v>0</v>
      </c>
      <c r="P64" s="162">
        <f>IFERROR(VLOOKUP($B64,'Round  (11)'!B:AA,10,0),0)</f>
        <v>0</v>
      </c>
      <c r="Q64" s="162">
        <f>IFERROR(VLOOKUP($B64,'Round  (12)'!B:AA,10,0),0)</f>
        <v>0</v>
      </c>
      <c r="R64" s="11" cm="1">
        <f t="array" ref="R64">IFERROR(SUM(F64:P64)-SUM(LARGE(F64:P64,{1,2})),F64)</f>
        <v>0</v>
      </c>
      <c r="S64" s="35" t="e">
        <f>VLOOKUP(B64,#REF!,9,0)+#REF!</f>
        <v>#REF!</v>
      </c>
      <c r="T64" s="165">
        <f t="shared" si="5"/>
        <v>0</v>
      </c>
      <c r="U64" s="83">
        <f t="shared" si="11"/>
        <v>0</v>
      </c>
      <c r="V64" s="183">
        <f t="shared" si="7"/>
        <v>1000</v>
      </c>
      <c r="W64" s="100">
        <f t="shared" si="12"/>
        <v>0</v>
      </c>
      <c r="Z64" s="69">
        <v>61</v>
      </c>
      <c r="AA64" s="131" t="s">
        <v>80</v>
      </c>
      <c r="AB64" s="69" t="s">
        <v>375</v>
      </c>
      <c r="AC64" s="69" t="s">
        <v>363</v>
      </c>
      <c r="AD64" s="69" t="s">
        <v>347</v>
      </c>
      <c r="AG64" s="69" t="s">
        <v>431</v>
      </c>
      <c r="AH64" s="132"/>
      <c r="AI64" s="69"/>
      <c r="AJ64" s="69"/>
    </row>
    <row r="65" spans="1:36" x14ac:dyDescent="0.3">
      <c r="A65" s="77">
        <f t="shared" si="4"/>
        <v>81</v>
      </c>
      <c r="B65" s="170" t="s">
        <v>417</v>
      </c>
      <c r="C65" s="45">
        <f t="shared" si="8"/>
        <v>0</v>
      </c>
      <c r="D65" s="45" t="str">
        <f t="shared" si="9"/>
        <v>Worthing</v>
      </c>
      <c r="E65" s="45" t="str">
        <f t="shared" si="10"/>
        <v>M</v>
      </c>
      <c r="F65" s="162">
        <f>IFERROR(VLOOKUP($B65,'Round 1'!B:AM,11,0),0)</f>
        <v>0</v>
      </c>
      <c r="G65" s="162">
        <f>IFERROR(VLOOKUP($B65,'Round  (2)'!B:AI,10,0),0)</f>
        <v>0</v>
      </c>
      <c r="H65" s="162">
        <f>IFERROR(VLOOKUP($B65,'Round  (3)'!B:AE,14,0),0)</f>
        <v>0</v>
      </c>
      <c r="I65" s="162">
        <f>IFERROR(VLOOKUP($B65,'Round (4)'!B:AG,14,0),0)</f>
        <v>0</v>
      </c>
      <c r="J65" s="162">
        <f>IFERROR(VLOOKUP($B65,'Round  (5)'!B:AL,10,0),0)</f>
        <v>0</v>
      </c>
      <c r="K65" s="162">
        <f>IFERROR(VLOOKUP($B65,'Round  (6)'!B:AL,10,0),0)</f>
        <v>0</v>
      </c>
      <c r="L65" s="162">
        <f>IFERROR(VLOOKUP($B65,'Round  (7)'!B:AL,10,0),0)</f>
        <v>0</v>
      </c>
      <c r="M65" s="162">
        <f>IFERROR(VLOOKUP($B65,'Round  (8)'!B:AI,10,0),0)</f>
        <v>0</v>
      </c>
      <c r="N65" s="162">
        <f>IFERROR(VLOOKUP($B65,'Round  (9)'!B:AD,10,0),0)</f>
        <v>0</v>
      </c>
      <c r="O65" s="162">
        <f>IFERROR(VLOOKUP($B65,'Round  (10)'!B:T,10,0),0)</f>
        <v>0</v>
      </c>
      <c r="P65" s="162">
        <f>IFERROR(VLOOKUP($B65,'Round  (11)'!B:AA,10,0),0)</f>
        <v>0</v>
      </c>
      <c r="Q65" s="162">
        <f>IFERROR(VLOOKUP($B65,'Round  (12)'!B:AA,10,0),0)</f>
        <v>0</v>
      </c>
      <c r="R65" s="11" cm="1">
        <f t="array" ref="R65">IFERROR(SUM(F65:P65)-SUM(LARGE(F65:P65,{1,2})),F65)</f>
        <v>0</v>
      </c>
      <c r="S65" s="35" t="e">
        <f>VLOOKUP(B65,#REF!,9,0)+#REF!</f>
        <v>#REF!</v>
      </c>
      <c r="T65" s="165">
        <f t="shared" si="5"/>
        <v>0</v>
      </c>
      <c r="U65" s="83">
        <f t="shared" si="11"/>
        <v>0</v>
      </c>
      <c r="V65" s="183">
        <f t="shared" si="7"/>
        <v>1000</v>
      </c>
      <c r="W65" s="100">
        <f t="shared" si="12"/>
        <v>0</v>
      </c>
      <c r="Z65" s="69">
        <v>62</v>
      </c>
      <c r="AA65" s="131" t="s">
        <v>262</v>
      </c>
      <c r="AB65" s="69" t="s">
        <v>386</v>
      </c>
      <c r="AC65" s="69" t="s">
        <v>363</v>
      </c>
      <c r="AD65" s="69" t="s">
        <v>350</v>
      </c>
      <c r="AG65" s="69" t="s">
        <v>417</v>
      </c>
      <c r="AH65" s="132"/>
      <c r="AI65" s="69"/>
      <c r="AJ65" s="69"/>
    </row>
    <row r="66" spans="1:36" x14ac:dyDescent="0.3">
      <c r="A66" s="77">
        <f t="shared" si="4"/>
        <v>81</v>
      </c>
      <c r="B66" s="170" t="s">
        <v>40</v>
      </c>
      <c r="C66" s="45">
        <f t="shared" si="8"/>
        <v>0</v>
      </c>
      <c r="D66" s="45" t="str">
        <f t="shared" si="9"/>
        <v>Bournemouth</v>
      </c>
      <c r="E66" s="45" t="str">
        <f t="shared" si="10"/>
        <v>M</v>
      </c>
      <c r="F66" s="162">
        <f>IFERROR(VLOOKUP($B66,'Round 1'!B:AM,11,0),0)</f>
        <v>0</v>
      </c>
      <c r="G66" s="162">
        <f>IFERROR(VLOOKUP($B66,'Round  (2)'!B:AI,10,0),0)</f>
        <v>0</v>
      </c>
      <c r="H66" s="162">
        <f>IFERROR(VLOOKUP($B66,'Round  (3)'!B:AE,14,0),0)</f>
        <v>0</v>
      </c>
      <c r="I66" s="162">
        <f>IFERROR(VLOOKUP($B66,'Round (4)'!B:AG,14,0),0)</f>
        <v>0</v>
      </c>
      <c r="J66" s="162">
        <f>IFERROR(VLOOKUP($B66,'Round  (5)'!B:AL,10,0),0)</f>
        <v>0</v>
      </c>
      <c r="K66" s="162">
        <f>IFERROR(VLOOKUP($B66,'Round  (6)'!B:AL,10,0),0)</f>
        <v>0</v>
      </c>
      <c r="L66" s="162">
        <f>IFERROR(VLOOKUP($B66,'Round  (7)'!B:AL,10,0),0)</f>
        <v>0</v>
      </c>
      <c r="M66" s="162">
        <f>IFERROR(VLOOKUP($B66,'Round  (8)'!B:AI,10,0),0)</f>
        <v>0</v>
      </c>
      <c r="N66" s="162">
        <f>IFERROR(VLOOKUP($B66,'Round  (9)'!B:AD,10,0),0)</f>
        <v>0</v>
      </c>
      <c r="O66" s="162">
        <f>IFERROR(VLOOKUP($B66,'Round  (10)'!B:T,10,0),0)</f>
        <v>0</v>
      </c>
      <c r="P66" s="162">
        <f>IFERROR(VLOOKUP($B66,'Round  (11)'!B:AA,10,0),0)</f>
        <v>0</v>
      </c>
      <c r="Q66" s="162">
        <f>IFERROR(VLOOKUP($B66,'Round  (12)'!B:AA,10,0),0)</f>
        <v>0</v>
      </c>
      <c r="R66" s="11" cm="1">
        <f t="array" ref="R66">IFERROR(SUM(F66:P66)-SUM(LARGE(F66:P66,{1,2})),F66)</f>
        <v>0</v>
      </c>
      <c r="S66" s="35" t="e">
        <f>VLOOKUP(B66,#REF!,9,0)+#REF!</f>
        <v>#REF!</v>
      </c>
      <c r="T66" s="165">
        <f t="shared" si="5"/>
        <v>0</v>
      </c>
      <c r="U66" s="83">
        <f t="shared" si="11"/>
        <v>0</v>
      </c>
      <c r="V66" s="183">
        <f t="shared" si="7"/>
        <v>1000</v>
      </c>
      <c r="W66" s="100">
        <f t="shared" si="12"/>
        <v>0</v>
      </c>
      <c r="Z66" s="69">
        <v>63</v>
      </c>
      <c r="AA66" s="131" t="s">
        <v>175</v>
      </c>
      <c r="AB66" s="69" t="s">
        <v>356</v>
      </c>
      <c r="AC66" s="69"/>
      <c r="AD66" s="69" t="s">
        <v>347</v>
      </c>
      <c r="AG66" s="69" t="s">
        <v>491</v>
      </c>
      <c r="AH66" s="132"/>
      <c r="AI66" s="69"/>
      <c r="AJ66" s="69"/>
    </row>
    <row r="67" spans="1:36" x14ac:dyDescent="0.3">
      <c r="A67" s="77">
        <f t="shared" si="4"/>
        <v>181</v>
      </c>
      <c r="B67" s="170" t="s">
        <v>456</v>
      </c>
      <c r="C67" s="45" t="str">
        <f t="shared" ref="C67:C98" si="13">IFERROR(VLOOKUP(B67,$AA$3:$AC$150,3,0),"0")</f>
        <v>0</v>
      </c>
      <c r="D67" s="45" t="str">
        <f t="shared" ref="D67:D98" si="14">IFERROR(VLOOKUP(B67,$AA$3:$AC$150,2,0),"")</f>
        <v/>
      </c>
      <c r="E67" s="45" t="str">
        <f t="shared" ref="E67:E98" si="15">IFERROR(VLOOKUP(B67,$AA$3:$AD$150,4,0),"NM")</f>
        <v>NM</v>
      </c>
      <c r="F67" s="162">
        <f>IFERROR(VLOOKUP($B67,'Round 1'!B:AM,11,0),0)</f>
        <v>0</v>
      </c>
      <c r="G67" s="162">
        <f>IFERROR(VLOOKUP($B67,'Round  (2)'!B:AI,10,0),0)</f>
        <v>0</v>
      </c>
      <c r="H67" s="162">
        <f>IFERROR(VLOOKUP($B67,'Round  (3)'!B:AE,14,0),0)</f>
        <v>0</v>
      </c>
      <c r="I67" s="162">
        <f>IFERROR(VLOOKUP($B67,'Round (4)'!B:AG,14,0),0)</f>
        <v>0</v>
      </c>
      <c r="J67" s="162">
        <f>IFERROR(VLOOKUP($B67,'Round  (5)'!B:AL,10,0),0)</f>
        <v>0</v>
      </c>
      <c r="K67" s="162">
        <f>IFERROR(VLOOKUP($B67,'Round  (6)'!B:AL,10,0),0)</f>
        <v>0</v>
      </c>
      <c r="L67" s="162">
        <f>IFERROR(VLOOKUP($B67,'Round  (7)'!B:AL,10,0),0)</f>
        <v>0</v>
      </c>
      <c r="M67" s="162">
        <f>IFERROR(VLOOKUP($B67,'Round  (8)'!B:AI,10,0),0)</f>
        <v>0</v>
      </c>
      <c r="N67" s="162">
        <f>IFERROR(VLOOKUP($B67,'Round  (9)'!B:AD,10,0),0)</f>
        <v>0</v>
      </c>
      <c r="O67" s="162">
        <f>IFERROR(VLOOKUP($B67,'Round  (10)'!B:T,10,0),0)</f>
        <v>0</v>
      </c>
      <c r="P67" s="162">
        <f>IFERROR(VLOOKUP($B67,'Round  (11)'!B:AA,10,0),0)</f>
        <v>0</v>
      </c>
      <c r="Q67" s="162">
        <f>IFERROR(VLOOKUP($B67,'Round  (12)'!B:AA,10,0),0)</f>
        <v>0</v>
      </c>
      <c r="R67" s="11" cm="1">
        <f t="array" ref="R67">IFERROR(SUM(F67:P67)-SUM(LARGE(F67:P67,{1,2})),F67)</f>
        <v>0</v>
      </c>
      <c r="S67" s="35" t="e">
        <f>VLOOKUP(B67,#REF!,9,0)+#REF!</f>
        <v>#REF!</v>
      </c>
      <c r="T67" s="165">
        <f t="shared" si="5"/>
        <v>0</v>
      </c>
      <c r="U67" s="83">
        <f t="shared" ref="U67:U98" si="16">IFERROR(VLOOKUP(B67,$AG$3:$AJ$189,4,0),0)</f>
        <v>0</v>
      </c>
      <c r="V67" s="183">
        <f t="shared" si="7"/>
        <v>1000</v>
      </c>
      <c r="W67" s="100">
        <f t="shared" ref="W67:W98" si="17">IFERROR(VLOOKUP(B67,$AG$3:$AI$189,3,0),0)</f>
        <v>0</v>
      </c>
      <c r="Z67" s="69">
        <v>64</v>
      </c>
      <c r="AA67" s="131" t="s">
        <v>406</v>
      </c>
      <c r="AB67" s="69" t="s">
        <v>351</v>
      </c>
      <c r="AC67" s="69"/>
      <c r="AD67" s="69" t="s">
        <v>350</v>
      </c>
      <c r="AG67" s="69" t="s">
        <v>11</v>
      </c>
      <c r="AH67" s="132"/>
      <c r="AI67" s="69"/>
      <c r="AJ67" s="69"/>
    </row>
    <row r="68" spans="1:36" x14ac:dyDescent="0.3">
      <c r="A68" s="77">
        <f t="shared" ref="A68:A131" si="18">IF(E68="M",RANK(V68,$V$3:$V$144,1),100+RANK(V68,$V$3:$V$144,1))</f>
        <v>81</v>
      </c>
      <c r="B68" s="170" t="s">
        <v>451</v>
      </c>
      <c r="C68" s="45">
        <f t="shared" si="13"/>
        <v>0</v>
      </c>
      <c r="D68" s="45" t="str">
        <f t="shared" si="14"/>
        <v>Portsmouth</v>
      </c>
      <c r="E68" s="45" t="str">
        <f t="shared" si="15"/>
        <v>M</v>
      </c>
      <c r="F68" s="162">
        <f>IFERROR(VLOOKUP($B68,'Round 1'!B:AM,11,0),0)</f>
        <v>0</v>
      </c>
      <c r="G68" s="162">
        <f>IFERROR(VLOOKUP($B68,'Round  (2)'!B:AI,10,0),0)</f>
        <v>0</v>
      </c>
      <c r="H68" s="162">
        <f>IFERROR(VLOOKUP($B68,'Round  (3)'!B:AE,14,0),0)</f>
        <v>0</v>
      </c>
      <c r="I68" s="162">
        <f>IFERROR(VLOOKUP($B68,'Round (4)'!B:AG,14,0),0)</f>
        <v>0</v>
      </c>
      <c r="J68" s="162">
        <f>IFERROR(VLOOKUP($B68,'Round  (5)'!B:AL,10,0),0)</f>
        <v>0</v>
      </c>
      <c r="K68" s="162">
        <f>IFERROR(VLOOKUP($B68,'Round  (6)'!B:AL,10,0),0)</f>
        <v>0</v>
      </c>
      <c r="L68" s="162">
        <f>IFERROR(VLOOKUP($B68,'Round  (7)'!B:AL,10,0),0)</f>
        <v>0</v>
      </c>
      <c r="M68" s="162">
        <f>IFERROR(VLOOKUP($B68,'Round  (8)'!B:AI,10,0),0)</f>
        <v>0</v>
      </c>
      <c r="N68" s="162">
        <f>IFERROR(VLOOKUP($B68,'Round  (9)'!B:AD,10,0),0)</f>
        <v>0</v>
      </c>
      <c r="O68" s="162">
        <f>IFERROR(VLOOKUP($B68,'Round  (10)'!B:T,10,0),0)</f>
        <v>0</v>
      </c>
      <c r="P68" s="162">
        <f>IFERROR(VLOOKUP($B68,'Round  (11)'!B:AA,10,0),0)</f>
        <v>0</v>
      </c>
      <c r="Q68" s="162">
        <f>IFERROR(VLOOKUP($B68,'Round  (12)'!B:AA,10,0),0)</f>
        <v>0</v>
      </c>
      <c r="R68" s="11" cm="1">
        <f t="array" ref="R68">IFERROR(SUM(F68:P68)-SUM(LARGE(F68:P68,{1,2})),F68)</f>
        <v>0</v>
      </c>
      <c r="S68" s="35" t="e">
        <f>VLOOKUP(B68,#REF!,9,0)+#REF!</f>
        <v>#REF!</v>
      </c>
      <c r="T68" s="165">
        <f t="shared" ref="T68:T131" si="19">SUM(F68:Q68)</f>
        <v>0</v>
      </c>
      <c r="U68" s="83">
        <f t="shared" si="16"/>
        <v>0</v>
      </c>
      <c r="V68" s="183">
        <f t="shared" ref="V68:V131" si="20">1000-T68</f>
        <v>1000</v>
      </c>
      <c r="W68" s="100">
        <f t="shared" si="17"/>
        <v>0</v>
      </c>
      <c r="Z68" s="69">
        <v>65</v>
      </c>
      <c r="AA68" s="131" t="s">
        <v>408</v>
      </c>
      <c r="AB68" s="69" t="s">
        <v>409</v>
      </c>
      <c r="AC68" s="69" t="s">
        <v>363</v>
      </c>
      <c r="AD68" s="69" t="s">
        <v>350</v>
      </c>
      <c r="AG68" s="69" t="s">
        <v>319</v>
      </c>
      <c r="AH68" s="132"/>
      <c r="AI68" s="69"/>
      <c r="AJ68" s="69"/>
    </row>
    <row r="69" spans="1:36" x14ac:dyDescent="0.3">
      <c r="A69" s="77">
        <f t="shared" si="18"/>
        <v>76</v>
      </c>
      <c r="B69" s="170" t="s">
        <v>252</v>
      </c>
      <c r="C69" s="45">
        <f t="shared" si="13"/>
        <v>0</v>
      </c>
      <c r="D69" s="45" t="str">
        <f t="shared" si="14"/>
        <v>Worthing</v>
      </c>
      <c r="E69" s="45" t="str">
        <f t="shared" si="15"/>
        <v>M</v>
      </c>
      <c r="F69" s="162">
        <f>IFERROR(VLOOKUP($B69,'Round 1'!B:AM,11,0),0)</f>
        <v>0.36854380062500003</v>
      </c>
      <c r="G69" s="162">
        <f>IFERROR(VLOOKUP($B69,'Round  (2)'!B:AI,10,0),0)</f>
        <v>0</v>
      </c>
      <c r="H69" s="162">
        <f>IFERROR(VLOOKUP($B69,'Round  (3)'!B:AE,14,0),0)</f>
        <v>0</v>
      </c>
      <c r="I69" s="162">
        <f>IFERROR(VLOOKUP($B69,'Round (4)'!B:AG,14,0),0)</f>
        <v>0</v>
      </c>
      <c r="J69" s="162">
        <f>IFERROR(VLOOKUP($B69,'Round  (5)'!B:AL,10,0),0)</f>
        <v>0</v>
      </c>
      <c r="K69" s="162">
        <f>IFERROR(VLOOKUP($B69,'Round  (6)'!B:AL,10,0),0)</f>
        <v>0</v>
      </c>
      <c r="L69" s="162">
        <f>IFERROR(VLOOKUP($B69,'Round  (7)'!B:AL,10,0),0)</f>
        <v>0</v>
      </c>
      <c r="M69" s="162">
        <f>IFERROR(VLOOKUP($B69,'Round  (8)'!B:AI,10,0),0)</f>
        <v>0</v>
      </c>
      <c r="N69" s="162">
        <f>IFERROR(VLOOKUP($B69,'Round  (9)'!B:AD,10,0),0)</f>
        <v>0</v>
      </c>
      <c r="O69" s="162">
        <f>IFERROR(VLOOKUP($B69,'Round  (10)'!B:T,10,0),0)</f>
        <v>0</v>
      </c>
      <c r="P69" s="162">
        <f>IFERROR(VLOOKUP($B69,'Round  (11)'!B:AA,10,0),0)</f>
        <v>0</v>
      </c>
      <c r="Q69" s="162">
        <f>IFERROR(VLOOKUP($B69,'Round  (12)'!B:AA,10,0),0)</f>
        <v>0</v>
      </c>
      <c r="R69" s="11" cm="1">
        <f t="array" ref="R69">IFERROR(SUM(F69:P69)-SUM(LARGE(F69:P69,{1,2})),F69)</f>
        <v>0</v>
      </c>
      <c r="S69" s="35" t="e">
        <f>VLOOKUP(B69,#REF!,9,0)+#REF!</f>
        <v>#REF!</v>
      </c>
      <c r="T69" s="165">
        <f t="shared" si="19"/>
        <v>0.36854380062500003</v>
      </c>
      <c r="U69" s="83">
        <f t="shared" si="16"/>
        <v>0</v>
      </c>
      <c r="V69" s="183">
        <f t="shared" si="20"/>
        <v>999.63145619937495</v>
      </c>
      <c r="W69" s="100">
        <f t="shared" si="17"/>
        <v>0</v>
      </c>
      <c r="Z69" s="69">
        <v>66</v>
      </c>
      <c r="AA69" s="131" t="s">
        <v>410</v>
      </c>
      <c r="AB69" s="69" t="s">
        <v>351</v>
      </c>
      <c r="AC69" s="69"/>
      <c r="AD69" s="69" t="s">
        <v>350</v>
      </c>
      <c r="AG69" s="69" t="s">
        <v>73</v>
      </c>
      <c r="AH69" s="132"/>
      <c r="AI69" s="69"/>
      <c r="AJ69" s="69"/>
    </row>
    <row r="70" spans="1:36" x14ac:dyDescent="0.3">
      <c r="A70" s="77">
        <f t="shared" si="18"/>
        <v>115</v>
      </c>
      <c r="B70" s="170" t="s">
        <v>155</v>
      </c>
      <c r="C70" s="45" t="str">
        <f t="shared" si="13"/>
        <v>0</v>
      </c>
      <c r="D70" s="45" t="str">
        <f t="shared" si="14"/>
        <v/>
      </c>
      <c r="E70" s="45" t="str">
        <f t="shared" si="15"/>
        <v>NM</v>
      </c>
      <c r="F70" s="162">
        <f>IFERROR(VLOOKUP($B70,'Round 1'!B:AM,11,0),0)</f>
        <v>1.105631401875</v>
      </c>
      <c r="G70" s="162">
        <f>IFERROR(VLOOKUP($B70,'Round  (2)'!B:AI,10,0),0)</f>
        <v>1.0205828324999999</v>
      </c>
      <c r="H70" s="162">
        <f>IFERROR(VLOOKUP($B70,'Round  (3)'!B:AE,14,0),0)</f>
        <v>1.4174761562500002</v>
      </c>
      <c r="I70" s="162">
        <f>IFERROR(VLOOKUP($B70,'Round (4)'!B:AG,14,0),0)</f>
        <v>0</v>
      </c>
      <c r="J70" s="162">
        <f>IFERROR(VLOOKUP($B70,'Round  (5)'!B:AL,10,0),0)</f>
        <v>1.8710685262500002</v>
      </c>
      <c r="K70" s="162">
        <f>IFERROR(VLOOKUP($B70,'Round  (6)'!B:AL,10,0),0)</f>
        <v>5.0462151162500009</v>
      </c>
      <c r="L70" s="162">
        <f>IFERROR(VLOOKUP($B70,'Round  (7)'!B:AL,10,0),0)</f>
        <v>2.3813599425</v>
      </c>
      <c r="M70" s="162">
        <f>IFERROR(VLOOKUP($B70,'Round  (8)'!B:AI,10,0),0)</f>
        <v>2</v>
      </c>
      <c r="N70" s="162">
        <f>IFERROR(VLOOKUP($B70,'Round  (9)'!B:AD,10,0),0)</f>
        <v>2.7669134570000002</v>
      </c>
      <c r="O70" s="162">
        <f>IFERROR(VLOOKUP($B70,'Round  (10)'!B:T,10,0),0)</f>
        <v>1.5166994871875001</v>
      </c>
      <c r="P70" s="162">
        <f>IFERROR(VLOOKUP($B70,'Round  (11)'!B:AA,10,0),0)</f>
        <v>5</v>
      </c>
      <c r="Q70" s="162">
        <f>IFERROR(VLOOKUP($B70,'Round  (12)'!B:AA,10,0),0)</f>
        <v>11.8075763815625</v>
      </c>
      <c r="R70" s="11" cm="1">
        <f t="array" ref="R70">IFERROR(SUM(F70:P70)-SUM(LARGE(F70:P70,{1,2})),F70)</f>
        <v>14.079731803562499</v>
      </c>
      <c r="S70" s="35" t="e">
        <f>VLOOKUP(B70,#REF!,9,0)+#REF!</f>
        <v>#REF!</v>
      </c>
      <c r="T70" s="165">
        <f t="shared" si="19"/>
        <v>35.933523301374997</v>
      </c>
      <c r="U70" s="83">
        <f t="shared" si="16"/>
        <v>0</v>
      </c>
      <c r="V70" s="183">
        <f t="shared" si="20"/>
        <v>964.06647669862502</v>
      </c>
      <c r="W70" s="100">
        <f t="shared" si="17"/>
        <v>0</v>
      </c>
      <c r="Z70" s="69">
        <v>67</v>
      </c>
      <c r="AA70" s="131" t="s">
        <v>36</v>
      </c>
      <c r="AB70" s="69" t="s">
        <v>351</v>
      </c>
      <c r="AC70" s="69"/>
      <c r="AD70" s="69" t="s">
        <v>347</v>
      </c>
      <c r="AG70" s="69" t="s">
        <v>492</v>
      </c>
      <c r="AH70" s="132"/>
      <c r="AI70" s="69"/>
      <c r="AJ70" s="69"/>
    </row>
    <row r="71" spans="1:36" x14ac:dyDescent="0.3">
      <c r="A71" s="77">
        <f t="shared" si="18"/>
        <v>181</v>
      </c>
      <c r="B71" s="170" t="s">
        <v>419</v>
      </c>
      <c r="C71" s="45" t="str">
        <f t="shared" si="13"/>
        <v>0</v>
      </c>
      <c r="D71" s="45" t="str">
        <f t="shared" si="14"/>
        <v/>
      </c>
      <c r="E71" s="45" t="str">
        <f t="shared" si="15"/>
        <v>NM</v>
      </c>
      <c r="F71" s="162">
        <f>IFERROR(VLOOKUP($B71,'Round 1'!B:AM,11,0),0)</f>
        <v>0</v>
      </c>
      <c r="G71" s="162">
        <f>IFERROR(VLOOKUP($B71,'Round  (2)'!B:AI,10,0),0)</f>
        <v>0</v>
      </c>
      <c r="H71" s="162">
        <f>IFERROR(VLOOKUP($B71,'Round  (3)'!B:AE,14,0),0)</f>
        <v>0</v>
      </c>
      <c r="I71" s="162">
        <f>IFERROR(VLOOKUP($B71,'Round (4)'!B:AG,14,0),0)</f>
        <v>0</v>
      </c>
      <c r="J71" s="162">
        <f>IFERROR(VLOOKUP($B71,'Round  (5)'!B:AL,10,0),0)</f>
        <v>0</v>
      </c>
      <c r="K71" s="162">
        <f>IFERROR(VLOOKUP($B71,'Round  (6)'!B:AL,10,0),0)</f>
        <v>0</v>
      </c>
      <c r="L71" s="162">
        <f>IFERROR(VLOOKUP($B71,'Round  (7)'!B:AL,10,0),0)</f>
        <v>0</v>
      </c>
      <c r="M71" s="162">
        <f>IFERROR(VLOOKUP($B71,'Round  (8)'!B:AI,10,0),0)</f>
        <v>0</v>
      </c>
      <c r="N71" s="162">
        <f>IFERROR(VLOOKUP($B71,'Round  (9)'!B:AD,10,0),0)</f>
        <v>0</v>
      </c>
      <c r="O71" s="162">
        <f>IFERROR(VLOOKUP($B71,'Round  (10)'!B:T,10,0),0)</f>
        <v>0</v>
      </c>
      <c r="P71" s="162">
        <f>IFERROR(VLOOKUP($B71,'Round  (11)'!B:AA,10,0),0)</f>
        <v>0</v>
      </c>
      <c r="Q71" s="162">
        <f>IFERROR(VLOOKUP($B71,'Round  (12)'!B:AA,10,0),0)</f>
        <v>0</v>
      </c>
      <c r="R71" s="11" cm="1">
        <f t="array" ref="R71">IFERROR(SUM(F71:P71)-SUM(LARGE(F71:P71,{1,2})),F71)</f>
        <v>0</v>
      </c>
      <c r="S71" s="35" t="e">
        <f>VLOOKUP(B71,#REF!,9,0)+#REF!</f>
        <v>#REF!</v>
      </c>
      <c r="T71" s="165">
        <f t="shared" si="19"/>
        <v>0</v>
      </c>
      <c r="U71" s="83">
        <f t="shared" si="16"/>
        <v>0</v>
      </c>
      <c r="V71" s="183">
        <f t="shared" si="20"/>
        <v>1000</v>
      </c>
      <c r="W71" s="100">
        <f t="shared" si="17"/>
        <v>0</v>
      </c>
      <c r="Z71" s="69">
        <v>68</v>
      </c>
      <c r="AA71" s="69" t="s">
        <v>285</v>
      </c>
      <c r="AB71" s="69" t="s">
        <v>413</v>
      </c>
      <c r="AC71" s="69" t="s">
        <v>363</v>
      </c>
      <c r="AD71" s="69" t="s">
        <v>350</v>
      </c>
      <c r="AG71" s="69" t="s">
        <v>252</v>
      </c>
      <c r="AH71" s="132"/>
      <c r="AI71" s="69"/>
      <c r="AJ71" s="69"/>
    </row>
    <row r="72" spans="1:36" x14ac:dyDescent="0.3">
      <c r="A72" s="77">
        <f t="shared" si="18"/>
        <v>132</v>
      </c>
      <c r="B72" s="170" t="s">
        <v>326</v>
      </c>
      <c r="C72" s="45" t="str">
        <f t="shared" si="13"/>
        <v>0</v>
      </c>
      <c r="D72" s="45" t="str">
        <f t="shared" si="14"/>
        <v/>
      </c>
      <c r="E72" s="45" t="str">
        <f t="shared" si="15"/>
        <v>NM</v>
      </c>
      <c r="F72" s="162">
        <f>IFERROR(VLOOKUP($B72,'Round 1'!B:AM,11,0),0)</f>
        <v>0</v>
      </c>
      <c r="G72" s="162">
        <f>IFERROR(VLOOKUP($B72,'Round  (2)'!B:AI,10,0),0)</f>
        <v>0</v>
      </c>
      <c r="H72" s="162">
        <f>IFERROR(VLOOKUP($B72,'Round  (3)'!B:AE,14,0),0)</f>
        <v>1.7576704337500002</v>
      </c>
      <c r="I72" s="162">
        <f>IFERROR(VLOOKUP($B72,'Round (4)'!B:AG,14,0),0)</f>
        <v>10.163304040312502</v>
      </c>
      <c r="J72" s="162">
        <f>IFERROR(VLOOKUP($B72,'Round  (5)'!B:AL,10,0),0)</f>
        <v>0.87883521687499999</v>
      </c>
      <c r="K72" s="162">
        <f>IFERROR(VLOOKUP($B72,'Round  (6)'!B:AL,10,0),0)</f>
        <v>0</v>
      </c>
      <c r="L72" s="162">
        <f>IFERROR(VLOOKUP($B72,'Round  (7)'!B:AL,10,0),0)</f>
        <v>0</v>
      </c>
      <c r="M72" s="162">
        <f>IFERROR(VLOOKUP($B72,'Round  (8)'!B:AI,10,0),0)</f>
        <v>4</v>
      </c>
      <c r="N72" s="162">
        <f>IFERROR(VLOOKUP($B72,'Round  (9)'!B:AD,10,0),0)</f>
        <v>0</v>
      </c>
      <c r="O72" s="162">
        <f>IFERROR(VLOOKUP($B72,'Round  (10)'!B:T,10,0),0)</f>
        <v>0</v>
      </c>
      <c r="P72" s="162">
        <f>IFERROR(VLOOKUP($B72,'Round  (11)'!B:AA,10,0),0)</f>
        <v>0</v>
      </c>
      <c r="Q72" s="162">
        <f>IFERROR(VLOOKUP($B72,'Round  (12)'!B:AA,10,0),0)</f>
        <v>0</v>
      </c>
      <c r="R72" s="11" cm="1">
        <f t="array" ref="R72">IFERROR(SUM(F72:P72)-SUM(LARGE(F72:P72,{1,2})),F72)</f>
        <v>2.6365056506249989</v>
      </c>
      <c r="S72" s="35" t="e">
        <f>VLOOKUP(B72,#REF!,9,0)+#REF!</f>
        <v>#REF!</v>
      </c>
      <c r="T72" s="165">
        <f t="shared" si="19"/>
        <v>16.799809690937501</v>
      </c>
      <c r="U72" s="83">
        <f t="shared" si="16"/>
        <v>0</v>
      </c>
      <c r="V72" s="183">
        <f t="shared" si="20"/>
        <v>983.20019030906246</v>
      </c>
      <c r="W72" s="100">
        <f t="shared" si="17"/>
        <v>0</v>
      </c>
      <c r="Z72" s="69">
        <v>69</v>
      </c>
      <c r="AA72" s="131" t="s">
        <v>414</v>
      </c>
      <c r="AB72" s="69" t="s">
        <v>351</v>
      </c>
      <c r="AC72" s="69" t="s">
        <v>363</v>
      </c>
      <c r="AD72" s="69" t="s">
        <v>350</v>
      </c>
      <c r="AG72" s="69" t="s">
        <v>108</v>
      </c>
      <c r="AH72" s="132"/>
      <c r="AI72" s="69"/>
      <c r="AJ72" s="69"/>
    </row>
    <row r="73" spans="1:36" x14ac:dyDescent="0.3">
      <c r="A73" s="77">
        <f t="shared" si="18"/>
        <v>181</v>
      </c>
      <c r="B73" s="170" t="s">
        <v>421</v>
      </c>
      <c r="C73" s="45" t="str">
        <f t="shared" si="13"/>
        <v>0</v>
      </c>
      <c r="D73" s="45" t="str">
        <f t="shared" si="14"/>
        <v/>
      </c>
      <c r="E73" s="45" t="str">
        <f t="shared" si="15"/>
        <v>NM</v>
      </c>
      <c r="F73" s="162">
        <f>IFERROR(VLOOKUP($B73,'Round 1'!B:AM,11,0),0)</f>
        <v>0</v>
      </c>
      <c r="G73" s="162">
        <f>IFERROR(VLOOKUP($B73,'Round  (2)'!B:AI,10,0),0)</f>
        <v>0</v>
      </c>
      <c r="H73" s="162">
        <f>IFERROR(VLOOKUP($B73,'Round  (3)'!B:AE,14,0),0)</f>
        <v>0</v>
      </c>
      <c r="I73" s="162">
        <f>IFERROR(VLOOKUP($B73,'Round (4)'!B:AG,14,0),0)</f>
        <v>0</v>
      </c>
      <c r="J73" s="162">
        <f>IFERROR(VLOOKUP($B73,'Round  (5)'!B:AL,10,0),0)</f>
        <v>0</v>
      </c>
      <c r="K73" s="162">
        <f>IFERROR(VLOOKUP($B73,'Round  (6)'!B:AL,10,0),0)</f>
        <v>0</v>
      </c>
      <c r="L73" s="162">
        <f>IFERROR(VLOOKUP($B73,'Round  (7)'!B:AL,10,0),0)</f>
        <v>0</v>
      </c>
      <c r="M73" s="162">
        <f>IFERROR(VLOOKUP($B73,'Round  (8)'!B:AI,10,0),0)</f>
        <v>0</v>
      </c>
      <c r="N73" s="162">
        <f>IFERROR(VLOOKUP($B73,'Round  (9)'!B:AD,10,0),0)</f>
        <v>0</v>
      </c>
      <c r="O73" s="162">
        <f>IFERROR(VLOOKUP($B73,'Round  (10)'!B:T,10,0),0)</f>
        <v>0</v>
      </c>
      <c r="P73" s="162">
        <f>IFERROR(VLOOKUP($B73,'Round  (11)'!B:AA,10,0),0)</f>
        <v>0</v>
      </c>
      <c r="Q73" s="162">
        <f>IFERROR(VLOOKUP($B73,'Round  (12)'!B:AA,10,0),0)</f>
        <v>0</v>
      </c>
      <c r="R73" s="11" cm="1">
        <f t="array" ref="R73">IFERROR(SUM(F73:P73)-SUM(LARGE(F73:P73,{1,2})),F73)</f>
        <v>0</v>
      </c>
      <c r="S73" s="35" t="e">
        <f>VLOOKUP(B73,#REF!,9,0)+#REF!</f>
        <v>#REF!</v>
      </c>
      <c r="T73" s="165">
        <f t="shared" si="19"/>
        <v>0</v>
      </c>
      <c r="U73" s="83">
        <f t="shared" si="16"/>
        <v>0</v>
      </c>
      <c r="V73" s="183">
        <f t="shared" si="20"/>
        <v>1000</v>
      </c>
      <c r="W73" s="100">
        <f t="shared" si="17"/>
        <v>0</v>
      </c>
      <c r="Z73" s="69">
        <v>70</v>
      </c>
      <c r="AA73" s="131" t="s">
        <v>493</v>
      </c>
      <c r="AB73" s="69" t="s">
        <v>351</v>
      </c>
      <c r="AC73" s="69" t="s">
        <v>363</v>
      </c>
      <c r="AD73" s="69" t="s">
        <v>350</v>
      </c>
      <c r="AG73" s="69" t="s">
        <v>494</v>
      </c>
      <c r="AH73" s="132"/>
      <c r="AI73" s="69"/>
      <c r="AJ73" s="69"/>
    </row>
    <row r="74" spans="1:36" x14ac:dyDescent="0.3">
      <c r="A74" s="77">
        <f t="shared" si="18"/>
        <v>181</v>
      </c>
      <c r="B74" s="170" t="s">
        <v>424</v>
      </c>
      <c r="C74" s="45" t="str">
        <f t="shared" si="13"/>
        <v>0</v>
      </c>
      <c r="D74" s="45" t="str">
        <f t="shared" si="14"/>
        <v/>
      </c>
      <c r="E74" s="45" t="str">
        <f t="shared" si="15"/>
        <v>NM</v>
      </c>
      <c r="F74" s="162">
        <f>IFERROR(VLOOKUP($B74,'Round 1'!B:AM,11,0),0)</f>
        <v>0</v>
      </c>
      <c r="G74" s="162">
        <f>IFERROR(VLOOKUP($B74,'Round  (2)'!B:AI,10,0),0)</f>
        <v>0</v>
      </c>
      <c r="H74" s="162">
        <f>IFERROR(VLOOKUP($B74,'Round  (3)'!B:AE,14,0),0)</f>
        <v>0</v>
      </c>
      <c r="I74" s="162">
        <f>IFERROR(VLOOKUP($B74,'Round (4)'!B:AG,14,0),0)</f>
        <v>0</v>
      </c>
      <c r="J74" s="162">
        <f>IFERROR(VLOOKUP($B74,'Round  (5)'!B:AL,10,0),0)</f>
        <v>0</v>
      </c>
      <c r="K74" s="162">
        <f>IFERROR(VLOOKUP($B74,'Round  (6)'!B:AL,10,0),0)</f>
        <v>0</v>
      </c>
      <c r="L74" s="162">
        <f>IFERROR(VLOOKUP($B74,'Round  (7)'!B:AL,10,0),0)</f>
        <v>0</v>
      </c>
      <c r="M74" s="162">
        <f>IFERROR(VLOOKUP($B74,'Round  (8)'!B:AI,10,0),0)</f>
        <v>0</v>
      </c>
      <c r="N74" s="162">
        <f>IFERROR(VLOOKUP($B74,'Round  (9)'!B:AD,10,0),0)</f>
        <v>0</v>
      </c>
      <c r="O74" s="162">
        <f>IFERROR(VLOOKUP($B74,'Round  (10)'!B:T,10,0),0)</f>
        <v>0</v>
      </c>
      <c r="P74" s="162">
        <f>IFERROR(VLOOKUP($B74,'Round  (11)'!B:AA,10,0),0)</f>
        <v>0</v>
      </c>
      <c r="Q74" s="162">
        <f>IFERROR(VLOOKUP($B74,'Round  (12)'!B:AA,10,0),0)</f>
        <v>0</v>
      </c>
      <c r="R74" s="11" cm="1">
        <f t="array" ref="R74">IFERROR(SUM(F74:P74)-SUM(LARGE(F74:P74,{1,2})),F74)</f>
        <v>0</v>
      </c>
      <c r="S74" s="35" t="e">
        <f>VLOOKUP(B74,#REF!,9,0)+#REF!</f>
        <v>#REF!</v>
      </c>
      <c r="T74" s="165">
        <f t="shared" si="19"/>
        <v>0</v>
      </c>
      <c r="U74" s="83">
        <f t="shared" si="16"/>
        <v>0</v>
      </c>
      <c r="V74" s="183">
        <f t="shared" si="20"/>
        <v>1000</v>
      </c>
      <c r="W74" s="100">
        <f t="shared" si="17"/>
        <v>0</v>
      </c>
      <c r="Z74" s="69">
        <v>71</v>
      </c>
      <c r="AA74" s="131" t="s">
        <v>181</v>
      </c>
      <c r="AB74" s="69" t="s">
        <v>351</v>
      </c>
      <c r="AC74" s="69"/>
      <c r="AD74" s="69" t="s">
        <v>350</v>
      </c>
      <c r="AG74" s="69" t="s">
        <v>475</v>
      </c>
      <c r="AH74" s="132"/>
      <c r="AI74" s="69"/>
      <c r="AJ74" s="69"/>
    </row>
    <row r="75" spans="1:36" x14ac:dyDescent="0.3">
      <c r="A75" s="77">
        <f t="shared" si="18"/>
        <v>141</v>
      </c>
      <c r="B75" s="170" t="s">
        <v>425</v>
      </c>
      <c r="C75" s="45" t="str">
        <f t="shared" si="13"/>
        <v>0</v>
      </c>
      <c r="D75" s="45" t="str">
        <f t="shared" si="14"/>
        <v/>
      </c>
      <c r="E75" s="45" t="str">
        <f t="shared" si="15"/>
        <v>NM</v>
      </c>
      <c r="F75" s="162">
        <f>IFERROR(VLOOKUP($B75,'Round 1'!B:AM,11,0),0)</f>
        <v>0</v>
      </c>
      <c r="G75" s="162">
        <f>IFERROR(VLOOKUP($B75,'Round  (2)'!B:AI,10,0),0)</f>
        <v>0</v>
      </c>
      <c r="H75" s="162">
        <f>IFERROR(VLOOKUP($B75,'Round  (3)'!B:AE,14,0),0)</f>
        <v>0</v>
      </c>
      <c r="I75" s="162">
        <f>IFERROR(VLOOKUP($B75,'Round (4)'!B:AG,14,0),0)</f>
        <v>1.9844666187500002</v>
      </c>
      <c r="J75" s="162">
        <f>IFERROR(VLOOKUP($B75,'Round  (5)'!B:AL,10,0),0)</f>
        <v>0</v>
      </c>
      <c r="K75" s="162">
        <f>IFERROR(VLOOKUP($B75,'Round  (6)'!B:AL,10,0),0)</f>
        <v>0</v>
      </c>
      <c r="L75" s="162">
        <f>IFERROR(VLOOKUP($B75,'Round  (7)'!B:AL,10,0),0)</f>
        <v>0.68038855500000006</v>
      </c>
      <c r="M75" s="162">
        <f>IFERROR(VLOOKUP($B75,'Round  (8)'!B:AI,10,0),0)</f>
        <v>11</v>
      </c>
      <c r="N75" s="162">
        <f>IFERROR(VLOOKUP($B75,'Round  (9)'!B:AD,10,0),0)</f>
        <v>0</v>
      </c>
      <c r="O75" s="162">
        <f>IFERROR(VLOOKUP($B75,'Round  (10)'!B:T,10,0),0)</f>
        <v>0</v>
      </c>
      <c r="P75" s="162">
        <f>IFERROR(VLOOKUP($B75,'Round  (11)'!B:AA,10,0),0)</f>
        <v>0</v>
      </c>
      <c r="Q75" s="162">
        <f>IFERROR(VLOOKUP($B75,'Round  (12)'!B:AA,10,0),0)</f>
        <v>0</v>
      </c>
      <c r="R75" s="11" cm="1">
        <f t="array" ref="R75">IFERROR(SUM(F75:P75)-SUM(LARGE(F75:P75,{1,2})),F75)</f>
        <v>0.68038855500000039</v>
      </c>
      <c r="S75" s="35" t="e">
        <f>VLOOKUP(B75,#REF!,9,0)+#REF!</f>
        <v>#REF!</v>
      </c>
      <c r="T75" s="165">
        <f t="shared" si="19"/>
        <v>13.66485517375</v>
      </c>
      <c r="U75" s="83">
        <f t="shared" si="16"/>
        <v>0</v>
      </c>
      <c r="V75" s="183">
        <f t="shared" si="20"/>
        <v>986.33514482625003</v>
      </c>
      <c r="W75" s="100">
        <f t="shared" si="17"/>
        <v>0</v>
      </c>
      <c r="Z75" s="69">
        <v>72</v>
      </c>
      <c r="AA75" s="131" t="s">
        <v>399</v>
      </c>
      <c r="AB75" s="69" t="s">
        <v>355</v>
      </c>
      <c r="AC75" s="69"/>
      <c r="AD75" s="69" t="s">
        <v>347</v>
      </c>
      <c r="AG75" s="69" t="s">
        <v>320</v>
      </c>
      <c r="AH75" s="132"/>
      <c r="AI75" s="69"/>
      <c r="AJ75" s="69"/>
    </row>
    <row r="76" spans="1:36" x14ac:dyDescent="0.3">
      <c r="A76" s="77">
        <f t="shared" si="18"/>
        <v>147</v>
      </c>
      <c r="B76" s="170" t="s">
        <v>319</v>
      </c>
      <c r="C76" s="45" t="str">
        <f t="shared" si="13"/>
        <v>0</v>
      </c>
      <c r="D76" s="45" t="str">
        <f t="shared" si="14"/>
        <v/>
      </c>
      <c r="E76" s="45" t="str">
        <f t="shared" si="15"/>
        <v>NM</v>
      </c>
      <c r="F76" s="162">
        <f>IFERROR(VLOOKUP($B76,'Round 1'!B:AM,11,0),0)</f>
        <v>0</v>
      </c>
      <c r="G76" s="162">
        <f>IFERROR(VLOOKUP($B76,'Round  (2)'!B:AI,10,0),0)</f>
        <v>0</v>
      </c>
      <c r="H76" s="162">
        <f>IFERROR(VLOOKUP($B76,'Round  (3)'!B:AE,14,0),0)</f>
        <v>2.6365056506250002</v>
      </c>
      <c r="I76" s="162">
        <f>IFERROR(VLOOKUP($B76,'Round (4)'!B:AG,14,0),0)</f>
        <v>0</v>
      </c>
      <c r="J76" s="162">
        <f>IFERROR(VLOOKUP($B76,'Round  (5)'!B:AL,10,0),0)</f>
        <v>0</v>
      </c>
      <c r="K76" s="162">
        <f>IFERROR(VLOOKUP($B76,'Round  (6)'!B:AL,10,0),0)</f>
        <v>7.7677693362500007</v>
      </c>
      <c r="L76" s="162">
        <f>IFERROR(VLOOKUP($B76,'Round  (7)'!B:AL,10,0),0)</f>
        <v>0</v>
      </c>
      <c r="M76" s="162">
        <f>IFERROR(VLOOKUP($B76,'Round  (8)'!B:AI,10,0),0)</f>
        <v>0</v>
      </c>
      <c r="N76" s="162">
        <f>IFERROR(VLOOKUP($B76,'Round  (9)'!B:AD,10,0),0)</f>
        <v>0</v>
      </c>
      <c r="O76" s="162">
        <f>IFERROR(VLOOKUP($B76,'Round  (10)'!B:T,10,0),0)</f>
        <v>0</v>
      </c>
      <c r="P76" s="162">
        <f>IFERROR(VLOOKUP($B76,'Round  (11)'!B:AA,10,0),0)</f>
        <v>0</v>
      </c>
      <c r="Q76" s="162">
        <f>IFERROR(VLOOKUP($B76,'Round  (12)'!B:AA,10,0),0)</f>
        <v>0</v>
      </c>
      <c r="R76" s="11" cm="1">
        <f t="array" ref="R76">IFERROR(SUM(F76:P76)-SUM(LARGE(F76:P76,{1,2})),F76)</f>
        <v>0</v>
      </c>
      <c r="S76" s="35" t="e">
        <f>VLOOKUP(B76,#REF!,9,0)+#REF!</f>
        <v>#REF!</v>
      </c>
      <c r="T76" s="165">
        <f t="shared" si="19"/>
        <v>10.404274986875</v>
      </c>
      <c r="U76" s="83">
        <f t="shared" si="16"/>
        <v>0</v>
      </c>
      <c r="V76" s="183">
        <f t="shared" si="20"/>
        <v>989.59572501312505</v>
      </c>
      <c r="W76" s="100">
        <f t="shared" si="17"/>
        <v>0</v>
      </c>
      <c r="Z76" s="69">
        <v>73</v>
      </c>
      <c r="AA76" s="131" t="s">
        <v>93</v>
      </c>
      <c r="AB76" s="69" t="s">
        <v>368</v>
      </c>
      <c r="AC76" s="69" t="s">
        <v>373</v>
      </c>
      <c r="AD76" s="69" t="s">
        <v>347</v>
      </c>
      <c r="AG76" s="69" t="s">
        <v>495</v>
      </c>
      <c r="AH76" s="132"/>
      <c r="AI76" s="69"/>
      <c r="AJ76" s="69"/>
    </row>
    <row r="77" spans="1:36" x14ac:dyDescent="0.3">
      <c r="A77" s="77">
        <f t="shared" si="18"/>
        <v>128</v>
      </c>
      <c r="B77" s="170" t="s">
        <v>317</v>
      </c>
      <c r="C77" s="45" t="str">
        <f t="shared" si="13"/>
        <v>0</v>
      </c>
      <c r="D77" s="45" t="str">
        <f t="shared" si="14"/>
        <v/>
      </c>
      <c r="E77" s="45" t="str">
        <f t="shared" si="15"/>
        <v>NM</v>
      </c>
      <c r="F77" s="162">
        <f>IFERROR(VLOOKUP($B77,'Round 1'!B:AM,11,0),0)</f>
        <v>0</v>
      </c>
      <c r="G77" s="162">
        <f>IFERROR(VLOOKUP($B77,'Round  (2)'!B:AI,10,0),0)</f>
        <v>0</v>
      </c>
      <c r="H77" s="162">
        <f>IFERROR(VLOOKUP($B77,'Round  (3)'!B:AE,14,0),0)</f>
        <v>4.9895160700000005</v>
      </c>
      <c r="I77" s="162">
        <f>IFERROR(VLOOKUP($B77,'Round (4)'!B:AG,14,0),0)</f>
        <v>10.007381663125001</v>
      </c>
      <c r="J77" s="162">
        <f>IFERROR(VLOOKUP($B77,'Round  (5)'!B:AL,10,0),0)</f>
        <v>0</v>
      </c>
      <c r="K77" s="162">
        <f>IFERROR(VLOOKUP($B77,'Round  (6)'!B:AL,10,0),0)</f>
        <v>5.9250503331250002</v>
      </c>
      <c r="L77" s="162">
        <f>IFERROR(VLOOKUP($B77,'Round  (7)'!B:AL,10,0),0)</f>
        <v>0</v>
      </c>
      <c r="M77" s="162">
        <f>IFERROR(VLOOKUP($B77,'Round  (8)'!B:AI,10,0),0)</f>
        <v>0</v>
      </c>
      <c r="N77" s="162">
        <f>IFERROR(VLOOKUP($B77,'Round  (9)'!B:AD,10,0),0)</f>
        <v>0</v>
      </c>
      <c r="O77" s="162">
        <f>IFERROR(VLOOKUP($B77,'Round  (10)'!B:T,10,0),0)</f>
        <v>0</v>
      </c>
      <c r="P77" s="162">
        <f>IFERROR(VLOOKUP($B77,'Round  (11)'!B:AA,10,0),0)</f>
        <v>0</v>
      </c>
      <c r="Q77" s="162">
        <f>IFERROR(VLOOKUP($B77,'Round  (12)'!B:AA,10,0),0)</f>
        <v>0</v>
      </c>
      <c r="R77" s="11" cm="1">
        <f t="array" ref="R77">IFERROR(SUM(F77:P77)-SUM(LARGE(F77:P77,{1,2})),F77)</f>
        <v>4.9895160700000023</v>
      </c>
      <c r="S77" s="35" t="e">
        <f>VLOOKUP(B77,#REF!,9,0)+#REF!</f>
        <v>#REF!</v>
      </c>
      <c r="T77" s="165">
        <f t="shared" si="19"/>
        <v>20.921948066250003</v>
      </c>
      <c r="U77" s="83">
        <f t="shared" si="16"/>
        <v>0</v>
      </c>
      <c r="V77" s="183">
        <f t="shared" si="20"/>
        <v>979.07805193374998</v>
      </c>
      <c r="W77" s="100">
        <f t="shared" si="17"/>
        <v>0</v>
      </c>
      <c r="Z77" s="69">
        <v>74</v>
      </c>
      <c r="AA77" s="131" t="s">
        <v>376</v>
      </c>
      <c r="AB77" s="69" t="s">
        <v>351</v>
      </c>
      <c r="AC77" s="69"/>
      <c r="AD77" s="69" t="s">
        <v>347</v>
      </c>
      <c r="AG77" s="69" t="s">
        <v>496</v>
      </c>
      <c r="AH77" s="132"/>
      <c r="AI77" s="69"/>
      <c r="AJ77" s="69"/>
    </row>
    <row r="78" spans="1:36" x14ac:dyDescent="0.3">
      <c r="A78" s="77">
        <f t="shared" si="18"/>
        <v>181</v>
      </c>
      <c r="B78" s="170" t="s">
        <v>427</v>
      </c>
      <c r="C78" s="45" t="str">
        <f t="shared" si="13"/>
        <v>0</v>
      </c>
      <c r="D78" s="45" t="str">
        <f t="shared" si="14"/>
        <v/>
      </c>
      <c r="E78" s="45" t="str">
        <f t="shared" si="15"/>
        <v>NM</v>
      </c>
      <c r="F78" s="162">
        <f>IFERROR(VLOOKUP($B78,'Round 1'!B:AM,11,0),0)</f>
        <v>0</v>
      </c>
      <c r="G78" s="162">
        <f>IFERROR(VLOOKUP($B78,'Round  (2)'!B:AI,10,0),0)</f>
        <v>0</v>
      </c>
      <c r="H78" s="162">
        <f>IFERROR(VLOOKUP($B78,'Round  (3)'!B:AE,14,0),0)</f>
        <v>0</v>
      </c>
      <c r="I78" s="162">
        <f>IFERROR(VLOOKUP($B78,'Round (4)'!B:AG,14,0),0)</f>
        <v>0</v>
      </c>
      <c r="J78" s="162">
        <f>IFERROR(VLOOKUP($B78,'Round  (5)'!B:AL,10,0),0)</f>
        <v>0</v>
      </c>
      <c r="K78" s="162">
        <f>IFERROR(VLOOKUP($B78,'Round  (6)'!B:AL,10,0),0)</f>
        <v>0</v>
      </c>
      <c r="L78" s="162">
        <f>IFERROR(VLOOKUP($B78,'Round  (7)'!B:AL,10,0),0)</f>
        <v>0</v>
      </c>
      <c r="M78" s="162">
        <f>IFERROR(VLOOKUP($B78,'Round  (8)'!B:AI,10,0),0)</f>
        <v>0</v>
      </c>
      <c r="N78" s="162">
        <f>IFERROR(VLOOKUP($B78,'Round  (9)'!B:AD,10,0),0)</f>
        <v>0</v>
      </c>
      <c r="O78" s="162">
        <f>IFERROR(VLOOKUP($B78,'Round  (10)'!B:T,10,0),0)</f>
        <v>0</v>
      </c>
      <c r="P78" s="162">
        <f>IFERROR(VLOOKUP($B78,'Round  (11)'!B:AA,10,0),0)</f>
        <v>0</v>
      </c>
      <c r="Q78" s="162">
        <f>IFERROR(VLOOKUP($B78,'Round  (12)'!B:AA,10,0),0)</f>
        <v>0</v>
      </c>
      <c r="R78" s="11" cm="1">
        <f t="array" ref="R78">IFERROR(SUM(F78:P78)-SUM(LARGE(F78:P78,{1,2})),F78)</f>
        <v>0</v>
      </c>
      <c r="S78" s="35" t="e">
        <f>VLOOKUP(B78,#REF!,9,0)+#REF!</f>
        <v>#REF!</v>
      </c>
      <c r="T78" s="165">
        <f t="shared" si="19"/>
        <v>0</v>
      </c>
      <c r="U78" s="83">
        <f t="shared" si="16"/>
        <v>0</v>
      </c>
      <c r="V78" s="183">
        <f t="shared" si="20"/>
        <v>1000</v>
      </c>
      <c r="W78" s="100">
        <f t="shared" si="17"/>
        <v>0</v>
      </c>
      <c r="Z78" s="69">
        <v>75</v>
      </c>
      <c r="AA78" s="131" t="s">
        <v>397</v>
      </c>
      <c r="AB78" s="69" t="s">
        <v>418</v>
      </c>
      <c r="AC78" s="69"/>
      <c r="AD78" s="69" t="s">
        <v>347</v>
      </c>
      <c r="AG78" s="69" t="s">
        <v>497</v>
      </c>
      <c r="AH78" s="132"/>
      <c r="AI78" s="69"/>
      <c r="AJ78" s="69"/>
    </row>
    <row r="79" spans="1:36" x14ac:dyDescent="0.3">
      <c r="A79" s="77">
        <f t="shared" si="18"/>
        <v>181</v>
      </c>
      <c r="B79" s="170" t="s">
        <v>234</v>
      </c>
      <c r="C79" s="45">
        <f t="shared" si="13"/>
        <v>0</v>
      </c>
      <c r="D79" s="45" t="str">
        <f t="shared" si="14"/>
        <v>Fareham</v>
      </c>
      <c r="E79" s="45" t="str">
        <f t="shared" si="15"/>
        <v>NM</v>
      </c>
      <c r="F79" s="162">
        <f>IFERROR(VLOOKUP($B79,'Round 1'!B:AM,11,0),0)</f>
        <v>0</v>
      </c>
      <c r="G79" s="162">
        <f>IFERROR(VLOOKUP($B79,'Round  (2)'!B:AI,10,0),0)</f>
        <v>0</v>
      </c>
      <c r="H79" s="162">
        <f>IFERROR(VLOOKUP($B79,'Round  (3)'!B:AE,14,0),0)</f>
        <v>0</v>
      </c>
      <c r="I79" s="162">
        <f>IFERROR(VLOOKUP($B79,'Round (4)'!B:AG,14,0),0)</f>
        <v>0</v>
      </c>
      <c r="J79" s="162">
        <f>IFERROR(VLOOKUP($B79,'Round  (5)'!B:AL,10,0),0)</f>
        <v>0</v>
      </c>
      <c r="K79" s="162">
        <f>IFERROR(VLOOKUP($B79,'Round  (6)'!B:AL,10,0),0)</f>
        <v>0</v>
      </c>
      <c r="L79" s="162">
        <f>IFERROR(VLOOKUP($B79,'Round  (7)'!B:AL,10,0),0)</f>
        <v>0</v>
      </c>
      <c r="M79" s="162">
        <f>IFERROR(VLOOKUP($B79,'Round  (8)'!B:AI,10,0),0)</f>
        <v>0</v>
      </c>
      <c r="N79" s="162">
        <f>IFERROR(VLOOKUP($B79,'Round  (9)'!B:AD,10,0),0)</f>
        <v>0</v>
      </c>
      <c r="O79" s="162">
        <f>IFERROR(VLOOKUP($B79,'Round  (10)'!B:T,10,0),0)</f>
        <v>0</v>
      </c>
      <c r="P79" s="162">
        <f>IFERROR(VLOOKUP($B79,'Round  (11)'!B:AA,10,0),0)</f>
        <v>0</v>
      </c>
      <c r="Q79" s="162">
        <f>IFERROR(VLOOKUP($B79,'Round  (12)'!B:AA,10,0),0)</f>
        <v>0</v>
      </c>
      <c r="R79" s="11" cm="1">
        <f t="array" ref="R79">IFERROR(SUM(F79:P79)-SUM(LARGE(F79:P79,{1,2})),F79)</f>
        <v>0</v>
      </c>
      <c r="S79" s="35" t="e">
        <f>VLOOKUP(B79,#REF!,9,0)+#REF!</f>
        <v>#REF!</v>
      </c>
      <c r="T79" s="165">
        <f t="shared" si="19"/>
        <v>0</v>
      </c>
      <c r="U79" s="83">
        <f t="shared" si="16"/>
        <v>0</v>
      </c>
      <c r="V79" s="183">
        <f t="shared" si="20"/>
        <v>1000</v>
      </c>
      <c r="W79" s="100">
        <f t="shared" si="17"/>
        <v>0</v>
      </c>
      <c r="Z79" s="69">
        <v>76</v>
      </c>
      <c r="AA79" s="131" t="s">
        <v>392</v>
      </c>
      <c r="AB79" s="69" t="s">
        <v>351</v>
      </c>
      <c r="AC79" s="69"/>
      <c r="AD79" s="69" t="s">
        <v>347</v>
      </c>
      <c r="AG79" s="69" t="s">
        <v>498</v>
      </c>
      <c r="AH79" s="132"/>
      <c r="AI79" s="69"/>
      <c r="AJ79" s="69"/>
    </row>
    <row r="80" spans="1:36" x14ac:dyDescent="0.3">
      <c r="A80" s="77">
        <f t="shared" si="18"/>
        <v>174</v>
      </c>
      <c r="B80" s="170" t="s">
        <v>360</v>
      </c>
      <c r="C80" s="45">
        <f t="shared" si="13"/>
        <v>0</v>
      </c>
      <c r="D80" s="45" t="str">
        <f t="shared" si="14"/>
        <v>Portsmouth</v>
      </c>
      <c r="E80" s="45" t="str">
        <f t="shared" si="15"/>
        <v>NM</v>
      </c>
      <c r="F80" s="162">
        <f>IFERROR(VLOOKUP($B80,'Round 1'!B:AM,11,0),0)</f>
        <v>0</v>
      </c>
      <c r="G80" s="162">
        <f>IFERROR(VLOOKUP($B80,'Round  (2)'!B:AI,10,0),0)</f>
        <v>0</v>
      </c>
      <c r="H80" s="162">
        <f>IFERROR(VLOOKUP($B80,'Round  (3)'!B:AE,14,0),0)</f>
        <v>0</v>
      </c>
      <c r="I80" s="162">
        <f>IFERROR(VLOOKUP($B80,'Round (4)'!B:AG,14,0),0)</f>
        <v>0</v>
      </c>
      <c r="J80" s="162">
        <f>IFERROR(VLOOKUP($B80,'Round  (5)'!B:AL,10,0),0)</f>
        <v>0</v>
      </c>
      <c r="K80" s="162">
        <f>IFERROR(VLOOKUP($B80,'Round  (6)'!B:AL,10,0),0)</f>
        <v>0</v>
      </c>
      <c r="L80" s="162">
        <f>IFERROR(VLOOKUP($B80,'Round  (7)'!B:AL,10,0),0)</f>
        <v>0</v>
      </c>
      <c r="M80" s="162">
        <f>IFERROR(VLOOKUP($B80,'Round  (8)'!B:AI,10,0),0)</f>
        <v>0</v>
      </c>
      <c r="N80" s="162">
        <f>IFERROR(VLOOKUP($B80,'Round  (9)'!B:AD,10,0),0)</f>
        <v>0</v>
      </c>
      <c r="O80" s="162">
        <f>IFERROR(VLOOKUP($B80,'Round  (10)'!B:T,10,0),0)</f>
        <v>0.85048569375000005</v>
      </c>
      <c r="P80" s="162">
        <f>IFERROR(VLOOKUP($B80,'Round  (11)'!B:AA,10,0),0)</f>
        <v>0</v>
      </c>
      <c r="Q80" s="162">
        <f>IFERROR(VLOOKUP($B80,'Round  (12)'!B:AA,10,0),0)</f>
        <v>0</v>
      </c>
      <c r="R80" s="11" cm="1">
        <f t="array" ref="R80">IFERROR(SUM(F80:P80)-SUM(LARGE(F80:P80,{1,2})),F80)</f>
        <v>0</v>
      </c>
      <c r="S80" s="35" t="e">
        <f>VLOOKUP(B80,#REF!,9,0)+#REF!</f>
        <v>#REF!</v>
      </c>
      <c r="T80" s="165">
        <f t="shared" si="19"/>
        <v>0.85048569375000005</v>
      </c>
      <c r="U80" s="83">
        <f t="shared" si="16"/>
        <v>0</v>
      </c>
      <c r="V80" s="183">
        <f t="shared" si="20"/>
        <v>999.14951430625001</v>
      </c>
      <c r="W80" s="100">
        <f t="shared" si="17"/>
        <v>0</v>
      </c>
      <c r="Z80" s="69">
        <v>77</v>
      </c>
      <c r="AA80" s="131" t="s">
        <v>403</v>
      </c>
      <c r="AB80" s="69" t="s">
        <v>355</v>
      </c>
      <c r="AC80" s="69"/>
      <c r="AD80" s="69" t="s">
        <v>347</v>
      </c>
      <c r="AG80" s="69" t="s">
        <v>451</v>
      </c>
      <c r="AH80" s="132"/>
      <c r="AI80" s="69"/>
      <c r="AJ80" s="69"/>
    </row>
    <row r="81" spans="1:36" x14ac:dyDescent="0.3">
      <c r="A81" s="77">
        <f t="shared" si="18"/>
        <v>181</v>
      </c>
      <c r="B81" s="170" t="s">
        <v>431</v>
      </c>
      <c r="C81" s="45" t="str">
        <f t="shared" si="13"/>
        <v>0</v>
      </c>
      <c r="D81" s="45" t="str">
        <f t="shared" si="14"/>
        <v/>
      </c>
      <c r="E81" s="45" t="str">
        <f t="shared" si="15"/>
        <v>NM</v>
      </c>
      <c r="F81" s="162">
        <f>IFERROR(VLOOKUP($B81,'Round 1'!B:AM,11,0),0)</f>
        <v>0</v>
      </c>
      <c r="G81" s="162">
        <f>IFERROR(VLOOKUP($B81,'Round  (2)'!B:AI,10,0),0)</f>
        <v>0</v>
      </c>
      <c r="H81" s="162">
        <f>IFERROR(VLOOKUP($B81,'Round  (3)'!B:AE,14,0),0)</f>
        <v>0</v>
      </c>
      <c r="I81" s="162">
        <f>IFERROR(VLOOKUP($B81,'Round (4)'!B:AG,14,0),0)</f>
        <v>0</v>
      </c>
      <c r="J81" s="162">
        <f>IFERROR(VLOOKUP($B81,'Round  (5)'!B:AL,10,0),0)</f>
        <v>0</v>
      </c>
      <c r="K81" s="162">
        <f>IFERROR(VLOOKUP($B81,'Round  (6)'!B:AL,10,0),0)</f>
        <v>0</v>
      </c>
      <c r="L81" s="162">
        <f>IFERROR(VLOOKUP($B81,'Round  (7)'!B:AL,10,0),0)</f>
        <v>0</v>
      </c>
      <c r="M81" s="162">
        <f>IFERROR(VLOOKUP($B81,'Round  (8)'!B:AI,10,0),0)</f>
        <v>0</v>
      </c>
      <c r="N81" s="162">
        <f>IFERROR(VLOOKUP($B81,'Round  (9)'!B:AD,10,0),0)</f>
        <v>0</v>
      </c>
      <c r="O81" s="162">
        <f>IFERROR(VLOOKUP($B81,'Round  (10)'!B:T,10,0),0)</f>
        <v>0</v>
      </c>
      <c r="P81" s="162">
        <f>IFERROR(VLOOKUP($B81,'Round  (11)'!B:AA,10,0),0)</f>
        <v>0</v>
      </c>
      <c r="Q81" s="162">
        <f>IFERROR(VLOOKUP($B81,'Round  (12)'!B:AA,10,0),0)</f>
        <v>0</v>
      </c>
      <c r="R81" s="11" cm="1">
        <f t="array" ref="R81">IFERROR(SUM(F81:P81)-SUM(LARGE(F81:P81,{1,2})),F81)</f>
        <v>0</v>
      </c>
      <c r="S81" s="35" t="e">
        <f>VLOOKUP(B81,#REF!,9,0)+#REF!</f>
        <v>#REF!</v>
      </c>
      <c r="T81" s="165">
        <f t="shared" si="19"/>
        <v>0</v>
      </c>
      <c r="U81" s="83">
        <f t="shared" si="16"/>
        <v>0</v>
      </c>
      <c r="V81" s="183">
        <f t="shared" si="20"/>
        <v>1000</v>
      </c>
      <c r="W81" s="100">
        <f t="shared" si="17"/>
        <v>0</v>
      </c>
      <c r="Z81" s="69">
        <v>78</v>
      </c>
      <c r="AA81" s="131" t="s">
        <v>420</v>
      </c>
      <c r="AB81" s="69" t="s">
        <v>356</v>
      </c>
      <c r="AC81" s="69"/>
      <c r="AD81" s="69" t="s">
        <v>350</v>
      </c>
      <c r="AG81" s="69" t="s">
        <v>448</v>
      </c>
      <c r="AH81" s="132"/>
      <c r="AI81" s="69"/>
      <c r="AJ81" s="69"/>
    </row>
    <row r="82" spans="1:36" x14ac:dyDescent="0.3">
      <c r="A82" s="77">
        <f t="shared" si="18"/>
        <v>181</v>
      </c>
      <c r="B82" s="170" t="s">
        <v>432</v>
      </c>
      <c r="C82" s="45" t="str">
        <f t="shared" si="13"/>
        <v>0</v>
      </c>
      <c r="D82" s="45" t="str">
        <f t="shared" si="14"/>
        <v/>
      </c>
      <c r="E82" s="45" t="str">
        <f t="shared" si="15"/>
        <v>NM</v>
      </c>
      <c r="F82" s="162">
        <f>IFERROR(VLOOKUP($B82,'Round 1'!B:AM,11,0),0)</f>
        <v>0</v>
      </c>
      <c r="G82" s="162">
        <f>IFERROR(VLOOKUP($B82,'Round  (2)'!B:AI,10,0),0)</f>
        <v>0</v>
      </c>
      <c r="H82" s="162">
        <f>IFERROR(VLOOKUP($B82,'Round  (3)'!B:AE,14,0),0)</f>
        <v>0</v>
      </c>
      <c r="I82" s="162">
        <f>IFERROR(VLOOKUP($B82,'Round (4)'!B:AG,14,0),0)</f>
        <v>0</v>
      </c>
      <c r="J82" s="162">
        <f>IFERROR(VLOOKUP($B82,'Round  (5)'!B:AL,10,0),0)</f>
        <v>0</v>
      </c>
      <c r="K82" s="162">
        <f>IFERROR(VLOOKUP($B82,'Round  (6)'!B:AL,10,0),0)</f>
        <v>0</v>
      </c>
      <c r="L82" s="162">
        <f>IFERROR(VLOOKUP($B82,'Round  (7)'!B:AL,10,0),0)</f>
        <v>0</v>
      </c>
      <c r="M82" s="162">
        <f>IFERROR(VLOOKUP($B82,'Round  (8)'!B:AI,10,0),0)</f>
        <v>0</v>
      </c>
      <c r="N82" s="162">
        <f>IFERROR(VLOOKUP($B82,'Round  (9)'!B:AD,10,0),0)</f>
        <v>0</v>
      </c>
      <c r="O82" s="162">
        <f>IFERROR(VLOOKUP($B82,'Round  (10)'!B:T,10,0),0)</f>
        <v>0</v>
      </c>
      <c r="P82" s="162">
        <f>IFERROR(VLOOKUP($B82,'Round  (11)'!B:AA,10,0),0)</f>
        <v>0</v>
      </c>
      <c r="Q82" s="162">
        <f>IFERROR(VLOOKUP($B82,'Round  (12)'!B:AA,10,0),0)</f>
        <v>0</v>
      </c>
      <c r="R82" s="11" cm="1">
        <f t="array" ref="R82">IFERROR(SUM(F82:P82)-SUM(LARGE(F82:P82,{1,2})),F82)</f>
        <v>0</v>
      </c>
      <c r="S82" s="35" t="e">
        <f>VLOOKUP(B82,#REF!,9,0)+#REF!</f>
        <v>#REF!</v>
      </c>
      <c r="T82" s="165">
        <f t="shared" si="19"/>
        <v>0</v>
      </c>
      <c r="U82" s="83">
        <f t="shared" si="16"/>
        <v>0</v>
      </c>
      <c r="V82" s="183">
        <f t="shared" si="20"/>
        <v>1000</v>
      </c>
      <c r="W82" s="100">
        <f t="shared" si="17"/>
        <v>0</v>
      </c>
      <c r="Z82" s="69">
        <v>79</v>
      </c>
      <c r="AA82" s="69" t="s">
        <v>422</v>
      </c>
      <c r="AB82" s="69" t="s">
        <v>423</v>
      </c>
      <c r="AC82" s="69" t="s">
        <v>363</v>
      </c>
      <c r="AD82" s="69" t="s">
        <v>350</v>
      </c>
      <c r="AG82" s="69" t="s">
        <v>396</v>
      </c>
      <c r="AH82" s="132"/>
      <c r="AI82" s="69"/>
      <c r="AJ82" s="69"/>
    </row>
    <row r="83" spans="1:36" x14ac:dyDescent="0.3">
      <c r="A83" s="77">
        <f t="shared" si="18"/>
        <v>181</v>
      </c>
      <c r="B83" s="170" t="s">
        <v>435</v>
      </c>
      <c r="C83" s="45" t="str">
        <f t="shared" si="13"/>
        <v>0</v>
      </c>
      <c r="D83" s="45" t="str">
        <f t="shared" si="14"/>
        <v/>
      </c>
      <c r="E83" s="45" t="str">
        <f t="shared" si="15"/>
        <v>NM</v>
      </c>
      <c r="F83" s="162">
        <f>IFERROR(VLOOKUP($B83,'Round 1'!B:AM,11,0),0)</f>
        <v>0</v>
      </c>
      <c r="G83" s="162">
        <f>IFERROR(VLOOKUP($B83,'Round  (2)'!B:AI,10,0),0)</f>
        <v>0</v>
      </c>
      <c r="H83" s="162">
        <f>IFERROR(VLOOKUP($B83,'Round  (3)'!B:AE,14,0),0)</f>
        <v>0</v>
      </c>
      <c r="I83" s="162">
        <f>IFERROR(VLOOKUP($B83,'Round (4)'!B:AG,14,0),0)</f>
        <v>0</v>
      </c>
      <c r="J83" s="162">
        <f>IFERROR(VLOOKUP($B83,'Round  (5)'!B:AL,10,0),0)</f>
        <v>0</v>
      </c>
      <c r="K83" s="162">
        <f>IFERROR(VLOOKUP($B83,'Round  (6)'!B:AL,10,0),0)</f>
        <v>0</v>
      </c>
      <c r="L83" s="162">
        <f>IFERROR(VLOOKUP($B83,'Round  (7)'!B:AL,10,0),0)</f>
        <v>0</v>
      </c>
      <c r="M83" s="162">
        <f>IFERROR(VLOOKUP($B83,'Round  (8)'!B:AI,10,0),0)</f>
        <v>0</v>
      </c>
      <c r="N83" s="162">
        <f>IFERROR(VLOOKUP($B83,'Round  (9)'!B:AD,10,0),0)</f>
        <v>0</v>
      </c>
      <c r="O83" s="162">
        <f>IFERROR(VLOOKUP($B83,'Round  (10)'!B:T,10,0),0)</f>
        <v>0</v>
      </c>
      <c r="P83" s="162">
        <f>IFERROR(VLOOKUP($B83,'Round  (11)'!B:AA,10,0),0)</f>
        <v>0</v>
      </c>
      <c r="Q83" s="162">
        <f>IFERROR(VLOOKUP($B83,'Round  (12)'!B:AA,10,0),0)</f>
        <v>0</v>
      </c>
      <c r="R83" s="11" cm="1">
        <f t="array" ref="R83">IFERROR(SUM(F83:P83)-SUM(LARGE(F83:P83,{1,2})),F83)</f>
        <v>0</v>
      </c>
      <c r="S83" s="35" t="e">
        <f>VLOOKUP(B83,#REF!,9,0)+#REF!</f>
        <v>#REF!</v>
      </c>
      <c r="T83" s="165">
        <f t="shared" si="19"/>
        <v>0</v>
      </c>
      <c r="U83" s="83">
        <f t="shared" si="16"/>
        <v>0</v>
      </c>
      <c r="V83" s="183">
        <f t="shared" si="20"/>
        <v>1000</v>
      </c>
      <c r="W83" s="100">
        <f t="shared" si="17"/>
        <v>0</v>
      </c>
      <c r="Z83" s="69">
        <v>80</v>
      </c>
      <c r="AA83" s="131" t="s">
        <v>40</v>
      </c>
      <c r="AB83" s="69" t="s">
        <v>362</v>
      </c>
      <c r="AC83" s="69"/>
      <c r="AD83" s="69" t="s">
        <v>347</v>
      </c>
      <c r="AG83" s="69" t="s">
        <v>367</v>
      </c>
      <c r="AH83" s="132"/>
      <c r="AI83" s="69"/>
      <c r="AJ83" s="69"/>
    </row>
    <row r="84" spans="1:36" x14ac:dyDescent="0.3">
      <c r="A84" s="77">
        <f t="shared" si="18"/>
        <v>181</v>
      </c>
      <c r="B84" s="170" t="s">
        <v>436</v>
      </c>
      <c r="C84" s="45" t="str">
        <f t="shared" si="13"/>
        <v>0</v>
      </c>
      <c r="D84" s="45" t="str">
        <f t="shared" si="14"/>
        <v/>
      </c>
      <c r="E84" s="45" t="str">
        <f t="shared" si="15"/>
        <v>NM</v>
      </c>
      <c r="F84" s="162">
        <f>IFERROR(VLOOKUP($B84,'Round 1'!B:AM,11,0),0)</f>
        <v>0</v>
      </c>
      <c r="G84" s="162">
        <f>IFERROR(VLOOKUP($B84,'Round  (2)'!B:AI,10,0),0)</f>
        <v>0</v>
      </c>
      <c r="H84" s="162">
        <f>IFERROR(VLOOKUP($B84,'Round  (3)'!B:AE,14,0),0)</f>
        <v>0</v>
      </c>
      <c r="I84" s="162">
        <f>IFERROR(VLOOKUP($B84,'Round (4)'!B:AG,14,0),0)</f>
        <v>0</v>
      </c>
      <c r="J84" s="162">
        <f>IFERROR(VLOOKUP($B84,'Round  (5)'!B:AL,10,0),0)</f>
        <v>0</v>
      </c>
      <c r="K84" s="162">
        <f>IFERROR(VLOOKUP($B84,'Round  (6)'!B:AL,10,0),0)</f>
        <v>0</v>
      </c>
      <c r="L84" s="162">
        <f>IFERROR(VLOOKUP($B84,'Round  (7)'!B:AL,10,0),0)</f>
        <v>0</v>
      </c>
      <c r="M84" s="162">
        <f>IFERROR(VLOOKUP($B84,'Round  (8)'!B:AI,10,0),0)</f>
        <v>0</v>
      </c>
      <c r="N84" s="162">
        <f>IFERROR(VLOOKUP($B84,'Round  (9)'!B:AD,10,0),0)</f>
        <v>0</v>
      </c>
      <c r="O84" s="162">
        <f>IFERROR(VLOOKUP($B84,'Round  (10)'!B:T,10,0),0)</f>
        <v>0</v>
      </c>
      <c r="P84" s="162">
        <f>IFERROR(VLOOKUP($B84,'Round  (11)'!B:AA,10,0),0)</f>
        <v>0</v>
      </c>
      <c r="Q84" s="162">
        <f>IFERROR(VLOOKUP($B84,'Round  (12)'!B:AA,10,0),0)</f>
        <v>0</v>
      </c>
      <c r="R84" s="11" cm="1">
        <f t="array" ref="R84">IFERROR(SUM(F84:P84)-SUM(LARGE(F84:P84,{1,2})),F84)</f>
        <v>0</v>
      </c>
      <c r="S84" s="35">
        <f>SUM(E84:F84)</f>
        <v>0</v>
      </c>
      <c r="T84" s="165">
        <f t="shared" si="19"/>
        <v>0</v>
      </c>
      <c r="U84" s="83">
        <f t="shared" si="16"/>
        <v>0</v>
      </c>
      <c r="V84" s="183">
        <f t="shared" si="20"/>
        <v>1000</v>
      </c>
      <c r="W84" s="100">
        <f t="shared" si="17"/>
        <v>0</v>
      </c>
      <c r="Z84" s="69">
        <v>81</v>
      </c>
      <c r="AA84" s="69" t="s">
        <v>171</v>
      </c>
      <c r="AB84" s="69" t="s">
        <v>368</v>
      </c>
      <c r="AC84" s="69" t="s">
        <v>363</v>
      </c>
      <c r="AD84" s="69" t="s">
        <v>347</v>
      </c>
      <c r="AG84" s="69" t="s">
        <v>499</v>
      </c>
      <c r="AH84" s="132"/>
      <c r="AI84" s="69"/>
      <c r="AJ84" s="69"/>
    </row>
    <row r="85" spans="1:36" x14ac:dyDescent="0.3">
      <c r="A85" s="77">
        <f t="shared" si="18"/>
        <v>181</v>
      </c>
      <c r="B85" s="170" t="s">
        <v>437</v>
      </c>
      <c r="C85" s="45" t="str">
        <f t="shared" si="13"/>
        <v>0</v>
      </c>
      <c r="D85" s="45" t="str">
        <f t="shared" si="14"/>
        <v/>
      </c>
      <c r="E85" s="45" t="str">
        <f t="shared" si="15"/>
        <v>NM</v>
      </c>
      <c r="F85" s="162">
        <f>IFERROR(VLOOKUP($B85,'Round 1'!B:AM,11,0),0)</f>
        <v>0</v>
      </c>
      <c r="G85" s="162">
        <f>IFERROR(VLOOKUP($B85,'Round  (2)'!B:AI,10,0),0)</f>
        <v>0</v>
      </c>
      <c r="H85" s="162">
        <f>IFERROR(VLOOKUP($B85,'Round  (3)'!B:AE,14,0),0)</f>
        <v>0</v>
      </c>
      <c r="I85" s="162">
        <f>IFERROR(VLOOKUP($B85,'Round (4)'!B:AG,14,0),0)</f>
        <v>0</v>
      </c>
      <c r="J85" s="162">
        <f>IFERROR(VLOOKUP($B85,'Round  (5)'!B:AL,10,0),0)</f>
        <v>0</v>
      </c>
      <c r="K85" s="162">
        <f>IFERROR(VLOOKUP($B85,'Round  (6)'!B:AL,10,0),0)</f>
        <v>0</v>
      </c>
      <c r="L85" s="162">
        <f>IFERROR(VLOOKUP($B85,'Round  (7)'!B:AL,10,0),0)</f>
        <v>0</v>
      </c>
      <c r="M85" s="162">
        <f>IFERROR(VLOOKUP($B85,'Round  (8)'!B:AI,10,0),0)</f>
        <v>0</v>
      </c>
      <c r="N85" s="162">
        <f>IFERROR(VLOOKUP($B85,'Round  (9)'!B:AD,10,0),0)</f>
        <v>0</v>
      </c>
      <c r="O85" s="162">
        <f>IFERROR(VLOOKUP($B85,'Round  (10)'!B:T,10,0),0)</f>
        <v>0</v>
      </c>
      <c r="P85" s="162">
        <f>IFERROR(VLOOKUP($B85,'Round  (11)'!B:AA,10,0),0)</f>
        <v>0</v>
      </c>
      <c r="Q85" s="162">
        <f>IFERROR(VLOOKUP($B85,'Round  (12)'!B:AA,10,0),0)</f>
        <v>0</v>
      </c>
      <c r="R85" s="11" cm="1">
        <f t="array" ref="R85">IFERROR(SUM(F85:P85)-SUM(LARGE(F85:P85,{1,2})),F85)</f>
        <v>0</v>
      </c>
      <c r="S85" s="35" t="e">
        <f>VLOOKUP(B85,#REF!,9,0)+#REF!</f>
        <v>#REF!</v>
      </c>
      <c r="T85" s="165">
        <f t="shared" si="19"/>
        <v>0</v>
      </c>
      <c r="U85" s="83">
        <f t="shared" si="16"/>
        <v>0</v>
      </c>
      <c r="V85" s="183">
        <f t="shared" si="20"/>
        <v>1000</v>
      </c>
      <c r="W85" s="100">
        <f t="shared" si="17"/>
        <v>0</v>
      </c>
      <c r="Z85" s="69">
        <v>82</v>
      </c>
      <c r="AA85" s="69" t="s">
        <v>88</v>
      </c>
      <c r="AB85" s="69" t="s">
        <v>400</v>
      </c>
      <c r="AC85" s="69" t="s">
        <v>363</v>
      </c>
      <c r="AD85" s="69" t="s">
        <v>347</v>
      </c>
      <c r="AG85" s="69" t="s">
        <v>33</v>
      </c>
      <c r="AH85" s="132"/>
      <c r="AI85" s="69"/>
      <c r="AJ85" s="69"/>
    </row>
    <row r="86" spans="1:36" x14ac:dyDescent="0.3">
      <c r="A86" s="77">
        <f t="shared" si="18"/>
        <v>181</v>
      </c>
      <c r="B86" s="170" t="s">
        <v>438</v>
      </c>
      <c r="C86" s="45" t="str">
        <f t="shared" si="13"/>
        <v>0</v>
      </c>
      <c r="D86" s="45" t="str">
        <f t="shared" si="14"/>
        <v/>
      </c>
      <c r="E86" s="45" t="str">
        <f t="shared" si="15"/>
        <v>NM</v>
      </c>
      <c r="F86" s="162">
        <f>IFERROR(VLOOKUP($B86,'Round 1'!B:AM,11,0),0)</f>
        <v>0</v>
      </c>
      <c r="G86" s="162">
        <f>IFERROR(VLOOKUP($B86,'Round  (2)'!B:AI,10,0),0)</f>
        <v>0</v>
      </c>
      <c r="H86" s="162">
        <f>IFERROR(VLOOKUP($B86,'Round  (3)'!B:AE,14,0),0)</f>
        <v>0</v>
      </c>
      <c r="I86" s="162">
        <f>IFERROR(VLOOKUP($B86,'Round (4)'!B:AG,14,0),0)</f>
        <v>0</v>
      </c>
      <c r="J86" s="162">
        <f>IFERROR(VLOOKUP($B86,'Round  (5)'!B:AL,10,0),0)</f>
        <v>0</v>
      </c>
      <c r="K86" s="162">
        <f>IFERROR(VLOOKUP($B86,'Round  (6)'!B:AL,10,0),0)</f>
        <v>0</v>
      </c>
      <c r="L86" s="162">
        <f>IFERROR(VLOOKUP($B86,'Round  (7)'!B:AL,10,0),0)</f>
        <v>0</v>
      </c>
      <c r="M86" s="162">
        <f>IFERROR(VLOOKUP($B86,'Round  (8)'!B:AI,10,0),0)</f>
        <v>0</v>
      </c>
      <c r="N86" s="162">
        <f>IFERROR(VLOOKUP($B86,'Round  (9)'!B:AD,10,0),0)</f>
        <v>0</v>
      </c>
      <c r="O86" s="162">
        <f>IFERROR(VLOOKUP($B86,'Round  (10)'!B:T,10,0),0)</f>
        <v>0</v>
      </c>
      <c r="P86" s="162">
        <f>IFERROR(VLOOKUP($B86,'Round  (11)'!B:AA,10,0),0)</f>
        <v>0</v>
      </c>
      <c r="Q86" s="162">
        <f>IFERROR(VLOOKUP($B86,'Round  (12)'!B:AA,10,0),0)</f>
        <v>0</v>
      </c>
      <c r="R86" s="11" cm="1">
        <f t="array" ref="R86">IFERROR(SUM(F86:P86)-SUM(LARGE(F86:P86,{1,2})),F86)</f>
        <v>0</v>
      </c>
      <c r="S86" s="35" t="e">
        <f>VLOOKUP(B86,#REF!,9,0)+#REF!</f>
        <v>#REF!</v>
      </c>
      <c r="T86" s="165">
        <f t="shared" si="19"/>
        <v>0</v>
      </c>
      <c r="U86" s="83">
        <f t="shared" si="16"/>
        <v>0</v>
      </c>
      <c r="V86" s="183">
        <f t="shared" si="20"/>
        <v>1000</v>
      </c>
      <c r="W86" s="100">
        <f t="shared" si="17"/>
        <v>0</v>
      </c>
      <c r="Z86" s="69">
        <v>83</v>
      </c>
      <c r="AA86" s="69" t="s">
        <v>426</v>
      </c>
      <c r="AB86" s="69" t="s">
        <v>355</v>
      </c>
      <c r="AC86" s="69" t="s">
        <v>363</v>
      </c>
      <c r="AD86" s="69" t="s">
        <v>350</v>
      </c>
      <c r="AG86" s="69" t="s">
        <v>158</v>
      </c>
      <c r="AH86" s="132"/>
      <c r="AI86" s="69"/>
      <c r="AJ86" s="69"/>
    </row>
    <row r="87" spans="1:36" x14ac:dyDescent="0.3">
      <c r="A87" s="77">
        <f t="shared" si="18"/>
        <v>181</v>
      </c>
      <c r="B87" s="170" t="s">
        <v>439</v>
      </c>
      <c r="C87" s="45" t="str">
        <f t="shared" si="13"/>
        <v>0</v>
      </c>
      <c r="D87" s="45" t="str">
        <f t="shared" si="14"/>
        <v/>
      </c>
      <c r="E87" s="45" t="str">
        <f t="shared" si="15"/>
        <v>NM</v>
      </c>
      <c r="F87" s="162">
        <f>IFERROR(VLOOKUP($B87,'Round 1'!B:AM,11,0),0)</f>
        <v>0</v>
      </c>
      <c r="G87" s="162">
        <f>IFERROR(VLOOKUP($B87,'Round  (2)'!B:AI,10,0),0)</f>
        <v>0</v>
      </c>
      <c r="H87" s="162">
        <f>IFERROR(VLOOKUP($B87,'Round  (3)'!B:AE,14,0),0)</f>
        <v>0</v>
      </c>
      <c r="I87" s="162">
        <f>IFERROR(VLOOKUP($B87,'Round (4)'!B:AG,14,0),0)</f>
        <v>0</v>
      </c>
      <c r="J87" s="162">
        <f>IFERROR(VLOOKUP($B87,'Round  (5)'!B:AL,10,0),0)</f>
        <v>0</v>
      </c>
      <c r="K87" s="162">
        <f>IFERROR(VLOOKUP($B87,'Round  (6)'!B:AL,10,0),0)</f>
        <v>0</v>
      </c>
      <c r="L87" s="162">
        <f>IFERROR(VLOOKUP($B87,'Round  (7)'!B:AL,10,0),0)</f>
        <v>0</v>
      </c>
      <c r="M87" s="162">
        <f>IFERROR(VLOOKUP($B87,'Round  (8)'!B:AI,10,0),0)</f>
        <v>0</v>
      </c>
      <c r="N87" s="162">
        <f>IFERROR(VLOOKUP($B87,'Round  (9)'!B:AD,10,0),0)</f>
        <v>0</v>
      </c>
      <c r="O87" s="162">
        <f>IFERROR(VLOOKUP($B87,'Round  (10)'!B:T,10,0),0)</f>
        <v>0</v>
      </c>
      <c r="P87" s="162">
        <f>IFERROR(VLOOKUP($B87,'Round  (11)'!B:AA,10,0),0)</f>
        <v>0</v>
      </c>
      <c r="Q87" s="162">
        <f>IFERROR(VLOOKUP($B87,'Round  (12)'!B:AA,10,0),0)</f>
        <v>0</v>
      </c>
      <c r="R87" s="11" cm="1">
        <f t="array" ref="R87">IFERROR(SUM(F87:P87)-SUM(LARGE(F87:P87,{1,2})),F87)</f>
        <v>0</v>
      </c>
      <c r="S87" s="35" t="e">
        <f>VLOOKUP(B87,#REF!,9,0)+#REF!</f>
        <v>#REF!</v>
      </c>
      <c r="T87" s="165">
        <f t="shared" si="19"/>
        <v>0</v>
      </c>
      <c r="U87" s="83">
        <f t="shared" si="16"/>
        <v>0</v>
      </c>
      <c r="V87" s="183">
        <f t="shared" si="20"/>
        <v>1000</v>
      </c>
      <c r="W87" s="100">
        <f t="shared" si="17"/>
        <v>0</v>
      </c>
      <c r="Z87" s="69">
        <v>84</v>
      </c>
      <c r="AA87" s="69" t="s">
        <v>428</v>
      </c>
      <c r="AB87" s="69" t="s">
        <v>355</v>
      </c>
      <c r="AC87" s="69"/>
      <c r="AD87" s="69" t="s">
        <v>350</v>
      </c>
      <c r="AG87" s="69" t="s">
        <v>402</v>
      </c>
      <c r="AH87" s="132"/>
      <c r="AI87" s="69"/>
      <c r="AJ87" s="69"/>
    </row>
    <row r="88" spans="1:36" x14ac:dyDescent="0.3">
      <c r="A88" s="77">
        <f t="shared" si="18"/>
        <v>181</v>
      </c>
      <c r="B88" s="170" t="s">
        <v>440</v>
      </c>
      <c r="C88" s="45" t="str">
        <f t="shared" si="13"/>
        <v>0</v>
      </c>
      <c r="D88" s="45" t="str">
        <f t="shared" si="14"/>
        <v/>
      </c>
      <c r="E88" s="45" t="str">
        <f t="shared" si="15"/>
        <v>NM</v>
      </c>
      <c r="F88" s="162">
        <f>IFERROR(VLOOKUP($B88,'Round 1'!B:AM,11,0),0)</f>
        <v>0</v>
      </c>
      <c r="G88" s="162">
        <f>IFERROR(VLOOKUP($B88,'Round  (2)'!B:AI,10,0),0)</f>
        <v>0</v>
      </c>
      <c r="H88" s="162">
        <f>IFERROR(VLOOKUP($B88,'Round  (3)'!B:AE,14,0),0)</f>
        <v>0</v>
      </c>
      <c r="I88" s="162">
        <f>IFERROR(VLOOKUP($B88,'Round (4)'!B:AG,14,0),0)</f>
        <v>0</v>
      </c>
      <c r="J88" s="162">
        <f>IFERROR(VLOOKUP($B88,'Round  (5)'!B:AL,10,0),0)</f>
        <v>0</v>
      </c>
      <c r="K88" s="162">
        <f>IFERROR(VLOOKUP($B88,'Round  (6)'!B:AL,10,0),0)</f>
        <v>0</v>
      </c>
      <c r="L88" s="162">
        <f>IFERROR(VLOOKUP($B88,'Round  (7)'!B:AL,10,0),0)</f>
        <v>0</v>
      </c>
      <c r="M88" s="162">
        <f>IFERROR(VLOOKUP($B88,'Round  (8)'!B:AI,10,0),0)</f>
        <v>0</v>
      </c>
      <c r="N88" s="162">
        <f>IFERROR(VLOOKUP($B88,'Round  (9)'!B:AD,10,0),0)</f>
        <v>0</v>
      </c>
      <c r="O88" s="162">
        <f>IFERROR(VLOOKUP($B88,'Round  (10)'!B:T,10,0),0)</f>
        <v>0</v>
      </c>
      <c r="P88" s="162">
        <f>IFERROR(VLOOKUP($B88,'Round  (11)'!B:AA,10,0),0)</f>
        <v>0</v>
      </c>
      <c r="Q88" s="162">
        <f>IFERROR(VLOOKUP($B88,'Round  (12)'!B:AA,10,0),0)</f>
        <v>0</v>
      </c>
      <c r="R88" s="11" cm="1">
        <f t="array" ref="R88">IFERROR(SUM(F88:P88)-SUM(LARGE(F88:P88,{1,2})),F88)</f>
        <v>0</v>
      </c>
      <c r="S88" s="35" t="e">
        <f>VLOOKUP(B88,#REF!,9,0)+#REF!</f>
        <v>#REF!</v>
      </c>
      <c r="T88" s="165">
        <f t="shared" si="19"/>
        <v>0</v>
      </c>
      <c r="U88" s="83">
        <f t="shared" si="16"/>
        <v>0</v>
      </c>
      <c r="V88" s="183">
        <f t="shared" si="20"/>
        <v>1000</v>
      </c>
      <c r="W88" s="100">
        <f t="shared" si="17"/>
        <v>0</v>
      </c>
      <c r="Z88" s="69">
        <v>85</v>
      </c>
      <c r="AA88" s="69" t="s">
        <v>429</v>
      </c>
      <c r="AB88" s="69" t="s">
        <v>351</v>
      </c>
      <c r="AC88" s="69"/>
      <c r="AD88" s="69" t="s">
        <v>350</v>
      </c>
      <c r="AG88" s="69" t="s">
        <v>385</v>
      </c>
      <c r="AH88" s="132"/>
      <c r="AI88" s="69"/>
      <c r="AJ88" s="69"/>
    </row>
    <row r="89" spans="1:36" x14ac:dyDescent="0.3">
      <c r="A89" s="77">
        <f t="shared" si="18"/>
        <v>181</v>
      </c>
      <c r="B89" s="170" t="s">
        <v>441</v>
      </c>
      <c r="C89" s="45" t="str">
        <f t="shared" si="13"/>
        <v>0</v>
      </c>
      <c r="D89" s="45" t="str">
        <f t="shared" si="14"/>
        <v/>
      </c>
      <c r="E89" s="45" t="str">
        <f t="shared" si="15"/>
        <v>NM</v>
      </c>
      <c r="F89" s="162">
        <f>IFERROR(VLOOKUP($B89,'Round 1'!B:AM,11,0),0)</f>
        <v>0</v>
      </c>
      <c r="G89" s="162">
        <f>IFERROR(VLOOKUP($B89,'Round  (2)'!B:AI,10,0),0)</f>
        <v>0</v>
      </c>
      <c r="H89" s="162">
        <f>IFERROR(VLOOKUP($B89,'Round  (3)'!B:AE,14,0),0)</f>
        <v>0</v>
      </c>
      <c r="I89" s="162">
        <f>IFERROR(VLOOKUP($B89,'Round (4)'!B:AG,14,0),0)</f>
        <v>0</v>
      </c>
      <c r="J89" s="162">
        <f>IFERROR(VLOOKUP($B89,'Round  (5)'!B:AL,10,0),0)</f>
        <v>0</v>
      </c>
      <c r="K89" s="162">
        <f>IFERROR(VLOOKUP($B89,'Round  (6)'!B:AL,10,0),0)</f>
        <v>0</v>
      </c>
      <c r="L89" s="162">
        <f>IFERROR(VLOOKUP($B89,'Round  (7)'!B:AL,10,0),0)</f>
        <v>0</v>
      </c>
      <c r="M89" s="162">
        <f>IFERROR(VLOOKUP($B89,'Round  (8)'!B:AI,10,0),0)</f>
        <v>0</v>
      </c>
      <c r="N89" s="162">
        <f>IFERROR(VLOOKUP($B89,'Round  (9)'!B:AD,10,0),0)</f>
        <v>0</v>
      </c>
      <c r="O89" s="162">
        <f>IFERROR(VLOOKUP($B89,'Round  (10)'!B:T,10,0),0)</f>
        <v>0</v>
      </c>
      <c r="P89" s="162">
        <f>IFERROR(VLOOKUP($B89,'Round  (11)'!B:AA,10,0),0)</f>
        <v>0</v>
      </c>
      <c r="Q89" s="162">
        <f>IFERROR(VLOOKUP($B89,'Round  (12)'!B:AA,10,0),0)</f>
        <v>0</v>
      </c>
      <c r="R89" s="11" cm="1">
        <f t="array" ref="R89">IFERROR(SUM(F89:P89)-SUM(LARGE(F89:P89,{1,2})),F89)</f>
        <v>0</v>
      </c>
      <c r="S89" s="35" t="e">
        <f>VLOOKUP(B89,#REF!,9,0)+#REF!</f>
        <v>#REF!</v>
      </c>
      <c r="T89" s="165">
        <f t="shared" si="19"/>
        <v>0</v>
      </c>
      <c r="U89" s="83">
        <f t="shared" si="16"/>
        <v>0</v>
      </c>
      <c r="V89" s="183">
        <f t="shared" si="20"/>
        <v>1000</v>
      </c>
      <c r="W89" s="100">
        <f t="shared" si="17"/>
        <v>0</v>
      </c>
      <c r="Z89" s="69">
        <v>86</v>
      </c>
      <c r="AA89" s="69" t="s">
        <v>430</v>
      </c>
      <c r="AB89" s="69" t="s">
        <v>351</v>
      </c>
      <c r="AC89" s="69"/>
      <c r="AD89" s="69" t="s">
        <v>350</v>
      </c>
      <c r="AG89" s="69" t="s">
        <v>359</v>
      </c>
      <c r="AH89" s="132"/>
      <c r="AI89" s="69"/>
      <c r="AJ89" s="69"/>
    </row>
    <row r="90" spans="1:36" x14ac:dyDescent="0.3">
      <c r="A90" s="77">
        <f t="shared" si="18"/>
        <v>181</v>
      </c>
      <c r="B90" s="170" t="s">
        <v>442</v>
      </c>
      <c r="C90" s="45" t="str">
        <f t="shared" si="13"/>
        <v>0</v>
      </c>
      <c r="D90" s="45" t="str">
        <f t="shared" si="14"/>
        <v/>
      </c>
      <c r="E90" s="45" t="str">
        <f t="shared" si="15"/>
        <v>NM</v>
      </c>
      <c r="F90" s="162">
        <f>IFERROR(VLOOKUP($B90,'Round 1'!B:AM,11,0),0)</f>
        <v>0</v>
      </c>
      <c r="G90" s="162">
        <f>IFERROR(VLOOKUP($B90,'Round  (2)'!B:AI,10,0),0)</f>
        <v>0</v>
      </c>
      <c r="H90" s="162">
        <f>IFERROR(VLOOKUP($B90,'Round  (3)'!B:AE,14,0),0)</f>
        <v>0</v>
      </c>
      <c r="I90" s="162">
        <f>IFERROR(VLOOKUP($B90,'Round (4)'!B:AG,14,0),0)</f>
        <v>0</v>
      </c>
      <c r="J90" s="162">
        <f>IFERROR(VLOOKUP($B90,'Round  (5)'!B:AL,10,0),0)</f>
        <v>0</v>
      </c>
      <c r="K90" s="162">
        <f>IFERROR(VLOOKUP($B90,'Round  (6)'!B:AL,10,0),0)</f>
        <v>0</v>
      </c>
      <c r="L90" s="162">
        <f>IFERROR(VLOOKUP($B90,'Round  (7)'!B:AL,10,0),0)</f>
        <v>0</v>
      </c>
      <c r="M90" s="162">
        <f>IFERROR(VLOOKUP($B90,'Round  (8)'!B:AI,10,0),0)</f>
        <v>0</v>
      </c>
      <c r="N90" s="162">
        <f>IFERROR(VLOOKUP($B90,'Round  (9)'!B:AD,10,0),0)</f>
        <v>0</v>
      </c>
      <c r="O90" s="162">
        <f>IFERROR(VLOOKUP($B90,'Round  (10)'!B:T,10,0),0)</f>
        <v>0</v>
      </c>
      <c r="P90" s="162">
        <f>IFERROR(VLOOKUP($B90,'Round  (11)'!B:AA,10,0),0)</f>
        <v>0</v>
      </c>
      <c r="Q90" s="162">
        <f>IFERROR(VLOOKUP($B90,'Round  (12)'!B:AA,10,0),0)</f>
        <v>0</v>
      </c>
      <c r="R90" s="11" cm="1">
        <f t="array" ref="R90">IFERROR(SUM(F90:P90)-SUM(LARGE(F90:P90,{1,2})),F90)</f>
        <v>0</v>
      </c>
      <c r="S90" s="35" t="e">
        <f>VLOOKUP(B90,#REF!,9,0)+#REF!</f>
        <v>#REF!</v>
      </c>
      <c r="T90" s="165">
        <f t="shared" si="19"/>
        <v>0</v>
      </c>
      <c r="U90" s="83">
        <f t="shared" si="16"/>
        <v>0</v>
      </c>
      <c r="V90" s="183">
        <f t="shared" si="20"/>
        <v>1000</v>
      </c>
      <c r="W90" s="100">
        <f t="shared" si="17"/>
        <v>0</v>
      </c>
      <c r="Z90" s="69">
        <v>87</v>
      </c>
      <c r="AA90" s="69" t="s">
        <v>177</v>
      </c>
      <c r="AB90" s="69" t="s">
        <v>351</v>
      </c>
      <c r="AC90" s="69"/>
      <c r="AD90" s="69" t="s">
        <v>350</v>
      </c>
      <c r="AG90" s="69" t="s">
        <v>10</v>
      </c>
      <c r="AH90" s="132"/>
      <c r="AI90" s="69"/>
      <c r="AJ90" s="69"/>
    </row>
    <row r="91" spans="1:36" x14ac:dyDescent="0.3">
      <c r="A91" s="77">
        <f t="shared" si="18"/>
        <v>181</v>
      </c>
      <c r="B91" s="170" t="s">
        <v>443</v>
      </c>
      <c r="C91" s="45" t="str">
        <f t="shared" si="13"/>
        <v>0</v>
      </c>
      <c r="D91" s="45" t="str">
        <f t="shared" si="14"/>
        <v/>
      </c>
      <c r="E91" s="45" t="str">
        <f t="shared" si="15"/>
        <v>NM</v>
      </c>
      <c r="F91" s="162">
        <f>IFERROR(VLOOKUP($B91,'Round 1'!B:AM,11,0),0)</f>
        <v>0</v>
      </c>
      <c r="G91" s="162">
        <f>IFERROR(VLOOKUP($B91,'Round  (2)'!B:AI,10,0),0)</f>
        <v>0</v>
      </c>
      <c r="H91" s="162">
        <f>IFERROR(VLOOKUP($B91,'Round  (3)'!B:AE,14,0),0)</f>
        <v>0</v>
      </c>
      <c r="I91" s="162">
        <f>IFERROR(VLOOKUP($B91,'Round (4)'!B:AG,14,0),0)</f>
        <v>0</v>
      </c>
      <c r="J91" s="162">
        <f>IFERROR(VLOOKUP($B91,'Round  (5)'!B:AL,10,0),0)</f>
        <v>0</v>
      </c>
      <c r="K91" s="162">
        <f>IFERROR(VLOOKUP($B91,'Round  (6)'!B:AL,10,0),0)</f>
        <v>0</v>
      </c>
      <c r="L91" s="162">
        <f>IFERROR(VLOOKUP($B91,'Round  (7)'!B:AL,10,0),0)</f>
        <v>0</v>
      </c>
      <c r="M91" s="162">
        <f>IFERROR(VLOOKUP($B91,'Round  (8)'!B:AI,10,0),0)</f>
        <v>0</v>
      </c>
      <c r="N91" s="162">
        <f>IFERROR(VLOOKUP($B91,'Round  (9)'!B:AD,10,0),0)</f>
        <v>0</v>
      </c>
      <c r="O91" s="162">
        <f>IFERROR(VLOOKUP($B91,'Round  (10)'!B:T,10,0),0)</f>
        <v>0</v>
      </c>
      <c r="P91" s="162">
        <f>IFERROR(VLOOKUP($B91,'Round  (11)'!B:AA,10,0),0)</f>
        <v>0</v>
      </c>
      <c r="Q91" s="162">
        <f>IFERROR(VLOOKUP($B91,'Round  (12)'!B:AA,10,0),0)</f>
        <v>0</v>
      </c>
      <c r="R91" s="11" cm="1">
        <f t="array" ref="R91">IFERROR(SUM(F91:P91)-SUM(LARGE(F91:P91,{1,2})),F91)</f>
        <v>0</v>
      </c>
      <c r="S91" s="35" t="e">
        <f>VLOOKUP(B91,#REF!,9,0)+#REF!</f>
        <v>#REF!</v>
      </c>
      <c r="T91" s="165">
        <f t="shared" si="19"/>
        <v>0</v>
      </c>
      <c r="U91" s="83">
        <f t="shared" si="16"/>
        <v>0</v>
      </c>
      <c r="V91" s="183">
        <f t="shared" si="20"/>
        <v>1000</v>
      </c>
      <c r="W91" s="100">
        <f t="shared" si="17"/>
        <v>0</v>
      </c>
      <c r="Z91" s="69">
        <v>88</v>
      </c>
      <c r="AA91" s="131" t="s">
        <v>433</v>
      </c>
      <c r="AB91" s="69" t="s">
        <v>434</v>
      </c>
      <c r="AC91" s="69"/>
      <c r="AD91" s="69" t="s">
        <v>350</v>
      </c>
      <c r="AG91" s="69" t="s">
        <v>353</v>
      </c>
      <c r="AH91" s="132"/>
      <c r="AI91" s="69"/>
      <c r="AJ91" s="69"/>
    </row>
    <row r="92" spans="1:36" x14ac:dyDescent="0.3">
      <c r="A92" s="77">
        <f t="shared" si="18"/>
        <v>181</v>
      </c>
      <c r="B92" s="170" t="s">
        <v>444</v>
      </c>
      <c r="C92" s="45" t="str">
        <f t="shared" si="13"/>
        <v>0</v>
      </c>
      <c r="D92" s="45" t="str">
        <f t="shared" si="14"/>
        <v/>
      </c>
      <c r="E92" s="45" t="str">
        <f t="shared" si="15"/>
        <v>NM</v>
      </c>
      <c r="F92" s="162">
        <f>IFERROR(VLOOKUP($B92,'Round 1'!B:AM,11,0),0)</f>
        <v>0</v>
      </c>
      <c r="G92" s="162">
        <f>IFERROR(VLOOKUP($B92,'Round  (2)'!B:AI,10,0),0)</f>
        <v>0</v>
      </c>
      <c r="H92" s="162">
        <f>IFERROR(VLOOKUP($B92,'Round  (3)'!B:AE,14,0),0)</f>
        <v>0</v>
      </c>
      <c r="I92" s="162">
        <f>IFERROR(VLOOKUP($B92,'Round (4)'!B:AG,14,0),0)</f>
        <v>0</v>
      </c>
      <c r="J92" s="162">
        <f>IFERROR(VLOOKUP($B92,'Round  (5)'!B:AL,10,0),0)</f>
        <v>0</v>
      </c>
      <c r="K92" s="162">
        <f>IFERROR(VLOOKUP($B92,'Round  (6)'!B:AL,10,0),0)</f>
        <v>0</v>
      </c>
      <c r="L92" s="162">
        <f>IFERROR(VLOOKUP($B92,'Round  (7)'!B:AL,10,0),0)</f>
        <v>0</v>
      </c>
      <c r="M92" s="162">
        <f>IFERROR(VLOOKUP($B92,'Round  (8)'!B:AI,10,0),0)</f>
        <v>0</v>
      </c>
      <c r="N92" s="162">
        <f>IFERROR(VLOOKUP($B92,'Round  (9)'!B:AD,10,0),0)</f>
        <v>0</v>
      </c>
      <c r="O92" s="162">
        <f>IFERROR(VLOOKUP($B92,'Round  (10)'!B:T,10,0),0)</f>
        <v>0</v>
      </c>
      <c r="P92" s="162">
        <f>IFERROR(VLOOKUP($B92,'Round  (11)'!B:AA,10,0),0)</f>
        <v>0</v>
      </c>
      <c r="Q92" s="162">
        <f>IFERROR(VLOOKUP($B92,'Round  (12)'!B:AA,10,0),0)</f>
        <v>0</v>
      </c>
      <c r="R92" s="11" cm="1">
        <f t="array" ref="R92">IFERROR(SUM(F92:P92)-SUM(LARGE(F92:P92,{1,2})),F92)</f>
        <v>0</v>
      </c>
      <c r="S92" s="35" t="e">
        <f>VLOOKUP(B92,#REF!,9,0)+#REF!</f>
        <v>#REF!</v>
      </c>
      <c r="T92" s="165">
        <f t="shared" si="19"/>
        <v>0</v>
      </c>
      <c r="U92" s="83">
        <f t="shared" si="16"/>
        <v>0</v>
      </c>
      <c r="V92" s="183">
        <f t="shared" si="20"/>
        <v>1000</v>
      </c>
      <c r="W92" s="100">
        <f t="shared" si="17"/>
        <v>0</v>
      </c>
      <c r="Z92" s="69">
        <v>89</v>
      </c>
      <c r="AA92" s="69" t="s">
        <v>500</v>
      </c>
      <c r="AB92" s="69"/>
      <c r="AC92" s="69" t="s">
        <v>363</v>
      </c>
      <c r="AD92" s="69" t="s">
        <v>350</v>
      </c>
      <c r="AG92" s="69" t="s">
        <v>501</v>
      </c>
      <c r="AH92" s="132"/>
      <c r="AI92" s="69"/>
      <c r="AJ92" s="69"/>
    </row>
    <row r="93" spans="1:36" x14ac:dyDescent="0.3">
      <c r="A93" s="77">
        <f t="shared" si="18"/>
        <v>181</v>
      </c>
      <c r="B93" s="170" t="s">
        <v>445</v>
      </c>
      <c r="C93" s="45" t="str">
        <f t="shared" si="13"/>
        <v>0</v>
      </c>
      <c r="D93" s="45" t="str">
        <f t="shared" si="14"/>
        <v/>
      </c>
      <c r="E93" s="45" t="str">
        <f t="shared" si="15"/>
        <v>NM</v>
      </c>
      <c r="F93" s="162">
        <f>IFERROR(VLOOKUP($B93,'Round 1'!B:AM,11,0),0)</f>
        <v>0</v>
      </c>
      <c r="G93" s="162">
        <f>IFERROR(VLOOKUP($B93,'Round  (2)'!B:AI,10,0),0)</f>
        <v>0</v>
      </c>
      <c r="H93" s="162">
        <f>IFERROR(VLOOKUP($B93,'Round  (3)'!B:AE,14,0),0)</f>
        <v>0</v>
      </c>
      <c r="I93" s="162">
        <f>IFERROR(VLOOKUP($B93,'Round (4)'!B:AG,14,0),0)</f>
        <v>0</v>
      </c>
      <c r="J93" s="162">
        <f>IFERROR(VLOOKUP($B93,'Round  (5)'!B:AL,10,0),0)</f>
        <v>0</v>
      </c>
      <c r="K93" s="162">
        <f>IFERROR(VLOOKUP($B93,'Round  (6)'!B:AL,10,0),0)</f>
        <v>0</v>
      </c>
      <c r="L93" s="162">
        <f>IFERROR(VLOOKUP($B93,'Round  (7)'!B:AL,10,0),0)</f>
        <v>0</v>
      </c>
      <c r="M93" s="162">
        <f>IFERROR(VLOOKUP($B93,'Round  (8)'!B:AI,10,0),0)</f>
        <v>0</v>
      </c>
      <c r="N93" s="162">
        <f>IFERROR(VLOOKUP($B93,'Round  (9)'!B:AD,10,0),0)</f>
        <v>0</v>
      </c>
      <c r="O93" s="162">
        <f>IFERROR(VLOOKUP($B93,'Round  (10)'!B:T,10,0),0)</f>
        <v>0</v>
      </c>
      <c r="P93" s="162">
        <f>IFERROR(VLOOKUP($B93,'Round  (11)'!B:AA,10,0),0)</f>
        <v>0</v>
      </c>
      <c r="Q93" s="162">
        <f>IFERROR(VLOOKUP($B93,'Round  (12)'!B:AA,10,0),0)</f>
        <v>0</v>
      </c>
      <c r="R93" s="11" cm="1">
        <f t="array" ref="R93">IFERROR(SUM(F93:P93)-SUM(LARGE(F93:P93,{1,2})),F93)</f>
        <v>0</v>
      </c>
      <c r="S93" s="35" t="e">
        <f>VLOOKUP(B93,#REF!,9,0)+#REF!</f>
        <v>#REF!</v>
      </c>
      <c r="T93" s="165">
        <f t="shared" si="19"/>
        <v>0</v>
      </c>
      <c r="U93" s="83">
        <f t="shared" si="16"/>
        <v>0</v>
      </c>
      <c r="V93" s="183">
        <f t="shared" si="20"/>
        <v>1000</v>
      </c>
      <c r="W93" s="100">
        <f t="shared" si="17"/>
        <v>0</v>
      </c>
      <c r="Z93" s="69">
        <v>90</v>
      </c>
      <c r="AA93" s="69" t="s">
        <v>9</v>
      </c>
      <c r="AB93" s="69" t="s">
        <v>351</v>
      </c>
      <c r="AC93" s="69" t="s">
        <v>363</v>
      </c>
      <c r="AD93" s="69" t="s">
        <v>347</v>
      </c>
      <c r="AG93" s="69" t="s">
        <v>172</v>
      </c>
      <c r="AH93" s="132"/>
      <c r="AI93" s="69"/>
      <c r="AJ93" s="69"/>
    </row>
    <row r="94" spans="1:36" x14ac:dyDescent="0.3">
      <c r="A94" s="77">
        <f t="shared" si="18"/>
        <v>181</v>
      </c>
      <c r="B94" s="170" t="s">
        <v>446</v>
      </c>
      <c r="C94" s="45" t="str">
        <f t="shared" si="13"/>
        <v>0</v>
      </c>
      <c r="D94" s="45" t="str">
        <f t="shared" si="14"/>
        <v/>
      </c>
      <c r="E94" s="45" t="str">
        <f t="shared" si="15"/>
        <v>NM</v>
      </c>
      <c r="F94" s="162">
        <f>IFERROR(VLOOKUP($B94,'Round 1'!B:AM,11,0),0)</f>
        <v>0</v>
      </c>
      <c r="G94" s="162">
        <f>IFERROR(VLOOKUP($B94,'Round  (2)'!B:AI,10,0),0)</f>
        <v>0</v>
      </c>
      <c r="H94" s="162">
        <f>IFERROR(VLOOKUP($B94,'Round  (3)'!B:AE,14,0),0)</f>
        <v>0</v>
      </c>
      <c r="I94" s="162">
        <f>IFERROR(VLOOKUP($B94,'Round (4)'!B:AG,14,0),0)</f>
        <v>0</v>
      </c>
      <c r="J94" s="162">
        <f>IFERROR(VLOOKUP($B94,'Round  (5)'!B:AL,10,0),0)</f>
        <v>0</v>
      </c>
      <c r="K94" s="162">
        <f>IFERROR(VLOOKUP($B94,'Round  (6)'!B:AL,10,0),0)</f>
        <v>0</v>
      </c>
      <c r="L94" s="162">
        <f>IFERROR(VLOOKUP($B94,'Round  (7)'!B:AL,10,0),0)</f>
        <v>0</v>
      </c>
      <c r="M94" s="162">
        <f>IFERROR(VLOOKUP($B94,'Round  (8)'!B:AI,10,0),0)</f>
        <v>0</v>
      </c>
      <c r="N94" s="162">
        <f>IFERROR(VLOOKUP($B94,'Round  (9)'!B:AD,10,0),0)</f>
        <v>0</v>
      </c>
      <c r="O94" s="162">
        <f>IFERROR(VLOOKUP($B94,'Round  (10)'!B:T,10,0),0)</f>
        <v>0</v>
      </c>
      <c r="P94" s="162">
        <f>IFERROR(VLOOKUP($B94,'Round  (11)'!B:AA,10,0),0)</f>
        <v>0</v>
      </c>
      <c r="Q94" s="162">
        <f>IFERROR(VLOOKUP($B94,'Round  (12)'!B:AA,10,0),0)</f>
        <v>0</v>
      </c>
      <c r="R94" s="11" cm="1">
        <f t="array" ref="R94">IFERROR(SUM(F94:P94)-SUM(LARGE(F94:P94,{1,2})),F94)</f>
        <v>0</v>
      </c>
      <c r="S94" s="35" t="e">
        <f>VLOOKUP(B94,#REF!,9,0)+#REF!</f>
        <v>#REF!</v>
      </c>
      <c r="T94" s="165">
        <f t="shared" si="19"/>
        <v>0</v>
      </c>
      <c r="U94" s="83">
        <f t="shared" si="16"/>
        <v>0</v>
      </c>
      <c r="V94" s="183">
        <f t="shared" si="20"/>
        <v>1000</v>
      </c>
      <c r="W94" s="100">
        <f t="shared" si="17"/>
        <v>0</v>
      </c>
      <c r="Z94" s="69">
        <v>91</v>
      </c>
      <c r="AA94" s="69" t="s">
        <v>415</v>
      </c>
      <c r="AB94" s="69" t="s">
        <v>384</v>
      </c>
      <c r="AC94" s="69"/>
      <c r="AD94" s="69" t="s">
        <v>347</v>
      </c>
      <c r="AG94" s="69" t="s">
        <v>502</v>
      </c>
      <c r="AH94" s="132"/>
      <c r="AI94" s="69"/>
      <c r="AJ94" s="69"/>
    </row>
    <row r="95" spans="1:36" x14ac:dyDescent="0.3">
      <c r="A95" s="77">
        <f t="shared" si="18"/>
        <v>181</v>
      </c>
      <c r="B95" s="170" t="s">
        <v>369</v>
      </c>
      <c r="C95" s="45" t="str">
        <f t="shared" si="13"/>
        <v>S</v>
      </c>
      <c r="D95" s="45" t="str">
        <f t="shared" si="14"/>
        <v>Dorset</v>
      </c>
      <c r="E95" s="45" t="str">
        <f t="shared" si="15"/>
        <v>NM</v>
      </c>
      <c r="F95" s="162">
        <f>IFERROR(VLOOKUP($B95,'Round 1'!B:AM,11,0),0)</f>
        <v>0</v>
      </c>
      <c r="G95" s="162">
        <f>IFERROR(VLOOKUP($B95,'Round  (2)'!B:AI,10,0),0)</f>
        <v>0</v>
      </c>
      <c r="H95" s="162">
        <f>IFERROR(VLOOKUP($B95,'Round  (3)'!B:AE,14,0),0)</f>
        <v>0</v>
      </c>
      <c r="I95" s="162">
        <f>IFERROR(VLOOKUP($B95,'Round (4)'!B:AG,14,0),0)</f>
        <v>0</v>
      </c>
      <c r="J95" s="162">
        <f>IFERROR(VLOOKUP($B95,'Round  (5)'!B:AL,10,0),0)</f>
        <v>0</v>
      </c>
      <c r="K95" s="162">
        <f>IFERROR(VLOOKUP($B95,'Round  (6)'!B:AL,10,0),0)</f>
        <v>0</v>
      </c>
      <c r="L95" s="162">
        <f>IFERROR(VLOOKUP($B95,'Round  (7)'!B:AL,10,0),0)</f>
        <v>0</v>
      </c>
      <c r="M95" s="162">
        <f>IFERROR(VLOOKUP($B95,'Round  (8)'!B:AI,10,0),0)</f>
        <v>0</v>
      </c>
      <c r="N95" s="162">
        <f>IFERROR(VLOOKUP($B95,'Round  (9)'!B:AD,10,0),0)</f>
        <v>0</v>
      </c>
      <c r="O95" s="162">
        <f>IFERROR(VLOOKUP($B95,'Round  (10)'!B:T,10,0),0)</f>
        <v>0</v>
      </c>
      <c r="P95" s="162">
        <f>IFERROR(VLOOKUP($B95,'Round  (11)'!B:AA,10,0),0)</f>
        <v>0</v>
      </c>
      <c r="Q95" s="162">
        <f>IFERROR(VLOOKUP($B95,'Round  (12)'!B:AA,10,0),0)</f>
        <v>0</v>
      </c>
      <c r="R95" s="11" cm="1">
        <f t="array" ref="R95">IFERROR(SUM(F95:P95)-SUM(LARGE(F95:P95,{1,2})),F95)</f>
        <v>0</v>
      </c>
      <c r="S95" s="35" t="e">
        <f>VLOOKUP(B95,#REF!,9,0)+#REF!</f>
        <v>#REF!</v>
      </c>
      <c r="T95" s="165">
        <f t="shared" si="19"/>
        <v>0</v>
      </c>
      <c r="U95" s="83">
        <f t="shared" si="16"/>
        <v>0</v>
      </c>
      <c r="V95" s="183">
        <f t="shared" si="20"/>
        <v>1000</v>
      </c>
      <c r="W95" s="100">
        <f t="shared" si="17"/>
        <v>0</v>
      </c>
      <c r="Z95" s="69">
        <v>92</v>
      </c>
      <c r="AA95" s="69" t="s">
        <v>266</v>
      </c>
      <c r="AB95" s="69" t="s">
        <v>434</v>
      </c>
      <c r="AC95" s="69"/>
      <c r="AD95" s="69" t="s">
        <v>347</v>
      </c>
      <c r="AG95" s="69" t="s">
        <v>370</v>
      </c>
      <c r="AH95" s="132"/>
      <c r="AI95" s="69"/>
      <c r="AJ95" s="69"/>
    </row>
    <row r="96" spans="1:36" x14ac:dyDescent="0.3">
      <c r="A96" s="77">
        <f t="shared" si="18"/>
        <v>181</v>
      </c>
      <c r="B96" s="170" t="s">
        <v>447</v>
      </c>
      <c r="C96" s="45" t="str">
        <f t="shared" si="13"/>
        <v>0</v>
      </c>
      <c r="D96" s="45" t="str">
        <f t="shared" si="14"/>
        <v/>
      </c>
      <c r="E96" s="45" t="str">
        <f t="shared" si="15"/>
        <v>NM</v>
      </c>
      <c r="F96" s="162">
        <f>IFERROR(VLOOKUP($B96,'Round 1'!B:AM,11,0),0)</f>
        <v>0</v>
      </c>
      <c r="G96" s="162">
        <f>IFERROR(VLOOKUP($B96,'Round  (2)'!B:AI,10,0),0)</f>
        <v>0</v>
      </c>
      <c r="H96" s="162">
        <f>IFERROR(VLOOKUP($B96,'Round  (3)'!B:AE,14,0),0)</f>
        <v>0</v>
      </c>
      <c r="I96" s="162">
        <f>IFERROR(VLOOKUP($B96,'Round (4)'!B:AG,14,0),0)</f>
        <v>0</v>
      </c>
      <c r="J96" s="162">
        <f>IFERROR(VLOOKUP($B96,'Round  (5)'!B:AL,10,0),0)</f>
        <v>0</v>
      </c>
      <c r="K96" s="162">
        <f>IFERROR(VLOOKUP($B96,'Round  (6)'!B:AL,10,0),0)</f>
        <v>0</v>
      </c>
      <c r="L96" s="162">
        <f>IFERROR(VLOOKUP($B96,'Round  (7)'!B:AL,10,0),0)</f>
        <v>0</v>
      </c>
      <c r="M96" s="162">
        <f>IFERROR(VLOOKUP($B96,'Round  (8)'!B:AI,10,0),0)</f>
        <v>0</v>
      </c>
      <c r="N96" s="162">
        <f>IFERROR(VLOOKUP($B96,'Round  (9)'!B:AD,10,0),0)</f>
        <v>0</v>
      </c>
      <c r="O96" s="162">
        <f>IFERROR(VLOOKUP($B96,'Round  (10)'!B:T,10,0),0)</f>
        <v>0</v>
      </c>
      <c r="P96" s="162">
        <f>IFERROR(VLOOKUP($B96,'Round  (11)'!B:AA,10,0),0)</f>
        <v>0</v>
      </c>
      <c r="Q96" s="162">
        <f>IFERROR(VLOOKUP($B96,'Round  (12)'!B:AA,10,0),0)</f>
        <v>0</v>
      </c>
      <c r="R96" s="11" cm="1">
        <f t="array" ref="R96">IFERROR(SUM(F96:P96)-SUM(LARGE(F96:P96,{1,2})),F96)</f>
        <v>0</v>
      </c>
      <c r="S96" s="35" t="e">
        <f>VLOOKUP(B96,#REF!,9,0)+#REF!</f>
        <v>#REF!</v>
      </c>
      <c r="T96" s="165">
        <f t="shared" si="19"/>
        <v>0</v>
      </c>
      <c r="U96" s="83">
        <f t="shared" si="16"/>
        <v>0</v>
      </c>
      <c r="V96" s="183">
        <f t="shared" si="20"/>
        <v>1000</v>
      </c>
      <c r="W96" s="100">
        <f t="shared" si="17"/>
        <v>0</v>
      </c>
      <c r="Z96" s="69">
        <v>93</v>
      </c>
      <c r="AA96" s="69" t="s">
        <v>170</v>
      </c>
      <c r="AB96" s="69" t="s">
        <v>351</v>
      </c>
      <c r="AC96" s="69"/>
      <c r="AD96" s="69" t="s">
        <v>347</v>
      </c>
      <c r="AG96" s="69" t="s">
        <v>500</v>
      </c>
      <c r="AH96" s="132"/>
      <c r="AI96" s="69"/>
      <c r="AJ96" s="69"/>
    </row>
    <row r="97" spans="1:36" x14ac:dyDescent="0.3">
      <c r="A97" s="77">
        <f t="shared" si="18"/>
        <v>181</v>
      </c>
      <c r="B97" s="170" t="s">
        <v>448</v>
      </c>
      <c r="C97" s="45" t="str">
        <f t="shared" si="13"/>
        <v>0</v>
      </c>
      <c r="D97" s="45" t="str">
        <f t="shared" si="14"/>
        <v/>
      </c>
      <c r="E97" s="45" t="str">
        <f t="shared" si="15"/>
        <v>NM</v>
      </c>
      <c r="F97" s="162">
        <f>IFERROR(VLOOKUP($B97,'Round 1'!B:AM,11,0),0)</f>
        <v>0</v>
      </c>
      <c r="G97" s="162">
        <f>IFERROR(VLOOKUP($B97,'Round  (2)'!B:AI,10,0),0)</f>
        <v>0</v>
      </c>
      <c r="H97" s="162">
        <f>IFERROR(VLOOKUP($B97,'Round  (3)'!B:AE,14,0),0)</f>
        <v>0</v>
      </c>
      <c r="I97" s="162">
        <f>IFERROR(VLOOKUP($B97,'Round (4)'!B:AG,14,0),0)</f>
        <v>0</v>
      </c>
      <c r="J97" s="162">
        <f>IFERROR(VLOOKUP($B97,'Round  (5)'!B:AL,10,0),0)</f>
        <v>0</v>
      </c>
      <c r="K97" s="162">
        <f>IFERROR(VLOOKUP($B97,'Round  (6)'!B:AL,10,0),0)</f>
        <v>0</v>
      </c>
      <c r="L97" s="162">
        <f>IFERROR(VLOOKUP($B97,'Round  (7)'!B:AL,10,0),0)</f>
        <v>0</v>
      </c>
      <c r="M97" s="162">
        <f>IFERROR(VLOOKUP($B97,'Round  (8)'!B:AI,10,0),0)</f>
        <v>0</v>
      </c>
      <c r="N97" s="162">
        <f>IFERROR(VLOOKUP($B97,'Round  (9)'!B:AD,10,0),0)</f>
        <v>0</v>
      </c>
      <c r="O97" s="162">
        <f>IFERROR(VLOOKUP($B97,'Round  (10)'!B:T,10,0),0)</f>
        <v>0</v>
      </c>
      <c r="P97" s="162">
        <f>IFERROR(VLOOKUP($B97,'Round  (11)'!B:AA,10,0),0)</f>
        <v>0</v>
      </c>
      <c r="Q97" s="162">
        <f>IFERROR(VLOOKUP($B97,'Round  (12)'!B:AA,10,0),0)</f>
        <v>0</v>
      </c>
      <c r="R97" s="11" cm="1">
        <f t="array" ref="R97">IFERROR(SUM(F97:P97)-SUM(LARGE(F97:P97,{1,2})),F97)</f>
        <v>0</v>
      </c>
      <c r="S97" s="35" t="e">
        <f>VLOOKUP(B97,#REF!,9,0)+#REF!</f>
        <v>#REF!</v>
      </c>
      <c r="T97" s="165">
        <f t="shared" si="19"/>
        <v>0</v>
      </c>
      <c r="U97" s="83">
        <f t="shared" si="16"/>
        <v>0</v>
      </c>
      <c r="V97" s="183">
        <f t="shared" si="20"/>
        <v>1000</v>
      </c>
      <c r="W97" s="100">
        <f t="shared" si="17"/>
        <v>0</v>
      </c>
      <c r="Z97" s="69">
        <v>94</v>
      </c>
      <c r="AA97" s="69" t="s">
        <v>83</v>
      </c>
      <c r="AB97" s="69" t="s">
        <v>351</v>
      </c>
      <c r="AC97" s="69"/>
      <c r="AD97" s="69" t="s">
        <v>347</v>
      </c>
      <c r="AG97" s="69" t="s">
        <v>178</v>
      </c>
      <c r="AH97" s="132"/>
      <c r="AI97" s="69"/>
      <c r="AJ97" s="69"/>
    </row>
    <row r="98" spans="1:36" x14ac:dyDescent="0.3">
      <c r="A98" s="77">
        <f t="shared" si="18"/>
        <v>181</v>
      </c>
      <c r="B98" s="170" t="s">
        <v>449</v>
      </c>
      <c r="C98" s="45" t="str">
        <f t="shared" si="13"/>
        <v>0</v>
      </c>
      <c r="D98" s="45" t="str">
        <f t="shared" si="14"/>
        <v/>
      </c>
      <c r="E98" s="45" t="str">
        <f t="shared" si="15"/>
        <v>NM</v>
      </c>
      <c r="F98" s="162">
        <f>IFERROR(VLOOKUP($B98,'Round 1'!B:AM,11,0),0)</f>
        <v>0</v>
      </c>
      <c r="G98" s="162">
        <f>IFERROR(VLOOKUP($B98,'Round  (2)'!B:AI,10,0),0)</f>
        <v>0</v>
      </c>
      <c r="H98" s="162">
        <f>IFERROR(VLOOKUP($B98,'Round  (3)'!B:AE,14,0),0)</f>
        <v>0</v>
      </c>
      <c r="I98" s="162">
        <f>IFERROR(VLOOKUP($B98,'Round (4)'!B:AG,14,0),0)</f>
        <v>0</v>
      </c>
      <c r="J98" s="162">
        <f>IFERROR(VLOOKUP($B98,'Round  (5)'!B:AL,10,0),0)</f>
        <v>0</v>
      </c>
      <c r="K98" s="162">
        <f>IFERROR(VLOOKUP($B98,'Round  (6)'!B:AL,10,0),0)</f>
        <v>0</v>
      </c>
      <c r="L98" s="162">
        <f>IFERROR(VLOOKUP($B98,'Round  (7)'!B:AL,10,0),0)</f>
        <v>0</v>
      </c>
      <c r="M98" s="162">
        <f>IFERROR(VLOOKUP($B98,'Round  (8)'!B:AI,10,0),0)</f>
        <v>0</v>
      </c>
      <c r="N98" s="162">
        <f>IFERROR(VLOOKUP($B98,'Round  (9)'!B:AD,10,0),0)</f>
        <v>0</v>
      </c>
      <c r="O98" s="162">
        <f>IFERROR(VLOOKUP($B98,'Round  (10)'!B:T,10,0),0)</f>
        <v>0</v>
      </c>
      <c r="P98" s="162">
        <f>IFERROR(VLOOKUP($B98,'Round  (11)'!B:AA,10,0),0)</f>
        <v>0</v>
      </c>
      <c r="Q98" s="162">
        <f>IFERROR(VLOOKUP($B98,'Round  (12)'!B:AA,10,0),0)</f>
        <v>0</v>
      </c>
      <c r="R98" s="11" cm="1">
        <f t="array" ref="R98">IFERROR(SUM(F98:P98)-SUM(LARGE(F98:P98,{1,2})),F98)</f>
        <v>0</v>
      </c>
      <c r="S98" s="35" t="e">
        <f>VLOOKUP(B98,#REF!,9,0)+#REF!</f>
        <v>#REF!</v>
      </c>
      <c r="T98" s="165">
        <f t="shared" si="19"/>
        <v>0</v>
      </c>
      <c r="U98" s="83">
        <f t="shared" si="16"/>
        <v>0</v>
      </c>
      <c r="V98" s="183">
        <f t="shared" si="20"/>
        <v>1000</v>
      </c>
      <c r="W98" s="100">
        <f t="shared" si="17"/>
        <v>0</v>
      </c>
      <c r="Z98" s="69">
        <v>95</v>
      </c>
      <c r="AA98" s="69" t="s">
        <v>503</v>
      </c>
      <c r="AB98" s="69" t="s">
        <v>351</v>
      </c>
      <c r="AC98" s="69"/>
      <c r="AD98" s="69" t="s">
        <v>347</v>
      </c>
      <c r="AG98" s="69" t="s">
        <v>17</v>
      </c>
      <c r="AH98" s="132"/>
      <c r="AI98" s="69"/>
      <c r="AJ98" s="69"/>
    </row>
    <row r="99" spans="1:36" x14ac:dyDescent="0.3">
      <c r="A99" s="77">
        <f t="shared" si="18"/>
        <v>181</v>
      </c>
      <c r="B99" s="170" t="s">
        <v>450</v>
      </c>
      <c r="C99" s="45" t="str">
        <f t="shared" ref="C99:C130" si="21">IFERROR(VLOOKUP(B99,$AA$3:$AC$150,3,0),"0")</f>
        <v>0</v>
      </c>
      <c r="D99" s="45" t="str">
        <f t="shared" ref="D99:D130" si="22">IFERROR(VLOOKUP(B99,$AA$3:$AC$150,2,0),"")</f>
        <v/>
      </c>
      <c r="E99" s="45" t="str">
        <f t="shared" ref="E99:E130" si="23">IFERROR(VLOOKUP(B99,$AA$3:$AD$150,4,0),"NM")</f>
        <v>NM</v>
      </c>
      <c r="F99" s="162">
        <f>IFERROR(VLOOKUP($B99,'Round 1'!B:AM,11,0),0)</f>
        <v>0</v>
      </c>
      <c r="G99" s="162">
        <f>IFERROR(VLOOKUP($B99,'Round  (2)'!B:AI,10,0),0)</f>
        <v>0</v>
      </c>
      <c r="H99" s="162">
        <f>IFERROR(VLOOKUP($B99,'Round  (3)'!B:AE,14,0),0)</f>
        <v>0</v>
      </c>
      <c r="I99" s="162">
        <f>IFERROR(VLOOKUP($B99,'Round (4)'!B:AG,14,0),0)</f>
        <v>0</v>
      </c>
      <c r="J99" s="162">
        <f>IFERROR(VLOOKUP($B99,'Round  (5)'!B:AL,10,0),0)</f>
        <v>0</v>
      </c>
      <c r="K99" s="162">
        <f>IFERROR(VLOOKUP($B99,'Round  (6)'!B:AL,10,0),0)</f>
        <v>0</v>
      </c>
      <c r="L99" s="162">
        <f>IFERROR(VLOOKUP($B99,'Round  (7)'!B:AL,10,0),0)</f>
        <v>0</v>
      </c>
      <c r="M99" s="162">
        <f>IFERROR(VLOOKUP($B99,'Round  (8)'!B:AI,10,0),0)</f>
        <v>0</v>
      </c>
      <c r="N99" s="162">
        <f>IFERROR(VLOOKUP($B99,'Round  (9)'!B:AD,10,0),0)</f>
        <v>0</v>
      </c>
      <c r="O99" s="162">
        <f>IFERROR(VLOOKUP($B99,'Round  (10)'!B:T,10,0),0)</f>
        <v>0</v>
      </c>
      <c r="P99" s="162">
        <f>IFERROR(VLOOKUP($B99,'Round  (11)'!B:AA,10,0),0)</f>
        <v>0</v>
      </c>
      <c r="Q99" s="162">
        <f>IFERROR(VLOOKUP($B99,'Round  (12)'!B:AA,10,0),0)</f>
        <v>0</v>
      </c>
      <c r="R99" s="11" cm="1">
        <f t="array" ref="R99">IFERROR(SUM(F99:P99)-SUM(LARGE(F99:P99,{1,2})),F99)</f>
        <v>0</v>
      </c>
      <c r="S99" s="35" t="e">
        <f>VLOOKUP(B99,#REF!,9,0)+#REF!</f>
        <v>#REF!</v>
      </c>
      <c r="T99" s="165">
        <f t="shared" si="19"/>
        <v>0</v>
      </c>
      <c r="U99" s="83">
        <f t="shared" ref="U99:U130" si="24">IFERROR(VLOOKUP(B99,$AG$3:$AJ$189,4,0),0)</f>
        <v>0</v>
      </c>
      <c r="V99" s="183">
        <f t="shared" si="20"/>
        <v>1000</v>
      </c>
      <c r="W99" s="100">
        <f t="shared" ref="W99:W130" si="25">IFERROR(VLOOKUP(B99,$AG$3:$AI$189,3,0),0)</f>
        <v>0</v>
      </c>
      <c r="Z99" s="69">
        <v>96</v>
      </c>
      <c r="AA99" s="69" t="s">
        <v>101</v>
      </c>
      <c r="AB99" s="69" t="s">
        <v>351</v>
      </c>
      <c r="AC99" s="69"/>
      <c r="AD99" s="69" t="s">
        <v>347</v>
      </c>
      <c r="AG99" s="69" t="s">
        <v>12</v>
      </c>
      <c r="AH99" s="132"/>
      <c r="AI99" s="69"/>
      <c r="AJ99" s="69"/>
    </row>
    <row r="100" spans="1:36" x14ac:dyDescent="0.3">
      <c r="A100" s="77">
        <f t="shared" si="18"/>
        <v>181</v>
      </c>
      <c r="B100" s="170" t="s">
        <v>452</v>
      </c>
      <c r="C100" s="45" t="str">
        <f t="shared" si="21"/>
        <v>0</v>
      </c>
      <c r="D100" s="45" t="str">
        <f t="shared" si="22"/>
        <v/>
      </c>
      <c r="E100" s="45" t="str">
        <f t="shared" si="23"/>
        <v>NM</v>
      </c>
      <c r="F100" s="162">
        <f>IFERROR(VLOOKUP($B100,'Round 1'!B:AM,11,0),0)</f>
        <v>0</v>
      </c>
      <c r="G100" s="162">
        <f>IFERROR(VLOOKUP($B100,'Round  (2)'!B:AI,10,0),0)</f>
        <v>0</v>
      </c>
      <c r="H100" s="162">
        <f>IFERROR(VLOOKUP($B100,'Round  (3)'!B:AE,14,0),0)</f>
        <v>0</v>
      </c>
      <c r="I100" s="162">
        <f>IFERROR(VLOOKUP($B100,'Round (4)'!B:AG,14,0),0)</f>
        <v>0</v>
      </c>
      <c r="J100" s="162">
        <f>IFERROR(VLOOKUP($B100,'Round  (5)'!B:AL,10,0),0)</f>
        <v>0</v>
      </c>
      <c r="K100" s="162">
        <f>IFERROR(VLOOKUP($B100,'Round  (6)'!B:AL,10,0),0)</f>
        <v>0</v>
      </c>
      <c r="L100" s="162">
        <f>IFERROR(VLOOKUP($B100,'Round  (7)'!B:AL,10,0),0)</f>
        <v>0</v>
      </c>
      <c r="M100" s="162">
        <f>IFERROR(VLOOKUP($B100,'Round  (8)'!B:AI,10,0),0)</f>
        <v>0</v>
      </c>
      <c r="N100" s="162">
        <f>IFERROR(VLOOKUP($B100,'Round  (9)'!B:AD,10,0),0)</f>
        <v>0</v>
      </c>
      <c r="O100" s="162">
        <f>IFERROR(VLOOKUP($B100,'Round  (10)'!B:T,10,0),0)</f>
        <v>0</v>
      </c>
      <c r="P100" s="162">
        <f>IFERROR(VLOOKUP($B100,'Round  (11)'!B:AA,10,0),0)</f>
        <v>0</v>
      </c>
      <c r="Q100" s="162">
        <f>IFERROR(VLOOKUP($B100,'Round  (12)'!B:AA,10,0),0)</f>
        <v>0</v>
      </c>
      <c r="R100" s="11" cm="1">
        <f t="array" ref="R100">IFERROR(SUM(F100:P100)-SUM(LARGE(F100:P100,{1,2})),F100)</f>
        <v>0</v>
      </c>
      <c r="S100" s="35" t="e">
        <f>VLOOKUP(B100,#REF!,9,0)+#REF!</f>
        <v>#REF!</v>
      </c>
      <c r="T100" s="165">
        <f t="shared" si="19"/>
        <v>0</v>
      </c>
      <c r="U100" s="83">
        <f t="shared" si="24"/>
        <v>0</v>
      </c>
      <c r="V100" s="183">
        <f t="shared" si="20"/>
        <v>1000</v>
      </c>
      <c r="W100" s="100">
        <f t="shared" si="25"/>
        <v>0</v>
      </c>
      <c r="Z100" s="69">
        <v>97</v>
      </c>
      <c r="AA100" s="69" t="s">
        <v>72</v>
      </c>
      <c r="AB100" s="69" t="s">
        <v>361</v>
      </c>
      <c r="AC100" s="69"/>
      <c r="AD100" s="69" t="s">
        <v>347</v>
      </c>
      <c r="AG100" s="69" t="s">
        <v>398</v>
      </c>
      <c r="AH100" s="132"/>
      <c r="AI100" s="69"/>
      <c r="AJ100" s="69"/>
    </row>
    <row r="101" spans="1:36" x14ac:dyDescent="0.3">
      <c r="A101" s="77">
        <f t="shared" si="18"/>
        <v>165</v>
      </c>
      <c r="B101" s="170" t="s">
        <v>238</v>
      </c>
      <c r="C101" s="45" t="str">
        <f t="shared" si="21"/>
        <v>0</v>
      </c>
      <c r="D101" s="45" t="str">
        <f t="shared" si="22"/>
        <v/>
      </c>
      <c r="E101" s="45" t="str">
        <f t="shared" si="23"/>
        <v>NM</v>
      </c>
      <c r="F101" s="162">
        <f>IFERROR(VLOOKUP($B101,'Round 1'!B:AM,11,0),0)</f>
        <v>1.1623304481250001</v>
      </c>
      <c r="G101" s="162">
        <f>IFERROR(VLOOKUP($B101,'Round  (2)'!B:AI,10,0),0)</f>
        <v>0</v>
      </c>
      <c r="H101" s="162">
        <f>IFERROR(VLOOKUP($B101,'Round  (3)'!B:AE,14,0),0)</f>
        <v>0</v>
      </c>
      <c r="I101" s="162">
        <f>IFERROR(VLOOKUP($B101,'Round (4)'!B:AG,14,0),0)</f>
        <v>0</v>
      </c>
      <c r="J101" s="162">
        <f>IFERROR(VLOOKUP($B101,'Round  (5)'!B:AL,10,0),0)</f>
        <v>0</v>
      </c>
      <c r="K101" s="162">
        <f>IFERROR(VLOOKUP($B101,'Round  (6)'!B:AL,10,0),0)</f>
        <v>0</v>
      </c>
      <c r="L101" s="162">
        <f>IFERROR(VLOOKUP($B101,'Round  (7)'!B:AL,10,0),0)</f>
        <v>0</v>
      </c>
      <c r="M101" s="162">
        <f>IFERROR(VLOOKUP($B101,'Round  (8)'!B:AI,10,0),0)</f>
        <v>0</v>
      </c>
      <c r="N101" s="162">
        <f>IFERROR(VLOOKUP($B101,'Round  (9)'!B:AD,10,0),0)</f>
        <v>0.68038855500000006</v>
      </c>
      <c r="O101" s="162">
        <f>IFERROR(VLOOKUP($B101,'Round  (10)'!B:T,10,0),0)</f>
        <v>0</v>
      </c>
      <c r="P101" s="162">
        <f>IFERROR(VLOOKUP($B101,'Round  (11)'!B:AA,10,0),0)</f>
        <v>0</v>
      </c>
      <c r="Q101" s="162">
        <f>IFERROR(VLOOKUP($B101,'Round  (12)'!B:AA,10,0),0)</f>
        <v>0</v>
      </c>
      <c r="R101" s="11" cm="1">
        <f t="array" ref="R101">IFERROR(SUM(F101:P101)-SUM(LARGE(F101:P101,{1,2})),F101)</f>
        <v>0</v>
      </c>
      <c r="S101" s="35" t="e">
        <f>VLOOKUP(B101,#REF!,9,0)+#REF!</f>
        <v>#REF!</v>
      </c>
      <c r="T101" s="165">
        <f t="shared" si="19"/>
        <v>1.842719003125</v>
      </c>
      <c r="U101" s="83">
        <f t="shared" si="24"/>
        <v>0</v>
      </c>
      <c r="V101" s="183">
        <f t="shared" si="20"/>
        <v>998.15728099687499</v>
      </c>
      <c r="W101" s="100">
        <f t="shared" si="25"/>
        <v>0</v>
      </c>
      <c r="Z101" s="69">
        <v>98</v>
      </c>
      <c r="AA101" s="69" t="s">
        <v>178</v>
      </c>
      <c r="AB101" s="69" t="s">
        <v>361</v>
      </c>
      <c r="AC101" s="69" t="s">
        <v>363</v>
      </c>
      <c r="AD101" s="69" t="s">
        <v>347</v>
      </c>
      <c r="AG101" s="69" t="s">
        <v>453</v>
      </c>
      <c r="AH101" s="132"/>
      <c r="AI101" s="69"/>
      <c r="AJ101" s="69"/>
    </row>
    <row r="102" spans="1:36" x14ac:dyDescent="0.3">
      <c r="A102" s="77">
        <f t="shared" si="18"/>
        <v>181</v>
      </c>
      <c r="B102" s="170" t="s">
        <v>453</v>
      </c>
      <c r="C102" s="45" t="str">
        <f t="shared" si="21"/>
        <v>0</v>
      </c>
      <c r="D102" s="45" t="str">
        <f t="shared" si="22"/>
        <v/>
      </c>
      <c r="E102" s="45" t="str">
        <f t="shared" si="23"/>
        <v>NM</v>
      </c>
      <c r="F102" s="162">
        <f>IFERROR(VLOOKUP($B102,'Round 1'!B:AM,11,0),0)</f>
        <v>0</v>
      </c>
      <c r="G102" s="162">
        <f>IFERROR(VLOOKUP($B102,'Round  (2)'!B:AI,10,0),0)</f>
        <v>0</v>
      </c>
      <c r="H102" s="162">
        <f>IFERROR(VLOOKUP($B102,'Round  (3)'!B:AE,14,0),0)</f>
        <v>0</v>
      </c>
      <c r="I102" s="162">
        <f>IFERROR(VLOOKUP($B102,'Round (4)'!B:AG,14,0),0)</f>
        <v>0</v>
      </c>
      <c r="J102" s="162">
        <f>IFERROR(VLOOKUP($B102,'Round  (5)'!B:AL,10,0),0)</f>
        <v>0</v>
      </c>
      <c r="K102" s="162">
        <f>IFERROR(VLOOKUP($B102,'Round  (6)'!B:AL,10,0),0)</f>
        <v>0</v>
      </c>
      <c r="L102" s="162">
        <f>IFERROR(VLOOKUP($B102,'Round  (7)'!B:AL,10,0),0)</f>
        <v>0</v>
      </c>
      <c r="M102" s="162">
        <f>IFERROR(VLOOKUP($B102,'Round  (8)'!B:AI,10,0),0)</f>
        <v>0</v>
      </c>
      <c r="N102" s="162">
        <f>IFERROR(VLOOKUP($B102,'Round  (9)'!B:AD,10,0),0)</f>
        <v>0</v>
      </c>
      <c r="O102" s="162">
        <f>IFERROR(VLOOKUP($B102,'Round  (10)'!B:T,10,0),0)</f>
        <v>0</v>
      </c>
      <c r="P102" s="162">
        <f>IFERROR(VLOOKUP($B102,'Round  (11)'!B:AA,10,0),0)</f>
        <v>0</v>
      </c>
      <c r="Q102" s="162">
        <f>IFERROR(VLOOKUP($B102,'Round  (12)'!B:AA,10,0),0)</f>
        <v>0</v>
      </c>
      <c r="R102" s="11" cm="1">
        <f t="array" ref="R102">IFERROR(SUM(F102:P102)-SUM(LARGE(F102:P102,{1,2})),F102)</f>
        <v>0</v>
      </c>
      <c r="S102" s="35" t="e">
        <f>VLOOKUP(B102,#REF!,9,0)+#REF!</f>
        <v>#REF!</v>
      </c>
      <c r="T102" s="165">
        <f t="shared" si="19"/>
        <v>0</v>
      </c>
      <c r="U102" s="83">
        <f t="shared" si="24"/>
        <v>0</v>
      </c>
      <c r="V102" s="183">
        <f t="shared" si="20"/>
        <v>1000</v>
      </c>
      <c r="W102" s="100">
        <f t="shared" si="25"/>
        <v>0</v>
      </c>
      <c r="Z102" s="69">
        <v>99</v>
      </c>
      <c r="AA102" s="69" t="s">
        <v>97</v>
      </c>
      <c r="AB102" s="69" t="s">
        <v>361</v>
      </c>
      <c r="AC102" s="69"/>
      <c r="AD102" s="69" t="s">
        <v>347</v>
      </c>
      <c r="AG102" s="69" t="s">
        <v>91</v>
      </c>
      <c r="AH102" s="132"/>
      <c r="AI102" s="69"/>
      <c r="AJ102" s="69"/>
    </row>
    <row r="103" spans="1:36" x14ac:dyDescent="0.3">
      <c r="A103" s="77">
        <f t="shared" si="18"/>
        <v>181</v>
      </c>
      <c r="B103" s="170" t="s">
        <v>454</v>
      </c>
      <c r="C103" s="45" t="str">
        <f t="shared" si="21"/>
        <v>0</v>
      </c>
      <c r="D103" s="45" t="str">
        <f t="shared" si="22"/>
        <v/>
      </c>
      <c r="E103" s="45" t="str">
        <f t="shared" si="23"/>
        <v>NM</v>
      </c>
      <c r="F103" s="162">
        <f>IFERROR(VLOOKUP($B103,'Round 1'!B:AM,11,0),0)</f>
        <v>0</v>
      </c>
      <c r="G103" s="162">
        <f>IFERROR(VLOOKUP($B103,'Round  (2)'!B:AI,10,0),0)</f>
        <v>0</v>
      </c>
      <c r="H103" s="162">
        <f>IFERROR(VLOOKUP($B103,'Round  (3)'!B:AE,14,0),0)</f>
        <v>0</v>
      </c>
      <c r="I103" s="162">
        <f>IFERROR(VLOOKUP($B103,'Round (4)'!B:AG,14,0),0)</f>
        <v>0</v>
      </c>
      <c r="J103" s="162">
        <f>IFERROR(VLOOKUP($B103,'Round  (5)'!B:AL,10,0),0)</f>
        <v>0</v>
      </c>
      <c r="K103" s="162">
        <f>IFERROR(VLOOKUP($B103,'Round  (6)'!B:AL,10,0),0)</f>
        <v>0</v>
      </c>
      <c r="L103" s="162">
        <f>IFERROR(VLOOKUP($B103,'Round  (7)'!B:AL,10,0),0)</f>
        <v>0</v>
      </c>
      <c r="M103" s="162">
        <f>IFERROR(VLOOKUP($B103,'Round  (8)'!B:AI,10,0),0)</f>
        <v>0</v>
      </c>
      <c r="N103" s="162">
        <f>IFERROR(VLOOKUP($B103,'Round  (9)'!B:AD,10,0),0)</f>
        <v>0</v>
      </c>
      <c r="O103" s="162">
        <f>IFERROR(VLOOKUP($B103,'Round  (10)'!B:T,10,0),0)</f>
        <v>0</v>
      </c>
      <c r="P103" s="162">
        <f>IFERROR(VLOOKUP($B103,'Round  (11)'!B:AA,10,0),0)</f>
        <v>0</v>
      </c>
      <c r="Q103" s="162">
        <f>IFERROR(VLOOKUP($B103,'Round  (12)'!B:AA,10,0),0)</f>
        <v>0</v>
      </c>
      <c r="R103" s="11" cm="1">
        <f t="array" ref="R103">IFERROR(SUM(F103:P103)-SUM(LARGE(F103:P103,{1,2})),F103)</f>
        <v>0</v>
      </c>
      <c r="S103" s="35" t="e">
        <f>VLOOKUP(B103,#REF!,9,0)+#REF!</f>
        <v>#REF!</v>
      </c>
      <c r="T103" s="165">
        <f t="shared" si="19"/>
        <v>0</v>
      </c>
      <c r="U103" s="83">
        <f t="shared" si="24"/>
        <v>0</v>
      </c>
      <c r="V103" s="183">
        <f t="shared" si="20"/>
        <v>1000</v>
      </c>
      <c r="W103" s="100">
        <f t="shared" si="25"/>
        <v>0</v>
      </c>
      <c r="Z103" s="69">
        <v>100</v>
      </c>
      <c r="AA103" s="69" t="s">
        <v>179</v>
      </c>
      <c r="AB103" s="69" t="s">
        <v>361</v>
      </c>
      <c r="AC103" s="69"/>
      <c r="AD103" s="69" t="s">
        <v>347</v>
      </c>
      <c r="AG103" s="69" t="s">
        <v>323</v>
      </c>
      <c r="AH103" s="132"/>
      <c r="AI103" s="69"/>
      <c r="AJ103" s="69"/>
    </row>
    <row r="104" spans="1:36" x14ac:dyDescent="0.3">
      <c r="A104" s="77">
        <f t="shared" si="18"/>
        <v>181</v>
      </c>
      <c r="B104" s="170" t="s">
        <v>455</v>
      </c>
      <c r="C104" s="45" t="str">
        <f t="shared" si="21"/>
        <v>0</v>
      </c>
      <c r="D104" s="45" t="str">
        <f t="shared" si="22"/>
        <v/>
      </c>
      <c r="E104" s="45" t="str">
        <f t="shared" si="23"/>
        <v>NM</v>
      </c>
      <c r="F104" s="162">
        <f>IFERROR(VLOOKUP($B104,'Round 1'!B:AM,11,0),0)</f>
        <v>0</v>
      </c>
      <c r="G104" s="162">
        <f>IFERROR(VLOOKUP($B104,'Round  (2)'!B:AI,10,0),0)</f>
        <v>0</v>
      </c>
      <c r="H104" s="162">
        <f>IFERROR(VLOOKUP($B104,'Round  (3)'!B:AE,14,0),0)</f>
        <v>0</v>
      </c>
      <c r="I104" s="162">
        <f>IFERROR(VLOOKUP($B104,'Round (4)'!B:AG,14,0),0)</f>
        <v>0</v>
      </c>
      <c r="J104" s="162">
        <f>IFERROR(VLOOKUP($B104,'Round  (5)'!B:AL,10,0),0)</f>
        <v>0</v>
      </c>
      <c r="K104" s="162">
        <f>IFERROR(VLOOKUP($B104,'Round  (6)'!B:AL,10,0),0)</f>
        <v>0</v>
      </c>
      <c r="L104" s="162">
        <f>IFERROR(VLOOKUP($B104,'Round  (7)'!B:AL,10,0),0)</f>
        <v>0</v>
      </c>
      <c r="M104" s="162">
        <f>IFERROR(VLOOKUP($B104,'Round  (8)'!B:AI,10,0),0)</f>
        <v>0</v>
      </c>
      <c r="N104" s="162">
        <f>IFERROR(VLOOKUP($B104,'Round  (9)'!B:AD,10,0),0)</f>
        <v>0</v>
      </c>
      <c r="O104" s="162">
        <f>IFERROR(VLOOKUP($B104,'Round  (10)'!B:T,10,0),0)</f>
        <v>0</v>
      </c>
      <c r="P104" s="162">
        <f>IFERROR(VLOOKUP($B104,'Round  (11)'!B:AA,10,0),0)</f>
        <v>0</v>
      </c>
      <c r="Q104" s="162">
        <f>IFERROR(VLOOKUP($B104,'Round  (12)'!B:AA,10,0),0)</f>
        <v>0</v>
      </c>
      <c r="R104" s="11" cm="1">
        <f t="array" ref="R104">IFERROR(SUM(F104:P104)-SUM(LARGE(F104:P104,{1,2})),F104)</f>
        <v>0</v>
      </c>
      <c r="S104" s="35" t="e">
        <f>VLOOKUP(B104,#REF!,9,0)+#REF!</f>
        <v>#REF!</v>
      </c>
      <c r="T104" s="165">
        <f t="shared" si="19"/>
        <v>0</v>
      </c>
      <c r="U104" s="83">
        <f t="shared" si="24"/>
        <v>0</v>
      </c>
      <c r="V104" s="183">
        <f t="shared" si="20"/>
        <v>1000</v>
      </c>
      <c r="W104" s="100">
        <f t="shared" si="25"/>
        <v>0</v>
      </c>
      <c r="Z104" s="69">
        <v>101</v>
      </c>
      <c r="AA104" s="69" t="s">
        <v>417</v>
      </c>
      <c r="AB104" s="69" t="s">
        <v>361</v>
      </c>
      <c r="AC104" s="69"/>
      <c r="AD104" s="69" t="s">
        <v>347</v>
      </c>
      <c r="AG104" s="69" t="s">
        <v>438</v>
      </c>
      <c r="AH104" s="132"/>
      <c r="AI104" s="69"/>
      <c r="AJ104" s="69"/>
    </row>
    <row r="105" spans="1:36" x14ac:dyDescent="0.3">
      <c r="A105" s="77">
        <f t="shared" si="18"/>
        <v>127</v>
      </c>
      <c r="B105" s="170" t="s">
        <v>247</v>
      </c>
      <c r="C105" s="45">
        <f t="shared" si="21"/>
        <v>0</v>
      </c>
      <c r="D105" s="45" t="str">
        <f t="shared" si="22"/>
        <v>Portdsmouth</v>
      </c>
      <c r="E105" s="45" t="str">
        <f t="shared" si="23"/>
        <v>NM</v>
      </c>
      <c r="F105" s="162">
        <f>IFERROR(VLOOKUP($B105,'Round 1'!B:AM,11,0),0)</f>
        <v>0.75126236281250003</v>
      </c>
      <c r="G105" s="162">
        <f>IFERROR(VLOOKUP($B105,'Round  (2)'!B:AI,10,0),0)</f>
        <v>0.26932046968750001</v>
      </c>
      <c r="H105" s="162">
        <f>IFERROR(VLOOKUP($B105,'Round  (3)'!B:AE,14,0),0)</f>
        <v>0</v>
      </c>
      <c r="I105" s="162">
        <f>IFERROR(VLOOKUP($B105,'Round (4)'!B:AG,14,0),0)</f>
        <v>4.1532051378124999</v>
      </c>
      <c r="J105" s="162">
        <f>IFERROR(VLOOKUP($B105,'Round  (5)'!B:AL,10,0),0)</f>
        <v>0</v>
      </c>
      <c r="K105" s="162">
        <f>IFERROR(VLOOKUP($B105,'Round  (6)'!B:AL,10,0),0)</f>
        <v>0</v>
      </c>
      <c r="L105" s="162">
        <f>IFERROR(VLOOKUP($B105,'Round  (7)'!B:AL,10,0),0)</f>
        <v>0</v>
      </c>
      <c r="M105" s="162">
        <f>IFERROR(VLOOKUP($B105,'Round  (8)'!B:AI,10,0),0)</f>
        <v>0</v>
      </c>
      <c r="N105" s="162">
        <f>IFERROR(VLOOKUP($B105,'Round  (9)'!B:AD,10,0),0)</f>
        <v>3.6740981969999997</v>
      </c>
      <c r="O105" s="162">
        <f>IFERROR(VLOOKUP($B105,'Round  (10)'!B:T,10,0),0)</f>
        <v>0</v>
      </c>
      <c r="P105" s="162">
        <f>IFERROR(VLOOKUP($B105,'Round  (11)'!B:AA,10,0),0)</f>
        <v>13</v>
      </c>
      <c r="Q105" s="162">
        <f>IFERROR(VLOOKUP($B105,'Round  (12)'!B:AA,10,0),0)</f>
        <v>0</v>
      </c>
      <c r="R105" s="11" cm="1">
        <f t="array" ref="R105">IFERROR(SUM(F105:P105)-SUM(LARGE(F105:P105,{1,2})),F105)</f>
        <v>4.6946810294999999</v>
      </c>
      <c r="S105" s="35" t="e">
        <f>VLOOKUP(B105,#REF!,9,0)+#REF!</f>
        <v>#REF!</v>
      </c>
      <c r="T105" s="165">
        <f t="shared" si="19"/>
        <v>21.847886167312499</v>
      </c>
      <c r="U105" s="83">
        <f t="shared" si="24"/>
        <v>0</v>
      </c>
      <c r="V105" s="183">
        <f t="shared" si="20"/>
        <v>978.15211383268752</v>
      </c>
      <c r="W105" s="100">
        <f t="shared" si="25"/>
        <v>0</v>
      </c>
      <c r="Z105" s="69">
        <v>102</v>
      </c>
      <c r="AA105" s="69" t="s">
        <v>394</v>
      </c>
      <c r="AB105" s="69" t="s">
        <v>361</v>
      </c>
      <c r="AC105" s="69"/>
      <c r="AD105" s="69" t="s">
        <v>347</v>
      </c>
      <c r="AG105" s="69" t="s">
        <v>51</v>
      </c>
      <c r="AH105" s="132"/>
      <c r="AI105" s="69"/>
      <c r="AJ105" s="69"/>
    </row>
    <row r="106" spans="1:36" x14ac:dyDescent="0.3">
      <c r="A106" s="77">
        <f t="shared" si="18"/>
        <v>122</v>
      </c>
      <c r="B106" s="170" t="s">
        <v>176</v>
      </c>
      <c r="C106" s="45" t="str">
        <f t="shared" si="21"/>
        <v>0</v>
      </c>
      <c r="D106" s="45" t="str">
        <f t="shared" si="22"/>
        <v/>
      </c>
      <c r="E106" s="45" t="str">
        <f t="shared" si="23"/>
        <v>NM</v>
      </c>
      <c r="F106" s="162">
        <f>IFERROR(VLOOKUP($B106,'Round 1'!B:AM,11,0),0)</f>
        <v>0.85048569375000005</v>
      </c>
      <c r="G106" s="162">
        <f>IFERROR(VLOOKUP($B106,'Round  (2)'!B:AI,10,0),0)</f>
        <v>0.51029141624999996</v>
      </c>
      <c r="H106" s="162">
        <f>IFERROR(VLOOKUP($B106,'Round  (3)'!B:AE,14,0),0)</f>
        <v>1.3324275868750002</v>
      </c>
      <c r="I106" s="162">
        <f>IFERROR(VLOOKUP($B106,'Round (4)'!B:AG,14,0),0)</f>
        <v>5.2730113012500004</v>
      </c>
      <c r="J106" s="162">
        <f>IFERROR(VLOOKUP($B106,'Round  (5)'!B:AL,10,0),0)</f>
        <v>0</v>
      </c>
      <c r="K106" s="162">
        <f>IFERROR(VLOOKUP($B106,'Round  (6)'!B:AL,10,0),0)</f>
        <v>7.1440798275000006</v>
      </c>
      <c r="L106" s="162">
        <f>IFERROR(VLOOKUP($B106,'Round  (7)'!B:AL,10,0),0)</f>
        <v>0</v>
      </c>
      <c r="M106" s="162">
        <f>IFERROR(VLOOKUP($B106,'Round  (8)'!B:AI,10,0),0)</f>
        <v>5</v>
      </c>
      <c r="N106" s="162">
        <f>IFERROR(VLOOKUP($B106,'Round  (9)'!B:AD,10,0),0)</f>
        <v>2.3269288581000001</v>
      </c>
      <c r="O106" s="162">
        <f>IFERROR(VLOOKUP($B106,'Round  (10)'!B:T,10,0),0)</f>
        <v>0</v>
      </c>
      <c r="P106" s="162">
        <f>IFERROR(VLOOKUP($B106,'Round  (11)'!B:AA,10,0),0)</f>
        <v>2</v>
      </c>
      <c r="Q106" s="162">
        <f>IFERROR(VLOOKUP($B106,'Round  (12)'!B:AA,10,0),0)</f>
        <v>4.1532051378124999</v>
      </c>
      <c r="R106" s="11" cm="1">
        <f t="array" ref="R106">IFERROR(SUM(F106:P106)-SUM(LARGE(F106:P106,{1,2})),F106)</f>
        <v>12.020133554975001</v>
      </c>
      <c r="S106" s="35" t="e">
        <f>VLOOKUP(B106,#REF!,9,0)+#REF!</f>
        <v>#REF!</v>
      </c>
      <c r="T106" s="165">
        <f t="shared" si="19"/>
        <v>28.590429821537501</v>
      </c>
      <c r="U106" s="83">
        <f t="shared" si="24"/>
        <v>0</v>
      </c>
      <c r="V106" s="183">
        <f t="shared" si="20"/>
        <v>971.40957017846245</v>
      </c>
      <c r="W106" s="100">
        <f t="shared" si="25"/>
        <v>0</v>
      </c>
      <c r="Z106" s="69">
        <v>103</v>
      </c>
      <c r="AA106" s="69" t="s">
        <v>391</v>
      </c>
      <c r="AB106" s="69" t="s">
        <v>361</v>
      </c>
      <c r="AC106" s="69"/>
      <c r="AD106" s="69" t="s">
        <v>347</v>
      </c>
      <c r="AG106" s="69" t="s">
        <v>504</v>
      </c>
      <c r="AH106" s="132"/>
      <c r="AI106" s="69"/>
      <c r="AJ106" s="69"/>
    </row>
    <row r="107" spans="1:36" x14ac:dyDescent="0.3">
      <c r="A107" s="77">
        <f t="shared" si="18"/>
        <v>181</v>
      </c>
      <c r="B107" s="170" t="s">
        <v>457</v>
      </c>
      <c r="C107" s="45" t="str">
        <f t="shared" si="21"/>
        <v>0</v>
      </c>
      <c r="D107" s="45" t="str">
        <f t="shared" si="22"/>
        <v/>
      </c>
      <c r="E107" s="45" t="str">
        <f t="shared" si="23"/>
        <v>NM</v>
      </c>
      <c r="F107" s="162">
        <f>IFERROR(VLOOKUP($B107,'Round 1'!B:AM,11,0),0)</f>
        <v>0</v>
      </c>
      <c r="G107" s="162">
        <f>IFERROR(VLOOKUP($B107,'Round  (2)'!B:AI,10,0),0)</f>
        <v>0</v>
      </c>
      <c r="H107" s="162">
        <f>IFERROR(VLOOKUP($B107,'Round  (3)'!B:AE,14,0),0)</f>
        <v>0</v>
      </c>
      <c r="I107" s="162">
        <f>IFERROR(VLOOKUP($B107,'Round (4)'!B:AG,14,0),0)</f>
        <v>0</v>
      </c>
      <c r="J107" s="162">
        <f>IFERROR(VLOOKUP($B107,'Round  (5)'!B:AL,10,0),0)</f>
        <v>0</v>
      </c>
      <c r="K107" s="162">
        <f>IFERROR(VLOOKUP($B107,'Round  (6)'!B:AL,10,0),0)</f>
        <v>0</v>
      </c>
      <c r="L107" s="162">
        <f>IFERROR(VLOOKUP($B107,'Round  (7)'!B:AL,10,0),0)</f>
        <v>0</v>
      </c>
      <c r="M107" s="162">
        <f>IFERROR(VLOOKUP($B107,'Round  (8)'!B:AI,10,0),0)</f>
        <v>0</v>
      </c>
      <c r="N107" s="162">
        <f>IFERROR(VLOOKUP($B107,'Round  (9)'!B:AD,10,0),0)</f>
        <v>0</v>
      </c>
      <c r="O107" s="162">
        <f>IFERROR(VLOOKUP($B107,'Round  (10)'!B:T,10,0),0)</f>
        <v>0</v>
      </c>
      <c r="P107" s="162">
        <f>IFERROR(VLOOKUP($B107,'Round  (11)'!B:AA,10,0),0)</f>
        <v>0</v>
      </c>
      <c r="Q107" s="162">
        <f>IFERROR(VLOOKUP($B107,'Round  (12)'!B:AA,10,0),0)</f>
        <v>0</v>
      </c>
      <c r="R107" s="11" cm="1">
        <f t="array" ref="R107">IFERROR(SUM(F107:P107)-SUM(LARGE(F107:P107,{1,2})),F107)</f>
        <v>0</v>
      </c>
      <c r="S107" s="35" t="e">
        <f>VLOOKUP(B107,#REF!,9,0)+#REF!</f>
        <v>#REF!</v>
      </c>
      <c r="T107" s="165">
        <f t="shared" si="19"/>
        <v>0</v>
      </c>
      <c r="U107" s="83">
        <f t="shared" si="24"/>
        <v>0</v>
      </c>
      <c r="V107" s="183">
        <f t="shared" si="20"/>
        <v>1000</v>
      </c>
      <c r="W107" s="100">
        <f t="shared" si="25"/>
        <v>0</v>
      </c>
      <c r="Z107" s="69">
        <v>104</v>
      </c>
      <c r="AA107" s="69" t="s">
        <v>405</v>
      </c>
      <c r="AB107" s="69" t="s">
        <v>361</v>
      </c>
      <c r="AC107" s="69"/>
      <c r="AD107" s="69" t="s">
        <v>347</v>
      </c>
      <c r="AG107" s="69" t="s">
        <v>174</v>
      </c>
      <c r="AH107" s="132"/>
      <c r="AI107" s="69"/>
      <c r="AJ107" s="69"/>
    </row>
    <row r="108" spans="1:36" x14ac:dyDescent="0.3">
      <c r="A108" s="77">
        <f t="shared" si="18"/>
        <v>112</v>
      </c>
      <c r="B108" s="170" t="s">
        <v>159</v>
      </c>
      <c r="C108" s="45" t="str">
        <f t="shared" si="21"/>
        <v>0</v>
      </c>
      <c r="D108" s="45" t="str">
        <f t="shared" si="22"/>
        <v/>
      </c>
      <c r="E108" s="45" t="str">
        <f t="shared" si="23"/>
        <v>NM</v>
      </c>
      <c r="F108" s="162">
        <f>IFERROR(VLOOKUP($B108,'Round 1'!B:AM,11,0),0)</f>
        <v>1.4600004409375</v>
      </c>
      <c r="G108" s="162">
        <f>IFERROR(VLOOKUP($B108,'Round  (2)'!B:AI,10,0),0)</f>
        <v>0.19844666187500001</v>
      </c>
      <c r="H108" s="162">
        <f>IFERROR(VLOOKUP($B108,'Round  (3)'!B:AE,14,0),0)</f>
        <v>0.56699046250000007</v>
      </c>
      <c r="I108" s="162">
        <f>IFERROR(VLOOKUP($B108,'Round (4)'!B:AG,14,0),0)</f>
        <v>3.0333989743750003</v>
      </c>
      <c r="J108" s="162">
        <f>IFERROR(VLOOKUP($B108,'Round  (5)'!B:AL,10,0),0)</f>
        <v>0.68038855500000006</v>
      </c>
      <c r="K108" s="162">
        <f>IFERROR(VLOOKUP($B108,'Round  (6)'!B:AL,10,0),0)</f>
        <v>3.2318456362500001</v>
      </c>
      <c r="L108" s="162">
        <f>IFERROR(VLOOKUP($B108,'Round  (7)'!B:AL,10,0),0)</f>
        <v>0.68038855500000006</v>
      </c>
      <c r="M108" s="162">
        <f>IFERROR(VLOOKUP($B108,'Round  (8)'!B:AI,10,0),0)</f>
        <v>8</v>
      </c>
      <c r="N108" s="162">
        <f>IFERROR(VLOOKUP($B108,'Round  (9)'!B:AD,10,0),0)</f>
        <v>0.36287389600000008</v>
      </c>
      <c r="O108" s="162">
        <f>IFERROR(VLOOKUP($B108,'Round  (10)'!B:T,10,0),0)</f>
        <v>0</v>
      </c>
      <c r="P108" s="162">
        <f>IFERROR(VLOOKUP($B108,'Round  (11)'!B:AA,10,0),0)</f>
        <v>13</v>
      </c>
      <c r="Q108" s="162">
        <f>IFERROR(VLOOKUP($B108,'Round  (12)'!B:AA,10,0),0)</f>
        <v>7.4984488665625006</v>
      </c>
      <c r="R108" s="11" cm="1">
        <f t="array" ref="R108">IFERROR(SUM(F108:P108)-SUM(LARGE(F108:P108,{1,2})),F108)</f>
        <v>10.214333181937501</v>
      </c>
      <c r="S108" s="35" t="e">
        <f>VLOOKUP(B108,#REF!,9,0)+#REF!</f>
        <v>#REF!</v>
      </c>
      <c r="T108" s="165">
        <f t="shared" si="19"/>
        <v>38.712782048500003</v>
      </c>
      <c r="U108" s="83">
        <f t="shared" si="24"/>
        <v>0</v>
      </c>
      <c r="V108" s="183">
        <f t="shared" si="20"/>
        <v>961.2872179515</v>
      </c>
      <c r="W108" s="100">
        <f t="shared" si="25"/>
        <v>0</v>
      </c>
      <c r="Z108" s="69">
        <v>105</v>
      </c>
      <c r="AA108" s="69" t="s">
        <v>451</v>
      </c>
      <c r="AB108" s="69" t="s">
        <v>351</v>
      </c>
      <c r="AC108" s="69"/>
      <c r="AD108" s="69" t="s">
        <v>347</v>
      </c>
      <c r="AG108" s="69" t="s">
        <v>505</v>
      </c>
      <c r="AH108" s="132"/>
      <c r="AI108" s="69"/>
      <c r="AJ108" s="69"/>
    </row>
    <row r="109" spans="1:36" x14ac:dyDescent="0.3">
      <c r="A109" s="77">
        <f t="shared" si="18"/>
        <v>103</v>
      </c>
      <c r="B109" s="170" t="s">
        <v>156</v>
      </c>
      <c r="C109" s="45" t="str">
        <f t="shared" si="21"/>
        <v>0</v>
      </c>
      <c r="D109" s="45" t="str">
        <f t="shared" si="22"/>
        <v/>
      </c>
      <c r="E109" s="45" t="str">
        <f t="shared" si="23"/>
        <v>NM</v>
      </c>
      <c r="F109" s="162">
        <f>IFERROR(VLOOKUP($B109,'Round 1'!B:AM,11,0),0)</f>
        <v>2.3246608962500002</v>
      </c>
      <c r="G109" s="162">
        <f>IFERROR(VLOOKUP($B109,'Round  (2)'!B:AI,10,0),0)</f>
        <v>1.6584471028125001</v>
      </c>
      <c r="H109" s="162">
        <f>IFERROR(VLOOKUP($B109,'Round  (3)'!B:AE,14,0),0)</f>
        <v>4.762719885000001</v>
      </c>
      <c r="I109" s="162">
        <f>IFERROR(VLOOKUP($B109,'Round (4)'!B:AG,14,0),0)</f>
        <v>2.6790299353125002</v>
      </c>
      <c r="J109" s="162">
        <f>IFERROR(VLOOKUP($B109,'Round  (5)'!B:AL,10,0),0)</f>
        <v>0</v>
      </c>
      <c r="K109" s="162">
        <f>IFERROR(VLOOKUP($B109,'Round  (6)'!B:AL,10,0),0)</f>
        <v>5.7266036712500004</v>
      </c>
      <c r="L109" s="162">
        <f>IFERROR(VLOOKUP($B109,'Round  (7)'!B:AL,10,0),0)</f>
        <v>1.219029494375</v>
      </c>
      <c r="M109" s="162">
        <f>IFERROR(VLOOKUP($B109,'Round  (8)'!B:AI,10,0),0)</f>
        <v>12</v>
      </c>
      <c r="N109" s="162">
        <f>IFERROR(VLOOKUP($B109,'Round  (9)'!B:AD,10,0),0)</f>
        <v>0.95254397700000004</v>
      </c>
      <c r="O109" s="162">
        <f>IFERROR(VLOOKUP($B109,'Round  (10)'!B:T,10,0),0)</f>
        <v>1.8285442415625</v>
      </c>
      <c r="P109" s="162">
        <f>IFERROR(VLOOKUP($B109,'Round  (11)'!B:AA,10,0),0)</f>
        <v>13</v>
      </c>
      <c r="Q109" s="162">
        <f>IFERROR(VLOOKUP($B109,'Round  (12)'!B:AA,10,0),0)</f>
        <v>7.6827207668750006</v>
      </c>
      <c r="R109" s="11" cm="1">
        <f t="array" ref="R109">IFERROR(SUM(F109:P109)-SUM(LARGE(F109:P109,{1,2})),F109)</f>
        <v>21.151579203562505</v>
      </c>
      <c r="S109" s="35" t="e">
        <f>VLOOKUP(B109,#REF!,9,0)+#REF!</f>
        <v>#REF!</v>
      </c>
      <c r="T109" s="165">
        <f t="shared" si="19"/>
        <v>53.834299970437506</v>
      </c>
      <c r="U109" s="83">
        <f t="shared" si="24"/>
        <v>0</v>
      </c>
      <c r="V109" s="183">
        <f t="shared" si="20"/>
        <v>946.16570002956246</v>
      </c>
      <c r="W109" s="100">
        <f t="shared" si="25"/>
        <v>0</v>
      </c>
      <c r="Z109" s="69">
        <v>106</v>
      </c>
      <c r="AA109" s="69" t="s">
        <v>56</v>
      </c>
      <c r="AB109" s="69" t="s">
        <v>351</v>
      </c>
      <c r="AC109" s="69"/>
      <c r="AD109" s="69" t="s">
        <v>347</v>
      </c>
      <c r="AG109" s="69" t="s">
        <v>404</v>
      </c>
      <c r="AH109" s="132"/>
      <c r="AI109" s="69"/>
      <c r="AJ109" s="69"/>
    </row>
    <row r="110" spans="1:36" x14ac:dyDescent="0.3">
      <c r="A110" s="77">
        <f t="shared" si="18"/>
        <v>151</v>
      </c>
      <c r="B110" s="170" t="s">
        <v>163</v>
      </c>
      <c r="C110" s="45" t="str">
        <f t="shared" si="21"/>
        <v>0</v>
      </c>
      <c r="D110" s="45" t="str">
        <f t="shared" si="22"/>
        <v/>
      </c>
      <c r="E110" s="45" t="str">
        <f t="shared" si="23"/>
        <v>NM</v>
      </c>
      <c r="F110" s="162">
        <f>IFERROR(VLOOKUP($B110,'Round 1'!B:AM,11,0),0)</f>
        <v>1.8285442415625002</v>
      </c>
      <c r="G110" s="162">
        <f>IFERROR(VLOOKUP($B110,'Round  (2)'!B:AI,10,0),0)</f>
        <v>0.29766999281250001</v>
      </c>
      <c r="H110" s="162">
        <f>IFERROR(VLOOKUP($B110,'Round  (3)'!B:AE,14,0),0)</f>
        <v>2.1829132806250002</v>
      </c>
      <c r="I110" s="162">
        <f>IFERROR(VLOOKUP($B110,'Round (4)'!B:AG,14,0),0)</f>
        <v>4.5500984615625004</v>
      </c>
      <c r="J110" s="162">
        <f>IFERROR(VLOOKUP($B110,'Round  (5)'!B:AL,10,0),0)</f>
        <v>0</v>
      </c>
      <c r="K110" s="162">
        <f>IFERROR(VLOOKUP($B110,'Round  (6)'!B:AL,10,0),0)</f>
        <v>0</v>
      </c>
      <c r="L110" s="162">
        <f>IFERROR(VLOOKUP($B110,'Round  (7)'!B:AL,10,0),0)</f>
        <v>0</v>
      </c>
      <c r="M110" s="162">
        <f>IFERROR(VLOOKUP($B110,'Round  (8)'!B:AI,10,0),0)</f>
        <v>0</v>
      </c>
      <c r="N110" s="162">
        <f>IFERROR(VLOOKUP($B110,'Round  (9)'!B:AD,10,0),0)</f>
        <v>0</v>
      </c>
      <c r="O110" s="162">
        <f>IFERROR(VLOOKUP($B110,'Round  (10)'!B:T,10,0),0)</f>
        <v>0</v>
      </c>
      <c r="P110" s="162">
        <f>IFERROR(VLOOKUP($B110,'Round  (11)'!B:AA,10,0),0)</f>
        <v>0</v>
      </c>
      <c r="Q110" s="162">
        <f>IFERROR(VLOOKUP($B110,'Round  (12)'!B:AA,10,0),0)</f>
        <v>0</v>
      </c>
      <c r="R110" s="11" cm="1">
        <f t="array" ref="R110">IFERROR(SUM(F110:P110)-SUM(LARGE(F110:P110,{1,2})),F110)</f>
        <v>2.1262142343750003</v>
      </c>
      <c r="S110" s="35" t="e">
        <f>VLOOKUP(B110,#REF!,9,0)+#REF!</f>
        <v>#REF!</v>
      </c>
      <c r="T110" s="165">
        <f t="shared" si="19"/>
        <v>8.8592259765625005</v>
      </c>
      <c r="U110" s="83">
        <f t="shared" si="24"/>
        <v>0</v>
      </c>
      <c r="V110" s="183">
        <f t="shared" si="20"/>
        <v>991.14077402343753</v>
      </c>
      <c r="W110" s="100">
        <f t="shared" si="25"/>
        <v>0</v>
      </c>
      <c r="Z110" s="69">
        <v>107</v>
      </c>
      <c r="AA110" s="69" t="s">
        <v>62</v>
      </c>
      <c r="AB110" s="69" t="s">
        <v>361</v>
      </c>
      <c r="AC110" s="69"/>
      <c r="AD110" s="69" t="s">
        <v>347</v>
      </c>
      <c r="AG110" s="69" t="s">
        <v>506</v>
      </c>
      <c r="AH110" s="132"/>
      <c r="AI110" s="69"/>
      <c r="AJ110" s="69"/>
    </row>
    <row r="111" spans="1:36" x14ac:dyDescent="0.3">
      <c r="A111" s="77">
        <f t="shared" si="18"/>
        <v>113</v>
      </c>
      <c r="B111" s="170" t="s">
        <v>169</v>
      </c>
      <c r="C111" s="45" t="str">
        <f t="shared" si="21"/>
        <v>0</v>
      </c>
      <c r="D111" s="45" t="str">
        <f t="shared" si="22"/>
        <v/>
      </c>
      <c r="E111" s="45" t="str">
        <f t="shared" si="23"/>
        <v>NM</v>
      </c>
      <c r="F111" s="162">
        <f>IFERROR(VLOOKUP($B111,'Round 1'!B:AM,11,0),0)</f>
        <v>0.31184475437500003</v>
      </c>
      <c r="G111" s="162">
        <f>IFERROR(VLOOKUP($B111,'Round  (2)'!B:AI,10,0),0)</f>
        <v>0.83631093218750008</v>
      </c>
      <c r="H111" s="162">
        <f>IFERROR(VLOOKUP($B111,'Round  (3)'!B:AE,14,0),0)</f>
        <v>0.73708760125000006</v>
      </c>
      <c r="I111" s="162">
        <f>IFERROR(VLOOKUP($B111,'Round (4)'!B:AG,14,0),0)</f>
        <v>0</v>
      </c>
      <c r="J111" s="162">
        <f>IFERROR(VLOOKUP($B111,'Round  (5)'!B:AL,10,0),0)</f>
        <v>0.68038855500000006</v>
      </c>
      <c r="K111" s="162">
        <f>IFERROR(VLOOKUP($B111,'Round  (6)'!B:AL,10,0),0)</f>
        <v>1.842719003125</v>
      </c>
      <c r="L111" s="162">
        <f>IFERROR(VLOOKUP($B111,'Round  (7)'!B:AL,10,0),0)</f>
        <v>0.68038855500000006</v>
      </c>
      <c r="M111" s="162">
        <f>IFERROR(VLOOKUP($B111,'Round  (8)'!B:AI,10,0),0)</f>
        <v>10</v>
      </c>
      <c r="N111" s="162">
        <f>IFERROR(VLOOKUP($B111,'Round  (9)'!B:AD,10,0),0)</f>
        <v>0.18143694800000004</v>
      </c>
      <c r="O111" s="162">
        <f>IFERROR(VLOOKUP($B111,'Round  (10)'!B:T,10,0),0)</f>
        <v>0.48194189312500002</v>
      </c>
      <c r="P111" s="162">
        <f>IFERROR(VLOOKUP($B111,'Round  (11)'!B:AA,10,0),0)</f>
        <v>15</v>
      </c>
      <c r="Q111" s="162">
        <f>IFERROR(VLOOKUP($B111,'Round  (12)'!B:AA,10,0),0)</f>
        <v>7.6685460053125007</v>
      </c>
      <c r="R111" s="11" cm="1">
        <f t="array" ref="R111">IFERROR(SUM(F111:P111)-SUM(LARGE(F111:P111,{1,2})),F111)</f>
        <v>5.752118242062501</v>
      </c>
      <c r="S111" s="35" t="e">
        <f>VLOOKUP(B111,#REF!,9,0)+#REF!</f>
        <v>#REF!</v>
      </c>
      <c r="T111" s="165">
        <f t="shared" si="19"/>
        <v>38.420664247375001</v>
      </c>
      <c r="U111" s="83">
        <f t="shared" si="24"/>
        <v>0</v>
      </c>
      <c r="V111" s="183">
        <f t="shared" si="20"/>
        <v>961.57933575262496</v>
      </c>
      <c r="W111" s="100">
        <f t="shared" si="25"/>
        <v>0</v>
      </c>
      <c r="Z111" s="69">
        <v>108</v>
      </c>
      <c r="AA111" s="69" t="s">
        <v>412</v>
      </c>
      <c r="AB111" s="69" t="s">
        <v>351</v>
      </c>
      <c r="AC111" s="69"/>
      <c r="AD111" s="69" t="s">
        <v>347</v>
      </c>
      <c r="AG111" s="69" t="s">
        <v>80</v>
      </c>
      <c r="AH111" s="132"/>
      <c r="AI111" s="69"/>
      <c r="AJ111" s="69"/>
    </row>
    <row r="112" spans="1:36" x14ac:dyDescent="0.3">
      <c r="A112" s="77">
        <f t="shared" si="18"/>
        <v>146</v>
      </c>
      <c r="B112" s="170" t="s">
        <v>174</v>
      </c>
      <c r="C112" s="45" t="str">
        <f t="shared" si="21"/>
        <v>S</v>
      </c>
      <c r="D112" s="45" t="str">
        <f t="shared" si="22"/>
        <v>Portsmouth</v>
      </c>
      <c r="E112" s="45" t="str">
        <f t="shared" si="23"/>
        <v>NM</v>
      </c>
      <c r="F112" s="162">
        <f>IFERROR(VLOOKUP($B112,'Round 1'!B:AM,11,0),0)</f>
        <v>0.39689332375000003</v>
      </c>
      <c r="G112" s="162">
        <f>IFERROR(VLOOKUP($B112,'Round  (2)'!B:AI,10,0),0)</f>
        <v>0.14174761562500002</v>
      </c>
      <c r="H112" s="162">
        <f>IFERROR(VLOOKUP($B112,'Round  (3)'!B:AE,14,0),0)</f>
        <v>1.1339809250000001</v>
      </c>
      <c r="I112" s="162">
        <f>IFERROR(VLOOKUP($B112,'Round (4)'!B:AG,14,0),0)</f>
        <v>2.2396123268750001</v>
      </c>
      <c r="J112" s="162">
        <f>IFERROR(VLOOKUP($B112,'Round  (5)'!B:AL,10,0),0)</f>
        <v>0</v>
      </c>
      <c r="K112" s="162">
        <f>IFERROR(VLOOKUP($B112,'Round  (6)'!B:AL,10,0),0)</f>
        <v>0</v>
      </c>
      <c r="L112" s="162">
        <f>IFERROR(VLOOKUP($B112,'Round  (7)'!B:AL,10,0),0)</f>
        <v>0</v>
      </c>
      <c r="M112" s="162">
        <f>IFERROR(VLOOKUP($B112,'Round  (8)'!B:AI,10,0),0)</f>
        <v>0</v>
      </c>
      <c r="N112" s="162">
        <f>IFERROR(VLOOKUP($B112,'Round  (9)'!B:AD,10,0),0)</f>
        <v>5.4431084400000003E-2</v>
      </c>
      <c r="O112" s="162">
        <f>IFERROR(VLOOKUP($B112,'Round  (10)'!B:T,10,0),0)</f>
        <v>0</v>
      </c>
      <c r="P112" s="162">
        <f>IFERROR(VLOOKUP($B112,'Round  (11)'!B:AA,10,0),0)</f>
        <v>7</v>
      </c>
      <c r="Q112" s="162">
        <f>IFERROR(VLOOKUP($B112,'Round  (12)'!B:AA,10,0),0)</f>
        <v>0</v>
      </c>
      <c r="R112" s="11" cm="1">
        <f t="array" ref="R112">IFERROR(SUM(F112:P112)-SUM(LARGE(F112:P112,{1,2})),F112)</f>
        <v>1.7270529487750004</v>
      </c>
      <c r="S112" s="35" t="e">
        <f>VLOOKUP(B112,#REF!,9,0)+#REF!</f>
        <v>#REF!</v>
      </c>
      <c r="T112" s="165">
        <f t="shared" si="19"/>
        <v>10.966665275650001</v>
      </c>
      <c r="U112" s="83">
        <f t="shared" si="24"/>
        <v>0</v>
      </c>
      <c r="V112" s="183">
        <f t="shared" si="20"/>
        <v>989.03333472434997</v>
      </c>
      <c r="W112" s="100">
        <f t="shared" si="25"/>
        <v>0</v>
      </c>
      <c r="Z112" s="69">
        <v>109</v>
      </c>
      <c r="AA112" s="69" t="s">
        <v>65</v>
      </c>
      <c r="AB112" s="69"/>
      <c r="AC112" s="69"/>
      <c r="AD112" s="69" t="s">
        <v>347</v>
      </c>
      <c r="AG112" s="69" t="s">
        <v>415</v>
      </c>
      <c r="AH112" s="132"/>
      <c r="AI112" s="69"/>
      <c r="AJ112" s="69"/>
    </row>
    <row r="113" spans="1:36" x14ac:dyDescent="0.3">
      <c r="A113" s="77">
        <f t="shared" si="18"/>
        <v>152</v>
      </c>
      <c r="B113" s="170" t="s">
        <v>285</v>
      </c>
      <c r="C113" s="45" t="str">
        <f t="shared" si="21"/>
        <v>S</v>
      </c>
      <c r="D113" s="45" t="str">
        <f t="shared" si="22"/>
        <v>Whitehaven</v>
      </c>
      <c r="E113" s="45" t="str">
        <f t="shared" si="23"/>
        <v>NM</v>
      </c>
      <c r="F113" s="162">
        <f>IFERROR(VLOOKUP($B113,'Round 1'!B:AM,11,0),0)</f>
        <v>0</v>
      </c>
      <c r="G113" s="162">
        <f>IFERROR(VLOOKUP($B113,'Round  (2)'!B:AI,10,0),0)</f>
        <v>1.07728187875</v>
      </c>
      <c r="H113" s="162">
        <f>IFERROR(VLOOKUP($B113,'Round  (3)'!B:AE,14,0),0)</f>
        <v>0</v>
      </c>
      <c r="I113" s="162">
        <f>IFERROR(VLOOKUP($B113,'Round (4)'!B:AG,14,0),0)</f>
        <v>7.1440798275000006</v>
      </c>
      <c r="J113" s="162">
        <f>IFERROR(VLOOKUP($B113,'Round  (5)'!B:AL,10,0),0)</f>
        <v>0</v>
      </c>
      <c r="K113" s="162">
        <f>IFERROR(VLOOKUP($B113,'Round  (6)'!B:AL,10,0),0)</f>
        <v>0</v>
      </c>
      <c r="L113" s="162">
        <f>IFERROR(VLOOKUP($B113,'Round  (7)'!B:AL,10,0),0)</f>
        <v>0.45359237000000002</v>
      </c>
      <c r="M113" s="162">
        <f>IFERROR(VLOOKUP($B113,'Round  (8)'!B:AI,10,0),0)</f>
        <v>0</v>
      </c>
      <c r="N113" s="162">
        <f>IFERROR(VLOOKUP($B113,'Round  (9)'!B:AD,10,0),0)</f>
        <v>0</v>
      </c>
      <c r="O113" s="162">
        <f>IFERROR(VLOOKUP($B113,'Round  (10)'!B:T,10,0),0)</f>
        <v>0</v>
      </c>
      <c r="P113" s="162">
        <f>IFERROR(VLOOKUP($B113,'Round  (11)'!B:AA,10,0),0)</f>
        <v>0</v>
      </c>
      <c r="Q113" s="162">
        <f>IFERROR(VLOOKUP($B113,'Round  (12)'!B:AA,10,0),0)</f>
        <v>0</v>
      </c>
      <c r="R113" s="11" cm="1">
        <f t="array" ref="R113">IFERROR(SUM(F113:P113)-SUM(LARGE(F113:P113,{1,2})),F113)</f>
        <v>0.45359237000000086</v>
      </c>
      <c r="S113" s="35" t="e">
        <f>VLOOKUP(B113,#REF!,9,0)+#REF!</f>
        <v>#REF!</v>
      </c>
      <c r="T113" s="165">
        <f t="shared" si="19"/>
        <v>8.6749540762500015</v>
      </c>
      <c r="U113" s="83">
        <f t="shared" si="24"/>
        <v>0</v>
      </c>
      <c r="V113" s="183">
        <f t="shared" si="20"/>
        <v>991.32504592375005</v>
      </c>
      <c r="W113" s="100">
        <f t="shared" si="25"/>
        <v>0</v>
      </c>
      <c r="Z113" s="69">
        <v>110</v>
      </c>
      <c r="AA113" s="69"/>
      <c r="AB113" s="69"/>
      <c r="AC113" s="69"/>
      <c r="AD113" s="69"/>
      <c r="AG113" s="69" t="s">
        <v>262</v>
      </c>
      <c r="AH113" s="132"/>
      <c r="AI113" s="69"/>
      <c r="AJ113" s="69"/>
    </row>
    <row r="114" spans="1:36" x14ac:dyDescent="0.3">
      <c r="A114" s="77">
        <f t="shared" si="18"/>
        <v>181</v>
      </c>
      <c r="B114" s="170" t="s">
        <v>289</v>
      </c>
      <c r="C114" s="45" t="str">
        <f t="shared" si="21"/>
        <v>0</v>
      </c>
      <c r="D114" s="45" t="str">
        <f t="shared" si="22"/>
        <v/>
      </c>
      <c r="E114" s="45" t="str">
        <f t="shared" si="23"/>
        <v>NM</v>
      </c>
      <c r="F114" s="162">
        <f>IFERROR(VLOOKUP($B114,'Round 1'!B:AM,11,0),0)</f>
        <v>0</v>
      </c>
      <c r="G114" s="162">
        <f>IFERROR(VLOOKUP($B114,'Round  (2)'!B:AI,10,0),0)</f>
        <v>0</v>
      </c>
      <c r="H114" s="162">
        <f>IFERROR(VLOOKUP($B114,'Round  (3)'!B:AE,14,0),0)</f>
        <v>0</v>
      </c>
      <c r="I114" s="162">
        <f>IFERROR(VLOOKUP($B114,'Round (4)'!B:AG,14,0),0)</f>
        <v>0</v>
      </c>
      <c r="J114" s="162">
        <f>IFERROR(VLOOKUP($B114,'Round  (5)'!B:AL,10,0),0)</f>
        <v>0</v>
      </c>
      <c r="K114" s="162">
        <f>IFERROR(VLOOKUP($B114,'Round  (6)'!B:AL,10,0),0)</f>
        <v>0</v>
      </c>
      <c r="L114" s="162">
        <f>IFERROR(VLOOKUP($B114,'Round  (7)'!B:AL,10,0),0)</f>
        <v>0</v>
      </c>
      <c r="M114" s="162">
        <f>IFERROR(VLOOKUP($B114,'Round  (8)'!B:AI,10,0),0)</f>
        <v>0</v>
      </c>
      <c r="N114" s="162">
        <f>IFERROR(VLOOKUP($B114,'Round  (9)'!B:AD,10,0),0)</f>
        <v>0</v>
      </c>
      <c r="O114" s="162">
        <f>IFERROR(VLOOKUP($B114,'Round  (10)'!B:T,10,0),0)</f>
        <v>0</v>
      </c>
      <c r="P114" s="162">
        <f>IFERROR(VLOOKUP($B114,'Round  (11)'!B:AA,10,0),0)</f>
        <v>0</v>
      </c>
      <c r="Q114" s="162">
        <f>IFERROR(VLOOKUP($B114,'Round  (12)'!B:AA,10,0),0)</f>
        <v>0</v>
      </c>
      <c r="R114" s="11" cm="1">
        <f t="array" ref="R114">IFERROR(SUM(F114:P114)-SUM(LARGE(F114:P114,{1,2})),F114)</f>
        <v>0</v>
      </c>
      <c r="S114" s="35" t="e">
        <f>VLOOKUP(B114,#REF!,9,0)+#REF!</f>
        <v>#REF!</v>
      </c>
      <c r="T114" s="165">
        <f t="shared" si="19"/>
        <v>0</v>
      </c>
      <c r="U114" s="83">
        <f t="shared" si="24"/>
        <v>0</v>
      </c>
      <c r="V114" s="183">
        <f t="shared" si="20"/>
        <v>1000</v>
      </c>
      <c r="W114" s="100">
        <f t="shared" si="25"/>
        <v>0</v>
      </c>
      <c r="Z114" s="69">
        <v>111</v>
      </c>
      <c r="AA114" s="69"/>
      <c r="AB114" s="69"/>
      <c r="AC114" s="69"/>
      <c r="AD114" s="69"/>
      <c r="AG114" s="69" t="s">
        <v>175</v>
      </c>
      <c r="AH114" s="132"/>
      <c r="AI114" s="69"/>
      <c r="AJ114" s="69"/>
    </row>
    <row r="115" spans="1:36" x14ac:dyDescent="0.3">
      <c r="A115" s="77">
        <f t="shared" si="18"/>
        <v>173</v>
      </c>
      <c r="B115" s="170" t="s">
        <v>240</v>
      </c>
      <c r="C115" s="45" t="str">
        <f t="shared" si="21"/>
        <v>J</v>
      </c>
      <c r="D115" s="45" t="str">
        <f t="shared" si="22"/>
        <v>Poole</v>
      </c>
      <c r="E115" s="45" t="str">
        <f t="shared" si="23"/>
        <v>NM</v>
      </c>
      <c r="F115" s="162">
        <f>IFERROR(VLOOKUP($B115,'Round 1'!B:AM,11,0),0)</f>
        <v>0.87883521687499999</v>
      </c>
      <c r="G115" s="162">
        <f>IFERROR(VLOOKUP($B115,'Round  (2)'!B:AI,10,0),0)</f>
        <v>0</v>
      </c>
      <c r="H115" s="162">
        <f>IFERROR(VLOOKUP($B115,'Round  (3)'!B:AE,14,0),0)</f>
        <v>0</v>
      </c>
      <c r="I115" s="162">
        <f>IFERROR(VLOOKUP($B115,'Round (4)'!B:AG,14,0),0)</f>
        <v>0</v>
      </c>
      <c r="J115" s="162">
        <f>IFERROR(VLOOKUP($B115,'Round  (5)'!B:AL,10,0),0)</f>
        <v>0</v>
      </c>
      <c r="K115" s="162">
        <f>IFERROR(VLOOKUP($B115,'Round  (6)'!B:AL,10,0),0)</f>
        <v>0</v>
      </c>
      <c r="L115" s="162">
        <f>IFERROR(VLOOKUP($B115,'Round  (7)'!B:AL,10,0),0)</f>
        <v>0</v>
      </c>
      <c r="M115" s="162">
        <f>IFERROR(VLOOKUP($B115,'Round  (8)'!B:AI,10,0),0)</f>
        <v>0</v>
      </c>
      <c r="N115" s="162">
        <f>IFERROR(VLOOKUP($B115,'Round  (9)'!B:AD,10,0),0)</f>
        <v>0</v>
      </c>
      <c r="O115" s="162">
        <f>IFERROR(VLOOKUP($B115,'Round  (10)'!B:T,10,0),0)</f>
        <v>0</v>
      </c>
      <c r="P115" s="162">
        <f>IFERROR(VLOOKUP($B115,'Round  (11)'!B:AA,10,0),0)</f>
        <v>0</v>
      </c>
      <c r="Q115" s="162">
        <f>IFERROR(VLOOKUP($B115,'Round  (12)'!B:AA,10,0),0)</f>
        <v>0</v>
      </c>
      <c r="R115" s="11" cm="1">
        <f t="array" ref="R115">IFERROR(SUM(F115:P115)-SUM(LARGE(F115:P115,{1,2})),F115)</f>
        <v>0</v>
      </c>
      <c r="S115" s="35" t="e">
        <f>VLOOKUP(B115,#REF!,9,0)+#REF!</f>
        <v>#REF!</v>
      </c>
      <c r="T115" s="165">
        <f t="shared" si="19"/>
        <v>0.87883521687499999</v>
      </c>
      <c r="U115" s="83">
        <f t="shared" si="24"/>
        <v>0</v>
      </c>
      <c r="V115" s="183">
        <f t="shared" si="20"/>
        <v>999.12116478312498</v>
      </c>
      <c r="W115" s="100">
        <f t="shared" si="25"/>
        <v>0</v>
      </c>
      <c r="Z115" s="69">
        <v>112</v>
      </c>
      <c r="AA115" s="69"/>
      <c r="AB115" s="69"/>
      <c r="AC115" s="69"/>
      <c r="AD115" s="69"/>
      <c r="AG115" s="69" t="s">
        <v>406</v>
      </c>
      <c r="AH115" s="132"/>
      <c r="AI115" s="69"/>
      <c r="AJ115" s="69"/>
    </row>
    <row r="116" spans="1:36" x14ac:dyDescent="0.3">
      <c r="A116" s="77">
        <f t="shared" si="18"/>
        <v>133</v>
      </c>
      <c r="B116" s="170" t="s">
        <v>244</v>
      </c>
      <c r="C116" s="45" t="str">
        <f t="shared" si="21"/>
        <v>0</v>
      </c>
      <c r="D116" s="45" t="str">
        <f t="shared" si="22"/>
        <v/>
      </c>
      <c r="E116" s="45" t="str">
        <f t="shared" si="23"/>
        <v>NM</v>
      </c>
      <c r="F116" s="162">
        <f>IFERROR(VLOOKUP($B116,'Round 1'!B:AM,11,0),0)</f>
        <v>0.65203903187500001</v>
      </c>
      <c r="G116" s="162">
        <f>IFERROR(VLOOKUP($B116,'Round  (2)'!B:AI,10,0),0)</f>
        <v>0</v>
      </c>
      <c r="H116" s="162">
        <f>IFERROR(VLOOKUP($B116,'Round  (3)'!B:AE,14,0),0)</f>
        <v>0</v>
      </c>
      <c r="I116" s="162">
        <f>IFERROR(VLOOKUP($B116,'Round (4)'!B:AG,14,0),0)</f>
        <v>0</v>
      </c>
      <c r="J116" s="162">
        <f>IFERROR(VLOOKUP($B116,'Round  (5)'!B:AL,10,0),0)</f>
        <v>0</v>
      </c>
      <c r="K116" s="162">
        <f>IFERROR(VLOOKUP($B116,'Round  (6)'!B:AL,10,0),0)</f>
        <v>0</v>
      </c>
      <c r="L116" s="162">
        <f>IFERROR(VLOOKUP($B116,'Round  (7)'!B:AL,10,0),0)</f>
        <v>0</v>
      </c>
      <c r="M116" s="162">
        <f>IFERROR(VLOOKUP($B116,'Round  (8)'!B:AI,10,0),0)</f>
        <v>0</v>
      </c>
      <c r="N116" s="162">
        <f>IFERROR(VLOOKUP($B116,'Round  (9)'!B:AD,10,0),0)</f>
        <v>9.0718474000000021E-2</v>
      </c>
      <c r="O116" s="162">
        <f>IFERROR(VLOOKUP($B116,'Round  (10)'!B:T,10,0),0)</f>
        <v>0.73708760125000006</v>
      </c>
      <c r="P116" s="162">
        <f>IFERROR(VLOOKUP($B116,'Round  (11)'!B:AA,10,0),0)</f>
        <v>15</v>
      </c>
      <c r="Q116" s="162">
        <f>IFERROR(VLOOKUP($B116,'Round  (12)'!B:AA,10,0),0)</f>
        <v>0</v>
      </c>
      <c r="R116" s="11" cm="1">
        <f t="array" ref="R116">IFERROR(SUM(F116:P116)-SUM(LARGE(F116:P116,{1,2})),F116)</f>
        <v>0.74275750587500156</v>
      </c>
      <c r="S116" s="35" t="e">
        <f>VLOOKUP(B116,#REF!,9,0)+#REF!</f>
        <v>#REF!</v>
      </c>
      <c r="T116" s="165">
        <f t="shared" si="19"/>
        <v>16.479845107125001</v>
      </c>
      <c r="U116" s="83">
        <f t="shared" si="24"/>
        <v>0</v>
      </c>
      <c r="V116" s="183">
        <f t="shared" si="20"/>
        <v>983.52015489287498</v>
      </c>
      <c r="W116" s="100">
        <f t="shared" si="25"/>
        <v>0</v>
      </c>
      <c r="Z116" s="69">
        <v>113</v>
      </c>
      <c r="AA116" s="69"/>
      <c r="AB116" s="69"/>
      <c r="AC116" s="69"/>
      <c r="AD116" s="69"/>
      <c r="AG116" s="69" t="s">
        <v>408</v>
      </c>
      <c r="AH116" s="132"/>
      <c r="AI116" s="69"/>
      <c r="AJ116" s="69"/>
    </row>
    <row r="117" spans="1:36" x14ac:dyDescent="0.3">
      <c r="A117" s="77">
        <f t="shared" si="18"/>
        <v>177</v>
      </c>
      <c r="B117" s="170" t="s">
        <v>307</v>
      </c>
      <c r="C117" s="45" t="str">
        <f t="shared" si="21"/>
        <v>0</v>
      </c>
      <c r="D117" s="45" t="str">
        <f t="shared" si="22"/>
        <v/>
      </c>
      <c r="E117" s="45" t="str">
        <f t="shared" si="23"/>
        <v>NM</v>
      </c>
      <c r="F117" s="162">
        <f>IFERROR(VLOOKUP($B117,'Round 1'!B:AM,11,0),0)</f>
        <v>0</v>
      </c>
      <c r="G117" s="162">
        <f>IFERROR(VLOOKUP($B117,'Round  (2)'!B:AI,10,0),0)</f>
        <v>0.31184475437500003</v>
      </c>
      <c r="H117" s="162">
        <f>IFERROR(VLOOKUP($B117,'Round  (3)'!B:AE,14,0),0)</f>
        <v>0</v>
      </c>
      <c r="I117" s="162">
        <f>IFERROR(VLOOKUP($B117,'Round (4)'!B:AG,14,0),0)</f>
        <v>0</v>
      </c>
      <c r="J117" s="162">
        <f>IFERROR(VLOOKUP($B117,'Round  (5)'!B:AL,10,0),0)</f>
        <v>0</v>
      </c>
      <c r="K117" s="162">
        <f>IFERROR(VLOOKUP($B117,'Round  (6)'!B:AL,10,0),0)</f>
        <v>0</v>
      </c>
      <c r="L117" s="162">
        <f>IFERROR(VLOOKUP($B117,'Round  (7)'!B:AL,10,0),0)</f>
        <v>0</v>
      </c>
      <c r="M117" s="162">
        <f>IFERROR(VLOOKUP($B117,'Round  (8)'!B:AI,10,0),0)</f>
        <v>0</v>
      </c>
      <c r="N117" s="162">
        <f>IFERROR(VLOOKUP($B117,'Round  (9)'!B:AD,10,0),0)</f>
        <v>0</v>
      </c>
      <c r="O117" s="162">
        <f>IFERROR(VLOOKUP($B117,'Round  (10)'!B:T,10,0),0)</f>
        <v>0</v>
      </c>
      <c r="P117" s="162">
        <f>IFERROR(VLOOKUP($B117,'Round  (11)'!B:AA,10,0),0)</f>
        <v>0</v>
      </c>
      <c r="Q117" s="162">
        <f>IFERROR(VLOOKUP($B117,'Round  (12)'!B:AA,10,0),0)</f>
        <v>0</v>
      </c>
      <c r="R117" s="11" cm="1">
        <f t="array" ref="R117">IFERROR(SUM(F117:P117)-SUM(LARGE(F117:P117,{1,2})),F117)</f>
        <v>0</v>
      </c>
      <c r="S117" s="35" t="e">
        <f>VLOOKUP(B117,#REF!,9,0)+#REF!</f>
        <v>#REF!</v>
      </c>
      <c r="T117" s="165">
        <f t="shared" si="19"/>
        <v>0.31184475437500003</v>
      </c>
      <c r="U117" s="83">
        <f t="shared" si="24"/>
        <v>0</v>
      </c>
      <c r="V117" s="183">
        <f t="shared" si="20"/>
        <v>999.68815524562501</v>
      </c>
      <c r="W117" s="100">
        <f t="shared" si="25"/>
        <v>0</v>
      </c>
      <c r="Z117" s="69">
        <v>114</v>
      </c>
      <c r="AA117" s="69"/>
      <c r="AB117" s="69"/>
      <c r="AC117" s="69"/>
      <c r="AD117" s="69"/>
      <c r="AG117" s="69" t="s">
        <v>62</v>
      </c>
      <c r="AH117" s="132"/>
      <c r="AI117" s="69"/>
      <c r="AJ117" s="69"/>
    </row>
    <row r="118" spans="1:36" x14ac:dyDescent="0.3">
      <c r="A118" s="77">
        <f t="shared" si="18"/>
        <v>125</v>
      </c>
      <c r="B118" s="170" t="s">
        <v>182</v>
      </c>
      <c r="C118" s="45" t="str">
        <f t="shared" si="21"/>
        <v>0</v>
      </c>
      <c r="D118" s="45" t="str">
        <f t="shared" si="22"/>
        <v/>
      </c>
      <c r="E118" s="45" t="str">
        <f t="shared" si="23"/>
        <v>NM</v>
      </c>
      <c r="F118" s="162">
        <f>IFERROR(VLOOKUP($B118,'Round 1'!B:AM,11,0),0)</f>
        <v>0.3543690390625</v>
      </c>
      <c r="G118" s="162">
        <f>IFERROR(VLOOKUP($B118,'Round  (2)'!B:AI,10,0),0)</f>
        <v>0.89300997843750007</v>
      </c>
      <c r="H118" s="162">
        <f>IFERROR(VLOOKUP($B118,'Round  (3)'!B:AE,14,0),0)</f>
        <v>1.4741752025000001</v>
      </c>
      <c r="I118" s="162">
        <f>IFERROR(VLOOKUP($B118,'Round (4)'!B:AG,14,0),0)</f>
        <v>5.2021374934375002</v>
      </c>
      <c r="J118" s="162">
        <f>IFERROR(VLOOKUP($B118,'Round  (5)'!B:AL,10,0),0)</f>
        <v>0</v>
      </c>
      <c r="K118" s="162">
        <f>IFERROR(VLOOKUP($B118,'Round  (6)'!B:AL,10,0),0)</f>
        <v>0</v>
      </c>
      <c r="L118" s="162">
        <f>IFERROR(VLOOKUP($B118,'Round  (7)'!B:AL,10,0),0)</f>
        <v>0</v>
      </c>
      <c r="M118" s="162">
        <f>IFERROR(VLOOKUP($B118,'Round  (8)'!B:AI,10,0),0)</f>
        <v>0</v>
      </c>
      <c r="N118" s="162">
        <f>IFERROR(VLOOKUP($B118,'Round  (9)'!B:AD,10,0),0)</f>
        <v>2.7215542200000002</v>
      </c>
      <c r="O118" s="162">
        <f>IFERROR(VLOOKUP($B118,'Round  (10)'!B:T,10,0),0)</f>
        <v>0</v>
      </c>
      <c r="P118" s="162">
        <f>IFERROR(VLOOKUP($B118,'Round  (11)'!B:AA,10,0),0)</f>
        <v>6</v>
      </c>
      <c r="Q118" s="162">
        <f>IFERROR(VLOOKUP($B118,'Round  (12)'!B:AA,10,0),0)</f>
        <v>6.8889341193750004</v>
      </c>
      <c r="R118" s="11" cm="1">
        <f t="array" ref="R118">IFERROR(SUM(F118:P118)-SUM(LARGE(F118:P118,{1,2})),F118)</f>
        <v>5.4431084399999996</v>
      </c>
      <c r="S118" s="35" t="e">
        <f>VLOOKUP(B118,#REF!,9,0)+#REF!</f>
        <v>#REF!</v>
      </c>
      <c r="T118" s="165">
        <f t="shared" si="19"/>
        <v>23.534180052812502</v>
      </c>
      <c r="U118" s="83">
        <f t="shared" si="24"/>
        <v>0</v>
      </c>
      <c r="V118" s="183">
        <f t="shared" si="20"/>
        <v>976.46581994718747</v>
      </c>
      <c r="W118" s="100">
        <f t="shared" si="25"/>
        <v>0</v>
      </c>
      <c r="AD118" t="s">
        <v>507</v>
      </c>
      <c r="AG118" s="69" t="s">
        <v>410</v>
      </c>
      <c r="AH118" s="132"/>
      <c r="AI118" s="69"/>
      <c r="AJ118" s="69"/>
    </row>
    <row r="119" spans="1:36" x14ac:dyDescent="0.3">
      <c r="A119" s="77">
        <f t="shared" si="18"/>
        <v>149</v>
      </c>
      <c r="B119" s="170" t="s">
        <v>313</v>
      </c>
      <c r="C119" s="45" t="str">
        <f t="shared" si="21"/>
        <v>0</v>
      </c>
      <c r="D119" s="45" t="str">
        <f t="shared" si="22"/>
        <v/>
      </c>
      <c r="E119" s="45" t="str">
        <f t="shared" si="23"/>
        <v>NM</v>
      </c>
      <c r="F119" s="162">
        <f>IFERROR(VLOOKUP($B119,'Round 1'!B:AM,11,0),0)</f>
        <v>0</v>
      </c>
      <c r="G119" s="162">
        <f>IFERROR(VLOOKUP($B119,'Round  (2)'!B:AI,10,0),0)</f>
        <v>7.0873807812500009E-2</v>
      </c>
      <c r="H119" s="162">
        <f>IFERROR(VLOOKUP($B119,'Round  (3)'!B:AE,14,0),0)</f>
        <v>1.615922818125</v>
      </c>
      <c r="I119" s="162">
        <f>IFERROR(VLOOKUP($B119,'Round (4)'!B:AG,14,0),0)</f>
        <v>0</v>
      </c>
      <c r="J119" s="162">
        <f>IFERROR(VLOOKUP($B119,'Round  (5)'!B:AL,10,0),0)</f>
        <v>0.3543690390625</v>
      </c>
      <c r="K119" s="162">
        <f>IFERROR(VLOOKUP($B119,'Round  (6)'!B:AL,10,0),0)</f>
        <v>0.34019427750000003</v>
      </c>
      <c r="L119" s="162">
        <f>IFERROR(VLOOKUP($B119,'Round  (7)'!B:AL,10,0),0)</f>
        <v>1.9277675725000001</v>
      </c>
      <c r="M119" s="162">
        <f>IFERROR(VLOOKUP($B119,'Round  (8)'!B:AI,10,0),0)</f>
        <v>0</v>
      </c>
      <c r="N119" s="162">
        <f>IFERROR(VLOOKUP($B119,'Round  (9)'!B:AD,10,0),0)</f>
        <v>0</v>
      </c>
      <c r="O119" s="162">
        <f>IFERROR(VLOOKUP($B119,'Round  (10)'!B:T,10,0),0)</f>
        <v>0.85048569375000005</v>
      </c>
      <c r="P119" s="162">
        <f>IFERROR(VLOOKUP($B119,'Round  (11)'!B:AA,10,0),0)</f>
        <v>5</v>
      </c>
      <c r="Q119" s="162">
        <f>IFERROR(VLOOKUP($B119,'Round  (12)'!B:AA,10,0),0)</f>
        <v>0</v>
      </c>
      <c r="R119" s="11" cm="1">
        <f t="array" ref="R119">IFERROR(SUM(F119:P119)-SUM(LARGE(F119:P119,{1,2})),F119)</f>
        <v>3.2318456362500001</v>
      </c>
      <c r="S119" s="35" t="e">
        <f>VLOOKUP(B119,#REF!,9,0)+#REF!</f>
        <v>#REF!</v>
      </c>
      <c r="T119" s="165">
        <f t="shared" si="19"/>
        <v>10.159613208750001</v>
      </c>
      <c r="U119" s="83">
        <f t="shared" si="24"/>
        <v>0</v>
      </c>
      <c r="V119" s="183">
        <f t="shared" si="20"/>
        <v>989.84038679125001</v>
      </c>
      <c r="W119" s="100">
        <f t="shared" si="25"/>
        <v>0</v>
      </c>
      <c r="AG119" s="69" t="s">
        <v>36</v>
      </c>
      <c r="AH119" s="132"/>
      <c r="AI119" s="69"/>
      <c r="AJ119" s="69"/>
    </row>
    <row r="120" spans="1:36" x14ac:dyDescent="0.3">
      <c r="A120" s="77">
        <f t="shared" si="18"/>
        <v>175</v>
      </c>
      <c r="B120" s="170" t="s">
        <v>235</v>
      </c>
      <c r="C120" s="45" t="str">
        <f t="shared" si="21"/>
        <v>0</v>
      </c>
      <c r="D120" s="45" t="str">
        <f t="shared" si="22"/>
        <v/>
      </c>
      <c r="E120" s="45" t="str">
        <f t="shared" si="23"/>
        <v>NM</v>
      </c>
      <c r="F120" s="162">
        <f>IFERROR(VLOOKUP($B120,'Round 1'!B:AM,11,0),0)</f>
        <v>0.45359237000000002</v>
      </c>
      <c r="G120" s="162">
        <f>IFERROR(VLOOKUP($B120,'Round  (2)'!B:AI,10,0),0)</f>
        <v>0</v>
      </c>
      <c r="H120" s="162">
        <f>IFERROR(VLOOKUP($B120,'Round  (3)'!B:AE,14,0),0)</f>
        <v>0</v>
      </c>
      <c r="I120" s="162">
        <f>IFERROR(VLOOKUP($B120,'Round (4)'!B:AG,14,0),0)</f>
        <v>0</v>
      </c>
      <c r="J120" s="162">
        <f>IFERROR(VLOOKUP($B120,'Round  (5)'!B:AL,10,0),0)</f>
        <v>0</v>
      </c>
      <c r="K120" s="162">
        <f>IFERROR(VLOOKUP($B120,'Round  (6)'!B:AL,10,0),0)</f>
        <v>0</v>
      </c>
      <c r="L120" s="162">
        <f>IFERROR(VLOOKUP($B120,'Round  (7)'!B:AL,10,0),0)</f>
        <v>0</v>
      </c>
      <c r="M120" s="162">
        <f>IFERROR(VLOOKUP($B120,'Round  (8)'!B:AI,10,0),0)</f>
        <v>0</v>
      </c>
      <c r="N120" s="162">
        <f>IFERROR(VLOOKUP($B120,'Round  (9)'!B:AD,10,0),0)</f>
        <v>0</v>
      </c>
      <c r="O120" s="162">
        <f>IFERROR(VLOOKUP($B120,'Round  (10)'!B:T,10,0),0)</f>
        <v>0</v>
      </c>
      <c r="P120" s="162">
        <f>IFERROR(VLOOKUP($B120,'Round  (11)'!B:AA,10,0),0)</f>
        <v>0</v>
      </c>
      <c r="Q120" s="162">
        <f>IFERROR(VLOOKUP($B120,'Round  (12)'!B:AA,10,0),0)</f>
        <v>0</v>
      </c>
      <c r="R120" s="11" cm="1">
        <f t="array" ref="R120">IFERROR(SUM(F120:P120)-SUM(LARGE(F120:P120,{1,2})),F120)</f>
        <v>0</v>
      </c>
      <c r="S120" s="35" t="e">
        <f>VLOOKUP(B120,#REF!,9,0)+#REF!</f>
        <v>#REF!</v>
      </c>
      <c r="T120" s="165">
        <f t="shared" si="19"/>
        <v>0.45359237000000002</v>
      </c>
      <c r="U120" s="83">
        <f t="shared" si="24"/>
        <v>0</v>
      </c>
      <c r="V120" s="183">
        <f t="shared" si="20"/>
        <v>999.54640762999998</v>
      </c>
      <c r="W120" s="100">
        <f t="shared" si="25"/>
        <v>0</v>
      </c>
      <c r="AG120" s="69" t="s">
        <v>285</v>
      </c>
      <c r="AH120" s="132"/>
      <c r="AI120" s="69"/>
      <c r="AJ120" s="69"/>
    </row>
    <row r="121" spans="1:36" x14ac:dyDescent="0.3">
      <c r="A121" s="77">
        <f t="shared" si="18"/>
        <v>172</v>
      </c>
      <c r="B121" s="170" t="s">
        <v>745</v>
      </c>
      <c r="C121" s="45" t="str">
        <f t="shared" si="21"/>
        <v>0</v>
      </c>
      <c r="D121" s="45" t="str">
        <f t="shared" si="22"/>
        <v/>
      </c>
      <c r="E121" s="45" t="str">
        <f t="shared" si="23"/>
        <v>NM</v>
      </c>
      <c r="F121" s="162">
        <f>IFERROR(VLOOKUP($B121,'Round 1'!B:AM,11,0),0)</f>
        <v>0</v>
      </c>
      <c r="G121" s="162">
        <f>IFERROR(VLOOKUP($B121,'Round  (2)'!B:AI,10,0),0)</f>
        <v>0</v>
      </c>
      <c r="H121" s="162">
        <f>IFERROR(VLOOKUP($B121,'Round  (3)'!B:AE,14,0),0)</f>
        <v>0</v>
      </c>
      <c r="I121" s="162">
        <f>IFERROR(VLOOKUP($B121,'Round (4)'!B:AG,14,0),0)</f>
        <v>0.94970902468750007</v>
      </c>
      <c r="J121" s="162">
        <f>IFERROR(VLOOKUP($B121,'Round  (5)'!B:AL,10,0),0)</f>
        <v>0</v>
      </c>
      <c r="K121" s="162">
        <f>IFERROR(VLOOKUP($B121,'Round  (6)'!B:AL,10,0),0)</f>
        <v>0</v>
      </c>
      <c r="L121" s="162">
        <f>IFERROR(VLOOKUP($B121,'Round  (7)'!B:AL,10,0),0)</f>
        <v>0</v>
      </c>
      <c r="M121" s="162">
        <f>IFERROR(VLOOKUP($B121,'Round  (8)'!B:AI,10,0),0)</f>
        <v>0</v>
      </c>
      <c r="N121" s="162">
        <f>IFERROR(VLOOKUP($B121,'Round  (9)'!B:AD,10,0),0)</f>
        <v>0</v>
      </c>
      <c r="O121" s="162">
        <f>IFERROR(VLOOKUP($B121,'Round  (10)'!B:T,10,0),0)</f>
        <v>0</v>
      </c>
      <c r="P121" s="162">
        <f>IFERROR(VLOOKUP($B121,'Round  (11)'!B:AA,10,0),0)</f>
        <v>0</v>
      </c>
      <c r="Q121" s="162">
        <f>IFERROR(VLOOKUP($B121,'Round  (12)'!B:AA,10,0),0)</f>
        <v>0</v>
      </c>
      <c r="R121" s="11" cm="1">
        <f t="array" ref="R121">IFERROR(SUM(F121:P121)-SUM(LARGE(F121:P121,{1,2})),F121)</f>
        <v>0</v>
      </c>
      <c r="S121" s="35" t="e">
        <f>VLOOKUP(B121,#REF!,9,0)+#REF!</f>
        <v>#REF!</v>
      </c>
      <c r="T121" s="165">
        <f t="shared" si="19"/>
        <v>0.94970902468750007</v>
      </c>
      <c r="U121" s="83">
        <f t="shared" si="24"/>
        <v>0</v>
      </c>
      <c r="V121" s="183">
        <f t="shared" si="20"/>
        <v>999.05029097531246</v>
      </c>
      <c r="W121" s="100">
        <f t="shared" si="25"/>
        <v>0</v>
      </c>
      <c r="AG121" s="69" t="s">
        <v>72</v>
      </c>
      <c r="AH121" s="132"/>
      <c r="AI121" s="69"/>
      <c r="AJ121" s="69"/>
    </row>
    <row r="122" spans="1:36" x14ac:dyDescent="0.3">
      <c r="A122" s="77">
        <f t="shared" si="18"/>
        <v>159</v>
      </c>
      <c r="B122" s="170" t="s">
        <v>237</v>
      </c>
      <c r="C122" s="45" t="str">
        <f t="shared" si="21"/>
        <v>0</v>
      </c>
      <c r="D122" s="45" t="str">
        <f t="shared" si="22"/>
        <v/>
      </c>
      <c r="E122" s="45" t="str">
        <f t="shared" si="23"/>
        <v>NM</v>
      </c>
      <c r="F122" s="162">
        <f>IFERROR(VLOOKUP($B122,'Round 1'!B:AM,11,0),0)</f>
        <v>0</v>
      </c>
      <c r="G122" s="162">
        <f>IFERROR(VLOOKUP($B122,'Round  (2)'!B:AI,10,0),0)</f>
        <v>0</v>
      </c>
      <c r="H122" s="162">
        <f>IFERROR(VLOOKUP($B122,'Round  (3)'!B:AE,14,0),0)</f>
        <v>0</v>
      </c>
      <c r="I122" s="162">
        <f>IFERROR(VLOOKUP($B122,'Round (4)'!B:AG,14,0),0)</f>
        <v>3.6570884831250003</v>
      </c>
      <c r="J122" s="162">
        <f>IFERROR(VLOOKUP($B122,'Round  (5)'!B:AL,10,0),0)</f>
        <v>0</v>
      </c>
      <c r="K122" s="162">
        <f>IFERROR(VLOOKUP($B122,'Round  (6)'!B:AL,10,0),0)</f>
        <v>0</v>
      </c>
      <c r="L122" s="162">
        <f>IFERROR(VLOOKUP($B122,'Round  (7)'!B:AL,10,0),0)</f>
        <v>0</v>
      </c>
      <c r="M122" s="162">
        <f>IFERROR(VLOOKUP($B122,'Round  (8)'!B:AI,10,0),0)</f>
        <v>0</v>
      </c>
      <c r="N122" s="162">
        <f>IFERROR(VLOOKUP($B122,'Round  (9)'!B:AD,10,0),0)</f>
        <v>0</v>
      </c>
      <c r="O122" s="162">
        <f>IFERROR(VLOOKUP($B122,'Round  (10)'!B:T,10,0),0)</f>
        <v>0</v>
      </c>
      <c r="P122" s="162">
        <f>IFERROR(VLOOKUP($B122,'Round  (11)'!B:AA,10,0),0)</f>
        <v>0</v>
      </c>
      <c r="Q122" s="162">
        <f>IFERROR(VLOOKUP($B122,'Round  (12)'!B:AA,10,0),0)</f>
        <v>0</v>
      </c>
      <c r="R122" s="11" cm="1">
        <f t="array" ref="R122">IFERROR(SUM(F122:P122)-SUM(LARGE(F122:P122,{1,2})),F122)</f>
        <v>0</v>
      </c>
      <c r="S122" s="35" t="e">
        <f>VLOOKUP(B122,#REF!,9,0)+#REF!</f>
        <v>#REF!</v>
      </c>
      <c r="T122" s="165">
        <f t="shared" si="19"/>
        <v>3.6570884831250003</v>
      </c>
      <c r="U122" s="83">
        <f t="shared" si="24"/>
        <v>0</v>
      </c>
      <c r="V122" s="183">
        <f t="shared" si="20"/>
        <v>996.34291151687501</v>
      </c>
      <c r="W122" s="100">
        <f t="shared" si="25"/>
        <v>0</v>
      </c>
      <c r="AG122" s="69" t="s">
        <v>414</v>
      </c>
      <c r="AH122" s="132"/>
      <c r="AI122" s="69"/>
      <c r="AJ122" s="69"/>
    </row>
    <row r="123" spans="1:36" x14ac:dyDescent="0.3">
      <c r="A123" s="77">
        <f t="shared" si="18"/>
        <v>166</v>
      </c>
      <c r="B123" s="170" t="s">
        <v>322</v>
      </c>
      <c r="C123" s="45" t="str">
        <f t="shared" si="21"/>
        <v>0</v>
      </c>
      <c r="D123" s="45" t="str">
        <f t="shared" si="22"/>
        <v/>
      </c>
      <c r="E123" s="45" t="str">
        <f t="shared" si="23"/>
        <v>NM</v>
      </c>
      <c r="F123" s="162">
        <f>IFERROR(VLOOKUP($B123,'Round 1'!B:AM,11,0),0)</f>
        <v>0</v>
      </c>
      <c r="G123" s="162">
        <f>IFERROR(VLOOKUP($B123,'Round  (2)'!B:AI,10,0),0)</f>
        <v>0</v>
      </c>
      <c r="H123" s="162">
        <f>IFERROR(VLOOKUP($B123,'Round  (3)'!B:AE,14,0),0)</f>
        <v>0</v>
      </c>
      <c r="I123" s="162">
        <f>IFERROR(VLOOKUP($B123,'Round (4)'!B:AG,14,0),0)</f>
        <v>0</v>
      </c>
      <c r="J123" s="162">
        <f>IFERROR(VLOOKUP($B123,'Round  (5)'!B:AL,10,0),0)</f>
        <v>0</v>
      </c>
      <c r="K123" s="162">
        <f>IFERROR(VLOOKUP($B123,'Round  (6)'!B:AL,10,0),0)</f>
        <v>1.615922818125</v>
      </c>
      <c r="L123" s="162">
        <f>IFERROR(VLOOKUP($B123,'Round  (7)'!B:AL,10,0),0)</f>
        <v>0</v>
      </c>
      <c r="M123" s="162">
        <f>IFERROR(VLOOKUP($B123,'Round  (8)'!B:AI,10,0),0)</f>
        <v>0</v>
      </c>
      <c r="N123" s="162">
        <f>IFERROR(VLOOKUP($B123,'Round  (9)'!B:AD,10,0),0)</f>
        <v>0</v>
      </c>
      <c r="O123" s="162">
        <f>IFERROR(VLOOKUP($B123,'Round  (10)'!B:T,10,0),0)</f>
        <v>0</v>
      </c>
      <c r="P123" s="162">
        <f>IFERROR(VLOOKUP($B123,'Round  (11)'!B:AA,10,0),0)</f>
        <v>0</v>
      </c>
      <c r="Q123" s="162">
        <f>IFERROR(VLOOKUP($B123,'Round  (12)'!B:AA,10,0),0)</f>
        <v>0</v>
      </c>
      <c r="R123" s="11" cm="1">
        <f t="array" ref="R123">IFERROR(SUM(F123:P123)-SUM(LARGE(F123:P123,{1,2})),F123)</f>
        <v>0</v>
      </c>
      <c r="S123" s="35" t="e">
        <f>VLOOKUP(B123,#REF!,9,0)+#REF!</f>
        <v>#REF!</v>
      </c>
      <c r="T123" s="165">
        <f t="shared" si="19"/>
        <v>1.615922818125</v>
      </c>
      <c r="U123" s="83">
        <f t="shared" si="24"/>
        <v>0</v>
      </c>
      <c r="V123" s="183">
        <f t="shared" si="20"/>
        <v>998.384077181875</v>
      </c>
      <c r="W123" s="100">
        <f t="shared" si="25"/>
        <v>0</v>
      </c>
      <c r="AG123" s="69" t="s">
        <v>170</v>
      </c>
      <c r="AH123" s="132"/>
      <c r="AI123" s="69"/>
      <c r="AJ123" s="69"/>
    </row>
    <row r="124" spans="1:36" x14ac:dyDescent="0.3">
      <c r="A124" s="77">
        <f t="shared" si="18"/>
        <v>160</v>
      </c>
      <c r="B124" s="170" t="s">
        <v>323</v>
      </c>
      <c r="C124" s="45" t="str">
        <f t="shared" si="21"/>
        <v>0</v>
      </c>
      <c r="D124" s="45" t="str">
        <f t="shared" si="22"/>
        <v/>
      </c>
      <c r="E124" s="45" t="str">
        <f t="shared" si="23"/>
        <v>NM</v>
      </c>
      <c r="F124" s="162">
        <f>IFERROR(VLOOKUP($B124,'Round 1'!B:AM,11,0),0)</f>
        <v>0</v>
      </c>
      <c r="G124" s="162">
        <f>IFERROR(VLOOKUP($B124,'Round  (2)'!B:AI,10,0),0)</f>
        <v>0</v>
      </c>
      <c r="H124" s="162">
        <f>IFERROR(VLOOKUP($B124,'Round  (3)'!B:AE,14,0),0)</f>
        <v>2.4947580350000003</v>
      </c>
      <c r="I124" s="162">
        <f>IFERROR(VLOOKUP($B124,'Round (4)'!B:AG,14,0),0)</f>
        <v>0</v>
      </c>
      <c r="J124" s="162">
        <f>IFERROR(VLOOKUP($B124,'Round  (5)'!B:AL,10,0),0)</f>
        <v>0</v>
      </c>
      <c r="K124" s="162">
        <f>IFERROR(VLOOKUP($B124,'Round  (6)'!B:AL,10,0),0)</f>
        <v>0</v>
      </c>
      <c r="L124" s="162">
        <f>IFERROR(VLOOKUP($B124,'Round  (7)'!B:AL,10,0),0)</f>
        <v>0</v>
      </c>
      <c r="M124" s="162">
        <f>IFERROR(VLOOKUP($B124,'Round  (8)'!B:AI,10,0),0)</f>
        <v>0</v>
      </c>
      <c r="N124" s="162">
        <f>IFERROR(VLOOKUP($B124,'Round  (9)'!B:AD,10,0),0)</f>
        <v>0</v>
      </c>
      <c r="O124" s="162">
        <f>IFERROR(VLOOKUP($B124,'Round  (10)'!B:T,10,0),0)</f>
        <v>0</v>
      </c>
      <c r="P124" s="162">
        <f>IFERROR(VLOOKUP($B124,'Round  (11)'!B:AA,10,0),0)</f>
        <v>0</v>
      </c>
      <c r="Q124" s="162">
        <f>IFERROR(VLOOKUP($B124,'Round  (12)'!B:AA,10,0),0)</f>
        <v>0</v>
      </c>
      <c r="R124" s="11" cm="1">
        <f t="array" ref="R124">IFERROR(SUM(F124:P124)-SUM(LARGE(F124:P124,{1,2})),F124)</f>
        <v>0</v>
      </c>
      <c r="S124" s="35" t="e">
        <f>VLOOKUP(B124,#REF!,9,0)+#REF!</f>
        <v>#REF!</v>
      </c>
      <c r="T124" s="165">
        <f t="shared" si="19"/>
        <v>2.4947580350000003</v>
      </c>
      <c r="U124" s="83">
        <f t="shared" si="24"/>
        <v>0</v>
      </c>
      <c r="V124" s="183">
        <f t="shared" si="20"/>
        <v>997.50524196499998</v>
      </c>
      <c r="W124" s="100">
        <f t="shared" si="25"/>
        <v>0</v>
      </c>
      <c r="AG124" s="69" t="s">
        <v>45</v>
      </c>
      <c r="AH124" s="132"/>
      <c r="AI124" s="69"/>
      <c r="AJ124" s="69"/>
    </row>
    <row r="125" spans="1:36" x14ac:dyDescent="0.3">
      <c r="A125" s="77">
        <f t="shared" si="18"/>
        <v>160</v>
      </c>
      <c r="B125" s="170" t="s">
        <v>324</v>
      </c>
      <c r="C125" s="45" t="str">
        <f t="shared" si="21"/>
        <v>0</v>
      </c>
      <c r="D125" s="45" t="str">
        <f t="shared" si="22"/>
        <v/>
      </c>
      <c r="E125" s="45" t="str">
        <f t="shared" si="23"/>
        <v>NM</v>
      </c>
      <c r="F125" s="162">
        <f>IFERROR(VLOOKUP($B125,'Round 1'!B:AM,11,0),0)</f>
        <v>0</v>
      </c>
      <c r="G125" s="162">
        <f>IFERROR(VLOOKUP($B125,'Round  (2)'!B:AI,10,0),0)</f>
        <v>0</v>
      </c>
      <c r="H125" s="162">
        <f>IFERROR(VLOOKUP($B125,'Round  (3)'!B:AE,14,0),0)</f>
        <v>2.4947580350000003</v>
      </c>
      <c r="I125" s="162">
        <f>IFERROR(VLOOKUP($B125,'Round (4)'!B:AG,14,0),0)</f>
        <v>0</v>
      </c>
      <c r="J125" s="162">
        <f>IFERROR(VLOOKUP($B125,'Round  (5)'!B:AL,10,0),0)</f>
        <v>0</v>
      </c>
      <c r="K125" s="162">
        <f>IFERROR(VLOOKUP($B125,'Round  (6)'!B:AL,10,0),0)</f>
        <v>0</v>
      </c>
      <c r="L125" s="162">
        <f>IFERROR(VLOOKUP($B125,'Round  (7)'!B:AL,10,0),0)</f>
        <v>0</v>
      </c>
      <c r="M125" s="162">
        <f>IFERROR(VLOOKUP($B125,'Round  (8)'!B:AI,10,0),0)</f>
        <v>0</v>
      </c>
      <c r="N125" s="162">
        <f>IFERROR(VLOOKUP($B125,'Round  (9)'!B:AD,10,0),0)</f>
        <v>0</v>
      </c>
      <c r="O125" s="162">
        <f>IFERROR(VLOOKUP($B125,'Round  (10)'!B:T,10,0),0)</f>
        <v>0</v>
      </c>
      <c r="P125" s="162">
        <f>IFERROR(VLOOKUP($B125,'Round  (11)'!B:AA,10,0),0)</f>
        <v>0</v>
      </c>
      <c r="Q125" s="162">
        <f>IFERROR(VLOOKUP($B125,'Round  (12)'!B:AA,10,0),0)</f>
        <v>0</v>
      </c>
      <c r="R125" s="11" cm="1">
        <f t="array" ref="R125">IFERROR(SUM(F125:P125)-SUM(LARGE(F125:P125,{1,2})),F125)</f>
        <v>0</v>
      </c>
      <c r="S125" s="35" t="e">
        <f>VLOOKUP(B125,#REF!,9,0)+#REF!</f>
        <v>#REF!</v>
      </c>
      <c r="T125" s="165">
        <f t="shared" si="19"/>
        <v>2.4947580350000003</v>
      </c>
      <c r="U125" s="83">
        <f t="shared" si="24"/>
        <v>0</v>
      </c>
      <c r="V125" s="183">
        <f t="shared" si="20"/>
        <v>997.50524196499998</v>
      </c>
      <c r="W125" s="100">
        <f t="shared" si="25"/>
        <v>0</v>
      </c>
      <c r="AG125" s="69" t="s">
        <v>508</v>
      </c>
      <c r="AH125" s="132"/>
      <c r="AI125" s="69"/>
      <c r="AJ125" s="69"/>
    </row>
    <row r="126" spans="1:36" x14ac:dyDescent="0.3">
      <c r="A126" s="77">
        <f t="shared" si="18"/>
        <v>179</v>
      </c>
      <c r="B126" s="170" t="s">
        <v>321</v>
      </c>
      <c r="C126" s="45" t="str">
        <f t="shared" si="21"/>
        <v>0</v>
      </c>
      <c r="D126" s="45" t="str">
        <f t="shared" si="22"/>
        <v/>
      </c>
      <c r="E126" s="45" t="str">
        <f t="shared" si="23"/>
        <v>NM</v>
      </c>
      <c r="F126" s="162">
        <f>IFERROR(VLOOKUP($B126,'Round 1'!B:AM,11,0),0)</f>
        <v>0</v>
      </c>
      <c r="G126" s="162">
        <f>IFERROR(VLOOKUP($B126,'Round  (2)'!B:AI,10,0),0)</f>
        <v>0</v>
      </c>
      <c r="H126" s="162">
        <f>IFERROR(VLOOKUP($B126,'Round  (3)'!B:AE,14,0),0)</f>
        <v>0.17009713875000002</v>
      </c>
      <c r="I126" s="162">
        <f>IFERROR(VLOOKUP($B126,'Round (4)'!B:AG,14,0),0)</f>
        <v>0</v>
      </c>
      <c r="J126" s="162">
        <f>IFERROR(VLOOKUP($B126,'Round  (5)'!B:AL,10,0),0)</f>
        <v>0</v>
      </c>
      <c r="K126" s="162">
        <f>IFERROR(VLOOKUP($B126,'Round  (6)'!B:AL,10,0),0)</f>
        <v>0</v>
      </c>
      <c r="L126" s="162">
        <f>IFERROR(VLOOKUP($B126,'Round  (7)'!B:AL,10,0),0)</f>
        <v>0</v>
      </c>
      <c r="M126" s="162">
        <f>IFERROR(VLOOKUP($B126,'Round  (8)'!B:AI,10,0),0)</f>
        <v>0</v>
      </c>
      <c r="N126" s="162">
        <f>IFERROR(VLOOKUP($B126,'Round  (9)'!B:AD,10,0),0)</f>
        <v>0</v>
      </c>
      <c r="O126" s="162">
        <f>IFERROR(VLOOKUP($B126,'Round  (10)'!B:T,10,0),0)</f>
        <v>0</v>
      </c>
      <c r="P126" s="162">
        <f>IFERROR(VLOOKUP($B126,'Round  (11)'!B:AA,10,0),0)</f>
        <v>0</v>
      </c>
      <c r="Q126" s="162">
        <f>IFERROR(VLOOKUP($B126,'Round  (12)'!B:AA,10,0),0)</f>
        <v>0</v>
      </c>
      <c r="R126" s="11" cm="1">
        <f t="array" ref="R126">IFERROR(SUM(F126:P126)-SUM(LARGE(F126:P126,{1,2})),F126)</f>
        <v>0</v>
      </c>
      <c r="S126" s="35" t="e">
        <f>VLOOKUP(B126,#REF!,9,0)+#REF!</f>
        <v>#REF!</v>
      </c>
      <c r="T126" s="165">
        <f t="shared" si="19"/>
        <v>0.17009713875000002</v>
      </c>
      <c r="U126" s="83">
        <f t="shared" si="24"/>
        <v>0</v>
      </c>
      <c r="V126" s="183">
        <f t="shared" si="20"/>
        <v>999.82990286125005</v>
      </c>
      <c r="W126" s="100">
        <f t="shared" si="25"/>
        <v>0</v>
      </c>
      <c r="AG126" s="69" t="s">
        <v>493</v>
      </c>
      <c r="AH126" s="132"/>
      <c r="AI126" s="69"/>
      <c r="AJ126" s="69"/>
    </row>
    <row r="127" spans="1:36" x14ac:dyDescent="0.3">
      <c r="A127" s="77">
        <f t="shared" si="18"/>
        <v>170</v>
      </c>
      <c r="B127" s="170" t="s">
        <v>318</v>
      </c>
      <c r="C127" s="45" t="str">
        <f t="shared" si="21"/>
        <v>0</v>
      </c>
      <c r="D127" s="45" t="str">
        <f t="shared" si="22"/>
        <v/>
      </c>
      <c r="E127" s="45" t="str">
        <f t="shared" si="23"/>
        <v>NM</v>
      </c>
      <c r="F127" s="162">
        <f>IFERROR(VLOOKUP($B127,'Round 1'!B:AM,11,0),0)</f>
        <v>0</v>
      </c>
      <c r="G127" s="162">
        <f>IFERROR(VLOOKUP($B127,'Round  (2)'!B:AI,10,0),0)</f>
        <v>0</v>
      </c>
      <c r="H127" s="162">
        <f>IFERROR(VLOOKUP($B127,'Round  (3)'!B:AE,14,0),0)</f>
        <v>1.1623304481250001</v>
      </c>
      <c r="I127" s="162">
        <f>IFERROR(VLOOKUP($B127,'Round (4)'!B:AG,14,0),0)</f>
        <v>0</v>
      </c>
      <c r="J127" s="162">
        <f>IFERROR(VLOOKUP($B127,'Round  (5)'!B:AL,10,0),0)</f>
        <v>0</v>
      </c>
      <c r="K127" s="162">
        <f>IFERROR(VLOOKUP($B127,'Round  (6)'!B:AL,10,0),0)</f>
        <v>0</v>
      </c>
      <c r="L127" s="162">
        <f>IFERROR(VLOOKUP($B127,'Round  (7)'!B:AL,10,0),0)</f>
        <v>0</v>
      </c>
      <c r="M127" s="162">
        <f>IFERROR(VLOOKUP($B127,'Round  (8)'!B:AI,10,0),0)</f>
        <v>0</v>
      </c>
      <c r="N127" s="162">
        <f>IFERROR(VLOOKUP($B127,'Round  (9)'!B:AD,10,0),0)</f>
        <v>0</v>
      </c>
      <c r="O127" s="162">
        <f>IFERROR(VLOOKUP($B127,'Round  (10)'!B:T,10,0),0)</f>
        <v>0</v>
      </c>
      <c r="P127" s="162">
        <f>IFERROR(VLOOKUP($B127,'Round  (11)'!B:AA,10,0),0)</f>
        <v>0</v>
      </c>
      <c r="Q127" s="162">
        <f>IFERROR(VLOOKUP($B127,'Round  (12)'!B:AA,10,0),0)</f>
        <v>0</v>
      </c>
      <c r="R127" s="11" cm="1">
        <f t="array" ref="R127">IFERROR(SUM(F127:P127)-SUM(LARGE(F127:P127,{1,2})),F127)</f>
        <v>0</v>
      </c>
      <c r="S127" s="35" t="e">
        <f>VLOOKUP(B127,#REF!,9,0)+#REF!</f>
        <v>#REF!</v>
      </c>
      <c r="T127" s="165">
        <f t="shared" si="19"/>
        <v>1.1623304481250001</v>
      </c>
      <c r="U127" s="83">
        <f t="shared" si="24"/>
        <v>0</v>
      </c>
      <c r="V127" s="183">
        <f t="shared" si="20"/>
        <v>998.83766955187502</v>
      </c>
      <c r="W127" s="100">
        <f t="shared" si="25"/>
        <v>0</v>
      </c>
      <c r="AG127" s="69" t="s">
        <v>181</v>
      </c>
      <c r="AH127" s="132"/>
      <c r="AI127" s="69"/>
      <c r="AJ127" s="69"/>
    </row>
    <row r="128" spans="1:36" x14ac:dyDescent="0.3">
      <c r="A128" s="77">
        <f t="shared" si="18"/>
        <v>171</v>
      </c>
      <c r="B128" s="170" t="s">
        <v>325</v>
      </c>
      <c r="C128" s="45" t="str">
        <f t="shared" si="21"/>
        <v>0</v>
      </c>
      <c r="D128" s="45" t="str">
        <f t="shared" si="22"/>
        <v/>
      </c>
      <c r="E128" s="45" t="str">
        <f t="shared" si="23"/>
        <v>NM</v>
      </c>
      <c r="F128" s="162">
        <f>IFERROR(VLOOKUP($B128,'Round 1'!B:AM,11,0),0)</f>
        <v>0</v>
      </c>
      <c r="G128" s="162">
        <f>IFERROR(VLOOKUP($B128,'Round  (2)'!B:AI,10,0),0)</f>
        <v>0</v>
      </c>
      <c r="H128" s="162">
        <f>IFERROR(VLOOKUP($B128,'Round  (3)'!B:AE,14,0),0)</f>
        <v>1.0489323556250001</v>
      </c>
      <c r="I128" s="162">
        <f>IFERROR(VLOOKUP($B128,'Round (4)'!B:AG,14,0),0)</f>
        <v>0</v>
      </c>
      <c r="J128" s="162">
        <f>IFERROR(VLOOKUP($B128,'Round  (5)'!B:AL,10,0),0)</f>
        <v>0</v>
      </c>
      <c r="K128" s="162">
        <f>IFERROR(VLOOKUP($B128,'Round  (6)'!B:AL,10,0),0)</f>
        <v>0</v>
      </c>
      <c r="L128" s="162">
        <f>IFERROR(VLOOKUP($B128,'Round  (7)'!B:AL,10,0),0)</f>
        <v>0</v>
      </c>
      <c r="M128" s="162">
        <f>IFERROR(VLOOKUP($B128,'Round  (8)'!B:AI,10,0),0)</f>
        <v>0</v>
      </c>
      <c r="N128" s="162">
        <f>IFERROR(VLOOKUP($B128,'Round  (9)'!B:AD,10,0),0)</f>
        <v>0</v>
      </c>
      <c r="O128" s="162">
        <f>IFERROR(VLOOKUP($B128,'Round  (10)'!B:T,10,0),0)</f>
        <v>0</v>
      </c>
      <c r="P128" s="162">
        <f>IFERROR(VLOOKUP($B128,'Round  (11)'!B:AA,10,0),0)</f>
        <v>0</v>
      </c>
      <c r="Q128" s="162">
        <f>IFERROR(VLOOKUP($B128,'Round  (12)'!B:AA,10,0),0)</f>
        <v>0</v>
      </c>
      <c r="R128" s="11" cm="1">
        <f t="array" ref="R128">IFERROR(SUM(F128:P128)-SUM(LARGE(F128:P128,{1,2})),F128)</f>
        <v>0</v>
      </c>
      <c r="S128" s="35" t="e">
        <f>VLOOKUP(B128,#REF!,9,0)+#REF!</f>
        <v>#REF!</v>
      </c>
      <c r="T128" s="165">
        <f t="shared" si="19"/>
        <v>1.0489323556250001</v>
      </c>
      <c r="U128" s="83">
        <f t="shared" si="24"/>
        <v>0</v>
      </c>
      <c r="V128" s="183">
        <f t="shared" si="20"/>
        <v>998.95106764437503</v>
      </c>
      <c r="W128" s="100">
        <f t="shared" si="25"/>
        <v>0</v>
      </c>
      <c r="AG128" s="69" t="s">
        <v>509</v>
      </c>
      <c r="AH128" s="132"/>
      <c r="AI128" s="69"/>
      <c r="AJ128" s="69"/>
    </row>
    <row r="129" spans="1:36" x14ac:dyDescent="0.3">
      <c r="A129" s="77">
        <f t="shared" si="18"/>
        <v>168</v>
      </c>
      <c r="B129" s="170" t="s">
        <v>183</v>
      </c>
      <c r="C129" s="45" t="str">
        <f t="shared" si="21"/>
        <v>0</v>
      </c>
      <c r="D129" s="45" t="str">
        <f t="shared" si="22"/>
        <v/>
      </c>
      <c r="E129" s="45" t="str">
        <f t="shared" si="23"/>
        <v>NM</v>
      </c>
      <c r="F129" s="162">
        <f>IFERROR(VLOOKUP($B129,'Round 1'!B:AM,11,0),0)</f>
        <v>0</v>
      </c>
      <c r="G129" s="162">
        <f>IFERROR(VLOOKUP($B129,'Round  (2)'!B:AI,10,0),0)</f>
        <v>0</v>
      </c>
      <c r="H129" s="162">
        <f>IFERROR(VLOOKUP($B129,'Round  (3)'!B:AE,14,0),0)</f>
        <v>1.5025247256250001</v>
      </c>
      <c r="I129" s="162">
        <f>IFERROR(VLOOKUP($B129,'Round (4)'!B:AG,14,0),0)</f>
        <v>0</v>
      </c>
      <c r="J129" s="162">
        <f>IFERROR(VLOOKUP($B129,'Round  (5)'!B:AL,10,0),0)</f>
        <v>0</v>
      </c>
      <c r="K129" s="162">
        <f>IFERROR(VLOOKUP($B129,'Round  (6)'!B:AL,10,0),0)</f>
        <v>0</v>
      </c>
      <c r="L129" s="162">
        <f>IFERROR(VLOOKUP($B129,'Round  (7)'!B:AL,10,0),0)</f>
        <v>0</v>
      </c>
      <c r="M129" s="162">
        <f>IFERROR(VLOOKUP($B129,'Round  (8)'!B:AI,10,0),0)</f>
        <v>0</v>
      </c>
      <c r="N129" s="162">
        <f>IFERROR(VLOOKUP($B129,'Round  (9)'!B:AD,10,0),0)</f>
        <v>0</v>
      </c>
      <c r="O129" s="162">
        <f>IFERROR(VLOOKUP($B129,'Round  (10)'!B:T,10,0),0)</f>
        <v>0</v>
      </c>
      <c r="P129" s="162">
        <f>IFERROR(VLOOKUP($B129,'Round  (11)'!B:AA,10,0),0)</f>
        <v>0</v>
      </c>
      <c r="Q129" s="162">
        <f>IFERROR(VLOOKUP($B129,'Round  (12)'!B:AA,10,0),0)</f>
        <v>0</v>
      </c>
      <c r="R129" s="11" cm="1">
        <f t="array" ref="R129">IFERROR(SUM(F129:P129)-SUM(LARGE(F129:P129,{1,2})),F129)</f>
        <v>0</v>
      </c>
      <c r="S129" s="35" t="e">
        <f>VLOOKUP(B129,#REF!,9,0)+#REF!</f>
        <v>#REF!</v>
      </c>
      <c r="T129" s="165">
        <f t="shared" si="19"/>
        <v>1.5025247256250001</v>
      </c>
      <c r="U129" s="83">
        <f t="shared" si="24"/>
        <v>0</v>
      </c>
      <c r="V129" s="183">
        <f t="shared" si="20"/>
        <v>998.49747527437501</v>
      </c>
      <c r="W129" s="100">
        <f t="shared" si="25"/>
        <v>0</v>
      </c>
      <c r="AG129" s="69" t="s">
        <v>399</v>
      </c>
      <c r="AH129" s="132"/>
      <c r="AI129" s="69"/>
      <c r="AJ129" s="69"/>
    </row>
    <row r="130" spans="1:36" x14ac:dyDescent="0.3">
      <c r="A130" s="77">
        <f t="shared" si="18"/>
        <v>131</v>
      </c>
      <c r="B130" s="170" t="s">
        <v>365</v>
      </c>
      <c r="C130" s="45">
        <f t="shared" si="21"/>
        <v>0</v>
      </c>
      <c r="D130" s="45" t="str">
        <f t="shared" si="22"/>
        <v>Weymouth</v>
      </c>
      <c r="E130" s="45" t="str">
        <f t="shared" si="23"/>
        <v>NM</v>
      </c>
      <c r="F130" s="162">
        <f>IFERROR(VLOOKUP($B130,'Round 1'!B:AM,11,0),0)</f>
        <v>0</v>
      </c>
      <c r="G130" s="162">
        <f>IFERROR(VLOOKUP($B130,'Round  (2)'!B:AI,10,0),0)</f>
        <v>0</v>
      </c>
      <c r="H130" s="162">
        <f>IFERROR(VLOOKUP($B130,'Round  (3)'!B:AE,14,0),0)</f>
        <v>0</v>
      </c>
      <c r="I130" s="162">
        <f>IFERROR(VLOOKUP($B130,'Round (4)'!B:AG,14,0),0)</f>
        <v>0</v>
      </c>
      <c r="J130" s="162">
        <f>IFERROR(VLOOKUP($B130,'Round  (5)'!B:AL,10,0),0)</f>
        <v>0.708738078125</v>
      </c>
      <c r="K130" s="162">
        <f>IFERROR(VLOOKUP($B130,'Round  (6)'!B:AL,10,0),0)</f>
        <v>9.5821388162500014</v>
      </c>
      <c r="L130" s="162">
        <f>IFERROR(VLOOKUP($B130,'Round  (7)'!B:AL,10,0),0)</f>
        <v>0</v>
      </c>
      <c r="M130" s="162">
        <f>IFERROR(VLOOKUP($B130,'Round  (8)'!B:AI,10,0),0)</f>
        <v>0</v>
      </c>
      <c r="N130" s="162">
        <f>IFERROR(VLOOKUP($B130,'Round  (9)'!B:AD,10,0),0)</f>
        <v>0</v>
      </c>
      <c r="O130" s="162">
        <f>IFERROR(VLOOKUP($B130,'Round  (10)'!B:T,10,0),0)</f>
        <v>0</v>
      </c>
      <c r="P130" s="162">
        <f>IFERROR(VLOOKUP($B130,'Round  (11)'!B:AA,10,0),0)</f>
        <v>8</v>
      </c>
      <c r="Q130" s="162">
        <f>IFERROR(VLOOKUP($B130,'Round  (12)'!B:AA,10,0),0)</f>
        <v>0</v>
      </c>
      <c r="R130" s="11" cm="1">
        <f t="array" ref="R130">IFERROR(SUM(F130:P130)-SUM(LARGE(F130:P130,{1,2})),F130)</f>
        <v>0.70873807812500189</v>
      </c>
      <c r="S130" s="35" t="e">
        <f>VLOOKUP(B130,#REF!,9,0)+#REF!</f>
        <v>#REF!</v>
      </c>
      <c r="T130" s="165">
        <f t="shared" si="19"/>
        <v>18.290876894375003</v>
      </c>
      <c r="U130" s="83">
        <f t="shared" si="24"/>
        <v>0</v>
      </c>
      <c r="V130" s="183">
        <f t="shared" si="20"/>
        <v>981.70912310562494</v>
      </c>
      <c r="W130" s="100">
        <f t="shared" si="25"/>
        <v>0</v>
      </c>
      <c r="AG130" s="69" t="s">
        <v>510</v>
      </c>
      <c r="AH130" s="132"/>
      <c r="AI130" s="69"/>
      <c r="AJ130" s="69"/>
    </row>
    <row r="131" spans="1:36" x14ac:dyDescent="0.3">
      <c r="A131" s="77">
        <f t="shared" si="18"/>
        <v>181</v>
      </c>
      <c r="B131" s="170"/>
      <c r="C131" s="45" t="str">
        <f t="shared" ref="C131:C144" si="26">IFERROR(VLOOKUP(B131,$AA$3:$AC$150,3,0),"0")</f>
        <v>0</v>
      </c>
      <c r="D131" s="45" t="str">
        <f t="shared" ref="D131:D144" si="27">IFERROR(VLOOKUP(B131,$AA$3:$AC$150,2,0),"")</f>
        <v/>
      </c>
      <c r="E131" s="45" t="str">
        <f t="shared" ref="E131:E144" si="28">IFERROR(VLOOKUP(B131,$AA$3:$AD$150,4,0),"NM")</f>
        <v>NM</v>
      </c>
      <c r="F131" s="162">
        <f>IFERROR(VLOOKUP($B131,'Round 1'!B:AM,11,0),0)</f>
        <v>0</v>
      </c>
      <c r="G131" s="162">
        <f>IFERROR(VLOOKUP($B131,'Round  (2)'!B:AI,10,0),0)</f>
        <v>0</v>
      </c>
      <c r="H131" s="162">
        <f>IFERROR(VLOOKUP($B131,'Round  (3)'!B:AE,14,0),0)</f>
        <v>0</v>
      </c>
      <c r="I131" s="162">
        <f>IFERROR(VLOOKUP($B131,'Round (4)'!B:AG,14,0),0)</f>
        <v>0</v>
      </c>
      <c r="J131" s="162">
        <f>IFERROR(VLOOKUP($B131,'Round  (5)'!B:AL,10,0),0)</f>
        <v>0</v>
      </c>
      <c r="K131" s="162">
        <f>IFERROR(VLOOKUP($B131,'Round  (6)'!B:AL,10,0),0)</f>
        <v>0</v>
      </c>
      <c r="L131" s="162">
        <f>IFERROR(VLOOKUP($B131,'Round  (7)'!B:AL,10,0),0)</f>
        <v>0</v>
      </c>
      <c r="M131" s="162">
        <f>IFERROR(VLOOKUP($B131,'Round  (8)'!B:AI,10,0),0)</f>
        <v>0</v>
      </c>
      <c r="N131" s="162">
        <f>IFERROR(VLOOKUP($B131,'Round  (9)'!B:AD,10,0),0)</f>
        <v>0</v>
      </c>
      <c r="O131" s="162">
        <f>IFERROR(VLOOKUP($B131,'Round  (10)'!B:T,10,0),0)</f>
        <v>0</v>
      </c>
      <c r="P131" s="162">
        <f>IFERROR(VLOOKUP($B131,'Round  (11)'!B:AA,10,0),0)</f>
        <v>0</v>
      </c>
      <c r="Q131" s="162">
        <f>IFERROR(VLOOKUP($B131,'Round  (12)'!B:AA,10,0),0)</f>
        <v>0</v>
      </c>
      <c r="R131" s="11" cm="1">
        <f t="array" ref="R131">IFERROR(SUM(F131:P131)-SUM(LARGE(F131:P131,{1,2})),F131)</f>
        <v>0</v>
      </c>
      <c r="S131" s="35" t="e">
        <f>VLOOKUP(B131,#REF!,9,0)+#REF!</f>
        <v>#REF!</v>
      </c>
      <c r="T131" s="165">
        <f t="shared" si="19"/>
        <v>0</v>
      </c>
      <c r="U131" s="83">
        <f t="shared" ref="U131:U144" si="29">IFERROR(VLOOKUP(B131,$AG$3:$AJ$189,4,0),0)</f>
        <v>0</v>
      </c>
      <c r="V131" s="183">
        <f t="shared" si="20"/>
        <v>1000</v>
      </c>
      <c r="W131" s="100">
        <f t="shared" ref="W131:W144" si="30">IFERROR(VLOOKUP(B131,$AG$3:$AI$189,3,0),0)</f>
        <v>0</v>
      </c>
      <c r="AG131" s="69" t="s">
        <v>155</v>
      </c>
      <c r="AH131" s="132"/>
      <c r="AI131" s="69"/>
      <c r="AJ131" s="69"/>
    </row>
    <row r="132" spans="1:36" x14ac:dyDescent="0.3">
      <c r="A132" s="77">
        <f t="shared" ref="A132:A144" si="31">IF(E132="M",RANK(V132,$V$3:$V$144,1),100+RANK(V132,$V$3:$V$144,1))</f>
        <v>181</v>
      </c>
      <c r="B132" s="170"/>
      <c r="C132" s="45" t="str">
        <f t="shared" si="26"/>
        <v>0</v>
      </c>
      <c r="D132" s="45" t="str">
        <f t="shared" si="27"/>
        <v/>
      </c>
      <c r="E132" s="45" t="str">
        <f t="shared" si="28"/>
        <v>NM</v>
      </c>
      <c r="F132" s="162">
        <f>IFERROR(VLOOKUP($B132,'Round 1'!B:AM,11,0),0)</f>
        <v>0</v>
      </c>
      <c r="G132" s="162">
        <f>IFERROR(VLOOKUP($B132,'Round  (2)'!B:AI,10,0),0)</f>
        <v>0</v>
      </c>
      <c r="H132" s="162">
        <f>IFERROR(VLOOKUP($B132,'Round  (3)'!B:AE,14,0),0)</f>
        <v>0</v>
      </c>
      <c r="I132" s="162">
        <f>IFERROR(VLOOKUP($B132,'Round (4)'!B:AG,14,0),0)</f>
        <v>0</v>
      </c>
      <c r="J132" s="162">
        <f>IFERROR(VLOOKUP($B132,'Round  (5)'!B:AL,10,0),0)</f>
        <v>0</v>
      </c>
      <c r="K132" s="162">
        <f>IFERROR(VLOOKUP($B132,'Round  (6)'!B:AL,10,0),0)</f>
        <v>0</v>
      </c>
      <c r="L132" s="162">
        <f>IFERROR(VLOOKUP($B132,'Round  (7)'!B:AL,10,0),0)</f>
        <v>0</v>
      </c>
      <c r="M132" s="162">
        <f>IFERROR(VLOOKUP($B132,'Round  (8)'!B:AI,10,0),0)</f>
        <v>0</v>
      </c>
      <c r="N132" s="162">
        <f>IFERROR(VLOOKUP($B132,'Round  (9)'!B:AD,10,0),0)</f>
        <v>0</v>
      </c>
      <c r="O132" s="162">
        <f>IFERROR(VLOOKUP($B132,'Round  (10)'!B:T,10,0),0)</f>
        <v>0</v>
      </c>
      <c r="P132" s="162">
        <f>IFERROR(VLOOKUP($B132,'Round  (11)'!B:AA,10,0),0)</f>
        <v>0</v>
      </c>
      <c r="Q132" s="162">
        <f>IFERROR(VLOOKUP($B132,'Round  (12)'!B:AA,10,0),0)</f>
        <v>0</v>
      </c>
      <c r="R132" s="11" cm="1">
        <f t="array" ref="R132">IFERROR(SUM(F132:P132)-SUM(LARGE(F132:P132,{1,2})),F132)</f>
        <v>0</v>
      </c>
      <c r="S132" s="35" t="e">
        <f>VLOOKUP(B132,#REF!,9,0)+#REF!</f>
        <v>#REF!</v>
      </c>
      <c r="T132" s="165">
        <f t="shared" ref="T132:T145" si="32">SUM(F132:Q132)</f>
        <v>0</v>
      </c>
      <c r="U132" s="83">
        <f t="shared" si="29"/>
        <v>0</v>
      </c>
      <c r="V132" s="183">
        <f t="shared" ref="V132:V145" si="33">1000-T132</f>
        <v>1000</v>
      </c>
      <c r="W132" s="100">
        <f t="shared" si="30"/>
        <v>0</v>
      </c>
      <c r="AG132" s="69" t="s">
        <v>93</v>
      </c>
      <c r="AH132" s="132"/>
      <c r="AI132" s="69"/>
      <c r="AJ132" s="69"/>
    </row>
    <row r="133" spans="1:36" x14ac:dyDescent="0.3">
      <c r="A133" s="77">
        <f t="shared" si="31"/>
        <v>181</v>
      </c>
      <c r="B133" s="170"/>
      <c r="C133" s="45" t="str">
        <f t="shared" si="26"/>
        <v>0</v>
      </c>
      <c r="D133" s="45" t="str">
        <f t="shared" si="27"/>
        <v/>
      </c>
      <c r="E133" s="45" t="str">
        <f t="shared" si="28"/>
        <v>NM</v>
      </c>
      <c r="F133" s="162">
        <f>IFERROR(VLOOKUP($B133,'Round 1'!B:AM,11,0),0)</f>
        <v>0</v>
      </c>
      <c r="G133" s="162">
        <f>IFERROR(VLOOKUP($B133,'Round  (2)'!B:AI,10,0),0)</f>
        <v>0</v>
      </c>
      <c r="H133" s="162">
        <f>IFERROR(VLOOKUP($B133,'Round  (3)'!B:AE,14,0),0)</f>
        <v>0</v>
      </c>
      <c r="I133" s="162">
        <f>IFERROR(VLOOKUP($B133,'Round (4)'!B:AG,14,0),0)</f>
        <v>0</v>
      </c>
      <c r="J133" s="162">
        <f>IFERROR(VLOOKUP($B133,'Round  (5)'!B:AL,10,0),0)</f>
        <v>0</v>
      </c>
      <c r="K133" s="162">
        <f>IFERROR(VLOOKUP($B133,'Round  (6)'!B:AL,10,0),0)</f>
        <v>0</v>
      </c>
      <c r="L133" s="162">
        <f>IFERROR(VLOOKUP($B133,'Round  (7)'!B:AL,10,0),0)</f>
        <v>0</v>
      </c>
      <c r="M133" s="162">
        <f>IFERROR(VLOOKUP($B133,'Round  (8)'!B:AI,10,0),0)</f>
        <v>0</v>
      </c>
      <c r="N133" s="162">
        <f>IFERROR(VLOOKUP($B133,'Round  (9)'!B:AD,10,0),0)</f>
        <v>0</v>
      </c>
      <c r="O133" s="162">
        <f>IFERROR(VLOOKUP($B133,'Round  (10)'!B:T,10,0),0)</f>
        <v>0</v>
      </c>
      <c r="P133" s="162">
        <f>IFERROR(VLOOKUP($B133,'Round  (11)'!B:AA,10,0),0)</f>
        <v>0</v>
      </c>
      <c r="Q133" s="162">
        <f>IFERROR(VLOOKUP($B133,'Round  (12)'!B:AA,10,0),0)</f>
        <v>0</v>
      </c>
      <c r="R133" s="11" cm="1">
        <f t="array" ref="R133">IFERROR(SUM(F133:P133)-SUM(LARGE(F133:P133,{1,2})),F133)</f>
        <v>0</v>
      </c>
      <c r="S133" s="35" t="e">
        <f>VLOOKUP(B133,#REF!,9,0)+#REF!</f>
        <v>#REF!</v>
      </c>
      <c r="T133" s="165">
        <f t="shared" si="32"/>
        <v>0</v>
      </c>
      <c r="U133" s="83">
        <f t="shared" si="29"/>
        <v>0</v>
      </c>
      <c r="V133" s="183">
        <f t="shared" si="33"/>
        <v>1000</v>
      </c>
      <c r="W133" s="100">
        <f t="shared" si="30"/>
        <v>0</v>
      </c>
      <c r="AG133" s="69" t="s">
        <v>458</v>
      </c>
      <c r="AH133" s="132"/>
      <c r="AI133" s="69"/>
      <c r="AJ133" s="69"/>
    </row>
    <row r="134" spans="1:36" x14ac:dyDescent="0.3">
      <c r="A134" s="77">
        <f t="shared" si="31"/>
        <v>181</v>
      </c>
      <c r="B134" s="170"/>
      <c r="C134" s="45" t="str">
        <f t="shared" si="26"/>
        <v>0</v>
      </c>
      <c r="D134" s="45" t="str">
        <f t="shared" si="27"/>
        <v/>
      </c>
      <c r="E134" s="45" t="str">
        <f t="shared" si="28"/>
        <v>NM</v>
      </c>
      <c r="F134" s="162">
        <f>IFERROR(VLOOKUP($B134,'Round 1'!B:AM,11,0),0)</f>
        <v>0</v>
      </c>
      <c r="G134" s="162">
        <f>IFERROR(VLOOKUP($B134,'Round  (2)'!B:AI,10,0),0)</f>
        <v>0</v>
      </c>
      <c r="H134" s="162">
        <f>IFERROR(VLOOKUP($B134,'Round  (3)'!B:AE,14,0),0)</f>
        <v>0</v>
      </c>
      <c r="I134" s="162">
        <f>IFERROR(VLOOKUP($B134,'Round (4)'!B:AG,14,0),0)</f>
        <v>0</v>
      </c>
      <c r="J134" s="162">
        <f>IFERROR(VLOOKUP($B134,'Round  (5)'!B:AL,10,0),0)</f>
        <v>0</v>
      </c>
      <c r="K134" s="162">
        <f>IFERROR(VLOOKUP($B134,'Round  (6)'!B:AL,10,0),0)</f>
        <v>0</v>
      </c>
      <c r="L134" s="162">
        <f>IFERROR(VLOOKUP($B134,'Round  (7)'!B:AL,10,0),0)</f>
        <v>0</v>
      </c>
      <c r="M134" s="162">
        <f>IFERROR(VLOOKUP($B134,'Round  (8)'!B:AI,10,0),0)</f>
        <v>0</v>
      </c>
      <c r="N134" s="162">
        <f>IFERROR(VLOOKUP($B134,'Round  (9)'!B:AD,10,0),0)</f>
        <v>0</v>
      </c>
      <c r="O134" s="162">
        <f>IFERROR(VLOOKUP($B134,'Round  (10)'!B:T,10,0),0)</f>
        <v>0</v>
      </c>
      <c r="P134" s="162">
        <f>IFERROR(VLOOKUP($B134,'Round  (11)'!B:AA,10,0),0)</f>
        <v>0</v>
      </c>
      <c r="Q134" s="162">
        <f>IFERROR(VLOOKUP($B134,'Round  (12)'!B:AA,10,0),0)</f>
        <v>0</v>
      </c>
      <c r="R134" s="11" cm="1">
        <f t="array" ref="R134">IFERROR(SUM(F134:P134)-SUM(LARGE(F134:P134,{1,2})),F134)</f>
        <v>0</v>
      </c>
      <c r="S134" s="35" t="e">
        <f>VLOOKUP(B134,#REF!,9,0)+#REF!</f>
        <v>#REF!</v>
      </c>
      <c r="T134" s="165">
        <f t="shared" si="32"/>
        <v>0</v>
      </c>
      <c r="U134" s="83">
        <f t="shared" si="29"/>
        <v>0</v>
      </c>
      <c r="V134" s="183">
        <f t="shared" si="33"/>
        <v>1000</v>
      </c>
      <c r="W134" s="100">
        <f t="shared" si="30"/>
        <v>0</v>
      </c>
      <c r="AG134" s="69" t="s">
        <v>376</v>
      </c>
      <c r="AH134" s="132"/>
      <c r="AI134" s="69"/>
      <c r="AJ134" s="69"/>
    </row>
    <row r="135" spans="1:36" x14ac:dyDescent="0.3">
      <c r="A135" s="77">
        <f t="shared" si="31"/>
        <v>181</v>
      </c>
      <c r="B135" s="170"/>
      <c r="C135" s="45" t="str">
        <f t="shared" si="26"/>
        <v>0</v>
      </c>
      <c r="D135" s="45" t="str">
        <f t="shared" si="27"/>
        <v/>
      </c>
      <c r="E135" s="45" t="str">
        <f t="shared" si="28"/>
        <v>NM</v>
      </c>
      <c r="F135" s="162">
        <f>IFERROR(VLOOKUP($B135,'Round 1'!B:AM,11,0),0)</f>
        <v>0</v>
      </c>
      <c r="G135" s="162">
        <f>IFERROR(VLOOKUP($B135,'Round  (2)'!B:AI,10,0),0)</f>
        <v>0</v>
      </c>
      <c r="H135" s="162">
        <f>IFERROR(VLOOKUP($B135,'Round  (3)'!B:AE,14,0),0)</f>
        <v>0</v>
      </c>
      <c r="I135" s="162">
        <f>IFERROR(VLOOKUP($B135,'Round (4)'!B:AG,14,0),0)</f>
        <v>0</v>
      </c>
      <c r="J135" s="162">
        <f>IFERROR(VLOOKUP($B135,'Round  (5)'!B:AL,10,0),0)</f>
        <v>0</v>
      </c>
      <c r="K135" s="162">
        <f>IFERROR(VLOOKUP($B135,'Round  (6)'!B:AL,10,0),0)</f>
        <v>0</v>
      </c>
      <c r="L135" s="162">
        <f>IFERROR(VLOOKUP($B135,'Round  (7)'!B:AL,10,0),0)</f>
        <v>0</v>
      </c>
      <c r="M135" s="162">
        <f>IFERROR(VLOOKUP($B135,'Round  (8)'!B:AI,10,0),0)</f>
        <v>0</v>
      </c>
      <c r="N135" s="162">
        <f>IFERROR(VLOOKUP($B135,'Round  (9)'!B:AD,10,0),0)</f>
        <v>0</v>
      </c>
      <c r="O135" s="162">
        <f>IFERROR(VLOOKUP($B135,'Round  (10)'!B:T,10,0),0)</f>
        <v>0</v>
      </c>
      <c r="P135" s="162">
        <f>IFERROR(VLOOKUP($B135,'Round  (11)'!B:AA,10,0),0)</f>
        <v>0</v>
      </c>
      <c r="Q135" s="162">
        <f>IFERROR(VLOOKUP($B135,'Round  (12)'!B:AA,10,0),0)</f>
        <v>0</v>
      </c>
      <c r="R135" s="11" cm="1">
        <f t="array" ref="R135">IFERROR(SUM(F135:P135)-SUM(LARGE(F135:P135,{1,2})),F135)</f>
        <v>0</v>
      </c>
      <c r="S135" s="35" t="e">
        <f>VLOOKUP(B135,#REF!,9,0)+#REF!</f>
        <v>#REF!</v>
      </c>
      <c r="T135" s="165">
        <f t="shared" si="32"/>
        <v>0</v>
      </c>
      <c r="U135" s="83">
        <f t="shared" si="29"/>
        <v>0</v>
      </c>
      <c r="V135" s="183">
        <f t="shared" si="33"/>
        <v>1000</v>
      </c>
      <c r="W135" s="100">
        <f t="shared" si="30"/>
        <v>0</v>
      </c>
      <c r="AG135" s="69" t="s">
        <v>412</v>
      </c>
      <c r="AH135" s="132"/>
      <c r="AI135" s="69"/>
      <c r="AJ135" s="69"/>
    </row>
    <row r="136" spans="1:36" x14ac:dyDescent="0.3">
      <c r="A136" s="77">
        <f t="shared" si="31"/>
        <v>181</v>
      </c>
      <c r="B136" s="170"/>
      <c r="C136" s="45" t="str">
        <f t="shared" si="26"/>
        <v>0</v>
      </c>
      <c r="D136" s="45" t="str">
        <f t="shared" si="27"/>
        <v/>
      </c>
      <c r="E136" s="45" t="str">
        <f t="shared" si="28"/>
        <v>NM</v>
      </c>
      <c r="F136" s="162">
        <f>IFERROR(VLOOKUP($B136,'Round 1'!B:AM,11,0),0)</f>
        <v>0</v>
      </c>
      <c r="G136" s="162">
        <f>IFERROR(VLOOKUP($B136,'Round  (2)'!B:AI,10,0),0)</f>
        <v>0</v>
      </c>
      <c r="H136" s="162">
        <f>IFERROR(VLOOKUP($B136,'Round  (3)'!B:AE,14,0),0)</f>
        <v>0</v>
      </c>
      <c r="I136" s="162">
        <f>IFERROR(VLOOKUP($B136,'Round (4)'!B:AG,14,0),0)</f>
        <v>0</v>
      </c>
      <c r="J136" s="162">
        <f>IFERROR(VLOOKUP($B136,'Round  (5)'!B:AL,10,0),0)</f>
        <v>0</v>
      </c>
      <c r="K136" s="162">
        <f>IFERROR(VLOOKUP($B136,'Round  (6)'!B:AL,10,0),0)</f>
        <v>0</v>
      </c>
      <c r="L136" s="162">
        <f>IFERROR(VLOOKUP($B136,'Round  (7)'!B:AL,10,0),0)</f>
        <v>0</v>
      </c>
      <c r="M136" s="162">
        <f>IFERROR(VLOOKUP($B136,'Round  (8)'!B:AI,10,0),0)</f>
        <v>0</v>
      </c>
      <c r="N136" s="162">
        <f>IFERROR(VLOOKUP($B136,'Round  (9)'!B:AD,10,0),0)</f>
        <v>0</v>
      </c>
      <c r="O136" s="162">
        <f>IFERROR(VLOOKUP($B136,'Round  (10)'!B:T,10,0),0)</f>
        <v>0</v>
      </c>
      <c r="P136" s="162">
        <f>IFERROR(VLOOKUP($B136,'Round  (11)'!B:AA,10,0),0)</f>
        <v>0</v>
      </c>
      <c r="Q136" s="162">
        <f>IFERROR(VLOOKUP($B136,'Round  (12)'!B:AA,10,0),0)</f>
        <v>0</v>
      </c>
      <c r="R136" s="11" cm="1">
        <f t="array" ref="R136">IFERROR(SUM(F136:P136)-SUM(LARGE(F136:P136,{1,2})),F136)</f>
        <v>0</v>
      </c>
      <c r="S136" s="35" t="e">
        <f>VLOOKUP(B136,#REF!,9,0)+#REF!</f>
        <v>#REF!</v>
      </c>
      <c r="T136" s="165">
        <f t="shared" si="32"/>
        <v>0</v>
      </c>
      <c r="U136" s="83">
        <f t="shared" si="29"/>
        <v>0</v>
      </c>
      <c r="V136" s="183">
        <f t="shared" si="33"/>
        <v>1000</v>
      </c>
      <c r="W136" s="100">
        <f t="shared" si="30"/>
        <v>0</v>
      </c>
      <c r="AG136" s="69" t="s">
        <v>325</v>
      </c>
      <c r="AH136" s="132"/>
      <c r="AI136" s="69"/>
      <c r="AJ136" s="69"/>
    </row>
    <row r="137" spans="1:36" x14ac:dyDescent="0.3">
      <c r="A137" s="77">
        <f t="shared" si="31"/>
        <v>181</v>
      </c>
      <c r="B137" s="170"/>
      <c r="C137" s="45" t="str">
        <f t="shared" si="26"/>
        <v>0</v>
      </c>
      <c r="D137" s="45" t="str">
        <f t="shared" si="27"/>
        <v/>
      </c>
      <c r="E137" s="45" t="str">
        <f t="shared" si="28"/>
        <v>NM</v>
      </c>
      <c r="F137" s="162">
        <f>IFERROR(VLOOKUP($B137,'Round 1'!B:AM,11,0),0)</f>
        <v>0</v>
      </c>
      <c r="G137" s="162">
        <f>IFERROR(VLOOKUP($B137,'Round  (2)'!B:AI,10,0),0)</f>
        <v>0</v>
      </c>
      <c r="H137" s="162">
        <f>IFERROR(VLOOKUP($B137,'Round  (3)'!B:AE,14,0),0)</f>
        <v>0</v>
      </c>
      <c r="I137" s="162">
        <f>IFERROR(VLOOKUP($B137,'Round (4)'!B:AG,14,0),0)</f>
        <v>0</v>
      </c>
      <c r="J137" s="162">
        <f>IFERROR(VLOOKUP($B137,'Round  (5)'!B:AL,10,0),0)</f>
        <v>0</v>
      </c>
      <c r="K137" s="162">
        <f>IFERROR(VLOOKUP($B137,'Round  (6)'!B:AL,10,0),0)</f>
        <v>0</v>
      </c>
      <c r="L137" s="162">
        <f>IFERROR(VLOOKUP($B137,'Round  (7)'!B:AL,10,0),0)</f>
        <v>0</v>
      </c>
      <c r="M137" s="162">
        <f>IFERROR(VLOOKUP($B137,'Round  (8)'!B:AI,10,0),0)</f>
        <v>0</v>
      </c>
      <c r="N137" s="162">
        <f>IFERROR(VLOOKUP($B137,'Round  (9)'!B:AD,10,0),0)</f>
        <v>0</v>
      </c>
      <c r="O137" s="162">
        <f>IFERROR(VLOOKUP($B137,'Round  (10)'!B:T,10,0),0)</f>
        <v>0</v>
      </c>
      <c r="P137" s="162">
        <f>IFERROR(VLOOKUP($B137,'Round  (11)'!B:AA,10,0),0)</f>
        <v>0</v>
      </c>
      <c r="Q137" s="162">
        <f>IFERROR(VLOOKUP($B137,'Round  (12)'!B:AA,10,0),0)</f>
        <v>0</v>
      </c>
      <c r="R137" s="11" cm="1">
        <f t="array" ref="R137">IFERROR(SUM(F137:P137)-SUM(LARGE(F137:P137,{1,2})),F137)</f>
        <v>0</v>
      </c>
      <c r="S137" s="35" t="e">
        <f>VLOOKUP(B137,#REF!,9,0)+#REF!</f>
        <v>#REF!</v>
      </c>
      <c r="T137" s="165">
        <f t="shared" si="32"/>
        <v>0</v>
      </c>
      <c r="U137" s="83">
        <f t="shared" si="29"/>
        <v>0</v>
      </c>
      <c r="V137" s="183">
        <f t="shared" si="33"/>
        <v>1000</v>
      </c>
      <c r="W137" s="100">
        <f t="shared" si="30"/>
        <v>0</v>
      </c>
      <c r="AG137" s="69" t="s">
        <v>266</v>
      </c>
      <c r="AH137" s="132"/>
      <c r="AI137" s="69"/>
      <c r="AJ137" s="69"/>
    </row>
    <row r="138" spans="1:36" x14ac:dyDescent="0.3">
      <c r="A138" s="77">
        <f t="shared" si="31"/>
        <v>181</v>
      </c>
      <c r="B138" s="170"/>
      <c r="C138" s="45" t="str">
        <f t="shared" si="26"/>
        <v>0</v>
      </c>
      <c r="D138" s="45" t="str">
        <f t="shared" si="27"/>
        <v/>
      </c>
      <c r="E138" s="45" t="str">
        <f t="shared" si="28"/>
        <v>NM</v>
      </c>
      <c r="F138" s="162">
        <f>IFERROR(VLOOKUP($B138,'Round 1'!B:AM,11,0),0)</f>
        <v>0</v>
      </c>
      <c r="G138" s="162">
        <f>IFERROR(VLOOKUP($B138,'Round  (2)'!B:AI,10,0),0)</f>
        <v>0</v>
      </c>
      <c r="H138" s="162">
        <f>IFERROR(VLOOKUP($B138,'Round  (3)'!B:AE,14,0),0)</f>
        <v>0</v>
      </c>
      <c r="I138" s="162">
        <f>IFERROR(VLOOKUP($B138,'Round (4)'!B:AG,14,0),0)</f>
        <v>0</v>
      </c>
      <c r="J138" s="162">
        <f>IFERROR(VLOOKUP($B138,'Round  (5)'!B:AL,10,0),0)</f>
        <v>0</v>
      </c>
      <c r="K138" s="162">
        <f>IFERROR(VLOOKUP($B138,'Round  (6)'!B:AL,10,0),0)</f>
        <v>0</v>
      </c>
      <c r="L138" s="162">
        <f>IFERROR(VLOOKUP($B138,'Round  (7)'!B:AL,10,0),0)</f>
        <v>0</v>
      </c>
      <c r="M138" s="162">
        <f>IFERROR(VLOOKUP($B138,'Round  (8)'!B:AI,10,0),0)</f>
        <v>0</v>
      </c>
      <c r="N138" s="162">
        <f>IFERROR(VLOOKUP($B138,'Round  (9)'!B:AD,10,0),0)</f>
        <v>0</v>
      </c>
      <c r="O138" s="162">
        <f>IFERROR(VLOOKUP($B138,'Round  (10)'!B:T,10,0),0)</f>
        <v>0</v>
      </c>
      <c r="P138" s="162">
        <f>IFERROR(VLOOKUP($B138,'Round  (11)'!B:AA,10,0),0)</f>
        <v>0</v>
      </c>
      <c r="Q138" s="162">
        <f>IFERROR(VLOOKUP($B138,'Round  (12)'!B:AA,10,0),0)</f>
        <v>0</v>
      </c>
      <c r="R138" s="11" cm="1">
        <f t="array" ref="R138">IFERROR(SUM(F138:P138)-SUM(LARGE(F138:P138,{1,2})),F138)</f>
        <v>0</v>
      </c>
      <c r="S138" s="35" t="e">
        <f>VLOOKUP(B138,#REF!,9,0)+#REF!</f>
        <v>#REF!</v>
      </c>
      <c r="T138" s="165">
        <f t="shared" si="32"/>
        <v>0</v>
      </c>
      <c r="U138" s="83">
        <f t="shared" si="29"/>
        <v>0</v>
      </c>
      <c r="V138" s="183">
        <f t="shared" si="33"/>
        <v>1000</v>
      </c>
      <c r="W138" s="100">
        <f t="shared" si="30"/>
        <v>0</v>
      </c>
      <c r="AG138" s="69" t="s">
        <v>459</v>
      </c>
      <c r="AH138" s="132"/>
      <c r="AI138" s="69"/>
      <c r="AJ138" s="69"/>
    </row>
    <row r="139" spans="1:36" x14ac:dyDescent="0.3">
      <c r="A139" s="77">
        <f t="shared" si="31"/>
        <v>181</v>
      </c>
      <c r="B139" s="170"/>
      <c r="C139" s="45" t="str">
        <f t="shared" si="26"/>
        <v>0</v>
      </c>
      <c r="D139" s="45" t="str">
        <f t="shared" si="27"/>
        <v/>
      </c>
      <c r="E139" s="45" t="str">
        <f t="shared" si="28"/>
        <v>NM</v>
      </c>
      <c r="F139" s="162">
        <f>IFERROR(VLOOKUP($B139,'Round 1'!B:AM,11,0),0)</f>
        <v>0</v>
      </c>
      <c r="G139" s="162">
        <f>IFERROR(VLOOKUP($B139,'Round  (2)'!B:AI,10,0),0)</f>
        <v>0</v>
      </c>
      <c r="H139" s="162">
        <f>IFERROR(VLOOKUP($B139,'Round  (3)'!B:AE,14,0),0)</f>
        <v>0</v>
      </c>
      <c r="I139" s="162">
        <f>IFERROR(VLOOKUP($B139,'Round (4)'!B:AG,14,0),0)</f>
        <v>0</v>
      </c>
      <c r="J139" s="162">
        <f>IFERROR(VLOOKUP($B139,'Round  (5)'!B:AL,10,0),0)</f>
        <v>0</v>
      </c>
      <c r="K139" s="162">
        <f>IFERROR(VLOOKUP($B139,'Round  (6)'!B:AL,10,0),0)</f>
        <v>0</v>
      </c>
      <c r="L139" s="162">
        <f>IFERROR(VLOOKUP($B139,'Round  (7)'!B:AL,10,0),0)</f>
        <v>0</v>
      </c>
      <c r="M139" s="162">
        <f>IFERROR(VLOOKUP($B139,'Round  (8)'!B:AI,10,0),0)</f>
        <v>0</v>
      </c>
      <c r="N139" s="162">
        <f>IFERROR(VLOOKUP($B139,'Round  (9)'!B:AD,10,0),0)</f>
        <v>0</v>
      </c>
      <c r="O139" s="162">
        <f>IFERROR(VLOOKUP($B139,'Round  (10)'!B:T,10,0),0)</f>
        <v>0</v>
      </c>
      <c r="P139" s="162">
        <f>IFERROR(VLOOKUP($B139,'Round  (11)'!B:AA,10,0),0)</f>
        <v>0</v>
      </c>
      <c r="Q139" s="162">
        <f>IFERROR(VLOOKUP($B139,'Round  (12)'!B:AA,10,0),0)</f>
        <v>0</v>
      </c>
      <c r="R139" s="11" cm="1">
        <f t="array" ref="R139">IFERROR(SUM(F139:P139)-SUM(LARGE(F139:P139,{1,2})),F139)</f>
        <v>0</v>
      </c>
      <c r="S139" s="35" t="e">
        <f>VLOOKUP(B139,#REF!,9,0)+#REF!</f>
        <v>#REF!</v>
      </c>
      <c r="T139" s="165">
        <f t="shared" si="32"/>
        <v>0</v>
      </c>
      <c r="U139" s="83">
        <f t="shared" si="29"/>
        <v>0</v>
      </c>
      <c r="V139" s="183">
        <f t="shared" si="33"/>
        <v>1000</v>
      </c>
      <c r="W139" s="100">
        <f t="shared" si="30"/>
        <v>0</v>
      </c>
      <c r="AG139" s="69" t="s">
        <v>397</v>
      </c>
      <c r="AH139" s="132"/>
      <c r="AI139" s="69"/>
      <c r="AJ139" s="69"/>
    </row>
    <row r="140" spans="1:36" x14ac:dyDescent="0.3">
      <c r="A140" s="77">
        <f t="shared" si="31"/>
        <v>181</v>
      </c>
      <c r="B140" s="170"/>
      <c r="C140" s="45" t="str">
        <f t="shared" si="26"/>
        <v>0</v>
      </c>
      <c r="D140" s="45" t="str">
        <f t="shared" si="27"/>
        <v/>
      </c>
      <c r="E140" s="45" t="str">
        <f t="shared" si="28"/>
        <v>NM</v>
      </c>
      <c r="F140" s="162">
        <f>IFERROR(VLOOKUP($B140,'Round 1'!B:AM,11,0),0)</f>
        <v>0</v>
      </c>
      <c r="G140" s="162">
        <f>IFERROR(VLOOKUP($B140,'Round  (2)'!B:AI,10,0),0)</f>
        <v>0</v>
      </c>
      <c r="H140" s="162">
        <f>IFERROR(VLOOKUP($B140,'Round  (3)'!B:AE,14,0),0)</f>
        <v>0</v>
      </c>
      <c r="I140" s="162">
        <f>IFERROR(VLOOKUP($B140,'Round (4)'!B:AG,14,0),0)</f>
        <v>0</v>
      </c>
      <c r="J140" s="162">
        <f>IFERROR(VLOOKUP($B140,'Round  (5)'!B:AL,10,0),0)</f>
        <v>0</v>
      </c>
      <c r="K140" s="162">
        <f>IFERROR(VLOOKUP($B140,'Round  (6)'!B:AL,10,0),0)</f>
        <v>0</v>
      </c>
      <c r="L140" s="162">
        <f>IFERROR(VLOOKUP($B140,'Round  (7)'!B:AL,10,0),0)</f>
        <v>0</v>
      </c>
      <c r="M140" s="162">
        <f>IFERROR(VLOOKUP($B140,'Round  (8)'!B:AI,10,0),0)</f>
        <v>0</v>
      </c>
      <c r="N140" s="162">
        <f>IFERROR(VLOOKUP($B140,'Round  (9)'!B:AD,10,0),0)</f>
        <v>0</v>
      </c>
      <c r="O140" s="162">
        <f>IFERROR(VLOOKUP($B140,'Round  (10)'!B:T,10,0),0)</f>
        <v>0</v>
      </c>
      <c r="P140" s="162">
        <f>IFERROR(VLOOKUP($B140,'Round  (11)'!B:AA,10,0),0)</f>
        <v>0</v>
      </c>
      <c r="Q140" s="162">
        <f>IFERROR(VLOOKUP($B140,'Round  (12)'!B:AA,10,0),0)</f>
        <v>0</v>
      </c>
      <c r="R140" s="11" cm="1">
        <f t="array" ref="R140">IFERROR(SUM(F140:P140)-SUM(LARGE(F140:P140,{1,2})),F140)</f>
        <v>0</v>
      </c>
      <c r="S140" s="35" t="e">
        <f>VLOOKUP(B140,#REF!,9,0)+#REF!</f>
        <v>#REF!</v>
      </c>
      <c r="T140" s="165">
        <f t="shared" si="32"/>
        <v>0</v>
      </c>
      <c r="U140" s="83">
        <f t="shared" si="29"/>
        <v>0</v>
      </c>
      <c r="V140" s="183">
        <f t="shared" si="33"/>
        <v>1000</v>
      </c>
      <c r="W140" s="100">
        <f t="shared" si="30"/>
        <v>0</v>
      </c>
      <c r="AG140" s="69" t="s">
        <v>154</v>
      </c>
      <c r="AH140" s="132"/>
      <c r="AI140" s="69"/>
      <c r="AJ140" s="69"/>
    </row>
    <row r="141" spans="1:36" x14ac:dyDescent="0.3">
      <c r="A141" s="77">
        <f t="shared" si="31"/>
        <v>181</v>
      </c>
      <c r="B141" s="170"/>
      <c r="C141" s="45" t="str">
        <f t="shared" si="26"/>
        <v>0</v>
      </c>
      <c r="D141" s="45" t="str">
        <f t="shared" si="27"/>
        <v/>
      </c>
      <c r="E141" s="45" t="str">
        <f t="shared" si="28"/>
        <v>NM</v>
      </c>
      <c r="F141" s="162">
        <f>IFERROR(VLOOKUP($B141,'Round 1'!B:AM,11,0),0)</f>
        <v>0</v>
      </c>
      <c r="G141" s="162">
        <f>IFERROR(VLOOKUP($B141,'Round  (2)'!B:AI,10,0),0)</f>
        <v>0</v>
      </c>
      <c r="H141" s="162">
        <f>IFERROR(VLOOKUP($B141,'Round  (3)'!B:AE,14,0),0)</f>
        <v>0</v>
      </c>
      <c r="I141" s="162">
        <f>IFERROR(VLOOKUP($B141,'Round (4)'!B:AG,14,0),0)</f>
        <v>0</v>
      </c>
      <c r="J141" s="162">
        <f>IFERROR(VLOOKUP($B141,'Round  (5)'!B:AL,10,0),0)</f>
        <v>0</v>
      </c>
      <c r="K141" s="162">
        <f>IFERROR(VLOOKUP($B141,'Round  (6)'!B:AL,10,0),0)</f>
        <v>0</v>
      </c>
      <c r="L141" s="162">
        <f>IFERROR(VLOOKUP($B141,'Round  (7)'!B:AL,10,0),0)</f>
        <v>0</v>
      </c>
      <c r="M141" s="162">
        <f>IFERROR(VLOOKUP($B141,'Round  (8)'!B:AI,10,0),0)</f>
        <v>0</v>
      </c>
      <c r="N141" s="162">
        <f>IFERROR(VLOOKUP($B141,'Round  (9)'!B:AD,10,0),0)</f>
        <v>0</v>
      </c>
      <c r="O141" s="162">
        <f>IFERROR(VLOOKUP($B141,'Round  (10)'!B:T,10,0),0)</f>
        <v>0</v>
      </c>
      <c r="P141" s="162">
        <f>IFERROR(VLOOKUP($B141,'Round  (11)'!B:AA,10,0),0)</f>
        <v>0</v>
      </c>
      <c r="Q141" s="162">
        <f>IFERROR(VLOOKUP($B141,'Round  (12)'!B:AA,10,0),0)</f>
        <v>0</v>
      </c>
      <c r="R141" s="11" cm="1">
        <f t="array" ref="R141">IFERROR(SUM(F141:P141)-SUM(LARGE(F141:P141,{1,2})),F141)</f>
        <v>0</v>
      </c>
      <c r="S141" s="35" t="e">
        <f>VLOOKUP(B141,#REF!,9,0)+#REF!</f>
        <v>#REF!</v>
      </c>
      <c r="T141" s="165">
        <f t="shared" si="32"/>
        <v>0</v>
      </c>
      <c r="U141" s="83">
        <f t="shared" si="29"/>
        <v>0</v>
      </c>
      <c r="V141" s="183">
        <f t="shared" si="33"/>
        <v>1000</v>
      </c>
      <c r="W141" s="100">
        <f t="shared" si="30"/>
        <v>0</v>
      </c>
      <c r="AG141" s="69" t="s">
        <v>460</v>
      </c>
      <c r="AH141" s="132"/>
      <c r="AI141" s="69"/>
      <c r="AJ141" s="69"/>
    </row>
    <row r="142" spans="1:36" x14ac:dyDescent="0.3">
      <c r="A142" s="77">
        <f t="shared" si="31"/>
        <v>181</v>
      </c>
      <c r="B142" s="170"/>
      <c r="C142" s="45" t="str">
        <f t="shared" si="26"/>
        <v>0</v>
      </c>
      <c r="D142" s="45" t="str">
        <f t="shared" si="27"/>
        <v/>
      </c>
      <c r="E142" s="45" t="str">
        <f t="shared" si="28"/>
        <v>NM</v>
      </c>
      <c r="F142" s="162">
        <f>IFERROR(VLOOKUP($B142,'Round 1'!B:AM,11,0),0)</f>
        <v>0</v>
      </c>
      <c r="G142" s="162">
        <f>IFERROR(VLOOKUP($B142,'Round  (2)'!B:AI,10,0),0)</f>
        <v>0</v>
      </c>
      <c r="H142" s="162">
        <f>IFERROR(VLOOKUP($B142,'Round  (3)'!B:AE,14,0),0)</f>
        <v>0</v>
      </c>
      <c r="I142" s="162">
        <f>IFERROR(VLOOKUP($B142,'Round (4)'!B:AG,14,0),0)</f>
        <v>0</v>
      </c>
      <c r="J142" s="162">
        <f>IFERROR(VLOOKUP($B142,'Round  (5)'!B:AL,10,0),0)</f>
        <v>0</v>
      </c>
      <c r="K142" s="162">
        <f>IFERROR(VLOOKUP($B142,'Round  (6)'!B:AL,10,0),0)</f>
        <v>0</v>
      </c>
      <c r="L142" s="162">
        <f>IFERROR(VLOOKUP($B142,'Round  (7)'!B:AL,10,0),0)</f>
        <v>0</v>
      </c>
      <c r="M142" s="162">
        <f>IFERROR(VLOOKUP($B142,'Round  (8)'!B:AI,10,0),0)</f>
        <v>0</v>
      </c>
      <c r="N142" s="162">
        <f>IFERROR(VLOOKUP($B142,'Round  (9)'!B:AD,10,0),0)</f>
        <v>0</v>
      </c>
      <c r="O142" s="162">
        <f>IFERROR(VLOOKUP($B142,'Round  (10)'!B:T,10,0),0)</f>
        <v>0</v>
      </c>
      <c r="P142" s="162">
        <f>IFERROR(VLOOKUP($B142,'Round  (11)'!B:AA,10,0),0)</f>
        <v>0</v>
      </c>
      <c r="Q142" s="162">
        <f>IFERROR(VLOOKUP($B142,'Round  (12)'!B:AA,10,0),0)</f>
        <v>0</v>
      </c>
      <c r="R142" s="11" cm="1">
        <f t="array" ref="R142">IFERROR(SUM(F142:P142)-SUM(LARGE(F142:P142,{1,2})),F142)</f>
        <v>0</v>
      </c>
      <c r="S142" s="35" t="e">
        <f>VLOOKUP(B142,#REF!,9,0)+#REF!</f>
        <v>#REF!</v>
      </c>
      <c r="T142" s="165">
        <f t="shared" si="32"/>
        <v>0</v>
      </c>
      <c r="U142" s="83">
        <f t="shared" si="29"/>
        <v>0</v>
      </c>
      <c r="V142" s="183">
        <f t="shared" si="33"/>
        <v>1000</v>
      </c>
      <c r="W142" s="100">
        <f t="shared" si="30"/>
        <v>0</v>
      </c>
      <c r="AG142" s="69" t="s">
        <v>433</v>
      </c>
      <c r="AH142" s="132"/>
      <c r="AI142" s="69"/>
      <c r="AJ142" s="69"/>
    </row>
    <row r="143" spans="1:36" x14ac:dyDescent="0.3">
      <c r="A143" s="77">
        <f t="shared" si="31"/>
        <v>181</v>
      </c>
      <c r="B143" s="170"/>
      <c r="C143" s="45" t="str">
        <f t="shared" si="26"/>
        <v>0</v>
      </c>
      <c r="D143" s="45" t="str">
        <f t="shared" si="27"/>
        <v/>
      </c>
      <c r="E143" s="45" t="str">
        <f t="shared" si="28"/>
        <v>NM</v>
      </c>
      <c r="F143" s="162">
        <f>IFERROR(VLOOKUP($B143,'Round 1'!B:AM,11,0),0)</f>
        <v>0</v>
      </c>
      <c r="G143" s="162">
        <f>IFERROR(VLOOKUP($B143,'Round  (2)'!B:AI,10,0),0)</f>
        <v>0</v>
      </c>
      <c r="H143" s="162">
        <f>IFERROR(VLOOKUP($B143,'Round  (3)'!B:AE,14,0),0)</f>
        <v>0</v>
      </c>
      <c r="I143" s="162">
        <f>IFERROR(VLOOKUP($B143,'Round (4)'!B:AG,14,0),0)</f>
        <v>0</v>
      </c>
      <c r="J143" s="162">
        <f>IFERROR(VLOOKUP($B143,'Round  (5)'!B:AL,10,0),0)</f>
        <v>0</v>
      </c>
      <c r="K143" s="162">
        <f>IFERROR(VLOOKUP($B143,'Round  (6)'!B:AL,10,0),0)</f>
        <v>0</v>
      </c>
      <c r="L143" s="162">
        <f>IFERROR(VLOOKUP($B143,'Round  (7)'!B:AL,10,0),0)</f>
        <v>0</v>
      </c>
      <c r="M143" s="162">
        <f>IFERROR(VLOOKUP($B143,'Round  (8)'!B:AI,10,0),0)</f>
        <v>0</v>
      </c>
      <c r="N143" s="162">
        <f>IFERROR(VLOOKUP($B143,'Round  (9)'!B:AD,10,0),0)</f>
        <v>0</v>
      </c>
      <c r="O143" s="162">
        <f>IFERROR(VLOOKUP($B143,'Round  (10)'!B:T,10,0),0)</f>
        <v>0</v>
      </c>
      <c r="P143" s="162">
        <f>IFERROR(VLOOKUP($B143,'Round  (11)'!B:AA,10,0),0)</f>
        <v>0</v>
      </c>
      <c r="Q143" s="162">
        <f>IFERROR(VLOOKUP($B143,'Round  (12)'!B:AA,10,0),0)</f>
        <v>0</v>
      </c>
      <c r="R143" s="11" cm="1">
        <f t="array" ref="R143">IFERROR(SUM(F143:P143)-SUM(LARGE(F143:P143,{1,2})),F143)</f>
        <v>0</v>
      </c>
      <c r="S143" s="35" t="e">
        <f>VLOOKUP(B143,#REF!,9,0)+#REF!</f>
        <v>#REF!</v>
      </c>
      <c r="T143" s="165">
        <f t="shared" si="32"/>
        <v>0</v>
      </c>
      <c r="U143" s="83">
        <f t="shared" si="29"/>
        <v>0</v>
      </c>
      <c r="V143" s="183">
        <f t="shared" si="33"/>
        <v>1000</v>
      </c>
      <c r="W143" s="100">
        <f t="shared" si="30"/>
        <v>0</v>
      </c>
      <c r="AG143" s="69" t="s">
        <v>403</v>
      </c>
      <c r="AH143" s="132"/>
      <c r="AI143" s="69"/>
      <c r="AJ143" s="69"/>
    </row>
    <row r="144" spans="1:36" x14ac:dyDescent="0.3">
      <c r="A144" s="77">
        <f t="shared" si="31"/>
        <v>181</v>
      </c>
      <c r="B144" s="170"/>
      <c r="C144" s="45" t="str">
        <f t="shared" si="26"/>
        <v>0</v>
      </c>
      <c r="D144" s="45" t="str">
        <f t="shared" si="27"/>
        <v/>
      </c>
      <c r="E144" s="45" t="str">
        <f t="shared" si="28"/>
        <v>NM</v>
      </c>
      <c r="F144" s="162">
        <f>IFERROR(VLOOKUP($B144,'Round 1'!B:AM,11,0),0)</f>
        <v>0</v>
      </c>
      <c r="G144" s="162">
        <f>IFERROR(VLOOKUP($B144,'Round  (2)'!B:AI,10,0),0)</f>
        <v>0</v>
      </c>
      <c r="H144" s="162">
        <f>IFERROR(VLOOKUP($B144,'Round  (3)'!B:AE,14,0),0)</f>
        <v>0</v>
      </c>
      <c r="I144" s="162">
        <f>IFERROR(VLOOKUP($B144,'Round (4)'!B:AG,14,0),0)</f>
        <v>0</v>
      </c>
      <c r="J144" s="162">
        <f>IFERROR(VLOOKUP($B144,'Round  (5)'!B:AL,10,0),0)</f>
        <v>0</v>
      </c>
      <c r="K144" s="162">
        <f>IFERROR(VLOOKUP($B144,'Round  (6)'!B:AL,10,0),0)</f>
        <v>0</v>
      </c>
      <c r="L144" s="162">
        <f>IFERROR(VLOOKUP($B144,'Round  (7)'!B:AL,10,0),0)</f>
        <v>0</v>
      </c>
      <c r="M144" s="162">
        <f>IFERROR(VLOOKUP($B144,'Round  (8)'!B:AI,10,0),0)</f>
        <v>0</v>
      </c>
      <c r="N144" s="162">
        <f>IFERROR(VLOOKUP($B144,'Round  (9)'!B:AD,10,0),0)</f>
        <v>0</v>
      </c>
      <c r="O144" s="162">
        <f>IFERROR(VLOOKUP($B144,'Round  (10)'!B:T,10,0),0)</f>
        <v>0</v>
      </c>
      <c r="P144" s="162">
        <f>IFERROR(VLOOKUP($B144,'Round  (11)'!B:AA,10,0),0)</f>
        <v>0</v>
      </c>
      <c r="Q144" s="162">
        <f>IFERROR(VLOOKUP($B144,'Round  (12)'!B:AA,10,0),0)</f>
        <v>0</v>
      </c>
      <c r="R144" s="11" cm="1">
        <f t="array" ref="R144">IFERROR(SUM(F144:P144)-SUM(LARGE(F144:P144,{1,2})),F144)</f>
        <v>0</v>
      </c>
      <c r="S144" s="35" t="e">
        <f>VLOOKUP(B144,#REF!,9,0)+#REF!</f>
        <v>#REF!</v>
      </c>
      <c r="T144" s="165">
        <f t="shared" si="32"/>
        <v>0</v>
      </c>
      <c r="U144" s="83">
        <f t="shared" si="29"/>
        <v>0</v>
      </c>
      <c r="V144" s="183">
        <f t="shared" si="33"/>
        <v>1000</v>
      </c>
      <c r="W144" s="100">
        <f t="shared" si="30"/>
        <v>0</v>
      </c>
      <c r="AG144" s="69" t="s">
        <v>461</v>
      </c>
      <c r="AH144" s="132"/>
      <c r="AI144" s="69"/>
      <c r="AJ144" s="69"/>
    </row>
    <row r="145" spans="17:36" x14ac:dyDescent="0.3">
      <c r="Q145" s="166"/>
      <c r="T145" s="165">
        <f t="shared" si="32"/>
        <v>0</v>
      </c>
      <c r="V145" s="44">
        <f t="shared" si="33"/>
        <v>1000</v>
      </c>
      <c r="AG145" s="69" t="s">
        <v>420</v>
      </c>
      <c r="AH145" s="132"/>
      <c r="AI145" s="69"/>
      <c r="AJ145" s="69"/>
    </row>
    <row r="146" spans="17:36" x14ac:dyDescent="0.3">
      <c r="R146" s="166">
        <f>SUM(F3:Q144)</f>
        <v>1443.9355108821374</v>
      </c>
      <c r="AG146" s="69" t="s">
        <v>112</v>
      </c>
      <c r="AH146" s="132"/>
      <c r="AI146" s="69"/>
      <c r="AJ146" s="69"/>
    </row>
    <row r="147" spans="17:36" x14ac:dyDescent="0.3">
      <c r="AG147" s="69" t="s">
        <v>503</v>
      </c>
      <c r="AH147" s="132"/>
      <c r="AI147" s="69"/>
      <c r="AJ147" s="69"/>
    </row>
    <row r="148" spans="17:36" x14ac:dyDescent="0.3">
      <c r="AG148" s="69" t="s">
        <v>450</v>
      </c>
      <c r="AH148" s="132"/>
      <c r="AI148" s="69"/>
      <c r="AJ148" s="69"/>
    </row>
    <row r="149" spans="17:36" x14ac:dyDescent="0.3">
      <c r="AG149" s="69" t="s">
        <v>439</v>
      </c>
      <c r="AH149" s="132"/>
      <c r="AI149" s="69"/>
      <c r="AJ149" s="69"/>
    </row>
    <row r="150" spans="17:36" x14ac:dyDescent="0.3">
      <c r="AG150" s="69" t="s">
        <v>462</v>
      </c>
      <c r="AH150" s="132"/>
      <c r="AI150" s="69"/>
      <c r="AJ150" s="69"/>
    </row>
    <row r="151" spans="17:36" x14ac:dyDescent="0.3">
      <c r="AG151" s="69" t="s">
        <v>463</v>
      </c>
      <c r="AH151" s="132"/>
      <c r="AI151" s="69"/>
      <c r="AJ151" s="69"/>
    </row>
    <row r="152" spans="17:36" x14ac:dyDescent="0.3">
      <c r="AG152" s="69" t="s">
        <v>422</v>
      </c>
      <c r="AH152" s="132"/>
      <c r="AI152" s="69"/>
      <c r="AJ152" s="69"/>
    </row>
    <row r="153" spans="17:36" x14ac:dyDescent="0.3">
      <c r="AG153" s="69" t="s">
        <v>40</v>
      </c>
      <c r="AH153" s="132"/>
      <c r="AI153" s="69"/>
      <c r="AJ153" s="69"/>
    </row>
    <row r="154" spans="17:36" x14ac:dyDescent="0.3">
      <c r="AG154" s="69" t="s">
        <v>171</v>
      </c>
      <c r="AH154" s="132"/>
      <c r="AI154" s="69"/>
      <c r="AJ154" s="69"/>
    </row>
    <row r="155" spans="17:36" x14ac:dyDescent="0.3">
      <c r="AG155" s="69" t="s">
        <v>464</v>
      </c>
      <c r="AH155" s="132"/>
      <c r="AI155" s="69"/>
      <c r="AJ155" s="69"/>
    </row>
    <row r="156" spans="17:36" x14ac:dyDescent="0.3">
      <c r="AG156" s="69" t="s">
        <v>88</v>
      </c>
      <c r="AH156" s="132"/>
      <c r="AI156" s="69"/>
      <c r="AJ156" s="69"/>
    </row>
    <row r="157" spans="17:36" x14ac:dyDescent="0.3">
      <c r="AG157" s="69" t="s">
        <v>465</v>
      </c>
      <c r="AH157" s="132"/>
      <c r="AI157" s="69"/>
      <c r="AJ157" s="69"/>
    </row>
    <row r="158" spans="17:36" x14ac:dyDescent="0.3">
      <c r="AG158" s="69" t="s">
        <v>426</v>
      </c>
      <c r="AH158" s="132"/>
      <c r="AI158" s="69"/>
      <c r="AJ158" s="69"/>
    </row>
    <row r="159" spans="17:36" x14ac:dyDescent="0.3">
      <c r="AG159" s="69" t="s">
        <v>428</v>
      </c>
      <c r="AH159" s="132"/>
      <c r="AI159" s="69"/>
      <c r="AJ159" s="69"/>
    </row>
    <row r="160" spans="17:36" x14ac:dyDescent="0.3">
      <c r="AG160" s="69" t="s">
        <v>429</v>
      </c>
      <c r="AH160" s="132"/>
      <c r="AI160" s="69"/>
      <c r="AJ160" s="69"/>
    </row>
    <row r="161" spans="33:36" x14ac:dyDescent="0.3">
      <c r="AG161" s="69" t="s">
        <v>430</v>
      </c>
      <c r="AH161" s="132"/>
      <c r="AI161" s="69"/>
      <c r="AJ161" s="69"/>
    </row>
    <row r="162" spans="33:36" x14ac:dyDescent="0.3">
      <c r="AG162" s="69" t="s">
        <v>177</v>
      </c>
      <c r="AH162" s="132"/>
      <c r="AI162" s="69"/>
      <c r="AJ162" s="69"/>
    </row>
    <row r="163" spans="33:36" x14ac:dyDescent="0.3">
      <c r="AG163" s="47"/>
      <c r="AH163" s="122"/>
    </row>
    <row r="164" spans="33:36" x14ac:dyDescent="0.3">
      <c r="AG164" s="47"/>
      <c r="AH164" s="122"/>
    </row>
    <row r="165" spans="33:36" x14ac:dyDescent="0.3">
      <c r="AG165" s="47"/>
      <c r="AH165" s="122"/>
    </row>
    <row r="166" spans="33:36" x14ac:dyDescent="0.3">
      <c r="AG166" s="47"/>
      <c r="AH166" s="122"/>
    </row>
    <row r="167" spans="33:36" x14ac:dyDescent="0.3">
      <c r="AG167" s="47"/>
      <c r="AH167" s="122"/>
    </row>
    <row r="168" spans="33:36" x14ac:dyDescent="0.3">
      <c r="AG168" s="47"/>
      <c r="AH168" s="122"/>
    </row>
    <row r="169" spans="33:36" x14ac:dyDescent="0.3">
      <c r="AG169" s="47"/>
      <c r="AH169" s="122"/>
    </row>
    <row r="170" spans="33:36" x14ac:dyDescent="0.3">
      <c r="AG170" s="47"/>
      <c r="AH170" s="122"/>
    </row>
    <row r="171" spans="33:36" x14ac:dyDescent="0.3">
      <c r="AG171" s="47"/>
      <c r="AH171" s="122"/>
    </row>
    <row r="172" spans="33:36" x14ac:dyDescent="0.3">
      <c r="AG172" s="47"/>
      <c r="AH172" s="122"/>
    </row>
    <row r="173" spans="33:36" x14ac:dyDescent="0.3">
      <c r="AG173" s="47"/>
      <c r="AH173" s="122"/>
    </row>
    <row r="174" spans="33:36" x14ac:dyDescent="0.3">
      <c r="AG174" s="47"/>
      <c r="AH174" s="122"/>
    </row>
    <row r="175" spans="33:36" x14ac:dyDescent="0.3">
      <c r="AG175" s="47"/>
      <c r="AH175" s="122"/>
    </row>
    <row r="176" spans="33:36" x14ac:dyDescent="0.3">
      <c r="AG176" s="47"/>
      <c r="AH176" s="122"/>
    </row>
    <row r="177" spans="33:35" x14ac:dyDescent="0.3">
      <c r="AG177" s="47"/>
      <c r="AH177" s="122"/>
    </row>
    <row r="178" spans="33:35" x14ac:dyDescent="0.3">
      <c r="AG178" s="47"/>
      <c r="AH178" s="122"/>
    </row>
    <row r="179" spans="33:35" x14ac:dyDescent="0.3">
      <c r="AG179" s="47"/>
      <c r="AH179" s="122"/>
    </row>
    <row r="180" spans="33:35" x14ac:dyDescent="0.3">
      <c r="AG180" s="47"/>
      <c r="AH180" s="122"/>
    </row>
    <row r="181" spans="33:35" x14ac:dyDescent="0.3">
      <c r="AG181" s="47"/>
      <c r="AH181" s="122"/>
    </row>
    <row r="182" spans="33:35" x14ac:dyDescent="0.3">
      <c r="AG182" s="47"/>
      <c r="AH182" s="108"/>
      <c r="AI182" s="119"/>
    </row>
    <row r="183" spans="33:35" x14ac:dyDescent="0.3">
      <c r="AG183" s="47"/>
      <c r="AH183" s="108"/>
      <c r="AI183" s="119"/>
    </row>
    <row r="184" spans="33:35" x14ac:dyDescent="0.3">
      <c r="AG184" s="47"/>
      <c r="AH184" s="108"/>
      <c r="AI184" s="119"/>
    </row>
    <row r="185" spans="33:35" x14ac:dyDescent="0.3">
      <c r="AG185" s="47"/>
      <c r="AH185" s="108"/>
      <c r="AI185" s="119"/>
    </row>
    <row r="186" spans="33:35" x14ac:dyDescent="0.3">
      <c r="AG186" s="47"/>
      <c r="AH186" s="108"/>
      <c r="AI186" s="119"/>
    </row>
    <row r="187" spans="33:35" x14ac:dyDescent="0.3">
      <c r="AG187" s="47"/>
      <c r="AH187" s="108"/>
      <c r="AI187" s="119"/>
    </row>
    <row r="188" spans="33:35" x14ac:dyDescent="0.3">
      <c r="AG188" s="47"/>
      <c r="AH188" s="108"/>
      <c r="AI188" s="119"/>
    </row>
    <row r="189" spans="33:35" x14ac:dyDescent="0.3">
      <c r="AG189" s="47"/>
      <c r="AH189" s="108"/>
      <c r="AI189" s="119"/>
    </row>
  </sheetData>
  <autoFilter ref="A2:AF144" xr:uid="{00000000-0009-0000-0000-000010000000}">
    <filterColumn colId="1" showButton="0"/>
    <filterColumn colId="2"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sortState xmlns:xlrd2="http://schemas.microsoft.com/office/spreadsheetml/2017/richdata2" ref="A3:AF144">
      <sortCondition descending="1" ref="T2:T144"/>
    </sortState>
  </autoFilter>
  <mergeCells count="2">
    <mergeCell ref="B2:D2"/>
    <mergeCell ref="F2:Q2"/>
  </mergeCells>
  <conditionalFormatting sqref="B1:B122 B129:B1048576">
    <cfRule type="duplicateValues" dxfId="30" priority="3"/>
  </conditionalFormatting>
  <conditionalFormatting sqref="B1:B1048576">
    <cfRule type="duplicateValues" dxfId="29" priority="1"/>
  </conditionalFormatting>
  <conditionalFormatting sqref="B123:B128">
    <cfRule type="duplicateValues" dxfId="28" priority="2"/>
  </conditionalFormatting>
  <pageMargins left="0.70866141732283505" right="0.70866141732283505" top="0.74803149606299202" bottom="0.74803149606299202" header="0.31496062992126" footer="0.31496062992126"/>
  <pageSetup paperSize="9" scale="85" fitToHeight="2" orientation="portrait" horizontalDpi="4294967293"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2697B-A378-42AA-9FAE-F6C729684F67}">
  <sheetPr codeName="Sheet24">
    <tabColor rgb="FF00B050"/>
    <pageSetUpPr fitToPage="1"/>
  </sheetPr>
  <dimension ref="A1:AJ185"/>
  <sheetViews>
    <sheetView workbookViewId="0">
      <selection activeCell="T3" sqref="T3:T140"/>
    </sheetView>
  </sheetViews>
  <sheetFormatPr defaultRowHeight="14.4" x14ac:dyDescent="0.3"/>
  <cols>
    <col min="2" max="2" width="22.33203125" style="171" bestFit="1" customWidth="1"/>
    <col min="3" max="3" width="5.5546875" customWidth="1"/>
    <col min="4" max="4" width="12.6640625" bestFit="1" customWidth="1"/>
    <col min="5" max="5" width="3.33203125" bestFit="1" customWidth="1"/>
    <col min="6" max="10" width="5.5546875" bestFit="1" customWidth="1"/>
    <col min="11" max="11" width="5.6640625" bestFit="1" customWidth="1"/>
    <col min="12" max="12" width="5.5546875" bestFit="1" customWidth="1"/>
    <col min="13" max="13" width="7.5546875" bestFit="1" customWidth="1"/>
    <col min="14" max="16" width="5.5546875" bestFit="1" customWidth="1"/>
    <col min="17" max="17" width="4.5546875" customWidth="1"/>
    <col min="18" max="18" width="14.6640625" customWidth="1"/>
    <col min="19" max="19" width="9.33203125" hidden="1" customWidth="1"/>
    <col min="20" max="20" width="9.44140625" style="166" customWidth="1"/>
    <col min="21" max="21" width="9.33203125" style="32" customWidth="1"/>
    <col min="22" max="22" width="10.44140625" style="44" customWidth="1"/>
    <col min="23" max="23" width="10.44140625" style="68" customWidth="1"/>
    <col min="25" max="26" width="9.33203125" customWidth="1"/>
    <col min="27" max="27" width="19.44140625" customWidth="1"/>
    <col min="28" max="28" width="18.5546875" customWidth="1"/>
    <col min="29" max="32" width="9.33203125" customWidth="1"/>
    <col min="33" max="33" width="19.44140625" bestFit="1" customWidth="1"/>
    <col min="34" max="34" width="9.33203125" style="44" customWidth="1"/>
    <col min="35" max="39" width="9.33203125" customWidth="1"/>
  </cols>
  <sheetData>
    <row r="1" spans="1:36" x14ac:dyDescent="0.3">
      <c r="A1" s="19" t="s">
        <v>208</v>
      </c>
      <c r="B1" s="167" t="s">
        <v>328</v>
      </c>
      <c r="C1" s="21" t="s">
        <v>329</v>
      </c>
      <c r="D1" s="21" t="s">
        <v>270</v>
      </c>
      <c r="E1" s="21"/>
      <c r="F1" s="19" t="s">
        <v>330</v>
      </c>
      <c r="G1" s="19" t="s">
        <v>331</v>
      </c>
      <c r="H1" s="19" t="s">
        <v>332</v>
      </c>
      <c r="I1" s="19" t="s">
        <v>333</v>
      </c>
      <c r="J1" s="19" t="s">
        <v>334</v>
      </c>
      <c r="K1" s="19" t="s">
        <v>335</v>
      </c>
      <c r="L1" s="19" t="s">
        <v>336</v>
      </c>
      <c r="M1" s="19" t="s">
        <v>337</v>
      </c>
      <c r="N1" s="19" t="s">
        <v>338</v>
      </c>
      <c r="O1" s="19" t="s">
        <v>339</v>
      </c>
      <c r="P1" s="19" t="s">
        <v>340</v>
      </c>
      <c r="Q1" s="19" t="s">
        <v>341</v>
      </c>
      <c r="R1" s="22" t="s">
        <v>211</v>
      </c>
      <c r="S1" s="19" t="s">
        <v>342</v>
      </c>
      <c r="T1" s="163" t="s">
        <v>511</v>
      </c>
      <c r="U1" s="30" t="s">
        <v>343</v>
      </c>
      <c r="V1" s="95" t="s">
        <v>344</v>
      </c>
      <c r="W1" s="98" t="s">
        <v>345</v>
      </c>
    </row>
    <row r="2" spans="1:36" x14ac:dyDescent="0.3">
      <c r="A2" s="6"/>
      <c r="B2" s="546"/>
      <c r="C2" s="546"/>
      <c r="D2" s="546"/>
      <c r="E2" s="37"/>
      <c r="F2" s="547"/>
      <c r="G2" s="547"/>
      <c r="H2" s="547"/>
      <c r="I2" s="547"/>
      <c r="J2" s="547"/>
      <c r="K2" s="547"/>
      <c r="L2" s="547"/>
      <c r="M2" s="547"/>
      <c r="N2" s="547"/>
      <c r="O2" s="547"/>
      <c r="P2" s="547"/>
      <c r="Q2" s="547"/>
      <c r="R2" s="36" t="s">
        <v>473</v>
      </c>
      <c r="S2" s="6"/>
      <c r="T2" s="164" t="s">
        <v>474</v>
      </c>
      <c r="U2" s="31"/>
      <c r="V2" s="96"/>
      <c r="W2" s="99"/>
      <c r="AG2" s="157" t="s">
        <v>186</v>
      </c>
      <c r="AH2" s="158" t="s">
        <v>187</v>
      </c>
      <c r="AI2" s="159" t="s">
        <v>188</v>
      </c>
      <c r="AJ2" s="157" t="s">
        <v>194</v>
      </c>
    </row>
    <row r="3" spans="1:36" x14ac:dyDescent="0.3">
      <c r="A3" s="106">
        <v>1</v>
      </c>
      <c r="B3" s="168" t="s">
        <v>48</v>
      </c>
      <c r="C3" s="45">
        <f t="shared" ref="C3:C34" si="0">IFERROR(VLOOKUP(B3,$AA$3:$AC$146,3,0),"0")</f>
        <v>0</v>
      </c>
      <c r="D3" s="45" t="str">
        <f t="shared" ref="D3:D34" si="1">IFERROR(VLOOKUP(B3,$AA$3:$AC$146,2,0),"")</f>
        <v>Brighton</v>
      </c>
      <c r="E3" s="45" t="str">
        <f t="shared" ref="E3:E34" si="2">IFERROR(VLOOKUP(B3,$AA$3:$AD$146,4,0),"NM")</f>
        <v>M</v>
      </c>
      <c r="F3" s="162">
        <f>IFERROR(VLOOKUP($B3,'Round 1'!B:AM,4,0),0)</f>
        <v>95</v>
      </c>
      <c r="G3" s="162">
        <f>IFERROR(VLOOKUP($B3,'Round  (2)'!B:AI,7,0),0)</f>
        <v>75</v>
      </c>
      <c r="H3" s="162">
        <f>IFERROR(VLOOKUP($B3,'Round  (3)'!B:AE,7,0),0)</f>
        <v>110</v>
      </c>
      <c r="I3" s="162">
        <f>IFERROR(VLOOKUP($B3,'Round (4)'!B:AG,7,0),0)</f>
        <v>20</v>
      </c>
      <c r="J3" s="162">
        <f>IFERROR(VLOOKUP($B3,'Round  (5)'!B:AL,7,0),0)</f>
        <v>15</v>
      </c>
      <c r="K3" s="162">
        <f>IFERROR(VLOOKUP($B3,'Round  (6)'!B:H,7,0),0)</f>
        <v>100</v>
      </c>
      <c r="L3" s="162">
        <f>IFERROR(VLOOKUP($B3,'Round  (7)'!B:AL,7,0),0)</f>
        <v>50</v>
      </c>
      <c r="M3" s="162">
        <f>IFERROR(VLOOKUP($B3,'Round  (8)'!B:AI,7,0),0)</f>
        <v>70</v>
      </c>
      <c r="N3" s="162">
        <f>IFERROR(VLOOKUP($B3,'Round  (9)'!B:AD,7,0),0)</f>
        <v>0</v>
      </c>
      <c r="O3" s="162">
        <f>IFERROR(VLOOKUP($B3,'Round  (10)'!B:T,7,0),0)</f>
        <v>195</v>
      </c>
      <c r="P3" s="162">
        <f>IFERROR(VLOOKUP($B3,'Round  (11)'!B:AA,7,0),0)</f>
        <v>117</v>
      </c>
      <c r="Q3" s="162">
        <f>IFERROR(VLOOKUP($B3,'Round  (12)'!B:AA,7,0),0)</f>
        <v>80</v>
      </c>
      <c r="R3" s="11" cm="1">
        <f t="array" ref="R3">IFERROR(SUM(F3:P3)-SUM(LARGE(F3:P3,{1,2})),F3)</f>
        <v>535</v>
      </c>
      <c r="S3" s="35" t="e">
        <f>VLOOKUP(B3,#REF!,9,0)+#REF!</f>
        <v>#REF!</v>
      </c>
      <c r="T3" s="165">
        <f>SUM(F3:Q3)</f>
        <v>927</v>
      </c>
      <c r="U3" s="83">
        <f t="shared" ref="U3:U34" si="3">IFERROR(VLOOKUP(B3,$AG$3:$AJ$185,4,0),0)</f>
        <v>0</v>
      </c>
      <c r="V3" s="97">
        <f t="shared" ref="V3:V34" si="4">IFERROR(VLOOKUP(B3,$AG$3:$AI$185,2,0),0)</f>
        <v>0</v>
      </c>
      <c r="W3" s="100">
        <f t="shared" ref="W3:W34" si="5">IFERROR(VLOOKUP(B3,$AG$3:$AI$185,3,0),0)</f>
        <v>0</v>
      </c>
      <c r="Z3" s="69">
        <v>23</v>
      </c>
      <c r="AA3" s="131" t="s">
        <v>348</v>
      </c>
      <c r="AB3" s="69" t="s">
        <v>349</v>
      </c>
      <c r="AC3" s="69"/>
      <c r="AD3" s="69" t="s">
        <v>350</v>
      </c>
      <c r="AG3" s="160" t="s">
        <v>186</v>
      </c>
      <c r="AH3" s="161" t="s">
        <v>187</v>
      </c>
      <c r="AI3" s="160" t="s">
        <v>188</v>
      </c>
      <c r="AJ3" s="160" t="s">
        <v>194</v>
      </c>
    </row>
    <row r="4" spans="1:36" x14ac:dyDescent="0.3">
      <c r="A4" s="77">
        <v>2</v>
      </c>
      <c r="B4" s="168" t="s">
        <v>108</v>
      </c>
      <c r="C4" s="45">
        <f t="shared" si="0"/>
        <v>0</v>
      </c>
      <c r="D4" s="45" t="str">
        <f t="shared" si="1"/>
        <v>Shoreham</v>
      </c>
      <c r="E4" s="45" t="str">
        <f t="shared" si="2"/>
        <v>M</v>
      </c>
      <c r="F4" s="162">
        <f>IFERROR(VLOOKUP($B4,'Round 1'!B:AM,4,0),0)</f>
        <v>25</v>
      </c>
      <c r="G4" s="162">
        <f>IFERROR(VLOOKUP($B4,'Round  (2)'!B:AI,7,0),0)</f>
        <v>40</v>
      </c>
      <c r="H4" s="162">
        <f>IFERROR(VLOOKUP($B4,'Round  (3)'!B:AE,7,0),0)</f>
        <v>0</v>
      </c>
      <c r="I4" s="162">
        <f>IFERROR(VLOOKUP($B4,'Round (4)'!B:AG,7,0),0)</f>
        <v>0</v>
      </c>
      <c r="J4" s="162">
        <f>IFERROR(VLOOKUP($B4,'Round  (5)'!B:AL,7,0),0)</f>
        <v>0</v>
      </c>
      <c r="K4" s="162">
        <f>IFERROR(VLOOKUP($B4,'Round  (6)'!B:AL,7,0),0)</f>
        <v>0</v>
      </c>
      <c r="L4" s="162">
        <f>IFERROR(VLOOKUP($B4,'Round  (7)'!B:AL,7,0),0)</f>
        <v>102</v>
      </c>
      <c r="M4" s="162">
        <f>IFERROR(VLOOKUP($B4,'Round  (8)'!B:AI,7,0),0)</f>
        <v>70</v>
      </c>
      <c r="N4" s="162">
        <f>IFERROR(VLOOKUP($B4,'Round  (9)'!B:AD,7,0),0)</f>
        <v>0</v>
      </c>
      <c r="O4" s="162">
        <f>IFERROR(VLOOKUP($B4,'Round  (10)'!B:T,7,0),0)</f>
        <v>0</v>
      </c>
      <c r="P4" s="162">
        <f>IFERROR(VLOOKUP($B4,'Round  (11)'!B:AA,7,0),0)</f>
        <v>40</v>
      </c>
      <c r="Q4" s="162">
        <f>IFERROR(VLOOKUP($B4,'Round  (12)'!B:AA,7,0),0)</f>
        <v>0</v>
      </c>
      <c r="R4" s="11" cm="1">
        <f t="array" ref="R4">IFERROR(SUM(F4:P4)-SUM(LARGE(F4:P4,{1,2})),F4)</f>
        <v>105</v>
      </c>
      <c r="S4" s="35" t="e">
        <f>VLOOKUP(B4,#REF!,9,0)+#REF!</f>
        <v>#REF!</v>
      </c>
      <c r="T4" s="165">
        <f t="shared" ref="T4:T67" si="6">SUM(F4:Q4)</f>
        <v>277</v>
      </c>
      <c r="U4" s="83">
        <f t="shared" si="3"/>
        <v>0</v>
      </c>
      <c r="V4" s="97">
        <f t="shared" si="4"/>
        <v>0</v>
      </c>
      <c r="W4" s="100">
        <f t="shared" si="5"/>
        <v>0</v>
      </c>
      <c r="Z4" s="69">
        <v>41</v>
      </c>
      <c r="AA4" s="131" t="s">
        <v>475</v>
      </c>
      <c r="AB4" s="69" t="s">
        <v>352</v>
      </c>
      <c r="AC4" s="69"/>
      <c r="AD4" s="69" t="s">
        <v>350</v>
      </c>
      <c r="AG4" s="69" t="s">
        <v>476</v>
      </c>
      <c r="AH4" s="132"/>
      <c r="AI4" s="69"/>
      <c r="AJ4" s="69"/>
    </row>
    <row r="5" spans="1:36" x14ac:dyDescent="0.3">
      <c r="A5" s="77">
        <v>3</v>
      </c>
      <c r="B5" s="168" t="s">
        <v>5</v>
      </c>
      <c r="C5" s="45">
        <f t="shared" si="0"/>
        <v>0</v>
      </c>
      <c r="D5" s="45" t="str">
        <f t="shared" si="1"/>
        <v>IOW</v>
      </c>
      <c r="E5" s="45" t="str">
        <f t="shared" si="2"/>
        <v>M</v>
      </c>
      <c r="F5" s="162">
        <f>IFERROR(VLOOKUP($B5,'Round 1'!B:AM,4,0),0)</f>
        <v>25</v>
      </c>
      <c r="G5" s="162">
        <f>IFERROR(VLOOKUP($B5,'Round  (2)'!B:AI,7,0),0)</f>
        <v>40</v>
      </c>
      <c r="H5" s="162">
        <f>IFERROR(VLOOKUP($B5,'Round  (3)'!B:AE,7,0),0)</f>
        <v>90</v>
      </c>
      <c r="I5" s="162">
        <f>IFERROR(VLOOKUP($B5,'Round (4)'!B:AG,7,0),0)</f>
        <v>65</v>
      </c>
      <c r="J5" s="162">
        <f>IFERROR(VLOOKUP($B5,'Round  (5)'!B:AL,7,0),0)</f>
        <v>70</v>
      </c>
      <c r="K5" s="162">
        <f>IFERROR(VLOOKUP($B5,'Round  (6)'!B:AL,7,0),0)</f>
        <v>0</v>
      </c>
      <c r="L5" s="162">
        <f>IFERROR(VLOOKUP($B5,'Round  (7)'!B:AL,7,0),0)</f>
        <v>62</v>
      </c>
      <c r="M5" s="162">
        <f>IFERROR(VLOOKUP($B5,'Round  (8)'!B:AI,7,0),0)</f>
        <v>100</v>
      </c>
      <c r="N5" s="162">
        <f>IFERROR(VLOOKUP($B5,'Round  (9)'!B:AD,7,0),0)</f>
        <v>110</v>
      </c>
      <c r="O5" s="162">
        <f>IFERROR(VLOOKUP($B5,'Round  (10)'!B:T,7,0),0)</f>
        <v>80</v>
      </c>
      <c r="P5" s="162">
        <f>IFERROR(VLOOKUP($B5,'Round  (11)'!B:AA,7,0),0)</f>
        <v>0</v>
      </c>
      <c r="Q5" s="162">
        <f>IFERROR(VLOOKUP($B5,'Round  (12)'!B:AA,7,0),0)</f>
        <v>93</v>
      </c>
      <c r="R5" s="11" cm="1">
        <f t="array" ref="R5">IFERROR(SUM(F5:P5)-SUM(LARGE(F5:P5,{1,2})),F5)</f>
        <v>432</v>
      </c>
      <c r="S5" s="35" t="e">
        <f>VLOOKUP(B5,#REF!,9,0)+#REF!</f>
        <v>#REF!</v>
      </c>
      <c r="T5" s="165">
        <f t="shared" si="6"/>
        <v>735</v>
      </c>
      <c r="U5" s="83">
        <f t="shared" si="3"/>
        <v>0</v>
      </c>
      <c r="V5" s="97">
        <f t="shared" si="4"/>
        <v>0</v>
      </c>
      <c r="W5" s="100">
        <f t="shared" si="5"/>
        <v>0</v>
      </c>
      <c r="Z5" s="69">
        <v>25</v>
      </c>
      <c r="AA5" s="131" t="s">
        <v>360</v>
      </c>
      <c r="AB5" s="69" t="s">
        <v>351</v>
      </c>
      <c r="AC5" s="69"/>
      <c r="AD5" s="69" t="s">
        <v>350</v>
      </c>
      <c r="AG5" s="69" t="s">
        <v>101</v>
      </c>
      <c r="AH5" s="132"/>
      <c r="AI5" s="69"/>
      <c r="AJ5" s="69"/>
    </row>
    <row r="6" spans="1:36" x14ac:dyDescent="0.3">
      <c r="A6" s="77">
        <v>4</v>
      </c>
      <c r="B6" s="168" t="s">
        <v>10</v>
      </c>
      <c r="C6" s="45" t="str">
        <f t="shared" si="0"/>
        <v>S</v>
      </c>
      <c r="D6" s="45" t="str">
        <f t="shared" si="1"/>
        <v>lymington</v>
      </c>
      <c r="E6" s="45" t="str">
        <f t="shared" si="2"/>
        <v>M</v>
      </c>
      <c r="F6" s="162">
        <f>IFERROR(VLOOKUP($B6,'Round 1'!B:AM,4,0),0)</f>
        <v>0</v>
      </c>
      <c r="G6" s="162">
        <f>IFERROR(VLOOKUP($B6,'Round  (2)'!B:AI,7,0),0)</f>
        <v>20</v>
      </c>
      <c r="H6" s="162">
        <f>IFERROR(VLOOKUP($B6,'Round  (3)'!B:AE,7,0),0)</f>
        <v>0</v>
      </c>
      <c r="I6" s="162">
        <f>IFERROR(VLOOKUP($B6,'Round (4)'!B:AG,7,0),0)</f>
        <v>0</v>
      </c>
      <c r="J6" s="162">
        <f>IFERROR(VLOOKUP($B6,'Round  (5)'!B:AL,7,0),0)</f>
        <v>50</v>
      </c>
      <c r="K6" s="162">
        <f>IFERROR(VLOOKUP($B6,'Round  (6)'!B:AL,7,0),0)</f>
        <v>0</v>
      </c>
      <c r="L6" s="162">
        <f>IFERROR(VLOOKUP($B6,'Round  (7)'!B:AL,7,0),0)</f>
        <v>0</v>
      </c>
      <c r="M6" s="162">
        <f>IFERROR(VLOOKUP($B6,'Round  (8)'!B:AI,7,0),0)</f>
        <v>30</v>
      </c>
      <c r="N6" s="162">
        <f>IFERROR(VLOOKUP($B6,'Round  (9)'!B:AD,7,0),0)</f>
        <v>50</v>
      </c>
      <c r="O6" s="162">
        <f>IFERROR(VLOOKUP($B6,'Round  (10)'!B:T,7,0),0)</f>
        <v>80</v>
      </c>
      <c r="P6" s="162">
        <f>IFERROR(VLOOKUP($B6,'Round  (11)'!B:AA,7,0),0)</f>
        <v>50</v>
      </c>
      <c r="Q6" s="162">
        <f>IFERROR(VLOOKUP($B6,'Round  (12)'!B:AA,7,0),0)</f>
        <v>0</v>
      </c>
      <c r="R6" s="11" cm="1">
        <f t="array" ref="R6">IFERROR(SUM(F6:P6)-SUM(LARGE(F6:P6,{1,2})),F6)</f>
        <v>150</v>
      </c>
      <c r="S6" s="35" t="e">
        <f>VLOOKUP(B6,#REF!,9,0)+#REF!</f>
        <v>#REF!</v>
      </c>
      <c r="T6" s="165">
        <f t="shared" si="6"/>
        <v>280</v>
      </c>
      <c r="U6" s="83">
        <f t="shared" si="3"/>
        <v>0</v>
      </c>
      <c r="V6" s="97">
        <f t="shared" si="4"/>
        <v>0</v>
      </c>
      <c r="W6" s="100">
        <f t="shared" si="5"/>
        <v>0</v>
      </c>
      <c r="Z6" s="69">
        <v>51</v>
      </c>
      <c r="AA6" s="131" t="s">
        <v>353</v>
      </c>
      <c r="AB6" s="69" t="s">
        <v>354</v>
      </c>
      <c r="AC6" s="69"/>
      <c r="AD6" s="69" t="s">
        <v>350</v>
      </c>
      <c r="AG6" s="69" t="s">
        <v>111</v>
      </c>
      <c r="AH6" s="132"/>
      <c r="AI6" s="69"/>
      <c r="AJ6" s="69"/>
    </row>
    <row r="7" spans="1:36" x14ac:dyDescent="0.3">
      <c r="A7" s="77">
        <v>5</v>
      </c>
      <c r="B7" s="168" t="s">
        <v>170</v>
      </c>
      <c r="C7" s="45">
        <f t="shared" si="0"/>
        <v>0</v>
      </c>
      <c r="D7" s="45" t="str">
        <f t="shared" si="1"/>
        <v>Portsmouth</v>
      </c>
      <c r="E7" s="45" t="str">
        <f t="shared" si="2"/>
        <v>M</v>
      </c>
      <c r="F7" s="162">
        <f>IFERROR(VLOOKUP($B7,'Round 1'!B:AM,4,0),0)</f>
        <v>0</v>
      </c>
      <c r="G7" s="162">
        <f>IFERROR(VLOOKUP($B7,'Round  (2)'!B:AI,7,0),0)</f>
        <v>0</v>
      </c>
      <c r="H7" s="162">
        <f>IFERROR(VLOOKUP($B7,'Round  (3)'!B:AE,7,0),0)</f>
        <v>0</v>
      </c>
      <c r="I7" s="162">
        <f>IFERROR(VLOOKUP($B7,'Round (4)'!B:AG,7,0),0)</f>
        <v>0</v>
      </c>
      <c r="J7" s="162">
        <f>IFERROR(VLOOKUP($B7,'Round  (5)'!B:AL,7,0),0)</f>
        <v>0</v>
      </c>
      <c r="K7" s="162">
        <f>IFERROR(VLOOKUP($B7,'Round  (6)'!B:AL,7,0),0)</f>
        <v>0</v>
      </c>
      <c r="L7" s="162">
        <f>IFERROR(VLOOKUP($B7,'Round  (7)'!B:AL,7,0),0)</f>
        <v>0</v>
      </c>
      <c r="M7" s="162">
        <f>IFERROR(VLOOKUP($B7,'Round  (8)'!B:AI,7,0),0)</f>
        <v>0</v>
      </c>
      <c r="N7" s="162">
        <f>IFERROR(VLOOKUP($B7,'Round  (9)'!B:AD,7,0),0)</f>
        <v>0</v>
      </c>
      <c r="O7" s="162">
        <f>IFERROR(VLOOKUP($B7,'Round  (10)'!B:T,7,0),0)</f>
        <v>0</v>
      </c>
      <c r="P7" s="162">
        <f>IFERROR(VLOOKUP($B7,'Round  (11)'!B:AA,7,0),0)</f>
        <v>0</v>
      </c>
      <c r="Q7" s="162">
        <f>IFERROR(VLOOKUP($B7,'Round  (12)'!B:AA,7,0),0)</f>
        <v>0</v>
      </c>
      <c r="R7" s="11" cm="1">
        <f t="array" ref="R7">IFERROR(SUM(F7:P7)-SUM(LARGE(F7:P7,{1,2})),F7)</f>
        <v>0</v>
      </c>
      <c r="S7" s="35" t="e">
        <f>VLOOKUP(B7,#REF!,9,0)+#REF!</f>
        <v>#REF!</v>
      </c>
      <c r="T7" s="165">
        <f t="shared" si="6"/>
        <v>0</v>
      </c>
      <c r="U7" s="83">
        <f t="shared" si="3"/>
        <v>0</v>
      </c>
      <c r="V7" s="97">
        <f t="shared" si="4"/>
        <v>0</v>
      </c>
      <c r="W7" s="100">
        <f t="shared" si="5"/>
        <v>0</v>
      </c>
      <c r="Z7" s="69">
        <v>16</v>
      </c>
      <c r="AA7" s="131" t="s">
        <v>161</v>
      </c>
      <c r="AB7" s="69" t="s">
        <v>351</v>
      </c>
      <c r="AC7" s="69"/>
      <c r="AD7" s="69" t="s">
        <v>347</v>
      </c>
      <c r="AG7" s="69" t="s">
        <v>477</v>
      </c>
      <c r="AH7" s="132"/>
      <c r="AI7" s="69"/>
      <c r="AJ7" s="69"/>
    </row>
    <row r="8" spans="1:36" x14ac:dyDescent="0.3">
      <c r="A8" s="77">
        <v>6</v>
      </c>
      <c r="B8" s="168" t="s">
        <v>4</v>
      </c>
      <c r="C8" s="45">
        <f t="shared" si="0"/>
        <v>0</v>
      </c>
      <c r="D8" s="45" t="str">
        <f t="shared" si="1"/>
        <v>Southampton</v>
      </c>
      <c r="E8" s="45" t="str">
        <f t="shared" si="2"/>
        <v>M</v>
      </c>
      <c r="F8" s="162">
        <f>IFERROR(VLOOKUP($B8,'Round 1'!B:AM,4,0),0)</f>
        <v>0</v>
      </c>
      <c r="G8" s="162">
        <f>IFERROR(VLOOKUP($B8,'Round  (2)'!B:AI,7,0),0)</f>
        <v>0</v>
      </c>
      <c r="H8" s="162">
        <f>IFERROR(VLOOKUP($B8,'Round  (3)'!B:AE,7,0),0)</f>
        <v>100</v>
      </c>
      <c r="I8" s="162">
        <f>IFERROR(VLOOKUP($B8,'Round (4)'!B:AG,7,0),0)</f>
        <v>0</v>
      </c>
      <c r="J8" s="162">
        <f>IFERROR(VLOOKUP($B8,'Round  (5)'!B:AL,7,0),0)</f>
        <v>0</v>
      </c>
      <c r="K8" s="162">
        <f>IFERROR(VLOOKUP($B8,'Round  (6)'!B:AL,7,0),0)</f>
        <v>30</v>
      </c>
      <c r="L8" s="162">
        <f>IFERROR(VLOOKUP($B8,'Round  (7)'!B:AL,7,0),0)</f>
        <v>35</v>
      </c>
      <c r="M8" s="162">
        <f>IFERROR(VLOOKUP($B8,'Round  (8)'!B:AI,7,0),0)</f>
        <v>20</v>
      </c>
      <c r="N8" s="162">
        <f>IFERROR(VLOOKUP($B8,'Round  (9)'!B:AD,7,0),0)</f>
        <v>0</v>
      </c>
      <c r="O8" s="162">
        <f>IFERROR(VLOOKUP($B8,'Round  (10)'!B:T,7,0),0)</f>
        <v>0</v>
      </c>
      <c r="P8" s="162">
        <f>IFERROR(VLOOKUP($B8,'Round  (11)'!B:AA,7,0),0)</f>
        <v>35</v>
      </c>
      <c r="Q8" s="162">
        <f>IFERROR(VLOOKUP($B8,'Round  (12)'!B:AA,7,0),0)</f>
        <v>0</v>
      </c>
      <c r="R8" s="11" cm="1">
        <f t="array" ref="R8">IFERROR(SUM(F8:P8)-SUM(LARGE(F8:P8,{1,2})),F8)</f>
        <v>85</v>
      </c>
      <c r="S8" s="35" t="e">
        <f>VLOOKUP(B8,#REF!,9,0)+#REF!</f>
        <v>#REF!</v>
      </c>
      <c r="T8" s="165">
        <f t="shared" si="6"/>
        <v>220</v>
      </c>
      <c r="U8" s="83">
        <f t="shared" si="3"/>
        <v>0</v>
      </c>
      <c r="V8" s="97">
        <f t="shared" si="4"/>
        <v>0</v>
      </c>
      <c r="W8" s="100">
        <f t="shared" si="5"/>
        <v>0</v>
      </c>
      <c r="Z8" s="69">
        <v>49</v>
      </c>
      <c r="AA8" s="131" t="s">
        <v>359</v>
      </c>
      <c r="AB8" s="69" t="s">
        <v>349</v>
      </c>
      <c r="AC8" s="69"/>
      <c r="AD8" s="69" t="s">
        <v>350</v>
      </c>
      <c r="AG8" s="69" t="s">
        <v>478</v>
      </c>
      <c r="AH8" s="132"/>
      <c r="AI8" s="69"/>
      <c r="AJ8" s="69"/>
    </row>
    <row r="9" spans="1:36" x14ac:dyDescent="0.3">
      <c r="A9" s="77">
        <v>7</v>
      </c>
      <c r="B9" s="168" t="s">
        <v>30</v>
      </c>
      <c r="C9" s="45" t="str">
        <f t="shared" si="0"/>
        <v>S</v>
      </c>
      <c r="D9" s="45" t="str">
        <f t="shared" si="1"/>
        <v>Weymouth</v>
      </c>
      <c r="E9" s="45" t="str">
        <f t="shared" si="2"/>
        <v>M</v>
      </c>
      <c r="F9" s="162">
        <f>IFERROR(VLOOKUP($B9,'Round 1'!B:AM,4,0),0)</f>
        <v>0</v>
      </c>
      <c r="G9" s="162">
        <f>IFERROR(VLOOKUP($B9,'Round  (2)'!B:AI,7,0),0)</f>
        <v>0</v>
      </c>
      <c r="H9" s="162">
        <f>IFERROR(VLOOKUP($B9,'Round  (3)'!B:AE,7,0),0)</f>
        <v>0</v>
      </c>
      <c r="I9" s="162">
        <f>IFERROR(VLOOKUP($B9,'Round (4)'!B:AG,7,0),0)</f>
        <v>50</v>
      </c>
      <c r="J9" s="162">
        <f>IFERROR(VLOOKUP($B9,'Round  (5)'!B:AL,7,0),0)</f>
        <v>70</v>
      </c>
      <c r="K9" s="162">
        <f>IFERROR(VLOOKUP($B9,'Round  (6)'!B:AL,7,0),0)</f>
        <v>0</v>
      </c>
      <c r="L9" s="162">
        <f>IFERROR(VLOOKUP($B9,'Round  (7)'!B:AL,7,0),0)</f>
        <v>30</v>
      </c>
      <c r="M9" s="162">
        <f>IFERROR(VLOOKUP($B9,'Round  (8)'!B:AI,7,0),0)</f>
        <v>0</v>
      </c>
      <c r="N9" s="162">
        <f>IFERROR(VLOOKUP($B9,'Round  (9)'!B:AD,7,0),0)</f>
        <v>0</v>
      </c>
      <c r="O9" s="162">
        <f>IFERROR(VLOOKUP($B9,'Round  (10)'!B:T,7,0),0)</f>
        <v>0</v>
      </c>
      <c r="P9" s="162">
        <f>IFERROR(VLOOKUP($B9,'Round  (11)'!B:AA,7,0),0)</f>
        <v>0</v>
      </c>
      <c r="Q9" s="162">
        <f>IFERROR(VLOOKUP($B9,'Round  (12)'!B:AA,7,0),0)</f>
        <v>155</v>
      </c>
      <c r="R9" s="11" cm="1">
        <f t="array" ref="R9">IFERROR(SUM(F9:P9)-SUM(LARGE(F9:P9,{1,2})),F9)</f>
        <v>30</v>
      </c>
      <c r="S9" s="35" t="e">
        <f>VLOOKUP(B9,#REF!,9,0)+#REF!</f>
        <v>#REF!</v>
      </c>
      <c r="T9" s="165">
        <f t="shared" si="6"/>
        <v>305</v>
      </c>
      <c r="U9" s="83">
        <f t="shared" si="3"/>
        <v>0</v>
      </c>
      <c r="V9" s="97">
        <f t="shared" si="4"/>
        <v>0</v>
      </c>
      <c r="W9" s="100">
        <f t="shared" si="5"/>
        <v>0</v>
      </c>
      <c r="Z9" s="69">
        <v>39</v>
      </c>
      <c r="AA9" s="131" t="s">
        <v>252</v>
      </c>
      <c r="AB9" s="69" t="s">
        <v>361</v>
      </c>
      <c r="AC9" s="69"/>
      <c r="AD9" s="69" t="s">
        <v>347</v>
      </c>
      <c r="AG9" s="69" t="s">
        <v>479</v>
      </c>
      <c r="AH9" s="132"/>
      <c r="AI9" s="69"/>
      <c r="AJ9" s="69"/>
    </row>
    <row r="10" spans="1:36" x14ac:dyDescent="0.3">
      <c r="A10" s="77">
        <v>8</v>
      </c>
      <c r="B10" s="168" t="s">
        <v>91</v>
      </c>
      <c r="C10" s="45">
        <f t="shared" si="0"/>
        <v>0</v>
      </c>
      <c r="D10" s="45" t="str">
        <f t="shared" si="1"/>
        <v>Southampton</v>
      </c>
      <c r="E10" s="45" t="str">
        <f t="shared" si="2"/>
        <v>M</v>
      </c>
      <c r="F10" s="162">
        <f>IFERROR(VLOOKUP($B10,'Round 1'!B:AM,4,0),0)</f>
        <v>0</v>
      </c>
      <c r="G10" s="162">
        <f>IFERROR(VLOOKUP($B10,'Round  (2)'!B:AI,7,0),0)</f>
        <v>0</v>
      </c>
      <c r="H10" s="162">
        <f>IFERROR(VLOOKUP($B10,'Round  (3)'!B:AE,7,0),0)</f>
        <v>0</v>
      </c>
      <c r="I10" s="162">
        <f>IFERROR(VLOOKUP($B10,'Round (4)'!B:AG,7,0),0)</f>
        <v>0</v>
      </c>
      <c r="J10" s="162">
        <f>IFERROR(VLOOKUP($B10,'Round  (5)'!B:AL,7,0),0)</f>
        <v>40</v>
      </c>
      <c r="K10" s="162">
        <f>IFERROR(VLOOKUP($B10,'Round  (6)'!B:AL,7,0),0)</f>
        <v>0</v>
      </c>
      <c r="L10" s="162">
        <f>IFERROR(VLOOKUP($B10,'Round  (7)'!B:AL,7,0),0)</f>
        <v>0</v>
      </c>
      <c r="M10" s="162">
        <f>IFERROR(VLOOKUP($B10,'Round  (8)'!B:AI,7,0),0)</f>
        <v>0</v>
      </c>
      <c r="N10" s="162">
        <f>IFERROR(VLOOKUP($B10,'Round  (9)'!B:AD,7,0),0)</f>
        <v>0</v>
      </c>
      <c r="O10" s="162">
        <f>IFERROR(VLOOKUP($B10,'Round  (10)'!B:T,7,0),0)</f>
        <v>0</v>
      </c>
      <c r="P10" s="162">
        <f>IFERROR(VLOOKUP($B10,'Round  (11)'!B:AA,7,0),0)</f>
        <v>0</v>
      </c>
      <c r="Q10" s="162">
        <f>IFERROR(VLOOKUP($B10,'Round  (12)'!B:AA,7,0),0)</f>
        <v>0</v>
      </c>
      <c r="R10" s="11" cm="1">
        <f t="array" ref="R10">IFERROR(SUM(F10:P10)-SUM(LARGE(F10:P10,{1,2})),F10)</f>
        <v>0</v>
      </c>
      <c r="S10" s="35" t="e">
        <f>VLOOKUP(B10,#REF!,9,0)+#REF!</f>
        <v>#REF!</v>
      </c>
      <c r="T10" s="165">
        <f t="shared" si="6"/>
        <v>40</v>
      </c>
      <c r="U10" s="83">
        <f t="shared" si="3"/>
        <v>0</v>
      </c>
      <c r="V10" s="97">
        <f t="shared" si="4"/>
        <v>0</v>
      </c>
      <c r="W10" s="100">
        <f t="shared" si="5"/>
        <v>0</v>
      </c>
      <c r="Z10" s="69">
        <v>30</v>
      </c>
      <c r="AA10" s="131" t="s">
        <v>247</v>
      </c>
      <c r="AB10" s="69" t="s">
        <v>349</v>
      </c>
      <c r="AC10" s="69"/>
      <c r="AD10" s="69" t="s">
        <v>350</v>
      </c>
      <c r="AG10" s="69" t="s">
        <v>173</v>
      </c>
      <c r="AH10" s="132"/>
      <c r="AI10" s="69"/>
      <c r="AJ10" s="69"/>
    </row>
    <row r="11" spans="1:36" x14ac:dyDescent="0.3">
      <c r="A11" s="77">
        <v>9</v>
      </c>
      <c r="B11" s="168" t="s">
        <v>62</v>
      </c>
      <c r="C11" s="45">
        <f t="shared" si="0"/>
        <v>0</v>
      </c>
      <c r="D11" s="45" t="str">
        <f t="shared" si="1"/>
        <v>Worthing</v>
      </c>
      <c r="E11" s="45" t="str">
        <f t="shared" si="2"/>
        <v>M</v>
      </c>
      <c r="F11" s="162">
        <f>IFERROR(VLOOKUP($B11,'Round 1'!B:AM,4,0),0)</f>
        <v>115</v>
      </c>
      <c r="G11" s="162">
        <f>IFERROR(VLOOKUP($B11,'Round  (2)'!B:AI,7,0),0)</f>
        <v>0</v>
      </c>
      <c r="H11" s="162">
        <f>IFERROR(VLOOKUP($B11,'Round  (3)'!B:AE,7,0),0)</f>
        <v>0</v>
      </c>
      <c r="I11" s="162">
        <f>IFERROR(VLOOKUP($B11,'Round (4)'!B:AG,7,0),0)</f>
        <v>0</v>
      </c>
      <c r="J11" s="162">
        <f>IFERROR(VLOOKUP($B11,'Round  (5)'!B:AL,7,0),0)</f>
        <v>0</v>
      </c>
      <c r="K11" s="162">
        <f>IFERROR(VLOOKUP($B11,'Round  (6)'!B:AL,7,0),0)</f>
        <v>0</v>
      </c>
      <c r="L11" s="162">
        <f>IFERROR(VLOOKUP($B11,'Round  (7)'!B:AL,7,0),0)</f>
        <v>0</v>
      </c>
      <c r="M11" s="162">
        <f>IFERROR(VLOOKUP($B11,'Round  (8)'!B:AI,7,0),0)</f>
        <v>0</v>
      </c>
      <c r="N11" s="162">
        <f>IFERROR(VLOOKUP($B11,'Round  (9)'!B:AD,7,0),0)</f>
        <v>0</v>
      </c>
      <c r="O11" s="162">
        <f>IFERROR(VLOOKUP($B11,'Round  (10)'!B:T,7,0),0)</f>
        <v>0</v>
      </c>
      <c r="P11" s="162">
        <f>IFERROR(VLOOKUP($B11,'Round  (11)'!B:AA,7,0),0)</f>
        <v>0</v>
      </c>
      <c r="Q11" s="162">
        <f>IFERROR(VLOOKUP($B11,'Round  (12)'!B:AA,7,0),0)</f>
        <v>0</v>
      </c>
      <c r="R11" s="11" cm="1">
        <f t="array" ref="R11">IFERROR(SUM(F11:P11)-SUM(LARGE(F11:P11,{1,2})),F11)</f>
        <v>0</v>
      </c>
      <c r="S11" s="35" t="e">
        <f>VLOOKUP(B11,#REF!,9,0)+#REF!</f>
        <v>#REF!</v>
      </c>
      <c r="T11" s="165">
        <f t="shared" si="6"/>
        <v>115</v>
      </c>
      <c r="U11" s="83">
        <f t="shared" si="3"/>
        <v>0</v>
      </c>
      <c r="V11" s="97">
        <f t="shared" si="4"/>
        <v>0</v>
      </c>
      <c r="W11" s="100">
        <f t="shared" si="5"/>
        <v>0</v>
      </c>
      <c r="Z11" s="69">
        <v>40</v>
      </c>
      <c r="AA11" s="131" t="s">
        <v>108</v>
      </c>
      <c r="AB11" s="69" t="s">
        <v>377</v>
      </c>
      <c r="AC11" s="69"/>
      <c r="AD11" s="69" t="s">
        <v>347</v>
      </c>
      <c r="AG11" s="69" t="s">
        <v>234</v>
      </c>
      <c r="AH11" s="132"/>
      <c r="AI11" s="69"/>
      <c r="AJ11" s="69"/>
    </row>
    <row r="12" spans="1:36" ht="14.1" customHeight="1" x14ac:dyDescent="0.3">
      <c r="A12" s="77">
        <v>10</v>
      </c>
      <c r="B12" s="168" t="s">
        <v>7</v>
      </c>
      <c r="C12" s="45">
        <f t="shared" si="0"/>
        <v>0</v>
      </c>
      <c r="D12" s="45" t="str">
        <f t="shared" si="1"/>
        <v>Portsmouth</v>
      </c>
      <c r="E12" s="45" t="str">
        <f t="shared" si="2"/>
        <v>M</v>
      </c>
      <c r="F12" s="162">
        <f>IFERROR(VLOOKUP($B12,'Round 1'!B:AM,4,0),0)</f>
        <v>30</v>
      </c>
      <c r="G12" s="162">
        <f>IFERROR(VLOOKUP($B12,'Round  (2)'!B:AI,7,0),0)</f>
        <v>60</v>
      </c>
      <c r="H12" s="162">
        <f>IFERROR(VLOOKUP($B12,'Round  (3)'!B:AE,7,0),0)</f>
        <v>40</v>
      </c>
      <c r="I12" s="162">
        <f>IFERROR(VLOOKUP($B12,'Round (4)'!B:AG,7,0),0)</f>
        <v>105</v>
      </c>
      <c r="J12" s="162">
        <f>IFERROR(VLOOKUP($B12,'Round  (5)'!B:AL,7,0),0)</f>
        <v>0</v>
      </c>
      <c r="K12" s="162">
        <f>IFERROR(VLOOKUP($B12,'Round  (6)'!B:AL,7,0),0)</f>
        <v>0</v>
      </c>
      <c r="L12" s="162">
        <f>IFERROR(VLOOKUP($B12,'Round  (7)'!B:AL,7,0),0)</f>
        <v>0</v>
      </c>
      <c r="M12" s="162">
        <f>IFERROR(VLOOKUP($B12,'Round  (8)'!B:AI,7,0),0)</f>
        <v>0</v>
      </c>
      <c r="N12" s="162">
        <f>IFERROR(VLOOKUP($B12,'Round  (9)'!B:AD,7,0),0)</f>
        <v>0</v>
      </c>
      <c r="O12" s="162">
        <f>IFERROR(VLOOKUP($B12,'Round  (10)'!B:T,7,0),0)</f>
        <v>0</v>
      </c>
      <c r="P12" s="162">
        <f>IFERROR(VLOOKUP($B12,'Round  (11)'!B:AA,7,0),0)</f>
        <v>110</v>
      </c>
      <c r="Q12" s="162">
        <f>IFERROR(VLOOKUP($B12,'Round  (12)'!B:AA,7,0),0)</f>
        <v>60</v>
      </c>
      <c r="R12" s="11" cm="1">
        <f t="array" ref="R12">IFERROR(SUM(F12:P12)-SUM(LARGE(F12:P12,{1,2})),F12)</f>
        <v>130</v>
      </c>
      <c r="S12" s="35" t="e">
        <f>VLOOKUP(B12,#REF!,9,0)+#REF!</f>
        <v>#REF!</v>
      </c>
      <c r="T12" s="165">
        <f t="shared" si="6"/>
        <v>405</v>
      </c>
      <c r="U12" s="83">
        <f t="shared" si="3"/>
        <v>0</v>
      </c>
      <c r="V12" s="97">
        <f t="shared" si="4"/>
        <v>0</v>
      </c>
      <c r="W12" s="100">
        <f t="shared" si="5"/>
        <v>0</v>
      </c>
      <c r="Z12" s="69">
        <v>44</v>
      </c>
      <c r="AA12" s="131" t="s">
        <v>367</v>
      </c>
      <c r="AB12" s="69" t="s">
        <v>351</v>
      </c>
      <c r="AC12" s="69"/>
      <c r="AD12" s="69" t="s">
        <v>350</v>
      </c>
      <c r="AG12" s="69" t="s">
        <v>59</v>
      </c>
      <c r="AH12" s="132"/>
      <c r="AI12" s="69"/>
      <c r="AJ12" s="69"/>
    </row>
    <row r="13" spans="1:36" x14ac:dyDescent="0.3">
      <c r="A13" s="77">
        <v>11</v>
      </c>
      <c r="B13" s="168" t="s">
        <v>83</v>
      </c>
      <c r="C13" s="45">
        <f t="shared" si="0"/>
        <v>0</v>
      </c>
      <c r="D13" s="45" t="str">
        <f t="shared" si="1"/>
        <v>Portsmouth</v>
      </c>
      <c r="E13" s="45" t="str">
        <f t="shared" si="2"/>
        <v>M</v>
      </c>
      <c r="F13" s="162">
        <f>IFERROR(VLOOKUP($B13,'Round 1'!B:AM,4,0),0)</f>
        <v>0</v>
      </c>
      <c r="G13" s="162">
        <f>IFERROR(VLOOKUP($B13,'Round  (2)'!B:AI,7,0),0)</f>
        <v>0</v>
      </c>
      <c r="H13" s="162">
        <f>IFERROR(VLOOKUP($B13,'Round  (3)'!B:AE,7,0),0)</f>
        <v>0</v>
      </c>
      <c r="I13" s="162">
        <f>IFERROR(VLOOKUP($B13,'Round (4)'!B:AG,7,0),0)</f>
        <v>20</v>
      </c>
      <c r="J13" s="162">
        <f>IFERROR(VLOOKUP($B13,'Round  (5)'!B:AL,7,0),0)</f>
        <v>0</v>
      </c>
      <c r="K13" s="162">
        <f>IFERROR(VLOOKUP($B13,'Round  (6)'!B:AL,7,0),0)</f>
        <v>0</v>
      </c>
      <c r="L13" s="162">
        <f>IFERROR(VLOOKUP($B13,'Round  (7)'!B:AL,7,0),0)</f>
        <v>20</v>
      </c>
      <c r="M13" s="162">
        <f>IFERROR(VLOOKUP($B13,'Round  (8)'!B:AI,7,0),0)</f>
        <v>0</v>
      </c>
      <c r="N13" s="162">
        <f>IFERROR(VLOOKUP($B13,'Round  (9)'!B:AD,7,0),0)</f>
        <v>0</v>
      </c>
      <c r="O13" s="162">
        <f>IFERROR(VLOOKUP($B13,'Round  (10)'!B:T,7,0),0)</f>
        <v>0</v>
      </c>
      <c r="P13" s="162">
        <f>IFERROR(VLOOKUP($B13,'Round  (11)'!B:AA,7,0),0)</f>
        <v>0</v>
      </c>
      <c r="Q13" s="162">
        <f>IFERROR(VLOOKUP($B13,'Round  (12)'!B:AA,7,0),0)</f>
        <v>0</v>
      </c>
      <c r="R13" s="11" cm="1">
        <f t="array" ref="R13">IFERROR(SUM(F13:P13)-SUM(LARGE(F13:P13,{1,2})),F13)</f>
        <v>0</v>
      </c>
      <c r="S13" s="35" t="e">
        <f>VLOOKUP(B13,#REF!,9,0)+#REF!</f>
        <v>#REF!</v>
      </c>
      <c r="T13" s="165">
        <f t="shared" si="6"/>
        <v>40</v>
      </c>
      <c r="U13" s="83">
        <f t="shared" si="3"/>
        <v>0</v>
      </c>
      <c r="V13" s="97">
        <f t="shared" si="4"/>
        <v>0</v>
      </c>
      <c r="W13" s="100">
        <f t="shared" si="5"/>
        <v>0</v>
      </c>
      <c r="Z13" s="69">
        <v>57</v>
      </c>
      <c r="AA13" s="69" t="s">
        <v>91</v>
      </c>
      <c r="AB13" s="69" t="s">
        <v>356</v>
      </c>
      <c r="AC13" s="69"/>
      <c r="AD13" s="69" t="s">
        <v>347</v>
      </c>
      <c r="AG13" s="69" t="s">
        <v>300</v>
      </c>
      <c r="AH13" s="132"/>
      <c r="AI13" s="69"/>
      <c r="AJ13" s="69"/>
    </row>
    <row r="14" spans="1:36" x14ac:dyDescent="0.3">
      <c r="A14" s="77">
        <v>12</v>
      </c>
      <c r="B14" s="168" t="s">
        <v>59</v>
      </c>
      <c r="C14" s="45">
        <f t="shared" si="0"/>
        <v>0</v>
      </c>
      <c r="D14" s="45" t="str">
        <f t="shared" si="1"/>
        <v>Southampton</v>
      </c>
      <c r="E14" s="45" t="str">
        <f t="shared" si="2"/>
        <v>M</v>
      </c>
      <c r="F14" s="162">
        <f>IFERROR(VLOOKUP($B14,'Round 1'!B:AM,4,0),0)</f>
        <v>30</v>
      </c>
      <c r="G14" s="162">
        <f>IFERROR(VLOOKUP($B14,'Round  (2)'!B:AI,7,0),0)</f>
        <v>0</v>
      </c>
      <c r="H14" s="162">
        <f>IFERROR(VLOOKUP($B14,'Round  (3)'!B:AE,7,0),0)</f>
        <v>30</v>
      </c>
      <c r="I14" s="162">
        <f>IFERROR(VLOOKUP($B14,'Round (4)'!B:AG,7,0),0)</f>
        <v>0</v>
      </c>
      <c r="J14" s="162">
        <f>IFERROR(VLOOKUP($B14,'Round  (5)'!B:AL,7,0),0)</f>
        <v>0</v>
      </c>
      <c r="K14" s="162">
        <f>IFERROR(VLOOKUP($B14,'Round  (6)'!B:AL,7,0),0)</f>
        <v>0</v>
      </c>
      <c r="L14" s="162">
        <f>IFERROR(VLOOKUP($B14,'Round  (7)'!B:AL,7,0),0)</f>
        <v>0</v>
      </c>
      <c r="M14" s="162">
        <f>IFERROR(VLOOKUP($B14,'Round  (8)'!B:AI,7,0),0)</f>
        <v>0</v>
      </c>
      <c r="N14" s="162">
        <f>IFERROR(VLOOKUP($B14,'Round  (9)'!B:AD,7,0),0)</f>
        <v>0</v>
      </c>
      <c r="O14" s="162">
        <f>IFERROR(VLOOKUP($B14,'Round  (10)'!B:T,7,0),0)</f>
        <v>0</v>
      </c>
      <c r="P14" s="162">
        <f>IFERROR(VLOOKUP($B14,'Round  (11)'!B:AA,7,0),0)</f>
        <v>0</v>
      </c>
      <c r="Q14" s="162">
        <f>IFERROR(VLOOKUP($B14,'Round  (12)'!B:AA,7,0),0)</f>
        <v>0</v>
      </c>
      <c r="R14" s="11" cm="1">
        <f t="array" ref="R14">IFERROR(SUM(F14:P14)-SUM(LARGE(F14:P14,{1,2})),F14)</f>
        <v>0</v>
      </c>
      <c r="S14" s="35" t="e">
        <f>VLOOKUP(B14,#REF!,9,0)+#REF!</f>
        <v>#REF!</v>
      </c>
      <c r="T14" s="165">
        <f t="shared" si="6"/>
        <v>60</v>
      </c>
      <c r="U14" s="83">
        <f t="shared" si="3"/>
        <v>0</v>
      </c>
      <c r="V14" s="97">
        <f t="shared" si="4"/>
        <v>0</v>
      </c>
      <c r="W14" s="100">
        <f t="shared" si="5"/>
        <v>0</v>
      </c>
      <c r="Z14" s="69">
        <v>26</v>
      </c>
      <c r="AA14" s="131" t="s">
        <v>365</v>
      </c>
      <c r="AB14" s="69" t="s">
        <v>366</v>
      </c>
      <c r="AC14" s="69"/>
      <c r="AD14" s="69" t="s">
        <v>350</v>
      </c>
      <c r="AG14" s="69" t="s">
        <v>454</v>
      </c>
      <c r="AH14" s="132"/>
      <c r="AI14" s="69"/>
      <c r="AJ14" s="69"/>
    </row>
    <row r="15" spans="1:36" x14ac:dyDescent="0.3">
      <c r="A15" s="77">
        <v>13</v>
      </c>
      <c r="B15" s="168" t="s">
        <v>300</v>
      </c>
      <c r="C15" s="45">
        <f t="shared" si="0"/>
        <v>0</v>
      </c>
      <c r="D15" s="45" t="str">
        <f t="shared" si="1"/>
        <v>Portsmouth</v>
      </c>
      <c r="E15" s="45" t="str">
        <f t="shared" si="2"/>
        <v>M</v>
      </c>
      <c r="F15" s="162">
        <f>IFERROR(VLOOKUP($B15,'Round 1'!B:AM,4,0),0)</f>
        <v>0</v>
      </c>
      <c r="G15" s="162">
        <f>IFERROR(VLOOKUP($B15,'Round  (2)'!B:AI,7,0),0)</f>
        <v>0</v>
      </c>
      <c r="H15" s="162">
        <f>IFERROR(VLOOKUP($B15,'Round  (3)'!B:AE,7,0),0)</f>
        <v>0</v>
      </c>
      <c r="I15" s="162">
        <f>IFERROR(VLOOKUP($B15,'Round (4)'!B:AG,7,0),0)</f>
        <v>0</v>
      </c>
      <c r="J15" s="162">
        <f>IFERROR(VLOOKUP($B15,'Round  (5)'!B:AL,7,0),0)</f>
        <v>0</v>
      </c>
      <c r="K15" s="162">
        <f>IFERROR(VLOOKUP($B15,'Round  (6)'!B:AL,7,0),0)</f>
        <v>0</v>
      </c>
      <c r="L15" s="162">
        <f>IFERROR(VLOOKUP($B15,'Round  (7)'!B:AL,7,0),0)</f>
        <v>0</v>
      </c>
      <c r="M15" s="162">
        <f>IFERROR(VLOOKUP($B15,'Round  (8)'!B:AI,7,0),0)</f>
        <v>0</v>
      </c>
      <c r="N15" s="162">
        <f>IFERROR(VLOOKUP($B15,'Round  (9)'!B:AD,7,0),0)</f>
        <v>0</v>
      </c>
      <c r="O15" s="162">
        <f>IFERROR(VLOOKUP($B15,'Round  (10)'!B:T,7,0),0)</f>
        <v>45</v>
      </c>
      <c r="P15" s="162">
        <f>IFERROR(VLOOKUP($B15,'Round  (11)'!B:AA,7,0),0)</f>
        <v>30</v>
      </c>
      <c r="Q15" s="162">
        <f>IFERROR(VLOOKUP($B15,'Round  (12)'!B:AA,7,0),0)</f>
        <v>0</v>
      </c>
      <c r="R15" s="11" cm="1">
        <f t="array" ref="R15">IFERROR(SUM(F15:P15)-SUM(LARGE(F15:P15,{1,2})),F15)</f>
        <v>0</v>
      </c>
      <c r="S15" s="35" t="e">
        <f>VLOOKUP(B15,#REF!,9,0)+#REF!</f>
        <v>#REF!</v>
      </c>
      <c r="T15" s="165">
        <f t="shared" si="6"/>
        <v>75</v>
      </c>
      <c r="U15" s="83">
        <f t="shared" si="3"/>
        <v>0</v>
      </c>
      <c r="V15" s="97">
        <f t="shared" si="4"/>
        <v>0</v>
      </c>
      <c r="W15" s="100">
        <f t="shared" si="5"/>
        <v>0</v>
      </c>
      <c r="Z15" s="69">
        <v>12</v>
      </c>
      <c r="AA15" s="131" t="s">
        <v>357</v>
      </c>
      <c r="AB15" s="69" t="s">
        <v>358</v>
      </c>
      <c r="AC15" s="69"/>
      <c r="AD15" s="69" t="s">
        <v>347</v>
      </c>
      <c r="AG15" s="69" t="s">
        <v>48</v>
      </c>
      <c r="AH15" s="132"/>
      <c r="AI15" s="69"/>
      <c r="AJ15" s="69"/>
    </row>
    <row r="16" spans="1:36" x14ac:dyDescent="0.3">
      <c r="A16" s="77">
        <v>14</v>
      </c>
      <c r="B16" s="168" t="s">
        <v>56</v>
      </c>
      <c r="C16" s="45">
        <f t="shared" si="0"/>
        <v>0</v>
      </c>
      <c r="D16" s="45" t="str">
        <f t="shared" si="1"/>
        <v>Portsmouth</v>
      </c>
      <c r="E16" s="45" t="str">
        <f t="shared" si="2"/>
        <v>M</v>
      </c>
      <c r="F16" s="162">
        <f>IFERROR(VLOOKUP($B16,'Round 1'!B:AM,4,0),0)</f>
        <v>70</v>
      </c>
      <c r="G16" s="162">
        <f>IFERROR(VLOOKUP($B16,'Round  (2)'!B:AI,7,0),0)</f>
        <v>190</v>
      </c>
      <c r="H16" s="162">
        <f>IFERROR(VLOOKUP($B16,'Round  (3)'!B:AE,7,0),0)</f>
        <v>90</v>
      </c>
      <c r="I16" s="162">
        <f>IFERROR(VLOOKUP($B16,'Round (4)'!B:AG,7,0),0)</f>
        <v>0</v>
      </c>
      <c r="J16" s="162">
        <f>IFERROR(VLOOKUP($B16,'Round  (5)'!B:AL,7,0),0)</f>
        <v>15</v>
      </c>
      <c r="K16" s="162">
        <f>IFERROR(VLOOKUP($B16,'Round  (6)'!B:AL,7,0),0)</f>
        <v>20</v>
      </c>
      <c r="L16" s="162">
        <f>IFERROR(VLOOKUP($B16,'Round  (7)'!B:AL,7,0),0)</f>
        <v>0</v>
      </c>
      <c r="M16" s="162">
        <f>IFERROR(VLOOKUP($B16,'Round  (8)'!B:AI,7,0),0)</f>
        <v>90</v>
      </c>
      <c r="N16" s="162">
        <f>IFERROR(VLOOKUP($B16,'Round  (9)'!B:AD,7,0),0)</f>
        <v>70</v>
      </c>
      <c r="O16" s="162">
        <f>IFERROR(VLOOKUP($B16,'Round  (10)'!B:T,7,0),0)</f>
        <v>0</v>
      </c>
      <c r="P16" s="162">
        <f>IFERROR(VLOOKUP($B16,'Round  (11)'!B:AA,7,0),0)</f>
        <v>0</v>
      </c>
      <c r="Q16" s="162">
        <f>IFERROR(VLOOKUP($B16,'Round  (12)'!B:AA,7,0),0)</f>
        <v>0</v>
      </c>
      <c r="R16" s="11" cm="1">
        <f t="array" ref="R16">IFERROR(SUM(F16:P16)-SUM(LARGE(F16:P16,{1,2})),F16)</f>
        <v>265</v>
      </c>
      <c r="S16" s="35" t="e">
        <f>VLOOKUP(B16,#REF!,9,0)+#REF!</f>
        <v>#REF!</v>
      </c>
      <c r="T16" s="165">
        <f t="shared" si="6"/>
        <v>545</v>
      </c>
      <c r="U16" s="83">
        <f t="shared" si="3"/>
        <v>0</v>
      </c>
      <c r="V16" s="97">
        <f t="shared" si="4"/>
        <v>0</v>
      </c>
      <c r="W16" s="100">
        <f t="shared" si="5"/>
        <v>0</v>
      </c>
      <c r="Z16" s="69">
        <v>22</v>
      </c>
      <c r="AA16" s="131" t="s">
        <v>77</v>
      </c>
      <c r="AB16" s="69" t="s">
        <v>354</v>
      </c>
      <c r="AC16" s="69" t="s">
        <v>363</v>
      </c>
      <c r="AD16" s="69" t="s">
        <v>347</v>
      </c>
      <c r="AG16" s="69" t="s">
        <v>317</v>
      </c>
      <c r="AH16" s="132"/>
      <c r="AI16" s="69"/>
      <c r="AJ16" s="69"/>
    </row>
    <row r="17" spans="1:36" x14ac:dyDescent="0.3">
      <c r="A17" s="77">
        <v>15</v>
      </c>
      <c r="B17" s="168" t="s">
        <v>45</v>
      </c>
      <c r="C17" s="45" t="str">
        <f t="shared" si="0"/>
        <v>0</v>
      </c>
      <c r="D17" s="45" t="str">
        <f t="shared" si="1"/>
        <v/>
      </c>
      <c r="E17" s="45" t="str">
        <f t="shared" si="2"/>
        <v>NM</v>
      </c>
      <c r="F17" s="162">
        <f>IFERROR(VLOOKUP($B17,'Round 1'!B:AM,4,0),0)</f>
        <v>0</v>
      </c>
      <c r="G17" s="162">
        <f>IFERROR(VLOOKUP($B17,'Round  (2)'!B:AI,7,0),0)</f>
        <v>0</v>
      </c>
      <c r="H17" s="162">
        <f>IFERROR(VLOOKUP($B17,'Round  (3)'!B:AE,7,0),0)</f>
        <v>0</v>
      </c>
      <c r="I17" s="162">
        <f>IFERROR(VLOOKUP($B17,'Round (4)'!B:AG,7,0),0)</f>
        <v>0</v>
      </c>
      <c r="J17" s="162">
        <f>IFERROR(VLOOKUP($B17,'Round  (5)'!B:AL,7,0),0)</f>
        <v>0</v>
      </c>
      <c r="K17" s="162">
        <f>IFERROR(VLOOKUP($B17,'Round  (6)'!B:AL,7,0),0)</f>
        <v>0</v>
      </c>
      <c r="L17" s="162">
        <f>IFERROR(VLOOKUP($B17,'Round  (7)'!B:AL,7,0),0)</f>
        <v>0</v>
      </c>
      <c r="M17" s="162">
        <f>IFERROR(VLOOKUP($B17,'Round  (8)'!B:AI,7,0),0)</f>
        <v>0</v>
      </c>
      <c r="N17" s="162">
        <f>IFERROR(VLOOKUP($B17,'Round  (9)'!B:AD,7,0),0)</f>
        <v>0</v>
      </c>
      <c r="O17" s="162">
        <f>IFERROR(VLOOKUP($B17,'Round  (10)'!B:T,7,0),0)</f>
        <v>0</v>
      </c>
      <c r="P17" s="162">
        <f>IFERROR(VLOOKUP($B17,'Round  (11)'!B:AA,7,0),0)</f>
        <v>0</v>
      </c>
      <c r="Q17" s="162">
        <f>IFERROR(VLOOKUP($B17,'Round  (12)'!B:AA,7,0),0)</f>
        <v>0</v>
      </c>
      <c r="R17" s="11" cm="1">
        <f t="array" ref="R17">IFERROR(SUM(F17:P17)-SUM(LARGE(F17:P17,{1,2})),F17)</f>
        <v>0</v>
      </c>
      <c r="S17" s="35" t="e">
        <f>VLOOKUP(B17,#REF!,9,0)+#REF!</f>
        <v>#REF!</v>
      </c>
      <c r="T17" s="165">
        <f t="shared" si="6"/>
        <v>0</v>
      </c>
      <c r="U17" s="83">
        <f t="shared" si="3"/>
        <v>0</v>
      </c>
      <c r="V17" s="97">
        <f t="shared" si="4"/>
        <v>0</v>
      </c>
      <c r="W17" s="100">
        <f t="shared" si="5"/>
        <v>0</v>
      </c>
      <c r="Z17" s="69">
        <v>9</v>
      </c>
      <c r="AA17" s="131" t="s">
        <v>59</v>
      </c>
      <c r="AB17" s="69" t="s">
        <v>356</v>
      </c>
      <c r="AC17" s="69"/>
      <c r="AD17" s="69" t="s">
        <v>347</v>
      </c>
      <c r="AG17" s="69" t="s">
        <v>480</v>
      </c>
      <c r="AH17" s="132"/>
      <c r="AI17" s="69"/>
      <c r="AJ17" s="69"/>
    </row>
    <row r="18" spans="1:36" x14ac:dyDescent="0.3">
      <c r="A18" s="77">
        <v>16</v>
      </c>
      <c r="B18" s="168" t="s">
        <v>65</v>
      </c>
      <c r="C18" s="45">
        <f t="shared" si="0"/>
        <v>0</v>
      </c>
      <c r="D18" s="45">
        <f t="shared" si="1"/>
        <v>0</v>
      </c>
      <c r="E18" s="45" t="str">
        <f t="shared" si="2"/>
        <v>M</v>
      </c>
      <c r="F18" s="162">
        <f>IFERROR(VLOOKUP($B18,'Round 1'!B:AM,4,0),0)</f>
        <v>50</v>
      </c>
      <c r="G18" s="162">
        <f>IFERROR(VLOOKUP($B18,'Round  (2)'!B:AI,7,0),0)</f>
        <v>0</v>
      </c>
      <c r="H18" s="162">
        <f>IFERROR(VLOOKUP($B18,'Round  (3)'!B:AE,7,0),0)</f>
        <v>0</v>
      </c>
      <c r="I18" s="162">
        <f>IFERROR(VLOOKUP($B18,'Round (4)'!B:AG,7,0),0)</f>
        <v>0</v>
      </c>
      <c r="J18" s="162">
        <f>IFERROR(VLOOKUP($B18,'Round  (5)'!B:AL,7,0),0)</f>
        <v>0</v>
      </c>
      <c r="K18" s="162">
        <f>IFERROR(VLOOKUP($B18,'Round  (6)'!B:AL,7,0),0)</f>
        <v>0</v>
      </c>
      <c r="L18" s="162">
        <f>IFERROR(VLOOKUP($B18,'Round  (7)'!B:AL,7,0),0)</f>
        <v>0</v>
      </c>
      <c r="M18" s="162">
        <f>IFERROR(VLOOKUP($B18,'Round  (8)'!B:AI,7,0),0)</f>
        <v>0</v>
      </c>
      <c r="N18" s="162">
        <f>IFERROR(VLOOKUP($B18,'Round  (9)'!B:AD,7,0),0)</f>
        <v>0</v>
      </c>
      <c r="O18" s="162">
        <f>IFERROR(VLOOKUP($B18,'Round  (10)'!B:T,7,0),0)</f>
        <v>0</v>
      </c>
      <c r="P18" s="162">
        <f>IFERROR(VLOOKUP($B18,'Round  (11)'!B:AA,7,0),0)</f>
        <v>0</v>
      </c>
      <c r="Q18" s="162">
        <f>IFERROR(VLOOKUP($B18,'Round  (12)'!B:AA,7,0),0)</f>
        <v>0</v>
      </c>
      <c r="R18" s="11" cm="1">
        <f t="array" ref="R18">IFERROR(SUM(F18:P18)-SUM(LARGE(F18:P18,{1,2})),F18)</f>
        <v>0</v>
      </c>
      <c r="S18" s="35" t="e">
        <f>VLOOKUP(B18,#REF!,9,0)+#REF!</f>
        <v>#REF!</v>
      </c>
      <c r="T18" s="165">
        <f t="shared" si="6"/>
        <v>50</v>
      </c>
      <c r="U18" s="83">
        <f t="shared" si="3"/>
        <v>0</v>
      </c>
      <c r="V18" s="97">
        <f t="shared" si="4"/>
        <v>0</v>
      </c>
      <c r="W18" s="100">
        <f t="shared" si="5"/>
        <v>0</v>
      </c>
      <c r="Z18" s="69">
        <v>4</v>
      </c>
      <c r="AA18" s="69" t="s">
        <v>477</v>
      </c>
      <c r="AB18" s="69" t="s">
        <v>362</v>
      </c>
      <c r="AC18" s="69"/>
      <c r="AD18" s="69" t="s">
        <v>350</v>
      </c>
      <c r="AG18" s="69" t="s">
        <v>357</v>
      </c>
      <c r="AH18" s="132"/>
      <c r="AI18" s="69"/>
      <c r="AJ18" s="69"/>
    </row>
    <row r="19" spans="1:36" x14ac:dyDescent="0.3">
      <c r="A19" s="77">
        <v>17</v>
      </c>
      <c r="B19" s="168" t="s">
        <v>36</v>
      </c>
      <c r="C19" s="45">
        <f t="shared" si="0"/>
        <v>0</v>
      </c>
      <c r="D19" s="45" t="str">
        <f t="shared" si="1"/>
        <v>Portsmouth</v>
      </c>
      <c r="E19" s="45" t="str">
        <f t="shared" si="2"/>
        <v>M</v>
      </c>
      <c r="F19" s="162">
        <f>IFERROR(VLOOKUP($B19,'Round 1'!B:AM,4,0),0)</f>
        <v>0</v>
      </c>
      <c r="G19" s="162">
        <f>IFERROR(VLOOKUP($B19,'Round  (2)'!B:AI,7,0),0)</f>
        <v>0</v>
      </c>
      <c r="H19" s="162">
        <f>IFERROR(VLOOKUP($B19,'Round  (3)'!B:AE,7,0),0)</f>
        <v>0</v>
      </c>
      <c r="I19" s="162">
        <f>IFERROR(VLOOKUP($B19,'Round (4)'!B:AG,7,0),0)</f>
        <v>0</v>
      </c>
      <c r="J19" s="162">
        <f>IFERROR(VLOOKUP($B19,'Round  (5)'!B:AL,7,0),0)</f>
        <v>0</v>
      </c>
      <c r="K19" s="162">
        <f>IFERROR(VLOOKUP($B19,'Round  (6)'!B:AL,7,0),0)</f>
        <v>0</v>
      </c>
      <c r="L19" s="162">
        <f>IFERROR(VLOOKUP($B19,'Round  (7)'!B:AL,7,0),0)</f>
        <v>0</v>
      </c>
      <c r="M19" s="162">
        <f>IFERROR(VLOOKUP($B19,'Round  (8)'!B:AI,7,0),0)</f>
        <v>0</v>
      </c>
      <c r="N19" s="162">
        <f>IFERROR(VLOOKUP($B19,'Round  (9)'!B:AD,7,0),0)</f>
        <v>0</v>
      </c>
      <c r="O19" s="162">
        <f>IFERROR(VLOOKUP($B19,'Round  (10)'!B:T,7,0),0)</f>
        <v>0</v>
      </c>
      <c r="P19" s="162">
        <f>IFERROR(VLOOKUP($B19,'Round  (11)'!B:AA,7,0),0)</f>
        <v>160</v>
      </c>
      <c r="Q19" s="162">
        <f>IFERROR(VLOOKUP($B19,'Round  (12)'!B:AA,7,0),0)</f>
        <v>0</v>
      </c>
      <c r="R19" s="11" cm="1">
        <f t="array" ref="R19">IFERROR(SUM(F19:P19)-SUM(LARGE(F19:P19,{1,2})),F19)</f>
        <v>0</v>
      </c>
      <c r="S19" s="35" t="e">
        <f>VLOOKUP(B19,#REF!,9,0)+#REF!</f>
        <v>#REF!</v>
      </c>
      <c r="T19" s="165">
        <f t="shared" si="6"/>
        <v>160</v>
      </c>
      <c r="U19" s="83">
        <f t="shared" si="3"/>
        <v>0</v>
      </c>
      <c r="V19" s="97">
        <f t="shared" si="4"/>
        <v>0</v>
      </c>
      <c r="W19" s="100">
        <f t="shared" si="5"/>
        <v>0</v>
      </c>
      <c r="Z19" s="69">
        <v>13</v>
      </c>
      <c r="AA19" s="131" t="s">
        <v>393</v>
      </c>
      <c r="AB19" s="69" t="s">
        <v>351</v>
      </c>
      <c r="AC19" s="69"/>
      <c r="AD19" s="69" t="s">
        <v>350</v>
      </c>
      <c r="AG19" s="69" t="s">
        <v>393</v>
      </c>
      <c r="AH19" s="132"/>
      <c r="AI19" s="69"/>
      <c r="AJ19" s="69"/>
    </row>
    <row r="20" spans="1:36" x14ac:dyDescent="0.3">
      <c r="A20" s="77">
        <v>18</v>
      </c>
      <c r="B20" s="168" t="s">
        <v>80</v>
      </c>
      <c r="C20" s="45" t="str">
        <f t="shared" si="0"/>
        <v>S</v>
      </c>
      <c r="D20" s="45" t="str">
        <f t="shared" si="1"/>
        <v>IOW</v>
      </c>
      <c r="E20" s="45" t="str">
        <f t="shared" si="2"/>
        <v>M</v>
      </c>
      <c r="F20" s="162">
        <f>IFERROR(VLOOKUP($B20,'Round 1'!B:AM,4,0),0)</f>
        <v>0</v>
      </c>
      <c r="G20" s="162">
        <f>IFERROR(VLOOKUP($B20,'Round  (2)'!B:AI,7,0),0)</f>
        <v>0</v>
      </c>
      <c r="H20" s="162">
        <f>IFERROR(VLOOKUP($B20,'Round  (3)'!B:AE,7,0),0)</f>
        <v>0</v>
      </c>
      <c r="I20" s="162">
        <f>IFERROR(VLOOKUP($B20,'Round (4)'!B:AG,7,0),0)</f>
        <v>0</v>
      </c>
      <c r="J20" s="162">
        <f>IFERROR(VLOOKUP($B20,'Round  (5)'!B:AL,7,0),0)</f>
        <v>0</v>
      </c>
      <c r="K20" s="162">
        <f>IFERROR(VLOOKUP($B20,'Round  (6)'!B:AL,7,0),0)</f>
        <v>0</v>
      </c>
      <c r="L20" s="162">
        <f>IFERROR(VLOOKUP($B20,'Round  (7)'!B:AL,7,0),0)</f>
        <v>0</v>
      </c>
      <c r="M20" s="162">
        <f>IFERROR(VLOOKUP($B20,'Round  (8)'!B:AI,7,0),0)</f>
        <v>0</v>
      </c>
      <c r="N20" s="162">
        <f>IFERROR(VLOOKUP($B20,'Round  (9)'!B:AD,7,0),0)</f>
        <v>0</v>
      </c>
      <c r="O20" s="162">
        <f>IFERROR(VLOOKUP($B20,'Round  (10)'!B:T,7,0),0)</f>
        <v>0</v>
      </c>
      <c r="P20" s="162">
        <f>IFERROR(VLOOKUP($B20,'Round  (11)'!B:AA,7,0),0)</f>
        <v>0</v>
      </c>
      <c r="Q20" s="162">
        <f>IFERROR(VLOOKUP($B20,'Round  (12)'!B:AA,7,0),0)</f>
        <v>0</v>
      </c>
      <c r="R20" s="11" cm="1">
        <f t="array" ref="R20">IFERROR(SUM(F20:P20)-SUM(LARGE(F20:P20,{1,2})),F20)</f>
        <v>0</v>
      </c>
      <c r="S20" s="35" t="e">
        <f>VLOOKUP(B20,#REF!,9,0)+#REF!</f>
        <v>#REF!</v>
      </c>
      <c r="T20" s="165">
        <f t="shared" si="6"/>
        <v>0</v>
      </c>
      <c r="U20" s="83">
        <f t="shared" si="3"/>
        <v>0</v>
      </c>
      <c r="V20" s="97">
        <f t="shared" si="4"/>
        <v>0</v>
      </c>
      <c r="W20" s="100">
        <f t="shared" si="5"/>
        <v>0</v>
      </c>
      <c r="Z20" s="69">
        <v>7</v>
      </c>
      <c r="AA20" s="131" t="s">
        <v>173</v>
      </c>
      <c r="AB20" s="69" t="s">
        <v>386</v>
      </c>
      <c r="AC20" s="69" t="s">
        <v>363</v>
      </c>
      <c r="AD20" s="69" t="s">
        <v>347</v>
      </c>
      <c r="AG20" s="69" t="s">
        <v>405</v>
      </c>
      <c r="AH20" s="132"/>
      <c r="AI20" s="69"/>
      <c r="AJ20" s="69"/>
    </row>
    <row r="21" spans="1:36" x14ac:dyDescent="0.3">
      <c r="A21" s="77">
        <v>19</v>
      </c>
      <c r="B21" s="168" t="s">
        <v>112</v>
      </c>
      <c r="C21" s="45" t="str">
        <f t="shared" si="0"/>
        <v>0</v>
      </c>
      <c r="D21" s="45" t="str">
        <f t="shared" si="1"/>
        <v/>
      </c>
      <c r="E21" s="45" t="str">
        <f t="shared" si="2"/>
        <v>NM</v>
      </c>
      <c r="F21" s="162">
        <f>IFERROR(VLOOKUP($B21,'Round 1'!B:AM,4,0),0)</f>
        <v>0</v>
      </c>
      <c r="G21" s="162">
        <f>IFERROR(VLOOKUP($B21,'Round  (2)'!B:AI,7,0),0)</f>
        <v>0</v>
      </c>
      <c r="H21" s="162">
        <f>IFERROR(VLOOKUP($B21,'Round  (3)'!B:AE,7,0),0)</f>
        <v>0</v>
      </c>
      <c r="I21" s="162">
        <f>IFERROR(VLOOKUP($B21,'Round (4)'!B:AG,7,0),0)</f>
        <v>0</v>
      </c>
      <c r="J21" s="162">
        <f>IFERROR(VLOOKUP($B21,'Round  (5)'!B:AL,7,0),0)</f>
        <v>0</v>
      </c>
      <c r="K21" s="162">
        <f>IFERROR(VLOOKUP($B21,'Round  (6)'!B:AL,7,0),0)</f>
        <v>0</v>
      </c>
      <c r="L21" s="162">
        <f>IFERROR(VLOOKUP($B21,'Round  (7)'!B:AL,7,0),0)</f>
        <v>0</v>
      </c>
      <c r="M21" s="162">
        <f>IFERROR(VLOOKUP($B21,'Round  (8)'!B:AI,7,0),0)</f>
        <v>0</v>
      </c>
      <c r="N21" s="162">
        <f>IFERROR(VLOOKUP($B21,'Round  (9)'!B:AD,7,0),0)</f>
        <v>0</v>
      </c>
      <c r="O21" s="162">
        <f>IFERROR(VLOOKUP($B21,'Round  (10)'!B:T,7,0),0)</f>
        <v>0</v>
      </c>
      <c r="P21" s="162">
        <f>IFERROR(VLOOKUP($B21,'Round  (11)'!B:AA,7,0),0)</f>
        <v>0</v>
      </c>
      <c r="Q21" s="162">
        <f>IFERROR(VLOOKUP($B21,'Round  (12)'!B:AA,7,0),0)</f>
        <v>0</v>
      </c>
      <c r="R21" s="11" cm="1">
        <f t="array" ref="R21">IFERROR(SUM(F21:P21)-SUM(LARGE(F21:P21,{1,2})),F21)</f>
        <v>0</v>
      </c>
      <c r="S21" s="35" t="e">
        <f>VLOOKUP(B21,#REF!,9,0)+#REF!</f>
        <v>#REF!</v>
      </c>
      <c r="T21" s="165">
        <f t="shared" si="6"/>
        <v>0</v>
      </c>
      <c r="U21" s="83">
        <f t="shared" si="3"/>
        <v>0</v>
      </c>
      <c r="V21" s="97">
        <f t="shared" si="4"/>
        <v>0</v>
      </c>
      <c r="W21" s="100">
        <f t="shared" si="5"/>
        <v>0</v>
      </c>
      <c r="Z21" s="69">
        <v>24</v>
      </c>
      <c r="AA21" s="131" t="s">
        <v>348</v>
      </c>
      <c r="AB21" s="69" t="s">
        <v>351</v>
      </c>
      <c r="AC21" s="69"/>
      <c r="AD21" s="69" t="s">
        <v>350</v>
      </c>
      <c r="AG21" s="69" t="s">
        <v>424</v>
      </c>
      <c r="AH21" s="132"/>
      <c r="AI21" s="69"/>
      <c r="AJ21" s="69"/>
    </row>
    <row r="22" spans="1:36" x14ac:dyDescent="0.3">
      <c r="A22" s="77">
        <v>20</v>
      </c>
      <c r="B22" s="169" t="s">
        <v>51</v>
      </c>
      <c r="C22" s="45">
        <f t="shared" si="0"/>
        <v>0</v>
      </c>
      <c r="D22" s="45" t="str">
        <f t="shared" si="1"/>
        <v>Southampton</v>
      </c>
      <c r="E22" s="45" t="str">
        <f t="shared" si="2"/>
        <v>M</v>
      </c>
      <c r="F22" s="162">
        <f>IFERROR(VLOOKUP($B22,'Round 1'!B:AM,4,0),0)</f>
        <v>0</v>
      </c>
      <c r="G22" s="162">
        <f>IFERROR(VLOOKUP($B22,'Round  (2)'!B:AI,7,0),0)</f>
        <v>0</v>
      </c>
      <c r="H22" s="162">
        <f>IFERROR(VLOOKUP($B22,'Round  (3)'!B:AE,7,0),0)</f>
        <v>0</v>
      </c>
      <c r="I22" s="162">
        <f>IFERROR(VLOOKUP($B22,'Round (4)'!B:AG,7,0),0)</f>
        <v>0</v>
      </c>
      <c r="J22" s="162">
        <f>IFERROR(VLOOKUP($B22,'Round  (5)'!B:AL,7,0),0)</f>
        <v>195</v>
      </c>
      <c r="K22" s="162">
        <f>IFERROR(VLOOKUP($B22,'Round  (6)'!B:AL,7,0),0)</f>
        <v>0</v>
      </c>
      <c r="L22" s="162">
        <f>IFERROR(VLOOKUP($B22,'Round  (7)'!B:AL,7,0),0)</f>
        <v>0</v>
      </c>
      <c r="M22" s="162">
        <f>IFERROR(VLOOKUP($B22,'Round  (8)'!B:AI,7,0),0)</f>
        <v>0</v>
      </c>
      <c r="N22" s="162">
        <f>IFERROR(VLOOKUP($B22,'Round  (9)'!B:AD,7,0),0)</f>
        <v>0</v>
      </c>
      <c r="O22" s="162">
        <f>IFERROR(VLOOKUP($B22,'Round  (10)'!B:T,7,0),0)</f>
        <v>0</v>
      </c>
      <c r="P22" s="162">
        <f>IFERROR(VLOOKUP($B22,'Round  (11)'!B:AA,7,0),0)</f>
        <v>0</v>
      </c>
      <c r="Q22" s="162">
        <f>IFERROR(VLOOKUP($B22,'Round  (12)'!B:AA,7,0),0)</f>
        <v>30</v>
      </c>
      <c r="R22" s="11" cm="1">
        <f t="array" ref="R22">IFERROR(SUM(F22:P22)-SUM(LARGE(F22:P22,{1,2})),F22)</f>
        <v>0</v>
      </c>
      <c r="S22" s="35" t="e">
        <f>VLOOKUP(B22,#REF!,9,0)+#REF!</f>
        <v>#REF!</v>
      </c>
      <c r="T22" s="165">
        <f t="shared" si="6"/>
        <v>225</v>
      </c>
      <c r="U22" s="83">
        <f t="shared" si="3"/>
        <v>0</v>
      </c>
      <c r="V22" s="97">
        <f t="shared" si="4"/>
        <v>0</v>
      </c>
      <c r="W22" s="100">
        <f t="shared" si="5"/>
        <v>0</v>
      </c>
      <c r="Z22" s="69">
        <v>27</v>
      </c>
      <c r="AA22" s="131" t="s">
        <v>30</v>
      </c>
      <c r="AB22" s="69" t="s">
        <v>366</v>
      </c>
      <c r="AC22" s="69" t="s">
        <v>363</v>
      </c>
      <c r="AD22" s="69" t="s">
        <v>347</v>
      </c>
      <c r="AG22" s="69" t="s">
        <v>372</v>
      </c>
      <c r="AH22" s="132"/>
      <c r="AI22" s="69"/>
      <c r="AJ22" s="69"/>
    </row>
    <row r="23" spans="1:36" x14ac:dyDescent="0.3">
      <c r="A23" s="77">
        <v>21</v>
      </c>
      <c r="B23" s="168" t="s">
        <v>73</v>
      </c>
      <c r="C23" s="45" t="str">
        <f t="shared" si="0"/>
        <v>S</v>
      </c>
      <c r="D23" s="45" t="str">
        <f t="shared" si="1"/>
        <v>Bournemouth</v>
      </c>
      <c r="E23" s="45" t="str">
        <f t="shared" si="2"/>
        <v>M</v>
      </c>
      <c r="F23" s="162">
        <f>IFERROR(VLOOKUP($B23,'Round 1'!B:AM,4,0),0)</f>
        <v>0</v>
      </c>
      <c r="G23" s="162">
        <f>IFERROR(VLOOKUP($B23,'Round  (2)'!B:AI,7,0),0)</f>
        <v>30</v>
      </c>
      <c r="H23" s="162">
        <f>IFERROR(VLOOKUP($B23,'Round  (3)'!B:AE,7,0),0)</f>
        <v>20</v>
      </c>
      <c r="I23" s="162">
        <f>IFERROR(VLOOKUP($B23,'Round (4)'!B:AG,7,0),0)</f>
        <v>30</v>
      </c>
      <c r="J23" s="162">
        <f>IFERROR(VLOOKUP($B23,'Round  (5)'!B:AL,7,0),0)</f>
        <v>30</v>
      </c>
      <c r="K23" s="162">
        <f>IFERROR(VLOOKUP($B23,'Round  (6)'!B:AL,7,0),0)</f>
        <v>0</v>
      </c>
      <c r="L23" s="162">
        <f>IFERROR(VLOOKUP($B23,'Round  (7)'!B:AL,7,0),0)</f>
        <v>50</v>
      </c>
      <c r="M23" s="162">
        <f>IFERROR(VLOOKUP($B23,'Round  (8)'!B:AI,7,0),0)</f>
        <v>0</v>
      </c>
      <c r="N23" s="162">
        <f>IFERROR(VLOOKUP($B23,'Round  (9)'!B:AD,7,0),0)</f>
        <v>30</v>
      </c>
      <c r="O23" s="162">
        <f>IFERROR(VLOOKUP($B23,'Round  (10)'!B:T,7,0),0)</f>
        <v>60</v>
      </c>
      <c r="P23" s="162">
        <f>IFERROR(VLOOKUP($B23,'Round  (11)'!B:AA,7,0),0)</f>
        <v>70</v>
      </c>
      <c r="Q23" s="162">
        <f>IFERROR(VLOOKUP($B23,'Round  (12)'!B:AA,7,0),0)</f>
        <v>40</v>
      </c>
      <c r="R23" s="11" cm="1">
        <f t="array" ref="R23">IFERROR(SUM(F23:P23)-SUM(LARGE(F23:P23,{1,2})),F23)</f>
        <v>190</v>
      </c>
      <c r="S23" s="35" t="e">
        <f>VLOOKUP(B23,#REF!,9,0)+#REF!</f>
        <v>#REF!</v>
      </c>
      <c r="T23" s="165">
        <f t="shared" si="6"/>
        <v>360</v>
      </c>
      <c r="U23" s="83">
        <f t="shared" si="3"/>
        <v>0</v>
      </c>
      <c r="V23" s="97">
        <f t="shared" si="4"/>
        <v>0</v>
      </c>
      <c r="W23" s="100">
        <f t="shared" si="5"/>
        <v>0</v>
      </c>
      <c r="Z23" s="69">
        <v>32</v>
      </c>
      <c r="AA23" s="131" t="s">
        <v>180</v>
      </c>
      <c r="AB23" s="69" t="s">
        <v>358</v>
      </c>
      <c r="AC23" s="69" t="s">
        <v>373</v>
      </c>
      <c r="AD23" s="69" t="s">
        <v>347</v>
      </c>
      <c r="AG23" s="69" t="s">
        <v>407</v>
      </c>
      <c r="AH23" s="132"/>
      <c r="AI23" s="69"/>
      <c r="AJ23" s="69"/>
    </row>
    <row r="24" spans="1:36" x14ac:dyDescent="0.3">
      <c r="A24" s="77">
        <v>22</v>
      </c>
      <c r="B24" s="168" t="s">
        <v>72</v>
      </c>
      <c r="C24" s="45">
        <f t="shared" si="0"/>
        <v>0</v>
      </c>
      <c r="D24" s="45" t="str">
        <f t="shared" si="1"/>
        <v>Worthing</v>
      </c>
      <c r="E24" s="45" t="str">
        <f t="shared" si="2"/>
        <v>M</v>
      </c>
      <c r="F24" s="162">
        <f>IFERROR(VLOOKUP($B24,'Round 1'!B:AM,4,0),0)</f>
        <v>0</v>
      </c>
      <c r="G24" s="162">
        <f>IFERROR(VLOOKUP($B24,'Round  (2)'!B:AI,7,0),0)</f>
        <v>0</v>
      </c>
      <c r="H24" s="162">
        <f>IFERROR(VLOOKUP($B24,'Round  (3)'!B:AE,7,0),0)</f>
        <v>0</v>
      </c>
      <c r="I24" s="162">
        <f>IFERROR(VLOOKUP($B24,'Round (4)'!B:AG,7,0),0)</f>
        <v>0</v>
      </c>
      <c r="J24" s="162">
        <f>IFERROR(VLOOKUP($B24,'Round  (5)'!B:AL,7,0),0)</f>
        <v>0</v>
      </c>
      <c r="K24" s="162">
        <f>IFERROR(VLOOKUP($B24,'Round  (6)'!B:AL,7,0),0)</f>
        <v>20</v>
      </c>
      <c r="L24" s="162">
        <f>IFERROR(VLOOKUP($B24,'Round  (7)'!B:AL,7,0),0)</f>
        <v>0</v>
      </c>
      <c r="M24" s="162">
        <f>IFERROR(VLOOKUP($B24,'Round  (8)'!B:AI,7,0),0)</f>
        <v>0</v>
      </c>
      <c r="N24" s="162">
        <f>IFERROR(VLOOKUP($B24,'Round  (9)'!B:AD,7,0),0)</f>
        <v>0</v>
      </c>
      <c r="O24" s="162">
        <f>IFERROR(VLOOKUP($B24,'Round  (10)'!B:T,7,0),0)</f>
        <v>40</v>
      </c>
      <c r="P24" s="162">
        <f>IFERROR(VLOOKUP($B24,'Round  (11)'!B:AA,7,0),0)</f>
        <v>0</v>
      </c>
      <c r="Q24" s="162">
        <f>IFERROR(VLOOKUP($B24,'Round  (12)'!B:AA,7,0),0)</f>
        <v>0</v>
      </c>
      <c r="R24" s="11" cm="1">
        <f t="array" ref="R24">IFERROR(SUM(F24:P24)-SUM(LARGE(F24:P24,{1,2})),F24)</f>
        <v>0</v>
      </c>
      <c r="S24" s="35" t="e">
        <f>VLOOKUP(B24,#REF!,9,0)+#REF!</f>
        <v>#REF!</v>
      </c>
      <c r="T24" s="165">
        <f t="shared" si="6"/>
        <v>60</v>
      </c>
      <c r="U24" s="83">
        <f t="shared" si="3"/>
        <v>0</v>
      </c>
      <c r="V24" s="97">
        <f t="shared" si="4"/>
        <v>0</v>
      </c>
      <c r="W24" s="100">
        <f t="shared" si="5"/>
        <v>0</v>
      </c>
      <c r="Z24" s="69">
        <v>17</v>
      </c>
      <c r="AA24" s="131" t="s">
        <v>381</v>
      </c>
      <c r="AB24" s="69" t="s">
        <v>382</v>
      </c>
      <c r="AC24" s="69"/>
      <c r="AD24" s="69" t="s">
        <v>350</v>
      </c>
      <c r="AG24" s="69" t="s">
        <v>379</v>
      </c>
      <c r="AH24" s="132"/>
      <c r="AI24" s="69"/>
      <c r="AJ24" s="69"/>
    </row>
    <row r="25" spans="1:36" x14ac:dyDescent="0.3">
      <c r="A25" s="77">
        <v>23</v>
      </c>
      <c r="B25" s="168" t="s">
        <v>172</v>
      </c>
      <c r="C25" s="45">
        <f t="shared" si="0"/>
        <v>0</v>
      </c>
      <c r="D25" s="45" t="str">
        <f t="shared" si="1"/>
        <v>Southampton</v>
      </c>
      <c r="E25" s="45" t="str">
        <f t="shared" si="2"/>
        <v>M</v>
      </c>
      <c r="F25" s="162">
        <f>IFERROR(VLOOKUP($B25,'Round 1'!B:AM,4,0),0)</f>
        <v>70</v>
      </c>
      <c r="G25" s="162">
        <f>IFERROR(VLOOKUP($B25,'Round  (2)'!B:AI,7,0),0)</f>
        <v>0</v>
      </c>
      <c r="H25" s="162">
        <f>IFERROR(VLOOKUP($B25,'Round  (3)'!B:AE,7,0),0)</f>
        <v>30</v>
      </c>
      <c r="I25" s="162">
        <f>IFERROR(VLOOKUP($B25,'Round (4)'!B:AG,7,0),0)</f>
        <v>120</v>
      </c>
      <c r="J25" s="162">
        <f>IFERROR(VLOOKUP($B25,'Round  (5)'!B:AL,7,0),0)</f>
        <v>0</v>
      </c>
      <c r="K25" s="162">
        <f>IFERROR(VLOOKUP($B25,'Round  (6)'!B:AL,7,0),0)</f>
        <v>0</v>
      </c>
      <c r="L25" s="162">
        <f>IFERROR(VLOOKUP($B25,'Round  (7)'!B:AL,7,0),0)</f>
        <v>0</v>
      </c>
      <c r="M25" s="162">
        <f>IFERROR(VLOOKUP($B25,'Round  (8)'!B:AI,7,0),0)</f>
        <v>0</v>
      </c>
      <c r="N25" s="162">
        <f>IFERROR(VLOOKUP($B25,'Round  (9)'!B:AD,7,0),0)</f>
        <v>0</v>
      </c>
      <c r="O25" s="162">
        <f>IFERROR(VLOOKUP($B25,'Round  (10)'!B:T,7,0),0)</f>
        <v>0</v>
      </c>
      <c r="P25" s="162">
        <f>IFERROR(VLOOKUP($B25,'Round  (11)'!B:AA,7,0),0)</f>
        <v>0</v>
      </c>
      <c r="Q25" s="162">
        <f>IFERROR(VLOOKUP($B25,'Round  (12)'!B:AA,7,0),0)</f>
        <v>30</v>
      </c>
      <c r="R25" s="11" cm="1">
        <f t="array" ref="R25">IFERROR(SUM(F25:P25)-SUM(LARGE(F25:P25,{1,2})),F25)</f>
        <v>30</v>
      </c>
      <c r="S25" s="35" t="e">
        <f>VLOOKUP(B25,#REF!,9,0)+#REF!</f>
        <v>#REF!</v>
      </c>
      <c r="T25" s="165">
        <f t="shared" si="6"/>
        <v>250</v>
      </c>
      <c r="U25" s="83">
        <f t="shared" si="3"/>
        <v>0</v>
      </c>
      <c r="V25" s="97">
        <f t="shared" si="4"/>
        <v>0</v>
      </c>
      <c r="W25" s="100">
        <f t="shared" si="5"/>
        <v>0</v>
      </c>
      <c r="Z25" s="69">
        <v>34</v>
      </c>
      <c r="AA25" s="131" t="s">
        <v>369</v>
      </c>
      <c r="AB25" s="69" t="s">
        <v>355</v>
      </c>
      <c r="AC25" s="69" t="s">
        <v>363</v>
      </c>
      <c r="AD25" s="69" t="s">
        <v>350</v>
      </c>
      <c r="AG25" s="69" t="s">
        <v>481</v>
      </c>
      <c r="AH25" s="132"/>
      <c r="AI25" s="69"/>
      <c r="AJ25" s="69"/>
    </row>
    <row r="26" spans="1:36" x14ac:dyDescent="0.3">
      <c r="A26" s="77">
        <v>24</v>
      </c>
      <c r="B26" s="168" t="s">
        <v>101</v>
      </c>
      <c r="C26" s="45">
        <f t="shared" si="0"/>
        <v>0</v>
      </c>
      <c r="D26" s="45" t="str">
        <f t="shared" si="1"/>
        <v>Portsmouth</v>
      </c>
      <c r="E26" s="45" t="str">
        <f t="shared" si="2"/>
        <v>M</v>
      </c>
      <c r="F26" s="162">
        <f>IFERROR(VLOOKUP($B26,'Round 1'!B:AM,4,0),0)</f>
        <v>95</v>
      </c>
      <c r="G26" s="162">
        <f>IFERROR(VLOOKUP($B26,'Round  (2)'!B:AI,7,0),0)</f>
        <v>0</v>
      </c>
      <c r="H26" s="162">
        <f>IFERROR(VLOOKUP($B26,'Round  (3)'!B:AE,7,0),0)</f>
        <v>0</v>
      </c>
      <c r="I26" s="162">
        <f>IFERROR(VLOOKUP($B26,'Round (4)'!B:AG,7,0),0)</f>
        <v>0</v>
      </c>
      <c r="J26" s="162">
        <f>IFERROR(VLOOKUP($B26,'Round  (5)'!B:AL,7,0),0)</f>
        <v>0</v>
      </c>
      <c r="K26" s="162">
        <f>IFERROR(VLOOKUP($B26,'Round  (6)'!B:AL,7,0),0)</f>
        <v>0</v>
      </c>
      <c r="L26" s="162">
        <f>IFERROR(VLOOKUP($B26,'Round  (7)'!B:AL,7,0),0)</f>
        <v>0</v>
      </c>
      <c r="M26" s="162">
        <f>IFERROR(VLOOKUP($B26,'Round  (8)'!B:AI,7,0),0)</f>
        <v>0</v>
      </c>
      <c r="N26" s="162">
        <f>IFERROR(VLOOKUP($B26,'Round  (9)'!B:AD,7,0),0)</f>
        <v>0</v>
      </c>
      <c r="O26" s="162">
        <f>IFERROR(VLOOKUP($B26,'Round  (10)'!B:T,7,0),0)</f>
        <v>0</v>
      </c>
      <c r="P26" s="162">
        <f>IFERROR(VLOOKUP($B26,'Round  (11)'!B:AA,7,0),0)</f>
        <v>0</v>
      </c>
      <c r="Q26" s="162">
        <f>IFERROR(VLOOKUP($B26,'Round  (12)'!B:AA,7,0),0)</f>
        <v>52</v>
      </c>
      <c r="R26" s="11" cm="1">
        <f t="array" ref="R26">IFERROR(SUM(F26:P26)-SUM(LARGE(F26:P26,{1,2})),F26)</f>
        <v>0</v>
      </c>
      <c r="S26" s="35" t="e">
        <f>VLOOKUP(B26,#REF!,9,0)+#REF!</f>
        <v>#REF!</v>
      </c>
      <c r="T26" s="165">
        <f t="shared" si="6"/>
        <v>147</v>
      </c>
      <c r="U26" s="83">
        <f t="shared" si="3"/>
        <v>0</v>
      </c>
      <c r="V26" s="97">
        <f t="shared" si="4"/>
        <v>0</v>
      </c>
      <c r="W26" s="100">
        <f t="shared" si="5"/>
        <v>0</v>
      </c>
      <c r="Z26" s="69">
        <v>8</v>
      </c>
      <c r="AA26" s="131" t="s">
        <v>234</v>
      </c>
      <c r="AB26" s="69" t="s">
        <v>352</v>
      </c>
      <c r="AC26" s="69"/>
      <c r="AD26" s="69" t="s">
        <v>350</v>
      </c>
      <c r="AG26" s="69" t="s">
        <v>161</v>
      </c>
      <c r="AH26" s="132"/>
      <c r="AI26" s="69"/>
      <c r="AJ26" s="69"/>
    </row>
    <row r="27" spans="1:36" x14ac:dyDescent="0.3">
      <c r="A27" s="77">
        <v>25</v>
      </c>
      <c r="B27" s="168" t="s">
        <v>179</v>
      </c>
      <c r="C27" s="45">
        <f t="shared" si="0"/>
        <v>0</v>
      </c>
      <c r="D27" s="45" t="str">
        <f t="shared" si="1"/>
        <v>Worthing</v>
      </c>
      <c r="E27" s="45" t="str">
        <f t="shared" si="2"/>
        <v>M</v>
      </c>
      <c r="F27" s="162">
        <f>IFERROR(VLOOKUP($B27,'Round 1'!B:AM,4,0),0)</f>
        <v>0</v>
      </c>
      <c r="G27" s="162">
        <f>IFERROR(VLOOKUP($B27,'Round  (2)'!B:AI,7,0),0)</f>
        <v>0</v>
      </c>
      <c r="H27" s="162">
        <f>IFERROR(VLOOKUP($B27,'Round  (3)'!B:AE,7,0),0)</f>
        <v>0</v>
      </c>
      <c r="I27" s="162">
        <f>IFERROR(VLOOKUP($B27,'Round (4)'!B:AG,7,0),0)</f>
        <v>50</v>
      </c>
      <c r="J27" s="162">
        <f>IFERROR(VLOOKUP($B27,'Round  (5)'!B:AL,7,0),0)</f>
        <v>0</v>
      </c>
      <c r="K27" s="162">
        <f>IFERROR(VLOOKUP($B27,'Round  (6)'!B:AL,7,0),0)</f>
        <v>0</v>
      </c>
      <c r="L27" s="162">
        <f>IFERROR(VLOOKUP($B27,'Round  (7)'!B:AL,7,0),0)</f>
        <v>170</v>
      </c>
      <c r="M27" s="162">
        <f>IFERROR(VLOOKUP($B27,'Round  (8)'!B:AI,7,0),0)</f>
        <v>0</v>
      </c>
      <c r="N27" s="162">
        <f>IFERROR(VLOOKUP($B27,'Round  (9)'!B:AD,7,0),0)</f>
        <v>0</v>
      </c>
      <c r="O27" s="162">
        <f>IFERROR(VLOOKUP($B27,'Round  (10)'!B:T,7,0),0)</f>
        <v>0</v>
      </c>
      <c r="P27" s="162">
        <f>IFERROR(VLOOKUP($B27,'Round  (11)'!B:AA,7,0),0)</f>
        <v>0</v>
      </c>
      <c r="Q27" s="162">
        <f>IFERROR(VLOOKUP($B27,'Round  (12)'!B:AA,7,0),0)</f>
        <v>0</v>
      </c>
      <c r="R27" s="11" cm="1">
        <f t="array" ref="R27">IFERROR(SUM(F27:P27)-SUM(LARGE(F27:P27,{1,2})),F27)</f>
        <v>0</v>
      </c>
      <c r="S27" s="35" t="e">
        <f>VLOOKUP(B27,#REF!,9,0)+#REF!</f>
        <v>#REF!</v>
      </c>
      <c r="T27" s="165">
        <f t="shared" si="6"/>
        <v>220</v>
      </c>
      <c r="U27" s="83">
        <f t="shared" si="3"/>
        <v>0</v>
      </c>
      <c r="V27" s="97">
        <f t="shared" si="4"/>
        <v>0</v>
      </c>
      <c r="W27" s="100">
        <f t="shared" si="5"/>
        <v>0</v>
      </c>
      <c r="Z27" s="69">
        <v>14</v>
      </c>
      <c r="AA27" s="131" t="s">
        <v>372</v>
      </c>
      <c r="AB27" s="69" t="s">
        <v>355</v>
      </c>
      <c r="AC27" s="69" t="s">
        <v>373</v>
      </c>
      <c r="AD27" s="69" t="s">
        <v>350</v>
      </c>
      <c r="AG27" s="69" t="s">
        <v>482</v>
      </c>
      <c r="AH27" s="132"/>
      <c r="AI27" s="69"/>
      <c r="AJ27" s="69"/>
    </row>
    <row r="28" spans="1:36" x14ac:dyDescent="0.3">
      <c r="A28" s="77">
        <v>26</v>
      </c>
      <c r="B28" s="168" t="s">
        <v>77</v>
      </c>
      <c r="C28" s="45" t="str">
        <f t="shared" si="0"/>
        <v>S</v>
      </c>
      <c r="D28" s="45" t="str">
        <f t="shared" si="1"/>
        <v>Bristol</v>
      </c>
      <c r="E28" s="45" t="str">
        <f t="shared" si="2"/>
        <v>M</v>
      </c>
      <c r="F28" s="162">
        <f>IFERROR(VLOOKUP($B28,'Round 1'!B:AM,4,0),0)</f>
        <v>0</v>
      </c>
      <c r="G28" s="162">
        <f>IFERROR(VLOOKUP($B28,'Round  (2)'!B:AI,7,0),0)</f>
        <v>75</v>
      </c>
      <c r="H28" s="162">
        <f>IFERROR(VLOOKUP($B28,'Round  (3)'!B:AE,7,0),0)</f>
        <v>0</v>
      </c>
      <c r="I28" s="162">
        <f>IFERROR(VLOOKUP($B28,'Round (4)'!B:AG,7,0),0)</f>
        <v>0</v>
      </c>
      <c r="J28" s="162">
        <f>IFERROR(VLOOKUP($B28,'Round  (5)'!B:AL,7,0),0)</f>
        <v>90</v>
      </c>
      <c r="K28" s="162">
        <f>IFERROR(VLOOKUP($B28,'Round  (6)'!B:AL,7,0),0)</f>
        <v>0</v>
      </c>
      <c r="L28" s="162">
        <f>IFERROR(VLOOKUP($B28,'Round  (7)'!B:AL,7,0),0)</f>
        <v>0</v>
      </c>
      <c r="M28" s="162">
        <f>IFERROR(VLOOKUP($B28,'Round  (8)'!B:AI,7,0),0)</f>
        <v>0</v>
      </c>
      <c r="N28" s="162">
        <f>IFERROR(VLOOKUP($B28,'Round  (9)'!B:AD,7,0),0)</f>
        <v>0</v>
      </c>
      <c r="O28" s="162">
        <f>IFERROR(VLOOKUP($B28,'Round  (10)'!B:T,7,0),0)</f>
        <v>0</v>
      </c>
      <c r="P28" s="162">
        <f>IFERROR(VLOOKUP($B28,'Round  (11)'!B:AA,7,0),0)</f>
        <v>0</v>
      </c>
      <c r="Q28" s="162">
        <f>IFERROR(VLOOKUP($B28,'Round  (12)'!B:AA,7,0),0)</f>
        <v>0</v>
      </c>
      <c r="R28" s="11" cm="1">
        <f t="array" ref="R28">IFERROR(SUM(F28:P28)-SUM(LARGE(F28:P28,{1,2})),F28)</f>
        <v>0</v>
      </c>
      <c r="S28" s="35" t="e">
        <f>VLOOKUP(B28,#REF!,9,0)+#REF!</f>
        <v>#REF!</v>
      </c>
      <c r="T28" s="165">
        <f t="shared" si="6"/>
        <v>165</v>
      </c>
      <c r="U28" s="83">
        <f t="shared" si="3"/>
        <v>0</v>
      </c>
      <c r="V28" s="97">
        <f t="shared" si="4"/>
        <v>0</v>
      </c>
      <c r="W28" s="100">
        <f t="shared" si="5"/>
        <v>0</v>
      </c>
      <c r="Z28" s="69">
        <v>50</v>
      </c>
      <c r="AA28" s="131" t="s">
        <v>10</v>
      </c>
      <c r="AB28" s="69" t="s">
        <v>378</v>
      </c>
      <c r="AC28" s="69" t="s">
        <v>363</v>
      </c>
      <c r="AD28" s="69" t="s">
        <v>347</v>
      </c>
      <c r="AG28" s="69" t="s">
        <v>371</v>
      </c>
      <c r="AH28" s="132"/>
      <c r="AI28" s="69"/>
      <c r="AJ28" s="69"/>
    </row>
    <row r="29" spans="1:36" x14ac:dyDescent="0.3">
      <c r="A29" s="77">
        <v>27</v>
      </c>
      <c r="B29" s="168" t="s">
        <v>376</v>
      </c>
      <c r="C29" s="45">
        <f t="shared" si="0"/>
        <v>0</v>
      </c>
      <c r="D29" s="45" t="str">
        <f t="shared" si="1"/>
        <v>Portsmouth</v>
      </c>
      <c r="E29" s="45" t="str">
        <f t="shared" si="2"/>
        <v>M</v>
      </c>
      <c r="F29" s="162">
        <f>IFERROR(VLOOKUP($B29,'Round 1'!B:AM,4,0),0)</f>
        <v>0</v>
      </c>
      <c r="G29" s="162">
        <f>IFERROR(VLOOKUP($B29,'Round  (2)'!B:AI,7,0),0)</f>
        <v>0</v>
      </c>
      <c r="H29" s="162">
        <f>IFERROR(VLOOKUP($B29,'Round  (3)'!B:AE,7,0),0)</f>
        <v>0</v>
      </c>
      <c r="I29" s="162">
        <f>IFERROR(VLOOKUP($B29,'Round (4)'!B:AG,7,0),0)</f>
        <v>0</v>
      </c>
      <c r="J29" s="162">
        <f>IFERROR(VLOOKUP($B29,'Round  (5)'!B:AL,7,0),0)</f>
        <v>0</v>
      </c>
      <c r="K29" s="162">
        <f>IFERROR(VLOOKUP($B29,'Round  (6)'!B:AL,7,0),0)</f>
        <v>0</v>
      </c>
      <c r="L29" s="162">
        <f>IFERROR(VLOOKUP($B29,'Round  (7)'!B:AL,7,0),0)</f>
        <v>0</v>
      </c>
      <c r="M29" s="162">
        <f>IFERROR(VLOOKUP($B29,'Round  (8)'!B:AI,7,0),0)</f>
        <v>0</v>
      </c>
      <c r="N29" s="162">
        <f>IFERROR(VLOOKUP($B29,'Round  (9)'!B:AD,7,0),0)</f>
        <v>0</v>
      </c>
      <c r="O29" s="162">
        <f>IFERROR(VLOOKUP($B29,'Round  (10)'!B:T,7,0),0)</f>
        <v>0</v>
      </c>
      <c r="P29" s="162">
        <f>IFERROR(VLOOKUP($B29,'Round  (11)'!B:AA,7,0),0)</f>
        <v>0</v>
      </c>
      <c r="Q29" s="162">
        <f>IFERROR(VLOOKUP($B29,'Round  (12)'!B:AA,7,0),0)</f>
        <v>0</v>
      </c>
      <c r="R29" s="11" cm="1">
        <f t="array" ref="R29">IFERROR(SUM(F29:P29)-SUM(LARGE(F29:P29,{1,2})),F29)</f>
        <v>0</v>
      </c>
      <c r="S29" s="35" t="e">
        <f>VLOOKUP(B29,#REF!,9,0)+#REF!</f>
        <v>#REF!</v>
      </c>
      <c r="T29" s="165">
        <f t="shared" si="6"/>
        <v>0</v>
      </c>
      <c r="U29" s="83">
        <f t="shared" si="3"/>
        <v>0</v>
      </c>
      <c r="V29" s="97">
        <f t="shared" si="4"/>
        <v>0</v>
      </c>
      <c r="W29" s="100">
        <f t="shared" si="5"/>
        <v>0</v>
      </c>
      <c r="Z29" s="69">
        <v>28</v>
      </c>
      <c r="AA29" s="131" t="s">
        <v>13</v>
      </c>
      <c r="AB29" s="69" t="s">
        <v>389</v>
      </c>
      <c r="AC29" s="69" t="s">
        <v>363</v>
      </c>
      <c r="AD29" s="69" t="s">
        <v>347</v>
      </c>
      <c r="AG29" s="69" t="s">
        <v>394</v>
      </c>
      <c r="AH29" s="132"/>
      <c r="AI29" s="69"/>
      <c r="AJ29" s="69"/>
    </row>
    <row r="30" spans="1:36" x14ac:dyDescent="0.3">
      <c r="A30" s="77">
        <v>28</v>
      </c>
      <c r="B30" s="168" t="s">
        <v>8</v>
      </c>
      <c r="C30" s="45" t="str">
        <f t="shared" si="0"/>
        <v>S</v>
      </c>
      <c r="D30" s="45" t="str">
        <f t="shared" si="1"/>
        <v>Portsmouth</v>
      </c>
      <c r="E30" s="45" t="str">
        <f t="shared" si="2"/>
        <v>M</v>
      </c>
      <c r="F30" s="162">
        <f>IFERROR(VLOOKUP($B30,'Round 1'!B:AM,4,0),0)</f>
        <v>0</v>
      </c>
      <c r="G30" s="162">
        <f>IFERROR(VLOOKUP($B30,'Round  (2)'!B:AI,7,0),0)</f>
        <v>0</v>
      </c>
      <c r="H30" s="162">
        <f>IFERROR(VLOOKUP($B30,'Round  (3)'!B:AE,7,0),0)</f>
        <v>0</v>
      </c>
      <c r="I30" s="162">
        <f>IFERROR(VLOOKUP($B30,'Round (4)'!B:AG,7,0),0)</f>
        <v>50</v>
      </c>
      <c r="J30" s="162">
        <f>IFERROR(VLOOKUP($B30,'Round  (5)'!B:AL,7,0),0)</f>
        <v>0</v>
      </c>
      <c r="K30" s="162">
        <f>IFERROR(VLOOKUP($B30,'Round  (6)'!B:AL,7,0),0)</f>
        <v>0</v>
      </c>
      <c r="L30" s="162">
        <f>IFERROR(VLOOKUP($B30,'Round  (7)'!B:AL,7,0),0)</f>
        <v>80</v>
      </c>
      <c r="M30" s="162">
        <f>IFERROR(VLOOKUP($B30,'Round  (8)'!B:AI,7,0),0)</f>
        <v>50</v>
      </c>
      <c r="N30" s="162">
        <f>IFERROR(VLOOKUP($B30,'Round  (9)'!B:AD,7,0),0)</f>
        <v>0</v>
      </c>
      <c r="O30" s="162">
        <f>IFERROR(VLOOKUP($B30,'Round  (10)'!B:T,7,0),0)</f>
        <v>0</v>
      </c>
      <c r="P30" s="162">
        <f>IFERROR(VLOOKUP($B30,'Round  (11)'!B:AA,7,0),0)</f>
        <v>120</v>
      </c>
      <c r="Q30" s="162">
        <f>IFERROR(VLOOKUP($B30,'Round  (12)'!B:AA,7,0),0)</f>
        <v>0</v>
      </c>
      <c r="R30" s="11" cm="1">
        <f t="array" ref="R30">IFERROR(SUM(F30:P30)-SUM(LARGE(F30:P30,{1,2})),F30)</f>
        <v>100</v>
      </c>
      <c r="S30" s="35" t="e">
        <f>VLOOKUP(B30,#REF!,9,0)+#REF!</f>
        <v>#REF!</v>
      </c>
      <c r="T30" s="165">
        <f t="shared" si="6"/>
        <v>300</v>
      </c>
      <c r="U30" s="83">
        <f t="shared" si="3"/>
        <v>0</v>
      </c>
      <c r="V30" s="97">
        <f t="shared" si="4"/>
        <v>0</v>
      </c>
      <c r="W30" s="100">
        <f t="shared" si="5"/>
        <v>0</v>
      </c>
      <c r="Z30" s="69">
        <v>58</v>
      </c>
      <c r="AA30" s="131" t="s">
        <v>51</v>
      </c>
      <c r="AB30" s="69" t="s">
        <v>356</v>
      </c>
      <c r="AC30" s="69"/>
      <c r="AD30" s="69" t="s">
        <v>347</v>
      </c>
      <c r="AG30" s="69" t="s">
        <v>381</v>
      </c>
      <c r="AH30" s="132"/>
      <c r="AI30" s="69"/>
      <c r="AJ30" s="69"/>
    </row>
    <row r="31" spans="1:36" x14ac:dyDescent="0.3">
      <c r="A31" s="77">
        <v>29</v>
      </c>
      <c r="B31" s="168" t="s">
        <v>173</v>
      </c>
      <c r="C31" s="45" t="str">
        <f t="shared" si="0"/>
        <v>S</v>
      </c>
      <c r="D31" s="45" t="str">
        <f t="shared" si="1"/>
        <v>Poole</v>
      </c>
      <c r="E31" s="45" t="str">
        <f t="shared" si="2"/>
        <v>M</v>
      </c>
      <c r="F31" s="162">
        <f>IFERROR(VLOOKUP($B31,'Round 1'!B:AM,4,0),0)</f>
        <v>25</v>
      </c>
      <c r="G31" s="162">
        <f>IFERROR(VLOOKUP($B31,'Round  (2)'!B:AI,7,0),0)</f>
        <v>20</v>
      </c>
      <c r="H31" s="162">
        <f>IFERROR(VLOOKUP($B31,'Round  (3)'!B:AE,7,0),0)</f>
        <v>0</v>
      </c>
      <c r="I31" s="162">
        <f>IFERROR(VLOOKUP($B31,'Round (4)'!B:AG,7,0),0)</f>
        <v>0</v>
      </c>
      <c r="J31" s="162">
        <f>IFERROR(VLOOKUP($B31,'Round  (5)'!B:AL,7,0),0)</f>
        <v>0</v>
      </c>
      <c r="K31" s="162">
        <f>IFERROR(VLOOKUP($B31,'Round  (6)'!B:AL,7,0),0)</f>
        <v>0</v>
      </c>
      <c r="L31" s="162">
        <f>IFERROR(VLOOKUP($B31,'Round  (7)'!B:AL,7,0),0)</f>
        <v>40</v>
      </c>
      <c r="M31" s="162">
        <f>IFERROR(VLOOKUP($B31,'Round  (8)'!B:AI,7,0),0)</f>
        <v>0</v>
      </c>
      <c r="N31" s="162">
        <f>IFERROR(VLOOKUP($B31,'Round  (9)'!B:AD,7,0),0)</f>
        <v>0</v>
      </c>
      <c r="O31" s="162">
        <f>IFERROR(VLOOKUP($B31,'Round  (10)'!B:T,7,0),0)</f>
        <v>0</v>
      </c>
      <c r="P31" s="162">
        <f>IFERROR(VLOOKUP($B31,'Round  (11)'!B:AA,7,0),0)</f>
        <v>0</v>
      </c>
      <c r="Q31" s="162">
        <f>IFERROR(VLOOKUP($B31,'Round  (12)'!B:AA,7,0),0)</f>
        <v>0</v>
      </c>
      <c r="R31" s="11" cm="1">
        <f t="array" ref="R31">IFERROR(SUM(F31:P31)-SUM(LARGE(F31:P31,{1,2})),F31)</f>
        <v>20</v>
      </c>
      <c r="S31" s="35" t="e">
        <f>VLOOKUP(B31,#REF!,9,0)+#REF!</f>
        <v>#REF!</v>
      </c>
      <c r="T31" s="165">
        <f t="shared" si="6"/>
        <v>85</v>
      </c>
      <c r="U31" s="83">
        <f t="shared" si="3"/>
        <v>0</v>
      </c>
      <c r="V31" s="97">
        <f t="shared" si="4"/>
        <v>0</v>
      </c>
      <c r="W31" s="100">
        <f t="shared" si="5"/>
        <v>0</v>
      </c>
      <c r="Z31" s="69">
        <v>59</v>
      </c>
      <c r="AA31" s="131" t="s">
        <v>174</v>
      </c>
      <c r="AB31" s="69" t="s">
        <v>351</v>
      </c>
      <c r="AC31" s="69" t="s">
        <v>363</v>
      </c>
      <c r="AD31" s="69" t="s">
        <v>350</v>
      </c>
      <c r="AG31" s="69" t="s">
        <v>238</v>
      </c>
      <c r="AH31" s="132"/>
      <c r="AI31" s="69"/>
      <c r="AJ31" s="69"/>
    </row>
    <row r="32" spans="1:36" x14ac:dyDescent="0.3">
      <c r="A32" s="77">
        <v>30</v>
      </c>
      <c r="B32" s="168" t="s">
        <v>161</v>
      </c>
      <c r="C32" s="45">
        <f t="shared" si="0"/>
        <v>0</v>
      </c>
      <c r="D32" s="45" t="str">
        <f t="shared" si="1"/>
        <v>Portsmouth</v>
      </c>
      <c r="E32" s="45" t="str">
        <f t="shared" si="2"/>
        <v>M</v>
      </c>
      <c r="F32" s="162">
        <f>IFERROR(VLOOKUP($B32,'Round 1'!B:AM,4,0),0)</f>
        <v>70</v>
      </c>
      <c r="G32" s="162">
        <f>IFERROR(VLOOKUP($B32,'Round  (2)'!B:AI,7,0),0)</f>
        <v>0</v>
      </c>
      <c r="H32" s="162">
        <f>IFERROR(VLOOKUP($B32,'Round  (3)'!B:AE,7,0),0)</f>
        <v>40</v>
      </c>
      <c r="I32" s="162">
        <f>IFERROR(VLOOKUP($B32,'Round (4)'!B:AG,7,0),0)</f>
        <v>0</v>
      </c>
      <c r="J32" s="162">
        <f>IFERROR(VLOOKUP($B32,'Round  (5)'!B:AL,7,0),0)</f>
        <v>0</v>
      </c>
      <c r="K32" s="162">
        <f>IFERROR(VLOOKUP($B32,'Round  (6)'!B:AL,7,0),0)</f>
        <v>0</v>
      </c>
      <c r="L32" s="162">
        <f>IFERROR(VLOOKUP($B32,'Round  (7)'!B:AL,7,0),0)</f>
        <v>0</v>
      </c>
      <c r="M32" s="162">
        <f>IFERROR(VLOOKUP($B32,'Round  (8)'!B:AI,7,0),0)</f>
        <v>0</v>
      </c>
      <c r="N32" s="162">
        <f>IFERROR(VLOOKUP($B32,'Round  (9)'!B:AD,7,0),0)</f>
        <v>0</v>
      </c>
      <c r="O32" s="162">
        <f>IFERROR(VLOOKUP($B32,'Round  (10)'!B:T,7,0),0)</f>
        <v>0</v>
      </c>
      <c r="P32" s="162">
        <f>IFERROR(VLOOKUP($B32,'Round  (11)'!B:AA,7,0),0)</f>
        <v>0</v>
      </c>
      <c r="Q32" s="162">
        <f>IFERROR(VLOOKUP($B32,'Round  (12)'!B:AA,7,0),0)</f>
        <v>0</v>
      </c>
      <c r="R32" s="11" cm="1">
        <f t="array" ref="R32">IFERROR(SUM(F32:P32)-SUM(LARGE(F32:P32,{1,2})),F32)</f>
        <v>0</v>
      </c>
      <c r="S32" s="35" t="e">
        <f>VLOOKUP(B32,#REF!,9,0)+#REF!</f>
        <v>#REF!</v>
      </c>
      <c r="T32" s="165">
        <f t="shared" si="6"/>
        <v>110</v>
      </c>
      <c r="U32" s="83">
        <f t="shared" si="3"/>
        <v>0</v>
      </c>
      <c r="V32" s="97">
        <f t="shared" si="4"/>
        <v>0</v>
      </c>
      <c r="W32" s="100">
        <f t="shared" si="5"/>
        <v>0</v>
      </c>
      <c r="Z32" s="69">
        <v>20</v>
      </c>
      <c r="AA32" s="131" t="s">
        <v>374</v>
      </c>
      <c r="AB32" s="69" t="s">
        <v>356</v>
      </c>
      <c r="AC32" s="69"/>
      <c r="AD32" s="69" t="s">
        <v>350</v>
      </c>
      <c r="AG32" s="69" t="s">
        <v>240</v>
      </c>
      <c r="AH32" s="132"/>
      <c r="AI32" s="69"/>
      <c r="AJ32" s="69"/>
    </row>
    <row r="33" spans="1:36" x14ac:dyDescent="0.3">
      <c r="A33" s="77">
        <v>31</v>
      </c>
      <c r="B33" s="168" t="s">
        <v>171</v>
      </c>
      <c r="C33" s="45" t="str">
        <f t="shared" si="0"/>
        <v>S</v>
      </c>
      <c r="D33" s="45" t="str">
        <f t="shared" si="1"/>
        <v>Wiltshire</v>
      </c>
      <c r="E33" s="45" t="str">
        <f t="shared" si="2"/>
        <v>M</v>
      </c>
      <c r="F33" s="162">
        <f>IFERROR(VLOOKUP($B33,'Round 1'!B:AM,4,0),0)</f>
        <v>0</v>
      </c>
      <c r="G33" s="162">
        <f>IFERROR(VLOOKUP($B33,'Round  (2)'!B:AI,7,0),0)</f>
        <v>30</v>
      </c>
      <c r="H33" s="162">
        <f>IFERROR(VLOOKUP($B33,'Round  (3)'!B:AE,7,0),0)</f>
        <v>0</v>
      </c>
      <c r="I33" s="162">
        <f>IFERROR(VLOOKUP($B33,'Round (4)'!B:AG,7,0),0)</f>
        <v>30</v>
      </c>
      <c r="J33" s="162">
        <f>IFERROR(VLOOKUP($B33,'Round  (5)'!B:AL,7,0),0)</f>
        <v>0</v>
      </c>
      <c r="K33" s="162">
        <f>IFERROR(VLOOKUP($B33,'Round  (6)'!B:AL,7,0),0)</f>
        <v>0</v>
      </c>
      <c r="L33" s="162">
        <f>IFERROR(VLOOKUP($B33,'Round  (7)'!B:AL,7,0),0)</f>
        <v>0</v>
      </c>
      <c r="M33" s="162">
        <f>IFERROR(VLOOKUP($B33,'Round  (8)'!B:AI,7,0),0)</f>
        <v>0</v>
      </c>
      <c r="N33" s="162">
        <f>IFERROR(VLOOKUP($B33,'Round  (9)'!B:AD,7,0),0)</f>
        <v>0</v>
      </c>
      <c r="O33" s="162">
        <f>IFERROR(VLOOKUP($B33,'Round  (10)'!B:T,7,0),0)</f>
        <v>0</v>
      </c>
      <c r="P33" s="162">
        <f>IFERROR(VLOOKUP($B33,'Round  (11)'!B:AA,7,0),0)</f>
        <v>0</v>
      </c>
      <c r="Q33" s="162">
        <f>IFERROR(VLOOKUP($B33,'Round  (12)'!B:AA,7,0),0)</f>
        <v>0</v>
      </c>
      <c r="R33" s="11" cm="1">
        <f t="array" ref="R33">IFERROR(SUM(F33:P33)-SUM(LARGE(F33:P33,{1,2})),F33)</f>
        <v>0</v>
      </c>
      <c r="S33" s="35" t="e">
        <f>VLOOKUP(B33,#REF!,9,0)+#REF!</f>
        <v>#REF!</v>
      </c>
      <c r="T33" s="165">
        <f t="shared" si="6"/>
        <v>60</v>
      </c>
      <c r="U33" s="83">
        <f t="shared" si="3"/>
        <v>0</v>
      </c>
      <c r="V33" s="97">
        <f t="shared" si="4"/>
        <v>0</v>
      </c>
      <c r="W33" s="100">
        <f t="shared" si="5"/>
        <v>0</v>
      </c>
      <c r="Z33" s="69">
        <v>15</v>
      </c>
      <c r="AA33" s="131" t="s">
        <v>379</v>
      </c>
      <c r="AB33" s="69" t="s">
        <v>380</v>
      </c>
      <c r="AC33" s="69" t="s">
        <v>363</v>
      </c>
      <c r="AD33" s="69" t="s">
        <v>347</v>
      </c>
      <c r="AG33" s="69" t="s">
        <v>56</v>
      </c>
      <c r="AH33" s="132"/>
      <c r="AI33" s="69"/>
      <c r="AJ33" s="69"/>
    </row>
    <row r="34" spans="1:36" x14ac:dyDescent="0.3">
      <c r="A34" s="77">
        <v>32</v>
      </c>
      <c r="B34" s="168" t="s">
        <v>180</v>
      </c>
      <c r="C34" s="45" t="str">
        <f t="shared" si="0"/>
        <v>L</v>
      </c>
      <c r="D34" s="45" t="str">
        <f t="shared" si="1"/>
        <v>Dorchester</v>
      </c>
      <c r="E34" s="45" t="str">
        <f t="shared" si="2"/>
        <v>M</v>
      </c>
      <c r="F34" s="162">
        <f>IFERROR(VLOOKUP($B34,'Round 1'!B:AM,4,0),0)</f>
        <v>0</v>
      </c>
      <c r="G34" s="162">
        <f>IFERROR(VLOOKUP($B34,'Round  (2)'!B:AI,7,0),0)</f>
        <v>0</v>
      </c>
      <c r="H34" s="162">
        <f>IFERROR(VLOOKUP($B34,'Round  (3)'!B:AE,7,0),0)</f>
        <v>0</v>
      </c>
      <c r="I34" s="162">
        <f>IFERROR(VLOOKUP($B34,'Round (4)'!B:AG,7,0),0)</f>
        <v>0</v>
      </c>
      <c r="J34" s="162">
        <f>IFERROR(VLOOKUP($B34,'Round  (5)'!B:AL,7,0),0)</f>
        <v>0</v>
      </c>
      <c r="K34" s="162">
        <f>IFERROR(VLOOKUP($B34,'Round  (6)'!B:AL,7,0),0)</f>
        <v>0</v>
      </c>
      <c r="L34" s="162">
        <f>IFERROR(VLOOKUP($B34,'Round  (7)'!B:AL,7,0),0)</f>
        <v>0</v>
      </c>
      <c r="M34" s="162">
        <f>IFERROR(VLOOKUP($B34,'Round  (8)'!B:AI,7,0),0)</f>
        <v>0</v>
      </c>
      <c r="N34" s="162">
        <f>IFERROR(VLOOKUP($B34,'Round  (9)'!B:AD,7,0),0)</f>
        <v>0</v>
      </c>
      <c r="O34" s="162">
        <f>IFERROR(VLOOKUP($B34,'Round  (10)'!B:T,7,0),0)</f>
        <v>0</v>
      </c>
      <c r="P34" s="162">
        <f>IFERROR(VLOOKUP($B34,'Round  (11)'!B:AA,7,0),0)</f>
        <v>0</v>
      </c>
      <c r="Q34" s="162">
        <f>IFERROR(VLOOKUP($B34,'Round  (12)'!B:AA,7,0),0)</f>
        <v>0</v>
      </c>
      <c r="R34" s="11" cm="1">
        <f t="array" ref="R34">IFERROR(SUM(F34:P34)-SUM(LARGE(F34:P34,{1,2})),F34)</f>
        <v>0</v>
      </c>
      <c r="S34" s="35" t="e">
        <f>VLOOKUP(B34,#REF!,9,0)+#REF!</f>
        <v>#REF!</v>
      </c>
      <c r="T34" s="165">
        <f t="shared" si="6"/>
        <v>0</v>
      </c>
      <c r="U34" s="83">
        <f t="shared" si="3"/>
        <v>0</v>
      </c>
      <c r="V34" s="97">
        <f t="shared" si="4"/>
        <v>0</v>
      </c>
      <c r="W34" s="100">
        <f t="shared" si="5"/>
        <v>0</v>
      </c>
      <c r="Z34" s="69">
        <v>3</v>
      </c>
      <c r="AA34" s="131" t="s">
        <v>111</v>
      </c>
      <c r="AB34" s="69" t="s">
        <v>368</v>
      </c>
      <c r="AC34" s="69" t="s">
        <v>363</v>
      </c>
      <c r="AD34" s="69" t="s">
        <v>347</v>
      </c>
      <c r="AG34" s="69" t="s">
        <v>83</v>
      </c>
      <c r="AH34" s="132"/>
      <c r="AI34" s="69"/>
      <c r="AJ34" s="69"/>
    </row>
    <row r="35" spans="1:36" x14ac:dyDescent="0.3">
      <c r="A35" s="77">
        <v>33</v>
      </c>
      <c r="B35" s="168" t="s">
        <v>385</v>
      </c>
      <c r="C35" s="45">
        <f t="shared" ref="C35:C66" si="7">IFERROR(VLOOKUP(B35,$AA$3:$AC$146,3,0),"0")</f>
        <v>0</v>
      </c>
      <c r="D35" s="45" t="str">
        <f t="shared" ref="D35:D66" si="8">IFERROR(VLOOKUP(B35,$AA$3:$AC$146,2,0),"")</f>
        <v>Portsmouth</v>
      </c>
      <c r="E35" s="45" t="str">
        <f t="shared" ref="E35:E66" si="9">IFERROR(VLOOKUP(B35,$AA$3:$AD$146,4,0),"NM")</f>
        <v>M</v>
      </c>
      <c r="F35" s="162">
        <f>IFERROR(VLOOKUP($B35,'Round 1'!B:AM,4,0),0)</f>
        <v>0</v>
      </c>
      <c r="G35" s="162">
        <f>IFERROR(VLOOKUP($B35,'Round  (2)'!B:AI,7,0),0)</f>
        <v>0</v>
      </c>
      <c r="H35" s="162">
        <f>IFERROR(VLOOKUP($B35,'Round  (3)'!B:AE,7,0),0)</f>
        <v>0</v>
      </c>
      <c r="I35" s="162">
        <f>IFERROR(VLOOKUP($B35,'Round (4)'!B:AG,7,0),0)</f>
        <v>0</v>
      </c>
      <c r="J35" s="162">
        <f>IFERROR(VLOOKUP($B35,'Round  (5)'!B:AL,7,0),0)</f>
        <v>0</v>
      </c>
      <c r="K35" s="162">
        <f>IFERROR(VLOOKUP($B35,'Round  (6)'!B:AL,7,0),0)</f>
        <v>0</v>
      </c>
      <c r="L35" s="162">
        <f>IFERROR(VLOOKUP($B35,'Round  (7)'!B:AL,7,0),0)</f>
        <v>0</v>
      </c>
      <c r="M35" s="162">
        <f>IFERROR(VLOOKUP($B35,'Round  (8)'!B:AI,7,0),0)</f>
        <v>0</v>
      </c>
      <c r="N35" s="162">
        <f>IFERROR(VLOOKUP($B35,'Round  (9)'!B:AD,7,0),0)</f>
        <v>0</v>
      </c>
      <c r="O35" s="162">
        <f>IFERROR(VLOOKUP($B35,'Round  (10)'!B:T,7,0),0)</f>
        <v>0</v>
      </c>
      <c r="P35" s="162">
        <f>IFERROR(VLOOKUP($B35,'Round  (11)'!B:AA,7,0),0)</f>
        <v>0</v>
      </c>
      <c r="Q35" s="162">
        <f>IFERROR(VLOOKUP($B35,'Round  (12)'!B:AA,7,0),0)</f>
        <v>0</v>
      </c>
      <c r="R35" s="11" cm="1">
        <f t="array" ref="R35">IFERROR(SUM(F35:P35)-SUM(LARGE(F35:P35,{1,2})),F35)</f>
        <v>0</v>
      </c>
      <c r="S35" s="35" t="e">
        <f>VLOOKUP(B35,#REF!,9,0)+#REF!</f>
        <v>#REF!</v>
      </c>
      <c r="T35" s="165">
        <f t="shared" si="6"/>
        <v>0</v>
      </c>
      <c r="U35" s="83">
        <f t="shared" ref="U35:U66" si="10">IFERROR(VLOOKUP(B35,$AG$3:$AJ$185,4,0),0)</f>
        <v>0</v>
      </c>
      <c r="V35" s="97">
        <f t="shared" ref="V35:V66" si="11">IFERROR(VLOOKUP(B35,$AG$3:$AI$185,2,0),0)</f>
        <v>0</v>
      </c>
      <c r="W35" s="100">
        <f t="shared" ref="W35:W66" si="12">IFERROR(VLOOKUP(B35,$AG$3:$AI$185,3,0),0)</f>
        <v>0</v>
      </c>
      <c r="Z35" s="69">
        <v>55</v>
      </c>
      <c r="AA35" s="131" t="s">
        <v>12</v>
      </c>
      <c r="AB35" s="69" t="s">
        <v>351</v>
      </c>
      <c r="AC35" s="69"/>
      <c r="AD35" s="69" t="s">
        <v>347</v>
      </c>
      <c r="AG35" s="69" t="s">
        <v>391</v>
      </c>
      <c r="AH35" s="132"/>
      <c r="AI35" s="69"/>
      <c r="AJ35" s="69"/>
    </row>
    <row r="36" spans="1:36" x14ac:dyDescent="0.3">
      <c r="A36" s="77">
        <v>34</v>
      </c>
      <c r="B36" s="168" t="s">
        <v>175</v>
      </c>
      <c r="C36" s="45">
        <f t="shared" si="7"/>
        <v>0</v>
      </c>
      <c r="D36" s="45" t="str">
        <f t="shared" si="8"/>
        <v>Southampton</v>
      </c>
      <c r="E36" s="45" t="str">
        <f t="shared" si="9"/>
        <v>M</v>
      </c>
      <c r="F36" s="162">
        <f>IFERROR(VLOOKUP($B36,'Round 1'!B:AM,4,0),0)</f>
        <v>0</v>
      </c>
      <c r="G36" s="162">
        <f>IFERROR(VLOOKUP($B36,'Round  (2)'!B:AI,7,0),0)</f>
        <v>0</v>
      </c>
      <c r="H36" s="162">
        <f>IFERROR(VLOOKUP($B36,'Round  (3)'!B:AE,7,0),0)</f>
        <v>0</v>
      </c>
      <c r="I36" s="162">
        <f>IFERROR(VLOOKUP($B36,'Round (4)'!B:AG,7,0),0)</f>
        <v>0</v>
      </c>
      <c r="J36" s="162">
        <f>IFERROR(VLOOKUP($B36,'Round  (5)'!B:AL,7,0),0)</f>
        <v>0</v>
      </c>
      <c r="K36" s="162">
        <f>IFERROR(VLOOKUP($B36,'Round  (6)'!B:AL,7,0),0)</f>
        <v>0</v>
      </c>
      <c r="L36" s="162">
        <f>IFERROR(VLOOKUP($B36,'Round  (7)'!B:AL,7,0),0)</f>
        <v>0</v>
      </c>
      <c r="M36" s="162">
        <f>IFERROR(VLOOKUP($B36,'Round  (8)'!B:AI,7,0),0)</f>
        <v>0</v>
      </c>
      <c r="N36" s="162">
        <f>IFERROR(VLOOKUP($B36,'Round  (9)'!B:AD,7,0),0)</f>
        <v>0</v>
      </c>
      <c r="O36" s="162">
        <f>IFERROR(VLOOKUP($B36,'Round  (10)'!B:T,7,0),0)</f>
        <v>0</v>
      </c>
      <c r="P36" s="162">
        <f>IFERROR(VLOOKUP($B36,'Round  (11)'!B:AA,7,0),0)</f>
        <v>0</v>
      </c>
      <c r="Q36" s="162">
        <f>IFERROR(VLOOKUP($B36,'Round  (12)'!B:AA,7,0),0)</f>
        <v>0</v>
      </c>
      <c r="R36" s="11" cm="1">
        <f t="array" ref="R36">IFERROR(SUM(F36:P36)-SUM(LARGE(F36:P36,{1,2})),F36)</f>
        <v>0</v>
      </c>
      <c r="S36" s="35" t="e">
        <f>VLOOKUP(B36,#REF!,9,0)+#REF!</f>
        <v>#REF!</v>
      </c>
      <c r="T36" s="165">
        <f t="shared" si="6"/>
        <v>0</v>
      </c>
      <c r="U36" s="83">
        <f t="shared" si="10"/>
        <v>0</v>
      </c>
      <c r="V36" s="97">
        <f t="shared" si="11"/>
        <v>0</v>
      </c>
      <c r="W36" s="100">
        <f t="shared" si="12"/>
        <v>0</v>
      </c>
      <c r="Z36" s="69">
        <v>11</v>
      </c>
      <c r="AA36" s="131" t="s">
        <v>383</v>
      </c>
      <c r="AB36" s="69" t="s">
        <v>384</v>
      </c>
      <c r="AC36" s="69"/>
      <c r="AD36" s="69" t="s">
        <v>347</v>
      </c>
      <c r="AG36" s="69" t="s">
        <v>4</v>
      </c>
      <c r="AH36" s="132"/>
      <c r="AI36" s="69"/>
      <c r="AJ36" s="69"/>
    </row>
    <row r="37" spans="1:36" x14ac:dyDescent="0.3">
      <c r="A37" s="77">
        <v>35</v>
      </c>
      <c r="B37" s="168" t="s">
        <v>88</v>
      </c>
      <c r="C37" s="45" t="str">
        <f t="shared" si="7"/>
        <v>S</v>
      </c>
      <c r="D37" s="45" t="str">
        <f t="shared" si="8"/>
        <v>Gosport</v>
      </c>
      <c r="E37" s="45" t="str">
        <f t="shared" si="9"/>
        <v>M</v>
      </c>
      <c r="F37" s="162">
        <f>IFERROR(VLOOKUP($B37,'Round 1'!B:AM,4,0),0)</f>
        <v>0</v>
      </c>
      <c r="G37" s="162">
        <f>IFERROR(VLOOKUP($B37,'Round  (2)'!B:AI,7,0),0)</f>
        <v>0</v>
      </c>
      <c r="H37" s="162">
        <f>IFERROR(VLOOKUP($B37,'Round  (3)'!B:AE,7,0),0)</f>
        <v>0</v>
      </c>
      <c r="I37" s="162">
        <f>IFERROR(VLOOKUP($B37,'Round (4)'!B:AG,7,0),0)</f>
        <v>0</v>
      </c>
      <c r="J37" s="162">
        <f>IFERROR(VLOOKUP($B37,'Round  (5)'!B:AL,7,0),0)</f>
        <v>0</v>
      </c>
      <c r="K37" s="162">
        <f>IFERROR(VLOOKUP($B37,'Round  (6)'!B:AL,7,0),0)</f>
        <v>0</v>
      </c>
      <c r="L37" s="162">
        <f>IFERROR(VLOOKUP($B37,'Round  (7)'!B:AL,7,0),0)</f>
        <v>0</v>
      </c>
      <c r="M37" s="162">
        <f>IFERROR(VLOOKUP($B37,'Round  (8)'!B:AI,7,0),0)</f>
        <v>0</v>
      </c>
      <c r="N37" s="162">
        <f>IFERROR(VLOOKUP($B37,'Round  (9)'!B:AD,7,0),0)</f>
        <v>0</v>
      </c>
      <c r="O37" s="162">
        <f>IFERROR(VLOOKUP($B37,'Round  (10)'!B:T,7,0),0)</f>
        <v>0</v>
      </c>
      <c r="P37" s="162">
        <f>IFERROR(VLOOKUP($B37,'Round  (11)'!B:AA,7,0),0)</f>
        <v>0</v>
      </c>
      <c r="Q37" s="162">
        <f>IFERROR(VLOOKUP($B37,'Round  (12)'!B:AA,7,0),0)</f>
        <v>0</v>
      </c>
      <c r="R37" s="11" cm="1">
        <f t="array" ref="R37">IFERROR(SUM(F37:P37)-SUM(LARGE(F37:P37,{1,2})),F37)</f>
        <v>0</v>
      </c>
      <c r="S37" s="35" t="e">
        <f>VLOOKUP(B37,#REF!,9,0)+#REF!</f>
        <v>#REF!</v>
      </c>
      <c r="T37" s="165">
        <f t="shared" si="6"/>
        <v>0</v>
      </c>
      <c r="U37" s="83">
        <f t="shared" si="10"/>
        <v>0</v>
      </c>
      <c r="V37" s="97">
        <f t="shared" si="11"/>
        <v>0</v>
      </c>
      <c r="W37" s="100">
        <f t="shared" si="12"/>
        <v>0</v>
      </c>
      <c r="Z37" s="69">
        <v>36</v>
      </c>
      <c r="AA37" s="131" t="s">
        <v>7</v>
      </c>
      <c r="AB37" s="69" t="s">
        <v>351</v>
      </c>
      <c r="AC37" s="69"/>
      <c r="AD37" s="69" t="s">
        <v>347</v>
      </c>
      <c r="AG37" s="69" t="s">
        <v>374</v>
      </c>
      <c r="AH37" s="132"/>
      <c r="AI37" s="69"/>
      <c r="AJ37" s="69"/>
    </row>
    <row r="38" spans="1:36" x14ac:dyDescent="0.3">
      <c r="A38" s="77">
        <v>36</v>
      </c>
      <c r="B38" s="168" t="s">
        <v>16</v>
      </c>
      <c r="C38" s="45" t="str">
        <f t="shared" si="7"/>
        <v>S</v>
      </c>
      <c r="D38" s="45" t="str">
        <f t="shared" si="8"/>
        <v>Gosport</v>
      </c>
      <c r="E38" s="45" t="str">
        <f t="shared" si="9"/>
        <v>M</v>
      </c>
      <c r="F38" s="162">
        <f>IFERROR(VLOOKUP($B38,'Round 1'!B:AM,4,0),0)</f>
        <v>0</v>
      </c>
      <c r="G38" s="162">
        <f>IFERROR(VLOOKUP($B38,'Round  (2)'!B:AI,7,0),0)</f>
        <v>60</v>
      </c>
      <c r="H38" s="162">
        <f>IFERROR(VLOOKUP($B38,'Round  (3)'!B:AE,7,0),0)</f>
        <v>0</v>
      </c>
      <c r="I38" s="162">
        <f>IFERROR(VLOOKUP($B38,'Round (4)'!B:AG,7,0),0)</f>
        <v>0</v>
      </c>
      <c r="J38" s="162">
        <f>IFERROR(VLOOKUP($B38,'Round  (5)'!B:AL,7,0),0)</f>
        <v>0</v>
      </c>
      <c r="K38" s="162">
        <f>IFERROR(VLOOKUP($B38,'Round  (6)'!B:AL,7,0),0)</f>
        <v>0</v>
      </c>
      <c r="L38" s="162">
        <f>IFERROR(VLOOKUP($B38,'Round  (7)'!B:AL,7,0),0)</f>
        <v>0</v>
      </c>
      <c r="M38" s="162">
        <f>IFERROR(VLOOKUP($B38,'Round  (8)'!B:AI,7,0),0)</f>
        <v>0</v>
      </c>
      <c r="N38" s="162">
        <f>IFERROR(VLOOKUP($B38,'Round  (9)'!B:AD,7,0),0)</f>
        <v>0</v>
      </c>
      <c r="O38" s="162">
        <f>IFERROR(VLOOKUP($B38,'Round  (10)'!B:T,7,0),0)</f>
        <v>0</v>
      </c>
      <c r="P38" s="162">
        <f>IFERROR(VLOOKUP($B38,'Round  (11)'!B:AA,7,0),0)</f>
        <v>0</v>
      </c>
      <c r="Q38" s="162">
        <f>IFERROR(VLOOKUP($B38,'Round  (12)'!B:AA,7,0),0)</f>
        <v>0</v>
      </c>
      <c r="R38" s="11" cm="1">
        <f t="array" ref="R38">IFERROR(SUM(F38:P38)-SUM(LARGE(F38:P38,{1,2})),F38)</f>
        <v>0</v>
      </c>
      <c r="S38" s="35" t="e">
        <f>VLOOKUP(B38,#REF!,9,0)+#REF!</f>
        <v>#REF!</v>
      </c>
      <c r="T38" s="165">
        <f t="shared" si="6"/>
        <v>60</v>
      </c>
      <c r="U38" s="83">
        <f t="shared" si="10"/>
        <v>0</v>
      </c>
      <c r="V38" s="97">
        <f t="shared" si="11"/>
        <v>0</v>
      </c>
      <c r="W38" s="100">
        <f t="shared" si="12"/>
        <v>0</v>
      </c>
      <c r="Z38" s="69">
        <v>18</v>
      </c>
      <c r="AA38" s="131" t="s">
        <v>240</v>
      </c>
      <c r="AB38" s="69" t="s">
        <v>386</v>
      </c>
      <c r="AC38" s="69" t="s">
        <v>390</v>
      </c>
      <c r="AD38" s="69" t="s">
        <v>350</v>
      </c>
      <c r="AG38" s="69" t="s">
        <v>8</v>
      </c>
      <c r="AH38" s="132"/>
      <c r="AI38" s="69"/>
      <c r="AJ38" s="69"/>
    </row>
    <row r="39" spans="1:36" x14ac:dyDescent="0.3">
      <c r="A39" s="77">
        <v>37</v>
      </c>
      <c r="B39" s="168" t="s">
        <v>391</v>
      </c>
      <c r="C39" s="45">
        <f t="shared" si="7"/>
        <v>0</v>
      </c>
      <c r="D39" s="45" t="str">
        <f t="shared" si="8"/>
        <v>Worthing</v>
      </c>
      <c r="E39" s="45" t="str">
        <f t="shared" si="9"/>
        <v>M</v>
      </c>
      <c r="F39" s="162">
        <f>IFERROR(VLOOKUP($B39,'Round 1'!B:AM,4,0),0)</f>
        <v>0</v>
      </c>
      <c r="G39" s="162">
        <f>IFERROR(VLOOKUP($B39,'Round  (2)'!B:AI,7,0),0)</f>
        <v>0</v>
      </c>
      <c r="H39" s="162">
        <f>IFERROR(VLOOKUP($B39,'Round  (3)'!B:AE,7,0),0)</f>
        <v>0</v>
      </c>
      <c r="I39" s="162">
        <f>IFERROR(VLOOKUP($B39,'Round (4)'!B:AG,7,0),0)</f>
        <v>0</v>
      </c>
      <c r="J39" s="162">
        <f>IFERROR(VLOOKUP($B39,'Round  (5)'!B:AL,7,0),0)</f>
        <v>0</v>
      </c>
      <c r="K39" s="162">
        <f>IFERROR(VLOOKUP($B39,'Round  (6)'!B:AL,7,0),0)</f>
        <v>0</v>
      </c>
      <c r="L39" s="162">
        <f>IFERROR(VLOOKUP($B39,'Round  (7)'!B:AL,7,0),0)</f>
        <v>0</v>
      </c>
      <c r="M39" s="162">
        <f>IFERROR(VLOOKUP($B39,'Round  (8)'!B:AI,7,0),0)</f>
        <v>0</v>
      </c>
      <c r="N39" s="162">
        <f>IFERROR(VLOOKUP($B39,'Round  (9)'!B:AD,7,0),0)</f>
        <v>0</v>
      </c>
      <c r="O39" s="162">
        <f>IFERROR(VLOOKUP($B39,'Round  (10)'!B:T,7,0),0)</f>
        <v>30</v>
      </c>
      <c r="P39" s="162">
        <f>IFERROR(VLOOKUP($B39,'Round  (11)'!B:AA,7,0),0)</f>
        <v>0</v>
      </c>
      <c r="Q39" s="162">
        <f>IFERROR(VLOOKUP($B39,'Round  (12)'!B:AA,7,0),0)</f>
        <v>0</v>
      </c>
      <c r="R39" s="11" cm="1">
        <f t="array" ref="R39">IFERROR(SUM(F39:P39)-SUM(LARGE(F39:P39,{1,2})),F39)</f>
        <v>0</v>
      </c>
      <c r="S39" s="35" t="e">
        <f>VLOOKUP(B39,#REF!,9,0)+#REF!</f>
        <v>#REF!</v>
      </c>
      <c r="T39" s="165">
        <f t="shared" si="6"/>
        <v>30</v>
      </c>
      <c r="U39" s="83">
        <f t="shared" si="10"/>
        <v>0</v>
      </c>
      <c r="V39" s="97">
        <f t="shared" si="11"/>
        <v>0</v>
      </c>
      <c r="W39" s="100">
        <f t="shared" si="12"/>
        <v>0</v>
      </c>
      <c r="Z39" s="69">
        <v>48</v>
      </c>
      <c r="AA39" s="131" t="s">
        <v>385</v>
      </c>
      <c r="AB39" s="69" t="s">
        <v>351</v>
      </c>
      <c r="AC39" s="69"/>
      <c r="AD39" s="69" t="s">
        <v>347</v>
      </c>
      <c r="AG39" s="69" t="s">
        <v>77</v>
      </c>
      <c r="AH39" s="132"/>
      <c r="AI39" s="69"/>
      <c r="AJ39" s="69"/>
    </row>
    <row r="40" spans="1:36" x14ac:dyDescent="0.3">
      <c r="A40" s="77">
        <v>38</v>
      </c>
      <c r="B40" s="168" t="s">
        <v>392</v>
      </c>
      <c r="C40" s="45">
        <f t="shared" si="7"/>
        <v>0</v>
      </c>
      <c r="D40" s="45" t="str">
        <f t="shared" si="8"/>
        <v>Portsmouth</v>
      </c>
      <c r="E40" s="45" t="str">
        <f t="shared" si="9"/>
        <v>M</v>
      </c>
      <c r="F40" s="162">
        <f>IFERROR(VLOOKUP($B40,'Round 1'!B:AM,4,0),0)</f>
        <v>0</v>
      </c>
      <c r="G40" s="162">
        <f>IFERROR(VLOOKUP($B40,'Round  (2)'!B:AI,7,0),0)</f>
        <v>125</v>
      </c>
      <c r="H40" s="162">
        <f>IFERROR(VLOOKUP($B40,'Round  (3)'!B:AE,7,0),0)</f>
        <v>0</v>
      </c>
      <c r="I40" s="162">
        <f>IFERROR(VLOOKUP($B40,'Round (4)'!B:AG,7,0),0)</f>
        <v>0</v>
      </c>
      <c r="J40" s="162">
        <f>IFERROR(VLOOKUP($B40,'Round  (5)'!B:AL,7,0),0)</f>
        <v>0</v>
      </c>
      <c r="K40" s="162">
        <f>IFERROR(VLOOKUP($B40,'Round  (6)'!B:AL,7,0),0)</f>
        <v>0</v>
      </c>
      <c r="L40" s="162">
        <f>IFERROR(VLOOKUP($B40,'Round  (7)'!B:AL,7,0),0)</f>
        <v>0</v>
      </c>
      <c r="M40" s="162">
        <f>IFERROR(VLOOKUP($B40,'Round  (8)'!B:AI,7,0),0)</f>
        <v>0</v>
      </c>
      <c r="N40" s="162">
        <f>IFERROR(VLOOKUP($B40,'Round  (9)'!B:AD,7,0),0)</f>
        <v>0</v>
      </c>
      <c r="O40" s="162">
        <f>IFERROR(VLOOKUP($B40,'Round  (10)'!B:T,7,0),0)</f>
        <v>0</v>
      </c>
      <c r="P40" s="162">
        <f>IFERROR(VLOOKUP($B40,'Round  (11)'!B:AA,7,0),0)</f>
        <v>0</v>
      </c>
      <c r="Q40" s="162">
        <f>IFERROR(VLOOKUP($B40,'Round  (12)'!B:AA,7,0),0)</f>
        <v>0</v>
      </c>
      <c r="R40" s="11" cm="1">
        <f t="array" ref="R40">IFERROR(SUM(F40:P40)-SUM(LARGE(F40:P40,{1,2})),F40)</f>
        <v>0</v>
      </c>
      <c r="S40" s="35" t="e">
        <f>VLOOKUP(B40,#REF!,9,0)+#REF!</f>
        <v>#REF!</v>
      </c>
      <c r="T40" s="165">
        <f t="shared" si="6"/>
        <v>125</v>
      </c>
      <c r="U40" s="83">
        <f t="shared" si="10"/>
        <v>0</v>
      </c>
      <c r="V40" s="97">
        <f t="shared" si="11"/>
        <v>0</v>
      </c>
      <c r="W40" s="100">
        <f t="shared" si="12"/>
        <v>0</v>
      </c>
      <c r="Z40" s="69">
        <v>52</v>
      </c>
      <c r="AA40" s="131" t="s">
        <v>172</v>
      </c>
      <c r="AB40" s="69" t="s">
        <v>356</v>
      </c>
      <c r="AC40" s="69"/>
      <c r="AD40" s="69" t="s">
        <v>347</v>
      </c>
      <c r="AG40" s="69" t="s">
        <v>348</v>
      </c>
      <c r="AH40" s="132"/>
      <c r="AI40" s="69"/>
      <c r="AJ40" s="69"/>
    </row>
    <row r="41" spans="1:36" x14ac:dyDescent="0.3">
      <c r="A41" s="77">
        <v>39</v>
      </c>
      <c r="B41" s="168" t="s">
        <v>266</v>
      </c>
      <c r="C41" s="45">
        <f t="shared" si="7"/>
        <v>0</v>
      </c>
      <c r="D41" s="45" t="str">
        <f t="shared" si="8"/>
        <v>Trowbridge</v>
      </c>
      <c r="E41" s="45" t="str">
        <f t="shared" si="9"/>
        <v>M</v>
      </c>
      <c r="F41" s="162">
        <f>IFERROR(VLOOKUP($B41,'Round 1'!B:AM,4,0),0)</f>
        <v>0</v>
      </c>
      <c r="G41" s="162">
        <f>IFERROR(VLOOKUP($B41,'Round  (2)'!B:AI,7,0),0)</f>
        <v>0</v>
      </c>
      <c r="H41" s="162">
        <f>IFERROR(VLOOKUP($B41,'Round  (3)'!B:AE,7,0),0)</f>
        <v>0</v>
      </c>
      <c r="I41" s="162">
        <f>IFERROR(VLOOKUP($B41,'Round (4)'!B:AG,7,0),0)</f>
        <v>0</v>
      </c>
      <c r="J41" s="162">
        <f>IFERROR(VLOOKUP($B41,'Round  (5)'!B:AL,7,0),0)</f>
        <v>0</v>
      </c>
      <c r="K41" s="162">
        <f>IFERROR(VLOOKUP($B41,'Round  (6)'!B:AL,7,0),0)</f>
        <v>0</v>
      </c>
      <c r="L41" s="162">
        <f>IFERROR(VLOOKUP($B41,'Round  (7)'!B:AL,7,0),0)</f>
        <v>0</v>
      </c>
      <c r="M41" s="162">
        <f>IFERROR(VLOOKUP($B41,'Round  (8)'!B:AI,7,0),0)</f>
        <v>0</v>
      </c>
      <c r="N41" s="162">
        <f>IFERROR(VLOOKUP($B41,'Round  (9)'!B:AD,7,0),0)</f>
        <v>0</v>
      </c>
      <c r="O41" s="162">
        <f>IFERROR(VLOOKUP($B41,'Round  (10)'!B:T,7,0),0)</f>
        <v>0</v>
      </c>
      <c r="P41" s="162">
        <f>IFERROR(VLOOKUP($B41,'Round  (11)'!B:AA,7,0),0)</f>
        <v>0</v>
      </c>
      <c r="Q41" s="162">
        <f>IFERROR(VLOOKUP($B41,'Round  (12)'!B:AA,7,0),0)</f>
        <v>0</v>
      </c>
      <c r="R41" s="11" cm="1">
        <f t="array" ref="R41">IFERROR(SUM(F41:P41)-SUM(LARGE(F41:P41,{1,2})),F41)</f>
        <v>0</v>
      </c>
      <c r="S41" s="35" t="e">
        <f>VLOOKUP(B41,#REF!,9,0)+#REF!</f>
        <v>#REF!</v>
      </c>
      <c r="T41" s="165">
        <f t="shared" si="6"/>
        <v>0</v>
      </c>
      <c r="U41" s="83">
        <f t="shared" si="10"/>
        <v>0</v>
      </c>
      <c r="V41" s="97">
        <f t="shared" si="11"/>
        <v>0</v>
      </c>
      <c r="W41" s="100">
        <f t="shared" si="12"/>
        <v>0</v>
      </c>
      <c r="Z41" s="69">
        <v>54</v>
      </c>
      <c r="AA41" s="131" t="s">
        <v>17</v>
      </c>
      <c r="AB41" s="69" t="s">
        <v>351</v>
      </c>
      <c r="AC41" s="69" t="s">
        <v>363</v>
      </c>
      <c r="AD41" s="69" t="s">
        <v>350</v>
      </c>
      <c r="AG41" s="69" t="s">
        <v>360</v>
      </c>
      <c r="AH41" s="132"/>
      <c r="AI41" s="69"/>
      <c r="AJ41" s="69"/>
    </row>
    <row r="42" spans="1:36" x14ac:dyDescent="0.3">
      <c r="A42" s="77">
        <v>40</v>
      </c>
      <c r="B42" s="168" t="s">
        <v>117</v>
      </c>
      <c r="C42" s="45" t="str">
        <f t="shared" si="7"/>
        <v>0</v>
      </c>
      <c r="D42" s="45" t="str">
        <f t="shared" si="8"/>
        <v/>
      </c>
      <c r="E42" s="45" t="str">
        <f t="shared" si="9"/>
        <v>NM</v>
      </c>
      <c r="F42" s="162">
        <f>IFERROR(VLOOKUP($B42,'Round 1'!B:AM,4,0),0)</f>
        <v>0</v>
      </c>
      <c r="G42" s="162">
        <f>IFERROR(VLOOKUP($B42,'Round  (2)'!B:AI,7,0),0)</f>
        <v>90</v>
      </c>
      <c r="H42" s="162">
        <f>IFERROR(VLOOKUP($B42,'Round  (3)'!B:AE,7,0),0)</f>
        <v>0</v>
      </c>
      <c r="I42" s="162">
        <f>IFERROR(VLOOKUP($B42,'Round (4)'!B:AG,7,0),0)</f>
        <v>0</v>
      </c>
      <c r="J42" s="162">
        <f>IFERROR(VLOOKUP($B42,'Round  (5)'!B:AL,7,0),0)</f>
        <v>0</v>
      </c>
      <c r="K42" s="162">
        <f>IFERROR(VLOOKUP($B42,'Round  (6)'!B:AL,7,0),0)</f>
        <v>0</v>
      </c>
      <c r="L42" s="162">
        <f>IFERROR(VLOOKUP($B42,'Round  (7)'!B:AL,7,0),0)</f>
        <v>20</v>
      </c>
      <c r="M42" s="162">
        <f>IFERROR(VLOOKUP($B42,'Round  (8)'!B:AI,7,0),0)</f>
        <v>0</v>
      </c>
      <c r="N42" s="162">
        <f>IFERROR(VLOOKUP($B42,'Round  (9)'!B:AD,7,0),0)</f>
        <v>0</v>
      </c>
      <c r="O42" s="162">
        <f>IFERROR(VLOOKUP($B42,'Round  (10)'!B:T,7,0),0)</f>
        <v>0</v>
      </c>
      <c r="P42" s="162">
        <f>IFERROR(VLOOKUP($B42,'Round  (11)'!B:AA,7,0),0)</f>
        <v>0</v>
      </c>
      <c r="Q42" s="162">
        <f>IFERROR(VLOOKUP($B42,'Round  (12)'!B:AA,7,0),0)</f>
        <v>0</v>
      </c>
      <c r="R42" s="11" cm="1">
        <f t="array" ref="R42">IFERROR(SUM(F42:P42)-SUM(LARGE(F42:P42,{1,2})),F42)</f>
        <v>0</v>
      </c>
      <c r="S42" s="35" t="e">
        <f>VLOOKUP(B42,#REF!,9,0)+#REF!</f>
        <v>#REF!</v>
      </c>
      <c r="T42" s="165">
        <f t="shared" si="6"/>
        <v>110</v>
      </c>
      <c r="U42" s="83">
        <f t="shared" si="10"/>
        <v>0</v>
      </c>
      <c r="V42" s="97">
        <f t="shared" si="11"/>
        <v>0</v>
      </c>
      <c r="W42" s="100">
        <f t="shared" si="12"/>
        <v>0</v>
      </c>
      <c r="Z42" s="69"/>
      <c r="AA42" s="70" t="s">
        <v>0</v>
      </c>
      <c r="AB42" s="70" t="s">
        <v>387</v>
      </c>
      <c r="AC42" s="130" t="s">
        <v>388</v>
      </c>
      <c r="AD42" s="69"/>
      <c r="AG42" s="69" t="s">
        <v>483</v>
      </c>
      <c r="AH42" s="132"/>
      <c r="AI42" s="69"/>
      <c r="AJ42" s="69"/>
    </row>
    <row r="43" spans="1:36" x14ac:dyDescent="0.3">
      <c r="A43" s="77">
        <v>41</v>
      </c>
      <c r="B43" s="168" t="s">
        <v>357</v>
      </c>
      <c r="C43" s="45">
        <f t="shared" si="7"/>
        <v>0</v>
      </c>
      <c r="D43" s="45" t="str">
        <f t="shared" si="8"/>
        <v>Dorchester</v>
      </c>
      <c r="E43" s="45" t="str">
        <f t="shared" si="9"/>
        <v>M</v>
      </c>
      <c r="F43" s="162">
        <f>IFERROR(VLOOKUP($B43,'Round 1'!B:AM,4,0),0)</f>
        <v>0</v>
      </c>
      <c r="G43" s="162">
        <f>IFERROR(VLOOKUP($B43,'Round  (2)'!B:AI,7,0),0)</f>
        <v>0</v>
      </c>
      <c r="H43" s="162">
        <f>IFERROR(VLOOKUP($B43,'Round  (3)'!B:AE,7,0),0)</f>
        <v>0</v>
      </c>
      <c r="I43" s="162">
        <f>IFERROR(VLOOKUP($B43,'Round (4)'!B:AG,7,0),0)</f>
        <v>0</v>
      </c>
      <c r="J43" s="162">
        <f>IFERROR(VLOOKUP($B43,'Round  (5)'!B:AL,7,0),0)</f>
        <v>0</v>
      </c>
      <c r="K43" s="162">
        <f>IFERROR(VLOOKUP($B43,'Round  (6)'!B:AL,7,0),0)</f>
        <v>0</v>
      </c>
      <c r="L43" s="162">
        <f>IFERROR(VLOOKUP($B43,'Round  (7)'!B:AL,7,0),0)</f>
        <v>0</v>
      </c>
      <c r="M43" s="162">
        <f>IFERROR(VLOOKUP($B43,'Round  (8)'!B:AI,7,0),0)</f>
        <v>0</v>
      </c>
      <c r="N43" s="162">
        <f>IFERROR(VLOOKUP($B43,'Round  (9)'!B:AD,7,0),0)</f>
        <v>0</v>
      </c>
      <c r="O43" s="162">
        <f>IFERROR(VLOOKUP($B43,'Round  (10)'!B:T,7,0),0)</f>
        <v>0</v>
      </c>
      <c r="P43" s="162">
        <f>IFERROR(VLOOKUP($B43,'Round  (11)'!B:AA,7,0),0)</f>
        <v>0</v>
      </c>
      <c r="Q43" s="162">
        <f>IFERROR(VLOOKUP($B43,'Round  (12)'!B:AA,7,0),0)</f>
        <v>0</v>
      </c>
      <c r="R43" s="11" cm="1">
        <f t="array" ref="R43">IFERROR(SUM(F43:P43)-SUM(LARGE(F43:P43,{1,2})),F43)</f>
        <v>0</v>
      </c>
      <c r="S43" s="35" t="e">
        <f>VLOOKUP(B43,#REF!,9,0)+#REF!</f>
        <v>#REF!</v>
      </c>
      <c r="T43" s="165">
        <f t="shared" si="6"/>
        <v>0</v>
      </c>
      <c r="U43" s="83">
        <f t="shared" si="10"/>
        <v>0</v>
      </c>
      <c r="V43" s="97">
        <f t="shared" si="11"/>
        <v>0</v>
      </c>
      <c r="W43" s="100">
        <f t="shared" si="12"/>
        <v>0</v>
      </c>
      <c r="Z43" s="69">
        <v>1</v>
      </c>
      <c r="AA43" s="131" t="s">
        <v>371</v>
      </c>
      <c r="AB43" s="69" t="s">
        <v>362</v>
      </c>
      <c r="AC43" s="69" t="s">
        <v>363</v>
      </c>
      <c r="AD43" s="69" t="s">
        <v>350</v>
      </c>
      <c r="AG43" s="69" t="s">
        <v>365</v>
      </c>
      <c r="AH43" s="132"/>
      <c r="AI43" s="69"/>
      <c r="AJ43" s="69"/>
    </row>
    <row r="44" spans="1:36" x14ac:dyDescent="0.3">
      <c r="A44" s="77">
        <v>42</v>
      </c>
      <c r="B44" s="168" t="s">
        <v>394</v>
      </c>
      <c r="C44" s="45">
        <f t="shared" si="7"/>
        <v>0</v>
      </c>
      <c r="D44" s="45" t="str">
        <f t="shared" si="8"/>
        <v>Worthing</v>
      </c>
      <c r="E44" s="45" t="str">
        <f t="shared" si="9"/>
        <v>M</v>
      </c>
      <c r="F44" s="162">
        <f>IFERROR(VLOOKUP($B44,'Round 1'!B:AM,4,0),0)</f>
        <v>0</v>
      </c>
      <c r="G44" s="162">
        <f>IFERROR(VLOOKUP($B44,'Round  (2)'!B:AI,7,0),0)</f>
        <v>0</v>
      </c>
      <c r="H44" s="162">
        <f>IFERROR(VLOOKUP($B44,'Round  (3)'!B:AE,7,0),0)</f>
        <v>0</v>
      </c>
      <c r="I44" s="162">
        <f>IFERROR(VLOOKUP($B44,'Round (4)'!B:AG,7,0),0)</f>
        <v>30</v>
      </c>
      <c r="J44" s="162">
        <f>IFERROR(VLOOKUP($B44,'Round  (5)'!B:AL,7,0),0)</f>
        <v>0</v>
      </c>
      <c r="K44" s="162">
        <f>IFERROR(VLOOKUP($B44,'Round  (6)'!B:AL,7,0),0)</f>
        <v>0</v>
      </c>
      <c r="L44" s="162">
        <f>IFERROR(VLOOKUP($B44,'Round  (7)'!B:AL,7,0),0)</f>
        <v>0</v>
      </c>
      <c r="M44" s="162">
        <f>IFERROR(VLOOKUP($B44,'Round  (8)'!B:AI,7,0),0)</f>
        <v>0</v>
      </c>
      <c r="N44" s="162">
        <f>IFERROR(VLOOKUP($B44,'Round  (9)'!B:AD,7,0),0)</f>
        <v>0</v>
      </c>
      <c r="O44" s="162">
        <f>IFERROR(VLOOKUP($B44,'Round  (10)'!B:T,7,0),0)</f>
        <v>100</v>
      </c>
      <c r="P44" s="162">
        <f>IFERROR(VLOOKUP($B44,'Round  (11)'!B:AA,7,0),0)</f>
        <v>0</v>
      </c>
      <c r="Q44" s="162">
        <f>IFERROR(VLOOKUP($B44,'Round  (12)'!B:AA,7,0),0)</f>
        <v>0</v>
      </c>
      <c r="R44" s="11" cm="1">
        <f t="array" ref="R44">IFERROR(SUM(F44:P44)-SUM(LARGE(F44:P44,{1,2})),F44)</f>
        <v>0</v>
      </c>
      <c r="S44" s="35" t="e">
        <f>VLOOKUP(B44,#REF!,9,0)+#REF!</f>
        <v>#REF!</v>
      </c>
      <c r="T44" s="165">
        <f t="shared" si="6"/>
        <v>130</v>
      </c>
      <c r="U44" s="83">
        <f t="shared" si="10"/>
        <v>0</v>
      </c>
      <c r="V44" s="97">
        <f t="shared" si="11"/>
        <v>0</v>
      </c>
      <c r="W44" s="100">
        <f t="shared" si="12"/>
        <v>0</v>
      </c>
      <c r="Z44" s="69">
        <v>53</v>
      </c>
      <c r="AA44" s="131" t="s">
        <v>370</v>
      </c>
      <c r="AB44" s="69" t="s">
        <v>351</v>
      </c>
      <c r="AC44" s="69" t="s">
        <v>363</v>
      </c>
      <c r="AD44" s="69" t="s">
        <v>350</v>
      </c>
      <c r="AG44" s="69" t="s">
        <v>97</v>
      </c>
      <c r="AH44" s="132"/>
      <c r="AI44" s="69"/>
      <c r="AJ44" s="69"/>
    </row>
    <row r="45" spans="1:36" x14ac:dyDescent="0.3">
      <c r="A45" s="77">
        <v>43</v>
      </c>
      <c r="B45" s="168" t="s">
        <v>33</v>
      </c>
      <c r="C45" s="45">
        <f t="shared" si="7"/>
        <v>0</v>
      </c>
      <c r="D45" s="45" t="str">
        <f t="shared" si="8"/>
        <v>Bournemouth</v>
      </c>
      <c r="E45" s="45" t="str">
        <f t="shared" si="9"/>
        <v>M</v>
      </c>
      <c r="F45" s="162">
        <f>IFERROR(VLOOKUP($B45,'Round 1'!B:AM,4,0),0)</f>
        <v>0</v>
      </c>
      <c r="G45" s="162">
        <f>IFERROR(VLOOKUP($B45,'Round  (2)'!B:AI,7,0),0)</f>
        <v>0</v>
      </c>
      <c r="H45" s="162">
        <f>IFERROR(VLOOKUP($B45,'Round  (3)'!B:AE,7,0),0)</f>
        <v>0</v>
      </c>
      <c r="I45" s="162">
        <f>IFERROR(VLOOKUP($B45,'Round (4)'!B:AG,7,0),0)</f>
        <v>0</v>
      </c>
      <c r="J45" s="162">
        <f>IFERROR(VLOOKUP($B45,'Round  (5)'!B:AL,7,0),0)</f>
        <v>0</v>
      </c>
      <c r="K45" s="162">
        <f>IFERROR(VLOOKUP($B45,'Round  (6)'!B:AL,7,0),0)</f>
        <v>0</v>
      </c>
      <c r="L45" s="162">
        <f>IFERROR(VLOOKUP($B45,'Round  (7)'!B:AL,7,0),0)</f>
        <v>0</v>
      </c>
      <c r="M45" s="162">
        <f>IFERROR(VLOOKUP($B45,'Round  (8)'!B:AI,7,0),0)</f>
        <v>65</v>
      </c>
      <c r="N45" s="162">
        <f>IFERROR(VLOOKUP($B45,'Round  (9)'!B:AD,7,0),0)</f>
        <v>160</v>
      </c>
      <c r="O45" s="162">
        <f>IFERROR(VLOOKUP($B45,'Round  (10)'!B:T,7,0),0)</f>
        <v>0</v>
      </c>
      <c r="P45" s="162">
        <f>IFERROR(VLOOKUP($B45,'Round  (11)'!B:AA,7,0),0)</f>
        <v>0</v>
      </c>
      <c r="Q45" s="162">
        <f>IFERROR(VLOOKUP($B45,'Round  (12)'!B:AA,7,0),0)</f>
        <v>0</v>
      </c>
      <c r="R45" s="11" cm="1">
        <f t="array" ref="R45">IFERROR(SUM(F45:P45)-SUM(LARGE(F45:P45,{1,2})),F45)</f>
        <v>0</v>
      </c>
      <c r="S45" s="35" t="e">
        <f>VLOOKUP(B45,#REF!,9,0)+#REF!</f>
        <v>#REF!</v>
      </c>
      <c r="T45" s="165">
        <f t="shared" si="6"/>
        <v>225</v>
      </c>
      <c r="U45" s="83">
        <f t="shared" si="10"/>
        <v>0</v>
      </c>
      <c r="V45" s="97">
        <f t="shared" si="11"/>
        <v>0</v>
      </c>
      <c r="W45" s="100">
        <f t="shared" si="12"/>
        <v>0</v>
      </c>
      <c r="Z45" s="69">
        <v>21</v>
      </c>
      <c r="AA45" s="131" t="s">
        <v>8</v>
      </c>
      <c r="AB45" s="69" t="s">
        <v>351</v>
      </c>
      <c r="AC45" s="69" t="s">
        <v>363</v>
      </c>
      <c r="AD45" s="69" t="s">
        <v>347</v>
      </c>
      <c r="AG45" s="69" t="s">
        <v>30</v>
      </c>
      <c r="AH45" s="132"/>
      <c r="AI45" s="69"/>
      <c r="AJ45" s="69"/>
    </row>
    <row r="46" spans="1:36" x14ac:dyDescent="0.3">
      <c r="A46" s="77">
        <v>44</v>
      </c>
      <c r="B46" s="168" t="s">
        <v>13</v>
      </c>
      <c r="C46" s="45" t="str">
        <f t="shared" si="7"/>
        <v>S</v>
      </c>
      <c r="D46" s="45" t="str">
        <f t="shared" si="8"/>
        <v>Havant</v>
      </c>
      <c r="E46" s="45" t="str">
        <f t="shared" si="9"/>
        <v>M</v>
      </c>
      <c r="F46" s="162">
        <f>IFERROR(VLOOKUP($B46,'Round 1'!B:AM,4,0),0)</f>
        <v>0</v>
      </c>
      <c r="G46" s="162">
        <f>IFERROR(VLOOKUP($B46,'Round  (2)'!B:AI,7,0),0)</f>
        <v>0</v>
      </c>
      <c r="H46" s="162">
        <f>IFERROR(VLOOKUP($B46,'Round  (3)'!B:AE,7,0),0)</f>
        <v>0</v>
      </c>
      <c r="I46" s="162">
        <f>IFERROR(VLOOKUP($B46,'Round (4)'!B:AG,7,0),0)</f>
        <v>0</v>
      </c>
      <c r="J46" s="162">
        <f>IFERROR(VLOOKUP($B46,'Round  (5)'!B:AL,7,0),0)</f>
        <v>0</v>
      </c>
      <c r="K46" s="162">
        <f>IFERROR(VLOOKUP($B46,'Round  (6)'!B:AL,7,0),0)</f>
        <v>0</v>
      </c>
      <c r="L46" s="162">
        <f>IFERROR(VLOOKUP($B46,'Round  (7)'!B:AL,7,0),0)</f>
        <v>50</v>
      </c>
      <c r="M46" s="162">
        <f>IFERROR(VLOOKUP($B46,'Round  (8)'!B:AI,7,0),0)</f>
        <v>0</v>
      </c>
      <c r="N46" s="162">
        <f>IFERROR(VLOOKUP($B46,'Round  (9)'!B:AD,7,0),0)</f>
        <v>0</v>
      </c>
      <c r="O46" s="162">
        <f>IFERROR(VLOOKUP($B46,'Round  (10)'!B:T,7,0),0)</f>
        <v>0</v>
      </c>
      <c r="P46" s="162">
        <f>IFERROR(VLOOKUP($B46,'Round  (11)'!B:AA,7,0),0)</f>
        <v>0</v>
      </c>
      <c r="Q46" s="162">
        <f>IFERROR(VLOOKUP($B46,'Round  (12)'!B:AA,7,0),0)</f>
        <v>0</v>
      </c>
      <c r="R46" s="11" cm="1">
        <f t="array" ref="R46">IFERROR(SUM(F46:P46)-SUM(LARGE(F46:P46,{1,2})),F46)</f>
        <v>0</v>
      </c>
      <c r="S46" s="35" t="e">
        <f>VLOOKUP(B46,#REF!,9,0)+#REF!</f>
        <v>#REF!</v>
      </c>
      <c r="T46" s="165">
        <f t="shared" si="6"/>
        <v>50</v>
      </c>
      <c r="U46" s="83">
        <f t="shared" si="10"/>
        <v>0</v>
      </c>
      <c r="V46" s="97">
        <f t="shared" si="11"/>
        <v>0</v>
      </c>
      <c r="W46" s="100">
        <f t="shared" si="12"/>
        <v>0</v>
      </c>
      <c r="Z46" s="69">
        <v>29</v>
      </c>
      <c r="AA46" s="131" t="s">
        <v>5</v>
      </c>
      <c r="AB46" s="69" t="s">
        <v>375</v>
      </c>
      <c r="AC46" s="69"/>
      <c r="AD46" s="69" t="s">
        <v>347</v>
      </c>
      <c r="AG46" s="69" t="s">
        <v>179</v>
      </c>
      <c r="AH46" s="132"/>
      <c r="AI46" s="69"/>
      <c r="AJ46" s="69"/>
    </row>
    <row r="47" spans="1:36" x14ac:dyDescent="0.3">
      <c r="A47" s="77">
        <v>45</v>
      </c>
      <c r="B47" s="168" t="s">
        <v>158</v>
      </c>
      <c r="C47" s="45">
        <f t="shared" si="7"/>
        <v>0</v>
      </c>
      <c r="D47" s="45" t="str">
        <f t="shared" si="8"/>
        <v>Portsmouth</v>
      </c>
      <c r="E47" s="45" t="str">
        <f t="shared" si="9"/>
        <v>M</v>
      </c>
      <c r="F47" s="162">
        <f>IFERROR(VLOOKUP($B47,'Round 1'!B:AM,4,0),0)</f>
        <v>0</v>
      </c>
      <c r="G47" s="162">
        <f>IFERROR(VLOOKUP($B47,'Round  (2)'!B:AI,7,0),0)</f>
        <v>60</v>
      </c>
      <c r="H47" s="162">
        <f>IFERROR(VLOOKUP($B47,'Round  (3)'!B:AE,7,0),0)</f>
        <v>0</v>
      </c>
      <c r="I47" s="162">
        <f>IFERROR(VLOOKUP($B47,'Round (4)'!B:AG,7,0),0)</f>
        <v>0</v>
      </c>
      <c r="J47" s="162">
        <f>IFERROR(VLOOKUP($B47,'Round  (5)'!B:AL,7,0),0)</f>
        <v>0</v>
      </c>
      <c r="K47" s="162">
        <f>IFERROR(VLOOKUP($B47,'Round  (6)'!B:AL,7,0),0)</f>
        <v>0</v>
      </c>
      <c r="L47" s="162">
        <f>IFERROR(VLOOKUP($B47,'Round  (7)'!B:AL,7,0),0)</f>
        <v>0</v>
      </c>
      <c r="M47" s="162">
        <f>IFERROR(VLOOKUP($B47,'Round  (8)'!B:AI,7,0),0)</f>
        <v>0</v>
      </c>
      <c r="N47" s="162">
        <f>IFERROR(VLOOKUP($B47,'Round  (9)'!B:AD,7,0),0)</f>
        <v>0</v>
      </c>
      <c r="O47" s="162">
        <f>IFERROR(VLOOKUP($B47,'Round  (10)'!B:T,7,0),0)</f>
        <v>0</v>
      </c>
      <c r="P47" s="162">
        <f>IFERROR(VLOOKUP($B47,'Round  (11)'!B:AA,7,0),0)</f>
        <v>0</v>
      </c>
      <c r="Q47" s="162">
        <f>IFERROR(VLOOKUP($B47,'Round  (12)'!B:AA,7,0),0)</f>
        <v>0</v>
      </c>
      <c r="R47" s="11" cm="1">
        <f t="array" ref="R47">IFERROR(SUM(F47:P47)-SUM(LARGE(F47:P47,{1,2})),F47)</f>
        <v>0</v>
      </c>
      <c r="S47" s="35" t="e">
        <f>VLOOKUP(B47,#REF!,9,0)+#REF!</f>
        <v>#REF!</v>
      </c>
      <c r="T47" s="165">
        <f t="shared" si="6"/>
        <v>60</v>
      </c>
      <c r="U47" s="83">
        <f t="shared" si="10"/>
        <v>0</v>
      </c>
      <c r="V47" s="97">
        <f t="shared" si="11"/>
        <v>0</v>
      </c>
      <c r="W47" s="100">
        <f t="shared" si="12"/>
        <v>0</v>
      </c>
      <c r="Z47" s="69">
        <v>31</v>
      </c>
      <c r="AA47" s="131" t="s">
        <v>395</v>
      </c>
      <c r="AB47" s="69" t="s">
        <v>362</v>
      </c>
      <c r="AC47" s="69" t="s">
        <v>363</v>
      </c>
      <c r="AD47" s="69" t="s">
        <v>350</v>
      </c>
      <c r="AG47" s="69" t="s">
        <v>13</v>
      </c>
      <c r="AH47" s="132"/>
      <c r="AI47" s="69"/>
      <c r="AJ47" s="69"/>
    </row>
    <row r="48" spans="1:36" x14ac:dyDescent="0.3">
      <c r="A48" s="77">
        <v>46</v>
      </c>
      <c r="B48" s="168" t="s">
        <v>397</v>
      </c>
      <c r="C48" s="45">
        <f t="shared" si="7"/>
        <v>0</v>
      </c>
      <c r="D48" s="45" t="str">
        <f t="shared" si="8"/>
        <v>Christchurch</v>
      </c>
      <c r="E48" s="45" t="str">
        <f t="shared" si="9"/>
        <v>M</v>
      </c>
      <c r="F48" s="162">
        <f>IFERROR(VLOOKUP($B48,'Round 1'!B:AM,4,0),0)</f>
        <v>0</v>
      </c>
      <c r="G48" s="162">
        <f>IFERROR(VLOOKUP($B48,'Round  (2)'!B:AI,7,0),0)</f>
        <v>0</v>
      </c>
      <c r="H48" s="162">
        <f>IFERROR(VLOOKUP($B48,'Round  (3)'!B:AE,7,0),0)</f>
        <v>0</v>
      </c>
      <c r="I48" s="162">
        <f>IFERROR(VLOOKUP($B48,'Round (4)'!B:AG,7,0),0)</f>
        <v>0</v>
      </c>
      <c r="J48" s="162">
        <f>IFERROR(VLOOKUP($B48,'Round  (5)'!B:AL,7,0),0)</f>
        <v>0</v>
      </c>
      <c r="K48" s="162">
        <f>IFERROR(VLOOKUP($B48,'Round  (6)'!B:AL,7,0),0)</f>
        <v>0</v>
      </c>
      <c r="L48" s="162">
        <f>IFERROR(VLOOKUP($B48,'Round  (7)'!B:AL,7,0),0)</f>
        <v>0</v>
      </c>
      <c r="M48" s="162">
        <f>IFERROR(VLOOKUP($B48,'Round  (8)'!B:AI,7,0),0)</f>
        <v>0</v>
      </c>
      <c r="N48" s="162">
        <f>IFERROR(VLOOKUP($B48,'Round  (9)'!B:AD,7,0),0)</f>
        <v>0</v>
      </c>
      <c r="O48" s="162">
        <f>IFERROR(VLOOKUP($B48,'Round  (10)'!B:T,7,0),0)</f>
        <v>0</v>
      </c>
      <c r="P48" s="162">
        <f>IFERROR(VLOOKUP($B48,'Round  (11)'!B:AA,7,0),0)</f>
        <v>0</v>
      </c>
      <c r="Q48" s="162">
        <f>IFERROR(VLOOKUP($B48,'Round  (12)'!B:AA,7,0),0)</f>
        <v>0</v>
      </c>
      <c r="R48" s="11" cm="1">
        <f t="array" ref="R48">IFERROR(SUM(F48:P48)-SUM(LARGE(F48:P48,{1,2})),F48)</f>
        <v>0</v>
      </c>
      <c r="S48" s="35" t="e">
        <f>VLOOKUP(B48,#REF!,9,0)+#REF!</f>
        <v>#REF!</v>
      </c>
      <c r="T48" s="165">
        <f t="shared" si="6"/>
        <v>0</v>
      </c>
      <c r="U48" s="83">
        <f t="shared" si="10"/>
        <v>0</v>
      </c>
      <c r="V48" s="97">
        <f t="shared" si="11"/>
        <v>0</v>
      </c>
      <c r="W48" s="100">
        <f t="shared" si="12"/>
        <v>0</v>
      </c>
      <c r="Z48" s="69">
        <v>56</v>
      </c>
      <c r="AA48" s="131" t="s">
        <v>398</v>
      </c>
      <c r="AB48" s="69" t="s">
        <v>351</v>
      </c>
      <c r="AC48" s="69"/>
      <c r="AD48" s="69" t="s">
        <v>350</v>
      </c>
      <c r="AG48" s="69" t="s">
        <v>5</v>
      </c>
      <c r="AH48" s="132"/>
      <c r="AI48" s="69"/>
      <c r="AJ48" s="69"/>
    </row>
    <row r="49" spans="1:36" x14ac:dyDescent="0.3">
      <c r="A49" s="77">
        <v>47</v>
      </c>
      <c r="B49" s="168" t="s">
        <v>181</v>
      </c>
      <c r="C49" s="45">
        <f t="shared" si="7"/>
        <v>0</v>
      </c>
      <c r="D49" s="45" t="str">
        <f t="shared" si="8"/>
        <v>Portsmouth</v>
      </c>
      <c r="E49" s="45" t="str">
        <f t="shared" si="9"/>
        <v>NM</v>
      </c>
      <c r="F49" s="162">
        <f>IFERROR(VLOOKUP($B49,'Round 1'!B:AM,4,0),0)</f>
        <v>0</v>
      </c>
      <c r="G49" s="162">
        <f>IFERROR(VLOOKUP($B49,'Round  (2)'!B:AI,7,0),0)</f>
        <v>0</v>
      </c>
      <c r="H49" s="162">
        <f>IFERROR(VLOOKUP($B49,'Round  (3)'!B:AE,7,0),0)</f>
        <v>0</v>
      </c>
      <c r="I49" s="162">
        <f>IFERROR(VLOOKUP($B49,'Round (4)'!B:AG,7,0),0)</f>
        <v>0</v>
      </c>
      <c r="J49" s="162">
        <f>IFERROR(VLOOKUP($B49,'Round  (5)'!B:AL,7,0),0)</f>
        <v>0</v>
      </c>
      <c r="K49" s="162">
        <f>IFERROR(VLOOKUP($B49,'Round  (6)'!B:AL,7,0),0)</f>
        <v>0</v>
      </c>
      <c r="L49" s="162">
        <f>IFERROR(VLOOKUP($B49,'Round  (7)'!B:AL,7,0),0)</f>
        <v>0</v>
      </c>
      <c r="M49" s="162">
        <f>IFERROR(VLOOKUP($B49,'Round  (8)'!B:AI,7,0),0)</f>
        <v>0</v>
      </c>
      <c r="N49" s="162">
        <f>IFERROR(VLOOKUP($B49,'Round  (9)'!B:AD,7,0),0)</f>
        <v>0</v>
      </c>
      <c r="O49" s="162">
        <f>IFERROR(VLOOKUP($B49,'Round  (10)'!B:T,7,0),0)</f>
        <v>0</v>
      </c>
      <c r="P49" s="162">
        <f>IFERROR(VLOOKUP($B49,'Round  (11)'!B:AA,7,0),0)</f>
        <v>0</v>
      </c>
      <c r="Q49" s="162">
        <f>IFERROR(VLOOKUP($B49,'Round  (12)'!B:AA,7,0),0)</f>
        <v>0</v>
      </c>
      <c r="R49" s="11" cm="1">
        <f t="array" ref="R49">IFERROR(SUM(F49:P49)-SUM(LARGE(F49:P49,{1,2})),F49)</f>
        <v>0</v>
      </c>
      <c r="S49" s="35" t="e">
        <f>VLOOKUP(B49,#REF!,9,0)+#REF!</f>
        <v>#REF!</v>
      </c>
      <c r="T49" s="165">
        <f t="shared" si="6"/>
        <v>0</v>
      </c>
      <c r="U49" s="83">
        <f t="shared" si="10"/>
        <v>0</v>
      </c>
      <c r="V49" s="97">
        <f t="shared" si="11"/>
        <v>0</v>
      </c>
      <c r="W49" s="100">
        <f t="shared" si="12"/>
        <v>0</v>
      </c>
      <c r="Z49" s="69">
        <v>19</v>
      </c>
      <c r="AA49" s="131" t="s">
        <v>4</v>
      </c>
      <c r="AB49" s="69" t="s">
        <v>356</v>
      </c>
      <c r="AC49" s="69"/>
      <c r="AD49" s="69" t="s">
        <v>347</v>
      </c>
      <c r="AG49" s="69" t="s">
        <v>484</v>
      </c>
      <c r="AH49" s="132"/>
      <c r="AI49" s="69"/>
      <c r="AJ49" s="69"/>
    </row>
    <row r="50" spans="1:36" x14ac:dyDescent="0.3">
      <c r="A50" s="77">
        <v>48</v>
      </c>
      <c r="B50" s="168" t="s">
        <v>111</v>
      </c>
      <c r="C50" s="45" t="str">
        <f t="shared" si="7"/>
        <v>S</v>
      </c>
      <c r="D50" s="45" t="str">
        <f t="shared" si="8"/>
        <v>Wiltshire</v>
      </c>
      <c r="E50" s="45" t="str">
        <f t="shared" si="9"/>
        <v>M</v>
      </c>
      <c r="F50" s="162">
        <f>IFERROR(VLOOKUP($B50,'Round 1'!B:AM,4,0),0)</f>
        <v>0</v>
      </c>
      <c r="G50" s="162">
        <f>IFERROR(VLOOKUP($B50,'Round  (2)'!B:AI,7,0),0)</f>
        <v>0</v>
      </c>
      <c r="H50" s="162">
        <f>IFERROR(VLOOKUP($B50,'Round  (3)'!B:AE,7,0),0)</f>
        <v>0</v>
      </c>
      <c r="I50" s="162">
        <f>IFERROR(VLOOKUP($B50,'Round (4)'!B:AG,7,0),0)</f>
        <v>0</v>
      </c>
      <c r="J50" s="162">
        <f>IFERROR(VLOOKUP($B50,'Round  (5)'!B:AL,7,0),0)</f>
        <v>0</v>
      </c>
      <c r="K50" s="162">
        <f>IFERROR(VLOOKUP($B50,'Round  (6)'!B:AL,7,0),0)</f>
        <v>0</v>
      </c>
      <c r="L50" s="162">
        <f>IFERROR(VLOOKUP($B50,'Round  (7)'!B:AL,7,0),0)</f>
        <v>0</v>
      </c>
      <c r="M50" s="162">
        <f>IFERROR(VLOOKUP($B50,'Round  (8)'!B:AI,7,0),0)</f>
        <v>0</v>
      </c>
      <c r="N50" s="162">
        <f>IFERROR(VLOOKUP($B50,'Round  (9)'!B:AD,7,0),0)</f>
        <v>0</v>
      </c>
      <c r="O50" s="162">
        <f>IFERROR(VLOOKUP($B50,'Round  (10)'!B:T,7,0),0)</f>
        <v>0</v>
      </c>
      <c r="P50" s="162">
        <f>IFERROR(VLOOKUP($B50,'Round  (11)'!B:AA,7,0),0)</f>
        <v>0</v>
      </c>
      <c r="Q50" s="162">
        <f>IFERROR(VLOOKUP($B50,'Round  (12)'!B:AA,7,0),0)</f>
        <v>0</v>
      </c>
      <c r="R50" s="11" cm="1">
        <f t="array" ref="R50">IFERROR(SUM(F50:P50)-SUM(LARGE(F50:P50,{1,2})),F50)</f>
        <v>0</v>
      </c>
      <c r="S50" s="35" t="e">
        <f>VLOOKUP(B50,#REF!,9,0)+#REF!</f>
        <v>#REF!</v>
      </c>
      <c r="T50" s="165">
        <f t="shared" si="6"/>
        <v>0</v>
      </c>
      <c r="U50" s="83">
        <f t="shared" si="10"/>
        <v>0</v>
      </c>
      <c r="V50" s="97">
        <f t="shared" si="11"/>
        <v>0</v>
      </c>
      <c r="W50" s="100">
        <f t="shared" si="12"/>
        <v>0</v>
      </c>
      <c r="Z50" s="69">
        <v>37</v>
      </c>
      <c r="AA50" s="131" t="s">
        <v>11</v>
      </c>
      <c r="AB50" s="69" t="s">
        <v>352</v>
      </c>
      <c r="AC50" s="69"/>
      <c r="AD50" s="69" t="s">
        <v>350</v>
      </c>
      <c r="AG50" s="69" t="s">
        <v>485</v>
      </c>
      <c r="AH50" s="132"/>
      <c r="AI50" s="69"/>
      <c r="AJ50" s="69"/>
    </row>
    <row r="51" spans="1:36" x14ac:dyDescent="0.3">
      <c r="A51" s="77">
        <v>49</v>
      </c>
      <c r="B51" s="168" t="s">
        <v>399</v>
      </c>
      <c r="C51" s="45">
        <f t="shared" si="7"/>
        <v>0</v>
      </c>
      <c r="D51" s="45" t="str">
        <f t="shared" si="8"/>
        <v>Dorset</v>
      </c>
      <c r="E51" s="45" t="str">
        <f t="shared" si="9"/>
        <v>M</v>
      </c>
      <c r="F51" s="162">
        <f>IFERROR(VLOOKUP($B51,'Round 1'!B:AM,4,0),0)</f>
        <v>0</v>
      </c>
      <c r="G51" s="162">
        <f>IFERROR(VLOOKUP($B51,'Round  (2)'!B:AI,7,0),0)</f>
        <v>0</v>
      </c>
      <c r="H51" s="162">
        <f>IFERROR(VLOOKUP($B51,'Round  (3)'!B:AE,7,0),0)</f>
        <v>0</v>
      </c>
      <c r="I51" s="162">
        <f>IFERROR(VLOOKUP($B51,'Round (4)'!B:AG,7,0),0)</f>
        <v>0</v>
      </c>
      <c r="J51" s="162">
        <f>IFERROR(VLOOKUP($B51,'Round  (5)'!B:AL,7,0),0)</f>
        <v>0</v>
      </c>
      <c r="K51" s="162">
        <f>IFERROR(VLOOKUP($B51,'Round  (6)'!B:AL,7,0),0)</f>
        <v>0</v>
      </c>
      <c r="L51" s="162">
        <f>IFERROR(VLOOKUP($B51,'Round  (7)'!B:AL,7,0),0)</f>
        <v>0</v>
      </c>
      <c r="M51" s="162">
        <f>IFERROR(VLOOKUP($B51,'Round  (8)'!B:AI,7,0),0)</f>
        <v>0</v>
      </c>
      <c r="N51" s="162">
        <f>IFERROR(VLOOKUP($B51,'Round  (9)'!B:AD,7,0),0)</f>
        <v>0</v>
      </c>
      <c r="O51" s="162">
        <f>IFERROR(VLOOKUP($B51,'Round  (10)'!B:T,7,0),0)</f>
        <v>0</v>
      </c>
      <c r="P51" s="162">
        <f>IFERROR(VLOOKUP($B51,'Round  (11)'!B:AA,7,0),0)</f>
        <v>0</v>
      </c>
      <c r="Q51" s="162">
        <f>IFERROR(VLOOKUP($B51,'Round  (12)'!B:AA,7,0),0)</f>
        <v>0</v>
      </c>
      <c r="R51" s="11" cm="1">
        <f t="array" ref="R51">IFERROR(SUM(F51:P51)-SUM(LARGE(F51:P51,{1,2})),F51)</f>
        <v>0</v>
      </c>
      <c r="S51" s="35" t="e">
        <f>VLOOKUP(B51,#REF!,9,0)+#REF!</f>
        <v>#REF!</v>
      </c>
      <c r="T51" s="165">
        <f t="shared" si="6"/>
        <v>0</v>
      </c>
      <c r="U51" s="83">
        <f t="shared" si="10"/>
        <v>0</v>
      </c>
      <c r="V51" s="97">
        <f t="shared" si="11"/>
        <v>0</v>
      </c>
      <c r="W51" s="100">
        <f t="shared" si="12"/>
        <v>0</v>
      </c>
      <c r="Z51" s="69">
        <v>43</v>
      </c>
      <c r="AA51" s="131" t="s">
        <v>396</v>
      </c>
      <c r="AB51" s="69" t="s">
        <v>351</v>
      </c>
      <c r="AC51" s="69"/>
      <c r="AD51" s="69" t="s">
        <v>347</v>
      </c>
      <c r="AG51" s="69" t="s">
        <v>247</v>
      </c>
      <c r="AH51" s="132"/>
      <c r="AI51" s="69"/>
      <c r="AJ51" s="69"/>
    </row>
    <row r="52" spans="1:36" x14ac:dyDescent="0.3">
      <c r="A52" s="77">
        <v>50</v>
      </c>
      <c r="B52" s="168" t="s">
        <v>97</v>
      </c>
      <c r="C52" s="45">
        <f t="shared" si="7"/>
        <v>0</v>
      </c>
      <c r="D52" s="45" t="str">
        <f t="shared" si="8"/>
        <v>Worthing</v>
      </c>
      <c r="E52" s="45" t="str">
        <f t="shared" si="9"/>
        <v>M</v>
      </c>
      <c r="F52" s="162">
        <f>IFERROR(VLOOKUP($B52,'Round 1'!B:AM,4,0),0)</f>
        <v>0</v>
      </c>
      <c r="G52" s="162">
        <f>IFERROR(VLOOKUP($B52,'Round  (2)'!B:AI,7,0),0)</f>
        <v>0</v>
      </c>
      <c r="H52" s="162">
        <f>IFERROR(VLOOKUP($B52,'Round  (3)'!B:AE,7,0),0)</f>
        <v>0</v>
      </c>
      <c r="I52" s="162">
        <f>IFERROR(VLOOKUP($B52,'Round (4)'!B:AG,7,0),0)</f>
        <v>0</v>
      </c>
      <c r="J52" s="162">
        <f>IFERROR(VLOOKUP($B52,'Round  (5)'!B:AL,7,0),0)</f>
        <v>0</v>
      </c>
      <c r="K52" s="162">
        <f>IFERROR(VLOOKUP($B52,'Round  (6)'!B:AL,7,0),0)</f>
        <v>0</v>
      </c>
      <c r="L52" s="162">
        <f>IFERROR(VLOOKUP($B52,'Round  (7)'!B:AL,7,0),0)</f>
        <v>0</v>
      </c>
      <c r="M52" s="162">
        <f>IFERROR(VLOOKUP($B52,'Round  (8)'!B:AI,7,0),0)</f>
        <v>0</v>
      </c>
      <c r="N52" s="162">
        <f>IFERROR(VLOOKUP($B52,'Round  (9)'!B:AD,7,0),0)</f>
        <v>0</v>
      </c>
      <c r="O52" s="162">
        <f>IFERROR(VLOOKUP($B52,'Round  (10)'!B:T,7,0),0)</f>
        <v>0</v>
      </c>
      <c r="P52" s="162">
        <f>IFERROR(VLOOKUP($B52,'Round  (11)'!B:AA,7,0),0)</f>
        <v>0</v>
      </c>
      <c r="Q52" s="162">
        <f>IFERROR(VLOOKUP($B52,'Round  (12)'!B:AA,7,0),0)</f>
        <v>0</v>
      </c>
      <c r="R52" s="11" cm="1">
        <f t="array" ref="R52">IFERROR(SUM(F52:P52)-SUM(LARGE(F52:P52,{1,2})),F52)</f>
        <v>0</v>
      </c>
      <c r="S52" s="35" t="e">
        <f>VLOOKUP(B52,#REF!,9,0)+#REF!</f>
        <v>#REF!</v>
      </c>
      <c r="T52" s="165">
        <f t="shared" si="6"/>
        <v>0</v>
      </c>
      <c r="U52" s="83">
        <f t="shared" si="10"/>
        <v>0</v>
      </c>
      <c r="V52" s="97">
        <f t="shared" si="11"/>
        <v>0</v>
      </c>
      <c r="W52" s="100">
        <f t="shared" si="12"/>
        <v>0</v>
      </c>
      <c r="Z52" s="69">
        <v>2</v>
      </c>
      <c r="AA52" s="69" t="s">
        <v>476</v>
      </c>
      <c r="AB52" s="69" t="s">
        <v>351</v>
      </c>
      <c r="AC52" s="69"/>
      <c r="AD52" s="69" t="s">
        <v>350</v>
      </c>
      <c r="AG52" s="69" t="s">
        <v>395</v>
      </c>
      <c r="AH52" s="132"/>
      <c r="AI52" s="69"/>
      <c r="AJ52" s="69"/>
    </row>
    <row r="53" spans="1:36" x14ac:dyDescent="0.3">
      <c r="A53" s="77">
        <v>51</v>
      </c>
      <c r="B53" s="168" t="s">
        <v>93</v>
      </c>
      <c r="C53" s="45" t="str">
        <f t="shared" si="7"/>
        <v>L</v>
      </c>
      <c r="D53" s="45" t="str">
        <f t="shared" si="8"/>
        <v>Wiltshire</v>
      </c>
      <c r="E53" s="45" t="str">
        <f t="shared" si="9"/>
        <v>M</v>
      </c>
      <c r="F53" s="162">
        <f>IFERROR(VLOOKUP($B53,'Round 1'!B:AM,4,0),0)</f>
        <v>0</v>
      </c>
      <c r="G53" s="162">
        <f>IFERROR(VLOOKUP($B53,'Round  (2)'!B:AI,7,0),0)</f>
        <v>0</v>
      </c>
      <c r="H53" s="162">
        <f>IFERROR(VLOOKUP($B53,'Round  (3)'!B:AE,7,0),0)</f>
        <v>0</v>
      </c>
      <c r="I53" s="162">
        <f>IFERROR(VLOOKUP($B53,'Round (4)'!B:AG,7,0),0)</f>
        <v>0</v>
      </c>
      <c r="J53" s="162">
        <f>IFERROR(VLOOKUP($B53,'Round  (5)'!B:AL,7,0),0)</f>
        <v>0</v>
      </c>
      <c r="K53" s="162">
        <f>IFERROR(VLOOKUP($B53,'Round  (6)'!B:AL,7,0),0)</f>
        <v>0</v>
      </c>
      <c r="L53" s="162">
        <f>IFERROR(VLOOKUP($B53,'Round  (7)'!B:AL,7,0),0)</f>
        <v>0</v>
      </c>
      <c r="M53" s="162">
        <f>IFERROR(VLOOKUP($B53,'Round  (8)'!B:AI,7,0),0)</f>
        <v>0</v>
      </c>
      <c r="N53" s="162">
        <f>IFERROR(VLOOKUP($B53,'Round  (9)'!B:AD,7,0),0)</f>
        <v>0</v>
      </c>
      <c r="O53" s="162">
        <f>IFERROR(VLOOKUP($B53,'Round  (10)'!B:T,7,0),0)</f>
        <v>0</v>
      </c>
      <c r="P53" s="162">
        <f>IFERROR(VLOOKUP($B53,'Round  (11)'!B:AA,7,0),0)</f>
        <v>0</v>
      </c>
      <c r="Q53" s="162">
        <f>IFERROR(VLOOKUP($B53,'Round  (12)'!B:AA,7,0),0)</f>
        <v>0</v>
      </c>
      <c r="R53" s="11" cm="1">
        <f t="array" ref="R53">IFERROR(SUM(F53:P53)-SUM(LARGE(F53:P53,{1,2})),F53)</f>
        <v>0</v>
      </c>
      <c r="S53" s="35" t="e">
        <f>VLOOKUP(B53,#REF!,9,0)+#REF!</f>
        <v>#REF!</v>
      </c>
      <c r="T53" s="165">
        <f t="shared" si="6"/>
        <v>0</v>
      </c>
      <c r="U53" s="83">
        <f t="shared" si="10"/>
        <v>0</v>
      </c>
      <c r="V53" s="97">
        <f t="shared" si="11"/>
        <v>0</v>
      </c>
      <c r="W53" s="100">
        <f t="shared" si="12"/>
        <v>0</v>
      </c>
      <c r="Z53" s="69">
        <v>5</v>
      </c>
      <c r="AA53" s="131" t="s">
        <v>478</v>
      </c>
      <c r="AB53" s="69" t="s">
        <v>423</v>
      </c>
      <c r="AC53" s="69" t="s">
        <v>363</v>
      </c>
      <c r="AD53" s="69" t="s">
        <v>350</v>
      </c>
      <c r="AG53" s="69" t="s">
        <v>180</v>
      </c>
      <c r="AH53" s="132"/>
      <c r="AI53" s="69"/>
      <c r="AJ53" s="69"/>
    </row>
    <row r="54" spans="1:36" x14ac:dyDescent="0.3">
      <c r="A54" s="77">
        <v>52</v>
      </c>
      <c r="B54" s="168" t="s">
        <v>403</v>
      </c>
      <c r="C54" s="45">
        <f t="shared" si="7"/>
        <v>0</v>
      </c>
      <c r="D54" s="45" t="str">
        <f t="shared" si="8"/>
        <v>Dorset</v>
      </c>
      <c r="E54" s="45" t="str">
        <f t="shared" si="9"/>
        <v>M</v>
      </c>
      <c r="F54" s="162">
        <f>IFERROR(VLOOKUP($B54,'Round 1'!B:AM,4,0),0)</f>
        <v>0</v>
      </c>
      <c r="G54" s="162">
        <f>IFERROR(VLOOKUP($B54,'Round  (2)'!B:AI,7,0),0)</f>
        <v>0</v>
      </c>
      <c r="H54" s="162">
        <f>IFERROR(VLOOKUP($B54,'Round  (3)'!B:AE,7,0),0)</f>
        <v>0</v>
      </c>
      <c r="I54" s="162">
        <f>IFERROR(VLOOKUP($B54,'Round (4)'!B:AG,7,0),0)</f>
        <v>0</v>
      </c>
      <c r="J54" s="162">
        <f>IFERROR(VLOOKUP($B54,'Round  (5)'!B:AL,7,0),0)</f>
        <v>0</v>
      </c>
      <c r="K54" s="162">
        <f>IFERROR(VLOOKUP($B54,'Round  (6)'!B:AL,7,0),0)</f>
        <v>0</v>
      </c>
      <c r="L54" s="162">
        <f>IFERROR(VLOOKUP($B54,'Round  (7)'!B:AL,7,0),0)</f>
        <v>0</v>
      </c>
      <c r="M54" s="162">
        <f>IFERROR(VLOOKUP($B54,'Round  (8)'!B:AI,7,0),0)</f>
        <v>0</v>
      </c>
      <c r="N54" s="162">
        <f>IFERROR(VLOOKUP($B54,'Round  (9)'!B:AD,7,0),0)</f>
        <v>0</v>
      </c>
      <c r="O54" s="162">
        <f>IFERROR(VLOOKUP($B54,'Round  (10)'!B:T,7,0),0)</f>
        <v>0</v>
      </c>
      <c r="P54" s="162">
        <f>IFERROR(VLOOKUP($B54,'Round  (11)'!B:AA,7,0),0)</f>
        <v>0</v>
      </c>
      <c r="Q54" s="162">
        <f>IFERROR(VLOOKUP($B54,'Round  (12)'!B:AA,7,0),0)</f>
        <v>0</v>
      </c>
      <c r="R54" s="11" cm="1">
        <f t="array" ref="R54">IFERROR(SUM(F54:P54)-SUM(LARGE(F54:P54,{1,2})),F54)</f>
        <v>0</v>
      </c>
      <c r="S54" s="35" t="e">
        <f>VLOOKUP(B54,#REF!,9,0)+#REF!</f>
        <v>#REF!</v>
      </c>
      <c r="T54" s="165">
        <f t="shared" si="6"/>
        <v>0</v>
      </c>
      <c r="U54" s="83">
        <f t="shared" si="10"/>
        <v>0</v>
      </c>
      <c r="V54" s="97">
        <f t="shared" si="11"/>
        <v>0</v>
      </c>
      <c r="W54" s="100">
        <f t="shared" si="12"/>
        <v>0</v>
      </c>
      <c r="Z54" s="69">
        <v>6</v>
      </c>
      <c r="AA54" s="131" t="s">
        <v>479</v>
      </c>
      <c r="AB54" s="69" t="s">
        <v>351</v>
      </c>
      <c r="AC54" s="69"/>
      <c r="AD54" s="69" t="s">
        <v>350</v>
      </c>
      <c r="AG54" s="69" t="s">
        <v>318</v>
      </c>
      <c r="AH54" s="132"/>
      <c r="AI54" s="69"/>
      <c r="AJ54" s="69"/>
    </row>
    <row r="55" spans="1:36" x14ac:dyDescent="0.3">
      <c r="A55" s="77">
        <v>53</v>
      </c>
      <c r="B55" s="168" t="s">
        <v>12</v>
      </c>
      <c r="C55" s="45">
        <f t="shared" si="7"/>
        <v>0</v>
      </c>
      <c r="D55" s="45" t="str">
        <f t="shared" si="8"/>
        <v>Portsmouth</v>
      </c>
      <c r="E55" s="45" t="str">
        <f t="shared" si="9"/>
        <v>M</v>
      </c>
      <c r="F55" s="162">
        <f>IFERROR(VLOOKUP($B55,'Round 1'!B:AM,4,0),0)</f>
        <v>0</v>
      </c>
      <c r="G55" s="162">
        <f>IFERROR(VLOOKUP($B55,'Round  (2)'!B:AI,7,0),0)</f>
        <v>0</v>
      </c>
      <c r="H55" s="162">
        <f>IFERROR(VLOOKUP($B55,'Round  (3)'!B:AE,7,0),0)</f>
        <v>0</v>
      </c>
      <c r="I55" s="162">
        <f>IFERROR(VLOOKUP($B55,'Round (4)'!B:AG,7,0),0)</f>
        <v>0</v>
      </c>
      <c r="J55" s="162">
        <f>IFERROR(VLOOKUP($B55,'Round  (5)'!B:AL,7,0),0)</f>
        <v>0</v>
      </c>
      <c r="K55" s="162">
        <f>IFERROR(VLOOKUP($B55,'Round  (6)'!B:AL,7,0),0)</f>
        <v>0</v>
      </c>
      <c r="L55" s="162">
        <f>IFERROR(VLOOKUP($B55,'Round  (7)'!B:AL,7,0),0)</f>
        <v>0</v>
      </c>
      <c r="M55" s="162">
        <f>IFERROR(VLOOKUP($B55,'Round  (8)'!B:AI,7,0),0)</f>
        <v>0</v>
      </c>
      <c r="N55" s="162">
        <f>IFERROR(VLOOKUP($B55,'Round  (9)'!B:AD,7,0),0)</f>
        <v>0</v>
      </c>
      <c r="O55" s="162">
        <f>IFERROR(VLOOKUP($B55,'Round  (10)'!B:T,7,0),0)</f>
        <v>0</v>
      </c>
      <c r="P55" s="162">
        <f>IFERROR(VLOOKUP($B55,'Round  (11)'!B:AA,7,0),0)</f>
        <v>0</v>
      </c>
      <c r="Q55" s="162">
        <f>IFERROR(VLOOKUP($B55,'Round  (12)'!B:AA,7,0),0)</f>
        <v>0</v>
      </c>
      <c r="R55" s="11" cm="1">
        <f t="array" ref="R55">IFERROR(SUM(F55:P55)-SUM(LARGE(F55:P55,{1,2})),F55)</f>
        <v>0</v>
      </c>
      <c r="S55" s="35" t="e">
        <f>VLOOKUP(B55,#REF!,9,0)+#REF!</f>
        <v>#REF!</v>
      </c>
      <c r="T55" s="165">
        <f t="shared" si="6"/>
        <v>0</v>
      </c>
      <c r="U55" s="83">
        <f t="shared" si="10"/>
        <v>0</v>
      </c>
      <c r="V55" s="97">
        <f t="shared" si="11"/>
        <v>0</v>
      </c>
      <c r="W55" s="100">
        <f t="shared" si="12"/>
        <v>0</v>
      </c>
      <c r="Z55" s="69">
        <v>10</v>
      </c>
      <c r="AA55" s="131" t="s">
        <v>300</v>
      </c>
      <c r="AB55" s="69" t="s">
        <v>351</v>
      </c>
      <c r="AC55" s="69"/>
      <c r="AD55" s="69" t="s">
        <v>347</v>
      </c>
      <c r="AG55" s="69" t="s">
        <v>486</v>
      </c>
      <c r="AH55" s="132"/>
      <c r="AI55" s="69"/>
      <c r="AJ55" s="69"/>
    </row>
    <row r="56" spans="1:36" x14ac:dyDescent="0.3">
      <c r="A56" s="77">
        <v>54</v>
      </c>
      <c r="B56" s="168" t="s">
        <v>178</v>
      </c>
      <c r="C56" s="45" t="str">
        <f t="shared" si="7"/>
        <v>S</v>
      </c>
      <c r="D56" s="45" t="str">
        <f t="shared" si="8"/>
        <v>Worthing</v>
      </c>
      <c r="E56" s="45" t="str">
        <f t="shared" si="9"/>
        <v>M</v>
      </c>
      <c r="F56" s="162">
        <f>IFERROR(VLOOKUP($B56,'Round 1'!B:AM,4,0),0)</f>
        <v>30</v>
      </c>
      <c r="G56" s="162">
        <f>IFERROR(VLOOKUP($B56,'Round  (2)'!B:AI,7,0),0)</f>
        <v>0</v>
      </c>
      <c r="H56" s="162">
        <f>IFERROR(VLOOKUP($B56,'Round  (3)'!B:AE,7,0),0)</f>
        <v>0</v>
      </c>
      <c r="I56" s="162">
        <f>IFERROR(VLOOKUP($B56,'Round (4)'!B:AG,7,0),0)</f>
        <v>0</v>
      </c>
      <c r="J56" s="162">
        <f>IFERROR(VLOOKUP($B56,'Round  (5)'!B:AL,7,0),0)</f>
        <v>0</v>
      </c>
      <c r="K56" s="162">
        <f>IFERROR(VLOOKUP($B56,'Round  (6)'!B:AL,7,0),0)</f>
        <v>0</v>
      </c>
      <c r="L56" s="162">
        <f>IFERROR(VLOOKUP($B56,'Round  (7)'!B:AL,7,0),0)</f>
        <v>35</v>
      </c>
      <c r="M56" s="162">
        <f>IFERROR(VLOOKUP($B56,'Round  (8)'!B:AI,7,0),0)</f>
        <v>0</v>
      </c>
      <c r="N56" s="162">
        <f>IFERROR(VLOOKUP($B56,'Round  (9)'!B:AD,7,0),0)</f>
        <v>0</v>
      </c>
      <c r="O56" s="162">
        <f>IFERROR(VLOOKUP($B56,'Round  (10)'!B:T,7,0),0)</f>
        <v>0</v>
      </c>
      <c r="P56" s="162">
        <f>IFERROR(VLOOKUP($B56,'Round  (11)'!B:AA,7,0),0)</f>
        <v>0</v>
      </c>
      <c r="Q56" s="162">
        <f>IFERROR(VLOOKUP($B56,'Round  (12)'!B:AA,7,0),0)</f>
        <v>0</v>
      </c>
      <c r="R56" s="11" cm="1">
        <f t="array" ref="R56">IFERROR(SUM(F56:P56)-SUM(LARGE(F56:P56,{1,2})),F56)</f>
        <v>0</v>
      </c>
      <c r="S56" s="35" t="e">
        <f>VLOOKUP(B56,#REF!,9,0)+#REF!</f>
        <v>#REF!</v>
      </c>
      <c r="T56" s="165">
        <f t="shared" si="6"/>
        <v>65</v>
      </c>
      <c r="U56" s="83">
        <f t="shared" si="10"/>
        <v>0</v>
      </c>
      <c r="V56" s="97">
        <f t="shared" si="11"/>
        <v>0</v>
      </c>
      <c r="W56" s="100">
        <f t="shared" si="12"/>
        <v>0</v>
      </c>
      <c r="Z56" s="69">
        <v>33</v>
      </c>
      <c r="AA56" s="131" t="s">
        <v>487</v>
      </c>
      <c r="AB56" s="69" t="s">
        <v>356</v>
      </c>
      <c r="AC56" s="69"/>
      <c r="AD56" s="69" t="s">
        <v>350</v>
      </c>
      <c r="AG56" s="69" t="s">
        <v>488</v>
      </c>
      <c r="AH56" s="132"/>
      <c r="AI56" s="69"/>
      <c r="AJ56" s="69"/>
    </row>
    <row r="57" spans="1:36" x14ac:dyDescent="0.3">
      <c r="A57" s="77">
        <v>55</v>
      </c>
      <c r="B57" s="168" t="s">
        <v>405</v>
      </c>
      <c r="C57" s="45">
        <f t="shared" si="7"/>
        <v>0</v>
      </c>
      <c r="D57" s="45" t="str">
        <f t="shared" si="8"/>
        <v>Worthing</v>
      </c>
      <c r="E57" s="45" t="str">
        <f t="shared" si="9"/>
        <v>M</v>
      </c>
      <c r="F57" s="162">
        <f>IFERROR(VLOOKUP($B57,'Round 1'!B:AM,4,0),0)</f>
        <v>0</v>
      </c>
      <c r="G57" s="162">
        <f>IFERROR(VLOOKUP($B57,'Round  (2)'!B:AI,7,0),0)</f>
        <v>0</v>
      </c>
      <c r="H57" s="162">
        <f>IFERROR(VLOOKUP($B57,'Round  (3)'!B:AE,7,0),0)</f>
        <v>0</v>
      </c>
      <c r="I57" s="162">
        <f>IFERROR(VLOOKUP($B57,'Round (4)'!B:AG,7,0),0)</f>
        <v>85</v>
      </c>
      <c r="J57" s="162">
        <f>IFERROR(VLOOKUP($B57,'Round  (5)'!B:AL,7,0),0)</f>
        <v>0</v>
      </c>
      <c r="K57" s="162">
        <f>IFERROR(VLOOKUP($B57,'Round  (6)'!B:AL,7,0),0)</f>
        <v>0</v>
      </c>
      <c r="L57" s="162">
        <f>IFERROR(VLOOKUP($B57,'Round  (7)'!B:AL,7,0),0)</f>
        <v>0</v>
      </c>
      <c r="M57" s="162">
        <f>IFERROR(VLOOKUP($B57,'Round  (8)'!B:AI,7,0),0)</f>
        <v>0</v>
      </c>
      <c r="N57" s="162">
        <f>IFERROR(VLOOKUP($B57,'Round  (9)'!B:AD,7,0),0)</f>
        <v>0</v>
      </c>
      <c r="O57" s="162">
        <f>IFERROR(VLOOKUP($B57,'Round  (10)'!B:T,7,0),0)</f>
        <v>0</v>
      </c>
      <c r="P57" s="162">
        <f>IFERROR(VLOOKUP($B57,'Round  (11)'!B:AA,7,0),0)</f>
        <v>0</v>
      </c>
      <c r="Q57" s="162">
        <f>IFERROR(VLOOKUP($B57,'Round  (12)'!B:AA,7,0),0)</f>
        <v>0</v>
      </c>
      <c r="R57" s="11" cm="1">
        <f t="array" ref="R57">IFERROR(SUM(F57:P57)-SUM(LARGE(F57:P57,{1,2})),F57)</f>
        <v>0</v>
      </c>
      <c r="S57" s="35" t="e">
        <f>VLOOKUP(B57,#REF!,9,0)+#REF!</f>
        <v>#REF!</v>
      </c>
      <c r="T57" s="165">
        <f t="shared" si="6"/>
        <v>85</v>
      </c>
      <c r="U57" s="83">
        <f t="shared" si="10"/>
        <v>0</v>
      </c>
      <c r="V57" s="97">
        <f t="shared" si="11"/>
        <v>0</v>
      </c>
      <c r="W57" s="100">
        <f t="shared" si="12"/>
        <v>0</v>
      </c>
      <c r="Z57" s="69">
        <v>35</v>
      </c>
      <c r="AA57" s="131" t="s">
        <v>16</v>
      </c>
      <c r="AB57" s="69" t="s">
        <v>400</v>
      </c>
      <c r="AC57" s="69" t="s">
        <v>363</v>
      </c>
      <c r="AD57" s="69" t="s">
        <v>347</v>
      </c>
      <c r="AG57" s="69" t="s">
        <v>489</v>
      </c>
      <c r="AH57" s="132"/>
      <c r="AI57" s="69"/>
      <c r="AJ57" s="69"/>
    </row>
    <row r="58" spans="1:36" x14ac:dyDescent="0.3">
      <c r="A58" s="77">
        <v>56</v>
      </c>
      <c r="B58" s="168" t="s">
        <v>320</v>
      </c>
      <c r="C58" s="45">
        <f t="shared" si="7"/>
        <v>0</v>
      </c>
      <c r="D58" s="45" t="str">
        <f t="shared" si="8"/>
        <v>Bridport</v>
      </c>
      <c r="E58" s="45" t="str">
        <f t="shared" si="9"/>
        <v>M</v>
      </c>
      <c r="F58" s="162">
        <f>IFERROR(VLOOKUP($B58,'Round 1'!B:AM,4,0),0)</f>
        <v>0</v>
      </c>
      <c r="G58" s="162">
        <f>IFERROR(VLOOKUP($B58,'Round  (2)'!B:AI,7,0),0)</f>
        <v>0</v>
      </c>
      <c r="H58" s="162">
        <f>IFERROR(VLOOKUP($B58,'Round  (3)'!B:AE,7,0),0)</f>
        <v>0</v>
      </c>
      <c r="I58" s="162">
        <f>IFERROR(VLOOKUP($B58,'Round (4)'!B:AG,7,0),0)</f>
        <v>110</v>
      </c>
      <c r="J58" s="162">
        <f>IFERROR(VLOOKUP($B58,'Round  (5)'!B:AL,7,0),0)</f>
        <v>0</v>
      </c>
      <c r="K58" s="162">
        <f>IFERROR(VLOOKUP($B58,'Round  (6)'!B:AL,7,0),0)</f>
        <v>0</v>
      </c>
      <c r="L58" s="162">
        <f>IFERROR(VLOOKUP($B58,'Round  (7)'!B:AL,7,0),0)</f>
        <v>0</v>
      </c>
      <c r="M58" s="162">
        <f>IFERROR(VLOOKUP($B58,'Round  (8)'!B:AI,7,0),0)</f>
        <v>0</v>
      </c>
      <c r="N58" s="162">
        <f>IFERROR(VLOOKUP($B58,'Round  (9)'!B:AD,7,0),0)</f>
        <v>0</v>
      </c>
      <c r="O58" s="162">
        <f>IFERROR(VLOOKUP($B58,'Round  (10)'!B:T,7,0),0)</f>
        <v>0</v>
      </c>
      <c r="P58" s="162">
        <f>IFERROR(VLOOKUP($B58,'Round  (11)'!B:AA,7,0),0)</f>
        <v>0</v>
      </c>
      <c r="Q58" s="162">
        <f>IFERROR(VLOOKUP($B58,'Round  (12)'!B:AA,7,0),0)</f>
        <v>0</v>
      </c>
      <c r="R58" s="11" cm="1">
        <f t="array" ref="R58">IFERROR(SUM(F58:P58)-SUM(LARGE(F58:P58,{1,2})),F58)</f>
        <v>0</v>
      </c>
      <c r="S58" s="35" t="e">
        <f>VLOOKUP(B58,#REF!,9,0)+#REF!</f>
        <v>#REF!</v>
      </c>
      <c r="T58" s="165">
        <f t="shared" si="6"/>
        <v>110</v>
      </c>
      <c r="U58" s="83">
        <f t="shared" si="10"/>
        <v>0</v>
      </c>
      <c r="V58" s="97">
        <f t="shared" si="11"/>
        <v>0</v>
      </c>
      <c r="W58" s="100">
        <f t="shared" si="12"/>
        <v>0</v>
      </c>
      <c r="Z58" s="69">
        <v>38</v>
      </c>
      <c r="AA58" s="131" t="s">
        <v>73</v>
      </c>
      <c r="AB58" s="69" t="s">
        <v>362</v>
      </c>
      <c r="AC58" s="69" t="s">
        <v>363</v>
      </c>
      <c r="AD58" s="69" t="s">
        <v>347</v>
      </c>
      <c r="AG58" s="69" t="s">
        <v>490</v>
      </c>
      <c r="AH58" s="132"/>
      <c r="AI58" s="69"/>
      <c r="AJ58" s="69"/>
    </row>
    <row r="59" spans="1:36" x14ac:dyDescent="0.3">
      <c r="A59" s="77">
        <v>57</v>
      </c>
      <c r="B59" s="168" t="s">
        <v>407</v>
      </c>
      <c r="C59" s="45" t="str">
        <f t="shared" si="7"/>
        <v>0</v>
      </c>
      <c r="D59" s="45" t="str">
        <f t="shared" si="8"/>
        <v/>
      </c>
      <c r="E59" s="45" t="str">
        <f t="shared" si="9"/>
        <v>NM</v>
      </c>
      <c r="F59" s="162">
        <f>IFERROR(VLOOKUP($B59,'Round 1'!B:AM,4,0),0)</f>
        <v>0</v>
      </c>
      <c r="G59" s="162">
        <f>IFERROR(VLOOKUP($B59,'Round  (2)'!B:AI,7,0),0)</f>
        <v>0</v>
      </c>
      <c r="H59" s="162">
        <f>IFERROR(VLOOKUP($B59,'Round  (3)'!B:AE,7,0),0)</f>
        <v>0</v>
      </c>
      <c r="I59" s="162">
        <f>IFERROR(VLOOKUP($B59,'Round (4)'!B:AG,7,0),0)</f>
        <v>0</v>
      </c>
      <c r="J59" s="162">
        <f>IFERROR(VLOOKUP($B59,'Round  (5)'!B:AL,7,0),0)</f>
        <v>0</v>
      </c>
      <c r="K59" s="162">
        <f>IFERROR(VLOOKUP($B59,'Round  (6)'!B:AL,7,0),0)</f>
        <v>0</v>
      </c>
      <c r="L59" s="162">
        <f>IFERROR(VLOOKUP($B59,'Round  (7)'!B:AL,7,0),0)</f>
        <v>0</v>
      </c>
      <c r="M59" s="162">
        <f>IFERROR(VLOOKUP($B59,'Round  (8)'!B:AI,7,0),0)</f>
        <v>0</v>
      </c>
      <c r="N59" s="162">
        <f>IFERROR(VLOOKUP($B59,'Round  (9)'!B:AD,7,0),0)</f>
        <v>0</v>
      </c>
      <c r="O59" s="162">
        <f>IFERROR(VLOOKUP($B59,'Round  (10)'!B:T,7,0),0)</f>
        <v>0</v>
      </c>
      <c r="P59" s="162">
        <f>IFERROR(VLOOKUP($B59,'Round  (11)'!B:AA,7,0),0)</f>
        <v>0</v>
      </c>
      <c r="Q59" s="162">
        <f>IFERROR(VLOOKUP($B59,'Round  (12)'!B:AA,7,0),0)</f>
        <v>0</v>
      </c>
      <c r="R59" s="11" cm="1">
        <f t="array" ref="R59">IFERROR(SUM(F59:P59)-SUM(LARGE(F59:P59,{1,2})),F59)</f>
        <v>0</v>
      </c>
      <c r="S59" s="35" t="e">
        <f>VLOOKUP(B59,#REF!,9,0)+#REF!</f>
        <v>#REF!</v>
      </c>
      <c r="T59" s="165">
        <f t="shared" si="6"/>
        <v>0</v>
      </c>
      <c r="U59" s="83">
        <f t="shared" si="10"/>
        <v>0</v>
      </c>
      <c r="V59" s="97">
        <f t="shared" si="11"/>
        <v>0</v>
      </c>
      <c r="W59" s="100">
        <f t="shared" si="12"/>
        <v>0</v>
      </c>
      <c r="Z59" s="69">
        <v>42</v>
      </c>
      <c r="AA59" s="69" t="s">
        <v>320</v>
      </c>
      <c r="AB59" s="69" t="s">
        <v>401</v>
      </c>
      <c r="AC59" s="69"/>
      <c r="AD59" s="69" t="s">
        <v>347</v>
      </c>
      <c r="AG59" s="69" t="s">
        <v>487</v>
      </c>
      <c r="AH59" s="132"/>
      <c r="AI59" s="69"/>
      <c r="AJ59" s="69"/>
    </row>
    <row r="60" spans="1:36" x14ac:dyDescent="0.3">
      <c r="A60" s="77">
        <v>58</v>
      </c>
      <c r="B60" s="168" t="s">
        <v>177</v>
      </c>
      <c r="C60" s="45">
        <f t="shared" si="7"/>
        <v>0</v>
      </c>
      <c r="D60" s="45" t="str">
        <f t="shared" si="8"/>
        <v>Portsmouth</v>
      </c>
      <c r="E60" s="45" t="str">
        <f t="shared" si="9"/>
        <v>NM</v>
      </c>
      <c r="F60" s="162">
        <f>IFERROR(VLOOKUP($B60,'Round 1'!B:AM,4,0),0)</f>
        <v>0</v>
      </c>
      <c r="G60" s="162">
        <f>IFERROR(VLOOKUP($B60,'Round  (2)'!B:AI,7,0),0)</f>
        <v>0</v>
      </c>
      <c r="H60" s="162">
        <f>IFERROR(VLOOKUP($B60,'Round  (3)'!B:AE,7,0),0)</f>
        <v>30</v>
      </c>
      <c r="I60" s="162">
        <f>IFERROR(VLOOKUP($B60,'Round (4)'!B:AG,7,0),0)</f>
        <v>0</v>
      </c>
      <c r="J60" s="162">
        <f>IFERROR(VLOOKUP($B60,'Round  (5)'!B:AL,7,0),0)</f>
        <v>40</v>
      </c>
      <c r="K60" s="162">
        <f>IFERROR(VLOOKUP($B60,'Round  (6)'!B:AL,7,0),0)</f>
        <v>0</v>
      </c>
      <c r="L60" s="162">
        <f>IFERROR(VLOOKUP($B60,'Round  (7)'!B:AL,7,0),0)</f>
        <v>0</v>
      </c>
      <c r="M60" s="162">
        <f>IFERROR(VLOOKUP($B60,'Round  (8)'!B:AI,7,0),0)</f>
        <v>0</v>
      </c>
      <c r="N60" s="162">
        <f>IFERROR(VLOOKUP($B60,'Round  (9)'!B:AD,7,0),0)</f>
        <v>0</v>
      </c>
      <c r="O60" s="162">
        <f>IFERROR(VLOOKUP($B60,'Round  (10)'!B:T,7,0),0)</f>
        <v>0</v>
      </c>
      <c r="P60" s="162">
        <f>IFERROR(VLOOKUP($B60,'Round  (11)'!B:AA,7,0),0)</f>
        <v>0</v>
      </c>
      <c r="Q60" s="162">
        <f>IFERROR(VLOOKUP($B60,'Round  (12)'!B:AA,7,0),0)</f>
        <v>32</v>
      </c>
      <c r="R60" s="11" cm="1">
        <f t="array" ref="R60">IFERROR(SUM(F60:P60)-SUM(LARGE(F60:P60,{1,2})),F60)</f>
        <v>0</v>
      </c>
      <c r="S60" s="35" t="e">
        <f>VLOOKUP(B60,#REF!,9,0)+#REF!</f>
        <v>#REF!</v>
      </c>
      <c r="T60" s="165">
        <f t="shared" si="6"/>
        <v>102</v>
      </c>
      <c r="U60" s="83">
        <f t="shared" si="10"/>
        <v>0</v>
      </c>
      <c r="V60" s="97">
        <f t="shared" si="11"/>
        <v>0</v>
      </c>
      <c r="W60" s="100">
        <f t="shared" si="12"/>
        <v>0</v>
      </c>
      <c r="Z60" s="69">
        <v>45</v>
      </c>
      <c r="AA60" s="131" t="s">
        <v>33</v>
      </c>
      <c r="AB60" s="69" t="s">
        <v>362</v>
      </c>
      <c r="AC60" s="69"/>
      <c r="AD60" s="69" t="s">
        <v>347</v>
      </c>
      <c r="AG60" s="69" t="s">
        <v>369</v>
      </c>
      <c r="AH60" s="132"/>
      <c r="AI60" s="69"/>
      <c r="AJ60" s="69"/>
    </row>
    <row r="61" spans="1:36" x14ac:dyDescent="0.3">
      <c r="A61" s="93">
        <v>59</v>
      </c>
      <c r="B61" s="170" t="s">
        <v>411</v>
      </c>
      <c r="C61" s="45" t="str">
        <f t="shared" si="7"/>
        <v>0</v>
      </c>
      <c r="D61" s="45" t="str">
        <f t="shared" si="8"/>
        <v/>
      </c>
      <c r="E61" s="45" t="str">
        <f t="shared" si="9"/>
        <v>NM</v>
      </c>
      <c r="F61" s="162">
        <f>IFERROR(VLOOKUP($B61,'Round 1'!B:AM,4,0),0)</f>
        <v>0</v>
      </c>
      <c r="G61" s="162">
        <f>IFERROR(VLOOKUP($B61,'Round  (2)'!B:AI,7,0),0)</f>
        <v>0</v>
      </c>
      <c r="H61" s="162">
        <f>IFERROR(VLOOKUP($B61,'Round  (3)'!B:AE,7,0),0)</f>
        <v>0</v>
      </c>
      <c r="I61" s="162">
        <f>IFERROR(VLOOKUP($B61,'Round (4)'!B:AG,7,0),0)</f>
        <v>0</v>
      </c>
      <c r="J61" s="162">
        <f>IFERROR(VLOOKUP($B61,'Round  (5)'!B:AL,7,0),0)</f>
        <v>0</v>
      </c>
      <c r="K61" s="162">
        <f>IFERROR(VLOOKUP($B61,'Round  (6)'!B:AL,7,0),0)</f>
        <v>0</v>
      </c>
      <c r="L61" s="162">
        <f>IFERROR(VLOOKUP($B61,'Round  (7)'!B:AL,7,0),0)</f>
        <v>0</v>
      </c>
      <c r="M61" s="162">
        <f>IFERROR(VLOOKUP($B61,'Round  (8)'!B:AI,7,0),0)</f>
        <v>0</v>
      </c>
      <c r="N61" s="162">
        <f>IFERROR(VLOOKUP($B61,'Round  (9)'!B:AD,7,0),0)</f>
        <v>0</v>
      </c>
      <c r="O61" s="162">
        <f>IFERROR(VLOOKUP($B61,'Round  (10)'!B:T,7,0),0)</f>
        <v>40</v>
      </c>
      <c r="P61" s="162">
        <f>IFERROR(VLOOKUP($B61,'Round  (11)'!B:AA,7,0),0)</f>
        <v>0</v>
      </c>
      <c r="Q61" s="162">
        <f>IFERROR(VLOOKUP($B61,'Round  (12)'!B:AA,7,0),0)</f>
        <v>0</v>
      </c>
      <c r="R61" s="11" cm="1">
        <f t="array" ref="R61">IFERROR(SUM(F61:P61)-SUM(LARGE(F61:P61,{1,2})),F61)</f>
        <v>0</v>
      </c>
      <c r="S61" s="35" t="e">
        <f>VLOOKUP(B61,#REF!,9,0)+#REF!</f>
        <v>#REF!</v>
      </c>
      <c r="T61" s="165">
        <f t="shared" si="6"/>
        <v>40</v>
      </c>
      <c r="U61" s="83">
        <f t="shared" si="10"/>
        <v>0</v>
      </c>
      <c r="V61" s="97">
        <f t="shared" si="11"/>
        <v>0</v>
      </c>
      <c r="W61" s="100">
        <f t="shared" si="12"/>
        <v>0</v>
      </c>
      <c r="Z61" s="69">
        <v>46</v>
      </c>
      <c r="AA61" s="131" t="s">
        <v>158</v>
      </c>
      <c r="AB61" s="69" t="s">
        <v>351</v>
      </c>
      <c r="AC61" s="69"/>
      <c r="AD61" s="69" t="s">
        <v>347</v>
      </c>
      <c r="AG61" s="69" t="s">
        <v>16</v>
      </c>
      <c r="AH61" s="132"/>
      <c r="AI61" s="69"/>
      <c r="AJ61" s="69"/>
    </row>
    <row r="62" spans="1:36" x14ac:dyDescent="0.3">
      <c r="A62" s="93">
        <v>60</v>
      </c>
      <c r="B62" s="170" t="s">
        <v>412</v>
      </c>
      <c r="C62" s="45">
        <f t="shared" si="7"/>
        <v>0</v>
      </c>
      <c r="D62" s="45" t="str">
        <f t="shared" si="8"/>
        <v>Portsmouth</v>
      </c>
      <c r="E62" s="45" t="str">
        <f t="shared" si="9"/>
        <v>M</v>
      </c>
      <c r="F62" s="162">
        <f>IFERROR(VLOOKUP($B62,'Round 1'!B:AM,4,0),0)</f>
        <v>0</v>
      </c>
      <c r="G62" s="162">
        <f>IFERROR(VLOOKUP($B62,'Round  (2)'!B:AI,7,0),0)</f>
        <v>0</v>
      </c>
      <c r="H62" s="162">
        <f>IFERROR(VLOOKUP($B62,'Round  (3)'!B:AE,7,0),0)</f>
        <v>0</v>
      </c>
      <c r="I62" s="162">
        <f>IFERROR(VLOOKUP($B62,'Round (4)'!B:AG,7,0),0)</f>
        <v>0</v>
      </c>
      <c r="J62" s="162">
        <f>IFERROR(VLOOKUP($B62,'Round  (5)'!B:AL,7,0),0)</f>
        <v>0</v>
      </c>
      <c r="K62" s="162">
        <f>IFERROR(VLOOKUP($B62,'Round  (6)'!B:AL,7,0),0)</f>
        <v>0</v>
      </c>
      <c r="L62" s="162">
        <f>IFERROR(VLOOKUP($B62,'Round  (7)'!B:AL,7,0),0)</f>
        <v>0</v>
      </c>
      <c r="M62" s="162">
        <f>IFERROR(VLOOKUP($B62,'Round  (8)'!B:AI,7,0),0)</f>
        <v>0</v>
      </c>
      <c r="N62" s="162">
        <f>IFERROR(VLOOKUP($B62,'Round  (9)'!B:AD,7,0),0)</f>
        <v>0</v>
      </c>
      <c r="O62" s="162">
        <f>IFERROR(VLOOKUP($B62,'Round  (10)'!B:T,7,0),0)</f>
        <v>0</v>
      </c>
      <c r="P62" s="162">
        <f>IFERROR(VLOOKUP($B62,'Round  (11)'!B:AA,7,0),0)</f>
        <v>0</v>
      </c>
      <c r="Q62" s="162">
        <f>IFERROR(VLOOKUP($B62,'Round  (12)'!B:AA,7,0),0)</f>
        <v>0</v>
      </c>
      <c r="R62" s="11" cm="1">
        <f t="array" ref="R62">IFERROR(SUM(F62:P62)-SUM(LARGE(F62:P62,{1,2})),F62)</f>
        <v>0</v>
      </c>
      <c r="S62" s="35" t="e">
        <f>VLOOKUP(B62,#REF!,9,0)+#REF!</f>
        <v>#REF!</v>
      </c>
      <c r="T62" s="165">
        <f t="shared" si="6"/>
        <v>0</v>
      </c>
      <c r="U62" s="83">
        <f t="shared" si="10"/>
        <v>0</v>
      </c>
      <c r="V62" s="97">
        <f t="shared" si="11"/>
        <v>0</v>
      </c>
      <c r="W62" s="100">
        <f t="shared" si="12"/>
        <v>0</v>
      </c>
      <c r="Z62" s="69">
        <v>47</v>
      </c>
      <c r="AA62" s="131" t="s">
        <v>402</v>
      </c>
      <c r="AB62" s="69" t="s">
        <v>351</v>
      </c>
      <c r="AC62" s="69" t="s">
        <v>373</v>
      </c>
      <c r="AD62" s="69" t="s">
        <v>350</v>
      </c>
      <c r="AG62" s="69" t="s">
        <v>7</v>
      </c>
      <c r="AH62" s="132"/>
      <c r="AI62" s="69"/>
      <c r="AJ62" s="69"/>
    </row>
    <row r="63" spans="1:36" x14ac:dyDescent="0.3">
      <c r="A63" s="93">
        <v>61</v>
      </c>
      <c r="B63" s="170" t="s">
        <v>396</v>
      </c>
      <c r="C63" s="45">
        <f t="shared" si="7"/>
        <v>0</v>
      </c>
      <c r="D63" s="45" t="str">
        <f t="shared" si="8"/>
        <v>Portsmouth</v>
      </c>
      <c r="E63" s="45" t="str">
        <f t="shared" si="9"/>
        <v>M</v>
      </c>
      <c r="F63" s="162">
        <f>IFERROR(VLOOKUP($B63,'Round 1'!B:AM,4,0),0)</f>
        <v>0</v>
      </c>
      <c r="G63" s="162">
        <f>IFERROR(VLOOKUP($B63,'Round  (2)'!B:AI,7,0),0)</f>
        <v>0</v>
      </c>
      <c r="H63" s="162">
        <f>IFERROR(VLOOKUP($B63,'Round  (3)'!B:AE,7,0),0)</f>
        <v>0</v>
      </c>
      <c r="I63" s="162">
        <f>IFERROR(VLOOKUP($B63,'Round (4)'!B:AG,7,0),0)</f>
        <v>0</v>
      </c>
      <c r="J63" s="162">
        <f>IFERROR(VLOOKUP($B63,'Round  (5)'!B:AL,7,0),0)</f>
        <v>0</v>
      </c>
      <c r="K63" s="162">
        <f>IFERROR(VLOOKUP($B63,'Round  (6)'!B:AL,7,0),0)</f>
        <v>0</v>
      </c>
      <c r="L63" s="162">
        <f>IFERROR(VLOOKUP($B63,'Round  (7)'!B:AL,7,0),0)</f>
        <v>0</v>
      </c>
      <c r="M63" s="162">
        <f>IFERROR(VLOOKUP($B63,'Round  (8)'!B:AI,7,0),0)</f>
        <v>0</v>
      </c>
      <c r="N63" s="162">
        <f>IFERROR(VLOOKUP($B63,'Round  (9)'!B:AD,7,0),0)</f>
        <v>0</v>
      </c>
      <c r="O63" s="162">
        <f>IFERROR(VLOOKUP($B63,'Round  (10)'!B:T,7,0),0)</f>
        <v>0</v>
      </c>
      <c r="P63" s="162">
        <f>IFERROR(VLOOKUP($B63,'Round  (11)'!B:AA,7,0),0)</f>
        <v>0</v>
      </c>
      <c r="Q63" s="162">
        <f>IFERROR(VLOOKUP($B63,'Round  (12)'!B:AA,7,0),0)</f>
        <v>0</v>
      </c>
      <c r="R63" s="11" cm="1">
        <f t="array" ref="R63">IFERROR(SUM(F63:P63)-SUM(LARGE(F63:P63,{1,2})),F63)</f>
        <v>0</v>
      </c>
      <c r="S63" s="35" t="e">
        <f>VLOOKUP(B63,#REF!,9,0)+#REF!</f>
        <v>#REF!</v>
      </c>
      <c r="T63" s="165">
        <f t="shared" si="6"/>
        <v>0</v>
      </c>
      <c r="U63" s="83">
        <f t="shared" si="10"/>
        <v>0</v>
      </c>
      <c r="V63" s="97">
        <f t="shared" si="11"/>
        <v>0</v>
      </c>
      <c r="W63" s="100">
        <f t="shared" si="12"/>
        <v>0</v>
      </c>
      <c r="Z63" s="69">
        <v>60</v>
      </c>
      <c r="AA63" s="131" t="s">
        <v>404</v>
      </c>
      <c r="AB63" s="69" t="s">
        <v>351</v>
      </c>
      <c r="AC63" s="69"/>
      <c r="AD63" s="69" t="s">
        <v>350</v>
      </c>
      <c r="AG63" s="69" t="s">
        <v>9</v>
      </c>
      <c r="AH63" s="132"/>
      <c r="AI63" s="69"/>
      <c r="AJ63" s="69"/>
    </row>
    <row r="64" spans="1:36" x14ac:dyDescent="0.3">
      <c r="A64" s="93">
        <v>62</v>
      </c>
      <c r="B64" s="170" t="s">
        <v>415</v>
      </c>
      <c r="C64" s="45">
        <f t="shared" si="7"/>
        <v>0</v>
      </c>
      <c r="D64" s="45" t="str">
        <f t="shared" si="8"/>
        <v>Brighton</v>
      </c>
      <c r="E64" s="45" t="str">
        <f t="shared" si="9"/>
        <v>M</v>
      </c>
      <c r="F64" s="162">
        <f>IFERROR(VLOOKUP($B64,'Round 1'!B:AM,4,0),0)</f>
        <v>0</v>
      </c>
      <c r="G64" s="162">
        <f>IFERROR(VLOOKUP($B64,'Round  (2)'!B:AI,7,0),0)</f>
        <v>0</v>
      </c>
      <c r="H64" s="162">
        <f>IFERROR(VLOOKUP($B64,'Round  (3)'!B:AE,7,0),0)</f>
        <v>0</v>
      </c>
      <c r="I64" s="162">
        <f>IFERROR(VLOOKUP($B64,'Round (4)'!B:AG,7,0),0)</f>
        <v>0</v>
      </c>
      <c r="J64" s="162">
        <f>IFERROR(VLOOKUP($B64,'Round  (5)'!B:AL,7,0),0)</f>
        <v>0</v>
      </c>
      <c r="K64" s="162">
        <f>IFERROR(VLOOKUP($B64,'Round  (6)'!B:AL,7,0),0)</f>
        <v>0</v>
      </c>
      <c r="L64" s="162">
        <f>IFERROR(VLOOKUP($B64,'Round  (7)'!B:AL,7,0),0)</f>
        <v>0</v>
      </c>
      <c r="M64" s="162">
        <f>IFERROR(VLOOKUP($B64,'Round  (8)'!B:AI,7,0),0)</f>
        <v>0</v>
      </c>
      <c r="N64" s="162">
        <f>IFERROR(VLOOKUP($B64,'Round  (9)'!B:AD,7,0),0)</f>
        <v>0</v>
      </c>
      <c r="O64" s="162">
        <f>IFERROR(VLOOKUP($B64,'Round  (10)'!B:T,7,0),0)</f>
        <v>0</v>
      </c>
      <c r="P64" s="162">
        <f>IFERROR(VLOOKUP($B64,'Round  (11)'!B:AA,7,0),0)</f>
        <v>0</v>
      </c>
      <c r="Q64" s="162">
        <f>IFERROR(VLOOKUP($B64,'Round  (12)'!B:AA,7,0),0)</f>
        <v>0</v>
      </c>
      <c r="R64" s="11" cm="1">
        <f t="array" ref="R64">IFERROR(SUM(F64:P64)-SUM(LARGE(F64:P64,{1,2})),F64)</f>
        <v>0</v>
      </c>
      <c r="S64" s="35" t="e">
        <f>VLOOKUP(B64,#REF!,9,0)+#REF!</f>
        <v>#REF!</v>
      </c>
      <c r="T64" s="165">
        <f t="shared" si="6"/>
        <v>0</v>
      </c>
      <c r="U64" s="83">
        <f t="shared" si="10"/>
        <v>0</v>
      </c>
      <c r="V64" s="97">
        <f t="shared" si="11"/>
        <v>0</v>
      </c>
      <c r="W64" s="100">
        <f t="shared" si="12"/>
        <v>0</v>
      </c>
      <c r="Z64" s="69">
        <v>61</v>
      </c>
      <c r="AA64" s="131" t="s">
        <v>80</v>
      </c>
      <c r="AB64" s="69" t="s">
        <v>375</v>
      </c>
      <c r="AC64" s="69" t="s">
        <v>363</v>
      </c>
      <c r="AD64" s="69" t="s">
        <v>347</v>
      </c>
      <c r="AG64" s="69" t="s">
        <v>431</v>
      </c>
      <c r="AH64" s="132"/>
      <c r="AI64" s="69"/>
      <c r="AJ64" s="69"/>
    </row>
    <row r="65" spans="1:36" x14ac:dyDescent="0.3">
      <c r="A65" s="93">
        <v>63</v>
      </c>
      <c r="B65" s="170" t="s">
        <v>417</v>
      </c>
      <c r="C65" s="45">
        <f t="shared" si="7"/>
        <v>0</v>
      </c>
      <c r="D65" s="45" t="str">
        <f t="shared" si="8"/>
        <v>Worthing</v>
      </c>
      <c r="E65" s="45" t="str">
        <f t="shared" si="9"/>
        <v>M</v>
      </c>
      <c r="F65" s="162">
        <f>IFERROR(VLOOKUP($B65,'Round 1'!B:AM,4,0),0)</f>
        <v>0</v>
      </c>
      <c r="G65" s="162">
        <f>IFERROR(VLOOKUP($B65,'Round  (2)'!B:AI,7,0),0)</f>
        <v>0</v>
      </c>
      <c r="H65" s="162">
        <f>IFERROR(VLOOKUP($B65,'Round  (3)'!B:AE,7,0),0)</f>
        <v>0</v>
      </c>
      <c r="I65" s="162">
        <f>IFERROR(VLOOKUP($B65,'Round (4)'!B:AG,7,0),0)</f>
        <v>0</v>
      </c>
      <c r="J65" s="162">
        <f>IFERROR(VLOOKUP($B65,'Round  (5)'!B:AL,7,0),0)</f>
        <v>0</v>
      </c>
      <c r="K65" s="162">
        <f>IFERROR(VLOOKUP($B65,'Round  (6)'!B:AL,7,0),0)</f>
        <v>0</v>
      </c>
      <c r="L65" s="162">
        <f>IFERROR(VLOOKUP($B65,'Round  (7)'!B:AL,7,0),0)</f>
        <v>0</v>
      </c>
      <c r="M65" s="162">
        <f>IFERROR(VLOOKUP($B65,'Round  (8)'!B:AI,7,0),0)</f>
        <v>0</v>
      </c>
      <c r="N65" s="162">
        <f>IFERROR(VLOOKUP($B65,'Round  (9)'!B:AD,7,0),0)</f>
        <v>0</v>
      </c>
      <c r="O65" s="162">
        <f>IFERROR(VLOOKUP($B65,'Round  (10)'!B:T,7,0),0)</f>
        <v>0</v>
      </c>
      <c r="P65" s="162">
        <f>IFERROR(VLOOKUP($B65,'Round  (11)'!B:AA,7,0),0)</f>
        <v>0</v>
      </c>
      <c r="Q65" s="162">
        <f>IFERROR(VLOOKUP($B65,'Round  (12)'!B:AA,7,0),0)</f>
        <v>0</v>
      </c>
      <c r="R65" s="11" cm="1">
        <f t="array" ref="R65">IFERROR(SUM(F65:P65)-SUM(LARGE(F65:P65,{1,2})),F65)</f>
        <v>0</v>
      </c>
      <c r="S65" s="35" t="e">
        <f>VLOOKUP(B65,#REF!,9,0)+#REF!</f>
        <v>#REF!</v>
      </c>
      <c r="T65" s="165">
        <f t="shared" si="6"/>
        <v>0</v>
      </c>
      <c r="U65" s="83">
        <f t="shared" si="10"/>
        <v>0</v>
      </c>
      <c r="V65" s="97">
        <f t="shared" si="11"/>
        <v>0</v>
      </c>
      <c r="W65" s="100">
        <f t="shared" si="12"/>
        <v>0</v>
      </c>
      <c r="Z65" s="69">
        <v>62</v>
      </c>
      <c r="AA65" s="131" t="s">
        <v>262</v>
      </c>
      <c r="AB65" s="69" t="s">
        <v>386</v>
      </c>
      <c r="AC65" s="69" t="s">
        <v>363</v>
      </c>
      <c r="AD65" s="69" t="s">
        <v>350</v>
      </c>
      <c r="AG65" s="69" t="s">
        <v>417</v>
      </c>
      <c r="AH65" s="132"/>
      <c r="AI65" s="69"/>
      <c r="AJ65" s="69"/>
    </row>
    <row r="66" spans="1:36" x14ac:dyDescent="0.3">
      <c r="A66" s="93">
        <v>65</v>
      </c>
      <c r="B66" s="170" t="s">
        <v>40</v>
      </c>
      <c r="C66" s="45">
        <f t="shared" si="7"/>
        <v>0</v>
      </c>
      <c r="D66" s="45" t="str">
        <f t="shared" si="8"/>
        <v>Bournemouth</v>
      </c>
      <c r="E66" s="45" t="str">
        <f t="shared" si="9"/>
        <v>M</v>
      </c>
      <c r="F66" s="162">
        <f>IFERROR(VLOOKUP($B66,'Round 1'!B:AM,4,0),0)</f>
        <v>0</v>
      </c>
      <c r="G66" s="162">
        <f>IFERROR(VLOOKUP($B66,'Round  (2)'!B:AI,7,0),0)</f>
        <v>0</v>
      </c>
      <c r="H66" s="162">
        <f>IFERROR(VLOOKUP($B66,'Round  (3)'!B:AE,7,0),0)</f>
        <v>0</v>
      </c>
      <c r="I66" s="162">
        <f>IFERROR(VLOOKUP($B66,'Round (4)'!B:AG,7,0),0)</f>
        <v>0</v>
      </c>
      <c r="J66" s="162">
        <f>IFERROR(VLOOKUP($B66,'Round  (5)'!B:AL,7,0),0)</f>
        <v>0</v>
      </c>
      <c r="K66" s="162">
        <f>IFERROR(VLOOKUP($B66,'Round  (6)'!B:AL,7,0),0)</f>
        <v>0</v>
      </c>
      <c r="L66" s="162">
        <f>IFERROR(VLOOKUP($B66,'Round  (7)'!B:AL,7,0),0)</f>
        <v>0</v>
      </c>
      <c r="M66" s="162">
        <f>IFERROR(VLOOKUP($B66,'Round  (8)'!B:AI,7,0),0)</f>
        <v>0</v>
      </c>
      <c r="N66" s="162">
        <f>IFERROR(VLOOKUP($B66,'Round  (9)'!B:AD,7,0),0)</f>
        <v>0</v>
      </c>
      <c r="O66" s="162">
        <f>IFERROR(VLOOKUP($B66,'Round  (10)'!B:T,7,0),0)</f>
        <v>0</v>
      </c>
      <c r="P66" s="162">
        <f>IFERROR(VLOOKUP($B66,'Round  (11)'!B:AA,7,0),0)</f>
        <v>0</v>
      </c>
      <c r="Q66" s="162">
        <f>IFERROR(VLOOKUP($B66,'Round  (12)'!B:AA,7,0),0)</f>
        <v>0</v>
      </c>
      <c r="R66" s="11" cm="1">
        <f t="array" ref="R66">IFERROR(SUM(F66:P66)-SUM(LARGE(F66:P66,{1,2})),F66)</f>
        <v>0</v>
      </c>
      <c r="S66" s="35" t="e">
        <f>VLOOKUP(B66,#REF!,9,0)+#REF!</f>
        <v>#REF!</v>
      </c>
      <c r="T66" s="165">
        <f t="shared" si="6"/>
        <v>0</v>
      </c>
      <c r="U66" s="83">
        <f t="shared" si="10"/>
        <v>0</v>
      </c>
      <c r="V66" s="97">
        <f t="shared" si="11"/>
        <v>0</v>
      </c>
      <c r="W66" s="100">
        <f t="shared" si="12"/>
        <v>0</v>
      </c>
      <c r="Z66" s="69">
        <v>63</v>
      </c>
      <c r="AA66" s="131" t="s">
        <v>175</v>
      </c>
      <c r="AB66" s="69" t="s">
        <v>356</v>
      </c>
      <c r="AC66" s="69"/>
      <c r="AD66" s="69" t="s">
        <v>347</v>
      </c>
      <c r="AG66" s="69" t="s">
        <v>11</v>
      </c>
      <c r="AH66" s="132"/>
      <c r="AI66" s="69"/>
      <c r="AJ66" s="69"/>
    </row>
    <row r="67" spans="1:36" x14ac:dyDescent="0.3">
      <c r="A67" s="93">
        <v>66</v>
      </c>
      <c r="B67" s="170" t="s">
        <v>456</v>
      </c>
      <c r="C67" s="45" t="str">
        <f t="shared" ref="C67:C98" si="13">IFERROR(VLOOKUP(B67,$AA$3:$AC$146,3,0),"0")</f>
        <v>0</v>
      </c>
      <c r="D67" s="45" t="str">
        <f t="shared" ref="D67:D98" si="14">IFERROR(VLOOKUP(B67,$AA$3:$AC$146,2,0),"")</f>
        <v/>
      </c>
      <c r="E67" s="45" t="str">
        <f t="shared" ref="E67:E98" si="15">IFERROR(VLOOKUP(B67,$AA$3:$AD$146,4,0),"NM")</f>
        <v>NM</v>
      </c>
      <c r="F67" s="162">
        <f>IFERROR(VLOOKUP($B67,'Round 1'!B:AM,4,0),0)</f>
        <v>0</v>
      </c>
      <c r="G67" s="162">
        <f>IFERROR(VLOOKUP($B67,'Round  (2)'!B:AI,7,0),0)</f>
        <v>0</v>
      </c>
      <c r="H67" s="162">
        <f>IFERROR(VLOOKUP($B67,'Round  (3)'!B:AE,7,0),0)</f>
        <v>0</v>
      </c>
      <c r="I67" s="162">
        <f>IFERROR(VLOOKUP($B67,'Round (4)'!B:AG,7,0),0)</f>
        <v>0</v>
      </c>
      <c r="J67" s="162">
        <f>IFERROR(VLOOKUP($B67,'Round  (5)'!B:AL,7,0),0)</f>
        <v>0</v>
      </c>
      <c r="K67" s="162">
        <f>IFERROR(VLOOKUP($B67,'Round  (6)'!B:AL,7,0),0)</f>
        <v>0</v>
      </c>
      <c r="L67" s="162">
        <f>IFERROR(VLOOKUP($B67,'Round  (7)'!B:AL,7,0),0)</f>
        <v>0</v>
      </c>
      <c r="M67" s="162">
        <f>IFERROR(VLOOKUP($B67,'Round  (8)'!B:AI,7,0),0)</f>
        <v>0</v>
      </c>
      <c r="N67" s="162">
        <f>IFERROR(VLOOKUP($B67,'Round  (9)'!B:AD,7,0),0)</f>
        <v>0</v>
      </c>
      <c r="O67" s="162">
        <f>IFERROR(VLOOKUP($B67,'Round  (10)'!B:T,7,0),0)</f>
        <v>0</v>
      </c>
      <c r="P67" s="162">
        <f>IFERROR(VLOOKUP($B67,'Round  (11)'!B:AA,7,0),0)</f>
        <v>0</v>
      </c>
      <c r="Q67" s="162">
        <f>IFERROR(VLOOKUP($B67,'Round  (12)'!B:AA,7,0),0)</f>
        <v>0</v>
      </c>
      <c r="R67" s="11" cm="1">
        <f t="array" ref="R67">IFERROR(SUM(F67:P67)-SUM(LARGE(F67:P67,{1,2})),F67)</f>
        <v>0</v>
      </c>
      <c r="S67" s="35" t="e">
        <f>VLOOKUP(B67,#REF!,9,0)+#REF!</f>
        <v>#REF!</v>
      </c>
      <c r="T67" s="165">
        <f t="shared" si="6"/>
        <v>0</v>
      </c>
      <c r="U67" s="83">
        <f t="shared" ref="U67:U98" si="16">IFERROR(VLOOKUP(B67,$AG$3:$AJ$185,4,0),0)</f>
        <v>0</v>
      </c>
      <c r="V67" s="97">
        <f t="shared" ref="V67:V98" si="17">IFERROR(VLOOKUP(B67,$AG$3:$AI$185,2,0),0)</f>
        <v>0</v>
      </c>
      <c r="W67" s="100">
        <f t="shared" ref="W67:W98" si="18">IFERROR(VLOOKUP(B67,$AG$3:$AI$185,3,0),0)</f>
        <v>0</v>
      </c>
      <c r="Z67" s="69">
        <v>64</v>
      </c>
      <c r="AA67" s="131" t="s">
        <v>406</v>
      </c>
      <c r="AB67" s="69" t="s">
        <v>351</v>
      </c>
      <c r="AC67" s="69"/>
      <c r="AD67" s="69" t="s">
        <v>350</v>
      </c>
      <c r="AG67" s="69" t="s">
        <v>319</v>
      </c>
      <c r="AH67" s="132"/>
      <c r="AI67" s="69"/>
      <c r="AJ67" s="69"/>
    </row>
    <row r="68" spans="1:36" x14ac:dyDescent="0.3">
      <c r="A68" s="93">
        <v>67</v>
      </c>
      <c r="B68" s="170" t="s">
        <v>451</v>
      </c>
      <c r="C68" s="45">
        <f t="shared" si="13"/>
        <v>0</v>
      </c>
      <c r="D68" s="45" t="str">
        <f t="shared" si="14"/>
        <v>Portsmouth</v>
      </c>
      <c r="E68" s="45" t="str">
        <f t="shared" si="15"/>
        <v>M</v>
      </c>
      <c r="F68" s="162">
        <f>IFERROR(VLOOKUP($B68,'Round 1'!B:AM,4,0),0)</f>
        <v>0</v>
      </c>
      <c r="G68" s="162">
        <f>IFERROR(VLOOKUP($B68,'Round  (2)'!B:AI,7,0),0)</f>
        <v>0</v>
      </c>
      <c r="H68" s="162">
        <f>IFERROR(VLOOKUP($B68,'Round  (3)'!B:AE,7,0),0)</f>
        <v>0</v>
      </c>
      <c r="I68" s="162">
        <f>IFERROR(VLOOKUP($B68,'Round (4)'!B:AG,7,0),0)</f>
        <v>0</v>
      </c>
      <c r="J68" s="162">
        <f>IFERROR(VLOOKUP($B68,'Round  (5)'!B:AL,7,0),0)</f>
        <v>0</v>
      </c>
      <c r="K68" s="162">
        <f>IFERROR(VLOOKUP($B68,'Round  (6)'!B:AL,7,0),0)</f>
        <v>0</v>
      </c>
      <c r="L68" s="162">
        <f>IFERROR(VLOOKUP($B68,'Round  (7)'!B:AL,7,0),0)</f>
        <v>0</v>
      </c>
      <c r="M68" s="162">
        <f>IFERROR(VLOOKUP($B68,'Round  (8)'!B:AI,7,0),0)</f>
        <v>0</v>
      </c>
      <c r="N68" s="162">
        <f>IFERROR(VLOOKUP($B68,'Round  (9)'!B:AD,7,0),0)</f>
        <v>0</v>
      </c>
      <c r="O68" s="162">
        <f>IFERROR(VLOOKUP($B68,'Round  (10)'!B:T,7,0),0)</f>
        <v>0</v>
      </c>
      <c r="P68" s="162">
        <f>IFERROR(VLOOKUP($B68,'Round  (11)'!B:AA,7,0),0)</f>
        <v>0</v>
      </c>
      <c r="Q68" s="162">
        <f>IFERROR(VLOOKUP($B68,'Round  (12)'!B:AA,7,0),0)</f>
        <v>0</v>
      </c>
      <c r="R68" s="11" cm="1">
        <f t="array" ref="R68">IFERROR(SUM(F68:P68)-SUM(LARGE(F68:P68,{1,2})),F68)</f>
        <v>0</v>
      </c>
      <c r="S68" s="35" t="e">
        <f>VLOOKUP(B68,#REF!,9,0)+#REF!</f>
        <v>#REF!</v>
      </c>
      <c r="T68" s="165">
        <f t="shared" ref="T68:T131" si="19">SUM(F68:Q68)</f>
        <v>0</v>
      </c>
      <c r="U68" s="83">
        <f t="shared" si="16"/>
        <v>0</v>
      </c>
      <c r="V68" s="97">
        <f t="shared" si="17"/>
        <v>0</v>
      </c>
      <c r="W68" s="100">
        <f t="shared" si="18"/>
        <v>0</v>
      </c>
      <c r="Z68" s="69">
        <v>65</v>
      </c>
      <c r="AA68" s="131" t="s">
        <v>408</v>
      </c>
      <c r="AB68" s="69" t="s">
        <v>409</v>
      </c>
      <c r="AC68" s="69" t="s">
        <v>363</v>
      </c>
      <c r="AD68" s="69" t="s">
        <v>350</v>
      </c>
      <c r="AG68" s="69" t="s">
        <v>73</v>
      </c>
      <c r="AH68" s="132"/>
      <c r="AI68" s="69"/>
      <c r="AJ68" s="69"/>
    </row>
    <row r="69" spans="1:36" x14ac:dyDescent="0.3">
      <c r="A69" s="93">
        <v>71</v>
      </c>
      <c r="B69" s="170" t="s">
        <v>252</v>
      </c>
      <c r="C69" s="45">
        <f t="shared" si="13"/>
        <v>0</v>
      </c>
      <c r="D69" s="45" t="str">
        <f t="shared" si="14"/>
        <v>Worthing</v>
      </c>
      <c r="E69" s="45" t="str">
        <f t="shared" si="15"/>
        <v>M</v>
      </c>
      <c r="F69" s="162">
        <f>IFERROR(VLOOKUP($B69,'Round 1'!B:AM,4,0),0)</f>
        <v>0</v>
      </c>
      <c r="G69" s="162">
        <f>IFERROR(VLOOKUP($B69,'Round  (2)'!B:AI,7,0),0)</f>
        <v>0</v>
      </c>
      <c r="H69" s="162">
        <f>IFERROR(VLOOKUP($B69,'Round  (3)'!B:AE,7,0),0)</f>
        <v>0</v>
      </c>
      <c r="I69" s="162">
        <f>IFERROR(VLOOKUP($B69,'Round (4)'!B:AG,7,0),0)</f>
        <v>0</v>
      </c>
      <c r="J69" s="162">
        <f>IFERROR(VLOOKUP($B69,'Round  (5)'!B:AL,7,0),0)</f>
        <v>0</v>
      </c>
      <c r="K69" s="162">
        <f>IFERROR(VLOOKUP($B69,'Round  (6)'!B:AL,7,0),0)</f>
        <v>0</v>
      </c>
      <c r="L69" s="162">
        <f>IFERROR(VLOOKUP($B69,'Round  (7)'!B:AL,7,0),0)</f>
        <v>0</v>
      </c>
      <c r="M69" s="162">
        <f>IFERROR(VLOOKUP($B69,'Round  (8)'!B:AI,7,0),0)</f>
        <v>0</v>
      </c>
      <c r="N69" s="162">
        <f>IFERROR(VLOOKUP($B69,'Round  (9)'!B:AD,7,0),0)</f>
        <v>0</v>
      </c>
      <c r="O69" s="162">
        <f>IFERROR(VLOOKUP($B69,'Round  (10)'!B:T,7,0),0)</f>
        <v>0</v>
      </c>
      <c r="P69" s="162">
        <f>IFERROR(VLOOKUP($B69,'Round  (11)'!B:AA,7,0),0)</f>
        <v>0</v>
      </c>
      <c r="Q69" s="162">
        <f>IFERROR(VLOOKUP($B69,'Round  (12)'!B:AA,7,0),0)</f>
        <v>0</v>
      </c>
      <c r="R69" s="11" cm="1">
        <f t="array" ref="R69">IFERROR(SUM(F69:P69)-SUM(LARGE(F69:P69,{1,2})),F69)</f>
        <v>0</v>
      </c>
      <c r="S69" s="35" t="e">
        <f>VLOOKUP(B69,#REF!,9,0)+#REF!</f>
        <v>#REF!</v>
      </c>
      <c r="T69" s="165">
        <f t="shared" si="19"/>
        <v>0</v>
      </c>
      <c r="U69" s="83">
        <f t="shared" si="16"/>
        <v>0</v>
      </c>
      <c r="V69" s="97">
        <f t="shared" si="17"/>
        <v>0</v>
      </c>
      <c r="W69" s="100">
        <f t="shared" si="18"/>
        <v>0</v>
      </c>
      <c r="Z69" s="69">
        <v>66</v>
      </c>
      <c r="AA69" s="131" t="s">
        <v>410</v>
      </c>
      <c r="AB69" s="69" t="s">
        <v>351</v>
      </c>
      <c r="AC69" s="69"/>
      <c r="AD69" s="69" t="s">
        <v>350</v>
      </c>
      <c r="AG69" s="69" t="s">
        <v>494</v>
      </c>
      <c r="AH69" s="132"/>
      <c r="AI69" s="69"/>
      <c r="AJ69" s="69"/>
    </row>
    <row r="70" spans="1:36" x14ac:dyDescent="0.3">
      <c r="A70" s="93">
        <v>72</v>
      </c>
      <c r="B70" s="170" t="s">
        <v>155</v>
      </c>
      <c r="C70" s="45" t="str">
        <f t="shared" si="13"/>
        <v>0</v>
      </c>
      <c r="D70" s="45" t="str">
        <f t="shared" si="14"/>
        <v/>
      </c>
      <c r="E70" s="45" t="str">
        <f t="shared" si="15"/>
        <v>NM</v>
      </c>
      <c r="F70" s="162">
        <f>IFERROR(VLOOKUP($B70,'Round 1'!B:AM,4,0),0)</f>
        <v>112</v>
      </c>
      <c r="G70" s="162">
        <f>IFERROR(VLOOKUP($B70,'Round  (2)'!B:AI,7,0),0)</f>
        <v>0</v>
      </c>
      <c r="H70" s="162">
        <f>IFERROR(VLOOKUP($B70,'Round  (3)'!B:AE,7,0),0)</f>
        <v>0</v>
      </c>
      <c r="I70" s="162">
        <f>IFERROR(VLOOKUP($B70,'Round (4)'!B:AG,7,0),0)</f>
        <v>0</v>
      </c>
      <c r="J70" s="162">
        <f>IFERROR(VLOOKUP($B70,'Round  (5)'!B:AL,7,0),0)</f>
        <v>50</v>
      </c>
      <c r="K70" s="162">
        <f>IFERROR(VLOOKUP($B70,'Round  (6)'!B:AL,7,0),0)</f>
        <v>0</v>
      </c>
      <c r="L70" s="162">
        <f>IFERROR(VLOOKUP($B70,'Round  (7)'!B:AL,7,0),0)</f>
        <v>0</v>
      </c>
      <c r="M70" s="162">
        <f>IFERROR(VLOOKUP($B70,'Round  (8)'!B:AI,7,0),0)</f>
        <v>0</v>
      </c>
      <c r="N70" s="162">
        <f>IFERROR(VLOOKUP($B70,'Round  (9)'!B:AD,7,0),0)</f>
        <v>50</v>
      </c>
      <c r="O70" s="162">
        <f>IFERROR(VLOOKUP($B70,'Round  (10)'!B:T,7,0),0)</f>
        <v>0</v>
      </c>
      <c r="P70" s="162">
        <f>IFERROR(VLOOKUP($B70,'Round  (11)'!B:AA,7,0),0)</f>
        <v>0</v>
      </c>
      <c r="Q70" s="162">
        <f>IFERROR(VLOOKUP($B70,'Round  (12)'!B:AA,7,0),0)</f>
        <v>40</v>
      </c>
      <c r="R70" s="11" cm="1">
        <f t="array" ref="R70">IFERROR(SUM(F70:P70)-SUM(LARGE(F70:P70,{1,2})),F70)</f>
        <v>50</v>
      </c>
      <c r="S70" s="35" t="e">
        <f>VLOOKUP(B70,#REF!,9,0)+#REF!</f>
        <v>#REF!</v>
      </c>
      <c r="T70" s="165">
        <f t="shared" si="19"/>
        <v>252</v>
      </c>
      <c r="U70" s="83">
        <f t="shared" si="16"/>
        <v>0</v>
      </c>
      <c r="V70" s="97">
        <f t="shared" si="17"/>
        <v>0</v>
      </c>
      <c r="W70" s="100">
        <f t="shared" si="18"/>
        <v>0</v>
      </c>
      <c r="Z70" s="69">
        <v>67</v>
      </c>
      <c r="AA70" s="131" t="s">
        <v>36</v>
      </c>
      <c r="AB70" s="69" t="s">
        <v>351</v>
      </c>
      <c r="AC70" s="69"/>
      <c r="AD70" s="69" t="s">
        <v>347</v>
      </c>
      <c r="AG70" s="69" t="s">
        <v>475</v>
      </c>
      <c r="AH70" s="132"/>
      <c r="AI70" s="69"/>
      <c r="AJ70" s="69"/>
    </row>
    <row r="71" spans="1:36" x14ac:dyDescent="0.3">
      <c r="A71" s="93">
        <v>73</v>
      </c>
      <c r="B71" s="170" t="s">
        <v>419</v>
      </c>
      <c r="C71" s="45" t="str">
        <f t="shared" si="13"/>
        <v>0</v>
      </c>
      <c r="D71" s="45" t="str">
        <f t="shared" si="14"/>
        <v/>
      </c>
      <c r="E71" s="45" t="str">
        <f t="shared" si="15"/>
        <v>NM</v>
      </c>
      <c r="F71" s="162">
        <f>IFERROR(VLOOKUP($B71,'Round 1'!B:AM,4,0),0)</f>
        <v>0</v>
      </c>
      <c r="G71" s="162">
        <f>IFERROR(VLOOKUP($B71,'Round  (2)'!B:AI,7,0),0)</f>
        <v>0</v>
      </c>
      <c r="H71" s="162">
        <f>IFERROR(VLOOKUP($B71,'Round  (3)'!B:AE,7,0),0)</f>
        <v>0</v>
      </c>
      <c r="I71" s="162">
        <f>IFERROR(VLOOKUP($B71,'Round (4)'!B:AG,7,0),0)</f>
        <v>0</v>
      </c>
      <c r="J71" s="162">
        <f>IFERROR(VLOOKUP($B71,'Round  (5)'!B:AL,7,0),0)</f>
        <v>0</v>
      </c>
      <c r="K71" s="162">
        <f>IFERROR(VLOOKUP($B71,'Round  (6)'!B:AL,7,0),0)</f>
        <v>0</v>
      </c>
      <c r="L71" s="162">
        <f>IFERROR(VLOOKUP($B71,'Round  (7)'!B:AL,7,0),0)</f>
        <v>0</v>
      </c>
      <c r="M71" s="162">
        <f>IFERROR(VLOOKUP($B71,'Round  (8)'!B:AI,7,0),0)</f>
        <v>0</v>
      </c>
      <c r="N71" s="162">
        <f>IFERROR(VLOOKUP($B71,'Round  (9)'!B:AD,7,0),0)</f>
        <v>0</v>
      </c>
      <c r="O71" s="162">
        <f>IFERROR(VLOOKUP($B71,'Round  (10)'!B:T,7,0),0)</f>
        <v>0</v>
      </c>
      <c r="P71" s="162">
        <f>IFERROR(VLOOKUP($B71,'Round  (11)'!B:AA,7,0),0)</f>
        <v>0</v>
      </c>
      <c r="Q71" s="162">
        <f>IFERROR(VLOOKUP($B71,'Round  (12)'!B:AA,7,0),0)</f>
        <v>0</v>
      </c>
      <c r="R71" s="11" cm="1">
        <f t="array" ref="R71">IFERROR(SUM(F71:P71)-SUM(LARGE(F71:P71,{1,2})),F71)</f>
        <v>0</v>
      </c>
      <c r="S71" s="35" t="e">
        <f>VLOOKUP(B71,#REF!,9,0)+#REF!</f>
        <v>#REF!</v>
      </c>
      <c r="T71" s="165">
        <f t="shared" si="19"/>
        <v>0</v>
      </c>
      <c r="U71" s="83">
        <f t="shared" si="16"/>
        <v>0</v>
      </c>
      <c r="V71" s="97">
        <f t="shared" si="17"/>
        <v>0</v>
      </c>
      <c r="W71" s="100">
        <f t="shared" si="18"/>
        <v>0</v>
      </c>
      <c r="Z71" s="69">
        <v>68</v>
      </c>
      <c r="AA71" s="69" t="s">
        <v>285</v>
      </c>
      <c r="AB71" s="69" t="s">
        <v>413</v>
      </c>
      <c r="AC71" s="69" t="s">
        <v>363</v>
      </c>
      <c r="AD71" s="69" t="s">
        <v>350</v>
      </c>
      <c r="AG71" s="69" t="s">
        <v>320</v>
      </c>
      <c r="AH71" s="132"/>
      <c r="AI71" s="69"/>
      <c r="AJ71" s="69"/>
    </row>
    <row r="72" spans="1:36" x14ac:dyDescent="0.3">
      <c r="A72" s="93">
        <v>74</v>
      </c>
      <c r="B72" s="170" t="s">
        <v>326</v>
      </c>
      <c r="C72" s="45" t="str">
        <f t="shared" si="13"/>
        <v>0</v>
      </c>
      <c r="D72" s="45" t="str">
        <f t="shared" si="14"/>
        <v/>
      </c>
      <c r="E72" s="45" t="str">
        <f t="shared" si="15"/>
        <v>NM</v>
      </c>
      <c r="F72" s="162">
        <f>IFERROR(VLOOKUP($B72,'Round 1'!B:AM,4,0),0)</f>
        <v>0</v>
      </c>
      <c r="G72" s="162">
        <f>IFERROR(VLOOKUP($B72,'Round  (2)'!B:AI,7,0),0)</f>
        <v>0</v>
      </c>
      <c r="H72" s="162">
        <f>IFERROR(VLOOKUP($B72,'Round  (3)'!B:AE,7,0),0)</f>
        <v>0</v>
      </c>
      <c r="I72" s="162">
        <f>IFERROR(VLOOKUP($B72,'Round (4)'!B:AG,7,0),0)</f>
        <v>85</v>
      </c>
      <c r="J72" s="162">
        <f>IFERROR(VLOOKUP($B72,'Round  (5)'!B:AL,7,0),0)</f>
        <v>0</v>
      </c>
      <c r="K72" s="162">
        <f>IFERROR(VLOOKUP($B72,'Round  (6)'!B:AL,7,0),0)</f>
        <v>0</v>
      </c>
      <c r="L72" s="162">
        <f>IFERROR(VLOOKUP($B72,'Round  (7)'!B:AL,7,0),0)</f>
        <v>0</v>
      </c>
      <c r="M72" s="162">
        <f>IFERROR(VLOOKUP($B72,'Round  (8)'!B:AI,7,0),0)</f>
        <v>0</v>
      </c>
      <c r="N72" s="162">
        <f>IFERROR(VLOOKUP($B72,'Round  (9)'!B:AD,7,0),0)</f>
        <v>0</v>
      </c>
      <c r="O72" s="162">
        <f>IFERROR(VLOOKUP($B72,'Round  (10)'!B:T,7,0),0)</f>
        <v>0</v>
      </c>
      <c r="P72" s="162">
        <f>IFERROR(VLOOKUP($B72,'Round  (11)'!B:AA,7,0),0)</f>
        <v>0</v>
      </c>
      <c r="Q72" s="162">
        <f>IFERROR(VLOOKUP($B72,'Round  (12)'!B:AA,7,0),0)</f>
        <v>0</v>
      </c>
      <c r="R72" s="11" cm="1">
        <f t="array" ref="R72">IFERROR(SUM(F72:P72)-SUM(LARGE(F72:P72,{1,2})),F72)</f>
        <v>0</v>
      </c>
      <c r="S72" s="35" t="e">
        <f>VLOOKUP(B72,#REF!,9,0)+#REF!</f>
        <v>#REF!</v>
      </c>
      <c r="T72" s="165">
        <f t="shared" si="19"/>
        <v>85</v>
      </c>
      <c r="U72" s="83">
        <f t="shared" si="16"/>
        <v>0</v>
      </c>
      <c r="V72" s="97">
        <f t="shared" si="17"/>
        <v>0</v>
      </c>
      <c r="W72" s="100">
        <f t="shared" si="18"/>
        <v>0</v>
      </c>
      <c r="Z72" s="69">
        <v>69</v>
      </c>
      <c r="AA72" s="131" t="s">
        <v>414</v>
      </c>
      <c r="AB72" s="69" t="s">
        <v>351</v>
      </c>
      <c r="AC72" s="69" t="s">
        <v>363</v>
      </c>
      <c r="AD72" s="69" t="s">
        <v>350</v>
      </c>
      <c r="AG72" s="69" t="s">
        <v>495</v>
      </c>
      <c r="AH72" s="132"/>
      <c r="AI72" s="69"/>
      <c r="AJ72" s="69"/>
    </row>
    <row r="73" spans="1:36" x14ac:dyDescent="0.3">
      <c r="A73" s="93">
        <v>75</v>
      </c>
      <c r="B73" s="170" t="s">
        <v>421</v>
      </c>
      <c r="C73" s="45" t="str">
        <f t="shared" si="13"/>
        <v>0</v>
      </c>
      <c r="D73" s="45" t="str">
        <f t="shared" si="14"/>
        <v/>
      </c>
      <c r="E73" s="45" t="str">
        <f t="shared" si="15"/>
        <v>NM</v>
      </c>
      <c r="F73" s="162">
        <f>IFERROR(VLOOKUP($B73,'Round 1'!B:AM,4,0),0)</f>
        <v>0</v>
      </c>
      <c r="G73" s="162">
        <f>IFERROR(VLOOKUP($B73,'Round  (2)'!B:AI,7,0),0)</f>
        <v>0</v>
      </c>
      <c r="H73" s="162">
        <f>IFERROR(VLOOKUP($B73,'Round  (3)'!B:AE,7,0),0)</f>
        <v>0</v>
      </c>
      <c r="I73" s="162">
        <f>IFERROR(VLOOKUP($B73,'Round (4)'!B:AG,7,0),0)</f>
        <v>0</v>
      </c>
      <c r="J73" s="162">
        <f>IFERROR(VLOOKUP($B73,'Round  (5)'!B:AL,7,0),0)</f>
        <v>0</v>
      </c>
      <c r="K73" s="162">
        <f>IFERROR(VLOOKUP($B73,'Round  (6)'!B:AL,7,0),0)</f>
        <v>0</v>
      </c>
      <c r="L73" s="162">
        <f>IFERROR(VLOOKUP($B73,'Round  (7)'!B:AL,7,0),0)</f>
        <v>0</v>
      </c>
      <c r="M73" s="162">
        <f>IFERROR(VLOOKUP($B73,'Round  (8)'!B:AI,7,0),0)</f>
        <v>0</v>
      </c>
      <c r="N73" s="162">
        <f>IFERROR(VLOOKUP($B73,'Round  (9)'!B:AD,7,0),0)</f>
        <v>0</v>
      </c>
      <c r="O73" s="162">
        <f>IFERROR(VLOOKUP($B73,'Round  (10)'!B:T,7,0),0)</f>
        <v>0</v>
      </c>
      <c r="P73" s="162">
        <f>IFERROR(VLOOKUP($B73,'Round  (11)'!B:AA,7,0),0)</f>
        <v>0</v>
      </c>
      <c r="Q73" s="162">
        <f>IFERROR(VLOOKUP($B73,'Round  (12)'!B:AA,7,0),0)</f>
        <v>0</v>
      </c>
      <c r="R73" s="11" cm="1">
        <f t="array" ref="R73">IFERROR(SUM(F73:P73)-SUM(LARGE(F73:P73,{1,2})),F73)</f>
        <v>0</v>
      </c>
      <c r="S73" s="35" t="e">
        <f>VLOOKUP(B73,#REF!,9,0)+#REF!</f>
        <v>#REF!</v>
      </c>
      <c r="T73" s="165">
        <f t="shared" si="19"/>
        <v>0</v>
      </c>
      <c r="U73" s="83">
        <f t="shared" si="16"/>
        <v>0</v>
      </c>
      <c r="V73" s="97">
        <f t="shared" si="17"/>
        <v>0</v>
      </c>
      <c r="W73" s="100">
        <f t="shared" si="18"/>
        <v>0</v>
      </c>
      <c r="Z73" s="69">
        <v>70</v>
      </c>
      <c r="AA73" s="131" t="s">
        <v>493</v>
      </c>
      <c r="AB73" s="69" t="s">
        <v>351</v>
      </c>
      <c r="AC73" s="69" t="s">
        <v>363</v>
      </c>
      <c r="AD73" s="69" t="s">
        <v>350</v>
      </c>
      <c r="AG73" s="69" t="s">
        <v>496</v>
      </c>
      <c r="AH73" s="132"/>
      <c r="AI73" s="69"/>
      <c r="AJ73" s="69"/>
    </row>
    <row r="74" spans="1:36" x14ac:dyDescent="0.3">
      <c r="A74" s="93">
        <v>76</v>
      </c>
      <c r="B74" s="170" t="s">
        <v>424</v>
      </c>
      <c r="C74" s="45" t="str">
        <f t="shared" si="13"/>
        <v>0</v>
      </c>
      <c r="D74" s="45" t="str">
        <f t="shared" si="14"/>
        <v/>
      </c>
      <c r="E74" s="45" t="str">
        <f t="shared" si="15"/>
        <v>NM</v>
      </c>
      <c r="F74" s="162">
        <f>IFERROR(VLOOKUP($B74,'Round 1'!B:AM,4,0),0)</f>
        <v>0</v>
      </c>
      <c r="G74" s="162">
        <f>IFERROR(VLOOKUP($B74,'Round  (2)'!B:AI,7,0),0)</f>
        <v>0</v>
      </c>
      <c r="H74" s="162">
        <f>IFERROR(VLOOKUP($B74,'Round  (3)'!B:AE,7,0),0)</f>
        <v>0</v>
      </c>
      <c r="I74" s="162">
        <f>IFERROR(VLOOKUP($B74,'Round (4)'!B:AG,7,0),0)</f>
        <v>0</v>
      </c>
      <c r="J74" s="162">
        <f>IFERROR(VLOOKUP($B74,'Round  (5)'!B:AL,7,0),0)</f>
        <v>0</v>
      </c>
      <c r="K74" s="162">
        <f>IFERROR(VLOOKUP($B74,'Round  (6)'!B:AL,7,0),0)</f>
        <v>0</v>
      </c>
      <c r="L74" s="162">
        <f>IFERROR(VLOOKUP($B74,'Round  (7)'!B:AL,7,0),0)</f>
        <v>0</v>
      </c>
      <c r="M74" s="162">
        <f>IFERROR(VLOOKUP($B74,'Round  (8)'!B:AI,7,0),0)</f>
        <v>0</v>
      </c>
      <c r="N74" s="162">
        <f>IFERROR(VLOOKUP($B74,'Round  (9)'!B:AD,7,0),0)</f>
        <v>0</v>
      </c>
      <c r="O74" s="162">
        <f>IFERROR(VLOOKUP($B74,'Round  (10)'!B:T,7,0),0)</f>
        <v>0</v>
      </c>
      <c r="P74" s="162">
        <f>IFERROR(VLOOKUP($B74,'Round  (11)'!B:AA,7,0),0)</f>
        <v>0</v>
      </c>
      <c r="Q74" s="162">
        <f>IFERROR(VLOOKUP($B74,'Round  (12)'!B:AA,7,0),0)</f>
        <v>0</v>
      </c>
      <c r="R74" s="11" cm="1">
        <f t="array" ref="R74">IFERROR(SUM(F74:P74)-SUM(LARGE(F74:P74,{1,2})),F74)</f>
        <v>0</v>
      </c>
      <c r="S74" s="35" t="e">
        <f>VLOOKUP(B74,#REF!,9,0)+#REF!</f>
        <v>#REF!</v>
      </c>
      <c r="T74" s="165">
        <f t="shared" si="19"/>
        <v>0</v>
      </c>
      <c r="U74" s="83">
        <f t="shared" si="16"/>
        <v>0</v>
      </c>
      <c r="V74" s="97">
        <f t="shared" si="17"/>
        <v>0</v>
      </c>
      <c r="W74" s="100">
        <f t="shared" si="18"/>
        <v>0</v>
      </c>
      <c r="Z74" s="69">
        <v>71</v>
      </c>
      <c r="AA74" s="131" t="s">
        <v>181</v>
      </c>
      <c r="AB74" s="69" t="s">
        <v>351</v>
      </c>
      <c r="AC74" s="69"/>
      <c r="AD74" s="69" t="s">
        <v>350</v>
      </c>
      <c r="AG74" s="69" t="s">
        <v>497</v>
      </c>
      <c r="AH74" s="132"/>
      <c r="AI74" s="69"/>
      <c r="AJ74" s="69"/>
    </row>
    <row r="75" spans="1:36" x14ac:dyDescent="0.3">
      <c r="A75" s="93">
        <v>77</v>
      </c>
      <c r="B75" s="170" t="s">
        <v>425</v>
      </c>
      <c r="C75" s="45" t="str">
        <f t="shared" si="13"/>
        <v>0</v>
      </c>
      <c r="D75" s="45" t="str">
        <f t="shared" si="14"/>
        <v/>
      </c>
      <c r="E75" s="45" t="str">
        <f t="shared" si="15"/>
        <v>NM</v>
      </c>
      <c r="F75" s="162">
        <f>IFERROR(VLOOKUP($B75,'Round 1'!B:AM,4,0),0)</f>
        <v>0</v>
      </c>
      <c r="G75" s="162">
        <f>IFERROR(VLOOKUP($B75,'Round  (2)'!B:AI,7,0),0)</f>
        <v>0</v>
      </c>
      <c r="H75" s="162">
        <f>IFERROR(VLOOKUP($B75,'Round  (3)'!B:AE,7,0),0)</f>
        <v>0</v>
      </c>
      <c r="I75" s="162">
        <f>IFERROR(VLOOKUP($B75,'Round (4)'!B:AG,7,0),0)</f>
        <v>0</v>
      </c>
      <c r="J75" s="162">
        <f>IFERROR(VLOOKUP($B75,'Round  (5)'!B:AL,7,0),0)</f>
        <v>0</v>
      </c>
      <c r="K75" s="162">
        <f>IFERROR(VLOOKUP($B75,'Round  (6)'!B:AL,7,0),0)</f>
        <v>0</v>
      </c>
      <c r="L75" s="162">
        <f>IFERROR(VLOOKUP($B75,'Round  (7)'!B:AL,7,0),0)</f>
        <v>0</v>
      </c>
      <c r="M75" s="162">
        <f>IFERROR(VLOOKUP($B75,'Round  (8)'!B:AI,7,0),0)</f>
        <v>0</v>
      </c>
      <c r="N75" s="162">
        <f>IFERROR(VLOOKUP($B75,'Round  (9)'!B:AD,7,0),0)</f>
        <v>0</v>
      </c>
      <c r="O75" s="162">
        <f>IFERROR(VLOOKUP($B75,'Round  (10)'!B:T,7,0),0)</f>
        <v>0</v>
      </c>
      <c r="P75" s="162">
        <f>IFERROR(VLOOKUP($B75,'Round  (11)'!B:AA,7,0),0)</f>
        <v>0</v>
      </c>
      <c r="Q75" s="162">
        <f>IFERROR(VLOOKUP($B75,'Round  (12)'!B:AA,7,0),0)</f>
        <v>0</v>
      </c>
      <c r="R75" s="11" cm="1">
        <f t="array" ref="R75">IFERROR(SUM(F75:P75)-SUM(LARGE(F75:P75,{1,2})),F75)</f>
        <v>0</v>
      </c>
      <c r="S75" s="35" t="e">
        <f>VLOOKUP(B75,#REF!,9,0)+#REF!</f>
        <v>#REF!</v>
      </c>
      <c r="T75" s="165">
        <f t="shared" si="19"/>
        <v>0</v>
      </c>
      <c r="U75" s="83">
        <f t="shared" si="16"/>
        <v>0</v>
      </c>
      <c r="V75" s="97">
        <f t="shared" si="17"/>
        <v>0</v>
      </c>
      <c r="W75" s="100">
        <f t="shared" si="18"/>
        <v>0</v>
      </c>
      <c r="Z75" s="69">
        <v>72</v>
      </c>
      <c r="AA75" s="131" t="s">
        <v>399</v>
      </c>
      <c r="AB75" s="69" t="s">
        <v>355</v>
      </c>
      <c r="AC75" s="69"/>
      <c r="AD75" s="69" t="s">
        <v>347</v>
      </c>
      <c r="AG75" s="69" t="s">
        <v>498</v>
      </c>
      <c r="AH75" s="132"/>
      <c r="AI75" s="69"/>
      <c r="AJ75" s="69"/>
    </row>
    <row r="76" spans="1:36" x14ac:dyDescent="0.3">
      <c r="A76" s="93">
        <v>78</v>
      </c>
      <c r="B76" s="170" t="s">
        <v>319</v>
      </c>
      <c r="C76" s="45" t="str">
        <f t="shared" si="13"/>
        <v>0</v>
      </c>
      <c r="D76" s="45" t="str">
        <f t="shared" si="14"/>
        <v/>
      </c>
      <c r="E76" s="45" t="str">
        <f t="shared" si="15"/>
        <v>NM</v>
      </c>
      <c r="F76" s="162">
        <f>IFERROR(VLOOKUP($B76,'Round 1'!B:AM,4,0),0)</f>
        <v>0</v>
      </c>
      <c r="G76" s="162">
        <f>IFERROR(VLOOKUP($B76,'Round  (2)'!B:AI,7,0),0)</f>
        <v>0</v>
      </c>
      <c r="H76" s="162">
        <f>IFERROR(VLOOKUP($B76,'Round  (3)'!B:AE,7,0),0)</f>
        <v>20</v>
      </c>
      <c r="I76" s="162">
        <f>IFERROR(VLOOKUP($B76,'Round (4)'!B:AG,7,0),0)</f>
        <v>0</v>
      </c>
      <c r="J76" s="162">
        <f>IFERROR(VLOOKUP($B76,'Round  (5)'!B:AL,7,0),0)</f>
        <v>0</v>
      </c>
      <c r="K76" s="162">
        <f>IFERROR(VLOOKUP($B76,'Round  (6)'!B:AL,7,0),0)</f>
        <v>140</v>
      </c>
      <c r="L76" s="162">
        <f>IFERROR(VLOOKUP($B76,'Round  (7)'!B:AL,7,0),0)</f>
        <v>0</v>
      </c>
      <c r="M76" s="162">
        <f>IFERROR(VLOOKUP($B76,'Round  (8)'!B:AI,7,0),0)</f>
        <v>0</v>
      </c>
      <c r="N76" s="162">
        <f>IFERROR(VLOOKUP($B76,'Round  (9)'!B:AD,7,0),0)</f>
        <v>0</v>
      </c>
      <c r="O76" s="162">
        <f>IFERROR(VLOOKUP($B76,'Round  (10)'!B:T,7,0),0)</f>
        <v>0</v>
      </c>
      <c r="P76" s="162">
        <f>IFERROR(VLOOKUP($B76,'Round  (11)'!B:AA,7,0),0)</f>
        <v>0</v>
      </c>
      <c r="Q76" s="162">
        <f>IFERROR(VLOOKUP($B76,'Round  (12)'!B:AA,7,0),0)</f>
        <v>0</v>
      </c>
      <c r="R76" s="11" cm="1">
        <f t="array" ref="R76">IFERROR(SUM(F76:P76)-SUM(LARGE(F76:P76,{1,2})),F76)</f>
        <v>0</v>
      </c>
      <c r="S76" s="35" t="e">
        <f>VLOOKUP(B76,#REF!,9,0)+#REF!</f>
        <v>#REF!</v>
      </c>
      <c r="T76" s="165">
        <f t="shared" si="19"/>
        <v>160</v>
      </c>
      <c r="U76" s="83">
        <f t="shared" si="16"/>
        <v>0</v>
      </c>
      <c r="V76" s="97">
        <f t="shared" si="17"/>
        <v>0</v>
      </c>
      <c r="W76" s="100">
        <f t="shared" si="18"/>
        <v>0</v>
      </c>
      <c r="Z76" s="69">
        <v>73</v>
      </c>
      <c r="AA76" s="131" t="s">
        <v>93</v>
      </c>
      <c r="AB76" s="69" t="s">
        <v>368</v>
      </c>
      <c r="AC76" s="69" t="s">
        <v>373</v>
      </c>
      <c r="AD76" s="69" t="s">
        <v>347</v>
      </c>
      <c r="AG76" s="69" t="s">
        <v>451</v>
      </c>
      <c r="AH76" s="132"/>
      <c r="AI76" s="69"/>
      <c r="AJ76" s="69"/>
    </row>
    <row r="77" spans="1:36" x14ac:dyDescent="0.3">
      <c r="A77" s="93">
        <v>79</v>
      </c>
      <c r="B77" s="170" t="s">
        <v>317</v>
      </c>
      <c r="C77" s="45" t="str">
        <f t="shared" si="13"/>
        <v>0</v>
      </c>
      <c r="D77" s="45" t="str">
        <f t="shared" si="14"/>
        <v/>
      </c>
      <c r="E77" s="45" t="str">
        <f t="shared" si="15"/>
        <v>NM</v>
      </c>
      <c r="F77" s="162">
        <f>IFERROR(VLOOKUP($B77,'Round 1'!B:AM,4,0),0)</f>
        <v>0</v>
      </c>
      <c r="G77" s="162">
        <f>IFERROR(VLOOKUP($B77,'Round  (2)'!B:AI,7,0),0)</f>
        <v>0</v>
      </c>
      <c r="H77" s="162">
        <f>IFERROR(VLOOKUP($B77,'Round  (3)'!B:AE,7,0),0)</f>
        <v>60</v>
      </c>
      <c r="I77" s="162">
        <f>IFERROR(VLOOKUP($B77,'Round (4)'!B:AG,7,0),0)</f>
        <v>65</v>
      </c>
      <c r="J77" s="162">
        <f>IFERROR(VLOOKUP($B77,'Round  (5)'!B:AL,7,0),0)</f>
        <v>0</v>
      </c>
      <c r="K77" s="162">
        <f>IFERROR(VLOOKUP($B77,'Round  (6)'!B:AL,7,0),0)</f>
        <v>30</v>
      </c>
      <c r="L77" s="162">
        <f>IFERROR(VLOOKUP($B77,'Round  (7)'!B:AL,7,0),0)</f>
        <v>0</v>
      </c>
      <c r="M77" s="162">
        <f>IFERROR(VLOOKUP($B77,'Round  (8)'!B:AI,7,0),0)</f>
        <v>0</v>
      </c>
      <c r="N77" s="162">
        <f>IFERROR(VLOOKUP($B77,'Round  (9)'!B:AD,7,0),0)</f>
        <v>0</v>
      </c>
      <c r="O77" s="162">
        <f>IFERROR(VLOOKUP($B77,'Round  (10)'!B:T,7,0),0)</f>
        <v>0</v>
      </c>
      <c r="P77" s="162">
        <f>IFERROR(VLOOKUP($B77,'Round  (11)'!B:AA,7,0),0)</f>
        <v>0</v>
      </c>
      <c r="Q77" s="162">
        <f>IFERROR(VLOOKUP($B77,'Round  (12)'!B:AA,7,0),0)</f>
        <v>0</v>
      </c>
      <c r="R77" s="11" cm="1">
        <f t="array" ref="R77">IFERROR(SUM(F77:P77)-SUM(LARGE(F77:P77,{1,2})),F77)</f>
        <v>30</v>
      </c>
      <c r="S77" s="35" t="e">
        <f>VLOOKUP(B77,#REF!,9,0)+#REF!</f>
        <v>#REF!</v>
      </c>
      <c r="T77" s="165">
        <f t="shared" si="19"/>
        <v>155</v>
      </c>
      <c r="U77" s="83">
        <f t="shared" si="16"/>
        <v>0</v>
      </c>
      <c r="V77" s="97">
        <f t="shared" si="17"/>
        <v>0</v>
      </c>
      <c r="W77" s="100">
        <f t="shared" si="18"/>
        <v>0</v>
      </c>
      <c r="Z77" s="69">
        <v>74</v>
      </c>
      <c r="AA77" s="131" t="s">
        <v>376</v>
      </c>
      <c r="AB77" s="69" t="s">
        <v>351</v>
      </c>
      <c r="AC77" s="69"/>
      <c r="AD77" s="69" t="s">
        <v>347</v>
      </c>
      <c r="AG77" s="69" t="s">
        <v>448</v>
      </c>
      <c r="AH77" s="132"/>
      <c r="AI77" s="69"/>
      <c r="AJ77" s="69"/>
    </row>
    <row r="78" spans="1:36" x14ac:dyDescent="0.3">
      <c r="A78" s="93">
        <v>80</v>
      </c>
      <c r="B78" s="170" t="s">
        <v>427</v>
      </c>
      <c r="C78" s="45" t="str">
        <f t="shared" si="13"/>
        <v>0</v>
      </c>
      <c r="D78" s="45" t="str">
        <f t="shared" si="14"/>
        <v/>
      </c>
      <c r="E78" s="45" t="str">
        <f t="shared" si="15"/>
        <v>NM</v>
      </c>
      <c r="F78" s="162">
        <f>IFERROR(VLOOKUP($B78,'Round 1'!B:AM,4,0),0)</f>
        <v>0</v>
      </c>
      <c r="G78" s="162">
        <f>IFERROR(VLOOKUP($B78,'Round  (2)'!B:AI,7,0),0)</f>
        <v>0</v>
      </c>
      <c r="H78" s="162">
        <f>IFERROR(VLOOKUP($B78,'Round  (3)'!B:AE,7,0),0)</f>
        <v>0</v>
      </c>
      <c r="I78" s="162">
        <f>IFERROR(VLOOKUP($B78,'Round (4)'!B:AG,7,0),0)</f>
        <v>0</v>
      </c>
      <c r="J78" s="162">
        <f>IFERROR(VLOOKUP($B78,'Round  (5)'!B:AL,7,0),0)</f>
        <v>0</v>
      </c>
      <c r="K78" s="162">
        <f>IFERROR(VLOOKUP($B78,'Round  (6)'!B:AL,7,0),0)</f>
        <v>0</v>
      </c>
      <c r="L78" s="162">
        <f>IFERROR(VLOOKUP($B78,'Round  (7)'!B:AL,7,0),0)</f>
        <v>0</v>
      </c>
      <c r="M78" s="162">
        <f>IFERROR(VLOOKUP($B78,'Round  (8)'!B:AI,7,0),0)</f>
        <v>0</v>
      </c>
      <c r="N78" s="162">
        <f>IFERROR(VLOOKUP($B78,'Round  (9)'!B:AD,7,0),0)</f>
        <v>0</v>
      </c>
      <c r="O78" s="162">
        <f>IFERROR(VLOOKUP($B78,'Round  (10)'!B:T,7,0),0)</f>
        <v>0</v>
      </c>
      <c r="P78" s="162">
        <f>IFERROR(VLOOKUP($B78,'Round  (11)'!B:AA,7,0),0)</f>
        <v>0</v>
      </c>
      <c r="Q78" s="162">
        <f>IFERROR(VLOOKUP($B78,'Round  (12)'!B:AA,7,0),0)</f>
        <v>0</v>
      </c>
      <c r="R78" s="11" cm="1">
        <f t="array" ref="R78">IFERROR(SUM(F78:P78)-SUM(LARGE(F78:P78,{1,2})),F78)</f>
        <v>0</v>
      </c>
      <c r="S78" s="35" t="e">
        <f>VLOOKUP(B78,#REF!,9,0)+#REF!</f>
        <v>#REF!</v>
      </c>
      <c r="T78" s="165">
        <f t="shared" si="19"/>
        <v>0</v>
      </c>
      <c r="U78" s="83">
        <f t="shared" si="16"/>
        <v>0</v>
      </c>
      <c r="V78" s="97">
        <f t="shared" si="17"/>
        <v>0</v>
      </c>
      <c r="W78" s="100">
        <f t="shared" si="18"/>
        <v>0</v>
      </c>
      <c r="Z78" s="69">
        <v>75</v>
      </c>
      <c r="AA78" s="131" t="s">
        <v>397</v>
      </c>
      <c r="AB78" s="69" t="s">
        <v>418</v>
      </c>
      <c r="AC78" s="69"/>
      <c r="AD78" s="69" t="s">
        <v>347</v>
      </c>
      <c r="AG78" s="69" t="s">
        <v>396</v>
      </c>
      <c r="AH78" s="132"/>
      <c r="AI78" s="69"/>
      <c r="AJ78" s="69"/>
    </row>
    <row r="79" spans="1:36" x14ac:dyDescent="0.3">
      <c r="A79" s="93">
        <v>81</v>
      </c>
      <c r="B79" s="170" t="s">
        <v>234</v>
      </c>
      <c r="C79" s="45">
        <f t="shared" si="13"/>
        <v>0</v>
      </c>
      <c r="D79" s="45" t="str">
        <f t="shared" si="14"/>
        <v>Fareham</v>
      </c>
      <c r="E79" s="45" t="str">
        <f t="shared" si="15"/>
        <v>NM</v>
      </c>
      <c r="F79" s="162">
        <f>IFERROR(VLOOKUP($B79,'Round 1'!B:AM,4,0),0)</f>
        <v>0</v>
      </c>
      <c r="G79" s="162">
        <f>IFERROR(VLOOKUP($B79,'Round  (2)'!B:AI,7,0),0)</f>
        <v>0</v>
      </c>
      <c r="H79" s="162">
        <f>IFERROR(VLOOKUP($B79,'Round  (3)'!B:AE,7,0),0)</f>
        <v>0</v>
      </c>
      <c r="I79" s="162">
        <f>IFERROR(VLOOKUP($B79,'Round (4)'!B:AG,7,0),0)</f>
        <v>0</v>
      </c>
      <c r="J79" s="162">
        <f>IFERROR(VLOOKUP($B79,'Round  (5)'!B:AL,7,0),0)</f>
        <v>0</v>
      </c>
      <c r="K79" s="162">
        <f>IFERROR(VLOOKUP($B79,'Round  (6)'!B:AL,7,0),0)</f>
        <v>0</v>
      </c>
      <c r="L79" s="162">
        <f>IFERROR(VLOOKUP($B79,'Round  (7)'!B:AL,7,0),0)</f>
        <v>0</v>
      </c>
      <c r="M79" s="162">
        <f>IFERROR(VLOOKUP($B79,'Round  (8)'!B:AI,7,0),0)</f>
        <v>0</v>
      </c>
      <c r="N79" s="162">
        <f>IFERROR(VLOOKUP($B79,'Round  (9)'!B:AD,7,0),0)</f>
        <v>0</v>
      </c>
      <c r="O79" s="162">
        <f>IFERROR(VLOOKUP($B79,'Round  (10)'!B:T,7,0),0)</f>
        <v>0</v>
      </c>
      <c r="P79" s="162">
        <f>IFERROR(VLOOKUP($B79,'Round  (11)'!B:AA,7,0),0)</f>
        <v>0</v>
      </c>
      <c r="Q79" s="162">
        <f>IFERROR(VLOOKUP($B79,'Round  (12)'!B:AA,7,0),0)</f>
        <v>0</v>
      </c>
      <c r="R79" s="11" cm="1">
        <f t="array" ref="R79">IFERROR(SUM(F79:P79)-SUM(LARGE(F79:P79,{1,2})),F79)</f>
        <v>0</v>
      </c>
      <c r="S79" s="35" t="e">
        <f>VLOOKUP(B79,#REF!,9,0)+#REF!</f>
        <v>#REF!</v>
      </c>
      <c r="T79" s="165">
        <f t="shared" si="19"/>
        <v>0</v>
      </c>
      <c r="U79" s="83">
        <f t="shared" si="16"/>
        <v>0</v>
      </c>
      <c r="V79" s="97">
        <f t="shared" si="17"/>
        <v>0</v>
      </c>
      <c r="W79" s="100">
        <f t="shared" si="18"/>
        <v>0</v>
      </c>
      <c r="Z79" s="69">
        <v>76</v>
      </c>
      <c r="AA79" s="131" t="s">
        <v>392</v>
      </c>
      <c r="AB79" s="69" t="s">
        <v>351</v>
      </c>
      <c r="AC79" s="69"/>
      <c r="AD79" s="69" t="s">
        <v>347</v>
      </c>
      <c r="AG79" s="69" t="s">
        <v>367</v>
      </c>
      <c r="AH79" s="132"/>
      <c r="AI79" s="69"/>
      <c r="AJ79" s="69"/>
    </row>
    <row r="80" spans="1:36" x14ac:dyDescent="0.3">
      <c r="A80" s="93">
        <v>82</v>
      </c>
      <c r="B80" s="170" t="s">
        <v>360</v>
      </c>
      <c r="C80" s="45">
        <f t="shared" si="13"/>
        <v>0</v>
      </c>
      <c r="D80" s="45" t="str">
        <f t="shared" si="14"/>
        <v>Portsmouth</v>
      </c>
      <c r="E80" s="45" t="str">
        <f t="shared" si="15"/>
        <v>NM</v>
      </c>
      <c r="F80" s="162">
        <f>IFERROR(VLOOKUP($B80,'Round 1'!B:AM,4,0),0)</f>
        <v>0</v>
      </c>
      <c r="G80" s="162">
        <f>IFERROR(VLOOKUP($B80,'Round  (2)'!B:AI,7,0),0)</f>
        <v>0</v>
      </c>
      <c r="H80" s="162">
        <f>IFERROR(VLOOKUP($B80,'Round  (3)'!B:AE,7,0),0)</f>
        <v>0</v>
      </c>
      <c r="I80" s="162">
        <f>IFERROR(VLOOKUP($B80,'Round (4)'!B:AG,7,0),0)</f>
        <v>0</v>
      </c>
      <c r="J80" s="162">
        <f>IFERROR(VLOOKUP($B80,'Round  (5)'!B:AL,7,0),0)</f>
        <v>0</v>
      </c>
      <c r="K80" s="162">
        <f>IFERROR(VLOOKUP($B80,'Round  (6)'!B:AL,7,0),0)</f>
        <v>0</v>
      </c>
      <c r="L80" s="162">
        <f>IFERROR(VLOOKUP($B80,'Round  (7)'!B:AL,7,0),0)</f>
        <v>0</v>
      </c>
      <c r="M80" s="162">
        <f>IFERROR(VLOOKUP($B80,'Round  (8)'!B:AI,7,0),0)</f>
        <v>0</v>
      </c>
      <c r="N80" s="162">
        <f>IFERROR(VLOOKUP($B80,'Round  (9)'!B:AD,7,0),0)</f>
        <v>0</v>
      </c>
      <c r="O80" s="162">
        <f>IFERROR(VLOOKUP($B80,'Round  (10)'!B:T,7,0),0)</f>
        <v>0</v>
      </c>
      <c r="P80" s="162">
        <f>IFERROR(VLOOKUP($B80,'Round  (11)'!B:AA,7,0),0)</f>
        <v>0</v>
      </c>
      <c r="Q80" s="162">
        <f>IFERROR(VLOOKUP($B80,'Round  (12)'!B:AA,7,0),0)</f>
        <v>0</v>
      </c>
      <c r="R80" s="11" cm="1">
        <f t="array" ref="R80">IFERROR(SUM(F80:P80)-SUM(LARGE(F80:P80,{1,2})),F80)</f>
        <v>0</v>
      </c>
      <c r="S80" s="35">
        <f>SUM(E80:F80)</f>
        <v>0</v>
      </c>
      <c r="T80" s="165">
        <f t="shared" si="19"/>
        <v>0</v>
      </c>
      <c r="U80" s="83">
        <f t="shared" si="16"/>
        <v>0</v>
      </c>
      <c r="V80" s="97">
        <f t="shared" si="17"/>
        <v>0</v>
      </c>
      <c r="W80" s="100">
        <f t="shared" si="18"/>
        <v>0</v>
      </c>
      <c r="Z80" s="69">
        <v>77</v>
      </c>
      <c r="AA80" s="131" t="s">
        <v>403</v>
      </c>
      <c r="AB80" s="69" t="s">
        <v>355</v>
      </c>
      <c r="AC80" s="69"/>
      <c r="AD80" s="69" t="s">
        <v>347</v>
      </c>
      <c r="AG80" s="69" t="s">
        <v>499</v>
      </c>
      <c r="AH80" s="132"/>
      <c r="AI80" s="69"/>
      <c r="AJ80" s="69"/>
    </row>
    <row r="81" spans="1:36" x14ac:dyDescent="0.3">
      <c r="A81" s="93">
        <v>83</v>
      </c>
      <c r="B81" s="170" t="s">
        <v>431</v>
      </c>
      <c r="C81" s="45" t="str">
        <f t="shared" si="13"/>
        <v>0</v>
      </c>
      <c r="D81" s="45" t="str">
        <f t="shared" si="14"/>
        <v/>
      </c>
      <c r="E81" s="45" t="str">
        <f t="shared" si="15"/>
        <v>NM</v>
      </c>
      <c r="F81" s="162">
        <f>IFERROR(VLOOKUP($B81,'Round 1'!B:AM,4,0),0)</f>
        <v>0</v>
      </c>
      <c r="G81" s="162">
        <f>IFERROR(VLOOKUP($B81,'Round  (2)'!B:AI,7,0),0)</f>
        <v>0</v>
      </c>
      <c r="H81" s="162">
        <f>IFERROR(VLOOKUP($B81,'Round  (3)'!B:AE,7,0),0)</f>
        <v>0</v>
      </c>
      <c r="I81" s="162">
        <f>IFERROR(VLOOKUP($B81,'Round (4)'!B:AG,7,0),0)</f>
        <v>0</v>
      </c>
      <c r="J81" s="162">
        <f>IFERROR(VLOOKUP($B81,'Round  (5)'!B:AL,7,0),0)</f>
        <v>0</v>
      </c>
      <c r="K81" s="162">
        <f>IFERROR(VLOOKUP($B81,'Round  (6)'!B:AL,7,0),0)</f>
        <v>0</v>
      </c>
      <c r="L81" s="162">
        <f>IFERROR(VLOOKUP($B81,'Round  (7)'!B:AL,7,0),0)</f>
        <v>0</v>
      </c>
      <c r="M81" s="162">
        <f>IFERROR(VLOOKUP($B81,'Round  (8)'!B:AI,7,0),0)</f>
        <v>0</v>
      </c>
      <c r="N81" s="162">
        <f>IFERROR(VLOOKUP($B81,'Round  (9)'!B:AD,7,0),0)</f>
        <v>0</v>
      </c>
      <c r="O81" s="162">
        <f>IFERROR(VLOOKUP($B81,'Round  (10)'!B:T,7,0),0)</f>
        <v>0</v>
      </c>
      <c r="P81" s="162">
        <f>IFERROR(VLOOKUP($B81,'Round  (11)'!B:AA,7,0),0)</f>
        <v>0</v>
      </c>
      <c r="Q81" s="162">
        <f>IFERROR(VLOOKUP($B81,'Round  (12)'!B:AA,7,0),0)</f>
        <v>0</v>
      </c>
      <c r="R81" s="11" cm="1">
        <f t="array" ref="R81">IFERROR(SUM(F81:P81)-SUM(LARGE(F81:P81,{1,2})),F81)</f>
        <v>0</v>
      </c>
      <c r="S81" s="35" t="e">
        <f>VLOOKUP(B81,#REF!,9,0)+#REF!</f>
        <v>#REF!</v>
      </c>
      <c r="T81" s="165">
        <f t="shared" si="19"/>
        <v>0</v>
      </c>
      <c r="U81" s="83">
        <f t="shared" si="16"/>
        <v>0</v>
      </c>
      <c r="V81" s="97">
        <f t="shared" si="17"/>
        <v>0</v>
      </c>
      <c r="W81" s="100">
        <f t="shared" si="18"/>
        <v>0</v>
      </c>
      <c r="Z81" s="69">
        <v>78</v>
      </c>
      <c r="AA81" s="131" t="s">
        <v>420</v>
      </c>
      <c r="AB81" s="69" t="s">
        <v>356</v>
      </c>
      <c r="AC81" s="69"/>
      <c r="AD81" s="69" t="s">
        <v>350</v>
      </c>
      <c r="AG81" s="69" t="s">
        <v>33</v>
      </c>
      <c r="AH81" s="132"/>
      <c r="AI81" s="69"/>
      <c r="AJ81" s="69"/>
    </row>
    <row r="82" spans="1:36" x14ac:dyDescent="0.3">
      <c r="A82" s="93">
        <v>84</v>
      </c>
      <c r="B82" s="170" t="s">
        <v>432</v>
      </c>
      <c r="C82" s="45" t="str">
        <f t="shared" si="13"/>
        <v>0</v>
      </c>
      <c r="D82" s="45" t="str">
        <f t="shared" si="14"/>
        <v/>
      </c>
      <c r="E82" s="45" t="str">
        <f t="shared" si="15"/>
        <v>NM</v>
      </c>
      <c r="F82" s="162">
        <f>IFERROR(VLOOKUP($B82,'Round 1'!B:AM,4,0),0)</f>
        <v>0</v>
      </c>
      <c r="G82" s="162">
        <f>IFERROR(VLOOKUP($B82,'Round  (2)'!B:AI,7,0),0)</f>
        <v>0</v>
      </c>
      <c r="H82" s="162">
        <f>IFERROR(VLOOKUP($B82,'Round  (3)'!B:AE,7,0),0)</f>
        <v>0</v>
      </c>
      <c r="I82" s="162">
        <f>IFERROR(VLOOKUP($B82,'Round (4)'!B:AG,7,0),0)</f>
        <v>0</v>
      </c>
      <c r="J82" s="162">
        <f>IFERROR(VLOOKUP($B82,'Round  (5)'!B:AL,7,0),0)</f>
        <v>0</v>
      </c>
      <c r="K82" s="162">
        <f>IFERROR(VLOOKUP($B82,'Round  (6)'!B:AL,7,0),0)</f>
        <v>0</v>
      </c>
      <c r="L82" s="162">
        <f>IFERROR(VLOOKUP($B82,'Round  (7)'!B:AL,7,0),0)</f>
        <v>0</v>
      </c>
      <c r="M82" s="162">
        <f>IFERROR(VLOOKUP($B82,'Round  (8)'!B:AI,7,0),0)</f>
        <v>0</v>
      </c>
      <c r="N82" s="162">
        <f>IFERROR(VLOOKUP($B82,'Round  (9)'!B:AD,7,0),0)</f>
        <v>0</v>
      </c>
      <c r="O82" s="162">
        <f>IFERROR(VLOOKUP($B82,'Round  (10)'!B:T,7,0),0)</f>
        <v>0</v>
      </c>
      <c r="P82" s="162">
        <f>IFERROR(VLOOKUP($B82,'Round  (11)'!B:AA,7,0),0)</f>
        <v>0</v>
      </c>
      <c r="Q82" s="162">
        <f>IFERROR(VLOOKUP($B82,'Round  (12)'!B:AA,7,0),0)</f>
        <v>0</v>
      </c>
      <c r="R82" s="11" cm="1">
        <f t="array" ref="R82">IFERROR(SUM(F82:P82)-SUM(LARGE(F82:P82,{1,2})),F82)</f>
        <v>0</v>
      </c>
      <c r="S82" s="35" t="e">
        <f>VLOOKUP(B82,#REF!,9,0)+#REF!</f>
        <v>#REF!</v>
      </c>
      <c r="T82" s="165">
        <f t="shared" si="19"/>
        <v>0</v>
      </c>
      <c r="U82" s="83">
        <f t="shared" si="16"/>
        <v>0</v>
      </c>
      <c r="V82" s="97">
        <f t="shared" si="17"/>
        <v>0</v>
      </c>
      <c r="W82" s="100">
        <f t="shared" si="18"/>
        <v>0</v>
      </c>
      <c r="Z82" s="69">
        <v>79</v>
      </c>
      <c r="AA82" s="69" t="s">
        <v>422</v>
      </c>
      <c r="AB82" s="69" t="s">
        <v>423</v>
      </c>
      <c r="AC82" s="69" t="s">
        <v>363</v>
      </c>
      <c r="AD82" s="69" t="s">
        <v>350</v>
      </c>
      <c r="AG82" s="69" t="s">
        <v>158</v>
      </c>
      <c r="AH82" s="132"/>
      <c r="AI82" s="69"/>
      <c r="AJ82" s="69"/>
    </row>
    <row r="83" spans="1:36" x14ac:dyDescent="0.3">
      <c r="A83" s="93">
        <v>85</v>
      </c>
      <c r="B83" s="170" t="s">
        <v>435</v>
      </c>
      <c r="C83" s="45" t="str">
        <f t="shared" si="13"/>
        <v>0</v>
      </c>
      <c r="D83" s="45" t="str">
        <f t="shared" si="14"/>
        <v/>
      </c>
      <c r="E83" s="45" t="str">
        <f t="shared" si="15"/>
        <v>NM</v>
      </c>
      <c r="F83" s="162">
        <f>IFERROR(VLOOKUP($B83,'Round 1'!B:AM,4,0),0)</f>
        <v>0</v>
      </c>
      <c r="G83" s="162">
        <f>IFERROR(VLOOKUP($B83,'Round  (2)'!B:AI,7,0),0)</f>
        <v>0</v>
      </c>
      <c r="H83" s="162">
        <f>IFERROR(VLOOKUP($B83,'Round  (3)'!B:AE,7,0),0)</f>
        <v>0</v>
      </c>
      <c r="I83" s="162">
        <f>IFERROR(VLOOKUP($B83,'Round (4)'!B:AG,7,0),0)</f>
        <v>0</v>
      </c>
      <c r="J83" s="162">
        <f>IFERROR(VLOOKUP($B83,'Round  (5)'!B:AL,7,0),0)</f>
        <v>0</v>
      </c>
      <c r="K83" s="162">
        <f>IFERROR(VLOOKUP($B83,'Round  (6)'!B:AL,7,0),0)</f>
        <v>0</v>
      </c>
      <c r="L83" s="162">
        <f>IFERROR(VLOOKUP($B83,'Round  (7)'!B:AL,7,0),0)</f>
        <v>0</v>
      </c>
      <c r="M83" s="162">
        <f>IFERROR(VLOOKUP($B83,'Round  (8)'!B:AI,7,0),0)</f>
        <v>0</v>
      </c>
      <c r="N83" s="162">
        <f>IFERROR(VLOOKUP($B83,'Round  (9)'!B:AD,7,0),0)</f>
        <v>0</v>
      </c>
      <c r="O83" s="162">
        <f>IFERROR(VLOOKUP($B83,'Round  (10)'!B:T,7,0),0)</f>
        <v>0</v>
      </c>
      <c r="P83" s="162">
        <f>IFERROR(VLOOKUP($B83,'Round  (11)'!B:AA,7,0),0)</f>
        <v>0</v>
      </c>
      <c r="Q83" s="162">
        <f>IFERROR(VLOOKUP($B83,'Round  (12)'!B:AA,7,0),0)</f>
        <v>0</v>
      </c>
      <c r="R83" s="11" cm="1">
        <f t="array" ref="R83">IFERROR(SUM(F83:P83)-SUM(LARGE(F83:P83,{1,2})),F83)</f>
        <v>0</v>
      </c>
      <c r="S83" s="35" t="e">
        <f>VLOOKUP(B83,#REF!,9,0)+#REF!</f>
        <v>#REF!</v>
      </c>
      <c r="T83" s="165">
        <f t="shared" si="19"/>
        <v>0</v>
      </c>
      <c r="U83" s="83">
        <f t="shared" si="16"/>
        <v>0</v>
      </c>
      <c r="V83" s="97">
        <f t="shared" si="17"/>
        <v>0</v>
      </c>
      <c r="W83" s="100">
        <f t="shared" si="18"/>
        <v>0</v>
      </c>
      <c r="Z83" s="69">
        <v>80</v>
      </c>
      <c r="AA83" s="131" t="s">
        <v>40</v>
      </c>
      <c r="AB83" s="69" t="s">
        <v>362</v>
      </c>
      <c r="AC83" s="69"/>
      <c r="AD83" s="69" t="s">
        <v>347</v>
      </c>
      <c r="AG83" s="69" t="s">
        <v>402</v>
      </c>
      <c r="AH83" s="132"/>
      <c r="AI83" s="69"/>
      <c r="AJ83" s="69"/>
    </row>
    <row r="84" spans="1:36" x14ac:dyDescent="0.3">
      <c r="A84" s="93">
        <v>86</v>
      </c>
      <c r="B84" s="170" t="s">
        <v>436</v>
      </c>
      <c r="C84" s="45" t="str">
        <f t="shared" si="13"/>
        <v>0</v>
      </c>
      <c r="D84" s="45" t="str">
        <f t="shared" si="14"/>
        <v/>
      </c>
      <c r="E84" s="45" t="str">
        <f t="shared" si="15"/>
        <v>NM</v>
      </c>
      <c r="F84" s="162">
        <f>IFERROR(VLOOKUP($B84,'Round 1'!B:AM,4,0),0)</f>
        <v>0</v>
      </c>
      <c r="G84" s="162">
        <f>IFERROR(VLOOKUP($B84,'Round  (2)'!B:AI,7,0),0)</f>
        <v>0</v>
      </c>
      <c r="H84" s="162">
        <f>IFERROR(VLOOKUP($B84,'Round  (3)'!B:AE,7,0),0)</f>
        <v>0</v>
      </c>
      <c r="I84" s="162">
        <f>IFERROR(VLOOKUP($B84,'Round (4)'!B:AG,7,0),0)</f>
        <v>0</v>
      </c>
      <c r="J84" s="162">
        <f>IFERROR(VLOOKUP($B84,'Round  (5)'!B:AL,7,0),0)</f>
        <v>0</v>
      </c>
      <c r="K84" s="162">
        <f>IFERROR(VLOOKUP($B84,'Round  (6)'!B:AL,7,0),0)</f>
        <v>0</v>
      </c>
      <c r="L84" s="162">
        <f>IFERROR(VLOOKUP($B84,'Round  (7)'!B:AL,7,0),0)</f>
        <v>0</v>
      </c>
      <c r="M84" s="162">
        <f>IFERROR(VLOOKUP($B84,'Round  (8)'!B:AI,7,0),0)</f>
        <v>0</v>
      </c>
      <c r="N84" s="162">
        <f>IFERROR(VLOOKUP($B84,'Round  (9)'!B:AD,7,0),0)</f>
        <v>0</v>
      </c>
      <c r="O84" s="162">
        <f>IFERROR(VLOOKUP($B84,'Round  (10)'!B:T,7,0),0)</f>
        <v>0</v>
      </c>
      <c r="P84" s="162">
        <f>IFERROR(VLOOKUP($B84,'Round  (11)'!B:AA,7,0),0)</f>
        <v>0</v>
      </c>
      <c r="Q84" s="162">
        <f>IFERROR(VLOOKUP($B84,'Round  (12)'!B:AA,7,0),0)</f>
        <v>0</v>
      </c>
      <c r="R84" s="11" cm="1">
        <f t="array" ref="R84">IFERROR(SUM(F84:P84)-SUM(LARGE(F84:P84,{1,2})),F84)</f>
        <v>0</v>
      </c>
      <c r="S84" s="35" t="e">
        <f>VLOOKUP(B84,#REF!,9,0)+#REF!</f>
        <v>#REF!</v>
      </c>
      <c r="T84" s="165">
        <f t="shared" si="19"/>
        <v>0</v>
      </c>
      <c r="U84" s="83">
        <f t="shared" si="16"/>
        <v>0</v>
      </c>
      <c r="V84" s="97">
        <f t="shared" si="17"/>
        <v>0</v>
      </c>
      <c r="W84" s="100">
        <f t="shared" si="18"/>
        <v>0</v>
      </c>
      <c r="Z84" s="69">
        <v>81</v>
      </c>
      <c r="AA84" s="69" t="s">
        <v>171</v>
      </c>
      <c r="AB84" s="69" t="s">
        <v>368</v>
      </c>
      <c r="AC84" s="69" t="s">
        <v>363</v>
      </c>
      <c r="AD84" s="69" t="s">
        <v>347</v>
      </c>
      <c r="AG84" s="69" t="s">
        <v>385</v>
      </c>
      <c r="AH84" s="132"/>
      <c r="AI84" s="69"/>
      <c r="AJ84" s="69"/>
    </row>
    <row r="85" spans="1:36" x14ac:dyDescent="0.3">
      <c r="A85" s="93">
        <v>87</v>
      </c>
      <c r="B85" s="170" t="s">
        <v>437</v>
      </c>
      <c r="C85" s="45" t="str">
        <f t="shared" si="13"/>
        <v>0</v>
      </c>
      <c r="D85" s="45" t="str">
        <f t="shared" si="14"/>
        <v/>
      </c>
      <c r="E85" s="45" t="str">
        <f t="shared" si="15"/>
        <v>NM</v>
      </c>
      <c r="F85" s="162">
        <f>IFERROR(VLOOKUP($B85,'Round 1'!B:AM,4,0),0)</f>
        <v>0</v>
      </c>
      <c r="G85" s="162">
        <f>IFERROR(VLOOKUP($B85,'Round  (2)'!B:AI,7,0),0)</f>
        <v>0</v>
      </c>
      <c r="H85" s="162">
        <f>IFERROR(VLOOKUP($B85,'Round  (3)'!B:AE,7,0),0)</f>
        <v>0</v>
      </c>
      <c r="I85" s="162">
        <f>IFERROR(VLOOKUP($B85,'Round (4)'!B:AG,7,0),0)</f>
        <v>0</v>
      </c>
      <c r="J85" s="162">
        <f>IFERROR(VLOOKUP($B85,'Round  (5)'!B:AL,7,0),0)</f>
        <v>0</v>
      </c>
      <c r="K85" s="162">
        <f>IFERROR(VLOOKUP($B85,'Round  (6)'!B:AL,7,0),0)</f>
        <v>0</v>
      </c>
      <c r="L85" s="162">
        <f>IFERROR(VLOOKUP($B85,'Round  (7)'!B:AL,7,0),0)</f>
        <v>0</v>
      </c>
      <c r="M85" s="162">
        <f>IFERROR(VLOOKUP($B85,'Round  (8)'!B:AI,7,0),0)</f>
        <v>0</v>
      </c>
      <c r="N85" s="162">
        <f>IFERROR(VLOOKUP($B85,'Round  (9)'!B:AD,7,0),0)</f>
        <v>0</v>
      </c>
      <c r="O85" s="162">
        <f>IFERROR(VLOOKUP($B85,'Round  (10)'!B:T,7,0),0)</f>
        <v>0</v>
      </c>
      <c r="P85" s="162">
        <f>IFERROR(VLOOKUP($B85,'Round  (11)'!B:AA,7,0),0)</f>
        <v>0</v>
      </c>
      <c r="Q85" s="162">
        <f>IFERROR(VLOOKUP($B85,'Round  (12)'!B:AA,7,0),0)</f>
        <v>0</v>
      </c>
      <c r="R85" s="11" cm="1">
        <f t="array" ref="R85">IFERROR(SUM(F85:P85)-SUM(LARGE(F85:P85,{1,2})),F85)</f>
        <v>0</v>
      </c>
      <c r="S85" s="35" t="e">
        <f>VLOOKUP(B85,#REF!,9,0)+#REF!</f>
        <v>#REF!</v>
      </c>
      <c r="T85" s="165">
        <f t="shared" si="19"/>
        <v>0</v>
      </c>
      <c r="U85" s="83">
        <f t="shared" si="16"/>
        <v>0</v>
      </c>
      <c r="V85" s="97">
        <f t="shared" si="17"/>
        <v>0</v>
      </c>
      <c r="W85" s="100">
        <f t="shared" si="18"/>
        <v>0</v>
      </c>
      <c r="Z85" s="69">
        <v>82</v>
      </c>
      <c r="AA85" s="69" t="s">
        <v>88</v>
      </c>
      <c r="AB85" s="69" t="s">
        <v>400</v>
      </c>
      <c r="AC85" s="69" t="s">
        <v>363</v>
      </c>
      <c r="AD85" s="69" t="s">
        <v>347</v>
      </c>
      <c r="AG85" s="69" t="s">
        <v>359</v>
      </c>
      <c r="AH85" s="132"/>
      <c r="AI85" s="69"/>
      <c r="AJ85" s="69"/>
    </row>
    <row r="86" spans="1:36" x14ac:dyDescent="0.3">
      <c r="A86" s="93">
        <v>88</v>
      </c>
      <c r="B86" s="170" t="s">
        <v>438</v>
      </c>
      <c r="C86" s="45" t="str">
        <f t="shared" si="13"/>
        <v>0</v>
      </c>
      <c r="D86" s="45" t="str">
        <f t="shared" si="14"/>
        <v/>
      </c>
      <c r="E86" s="45" t="str">
        <f t="shared" si="15"/>
        <v>NM</v>
      </c>
      <c r="F86" s="162">
        <f>IFERROR(VLOOKUP($B86,'Round 1'!B:AM,4,0),0)</f>
        <v>0</v>
      </c>
      <c r="G86" s="162">
        <f>IFERROR(VLOOKUP($B86,'Round  (2)'!B:AI,7,0),0)</f>
        <v>0</v>
      </c>
      <c r="H86" s="162">
        <f>IFERROR(VLOOKUP($B86,'Round  (3)'!B:AE,7,0),0)</f>
        <v>0</v>
      </c>
      <c r="I86" s="162">
        <f>IFERROR(VLOOKUP($B86,'Round (4)'!B:AG,7,0),0)</f>
        <v>0</v>
      </c>
      <c r="J86" s="162">
        <f>IFERROR(VLOOKUP($B86,'Round  (5)'!B:AL,7,0),0)</f>
        <v>0</v>
      </c>
      <c r="K86" s="162">
        <f>IFERROR(VLOOKUP($B86,'Round  (6)'!B:AL,7,0),0)</f>
        <v>0</v>
      </c>
      <c r="L86" s="162">
        <f>IFERROR(VLOOKUP($B86,'Round  (7)'!B:AL,7,0),0)</f>
        <v>0</v>
      </c>
      <c r="M86" s="162">
        <f>IFERROR(VLOOKUP($B86,'Round  (8)'!B:AI,7,0),0)</f>
        <v>0</v>
      </c>
      <c r="N86" s="162">
        <f>IFERROR(VLOOKUP($B86,'Round  (9)'!B:AD,7,0),0)</f>
        <v>0</v>
      </c>
      <c r="O86" s="162">
        <f>IFERROR(VLOOKUP($B86,'Round  (10)'!B:T,7,0),0)</f>
        <v>0</v>
      </c>
      <c r="P86" s="162">
        <f>IFERROR(VLOOKUP($B86,'Round  (11)'!B:AA,7,0),0)</f>
        <v>0</v>
      </c>
      <c r="Q86" s="162">
        <f>IFERROR(VLOOKUP($B86,'Round  (12)'!B:AA,7,0),0)</f>
        <v>0</v>
      </c>
      <c r="R86" s="11" cm="1">
        <f t="array" ref="R86">IFERROR(SUM(F86:P86)-SUM(LARGE(F86:P86,{1,2})),F86)</f>
        <v>0</v>
      </c>
      <c r="S86" s="35" t="e">
        <f>VLOOKUP(B86,#REF!,9,0)+#REF!</f>
        <v>#REF!</v>
      </c>
      <c r="T86" s="165">
        <f t="shared" si="19"/>
        <v>0</v>
      </c>
      <c r="U86" s="83">
        <f t="shared" si="16"/>
        <v>0</v>
      </c>
      <c r="V86" s="97">
        <f t="shared" si="17"/>
        <v>0</v>
      </c>
      <c r="W86" s="100">
        <f t="shared" si="18"/>
        <v>0</v>
      </c>
      <c r="Z86" s="69">
        <v>83</v>
      </c>
      <c r="AA86" s="69" t="s">
        <v>426</v>
      </c>
      <c r="AB86" s="69" t="s">
        <v>355</v>
      </c>
      <c r="AC86" s="69" t="s">
        <v>363</v>
      </c>
      <c r="AD86" s="69" t="s">
        <v>350</v>
      </c>
      <c r="AG86" s="69" t="s">
        <v>10</v>
      </c>
      <c r="AH86" s="132"/>
      <c r="AI86" s="69"/>
      <c r="AJ86" s="69"/>
    </row>
    <row r="87" spans="1:36" x14ac:dyDescent="0.3">
      <c r="A87" s="93">
        <v>89</v>
      </c>
      <c r="B87" s="170" t="s">
        <v>439</v>
      </c>
      <c r="C87" s="45" t="str">
        <f t="shared" si="13"/>
        <v>0</v>
      </c>
      <c r="D87" s="45" t="str">
        <f t="shared" si="14"/>
        <v/>
      </c>
      <c r="E87" s="45" t="str">
        <f t="shared" si="15"/>
        <v>NM</v>
      </c>
      <c r="F87" s="162">
        <f>IFERROR(VLOOKUP($B87,'Round 1'!B:AM,4,0),0)</f>
        <v>0</v>
      </c>
      <c r="G87" s="162">
        <f>IFERROR(VLOOKUP($B87,'Round  (2)'!B:AI,7,0),0)</f>
        <v>0</v>
      </c>
      <c r="H87" s="162">
        <f>IFERROR(VLOOKUP($B87,'Round  (3)'!B:AE,7,0),0)</f>
        <v>0</v>
      </c>
      <c r="I87" s="162">
        <f>IFERROR(VLOOKUP($B87,'Round (4)'!B:AG,7,0),0)</f>
        <v>0</v>
      </c>
      <c r="J87" s="162">
        <f>IFERROR(VLOOKUP($B87,'Round  (5)'!B:AL,7,0),0)</f>
        <v>0</v>
      </c>
      <c r="K87" s="162">
        <f>IFERROR(VLOOKUP($B87,'Round  (6)'!B:AL,7,0),0)</f>
        <v>0</v>
      </c>
      <c r="L87" s="162">
        <f>IFERROR(VLOOKUP($B87,'Round  (7)'!B:AL,7,0),0)</f>
        <v>0</v>
      </c>
      <c r="M87" s="162">
        <f>IFERROR(VLOOKUP($B87,'Round  (8)'!B:AI,7,0),0)</f>
        <v>0</v>
      </c>
      <c r="N87" s="162">
        <f>IFERROR(VLOOKUP($B87,'Round  (9)'!B:AD,7,0),0)</f>
        <v>0</v>
      </c>
      <c r="O87" s="162">
        <f>IFERROR(VLOOKUP($B87,'Round  (10)'!B:T,7,0),0)</f>
        <v>0</v>
      </c>
      <c r="P87" s="162">
        <f>IFERROR(VLOOKUP($B87,'Round  (11)'!B:AA,7,0),0)</f>
        <v>0</v>
      </c>
      <c r="Q87" s="162">
        <f>IFERROR(VLOOKUP($B87,'Round  (12)'!B:AA,7,0),0)</f>
        <v>0</v>
      </c>
      <c r="R87" s="11" cm="1">
        <f t="array" ref="R87">IFERROR(SUM(F87:P87)-SUM(LARGE(F87:P87,{1,2})),F87)</f>
        <v>0</v>
      </c>
      <c r="S87" s="35" t="e">
        <f>VLOOKUP(B87,#REF!,9,0)+#REF!</f>
        <v>#REF!</v>
      </c>
      <c r="T87" s="165">
        <f t="shared" si="19"/>
        <v>0</v>
      </c>
      <c r="U87" s="83">
        <f t="shared" si="16"/>
        <v>0</v>
      </c>
      <c r="V87" s="97">
        <f t="shared" si="17"/>
        <v>0</v>
      </c>
      <c r="W87" s="100">
        <f t="shared" si="18"/>
        <v>0</v>
      </c>
      <c r="Z87" s="69">
        <v>84</v>
      </c>
      <c r="AA87" s="69" t="s">
        <v>428</v>
      </c>
      <c r="AB87" s="69" t="s">
        <v>355</v>
      </c>
      <c r="AC87" s="69"/>
      <c r="AD87" s="69" t="s">
        <v>350</v>
      </c>
      <c r="AG87" s="69" t="s">
        <v>353</v>
      </c>
      <c r="AH87" s="132"/>
      <c r="AI87" s="69"/>
      <c r="AJ87" s="69"/>
    </row>
    <row r="88" spans="1:36" x14ac:dyDescent="0.3">
      <c r="A88" s="93">
        <v>90</v>
      </c>
      <c r="B88" s="170" t="s">
        <v>440</v>
      </c>
      <c r="C88" s="45" t="str">
        <f t="shared" si="13"/>
        <v>0</v>
      </c>
      <c r="D88" s="45" t="str">
        <f t="shared" si="14"/>
        <v/>
      </c>
      <c r="E88" s="45" t="str">
        <f t="shared" si="15"/>
        <v>NM</v>
      </c>
      <c r="F88" s="162">
        <f>IFERROR(VLOOKUP($B88,'Round 1'!B:AM,4,0),0)</f>
        <v>0</v>
      </c>
      <c r="G88" s="162">
        <f>IFERROR(VLOOKUP($B88,'Round  (2)'!B:AI,7,0),0)</f>
        <v>0</v>
      </c>
      <c r="H88" s="162">
        <f>IFERROR(VLOOKUP($B88,'Round  (3)'!B:AE,7,0),0)</f>
        <v>0</v>
      </c>
      <c r="I88" s="162">
        <f>IFERROR(VLOOKUP($B88,'Round (4)'!B:AG,7,0),0)</f>
        <v>0</v>
      </c>
      <c r="J88" s="162">
        <f>IFERROR(VLOOKUP($B88,'Round  (5)'!B:AL,7,0),0)</f>
        <v>0</v>
      </c>
      <c r="K88" s="162">
        <f>IFERROR(VLOOKUP($B88,'Round  (6)'!B:AL,7,0),0)</f>
        <v>0</v>
      </c>
      <c r="L88" s="162">
        <f>IFERROR(VLOOKUP($B88,'Round  (7)'!B:AL,7,0),0)</f>
        <v>0</v>
      </c>
      <c r="M88" s="162">
        <f>IFERROR(VLOOKUP($B88,'Round  (8)'!B:AI,7,0),0)</f>
        <v>0</v>
      </c>
      <c r="N88" s="162">
        <f>IFERROR(VLOOKUP($B88,'Round  (9)'!B:AD,7,0),0)</f>
        <v>0</v>
      </c>
      <c r="O88" s="162">
        <f>IFERROR(VLOOKUP($B88,'Round  (10)'!B:T,7,0),0)</f>
        <v>0</v>
      </c>
      <c r="P88" s="162">
        <f>IFERROR(VLOOKUP($B88,'Round  (11)'!B:AA,7,0),0)</f>
        <v>0</v>
      </c>
      <c r="Q88" s="162">
        <f>IFERROR(VLOOKUP($B88,'Round  (12)'!B:AA,7,0),0)</f>
        <v>0</v>
      </c>
      <c r="R88" s="11" cm="1">
        <f t="array" ref="R88">IFERROR(SUM(F88:P88)-SUM(LARGE(F88:P88,{1,2})),F88)</f>
        <v>0</v>
      </c>
      <c r="S88" s="35" t="e">
        <f>VLOOKUP(B88,#REF!,9,0)+#REF!</f>
        <v>#REF!</v>
      </c>
      <c r="T88" s="165">
        <f t="shared" si="19"/>
        <v>0</v>
      </c>
      <c r="U88" s="83">
        <f t="shared" si="16"/>
        <v>0</v>
      </c>
      <c r="V88" s="97">
        <f t="shared" si="17"/>
        <v>0</v>
      </c>
      <c r="W88" s="100">
        <f t="shared" si="18"/>
        <v>0</v>
      </c>
      <c r="Z88" s="69">
        <v>85</v>
      </c>
      <c r="AA88" s="69" t="s">
        <v>429</v>
      </c>
      <c r="AB88" s="69" t="s">
        <v>351</v>
      </c>
      <c r="AC88" s="69"/>
      <c r="AD88" s="69" t="s">
        <v>350</v>
      </c>
      <c r="AG88" s="69" t="s">
        <v>501</v>
      </c>
      <c r="AH88" s="132"/>
      <c r="AI88" s="69"/>
      <c r="AJ88" s="69"/>
    </row>
    <row r="89" spans="1:36" x14ac:dyDescent="0.3">
      <c r="A89" s="93">
        <v>91</v>
      </c>
      <c r="B89" s="170" t="s">
        <v>441</v>
      </c>
      <c r="C89" s="45" t="str">
        <f t="shared" si="13"/>
        <v>0</v>
      </c>
      <c r="D89" s="45" t="str">
        <f t="shared" si="14"/>
        <v/>
      </c>
      <c r="E89" s="45" t="str">
        <f t="shared" si="15"/>
        <v>NM</v>
      </c>
      <c r="F89" s="162">
        <f>IFERROR(VLOOKUP($B89,'Round 1'!B:AM,4,0),0)</f>
        <v>0</v>
      </c>
      <c r="G89" s="162">
        <f>IFERROR(VLOOKUP($B89,'Round  (2)'!B:AI,7,0),0)</f>
        <v>0</v>
      </c>
      <c r="H89" s="162">
        <f>IFERROR(VLOOKUP($B89,'Round  (3)'!B:AE,7,0),0)</f>
        <v>0</v>
      </c>
      <c r="I89" s="162">
        <f>IFERROR(VLOOKUP($B89,'Round (4)'!B:AG,7,0),0)</f>
        <v>0</v>
      </c>
      <c r="J89" s="162">
        <f>IFERROR(VLOOKUP($B89,'Round  (5)'!B:AL,7,0),0)</f>
        <v>0</v>
      </c>
      <c r="K89" s="162">
        <f>IFERROR(VLOOKUP($B89,'Round  (6)'!B:AL,7,0),0)</f>
        <v>0</v>
      </c>
      <c r="L89" s="162">
        <f>IFERROR(VLOOKUP($B89,'Round  (7)'!B:AL,7,0),0)</f>
        <v>0</v>
      </c>
      <c r="M89" s="162">
        <f>IFERROR(VLOOKUP($B89,'Round  (8)'!B:AI,7,0),0)</f>
        <v>0</v>
      </c>
      <c r="N89" s="162">
        <f>IFERROR(VLOOKUP($B89,'Round  (9)'!B:AD,7,0),0)</f>
        <v>0</v>
      </c>
      <c r="O89" s="162">
        <f>IFERROR(VLOOKUP($B89,'Round  (10)'!B:T,7,0),0)</f>
        <v>0</v>
      </c>
      <c r="P89" s="162">
        <f>IFERROR(VLOOKUP($B89,'Round  (11)'!B:AA,7,0),0)</f>
        <v>0</v>
      </c>
      <c r="Q89" s="162">
        <f>IFERROR(VLOOKUP($B89,'Round  (12)'!B:AA,7,0),0)</f>
        <v>0</v>
      </c>
      <c r="R89" s="11" cm="1">
        <f t="array" ref="R89">IFERROR(SUM(F89:P89)-SUM(LARGE(F89:P89,{1,2})),F89)</f>
        <v>0</v>
      </c>
      <c r="S89" s="35" t="e">
        <f>VLOOKUP(B89,#REF!,9,0)+#REF!</f>
        <v>#REF!</v>
      </c>
      <c r="T89" s="165">
        <f t="shared" si="19"/>
        <v>0</v>
      </c>
      <c r="U89" s="83">
        <f t="shared" si="16"/>
        <v>0</v>
      </c>
      <c r="V89" s="97">
        <f t="shared" si="17"/>
        <v>0</v>
      </c>
      <c r="W89" s="100">
        <f t="shared" si="18"/>
        <v>0</v>
      </c>
      <c r="Z89" s="69">
        <v>86</v>
      </c>
      <c r="AA89" s="69" t="s">
        <v>430</v>
      </c>
      <c r="AB89" s="69" t="s">
        <v>351</v>
      </c>
      <c r="AC89" s="69"/>
      <c r="AD89" s="69" t="s">
        <v>350</v>
      </c>
      <c r="AG89" s="69" t="s">
        <v>172</v>
      </c>
      <c r="AH89" s="132"/>
      <c r="AI89" s="69"/>
      <c r="AJ89" s="69"/>
    </row>
    <row r="90" spans="1:36" x14ac:dyDescent="0.3">
      <c r="A90" s="93">
        <v>92</v>
      </c>
      <c r="B90" s="170" t="s">
        <v>442</v>
      </c>
      <c r="C90" s="45" t="str">
        <f t="shared" si="13"/>
        <v>0</v>
      </c>
      <c r="D90" s="45" t="str">
        <f t="shared" si="14"/>
        <v/>
      </c>
      <c r="E90" s="45" t="str">
        <f t="shared" si="15"/>
        <v>NM</v>
      </c>
      <c r="F90" s="162">
        <f>IFERROR(VLOOKUP($B90,'Round 1'!B:AM,4,0),0)</f>
        <v>0</v>
      </c>
      <c r="G90" s="162">
        <f>IFERROR(VLOOKUP($B90,'Round  (2)'!B:AI,7,0),0)</f>
        <v>0</v>
      </c>
      <c r="H90" s="162">
        <f>IFERROR(VLOOKUP($B90,'Round  (3)'!B:AE,7,0),0)</f>
        <v>0</v>
      </c>
      <c r="I90" s="162">
        <f>IFERROR(VLOOKUP($B90,'Round (4)'!B:AG,7,0),0)</f>
        <v>0</v>
      </c>
      <c r="J90" s="162">
        <f>IFERROR(VLOOKUP($B90,'Round  (5)'!B:AL,7,0),0)</f>
        <v>0</v>
      </c>
      <c r="K90" s="162">
        <f>IFERROR(VLOOKUP($B90,'Round  (6)'!B:AL,7,0),0)</f>
        <v>0</v>
      </c>
      <c r="L90" s="162">
        <f>IFERROR(VLOOKUP($B90,'Round  (7)'!B:AL,7,0),0)</f>
        <v>0</v>
      </c>
      <c r="M90" s="162">
        <f>IFERROR(VLOOKUP($B90,'Round  (8)'!B:AI,7,0),0)</f>
        <v>0</v>
      </c>
      <c r="N90" s="162">
        <f>IFERROR(VLOOKUP($B90,'Round  (9)'!B:AD,7,0),0)</f>
        <v>0</v>
      </c>
      <c r="O90" s="162">
        <f>IFERROR(VLOOKUP($B90,'Round  (10)'!B:T,7,0),0)</f>
        <v>0</v>
      </c>
      <c r="P90" s="162">
        <f>IFERROR(VLOOKUP($B90,'Round  (11)'!B:AA,7,0),0)</f>
        <v>0</v>
      </c>
      <c r="Q90" s="162">
        <f>IFERROR(VLOOKUP($B90,'Round  (12)'!B:AA,7,0),0)</f>
        <v>0</v>
      </c>
      <c r="R90" s="11" cm="1">
        <f t="array" ref="R90">IFERROR(SUM(F90:P90)-SUM(LARGE(F90:P90,{1,2})),F90)</f>
        <v>0</v>
      </c>
      <c r="S90" s="35" t="e">
        <f>VLOOKUP(B90,#REF!,9,0)+#REF!</f>
        <v>#REF!</v>
      </c>
      <c r="T90" s="165">
        <f t="shared" si="19"/>
        <v>0</v>
      </c>
      <c r="U90" s="83">
        <f t="shared" si="16"/>
        <v>0</v>
      </c>
      <c r="V90" s="97">
        <f t="shared" si="17"/>
        <v>0</v>
      </c>
      <c r="W90" s="100">
        <f t="shared" si="18"/>
        <v>0</v>
      </c>
      <c r="Z90" s="69">
        <v>87</v>
      </c>
      <c r="AA90" s="69" t="s">
        <v>177</v>
      </c>
      <c r="AB90" s="69" t="s">
        <v>351</v>
      </c>
      <c r="AC90" s="69"/>
      <c r="AD90" s="69" t="s">
        <v>350</v>
      </c>
      <c r="AG90" s="69" t="s">
        <v>502</v>
      </c>
      <c r="AH90" s="132"/>
      <c r="AI90" s="69"/>
      <c r="AJ90" s="69"/>
    </row>
    <row r="91" spans="1:36" x14ac:dyDescent="0.3">
      <c r="A91" s="93">
        <v>93</v>
      </c>
      <c r="B91" s="170" t="s">
        <v>443</v>
      </c>
      <c r="C91" s="45" t="str">
        <f t="shared" si="13"/>
        <v>0</v>
      </c>
      <c r="D91" s="45" t="str">
        <f t="shared" si="14"/>
        <v/>
      </c>
      <c r="E91" s="45" t="str">
        <f t="shared" si="15"/>
        <v>NM</v>
      </c>
      <c r="F91" s="162">
        <f>IFERROR(VLOOKUP($B91,'Round 1'!B:AM,4,0),0)</f>
        <v>0</v>
      </c>
      <c r="G91" s="162">
        <f>IFERROR(VLOOKUP($B91,'Round  (2)'!B:AI,7,0),0)</f>
        <v>0</v>
      </c>
      <c r="H91" s="162">
        <f>IFERROR(VLOOKUP($B91,'Round  (3)'!B:AE,7,0),0)</f>
        <v>0</v>
      </c>
      <c r="I91" s="162">
        <f>IFERROR(VLOOKUP($B91,'Round (4)'!B:AG,7,0),0)</f>
        <v>0</v>
      </c>
      <c r="J91" s="162">
        <f>IFERROR(VLOOKUP($B91,'Round  (5)'!B:AL,7,0),0)</f>
        <v>0</v>
      </c>
      <c r="K91" s="162">
        <f>IFERROR(VLOOKUP($B91,'Round  (6)'!B:AL,7,0),0)</f>
        <v>0</v>
      </c>
      <c r="L91" s="162">
        <f>IFERROR(VLOOKUP($B91,'Round  (7)'!B:AL,7,0),0)</f>
        <v>0</v>
      </c>
      <c r="M91" s="162">
        <f>IFERROR(VLOOKUP($B91,'Round  (8)'!B:AI,7,0),0)</f>
        <v>0</v>
      </c>
      <c r="N91" s="162">
        <f>IFERROR(VLOOKUP($B91,'Round  (9)'!B:AD,7,0),0)</f>
        <v>0</v>
      </c>
      <c r="O91" s="162">
        <f>IFERROR(VLOOKUP($B91,'Round  (10)'!B:T,7,0),0)</f>
        <v>0</v>
      </c>
      <c r="P91" s="162">
        <f>IFERROR(VLOOKUP($B91,'Round  (11)'!B:AA,7,0),0)</f>
        <v>0</v>
      </c>
      <c r="Q91" s="162">
        <f>IFERROR(VLOOKUP($B91,'Round  (12)'!B:AA,7,0),0)</f>
        <v>0</v>
      </c>
      <c r="R91" s="11" cm="1">
        <f t="array" ref="R91">IFERROR(SUM(F91:P91)-SUM(LARGE(F91:P91,{1,2})),F91)</f>
        <v>0</v>
      </c>
      <c r="S91" s="35" t="e">
        <f>VLOOKUP(B91,#REF!,9,0)+#REF!</f>
        <v>#REF!</v>
      </c>
      <c r="T91" s="165">
        <f t="shared" si="19"/>
        <v>0</v>
      </c>
      <c r="U91" s="83">
        <f t="shared" si="16"/>
        <v>0</v>
      </c>
      <c r="V91" s="97">
        <f t="shared" si="17"/>
        <v>0</v>
      </c>
      <c r="W91" s="100">
        <f t="shared" si="18"/>
        <v>0</v>
      </c>
      <c r="Z91" s="69">
        <v>88</v>
      </c>
      <c r="AA91" s="131" t="s">
        <v>433</v>
      </c>
      <c r="AB91" s="69" t="s">
        <v>434</v>
      </c>
      <c r="AC91" s="69"/>
      <c r="AD91" s="69" t="s">
        <v>350</v>
      </c>
      <c r="AG91" s="69" t="s">
        <v>370</v>
      </c>
      <c r="AH91" s="132"/>
      <c r="AI91" s="69"/>
      <c r="AJ91" s="69"/>
    </row>
    <row r="92" spans="1:36" x14ac:dyDescent="0.3">
      <c r="A92" s="93">
        <v>94</v>
      </c>
      <c r="B92" s="170" t="s">
        <v>444</v>
      </c>
      <c r="C92" s="45" t="str">
        <f t="shared" si="13"/>
        <v>0</v>
      </c>
      <c r="D92" s="45" t="str">
        <f t="shared" si="14"/>
        <v/>
      </c>
      <c r="E92" s="45" t="str">
        <f t="shared" si="15"/>
        <v>NM</v>
      </c>
      <c r="F92" s="162">
        <f>IFERROR(VLOOKUP($B92,'Round 1'!B:AM,4,0),0)</f>
        <v>0</v>
      </c>
      <c r="G92" s="162">
        <f>IFERROR(VLOOKUP($B92,'Round  (2)'!B:AI,7,0),0)</f>
        <v>0</v>
      </c>
      <c r="H92" s="162">
        <f>IFERROR(VLOOKUP($B92,'Round  (3)'!B:AE,7,0),0)</f>
        <v>0</v>
      </c>
      <c r="I92" s="162">
        <f>IFERROR(VLOOKUP($B92,'Round (4)'!B:AG,7,0),0)</f>
        <v>0</v>
      </c>
      <c r="J92" s="162">
        <f>IFERROR(VLOOKUP($B92,'Round  (5)'!B:AL,7,0),0)</f>
        <v>0</v>
      </c>
      <c r="K92" s="162">
        <f>IFERROR(VLOOKUP($B92,'Round  (6)'!B:AL,7,0),0)</f>
        <v>0</v>
      </c>
      <c r="L92" s="162">
        <f>IFERROR(VLOOKUP($B92,'Round  (7)'!B:AL,7,0),0)</f>
        <v>0</v>
      </c>
      <c r="M92" s="162">
        <f>IFERROR(VLOOKUP($B92,'Round  (8)'!B:AI,7,0),0)</f>
        <v>0</v>
      </c>
      <c r="N92" s="162">
        <f>IFERROR(VLOOKUP($B92,'Round  (9)'!B:AD,7,0),0)</f>
        <v>0</v>
      </c>
      <c r="O92" s="162">
        <f>IFERROR(VLOOKUP($B92,'Round  (10)'!B:T,7,0),0)</f>
        <v>0</v>
      </c>
      <c r="P92" s="162">
        <f>IFERROR(VLOOKUP($B92,'Round  (11)'!B:AA,7,0),0)</f>
        <v>0</v>
      </c>
      <c r="Q92" s="162">
        <f>IFERROR(VLOOKUP($B92,'Round  (12)'!B:AA,7,0),0)</f>
        <v>0</v>
      </c>
      <c r="R92" s="11" cm="1">
        <f t="array" ref="R92">IFERROR(SUM(F92:P92)-SUM(LARGE(F92:P92,{1,2})),F92)</f>
        <v>0</v>
      </c>
      <c r="S92" s="35" t="e">
        <f>VLOOKUP(B92,#REF!,9,0)+#REF!</f>
        <v>#REF!</v>
      </c>
      <c r="T92" s="165">
        <f t="shared" si="19"/>
        <v>0</v>
      </c>
      <c r="U92" s="83">
        <f t="shared" si="16"/>
        <v>0</v>
      </c>
      <c r="V92" s="97">
        <f t="shared" si="17"/>
        <v>0</v>
      </c>
      <c r="W92" s="100">
        <f t="shared" si="18"/>
        <v>0</v>
      </c>
      <c r="Z92" s="69">
        <v>89</v>
      </c>
      <c r="AA92" s="69" t="s">
        <v>500</v>
      </c>
      <c r="AB92" s="69"/>
      <c r="AC92" s="69" t="s">
        <v>363</v>
      </c>
      <c r="AD92" s="69" t="s">
        <v>350</v>
      </c>
      <c r="AG92" s="69" t="s">
        <v>500</v>
      </c>
      <c r="AH92" s="132"/>
      <c r="AI92" s="69"/>
      <c r="AJ92" s="69"/>
    </row>
    <row r="93" spans="1:36" x14ac:dyDescent="0.3">
      <c r="A93" s="93">
        <v>95</v>
      </c>
      <c r="B93" s="170" t="s">
        <v>445</v>
      </c>
      <c r="C93" s="45" t="str">
        <f t="shared" si="13"/>
        <v>0</v>
      </c>
      <c r="D93" s="45" t="str">
        <f t="shared" si="14"/>
        <v/>
      </c>
      <c r="E93" s="45" t="str">
        <f t="shared" si="15"/>
        <v>NM</v>
      </c>
      <c r="F93" s="162">
        <f>IFERROR(VLOOKUP($B93,'Round 1'!B:AM,4,0),0)</f>
        <v>0</v>
      </c>
      <c r="G93" s="162">
        <f>IFERROR(VLOOKUP($B93,'Round  (2)'!B:AI,7,0),0)</f>
        <v>0</v>
      </c>
      <c r="H93" s="162">
        <f>IFERROR(VLOOKUP($B93,'Round  (3)'!B:AE,7,0),0)</f>
        <v>0</v>
      </c>
      <c r="I93" s="162">
        <f>IFERROR(VLOOKUP($B93,'Round (4)'!B:AG,7,0),0)</f>
        <v>0</v>
      </c>
      <c r="J93" s="162">
        <f>IFERROR(VLOOKUP($B93,'Round  (5)'!B:AL,7,0),0)</f>
        <v>0</v>
      </c>
      <c r="K93" s="162">
        <f>IFERROR(VLOOKUP($B93,'Round  (6)'!B:AL,7,0),0)</f>
        <v>0</v>
      </c>
      <c r="L93" s="162">
        <f>IFERROR(VLOOKUP($B93,'Round  (7)'!B:AL,7,0),0)</f>
        <v>0</v>
      </c>
      <c r="M93" s="162">
        <f>IFERROR(VLOOKUP($B93,'Round  (8)'!B:AI,7,0),0)</f>
        <v>0</v>
      </c>
      <c r="N93" s="162">
        <f>IFERROR(VLOOKUP($B93,'Round  (9)'!B:AD,7,0),0)</f>
        <v>0</v>
      </c>
      <c r="O93" s="162">
        <f>IFERROR(VLOOKUP($B93,'Round  (10)'!B:T,7,0),0)</f>
        <v>0</v>
      </c>
      <c r="P93" s="162">
        <f>IFERROR(VLOOKUP($B93,'Round  (11)'!B:AA,7,0),0)</f>
        <v>0</v>
      </c>
      <c r="Q93" s="162">
        <f>IFERROR(VLOOKUP($B93,'Round  (12)'!B:AA,7,0),0)</f>
        <v>0</v>
      </c>
      <c r="R93" s="11" cm="1">
        <f t="array" ref="R93">IFERROR(SUM(F93:P93)-SUM(LARGE(F93:P93,{1,2})),F93)</f>
        <v>0</v>
      </c>
      <c r="S93" s="35" t="e">
        <f>VLOOKUP(B93,#REF!,9,0)+#REF!</f>
        <v>#REF!</v>
      </c>
      <c r="T93" s="165">
        <f t="shared" si="19"/>
        <v>0</v>
      </c>
      <c r="U93" s="83">
        <f t="shared" si="16"/>
        <v>0</v>
      </c>
      <c r="V93" s="97">
        <f t="shared" si="17"/>
        <v>0</v>
      </c>
      <c r="W93" s="100">
        <f t="shared" si="18"/>
        <v>0</v>
      </c>
      <c r="Z93" s="69">
        <v>90</v>
      </c>
      <c r="AA93" s="69" t="s">
        <v>9</v>
      </c>
      <c r="AB93" s="69" t="s">
        <v>351</v>
      </c>
      <c r="AC93" s="69" t="s">
        <v>363</v>
      </c>
      <c r="AD93" s="69" t="s">
        <v>347</v>
      </c>
      <c r="AG93" s="69" t="s">
        <v>178</v>
      </c>
      <c r="AH93" s="132"/>
      <c r="AI93" s="69"/>
      <c r="AJ93" s="69"/>
    </row>
    <row r="94" spans="1:36" x14ac:dyDescent="0.3">
      <c r="A94" s="93">
        <v>96</v>
      </c>
      <c r="B94" s="170" t="s">
        <v>446</v>
      </c>
      <c r="C94" s="45" t="str">
        <f t="shared" si="13"/>
        <v>0</v>
      </c>
      <c r="D94" s="45" t="str">
        <f t="shared" si="14"/>
        <v/>
      </c>
      <c r="E94" s="45" t="str">
        <f t="shared" si="15"/>
        <v>NM</v>
      </c>
      <c r="F94" s="162">
        <f>IFERROR(VLOOKUP($B94,'Round 1'!B:AM,4,0),0)</f>
        <v>0</v>
      </c>
      <c r="G94" s="162">
        <f>IFERROR(VLOOKUP($B94,'Round  (2)'!B:AI,7,0),0)</f>
        <v>0</v>
      </c>
      <c r="H94" s="162">
        <f>IFERROR(VLOOKUP($B94,'Round  (3)'!B:AE,7,0),0)</f>
        <v>0</v>
      </c>
      <c r="I94" s="162">
        <f>IFERROR(VLOOKUP($B94,'Round (4)'!B:AG,7,0),0)</f>
        <v>0</v>
      </c>
      <c r="J94" s="162">
        <f>IFERROR(VLOOKUP($B94,'Round  (5)'!B:AL,7,0),0)</f>
        <v>0</v>
      </c>
      <c r="K94" s="162">
        <f>IFERROR(VLOOKUP($B94,'Round  (6)'!B:AL,7,0),0)</f>
        <v>0</v>
      </c>
      <c r="L94" s="162">
        <f>IFERROR(VLOOKUP($B94,'Round  (7)'!B:AL,7,0),0)</f>
        <v>0</v>
      </c>
      <c r="M94" s="162">
        <f>IFERROR(VLOOKUP($B94,'Round  (8)'!B:AI,7,0),0)</f>
        <v>0</v>
      </c>
      <c r="N94" s="162">
        <f>IFERROR(VLOOKUP($B94,'Round  (9)'!B:AD,7,0),0)</f>
        <v>0</v>
      </c>
      <c r="O94" s="162">
        <f>IFERROR(VLOOKUP($B94,'Round  (10)'!B:T,7,0),0)</f>
        <v>0</v>
      </c>
      <c r="P94" s="162">
        <f>IFERROR(VLOOKUP($B94,'Round  (11)'!B:AA,7,0),0)</f>
        <v>0</v>
      </c>
      <c r="Q94" s="162">
        <f>IFERROR(VLOOKUP($B94,'Round  (12)'!B:AA,7,0),0)</f>
        <v>0</v>
      </c>
      <c r="R94" s="11" cm="1">
        <f t="array" ref="R94">IFERROR(SUM(F94:P94)-SUM(LARGE(F94:P94,{1,2})),F94)</f>
        <v>0</v>
      </c>
      <c r="S94" s="35" t="e">
        <f>VLOOKUP(B94,#REF!,9,0)+#REF!</f>
        <v>#REF!</v>
      </c>
      <c r="T94" s="165">
        <f t="shared" si="19"/>
        <v>0</v>
      </c>
      <c r="U94" s="83">
        <f t="shared" si="16"/>
        <v>0</v>
      </c>
      <c r="V94" s="97">
        <f t="shared" si="17"/>
        <v>0</v>
      </c>
      <c r="W94" s="100">
        <f t="shared" si="18"/>
        <v>0</v>
      </c>
      <c r="Z94" s="69">
        <v>91</v>
      </c>
      <c r="AA94" s="69" t="s">
        <v>415</v>
      </c>
      <c r="AB94" s="69" t="s">
        <v>384</v>
      </c>
      <c r="AC94" s="69"/>
      <c r="AD94" s="69" t="s">
        <v>347</v>
      </c>
      <c r="AG94" s="69" t="s">
        <v>17</v>
      </c>
      <c r="AH94" s="132"/>
      <c r="AI94" s="69"/>
      <c r="AJ94" s="69"/>
    </row>
    <row r="95" spans="1:36" x14ac:dyDescent="0.3">
      <c r="A95" s="93">
        <v>97</v>
      </c>
      <c r="B95" s="170" t="s">
        <v>369</v>
      </c>
      <c r="C95" s="45" t="str">
        <f t="shared" si="13"/>
        <v>S</v>
      </c>
      <c r="D95" s="45" t="str">
        <f t="shared" si="14"/>
        <v>Dorset</v>
      </c>
      <c r="E95" s="45" t="str">
        <f t="shared" si="15"/>
        <v>NM</v>
      </c>
      <c r="F95" s="162">
        <f>IFERROR(VLOOKUP($B95,'Round 1'!B:AM,4,0),0)</f>
        <v>0</v>
      </c>
      <c r="G95" s="162">
        <f>IFERROR(VLOOKUP($B95,'Round  (2)'!B:AI,7,0),0)</f>
        <v>0</v>
      </c>
      <c r="H95" s="162">
        <f>IFERROR(VLOOKUP($B95,'Round  (3)'!B:AE,7,0),0)</f>
        <v>0</v>
      </c>
      <c r="I95" s="162">
        <f>IFERROR(VLOOKUP($B95,'Round (4)'!B:AG,7,0),0)</f>
        <v>0</v>
      </c>
      <c r="J95" s="162">
        <f>IFERROR(VLOOKUP($B95,'Round  (5)'!B:AL,7,0),0)</f>
        <v>0</v>
      </c>
      <c r="K95" s="162">
        <f>IFERROR(VLOOKUP($B95,'Round  (6)'!B:AL,7,0),0)</f>
        <v>0</v>
      </c>
      <c r="L95" s="162">
        <f>IFERROR(VLOOKUP($B95,'Round  (7)'!B:AL,7,0),0)</f>
        <v>0</v>
      </c>
      <c r="M95" s="162">
        <f>IFERROR(VLOOKUP($B95,'Round  (8)'!B:AI,7,0),0)</f>
        <v>0</v>
      </c>
      <c r="N95" s="162">
        <f>IFERROR(VLOOKUP($B95,'Round  (9)'!B:AD,7,0),0)</f>
        <v>0</v>
      </c>
      <c r="O95" s="162">
        <f>IFERROR(VLOOKUP($B95,'Round  (10)'!B:T,7,0),0)</f>
        <v>0</v>
      </c>
      <c r="P95" s="162">
        <f>IFERROR(VLOOKUP($B95,'Round  (11)'!B:AA,7,0),0)</f>
        <v>0</v>
      </c>
      <c r="Q95" s="162">
        <f>IFERROR(VLOOKUP($B95,'Round  (12)'!B:AA,7,0),0)</f>
        <v>0</v>
      </c>
      <c r="R95" s="11" cm="1">
        <f t="array" ref="R95">IFERROR(SUM(F95:P95)-SUM(LARGE(F95:P95,{1,2})),F95)</f>
        <v>0</v>
      </c>
      <c r="S95" s="35" t="e">
        <f>VLOOKUP(B95,#REF!,9,0)+#REF!</f>
        <v>#REF!</v>
      </c>
      <c r="T95" s="165">
        <f t="shared" si="19"/>
        <v>0</v>
      </c>
      <c r="U95" s="83">
        <f t="shared" si="16"/>
        <v>0</v>
      </c>
      <c r="V95" s="97">
        <f t="shared" si="17"/>
        <v>0</v>
      </c>
      <c r="W95" s="100">
        <f t="shared" si="18"/>
        <v>0</v>
      </c>
      <c r="Z95" s="69">
        <v>92</v>
      </c>
      <c r="AA95" s="69" t="s">
        <v>266</v>
      </c>
      <c r="AB95" s="69" t="s">
        <v>434</v>
      </c>
      <c r="AC95" s="69"/>
      <c r="AD95" s="69" t="s">
        <v>347</v>
      </c>
      <c r="AG95" s="69" t="s">
        <v>12</v>
      </c>
      <c r="AH95" s="132"/>
      <c r="AI95" s="69"/>
      <c r="AJ95" s="69"/>
    </row>
    <row r="96" spans="1:36" x14ac:dyDescent="0.3">
      <c r="A96" s="93">
        <v>98</v>
      </c>
      <c r="B96" s="170" t="s">
        <v>447</v>
      </c>
      <c r="C96" s="45" t="str">
        <f t="shared" si="13"/>
        <v>0</v>
      </c>
      <c r="D96" s="45" t="str">
        <f t="shared" si="14"/>
        <v/>
      </c>
      <c r="E96" s="45" t="str">
        <f t="shared" si="15"/>
        <v>NM</v>
      </c>
      <c r="F96" s="162">
        <f>IFERROR(VLOOKUP($B96,'Round 1'!B:AM,4,0),0)</f>
        <v>0</v>
      </c>
      <c r="G96" s="162">
        <f>IFERROR(VLOOKUP($B96,'Round  (2)'!B:AI,7,0),0)</f>
        <v>0</v>
      </c>
      <c r="H96" s="162">
        <f>IFERROR(VLOOKUP($B96,'Round  (3)'!B:AE,7,0),0)</f>
        <v>0</v>
      </c>
      <c r="I96" s="162">
        <f>IFERROR(VLOOKUP($B96,'Round (4)'!B:AG,7,0),0)</f>
        <v>0</v>
      </c>
      <c r="J96" s="162">
        <f>IFERROR(VLOOKUP($B96,'Round  (5)'!B:AL,7,0),0)</f>
        <v>0</v>
      </c>
      <c r="K96" s="162">
        <f>IFERROR(VLOOKUP($B96,'Round  (6)'!B:AL,7,0),0)</f>
        <v>0</v>
      </c>
      <c r="L96" s="162">
        <f>IFERROR(VLOOKUP($B96,'Round  (7)'!B:AL,7,0),0)</f>
        <v>0</v>
      </c>
      <c r="M96" s="162">
        <f>IFERROR(VLOOKUP($B96,'Round  (8)'!B:AI,7,0),0)</f>
        <v>0</v>
      </c>
      <c r="N96" s="162">
        <f>IFERROR(VLOOKUP($B96,'Round  (9)'!B:AD,7,0),0)</f>
        <v>0</v>
      </c>
      <c r="O96" s="162">
        <f>IFERROR(VLOOKUP($B96,'Round  (10)'!B:T,7,0),0)</f>
        <v>0</v>
      </c>
      <c r="P96" s="162">
        <f>IFERROR(VLOOKUP($B96,'Round  (11)'!B:AA,7,0),0)</f>
        <v>0</v>
      </c>
      <c r="Q96" s="162">
        <f>IFERROR(VLOOKUP($B96,'Round  (12)'!B:AA,7,0),0)</f>
        <v>0</v>
      </c>
      <c r="R96" s="11" cm="1">
        <f t="array" ref="R96">IFERROR(SUM(F96:P96)-SUM(LARGE(F96:P96,{1,2})),F96)</f>
        <v>0</v>
      </c>
      <c r="S96" s="35" t="e">
        <f>VLOOKUP(B96,#REF!,9,0)+#REF!</f>
        <v>#REF!</v>
      </c>
      <c r="T96" s="165">
        <f t="shared" si="19"/>
        <v>0</v>
      </c>
      <c r="U96" s="83">
        <f t="shared" si="16"/>
        <v>0</v>
      </c>
      <c r="V96" s="97">
        <f t="shared" si="17"/>
        <v>0</v>
      </c>
      <c r="W96" s="100">
        <f t="shared" si="18"/>
        <v>0</v>
      </c>
      <c r="Z96" s="69">
        <v>93</v>
      </c>
      <c r="AA96" s="69" t="s">
        <v>170</v>
      </c>
      <c r="AB96" s="69" t="s">
        <v>351</v>
      </c>
      <c r="AC96" s="69"/>
      <c r="AD96" s="69" t="s">
        <v>347</v>
      </c>
      <c r="AG96" s="69" t="s">
        <v>398</v>
      </c>
      <c r="AH96" s="132"/>
      <c r="AI96" s="69"/>
      <c r="AJ96" s="69"/>
    </row>
    <row r="97" spans="1:36" x14ac:dyDescent="0.3">
      <c r="A97" s="93">
        <v>99</v>
      </c>
      <c r="B97" s="170" t="s">
        <v>448</v>
      </c>
      <c r="C97" s="45" t="str">
        <f t="shared" si="13"/>
        <v>0</v>
      </c>
      <c r="D97" s="45" t="str">
        <f t="shared" si="14"/>
        <v/>
      </c>
      <c r="E97" s="45" t="str">
        <f t="shared" si="15"/>
        <v>NM</v>
      </c>
      <c r="F97" s="162">
        <f>IFERROR(VLOOKUP($B97,'Round 1'!B:AM,4,0),0)</f>
        <v>0</v>
      </c>
      <c r="G97" s="162">
        <f>IFERROR(VLOOKUP($B97,'Round  (2)'!B:AI,7,0),0)</f>
        <v>0</v>
      </c>
      <c r="H97" s="162">
        <f>IFERROR(VLOOKUP($B97,'Round  (3)'!B:AE,7,0),0)</f>
        <v>0</v>
      </c>
      <c r="I97" s="162">
        <f>IFERROR(VLOOKUP($B97,'Round (4)'!B:AG,7,0),0)</f>
        <v>0</v>
      </c>
      <c r="J97" s="162">
        <f>IFERROR(VLOOKUP($B97,'Round  (5)'!B:AL,7,0),0)</f>
        <v>0</v>
      </c>
      <c r="K97" s="162">
        <f>IFERROR(VLOOKUP($B97,'Round  (6)'!B:AL,7,0),0)</f>
        <v>0</v>
      </c>
      <c r="L97" s="162">
        <f>IFERROR(VLOOKUP($B97,'Round  (7)'!B:AL,7,0),0)</f>
        <v>0</v>
      </c>
      <c r="M97" s="162">
        <f>IFERROR(VLOOKUP($B97,'Round  (8)'!B:AI,7,0),0)</f>
        <v>0</v>
      </c>
      <c r="N97" s="162">
        <f>IFERROR(VLOOKUP($B97,'Round  (9)'!B:AD,7,0),0)</f>
        <v>0</v>
      </c>
      <c r="O97" s="162">
        <f>IFERROR(VLOOKUP($B97,'Round  (10)'!B:T,7,0),0)</f>
        <v>0</v>
      </c>
      <c r="P97" s="162">
        <f>IFERROR(VLOOKUP($B97,'Round  (11)'!B:AA,7,0),0)</f>
        <v>0</v>
      </c>
      <c r="Q97" s="162">
        <f>IFERROR(VLOOKUP($B97,'Round  (12)'!B:AA,7,0),0)</f>
        <v>0</v>
      </c>
      <c r="R97" s="11" cm="1">
        <f t="array" ref="R97">IFERROR(SUM(F97:P97)-SUM(LARGE(F97:P97,{1,2})),F97)</f>
        <v>0</v>
      </c>
      <c r="S97" s="35" t="e">
        <f>VLOOKUP(B97,#REF!,9,0)+#REF!</f>
        <v>#REF!</v>
      </c>
      <c r="T97" s="165">
        <f t="shared" si="19"/>
        <v>0</v>
      </c>
      <c r="U97" s="83">
        <f t="shared" si="16"/>
        <v>0</v>
      </c>
      <c r="V97" s="97">
        <f t="shared" si="17"/>
        <v>0</v>
      </c>
      <c r="W97" s="100">
        <f t="shared" si="18"/>
        <v>0</v>
      </c>
      <c r="Z97" s="69">
        <v>94</v>
      </c>
      <c r="AA97" s="69" t="s">
        <v>83</v>
      </c>
      <c r="AB97" s="69" t="s">
        <v>351</v>
      </c>
      <c r="AC97" s="69"/>
      <c r="AD97" s="69" t="s">
        <v>347</v>
      </c>
      <c r="AG97" s="69" t="s">
        <v>453</v>
      </c>
      <c r="AH97" s="132"/>
      <c r="AI97" s="69"/>
      <c r="AJ97" s="69"/>
    </row>
    <row r="98" spans="1:36" x14ac:dyDescent="0.3">
      <c r="A98" s="93">
        <v>100</v>
      </c>
      <c r="B98" s="170" t="s">
        <v>449</v>
      </c>
      <c r="C98" s="45" t="str">
        <f t="shared" si="13"/>
        <v>0</v>
      </c>
      <c r="D98" s="45" t="str">
        <f t="shared" si="14"/>
        <v/>
      </c>
      <c r="E98" s="45" t="str">
        <f t="shared" si="15"/>
        <v>NM</v>
      </c>
      <c r="F98" s="162">
        <f>IFERROR(VLOOKUP($B98,'Round 1'!B:AM,4,0),0)</f>
        <v>0</v>
      </c>
      <c r="G98" s="162">
        <f>IFERROR(VLOOKUP($B98,'Round  (2)'!B:AI,7,0),0)</f>
        <v>0</v>
      </c>
      <c r="H98" s="162">
        <f>IFERROR(VLOOKUP($B98,'Round  (3)'!B:AE,7,0),0)</f>
        <v>0</v>
      </c>
      <c r="I98" s="162">
        <f>IFERROR(VLOOKUP($B98,'Round (4)'!B:AG,7,0),0)</f>
        <v>0</v>
      </c>
      <c r="J98" s="162">
        <f>IFERROR(VLOOKUP($B98,'Round  (5)'!B:AL,7,0),0)</f>
        <v>0</v>
      </c>
      <c r="K98" s="162">
        <f>IFERROR(VLOOKUP($B98,'Round  (6)'!B:AL,7,0),0)</f>
        <v>0</v>
      </c>
      <c r="L98" s="162">
        <f>IFERROR(VLOOKUP($B98,'Round  (7)'!B:AL,7,0),0)</f>
        <v>0</v>
      </c>
      <c r="M98" s="162">
        <f>IFERROR(VLOOKUP($B98,'Round  (8)'!B:AI,7,0),0)</f>
        <v>0</v>
      </c>
      <c r="N98" s="162">
        <f>IFERROR(VLOOKUP($B98,'Round  (9)'!B:AD,7,0),0)</f>
        <v>0</v>
      </c>
      <c r="O98" s="162">
        <f>IFERROR(VLOOKUP($B98,'Round  (10)'!B:T,7,0),0)</f>
        <v>0</v>
      </c>
      <c r="P98" s="162">
        <f>IFERROR(VLOOKUP($B98,'Round  (11)'!B:AA,7,0),0)</f>
        <v>0</v>
      </c>
      <c r="Q98" s="162">
        <f>IFERROR(VLOOKUP($B98,'Round  (12)'!B:AA,7,0),0)</f>
        <v>0</v>
      </c>
      <c r="R98" s="11" cm="1">
        <f t="array" ref="R98">IFERROR(SUM(F98:P98)-SUM(LARGE(F98:P98,{1,2})),F98)</f>
        <v>0</v>
      </c>
      <c r="S98" s="35" t="e">
        <f>VLOOKUP(B98,#REF!,9,0)+#REF!</f>
        <v>#REF!</v>
      </c>
      <c r="T98" s="165">
        <f t="shared" si="19"/>
        <v>0</v>
      </c>
      <c r="U98" s="83">
        <f t="shared" si="16"/>
        <v>0</v>
      </c>
      <c r="V98" s="97">
        <f t="shared" si="17"/>
        <v>0</v>
      </c>
      <c r="W98" s="100">
        <f t="shared" si="18"/>
        <v>0</v>
      </c>
      <c r="Z98" s="69">
        <v>95</v>
      </c>
      <c r="AA98" s="69" t="s">
        <v>503</v>
      </c>
      <c r="AB98" s="69" t="s">
        <v>351</v>
      </c>
      <c r="AC98" s="69"/>
      <c r="AD98" s="69" t="s">
        <v>347</v>
      </c>
      <c r="AG98" s="69" t="s">
        <v>91</v>
      </c>
      <c r="AH98" s="132"/>
      <c r="AI98" s="69"/>
      <c r="AJ98" s="69"/>
    </row>
    <row r="99" spans="1:36" x14ac:dyDescent="0.3">
      <c r="A99" s="93">
        <v>101</v>
      </c>
      <c r="B99" s="170" t="s">
        <v>450</v>
      </c>
      <c r="C99" s="45" t="str">
        <f t="shared" ref="C99:C130" si="20">IFERROR(VLOOKUP(B99,$AA$3:$AC$146,3,0),"0")</f>
        <v>0</v>
      </c>
      <c r="D99" s="45" t="str">
        <f t="shared" ref="D99:D130" si="21">IFERROR(VLOOKUP(B99,$AA$3:$AC$146,2,0),"")</f>
        <v/>
      </c>
      <c r="E99" s="45" t="str">
        <f t="shared" ref="E99:E130" si="22">IFERROR(VLOOKUP(B99,$AA$3:$AD$146,4,0),"NM")</f>
        <v>NM</v>
      </c>
      <c r="F99" s="162">
        <f>IFERROR(VLOOKUP($B99,'Round 1'!B:AM,4,0),0)</f>
        <v>0</v>
      </c>
      <c r="G99" s="162">
        <f>IFERROR(VLOOKUP($B99,'Round  (2)'!B:AI,7,0),0)</f>
        <v>0</v>
      </c>
      <c r="H99" s="162">
        <f>IFERROR(VLOOKUP($B99,'Round  (3)'!B:AE,7,0),0)</f>
        <v>0</v>
      </c>
      <c r="I99" s="162">
        <f>IFERROR(VLOOKUP($B99,'Round (4)'!B:AG,7,0),0)</f>
        <v>0</v>
      </c>
      <c r="J99" s="162">
        <f>IFERROR(VLOOKUP($B99,'Round  (5)'!B:AL,7,0),0)</f>
        <v>0</v>
      </c>
      <c r="K99" s="162">
        <f>IFERROR(VLOOKUP($B99,'Round  (6)'!B:AL,7,0),0)</f>
        <v>0</v>
      </c>
      <c r="L99" s="162">
        <f>IFERROR(VLOOKUP($B99,'Round  (7)'!B:AL,7,0),0)</f>
        <v>0</v>
      </c>
      <c r="M99" s="162">
        <f>IFERROR(VLOOKUP($B99,'Round  (8)'!B:AI,7,0),0)</f>
        <v>0</v>
      </c>
      <c r="N99" s="162">
        <f>IFERROR(VLOOKUP($B99,'Round  (9)'!B:AD,7,0),0)</f>
        <v>0</v>
      </c>
      <c r="O99" s="162">
        <f>IFERROR(VLOOKUP($B99,'Round  (10)'!B:T,7,0),0)</f>
        <v>0</v>
      </c>
      <c r="P99" s="162">
        <f>IFERROR(VLOOKUP($B99,'Round  (11)'!B:AA,7,0),0)</f>
        <v>0</v>
      </c>
      <c r="Q99" s="162">
        <f>IFERROR(VLOOKUP($B99,'Round  (12)'!B:AA,7,0),0)</f>
        <v>0</v>
      </c>
      <c r="R99" s="11" cm="1">
        <f t="array" ref="R99">IFERROR(SUM(F99:P99)-SUM(LARGE(F99:P99,{1,2})),F99)</f>
        <v>0</v>
      </c>
      <c r="S99" s="35" t="e">
        <f>VLOOKUP(B99,#REF!,9,0)+#REF!</f>
        <v>#REF!</v>
      </c>
      <c r="T99" s="165">
        <f t="shared" si="19"/>
        <v>0</v>
      </c>
      <c r="U99" s="83">
        <f t="shared" ref="U99:U130" si="23">IFERROR(VLOOKUP(B99,$AG$3:$AJ$185,4,0),0)</f>
        <v>0</v>
      </c>
      <c r="V99" s="97">
        <f t="shared" ref="V99:V130" si="24">IFERROR(VLOOKUP(B99,$AG$3:$AI$185,2,0),0)</f>
        <v>0</v>
      </c>
      <c r="W99" s="100">
        <f t="shared" ref="W99:W130" si="25">IFERROR(VLOOKUP(B99,$AG$3:$AI$185,3,0),0)</f>
        <v>0</v>
      </c>
      <c r="Z99" s="69">
        <v>96</v>
      </c>
      <c r="AA99" s="69" t="s">
        <v>101</v>
      </c>
      <c r="AB99" s="69" t="s">
        <v>351</v>
      </c>
      <c r="AC99" s="69"/>
      <c r="AD99" s="69" t="s">
        <v>347</v>
      </c>
      <c r="AG99" s="69" t="s">
        <v>323</v>
      </c>
      <c r="AH99" s="132"/>
      <c r="AI99" s="69"/>
      <c r="AJ99" s="69"/>
    </row>
    <row r="100" spans="1:36" x14ac:dyDescent="0.3">
      <c r="A100" s="93">
        <v>102</v>
      </c>
      <c r="B100" s="170" t="s">
        <v>452</v>
      </c>
      <c r="C100" s="45" t="str">
        <f t="shared" si="20"/>
        <v>0</v>
      </c>
      <c r="D100" s="45" t="str">
        <f t="shared" si="21"/>
        <v/>
      </c>
      <c r="E100" s="45" t="str">
        <f t="shared" si="22"/>
        <v>NM</v>
      </c>
      <c r="F100" s="162">
        <f>IFERROR(VLOOKUP($B100,'Round 1'!B:AM,4,0),0)</f>
        <v>0</v>
      </c>
      <c r="G100" s="162">
        <f>IFERROR(VLOOKUP($B100,'Round  (2)'!B:AI,7,0),0)</f>
        <v>0</v>
      </c>
      <c r="H100" s="162">
        <f>IFERROR(VLOOKUP($B100,'Round  (3)'!B:AE,7,0),0)</f>
        <v>0</v>
      </c>
      <c r="I100" s="162">
        <f>IFERROR(VLOOKUP($B100,'Round (4)'!B:AG,7,0),0)</f>
        <v>0</v>
      </c>
      <c r="J100" s="162">
        <f>IFERROR(VLOOKUP($B100,'Round  (5)'!B:AL,7,0),0)</f>
        <v>0</v>
      </c>
      <c r="K100" s="162">
        <f>IFERROR(VLOOKUP($B100,'Round  (6)'!B:AL,7,0),0)</f>
        <v>0</v>
      </c>
      <c r="L100" s="162">
        <f>IFERROR(VLOOKUP($B100,'Round  (7)'!B:AL,7,0),0)</f>
        <v>0</v>
      </c>
      <c r="M100" s="162">
        <f>IFERROR(VLOOKUP($B100,'Round  (8)'!B:AI,7,0),0)</f>
        <v>0</v>
      </c>
      <c r="N100" s="162">
        <f>IFERROR(VLOOKUP($B100,'Round  (9)'!B:AD,7,0),0)</f>
        <v>0</v>
      </c>
      <c r="O100" s="162">
        <f>IFERROR(VLOOKUP($B100,'Round  (10)'!B:T,7,0),0)</f>
        <v>0</v>
      </c>
      <c r="P100" s="162">
        <f>IFERROR(VLOOKUP($B100,'Round  (11)'!B:AA,7,0),0)</f>
        <v>0</v>
      </c>
      <c r="Q100" s="162">
        <f>IFERROR(VLOOKUP($B100,'Round  (12)'!B:AA,7,0),0)</f>
        <v>0</v>
      </c>
      <c r="R100" s="11" cm="1">
        <f t="array" ref="R100">IFERROR(SUM(F100:P100)-SUM(LARGE(F100:P100,{1,2})),F100)</f>
        <v>0</v>
      </c>
      <c r="S100" s="35" t="e">
        <f>VLOOKUP(B100,#REF!,9,0)+#REF!</f>
        <v>#REF!</v>
      </c>
      <c r="T100" s="165">
        <f t="shared" si="19"/>
        <v>0</v>
      </c>
      <c r="U100" s="83">
        <f t="shared" si="23"/>
        <v>0</v>
      </c>
      <c r="V100" s="97">
        <f t="shared" si="24"/>
        <v>0</v>
      </c>
      <c r="W100" s="100">
        <f t="shared" si="25"/>
        <v>0</v>
      </c>
      <c r="Z100" s="69">
        <v>97</v>
      </c>
      <c r="AA100" s="69" t="s">
        <v>72</v>
      </c>
      <c r="AB100" s="69" t="s">
        <v>361</v>
      </c>
      <c r="AC100" s="69"/>
      <c r="AD100" s="69" t="s">
        <v>347</v>
      </c>
      <c r="AG100" s="69" t="s">
        <v>438</v>
      </c>
      <c r="AH100" s="132"/>
      <c r="AI100" s="69"/>
      <c r="AJ100" s="69"/>
    </row>
    <row r="101" spans="1:36" x14ac:dyDescent="0.3">
      <c r="A101" s="93">
        <v>103</v>
      </c>
      <c r="B101" s="170" t="s">
        <v>238</v>
      </c>
      <c r="C101" s="45" t="str">
        <f t="shared" si="20"/>
        <v>0</v>
      </c>
      <c r="D101" s="45" t="str">
        <f t="shared" si="21"/>
        <v/>
      </c>
      <c r="E101" s="45" t="str">
        <f t="shared" si="22"/>
        <v>NM</v>
      </c>
      <c r="F101" s="162">
        <f>IFERROR(VLOOKUP($B101,'Round 1'!B:AM,4,0),0)</f>
        <v>0</v>
      </c>
      <c r="G101" s="162">
        <f>IFERROR(VLOOKUP($B101,'Round  (2)'!B:AI,7,0),0)</f>
        <v>0</v>
      </c>
      <c r="H101" s="162">
        <f>IFERROR(VLOOKUP($B101,'Round  (3)'!B:AE,7,0),0)</f>
        <v>0</v>
      </c>
      <c r="I101" s="162">
        <f>IFERROR(VLOOKUP($B101,'Round (4)'!B:AG,7,0),0)</f>
        <v>0</v>
      </c>
      <c r="J101" s="162">
        <f>IFERROR(VLOOKUP($B101,'Round  (5)'!B:AL,7,0),0)</f>
        <v>0</v>
      </c>
      <c r="K101" s="162">
        <f>IFERROR(VLOOKUP($B101,'Round  (6)'!B:AL,7,0),0)</f>
        <v>0</v>
      </c>
      <c r="L101" s="162">
        <f>IFERROR(VLOOKUP($B101,'Round  (7)'!B:AL,7,0),0)</f>
        <v>0</v>
      </c>
      <c r="M101" s="162">
        <f>IFERROR(VLOOKUP($B101,'Round  (8)'!B:AI,7,0),0)</f>
        <v>0</v>
      </c>
      <c r="N101" s="162">
        <f>IFERROR(VLOOKUP($B101,'Round  (9)'!B:AD,7,0),0)</f>
        <v>0</v>
      </c>
      <c r="O101" s="162">
        <f>IFERROR(VLOOKUP($B101,'Round  (10)'!B:T,7,0),0)</f>
        <v>0</v>
      </c>
      <c r="P101" s="162">
        <f>IFERROR(VLOOKUP($B101,'Round  (11)'!B:AA,7,0),0)</f>
        <v>0</v>
      </c>
      <c r="Q101" s="162">
        <f>IFERROR(VLOOKUP($B101,'Round  (12)'!B:AA,7,0),0)</f>
        <v>0</v>
      </c>
      <c r="R101" s="11" cm="1">
        <f t="array" ref="R101">IFERROR(SUM(F101:P101)-SUM(LARGE(F101:P101,{1,2})),F101)</f>
        <v>0</v>
      </c>
      <c r="S101" s="35" t="e">
        <f>VLOOKUP(B101,#REF!,9,0)+#REF!</f>
        <v>#REF!</v>
      </c>
      <c r="T101" s="165">
        <f t="shared" si="19"/>
        <v>0</v>
      </c>
      <c r="U101" s="83">
        <f t="shared" si="23"/>
        <v>0</v>
      </c>
      <c r="V101" s="97">
        <f t="shared" si="24"/>
        <v>0</v>
      </c>
      <c r="W101" s="100">
        <f t="shared" si="25"/>
        <v>0</v>
      </c>
      <c r="Z101" s="69">
        <v>98</v>
      </c>
      <c r="AA101" s="69" t="s">
        <v>178</v>
      </c>
      <c r="AB101" s="69" t="s">
        <v>361</v>
      </c>
      <c r="AC101" s="69" t="s">
        <v>363</v>
      </c>
      <c r="AD101" s="69" t="s">
        <v>347</v>
      </c>
      <c r="AG101" s="69" t="s">
        <v>51</v>
      </c>
      <c r="AH101" s="132"/>
      <c r="AI101" s="69"/>
      <c r="AJ101" s="69"/>
    </row>
    <row r="102" spans="1:36" x14ac:dyDescent="0.3">
      <c r="A102" s="93">
        <v>104</v>
      </c>
      <c r="B102" s="170" t="s">
        <v>453</v>
      </c>
      <c r="C102" s="45" t="str">
        <f t="shared" si="20"/>
        <v>0</v>
      </c>
      <c r="D102" s="45" t="str">
        <f t="shared" si="21"/>
        <v/>
      </c>
      <c r="E102" s="45" t="str">
        <f t="shared" si="22"/>
        <v>NM</v>
      </c>
      <c r="F102" s="162">
        <f>IFERROR(VLOOKUP($B102,'Round 1'!B:AM,4,0),0)</f>
        <v>0</v>
      </c>
      <c r="G102" s="162">
        <f>IFERROR(VLOOKUP($B102,'Round  (2)'!B:AI,7,0),0)</f>
        <v>0</v>
      </c>
      <c r="H102" s="162">
        <f>IFERROR(VLOOKUP($B102,'Round  (3)'!B:AE,7,0),0)</f>
        <v>0</v>
      </c>
      <c r="I102" s="162">
        <f>IFERROR(VLOOKUP($B102,'Round (4)'!B:AG,7,0),0)</f>
        <v>0</v>
      </c>
      <c r="J102" s="162">
        <f>IFERROR(VLOOKUP($B102,'Round  (5)'!B:AL,7,0),0)</f>
        <v>0</v>
      </c>
      <c r="K102" s="162">
        <f>IFERROR(VLOOKUP($B102,'Round  (6)'!B:AL,7,0),0)</f>
        <v>0</v>
      </c>
      <c r="L102" s="162">
        <f>IFERROR(VLOOKUP($B102,'Round  (7)'!B:AL,7,0),0)</f>
        <v>0</v>
      </c>
      <c r="M102" s="162">
        <f>IFERROR(VLOOKUP($B102,'Round  (8)'!B:AI,7,0),0)</f>
        <v>0</v>
      </c>
      <c r="N102" s="162">
        <f>IFERROR(VLOOKUP($B102,'Round  (9)'!B:AD,7,0),0)</f>
        <v>0</v>
      </c>
      <c r="O102" s="162">
        <f>IFERROR(VLOOKUP($B102,'Round  (10)'!B:T,7,0),0)</f>
        <v>0</v>
      </c>
      <c r="P102" s="162">
        <f>IFERROR(VLOOKUP($B102,'Round  (11)'!B:AA,7,0),0)</f>
        <v>0</v>
      </c>
      <c r="Q102" s="162">
        <f>IFERROR(VLOOKUP($B102,'Round  (12)'!B:AA,7,0),0)</f>
        <v>0</v>
      </c>
      <c r="R102" s="11" cm="1">
        <f t="array" ref="R102">IFERROR(SUM(F102:P102)-SUM(LARGE(F102:P102,{1,2})),F102)</f>
        <v>0</v>
      </c>
      <c r="S102" s="35" t="e">
        <f>VLOOKUP(B102,#REF!,9,0)+#REF!</f>
        <v>#REF!</v>
      </c>
      <c r="T102" s="165">
        <f t="shared" si="19"/>
        <v>0</v>
      </c>
      <c r="U102" s="83">
        <f t="shared" si="23"/>
        <v>0</v>
      </c>
      <c r="V102" s="97">
        <f t="shared" si="24"/>
        <v>0</v>
      </c>
      <c r="W102" s="100">
        <f t="shared" si="25"/>
        <v>0</v>
      </c>
      <c r="Z102" s="69">
        <v>99</v>
      </c>
      <c r="AA102" s="69" t="s">
        <v>97</v>
      </c>
      <c r="AB102" s="69" t="s">
        <v>361</v>
      </c>
      <c r="AC102" s="69"/>
      <c r="AD102" s="69" t="s">
        <v>347</v>
      </c>
      <c r="AG102" s="69" t="s">
        <v>504</v>
      </c>
      <c r="AH102" s="132"/>
      <c r="AI102" s="69"/>
      <c r="AJ102" s="69"/>
    </row>
    <row r="103" spans="1:36" x14ac:dyDescent="0.3">
      <c r="A103" s="93">
        <v>105</v>
      </c>
      <c r="B103" s="170" t="s">
        <v>454</v>
      </c>
      <c r="C103" s="45" t="str">
        <f t="shared" si="20"/>
        <v>0</v>
      </c>
      <c r="D103" s="45" t="str">
        <f t="shared" si="21"/>
        <v/>
      </c>
      <c r="E103" s="45" t="str">
        <f t="shared" si="22"/>
        <v>NM</v>
      </c>
      <c r="F103" s="162">
        <f>IFERROR(VLOOKUP($B103,'Round 1'!B:AM,4,0),0)</f>
        <v>0</v>
      </c>
      <c r="G103" s="162">
        <f>IFERROR(VLOOKUP($B103,'Round  (2)'!B:AI,7,0),0)</f>
        <v>0</v>
      </c>
      <c r="H103" s="162">
        <f>IFERROR(VLOOKUP($B103,'Round  (3)'!B:AE,7,0),0)</f>
        <v>0</v>
      </c>
      <c r="I103" s="162">
        <f>IFERROR(VLOOKUP($B103,'Round (4)'!B:AG,7,0),0)</f>
        <v>0</v>
      </c>
      <c r="J103" s="162">
        <f>IFERROR(VLOOKUP($B103,'Round  (5)'!B:AL,7,0),0)</f>
        <v>0</v>
      </c>
      <c r="K103" s="162">
        <f>IFERROR(VLOOKUP($B103,'Round  (6)'!B:AL,7,0),0)</f>
        <v>0</v>
      </c>
      <c r="L103" s="162">
        <f>IFERROR(VLOOKUP($B103,'Round  (7)'!B:AL,7,0),0)</f>
        <v>0</v>
      </c>
      <c r="M103" s="162">
        <f>IFERROR(VLOOKUP($B103,'Round  (8)'!B:AI,7,0),0)</f>
        <v>0</v>
      </c>
      <c r="N103" s="162">
        <f>IFERROR(VLOOKUP($B103,'Round  (9)'!B:AD,7,0),0)</f>
        <v>0</v>
      </c>
      <c r="O103" s="162">
        <f>IFERROR(VLOOKUP($B103,'Round  (10)'!B:T,7,0),0)</f>
        <v>0</v>
      </c>
      <c r="P103" s="162">
        <f>IFERROR(VLOOKUP($B103,'Round  (11)'!B:AA,7,0),0)</f>
        <v>0</v>
      </c>
      <c r="Q103" s="162">
        <f>IFERROR(VLOOKUP($B103,'Round  (12)'!B:AA,7,0),0)</f>
        <v>0</v>
      </c>
      <c r="R103" s="11" cm="1">
        <f t="array" ref="R103">IFERROR(SUM(F103:P103)-SUM(LARGE(F103:P103,{1,2})),F103)</f>
        <v>0</v>
      </c>
      <c r="S103" s="35" t="e">
        <f>VLOOKUP(B103,#REF!,9,0)+#REF!</f>
        <v>#REF!</v>
      </c>
      <c r="T103" s="165">
        <f t="shared" si="19"/>
        <v>0</v>
      </c>
      <c r="U103" s="83">
        <f t="shared" si="23"/>
        <v>0</v>
      </c>
      <c r="V103" s="97">
        <f t="shared" si="24"/>
        <v>0</v>
      </c>
      <c r="W103" s="100">
        <f t="shared" si="25"/>
        <v>0</v>
      </c>
      <c r="Z103" s="69">
        <v>100</v>
      </c>
      <c r="AA103" s="69" t="s">
        <v>179</v>
      </c>
      <c r="AB103" s="69" t="s">
        <v>361</v>
      </c>
      <c r="AC103" s="69"/>
      <c r="AD103" s="69" t="s">
        <v>347</v>
      </c>
      <c r="AG103" s="69" t="s">
        <v>174</v>
      </c>
      <c r="AH103" s="132"/>
      <c r="AI103" s="69"/>
      <c r="AJ103" s="69"/>
    </row>
    <row r="104" spans="1:36" x14ac:dyDescent="0.3">
      <c r="A104" s="93">
        <v>106</v>
      </c>
      <c r="B104" s="170" t="s">
        <v>455</v>
      </c>
      <c r="C104" s="45" t="str">
        <f t="shared" si="20"/>
        <v>0</v>
      </c>
      <c r="D104" s="45" t="str">
        <f t="shared" si="21"/>
        <v/>
      </c>
      <c r="E104" s="45" t="str">
        <f t="shared" si="22"/>
        <v>NM</v>
      </c>
      <c r="F104" s="162">
        <f>IFERROR(VLOOKUP($B104,'Round 1'!B:AM,4,0),0)</f>
        <v>0</v>
      </c>
      <c r="G104" s="162">
        <f>IFERROR(VLOOKUP($B104,'Round  (2)'!B:AI,7,0),0)</f>
        <v>0</v>
      </c>
      <c r="H104" s="162">
        <f>IFERROR(VLOOKUP($B104,'Round  (3)'!B:AE,7,0),0)</f>
        <v>0</v>
      </c>
      <c r="I104" s="162">
        <f>IFERROR(VLOOKUP($B104,'Round (4)'!B:AG,7,0),0)</f>
        <v>0</v>
      </c>
      <c r="J104" s="162">
        <f>IFERROR(VLOOKUP($B104,'Round  (5)'!B:AL,7,0),0)</f>
        <v>0</v>
      </c>
      <c r="K104" s="162">
        <f>IFERROR(VLOOKUP($B104,'Round  (6)'!B:AL,7,0),0)</f>
        <v>0</v>
      </c>
      <c r="L104" s="162">
        <f>IFERROR(VLOOKUP($B104,'Round  (7)'!B:AL,7,0),0)</f>
        <v>0</v>
      </c>
      <c r="M104" s="162">
        <f>IFERROR(VLOOKUP($B104,'Round  (8)'!B:AI,7,0),0)</f>
        <v>0</v>
      </c>
      <c r="N104" s="162">
        <f>IFERROR(VLOOKUP($B104,'Round  (9)'!B:AD,7,0),0)</f>
        <v>0</v>
      </c>
      <c r="O104" s="162">
        <f>IFERROR(VLOOKUP($B104,'Round  (10)'!B:T,7,0),0)</f>
        <v>0</v>
      </c>
      <c r="P104" s="162">
        <f>IFERROR(VLOOKUP($B104,'Round  (11)'!B:AA,7,0),0)</f>
        <v>0</v>
      </c>
      <c r="Q104" s="162">
        <f>IFERROR(VLOOKUP($B104,'Round  (12)'!B:AA,7,0),0)</f>
        <v>0</v>
      </c>
      <c r="R104" s="11" cm="1">
        <f t="array" ref="R104">IFERROR(SUM(F104:P104)-SUM(LARGE(F104:P104,{1,2})),F104)</f>
        <v>0</v>
      </c>
      <c r="S104" s="35" t="e">
        <f>VLOOKUP(B104,#REF!,9,0)+#REF!</f>
        <v>#REF!</v>
      </c>
      <c r="T104" s="165">
        <f t="shared" si="19"/>
        <v>0</v>
      </c>
      <c r="U104" s="83">
        <f t="shared" si="23"/>
        <v>0</v>
      </c>
      <c r="V104" s="97">
        <f t="shared" si="24"/>
        <v>0</v>
      </c>
      <c r="W104" s="100">
        <f t="shared" si="25"/>
        <v>0</v>
      </c>
      <c r="Z104" s="69">
        <v>101</v>
      </c>
      <c r="AA104" s="69" t="s">
        <v>417</v>
      </c>
      <c r="AB104" s="69" t="s">
        <v>361</v>
      </c>
      <c r="AC104" s="69"/>
      <c r="AD104" s="69" t="s">
        <v>347</v>
      </c>
      <c r="AG104" s="69" t="s">
        <v>505</v>
      </c>
      <c r="AH104" s="132"/>
      <c r="AI104" s="69"/>
      <c r="AJ104" s="69"/>
    </row>
    <row r="105" spans="1:36" x14ac:dyDescent="0.3">
      <c r="A105" s="93">
        <v>107</v>
      </c>
      <c r="B105" s="170" t="s">
        <v>247</v>
      </c>
      <c r="C105" s="45">
        <f t="shared" si="20"/>
        <v>0</v>
      </c>
      <c r="D105" s="45" t="str">
        <f t="shared" si="21"/>
        <v>Portdsmouth</v>
      </c>
      <c r="E105" s="45" t="str">
        <f t="shared" si="22"/>
        <v>NM</v>
      </c>
      <c r="F105" s="162">
        <f>IFERROR(VLOOKUP($B105,'Round 1'!B:AM,4,0),0)</f>
        <v>0</v>
      </c>
      <c r="G105" s="162">
        <f>IFERROR(VLOOKUP($B105,'Round  (2)'!B:AI,7,0),0)</f>
        <v>0</v>
      </c>
      <c r="H105" s="162">
        <f>IFERROR(VLOOKUP($B105,'Round  (3)'!B:AE,7,0),0)</f>
        <v>0</v>
      </c>
      <c r="I105" s="162">
        <f>IFERROR(VLOOKUP($B105,'Round (4)'!B:AG,7,0),0)</f>
        <v>0</v>
      </c>
      <c r="J105" s="162">
        <f>IFERROR(VLOOKUP($B105,'Round  (5)'!B:AL,7,0),0)</f>
        <v>0</v>
      </c>
      <c r="K105" s="162">
        <f>IFERROR(VLOOKUP($B105,'Round  (6)'!B:AL,7,0),0)</f>
        <v>0</v>
      </c>
      <c r="L105" s="162">
        <f>IFERROR(VLOOKUP($B105,'Round  (7)'!B:AL,7,0),0)</f>
        <v>0</v>
      </c>
      <c r="M105" s="162">
        <f>IFERROR(VLOOKUP($B105,'Round  (8)'!B:AI,7,0),0)</f>
        <v>0</v>
      </c>
      <c r="N105" s="162">
        <f>IFERROR(VLOOKUP($B105,'Round  (9)'!B:AD,7,0),0)</f>
        <v>80</v>
      </c>
      <c r="O105" s="162">
        <f>IFERROR(VLOOKUP($B105,'Round  (10)'!B:T,7,0),0)</f>
        <v>0</v>
      </c>
      <c r="P105" s="162">
        <f>IFERROR(VLOOKUP($B105,'Round  (11)'!B:AA,7,0),0)</f>
        <v>111</v>
      </c>
      <c r="Q105" s="162">
        <f>IFERROR(VLOOKUP($B105,'Round  (12)'!B:AA,7,0),0)</f>
        <v>0</v>
      </c>
      <c r="R105" s="11" cm="1">
        <f t="array" ref="R105">IFERROR(SUM(F105:P105)-SUM(LARGE(F105:P105,{1,2})),F105)</f>
        <v>0</v>
      </c>
      <c r="S105" s="35" t="e">
        <f>VLOOKUP(B105,#REF!,9,0)+#REF!</f>
        <v>#REF!</v>
      </c>
      <c r="T105" s="165">
        <f t="shared" si="19"/>
        <v>191</v>
      </c>
      <c r="U105" s="83">
        <f t="shared" si="23"/>
        <v>0</v>
      </c>
      <c r="V105" s="97">
        <f t="shared" si="24"/>
        <v>0</v>
      </c>
      <c r="W105" s="100">
        <f t="shared" si="25"/>
        <v>0</v>
      </c>
      <c r="Z105" s="69">
        <v>102</v>
      </c>
      <c r="AA105" s="69" t="s">
        <v>394</v>
      </c>
      <c r="AB105" s="69" t="s">
        <v>361</v>
      </c>
      <c r="AC105" s="69"/>
      <c r="AD105" s="69" t="s">
        <v>347</v>
      </c>
      <c r="AG105" s="69" t="s">
        <v>404</v>
      </c>
      <c r="AH105" s="132"/>
      <c r="AI105" s="69"/>
      <c r="AJ105" s="69"/>
    </row>
    <row r="106" spans="1:36" x14ac:dyDescent="0.3">
      <c r="A106" s="93">
        <v>108</v>
      </c>
      <c r="B106" s="170" t="s">
        <v>176</v>
      </c>
      <c r="C106" s="45" t="str">
        <f t="shared" si="20"/>
        <v>0</v>
      </c>
      <c r="D106" s="45" t="str">
        <f t="shared" si="21"/>
        <v/>
      </c>
      <c r="E106" s="45" t="str">
        <f t="shared" si="22"/>
        <v>NM</v>
      </c>
      <c r="F106" s="162">
        <f>IFERROR(VLOOKUP($B106,'Round 1'!B:AM,4,0),0)</f>
        <v>0</v>
      </c>
      <c r="G106" s="162">
        <f>IFERROR(VLOOKUP($B106,'Round  (2)'!B:AI,7,0),0)</f>
        <v>0</v>
      </c>
      <c r="H106" s="162">
        <f>IFERROR(VLOOKUP($B106,'Round  (3)'!B:AE,7,0),0)</f>
        <v>0</v>
      </c>
      <c r="I106" s="162">
        <f>IFERROR(VLOOKUP($B106,'Round (4)'!B:AG,7,0),0)</f>
        <v>0</v>
      </c>
      <c r="J106" s="162">
        <f>IFERROR(VLOOKUP($B106,'Round  (5)'!B:AL,7,0),0)</f>
        <v>0</v>
      </c>
      <c r="K106" s="162">
        <f>IFERROR(VLOOKUP($B106,'Round  (6)'!B:AL,7,0),0)</f>
        <v>50</v>
      </c>
      <c r="L106" s="162">
        <f>IFERROR(VLOOKUP($B106,'Round  (7)'!B:AL,7,0),0)</f>
        <v>0</v>
      </c>
      <c r="M106" s="162">
        <f>IFERROR(VLOOKUP($B106,'Round  (8)'!B:AI,7,0),0)</f>
        <v>0</v>
      </c>
      <c r="N106" s="162">
        <f>IFERROR(VLOOKUP($B106,'Round  (9)'!B:AD,7,0),0)</f>
        <v>50</v>
      </c>
      <c r="O106" s="162">
        <f>IFERROR(VLOOKUP($B106,'Round  (10)'!B:T,7,0),0)</f>
        <v>0</v>
      </c>
      <c r="P106" s="162">
        <f>IFERROR(VLOOKUP($B106,'Round  (11)'!B:AA,7,0),0)</f>
        <v>0</v>
      </c>
      <c r="Q106" s="162">
        <f>IFERROR(VLOOKUP($B106,'Round  (12)'!B:AA,7,0),0)</f>
        <v>0</v>
      </c>
      <c r="R106" s="11" cm="1">
        <f t="array" ref="R106">IFERROR(SUM(F106:P106)-SUM(LARGE(F106:P106,{1,2})),F106)</f>
        <v>0</v>
      </c>
      <c r="S106" s="35" t="e">
        <f>VLOOKUP(B106,#REF!,9,0)+#REF!</f>
        <v>#REF!</v>
      </c>
      <c r="T106" s="165">
        <f t="shared" si="19"/>
        <v>100</v>
      </c>
      <c r="U106" s="83">
        <f t="shared" si="23"/>
        <v>0</v>
      </c>
      <c r="V106" s="97">
        <f t="shared" si="24"/>
        <v>0</v>
      </c>
      <c r="W106" s="100">
        <f t="shared" si="25"/>
        <v>0</v>
      </c>
      <c r="Z106" s="69">
        <v>103</v>
      </c>
      <c r="AA106" s="69" t="s">
        <v>391</v>
      </c>
      <c r="AB106" s="69" t="s">
        <v>361</v>
      </c>
      <c r="AC106" s="69"/>
      <c r="AD106" s="69" t="s">
        <v>347</v>
      </c>
      <c r="AG106" s="69" t="s">
        <v>506</v>
      </c>
      <c r="AH106" s="132"/>
      <c r="AI106" s="69"/>
      <c r="AJ106" s="69"/>
    </row>
    <row r="107" spans="1:36" x14ac:dyDescent="0.3">
      <c r="A107" s="93">
        <v>109</v>
      </c>
      <c r="B107" s="170" t="s">
        <v>457</v>
      </c>
      <c r="C107" s="45" t="str">
        <f t="shared" si="20"/>
        <v>0</v>
      </c>
      <c r="D107" s="45" t="str">
        <f t="shared" si="21"/>
        <v/>
      </c>
      <c r="E107" s="45" t="str">
        <f t="shared" si="22"/>
        <v>NM</v>
      </c>
      <c r="F107" s="162">
        <f>IFERROR(VLOOKUP($B107,'Round 1'!B:AM,4,0),0)</f>
        <v>0</v>
      </c>
      <c r="G107" s="162">
        <f>IFERROR(VLOOKUP($B107,'Round  (2)'!B:AI,7,0),0)</f>
        <v>0</v>
      </c>
      <c r="H107" s="162">
        <f>IFERROR(VLOOKUP($B107,'Round  (3)'!B:AE,7,0),0)</f>
        <v>0</v>
      </c>
      <c r="I107" s="162">
        <f>IFERROR(VLOOKUP($B107,'Round (4)'!B:AG,7,0),0)</f>
        <v>0</v>
      </c>
      <c r="J107" s="162">
        <f>IFERROR(VLOOKUP($B107,'Round  (5)'!B:AL,7,0),0)</f>
        <v>0</v>
      </c>
      <c r="K107" s="162">
        <f>IFERROR(VLOOKUP($B107,'Round  (6)'!B:AL,7,0),0)</f>
        <v>0</v>
      </c>
      <c r="L107" s="162">
        <f>IFERROR(VLOOKUP($B107,'Round  (7)'!B:AL,7,0),0)</f>
        <v>0</v>
      </c>
      <c r="M107" s="162">
        <f>IFERROR(VLOOKUP($B107,'Round  (8)'!B:AI,7,0),0)</f>
        <v>0</v>
      </c>
      <c r="N107" s="162">
        <f>IFERROR(VLOOKUP($B107,'Round  (9)'!B:AD,7,0),0)</f>
        <v>0</v>
      </c>
      <c r="O107" s="162">
        <f>IFERROR(VLOOKUP($B107,'Round  (10)'!B:T,7,0),0)</f>
        <v>0</v>
      </c>
      <c r="P107" s="162">
        <f>IFERROR(VLOOKUP($B107,'Round  (11)'!B:AA,7,0),0)</f>
        <v>0</v>
      </c>
      <c r="Q107" s="162">
        <f>IFERROR(VLOOKUP($B107,'Round  (12)'!B:AA,7,0),0)</f>
        <v>0</v>
      </c>
      <c r="R107" s="11" cm="1">
        <f t="array" ref="R107">IFERROR(SUM(F107:P107)-SUM(LARGE(F107:P107,{1,2})),F107)</f>
        <v>0</v>
      </c>
      <c r="S107" s="35" t="e">
        <f>VLOOKUP(B107,#REF!,9,0)+#REF!</f>
        <v>#REF!</v>
      </c>
      <c r="T107" s="165">
        <f t="shared" si="19"/>
        <v>0</v>
      </c>
      <c r="U107" s="83">
        <f t="shared" si="23"/>
        <v>0</v>
      </c>
      <c r="V107" s="97">
        <f t="shared" si="24"/>
        <v>0</v>
      </c>
      <c r="W107" s="100">
        <f t="shared" si="25"/>
        <v>0</v>
      </c>
      <c r="Z107" s="69">
        <v>104</v>
      </c>
      <c r="AA107" s="69" t="s">
        <v>405</v>
      </c>
      <c r="AB107" s="69" t="s">
        <v>361</v>
      </c>
      <c r="AC107" s="69"/>
      <c r="AD107" s="69" t="s">
        <v>347</v>
      </c>
      <c r="AG107" s="69" t="s">
        <v>80</v>
      </c>
      <c r="AH107" s="132"/>
      <c r="AI107" s="69"/>
      <c r="AJ107" s="69"/>
    </row>
    <row r="108" spans="1:36" x14ac:dyDescent="0.3">
      <c r="A108" s="93">
        <v>110</v>
      </c>
      <c r="B108" s="170" t="s">
        <v>459</v>
      </c>
      <c r="C108" s="45" t="str">
        <f t="shared" si="20"/>
        <v>0</v>
      </c>
      <c r="D108" s="45" t="str">
        <f t="shared" si="21"/>
        <v/>
      </c>
      <c r="E108" s="45" t="str">
        <f t="shared" si="22"/>
        <v>NM</v>
      </c>
      <c r="F108" s="162">
        <f>IFERROR(VLOOKUP($B108,'Round 1'!B:AM,4,0),0)</f>
        <v>0</v>
      </c>
      <c r="G108" s="162">
        <f>IFERROR(VLOOKUP($B108,'Round  (2)'!B:AI,7,0),0)</f>
        <v>0</v>
      </c>
      <c r="H108" s="162">
        <f>IFERROR(VLOOKUP($B108,'Round  (3)'!B:AE,7,0),0)</f>
        <v>0</v>
      </c>
      <c r="I108" s="162">
        <f>IFERROR(VLOOKUP($B108,'Round (4)'!B:AG,7,0),0)</f>
        <v>0</v>
      </c>
      <c r="J108" s="162">
        <f>IFERROR(VLOOKUP($B108,'Round  (5)'!B:AL,7,0),0)</f>
        <v>0</v>
      </c>
      <c r="K108" s="162">
        <f>IFERROR(VLOOKUP($B108,'Round  (6)'!B:AL,7,0),0)</f>
        <v>0</v>
      </c>
      <c r="L108" s="162">
        <f>IFERROR(VLOOKUP($B108,'Round  (7)'!B:AL,7,0),0)</f>
        <v>0</v>
      </c>
      <c r="M108" s="162">
        <f>IFERROR(VLOOKUP($B108,'Round  (8)'!B:AI,7,0),0)</f>
        <v>0</v>
      </c>
      <c r="N108" s="162">
        <f>IFERROR(VLOOKUP($B108,'Round  (9)'!B:AD,7,0),0)</f>
        <v>0</v>
      </c>
      <c r="O108" s="162">
        <f>IFERROR(VLOOKUP($B108,'Round  (10)'!B:T,7,0),0)</f>
        <v>0</v>
      </c>
      <c r="P108" s="162">
        <f>IFERROR(VLOOKUP($B108,'Round  (11)'!B:AA,7,0),0)</f>
        <v>0</v>
      </c>
      <c r="Q108" s="162">
        <f>IFERROR(VLOOKUP($B108,'Round  (12)'!B:AA,7,0),0)</f>
        <v>0</v>
      </c>
      <c r="R108" s="11" cm="1">
        <f t="array" ref="R108">IFERROR(SUM(F108:P108)-SUM(LARGE(F108:P108,{1,2})),F108)</f>
        <v>0</v>
      </c>
      <c r="S108" s="35" t="e">
        <f>VLOOKUP(B108,#REF!,9,0)+#REF!</f>
        <v>#REF!</v>
      </c>
      <c r="T108" s="165">
        <f t="shared" si="19"/>
        <v>0</v>
      </c>
      <c r="U108" s="83">
        <f t="shared" si="23"/>
        <v>0</v>
      </c>
      <c r="V108" s="97">
        <f t="shared" si="24"/>
        <v>0</v>
      </c>
      <c r="W108" s="100">
        <f t="shared" si="25"/>
        <v>0</v>
      </c>
      <c r="Z108" s="69">
        <v>105</v>
      </c>
      <c r="AA108" s="69" t="s">
        <v>451</v>
      </c>
      <c r="AB108" s="69" t="s">
        <v>351</v>
      </c>
      <c r="AC108" s="69"/>
      <c r="AD108" s="69" t="s">
        <v>347</v>
      </c>
      <c r="AG108" s="69" t="s">
        <v>415</v>
      </c>
      <c r="AH108" s="132"/>
      <c r="AI108" s="69"/>
      <c r="AJ108" s="69"/>
    </row>
    <row r="109" spans="1:36" x14ac:dyDescent="0.3">
      <c r="A109" s="93">
        <v>111</v>
      </c>
      <c r="B109" s="170" t="s">
        <v>159</v>
      </c>
      <c r="C109" s="45" t="str">
        <f t="shared" si="20"/>
        <v>0</v>
      </c>
      <c r="D109" s="45" t="str">
        <f t="shared" si="21"/>
        <v/>
      </c>
      <c r="E109" s="45" t="str">
        <f t="shared" si="22"/>
        <v>NM</v>
      </c>
      <c r="F109" s="162">
        <f>IFERROR(VLOOKUP($B109,'Round 1'!B:AM,4,0),0)</f>
        <v>112</v>
      </c>
      <c r="G109" s="162">
        <f>IFERROR(VLOOKUP($B109,'Round  (2)'!B:AI,7,0),0)</f>
        <v>0</v>
      </c>
      <c r="H109" s="162">
        <f>IFERROR(VLOOKUP($B109,'Round  (3)'!B:AE,7,0),0)</f>
        <v>0</v>
      </c>
      <c r="I109" s="162">
        <f>IFERROR(VLOOKUP($B109,'Round (4)'!B:AG,7,0),0)</f>
        <v>0</v>
      </c>
      <c r="J109" s="162">
        <f>IFERROR(VLOOKUP($B109,'Round  (5)'!B:AL,7,0),0)</f>
        <v>0</v>
      </c>
      <c r="K109" s="162">
        <f>IFERROR(VLOOKUP($B109,'Round  (6)'!B:AL,7,0),0)</f>
        <v>0</v>
      </c>
      <c r="L109" s="162">
        <f>IFERROR(VLOOKUP($B109,'Round  (7)'!B:AL,7,0),0)</f>
        <v>0</v>
      </c>
      <c r="M109" s="162">
        <f>IFERROR(VLOOKUP($B109,'Round  (8)'!B:AI,7,0),0)</f>
        <v>0</v>
      </c>
      <c r="N109" s="162">
        <f>IFERROR(VLOOKUP($B109,'Round  (9)'!B:AD,7,0),0)</f>
        <v>0</v>
      </c>
      <c r="O109" s="162">
        <f>IFERROR(VLOOKUP($B109,'Round  (10)'!B:T,7,0),0)</f>
        <v>0</v>
      </c>
      <c r="P109" s="162">
        <f>IFERROR(VLOOKUP($B109,'Round  (11)'!B:AA,7,0),0)</f>
        <v>0</v>
      </c>
      <c r="Q109" s="162">
        <f>IFERROR(VLOOKUP($B109,'Round  (12)'!B:AA,7,0),0)</f>
        <v>0</v>
      </c>
      <c r="R109" s="11" cm="1">
        <f t="array" ref="R109">IFERROR(SUM(F109:P109)-SUM(LARGE(F109:P109,{1,2})),F109)</f>
        <v>0</v>
      </c>
      <c r="S109" s="35" t="e">
        <f>VLOOKUP(B109,#REF!,9,0)+#REF!</f>
        <v>#REF!</v>
      </c>
      <c r="T109" s="165">
        <f t="shared" si="19"/>
        <v>112</v>
      </c>
      <c r="U109" s="83">
        <f t="shared" si="23"/>
        <v>0</v>
      </c>
      <c r="V109" s="97">
        <f t="shared" si="24"/>
        <v>0</v>
      </c>
      <c r="W109" s="100">
        <f t="shared" si="25"/>
        <v>0</v>
      </c>
      <c r="Z109" s="69">
        <v>106</v>
      </c>
      <c r="AA109" s="69" t="s">
        <v>56</v>
      </c>
      <c r="AB109" s="69" t="s">
        <v>351</v>
      </c>
      <c r="AC109" s="69"/>
      <c r="AD109" s="69" t="s">
        <v>347</v>
      </c>
      <c r="AG109" s="69" t="s">
        <v>262</v>
      </c>
      <c r="AH109" s="132"/>
      <c r="AI109" s="69"/>
      <c r="AJ109" s="69"/>
    </row>
    <row r="110" spans="1:36" x14ac:dyDescent="0.3">
      <c r="A110" s="93">
        <v>112</v>
      </c>
      <c r="B110" s="170" t="s">
        <v>156</v>
      </c>
      <c r="C110" s="45" t="str">
        <f t="shared" si="20"/>
        <v>0</v>
      </c>
      <c r="D110" s="45" t="str">
        <f t="shared" si="21"/>
        <v/>
      </c>
      <c r="E110" s="45" t="str">
        <f t="shared" si="22"/>
        <v>NM</v>
      </c>
      <c r="F110" s="162">
        <f>IFERROR(VLOOKUP($B110,'Round 1'!B:AM,4,0),0)</f>
        <v>50</v>
      </c>
      <c r="G110" s="162">
        <f>IFERROR(VLOOKUP($B110,'Round  (2)'!B:AI,7,0),0)</f>
        <v>60</v>
      </c>
      <c r="H110" s="162">
        <f>IFERROR(VLOOKUP($B110,'Round  (3)'!B:AE,7,0),0)</f>
        <v>60</v>
      </c>
      <c r="I110" s="162">
        <f>IFERROR(VLOOKUP($B110,'Round (4)'!B:AG,7,0),0)</f>
        <v>0</v>
      </c>
      <c r="J110" s="162">
        <f>IFERROR(VLOOKUP($B110,'Round  (5)'!B:AL,7,0),0)</f>
        <v>0</v>
      </c>
      <c r="K110" s="162">
        <f>IFERROR(VLOOKUP($B110,'Round  (6)'!B:AL,7,0),0)</f>
        <v>0</v>
      </c>
      <c r="L110" s="162">
        <f>IFERROR(VLOOKUP($B110,'Round  (7)'!B:AL,7,0),0)</f>
        <v>0</v>
      </c>
      <c r="M110" s="162">
        <f>IFERROR(VLOOKUP($B110,'Round  (8)'!B:AI,7,0),0)</f>
        <v>20</v>
      </c>
      <c r="N110" s="162">
        <f>IFERROR(VLOOKUP($B110,'Round  (9)'!B:AD,7,0),0)</f>
        <v>0</v>
      </c>
      <c r="O110" s="162">
        <f>IFERROR(VLOOKUP($B110,'Round  (10)'!B:T,7,0),0)</f>
        <v>60</v>
      </c>
      <c r="P110" s="162">
        <f>IFERROR(VLOOKUP($B110,'Round  (11)'!B:AA,7,0),0)</f>
        <v>0</v>
      </c>
      <c r="Q110" s="162">
        <f>IFERROR(VLOOKUP($B110,'Round  (12)'!B:AA,7,0),0)</f>
        <v>0</v>
      </c>
      <c r="R110" s="11" cm="1">
        <f t="array" ref="R110">IFERROR(SUM(F110:P110)-SUM(LARGE(F110:P110,{1,2})),F110)</f>
        <v>130</v>
      </c>
      <c r="S110" s="35" t="e">
        <f>VLOOKUP(B110,#REF!,9,0)+#REF!</f>
        <v>#REF!</v>
      </c>
      <c r="T110" s="165">
        <f t="shared" si="19"/>
        <v>250</v>
      </c>
      <c r="U110" s="83">
        <f t="shared" si="23"/>
        <v>0</v>
      </c>
      <c r="V110" s="97">
        <f t="shared" si="24"/>
        <v>0</v>
      </c>
      <c r="W110" s="100">
        <f t="shared" si="25"/>
        <v>0</v>
      </c>
      <c r="Z110" s="69">
        <v>107</v>
      </c>
      <c r="AA110" s="69" t="s">
        <v>62</v>
      </c>
      <c r="AB110" s="69" t="s">
        <v>361</v>
      </c>
      <c r="AC110" s="69"/>
      <c r="AD110" s="69" t="s">
        <v>347</v>
      </c>
      <c r="AG110" s="69" t="s">
        <v>175</v>
      </c>
      <c r="AH110" s="132"/>
      <c r="AI110" s="69"/>
      <c r="AJ110" s="69"/>
    </row>
    <row r="111" spans="1:36" x14ac:dyDescent="0.3">
      <c r="A111" s="93">
        <v>113</v>
      </c>
      <c r="B111" s="170" t="s">
        <v>163</v>
      </c>
      <c r="C111" s="45" t="str">
        <f t="shared" si="20"/>
        <v>0</v>
      </c>
      <c r="D111" s="45" t="str">
        <f t="shared" si="21"/>
        <v/>
      </c>
      <c r="E111" s="45" t="str">
        <f t="shared" si="22"/>
        <v>NM</v>
      </c>
      <c r="F111" s="162">
        <f>IFERROR(VLOOKUP($B111,'Round 1'!B:AM,4,0),0)</f>
        <v>50</v>
      </c>
      <c r="G111" s="162">
        <f>IFERROR(VLOOKUP($B111,'Round  (2)'!B:AI,7,0),0)</f>
        <v>0</v>
      </c>
      <c r="H111" s="162">
        <f>IFERROR(VLOOKUP($B111,'Round  (3)'!B:AE,7,0),0)</f>
        <v>140</v>
      </c>
      <c r="I111" s="162">
        <f>IFERROR(VLOOKUP($B111,'Round (4)'!B:AG,7,0),0)</f>
        <v>0</v>
      </c>
      <c r="J111" s="162">
        <f>IFERROR(VLOOKUP($B111,'Round  (5)'!B:AL,7,0),0)</f>
        <v>0</v>
      </c>
      <c r="K111" s="162">
        <f>IFERROR(VLOOKUP($B111,'Round  (6)'!B:AL,7,0),0)</f>
        <v>0</v>
      </c>
      <c r="L111" s="162">
        <f>IFERROR(VLOOKUP($B111,'Round  (7)'!B:AL,7,0),0)</f>
        <v>0</v>
      </c>
      <c r="M111" s="162">
        <f>IFERROR(VLOOKUP($B111,'Round  (8)'!B:AI,7,0),0)</f>
        <v>0</v>
      </c>
      <c r="N111" s="162">
        <f>IFERROR(VLOOKUP($B111,'Round  (9)'!B:AD,7,0),0)</f>
        <v>0</v>
      </c>
      <c r="O111" s="162">
        <f>IFERROR(VLOOKUP($B111,'Round  (10)'!B:T,7,0),0)</f>
        <v>0</v>
      </c>
      <c r="P111" s="162">
        <f>IFERROR(VLOOKUP($B111,'Round  (11)'!B:AA,7,0),0)</f>
        <v>0</v>
      </c>
      <c r="Q111" s="162">
        <f>IFERROR(VLOOKUP($B111,'Round  (12)'!B:AA,7,0),0)</f>
        <v>0</v>
      </c>
      <c r="R111" s="11" cm="1">
        <f t="array" ref="R111">IFERROR(SUM(F111:P111)-SUM(LARGE(F111:P111,{1,2})),F111)</f>
        <v>0</v>
      </c>
      <c r="S111" s="35" t="e">
        <f>VLOOKUP(B111,#REF!,9,0)+#REF!</f>
        <v>#REF!</v>
      </c>
      <c r="T111" s="165">
        <f t="shared" si="19"/>
        <v>190</v>
      </c>
      <c r="U111" s="83">
        <f t="shared" si="23"/>
        <v>0</v>
      </c>
      <c r="V111" s="97">
        <f t="shared" si="24"/>
        <v>0</v>
      </c>
      <c r="W111" s="100">
        <f t="shared" si="25"/>
        <v>0</v>
      </c>
      <c r="Z111" s="69">
        <v>108</v>
      </c>
      <c r="AA111" s="69" t="s">
        <v>412</v>
      </c>
      <c r="AB111" s="69" t="s">
        <v>351</v>
      </c>
      <c r="AC111" s="69"/>
      <c r="AD111" s="69" t="s">
        <v>347</v>
      </c>
      <c r="AG111" s="69" t="s">
        <v>406</v>
      </c>
      <c r="AH111" s="132"/>
      <c r="AI111" s="69"/>
      <c r="AJ111" s="69"/>
    </row>
    <row r="112" spans="1:36" x14ac:dyDescent="0.3">
      <c r="A112" s="93">
        <v>114</v>
      </c>
      <c r="B112" s="170" t="s">
        <v>169</v>
      </c>
      <c r="C112" s="45" t="str">
        <f t="shared" si="20"/>
        <v>0</v>
      </c>
      <c r="D112" s="45" t="str">
        <f t="shared" si="21"/>
        <v/>
      </c>
      <c r="E112" s="45" t="str">
        <f t="shared" si="22"/>
        <v>NM</v>
      </c>
      <c r="F112" s="162">
        <f>IFERROR(VLOOKUP($B112,'Round 1'!B:AM,4,0),0)</f>
        <v>0</v>
      </c>
      <c r="G112" s="162">
        <f>IFERROR(VLOOKUP($B112,'Round  (2)'!B:AI,7,0),0)</f>
        <v>0</v>
      </c>
      <c r="H112" s="162">
        <f>IFERROR(VLOOKUP($B112,'Round  (3)'!B:AE,7,0),0)</f>
        <v>0</v>
      </c>
      <c r="I112" s="162">
        <f>IFERROR(VLOOKUP($B112,'Round (4)'!B:AG,7,0),0)</f>
        <v>0</v>
      </c>
      <c r="J112" s="162">
        <f>IFERROR(VLOOKUP($B112,'Round  (5)'!B:AL,7,0),0)</f>
        <v>0</v>
      </c>
      <c r="K112" s="162">
        <f>IFERROR(VLOOKUP($B112,'Round  (6)'!B:AL,7,0),0)</f>
        <v>35</v>
      </c>
      <c r="L112" s="162">
        <f>IFERROR(VLOOKUP($B112,'Round  (7)'!B:AL,7,0),0)</f>
        <v>0</v>
      </c>
      <c r="M112" s="162">
        <f>IFERROR(VLOOKUP($B112,'Round  (8)'!B:AI,7,0),0)</f>
        <v>120</v>
      </c>
      <c r="N112" s="162">
        <f>IFERROR(VLOOKUP($B112,'Round  (9)'!B:AD,7,0),0)</f>
        <v>0</v>
      </c>
      <c r="O112" s="162">
        <f>IFERROR(VLOOKUP($B112,'Round  (10)'!B:T,7,0),0)</f>
        <v>0</v>
      </c>
      <c r="P112" s="162">
        <f>IFERROR(VLOOKUP($B112,'Round  (11)'!B:AA,7,0),0)</f>
        <v>0</v>
      </c>
      <c r="Q112" s="162">
        <f>IFERROR(VLOOKUP($B112,'Round  (12)'!B:AA,7,0),0)</f>
        <v>0</v>
      </c>
      <c r="R112" s="11" cm="1">
        <f t="array" ref="R112">IFERROR(SUM(F112:P112)-SUM(LARGE(F112:P112,{1,2})),F112)</f>
        <v>0</v>
      </c>
      <c r="S112" s="35" t="e">
        <f>VLOOKUP(B112,#REF!,9,0)+#REF!</f>
        <v>#REF!</v>
      </c>
      <c r="T112" s="165">
        <f t="shared" si="19"/>
        <v>155</v>
      </c>
      <c r="U112" s="83">
        <f t="shared" si="23"/>
        <v>0</v>
      </c>
      <c r="V112" s="97">
        <f t="shared" si="24"/>
        <v>0</v>
      </c>
      <c r="W112" s="100">
        <f t="shared" si="25"/>
        <v>0</v>
      </c>
      <c r="Z112" s="69">
        <v>109</v>
      </c>
      <c r="AA112" s="69" t="s">
        <v>65</v>
      </c>
      <c r="AB112" s="69"/>
      <c r="AC112" s="69"/>
      <c r="AD112" s="69" t="s">
        <v>347</v>
      </c>
      <c r="AG112" s="69" t="s">
        <v>408</v>
      </c>
      <c r="AH112" s="132"/>
      <c r="AI112" s="69"/>
      <c r="AJ112" s="69"/>
    </row>
    <row r="113" spans="1:36" x14ac:dyDescent="0.3">
      <c r="A113" s="93">
        <v>115</v>
      </c>
      <c r="B113" s="170" t="s">
        <v>174</v>
      </c>
      <c r="C113" s="45" t="str">
        <f t="shared" si="20"/>
        <v>S</v>
      </c>
      <c r="D113" s="45" t="str">
        <f t="shared" si="21"/>
        <v>Portsmouth</v>
      </c>
      <c r="E113" s="45" t="str">
        <f t="shared" si="22"/>
        <v>NM</v>
      </c>
      <c r="F113" s="162">
        <f>IFERROR(VLOOKUP($B113,'Round 1'!B:AM,4,0),0)</f>
        <v>0</v>
      </c>
      <c r="G113" s="162">
        <f>IFERROR(VLOOKUP($B113,'Round  (2)'!B:AI,7,0),0)</f>
        <v>0</v>
      </c>
      <c r="H113" s="162">
        <f>IFERROR(VLOOKUP($B113,'Round  (3)'!B:AE,7,0),0)</f>
        <v>0</v>
      </c>
      <c r="I113" s="162">
        <f>IFERROR(VLOOKUP($B113,'Round (4)'!B:AG,7,0),0)</f>
        <v>0</v>
      </c>
      <c r="J113" s="162">
        <f>IFERROR(VLOOKUP($B113,'Round  (5)'!B:AL,7,0),0)</f>
        <v>0</v>
      </c>
      <c r="K113" s="162">
        <f>IFERROR(VLOOKUP($B113,'Round  (6)'!B:AL,7,0),0)</f>
        <v>0</v>
      </c>
      <c r="L113" s="162">
        <f>IFERROR(VLOOKUP($B113,'Round  (7)'!B:AL,7,0),0)</f>
        <v>0</v>
      </c>
      <c r="M113" s="162">
        <f>IFERROR(VLOOKUP($B113,'Round  (8)'!B:AI,7,0),0)</f>
        <v>0</v>
      </c>
      <c r="N113" s="162">
        <f>IFERROR(VLOOKUP($B113,'Round  (9)'!B:AD,7,0),0)</f>
        <v>0</v>
      </c>
      <c r="O113" s="162">
        <f>IFERROR(VLOOKUP($B113,'Round  (10)'!B:T,7,0),0)</f>
        <v>0</v>
      </c>
      <c r="P113" s="162">
        <f>IFERROR(VLOOKUP($B113,'Round  (11)'!B:AA,7,0),0)</f>
        <v>0</v>
      </c>
      <c r="Q113" s="162">
        <f>IFERROR(VLOOKUP($B113,'Round  (12)'!B:AA,7,0),0)</f>
        <v>0</v>
      </c>
      <c r="R113" s="11" cm="1">
        <f t="array" ref="R113">IFERROR(SUM(F113:P113)-SUM(LARGE(F113:P113,{1,2})),F113)</f>
        <v>0</v>
      </c>
      <c r="S113" s="35" t="e">
        <f>VLOOKUP(B113,#REF!,9,0)+#REF!</f>
        <v>#REF!</v>
      </c>
      <c r="T113" s="165">
        <f t="shared" si="19"/>
        <v>0</v>
      </c>
      <c r="U113" s="83">
        <f t="shared" si="23"/>
        <v>0</v>
      </c>
      <c r="V113" s="97">
        <f t="shared" si="24"/>
        <v>0</v>
      </c>
      <c r="W113" s="100">
        <f t="shared" si="25"/>
        <v>0</v>
      </c>
      <c r="Z113" s="69">
        <v>110</v>
      </c>
      <c r="AA113" s="69"/>
      <c r="AB113" s="69"/>
      <c r="AC113" s="69"/>
      <c r="AD113" s="69"/>
      <c r="AG113" s="69" t="s">
        <v>62</v>
      </c>
      <c r="AH113" s="132"/>
      <c r="AI113" s="69"/>
      <c r="AJ113" s="69"/>
    </row>
    <row r="114" spans="1:36" x14ac:dyDescent="0.3">
      <c r="A114" s="93">
        <v>116</v>
      </c>
      <c r="B114" s="170" t="s">
        <v>285</v>
      </c>
      <c r="C114" s="45" t="str">
        <f t="shared" si="20"/>
        <v>S</v>
      </c>
      <c r="D114" s="45" t="str">
        <f t="shared" si="21"/>
        <v>Whitehaven</v>
      </c>
      <c r="E114" s="45" t="str">
        <f t="shared" si="22"/>
        <v>NM</v>
      </c>
      <c r="F114" s="162">
        <f>IFERROR(VLOOKUP($B114,'Round 1'!B:AM,4,0),0)</f>
        <v>0</v>
      </c>
      <c r="G114" s="162">
        <f>IFERROR(VLOOKUP($B114,'Round  (2)'!B:AI,7,0),0)</f>
        <v>20</v>
      </c>
      <c r="H114" s="162">
        <f>IFERROR(VLOOKUP($B114,'Round  (3)'!B:AE,7,0),0)</f>
        <v>0</v>
      </c>
      <c r="I114" s="162">
        <f>IFERROR(VLOOKUP($B114,'Round (4)'!B:AG,7,0),0)</f>
        <v>65</v>
      </c>
      <c r="J114" s="162">
        <f>IFERROR(VLOOKUP($B114,'Round  (5)'!B:AL,7,0),0)</f>
        <v>0</v>
      </c>
      <c r="K114" s="162">
        <f>IFERROR(VLOOKUP($B114,'Round  (6)'!B:AL,7,0),0)</f>
        <v>0</v>
      </c>
      <c r="L114" s="162">
        <f>IFERROR(VLOOKUP($B114,'Round  (7)'!B:AL,7,0),0)</f>
        <v>0</v>
      </c>
      <c r="M114" s="162">
        <f>IFERROR(VLOOKUP($B114,'Round  (8)'!B:AI,7,0),0)</f>
        <v>0</v>
      </c>
      <c r="N114" s="162">
        <f>IFERROR(VLOOKUP($B114,'Round  (9)'!B:AD,7,0),0)</f>
        <v>0</v>
      </c>
      <c r="O114" s="162">
        <f>IFERROR(VLOOKUP($B114,'Round  (10)'!B:T,7,0),0)</f>
        <v>0</v>
      </c>
      <c r="P114" s="162">
        <f>IFERROR(VLOOKUP($B114,'Round  (11)'!B:AA,7,0),0)</f>
        <v>0</v>
      </c>
      <c r="Q114" s="162">
        <f>IFERROR(VLOOKUP($B114,'Round  (12)'!B:AA,7,0),0)</f>
        <v>0</v>
      </c>
      <c r="R114" s="11" cm="1">
        <f t="array" ref="R114">IFERROR(SUM(F114:P114)-SUM(LARGE(F114:P114,{1,2})),F114)</f>
        <v>0</v>
      </c>
      <c r="S114" s="35" t="e">
        <f>VLOOKUP(B114,#REF!,9,0)+#REF!</f>
        <v>#REF!</v>
      </c>
      <c r="T114" s="165">
        <f t="shared" si="19"/>
        <v>85</v>
      </c>
      <c r="U114" s="83">
        <f t="shared" si="23"/>
        <v>0</v>
      </c>
      <c r="V114" s="97">
        <f t="shared" si="24"/>
        <v>0</v>
      </c>
      <c r="W114" s="100">
        <f t="shared" si="25"/>
        <v>0</v>
      </c>
      <c r="Z114" s="69">
        <v>111</v>
      </c>
      <c r="AA114" s="69"/>
      <c r="AB114" s="69"/>
      <c r="AC114" s="69"/>
      <c r="AD114" s="69"/>
      <c r="AG114" s="69" t="s">
        <v>410</v>
      </c>
      <c r="AH114" s="132"/>
      <c r="AI114" s="69"/>
      <c r="AJ114" s="69"/>
    </row>
    <row r="115" spans="1:36" x14ac:dyDescent="0.3">
      <c r="A115" s="93">
        <v>117</v>
      </c>
      <c r="B115" s="170" t="s">
        <v>289</v>
      </c>
      <c r="C115" s="45" t="str">
        <f t="shared" si="20"/>
        <v>0</v>
      </c>
      <c r="D115" s="45" t="str">
        <f t="shared" si="21"/>
        <v/>
      </c>
      <c r="E115" s="45" t="str">
        <f t="shared" si="22"/>
        <v>NM</v>
      </c>
      <c r="F115" s="162">
        <f>IFERROR(VLOOKUP($B115,'Round 1'!B:AM,4,0),0)</f>
        <v>0</v>
      </c>
      <c r="G115" s="162">
        <f>IFERROR(VLOOKUP($B115,'Round  (2)'!B:AI,7,0),0)</f>
        <v>0</v>
      </c>
      <c r="H115" s="162">
        <f>IFERROR(VLOOKUP($B115,'Round  (3)'!B:AE,7,0),0)</f>
        <v>0</v>
      </c>
      <c r="I115" s="162">
        <f>IFERROR(VLOOKUP($B115,'Round (4)'!B:AG,7,0),0)</f>
        <v>0</v>
      </c>
      <c r="J115" s="162">
        <f>IFERROR(VLOOKUP($B115,'Round  (5)'!B:AL,7,0),0)</f>
        <v>0</v>
      </c>
      <c r="K115" s="162">
        <f>IFERROR(VLOOKUP($B115,'Round  (6)'!B:AL,7,0),0)</f>
        <v>0</v>
      </c>
      <c r="L115" s="162">
        <f>IFERROR(VLOOKUP($B115,'Round  (7)'!B:AL,7,0),0)</f>
        <v>0</v>
      </c>
      <c r="M115" s="162">
        <f>IFERROR(VLOOKUP($B115,'Round  (8)'!B:AI,7,0),0)</f>
        <v>0</v>
      </c>
      <c r="N115" s="162">
        <f>IFERROR(VLOOKUP($B115,'Round  (9)'!B:AD,7,0),0)</f>
        <v>0</v>
      </c>
      <c r="O115" s="162">
        <f>IFERROR(VLOOKUP($B115,'Round  (10)'!B:T,7,0),0)</f>
        <v>0</v>
      </c>
      <c r="P115" s="162">
        <f>IFERROR(VLOOKUP($B115,'Round  (11)'!B:AA,7,0),0)</f>
        <v>0</v>
      </c>
      <c r="Q115" s="162">
        <f>IFERROR(VLOOKUP($B115,'Round  (12)'!B:AA,7,0),0)</f>
        <v>0</v>
      </c>
      <c r="R115" s="11" cm="1">
        <f t="array" ref="R115">IFERROR(SUM(F115:P115)-SUM(LARGE(F115:P115,{1,2})),F115)</f>
        <v>0</v>
      </c>
      <c r="S115" s="35" t="e">
        <f>VLOOKUP(B115,#REF!,9,0)+#REF!</f>
        <v>#REF!</v>
      </c>
      <c r="T115" s="165">
        <f t="shared" si="19"/>
        <v>0</v>
      </c>
      <c r="U115" s="83">
        <f t="shared" si="23"/>
        <v>0</v>
      </c>
      <c r="V115" s="97">
        <f t="shared" si="24"/>
        <v>0</v>
      </c>
      <c r="W115" s="100">
        <f t="shared" si="25"/>
        <v>0</v>
      </c>
      <c r="Z115" s="69">
        <v>112</v>
      </c>
      <c r="AA115" s="69"/>
      <c r="AB115" s="69"/>
      <c r="AC115" s="69"/>
      <c r="AD115" s="69"/>
      <c r="AG115" s="69" t="s">
        <v>36</v>
      </c>
      <c r="AH115" s="132"/>
      <c r="AI115" s="69"/>
      <c r="AJ115" s="69"/>
    </row>
    <row r="116" spans="1:36" x14ac:dyDescent="0.3">
      <c r="A116" s="93">
        <v>118</v>
      </c>
      <c r="B116" s="170" t="s">
        <v>240</v>
      </c>
      <c r="C116" s="45" t="str">
        <f t="shared" si="20"/>
        <v>J</v>
      </c>
      <c r="D116" s="45" t="str">
        <f t="shared" si="21"/>
        <v>Poole</v>
      </c>
      <c r="E116" s="45" t="str">
        <f t="shared" si="22"/>
        <v>NM</v>
      </c>
      <c r="F116" s="162">
        <f>IFERROR(VLOOKUP($B116,'Round 1'!B:AM,4,0),0)</f>
        <v>0</v>
      </c>
      <c r="G116" s="162">
        <f>IFERROR(VLOOKUP($B116,'Round  (2)'!B:AI,7,0),0)</f>
        <v>0</v>
      </c>
      <c r="H116" s="162">
        <f>IFERROR(VLOOKUP($B116,'Round  (3)'!B:AE,7,0),0)</f>
        <v>0</v>
      </c>
      <c r="I116" s="162">
        <f>IFERROR(VLOOKUP($B116,'Round (4)'!B:AG,7,0),0)</f>
        <v>0</v>
      </c>
      <c r="J116" s="162">
        <f>IFERROR(VLOOKUP($B116,'Round  (5)'!B:AL,7,0),0)</f>
        <v>0</v>
      </c>
      <c r="K116" s="162">
        <f>IFERROR(VLOOKUP($B116,'Round  (6)'!B:AL,7,0),0)</f>
        <v>0</v>
      </c>
      <c r="L116" s="162">
        <f>IFERROR(VLOOKUP($B116,'Round  (7)'!B:AL,7,0),0)</f>
        <v>0</v>
      </c>
      <c r="M116" s="162">
        <f>IFERROR(VLOOKUP($B116,'Round  (8)'!B:AI,7,0),0)</f>
        <v>0</v>
      </c>
      <c r="N116" s="162">
        <f>IFERROR(VLOOKUP($B116,'Round  (9)'!B:AD,7,0),0)</f>
        <v>0</v>
      </c>
      <c r="O116" s="162">
        <f>IFERROR(VLOOKUP($B116,'Round  (10)'!B:T,7,0),0)</f>
        <v>0</v>
      </c>
      <c r="P116" s="162">
        <f>IFERROR(VLOOKUP($B116,'Round  (11)'!B:AA,7,0),0)</f>
        <v>0</v>
      </c>
      <c r="Q116" s="162">
        <f>IFERROR(VLOOKUP($B116,'Round  (12)'!B:AA,7,0),0)</f>
        <v>0</v>
      </c>
      <c r="R116" s="11" cm="1">
        <f t="array" ref="R116">IFERROR(SUM(F116:P116)-SUM(LARGE(F116:P116,{1,2})),F116)</f>
        <v>0</v>
      </c>
      <c r="S116" s="35" t="e">
        <f>VLOOKUP(B116,#REF!,9,0)+#REF!</f>
        <v>#REF!</v>
      </c>
      <c r="T116" s="165">
        <f t="shared" si="19"/>
        <v>0</v>
      </c>
      <c r="U116" s="83">
        <f t="shared" si="23"/>
        <v>0</v>
      </c>
      <c r="V116" s="97">
        <f t="shared" si="24"/>
        <v>0</v>
      </c>
      <c r="W116" s="100">
        <f t="shared" si="25"/>
        <v>0</v>
      </c>
      <c r="Z116" s="69">
        <v>113</v>
      </c>
      <c r="AA116" s="69"/>
      <c r="AB116" s="69"/>
      <c r="AC116" s="69"/>
      <c r="AD116" s="69"/>
      <c r="AG116" s="69" t="s">
        <v>285</v>
      </c>
      <c r="AH116" s="132"/>
      <c r="AI116" s="69"/>
      <c r="AJ116" s="69"/>
    </row>
    <row r="117" spans="1:36" x14ac:dyDescent="0.3">
      <c r="A117" s="93">
        <v>119</v>
      </c>
      <c r="B117" s="170" t="s">
        <v>244</v>
      </c>
      <c r="C117" s="45" t="str">
        <f t="shared" si="20"/>
        <v>0</v>
      </c>
      <c r="D117" s="45" t="str">
        <f t="shared" si="21"/>
        <v/>
      </c>
      <c r="E117" s="45" t="str">
        <f t="shared" si="22"/>
        <v>NM</v>
      </c>
      <c r="F117" s="162">
        <f>IFERROR(VLOOKUP($B117,'Round 1'!B:AM,4,0),0)</f>
        <v>0</v>
      </c>
      <c r="G117" s="162">
        <f>IFERROR(VLOOKUP($B117,'Round  (2)'!B:AI,7,0),0)</f>
        <v>0</v>
      </c>
      <c r="H117" s="162">
        <f>IFERROR(VLOOKUP($B117,'Round  (3)'!B:AE,7,0),0)</f>
        <v>0</v>
      </c>
      <c r="I117" s="162">
        <f>IFERROR(VLOOKUP($B117,'Round (4)'!B:AG,7,0),0)</f>
        <v>0</v>
      </c>
      <c r="J117" s="162">
        <f>IFERROR(VLOOKUP($B117,'Round  (5)'!B:AL,7,0),0)</f>
        <v>0</v>
      </c>
      <c r="K117" s="162">
        <f>IFERROR(VLOOKUP($B117,'Round  (6)'!B:AL,7,0),0)</f>
        <v>0</v>
      </c>
      <c r="L117" s="162">
        <f>IFERROR(VLOOKUP($B117,'Round  (7)'!B:AL,7,0),0)</f>
        <v>0</v>
      </c>
      <c r="M117" s="162">
        <f>IFERROR(VLOOKUP($B117,'Round  (8)'!B:AI,7,0),0)</f>
        <v>0</v>
      </c>
      <c r="N117" s="162">
        <f>IFERROR(VLOOKUP($B117,'Round  (9)'!B:AD,7,0),0)</f>
        <v>0</v>
      </c>
      <c r="O117" s="162">
        <f>IFERROR(VLOOKUP($B117,'Round  (10)'!B:T,7,0),0)</f>
        <v>0</v>
      </c>
      <c r="P117" s="162">
        <f>IFERROR(VLOOKUP($B117,'Round  (11)'!B:AA,7,0),0)</f>
        <v>0</v>
      </c>
      <c r="Q117" s="162">
        <f>IFERROR(VLOOKUP($B117,'Round  (12)'!B:AA,7,0),0)</f>
        <v>0</v>
      </c>
      <c r="R117" s="11" cm="1">
        <f t="array" ref="R117">IFERROR(SUM(F117:P117)-SUM(LARGE(F117:P117,{1,2})),F117)</f>
        <v>0</v>
      </c>
      <c r="S117" s="35" t="e">
        <f>VLOOKUP(B117,#REF!,9,0)+#REF!</f>
        <v>#REF!</v>
      </c>
      <c r="T117" s="165">
        <f t="shared" si="19"/>
        <v>0</v>
      </c>
      <c r="U117" s="83">
        <f t="shared" si="23"/>
        <v>0</v>
      </c>
      <c r="V117" s="97">
        <f t="shared" si="24"/>
        <v>0</v>
      </c>
      <c r="W117" s="100">
        <f t="shared" si="25"/>
        <v>0</v>
      </c>
      <c r="Z117" s="69">
        <v>114</v>
      </c>
      <c r="AA117" s="69"/>
      <c r="AB117" s="69"/>
      <c r="AC117" s="69"/>
      <c r="AD117" s="69"/>
      <c r="AG117" s="69" t="s">
        <v>72</v>
      </c>
      <c r="AH117" s="132"/>
      <c r="AI117" s="69"/>
      <c r="AJ117" s="69"/>
    </row>
    <row r="118" spans="1:36" x14ac:dyDescent="0.3">
      <c r="A118" s="93">
        <v>120</v>
      </c>
      <c r="B118" s="170" t="s">
        <v>307</v>
      </c>
      <c r="C118" s="45" t="str">
        <f t="shared" si="20"/>
        <v>0</v>
      </c>
      <c r="D118" s="45" t="str">
        <f t="shared" si="21"/>
        <v/>
      </c>
      <c r="E118" s="45" t="str">
        <f t="shared" si="22"/>
        <v>NM</v>
      </c>
      <c r="F118" s="162">
        <f>IFERROR(VLOOKUP($B118,'Round 1'!B:AM,4,0),0)</f>
        <v>0</v>
      </c>
      <c r="G118" s="162">
        <f>IFERROR(VLOOKUP($B118,'Round  (2)'!B:AI,7,0),0)</f>
        <v>0</v>
      </c>
      <c r="H118" s="162">
        <f>IFERROR(VLOOKUP($B118,'Round  (3)'!B:AE,7,0),0)</f>
        <v>0</v>
      </c>
      <c r="I118" s="162">
        <f>IFERROR(VLOOKUP($B118,'Round (4)'!B:AG,7,0),0)</f>
        <v>0</v>
      </c>
      <c r="J118" s="162">
        <f>IFERROR(VLOOKUP($B118,'Round  (5)'!B:AL,7,0),0)</f>
        <v>0</v>
      </c>
      <c r="K118" s="162">
        <f>IFERROR(VLOOKUP($B118,'Round  (6)'!B:AL,7,0),0)</f>
        <v>0</v>
      </c>
      <c r="L118" s="162">
        <f>IFERROR(VLOOKUP($B118,'Round  (7)'!B:AL,7,0),0)</f>
        <v>0</v>
      </c>
      <c r="M118" s="162">
        <f>IFERROR(VLOOKUP($B118,'Round  (8)'!B:AI,7,0),0)</f>
        <v>0</v>
      </c>
      <c r="N118" s="162">
        <f>IFERROR(VLOOKUP($B118,'Round  (9)'!B:AD,7,0),0)</f>
        <v>0</v>
      </c>
      <c r="O118" s="162">
        <f>IFERROR(VLOOKUP($B118,'Round  (10)'!B:T,7,0),0)</f>
        <v>0</v>
      </c>
      <c r="P118" s="162">
        <f>IFERROR(VLOOKUP($B118,'Round  (11)'!B:AA,7,0),0)</f>
        <v>0</v>
      </c>
      <c r="Q118" s="162">
        <f>IFERROR(VLOOKUP($B118,'Round  (12)'!B:AA,7,0),0)</f>
        <v>0</v>
      </c>
      <c r="R118" s="11" cm="1">
        <f t="array" ref="R118">IFERROR(SUM(F118:P118)-SUM(LARGE(F118:P118,{1,2})),F118)</f>
        <v>0</v>
      </c>
      <c r="S118" s="35" t="e">
        <f>VLOOKUP(B118,#REF!,9,0)+#REF!</f>
        <v>#REF!</v>
      </c>
      <c r="T118" s="165">
        <f t="shared" si="19"/>
        <v>0</v>
      </c>
      <c r="U118" s="83">
        <f t="shared" si="23"/>
        <v>0</v>
      </c>
      <c r="V118" s="97">
        <f t="shared" si="24"/>
        <v>0</v>
      </c>
      <c r="W118" s="100">
        <f t="shared" si="25"/>
        <v>0</v>
      </c>
      <c r="AG118" s="69" t="s">
        <v>414</v>
      </c>
      <c r="AH118" s="132"/>
      <c r="AI118" s="69"/>
      <c r="AJ118" s="69"/>
    </row>
    <row r="119" spans="1:36" x14ac:dyDescent="0.3">
      <c r="A119" s="93">
        <v>121</v>
      </c>
      <c r="B119" s="170" t="s">
        <v>182</v>
      </c>
      <c r="C119" s="45" t="str">
        <f t="shared" si="20"/>
        <v>0</v>
      </c>
      <c r="D119" s="45" t="str">
        <f t="shared" si="21"/>
        <v/>
      </c>
      <c r="E119" s="45" t="str">
        <f t="shared" si="22"/>
        <v>NM</v>
      </c>
      <c r="F119" s="162">
        <f>IFERROR(VLOOKUP($B119,'Round 1'!B:AM,4,0),0)</f>
        <v>0</v>
      </c>
      <c r="G119" s="162">
        <f>IFERROR(VLOOKUP($B119,'Round  (2)'!B:AI,7,0),0)</f>
        <v>0</v>
      </c>
      <c r="H119" s="162">
        <f>IFERROR(VLOOKUP($B119,'Round  (3)'!B:AE,7,0),0)</f>
        <v>0</v>
      </c>
      <c r="I119" s="162">
        <f>IFERROR(VLOOKUP($B119,'Round (4)'!B:AG,7,0),0)</f>
        <v>0</v>
      </c>
      <c r="J119" s="162">
        <f>IFERROR(VLOOKUP($B119,'Round  (5)'!B:AL,7,0),0)</f>
        <v>0</v>
      </c>
      <c r="K119" s="162">
        <f>IFERROR(VLOOKUP($B119,'Round  (6)'!B:AL,7,0),0)</f>
        <v>0</v>
      </c>
      <c r="L119" s="162">
        <f>IFERROR(VLOOKUP($B119,'Round  (7)'!B:AL,7,0),0)</f>
        <v>0</v>
      </c>
      <c r="M119" s="162">
        <f>IFERROR(VLOOKUP($B119,'Round  (8)'!B:AI,7,0),0)</f>
        <v>0</v>
      </c>
      <c r="N119" s="162">
        <f>IFERROR(VLOOKUP($B119,'Round  (9)'!B:AD,7,0),0)</f>
        <v>0</v>
      </c>
      <c r="O119" s="162">
        <f>IFERROR(VLOOKUP($B119,'Round  (10)'!B:T,7,0),0)</f>
        <v>0</v>
      </c>
      <c r="P119" s="162">
        <f>IFERROR(VLOOKUP($B119,'Round  (11)'!B:AA,7,0),0)</f>
        <v>0</v>
      </c>
      <c r="Q119" s="162">
        <f>IFERROR(VLOOKUP($B119,'Round  (12)'!B:AA,7,0),0)</f>
        <v>0</v>
      </c>
      <c r="R119" s="11" cm="1">
        <f t="array" ref="R119">IFERROR(SUM(F119:P119)-SUM(LARGE(F119:P119,{1,2})),F119)</f>
        <v>0</v>
      </c>
      <c r="S119" s="35" t="e">
        <f>VLOOKUP(B119,#REF!,9,0)+#REF!</f>
        <v>#REF!</v>
      </c>
      <c r="T119" s="165">
        <f t="shared" si="19"/>
        <v>0</v>
      </c>
      <c r="U119" s="83">
        <f t="shared" si="23"/>
        <v>0</v>
      </c>
      <c r="V119" s="97">
        <f t="shared" si="24"/>
        <v>0</v>
      </c>
      <c r="W119" s="100">
        <f t="shared" si="25"/>
        <v>0</v>
      </c>
      <c r="AG119" s="69" t="s">
        <v>170</v>
      </c>
      <c r="AH119" s="132"/>
      <c r="AI119" s="69"/>
      <c r="AJ119" s="69"/>
    </row>
    <row r="120" spans="1:36" x14ac:dyDescent="0.3">
      <c r="A120" s="93">
        <v>122</v>
      </c>
      <c r="B120" s="170" t="s">
        <v>313</v>
      </c>
      <c r="C120" s="45" t="str">
        <f t="shared" si="20"/>
        <v>0</v>
      </c>
      <c r="D120" s="45" t="str">
        <f t="shared" si="21"/>
        <v/>
      </c>
      <c r="E120" s="45" t="str">
        <f t="shared" si="22"/>
        <v>NM</v>
      </c>
      <c r="F120" s="162">
        <f>IFERROR(VLOOKUP($B120,'Round 1'!B:AM,4,0),0)</f>
        <v>0</v>
      </c>
      <c r="G120" s="162">
        <f>IFERROR(VLOOKUP($B120,'Round  (2)'!B:AI,7,0),0)</f>
        <v>0</v>
      </c>
      <c r="H120" s="162">
        <f>IFERROR(VLOOKUP($B120,'Round  (3)'!B:AE,7,0),0)</f>
        <v>0</v>
      </c>
      <c r="I120" s="162">
        <f>IFERROR(VLOOKUP($B120,'Round (4)'!B:AG,7,0),0)</f>
        <v>0</v>
      </c>
      <c r="J120" s="162">
        <f>IFERROR(VLOOKUP($B120,'Round  (5)'!B:AL,7,0),0)</f>
        <v>0</v>
      </c>
      <c r="K120" s="162">
        <f>IFERROR(VLOOKUP($B120,'Round  (6)'!B:AL,7,0),0)</f>
        <v>0</v>
      </c>
      <c r="L120" s="162">
        <f>IFERROR(VLOOKUP($B120,'Round  (7)'!B:AL,7,0),0)</f>
        <v>0</v>
      </c>
      <c r="M120" s="162">
        <f>IFERROR(VLOOKUP($B120,'Round  (8)'!B:AI,7,0),0)</f>
        <v>0</v>
      </c>
      <c r="N120" s="162">
        <f>IFERROR(VLOOKUP($B120,'Round  (9)'!B:AD,7,0),0)</f>
        <v>0</v>
      </c>
      <c r="O120" s="162">
        <f>IFERROR(VLOOKUP($B120,'Round  (10)'!B:T,7,0),0)</f>
        <v>0</v>
      </c>
      <c r="P120" s="162">
        <f>IFERROR(VLOOKUP($B120,'Round  (11)'!B:AA,7,0),0)</f>
        <v>0</v>
      </c>
      <c r="Q120" s="162">
        <f>IFERROR(VLOOKUP($B120,'Round  (12)'!B:AA,7,0),0)</f>
        <v>0</v>
      </c>
      <c r="R120" s="11" cm="1">
        <f t="array" ref="R120">IFERROR(SUM(F120:P120)-SUM(LARGE(F120:P120,{1,2})),F120)</f>
        <v>0</v>
      </c>
      <c r="S120" s="35" t="e">
        <f>VLOOKUP(B120,#REF!,9,0)+#REF!</f>
        <v>#REF!</v>
      </c>
      <c r="T120" s="165">
        <f t="shared" si="19"/>
        <v>0</v>
      </c>
      <c r="U120" s="83">
        <f t="shared" si="23"/>
        <v>0</v>
      </c>
      <c r="V120" s="97">
        <f t="shared" si="24"/>
        <v>0</v>
      </c>
      <c r="W120" s="100">
        <f t="shared" si="25"/>
        <v>0</v>
      </c>
      <c r="AG120" s="69" t="s">
        <v>45</v>
      </c>
      <c r="AH120" s="132"/>
      <c r="AI120" s="69"/>
      <c r="AJ120" s="69"/>
    </row>
    <row r="121" spans="1:36" x14ac:dyDescent="0.3">
      <c r="A121" s="93">
        <v>123</v>
      </c>
      <c r="B121" s="170" t="s">
        <v>235</v>
      </c>
      <c r="C121" s="45" t="str">
        <f t="shared" si="20"/>
        <v>0</v>
      </c>
      <c r="D121" s="45" t="str">
        <f t="shared" si="21"/>
        <v/>
      </c>
      <c r="E121" s="45" t="str">
        <f t="shared" si="22"/>
        <v>NM</v>
      </c>
      <c r="F121" s="162">
        <f>IFERROR(VLOOKUP($B121,'Round 1'!B:AM,4,0),0)</f>
        <v>0</v>
      </c>
      <c r="G121" s="162">
        <f>IFERROR(VLOOKUP($B121,'Round  (2)'!B:AI,7,0),0)</f>
        <v>0</v>
      </c>
      <c r="H121" s="162">
        <f>IFERROR(VLOOKUP($B121,'Round  (3)'!B:AE,7,0),0)</f>
        <v>0</v>
      </c>
      <c r="I121" s="162">
        <f>IFERROR(VLOOKUP($B121,'Round (4)'!B:AG,7,0),0)</f>
        <v>0</v>
      </c>
      <c r="J121" s="162">
        <f>IFERROR(VLOOKUP($B121,'Round  (5)'!B:AL,7,0),0)</f>
        <v>0</v>
      </c>
      <c r="K121" s="162">
        <f>IFERROR(VLOOKUP($B121,'Round  (6)'!B:AL,7,0),0)</f>
        <v>0</v>
      </c>
      <c r="L121" s="162">
        <f>IFERROR(VLOOKUP($B121,'Round  (7)'!B:AL,7,0),0)</f>
        <v>0</v>
      </c>
      <c r="M121" s="162">
        <f>IFERROR(VLOOKUP($B121,'Round  (8)'!B:AI,7,0),0)</f>
        <v>0</v>
      </c>
      <c r="N121" s="162">
        <f>IFERROR(VLOOKUP($B121,'Round  (9)'!B:AD,7,0),0)</f>
        <v>0</v>
      </c>
      <c r="O121" s="162">
        <f>IFERROR(VLOOKUP($B121,'Round  (10)'!B:T,7,0),0)</f>
        <v>0</v>
      </c>
      <c r="P121" s="162">
        <f>IFERROR(VLOOKUP($B121,'Round  (11)'!B:AA,7,0),0)</f>
        <v>0</v>
      </c>
      <c r="Q121" s="162">
        <f>IFERROR(VLOOKUP($B121,'Round  (12)'!B:AA,7,0),0)</f>
        <v>0</v>
      </c>
      <c r="R121" s="11" cm="1">
        <f t="array" ref="R121">IFERROR(SUM(F121:P121)-SUM(LARGE(F121:P121,{1,2})),F121)</f>
        <v>0</v>
      </c>
      <c r="S121" s="35" t="e">
        <f>VLOOKUP(B121,#REF!,9,0)+#REF!</f>
        <v>#REF!</v>
      </c>
      <c r="T121" s="165">
        <f t="shared" si="19"/>
        <v>0</v>
      </c>
      <c r="U121" s="83">
        <f t="shared" si="23"/>
        <v>0</v>
      </c>
      <c r="V121" s="97">
        <f t="shared" si="24"/>
        <v>0</v>
      </c>
      <c r="W121" s="100">
        <f t="shared" si="25"/>
        <v>0</v>
      </c>
      <c r="AG121" s="69" t="s">
        <v>508</v>
      </c>
      <c r="AH121" s="132"/>
      <c r="AI121" s="69"/>
      <c r="AJ121" s="69"/>
    </row>
    <row r="122" spans="1:36" x14ac:dyDescent="0.3">
      <c r="A122" s="93">
        <v>124</v>
      </c>
      <c r="B122" s="170" t="s">
        <v>745</v>
      </c>
      <c r="C122" s="45" t="str">
        <f t="shared" si="20"/>
        <v>0</v>
      </c>
      <c r="D122" s="45" t="str">
        <f t="shared" si="21"/>
        <v/>
      </c>
      <c r="E122" s="45" t="str">
        <f t="shared" si="22"/>
        <v>NM</v>
      </c>
      <c r="F122" s="162">
        <f>IFERROR(VLOOKUP($B122,'Round 1'!B:AM,4,0),0)</f>
        <v>0</v>
      </c>
      <c r="G122" s="162">
        <f>IFERROR(VLOOKUP($B122,'Round  (2)'!B:AI,7,0),0)</f>
        <v>0</v>
      </c>
      <c r="H122" s="162">
        <f>IFERROR(VLOOKUP($B122,'Round  (3)'!B:AE,7,0),0)</f>
        <v>0</v>
      </c>
      <c r="I122" s="162">
        <f>IFERROR(VLOOKUP($B122,'Round (4)'!B:AG,7,0),0)</f>
        <v>0</v>
      </c>
      <c r="J122" s="162">
        <f>IFERROR(VLOOKUP($B122,'Round  (5)'!B:AL,7,0),0)</f>
        <v>0</v>
      </c>
      <c r="K122" s="162">
        <f>IFERROR(VLOOKUP($B122,'Round  (6)'!B:AL,7,0),0)</f>
        <v>0</v>
      </c>
      <c r="L122" s="162">
        <f>IFERROR(VLOOKUP($B122,'Round  (7)'!B:AL,7,0),0)</f>
        <v>0</v>
      </c>
      <c r="M122" s="162">
        <f>IFERROR(VLOOKUP($B122,'Round  (8)'!B:AI,7,0),0)</f>
        <v>0</v>
      </c>
      <c r="N122" s="162">
        <f>IFERROR(VLOOKUP($B122,'Round  (9)'!B:AD,7,0),0)</f>
        <v>0</v>
      </c>
      <c r="O122" s="162">
        <f>IFERROR(VLOOKUP($B122,'Round  (10)'!B:T,7,0),0)</f>
        <v>0</v>
      </c>
      <c r="P122" s="162">
        <f>IFERROR(VLOOKUP($B122,'Round  (11)'!B:AA,7,0),0)</f>
        <v>0</v>
      </c>
      <c r="Q122" s="162">
        <f>IFERROR(VLOOKUP($B122,'Round  (12)'!B:AA,7,0),0)</f>
        <v>0</v>
      </c>
      <c r="R122" s="11" cm="1">
        <f t="array" ref="R122">IFERROR(SUM(F122:P122)-SUM(LARGE(F122:P122,{1,2})),F122)</f>
        <v>0</v>
      </c>
      <c r="S122" s="35" t="e">
        <f>VLOOKUP(B122,#REF!,9,0)+#REF!</f>
        <v>#REF!</v>
      </c>
      <c r="T122" s="165">
        <f t="shared" si="19"/>
        <v>0</v>
      </c>
      <c r="U122" s="83">
        <f t="shared" si="23"/>
        <v>0</v>
      </c>
      <c r="V122" s="97">
        <f t="shared" si="24"/>
        <v>0</v>
      </c>
      <c r="W122" s="100">
        <f t="shared" si="25"/>
        <v>0</v>
      </c>
      <c r="AG122" s="69" t="s">
        <v>493</v>
      </c>
      <c r="AH122" s="132"/>
      <c r="AI122" s="69"/>
      <c r="AJ122" s="69"/>
    </row>
    <row r="123" spans="1:36" x14ac:dyDescent="0.3">
      <c r="A123" s="93">
        <v>125</v>
      </c>
      <c r="B123" s="170" t="s">
        <v>237</v>
      </c>
      <c r="C123" s="45" t="str">
        <f t="shared" si="20"/>
        <v>0</v>
      </c>
      <c r="D123" s="45" t="str">
        <f t="shared" si="21"/>
        <v/>
      </c>
      <c r="E123" s="45" t="str">
        <f t="shared" si="22"/>
        <v>NM</v>
      </c>
      <c r="F123" s="162">
        <f>IFERROR(VLOOKUP($B123,'Round 1'!B:AM,4,0),0)</f>
        <v>0</v>
      </c>
      <c r="G123" s="162">
        <f>IFERROR(VLOOKUP($B123,'Round  (2)'!B:AI,7,0),0)</f>
        <v>0</v>
      </c>
      <c r="H123" s="162">
        <f>IFERROR(VLOOKUP($B123,'Round  (3)'!B:AE,7,0),0)</f>
        <v>0</v>
      </c>
      <c r="I123" s="162">
        <f>IFERROR(VLOOKUP($B123,'Round (4)'!B:AG,7,0),0)</f>
        <v>0</v>
      </c>
      <c r="J123" s="162">
        <f>IFERROR(VLOOKUP($B123,'Round  (5)'!B:AL,7,0),0)</f>
        <v>0</v>
      </c>
      <c r="K123" s="162">
        <f>IFERROR(VLOOKUP($B123,'Round  (6)'!B:AL,7,0),0)</f>
        <v>0</v>
      </c>
      <c r="L123" s="162">
        <f>IFERROR(VLOOKUP($B123,'Round  (7)'!B:AL,7,0),0)</f>
        <v>0</v>
      </c>
      <c r="M123" s="162">
        <f>IFERROR(VLOOKUP($B123,'Round  (8)'!B:AI,7,0),0)</f>
        <v>0</v>
      </c>
      <c r="N123" s="162">
        <f>IFERROR(VLOOKUP($B123,'Round  (9)'!B:AD,7,0),0)</f>
        <v>0</v>
      </c>
      <c r="O123" s="162">
        <f>IFERROR(VLOOKUP($B123,'Round  (10)'!B:T,7,0),0)</f>
        <v>0</v>
      </c>
      <c r="P123" s="162">
        <f>IFERROR(VLOOKUP($B123,'Round  (11)'!B:AA,7,0),0)</f>
        <v>0</v>
      </c>
      <c r="Q123" s="162">
        <f>IFERROR(VLOOKUP($B123,'Round  (12)'!B:AA,7,0),0)</f>
        <v>0</v>
      </c>
      <c r="R123" s="11" cm="1">
        <f t="array" ref="R123">IFERROR(SUM(F123:P123)-SUM(LARGE(F123:P123,{1,2})),F123)</f>
        <v>0</v>
      </c>
      <c r="S123" s="35" t="e">
        <f>VLOOKUP(B123,#REF!,9,0)+#REF!</f>
        <v>#REF!</v>
      </c>
      <c r="T123" s="165">
        <f t="shared" si="19"/>
        <v>0</v>
      </c>
      <c r="U123" s="83">
        <f t="shared" si="23"/>
        <v>0</v>
      </c>
      <c r="V123" s="97">
        <f t="shared" si="24"/>
        <v>0</v>
      </c>
      <c r="W123" s="100">
        <f t="shared" si="25"/>
        <v>0</v>
      </c>
      <c r="AG123" s="69" t="s">
        <v>181</v>
      </c>
      <c r="AH123" s="132"/>
      <c r="AI123" s="69"/>
      <c r="AJ123" s="69"/>
    </row>
    <row r="124" spans="1:36" x14ac:dyDescent="0.3">
      <c r="A124" s="93">
        <v>126</v>
      </c>
      <c r="B124" s="170" t="s">
        <v>322</v>
      </c>
      <c r="C124" s="45" t="str">
        <f t="shared" si="20"/>
        <v>0</v>
      </c>
      <c r="D124" s="45" t="str">
        <f t="shared" si="21"/>
        <v/>
      </c>
      <c r="E124" s="45" t="str">
        <f t="shared" si="22"/>
        <v>NM</v>
      </c>
      <c r="F124" s="162">
        <f>IFERROR(VLOOKUP($B124,'Round 1'!B:AM,4,0),0)</f>
        <v>0</v>
      </c>
      <c r="G124" s="162">
        <f>IFERROR(VLOOKUP($B124,'Round  (2)'!B:AI,7,0),0)</f>
        <v>0</v>
      </c>
      <c r="H124" s="162">
        <f>IFERROR(VLOOKUP($B124,'Round  (3)'!B:AE,7,0),0)</f>
        <v>0</v>
      </c>
      <c r="I124" s="162">
        <f>IFERROR(VLOOKUP($B124,'Round (4)'!B:AG,7,0),0)</f>
        <v>0</v>
      </c>
      <c r="J124" s="162">
        <f>IFERROR(VLOOKUP($B124,'Round  (5)'!B:AL,7,0),0)</f>
        <v>0</v>
      </c>
      <c r="K124" s="162">
        <f>IFERROR(VLOOKUP($B124,'Round  (6)'!B:AL,7,0),0)</f>
        <v>0</v>
      </c>
      <c r="L124" s="162">
        <f>IFERROR(VLOOKUP($B124,'Round  (7)'!B:AL,7,0),0)</f>
        <v>0</v>
      </c>
      <c r="M124" s="162">
        <f>IFERROR(VLOOKUP($B124,'Round  (8)'!B:AI,7,0),0)</f>
        <v>0</v>
      </c>
      <c r="N124" s="162">
        <f>IFERROR(VLOOKUP($B124,'Round  (9)'!B:AD,7,0),0)</f>
        <v>0</v>
      </c>
      <c r="O124" s="162">
        <f>IFERROR(VLOOKUP($B124,'Round  (10)'!B:T,7,0),0)</f>
        <v>0</v>
      </c>
      <c r="P124" s="162">
        <f>IFERROR(VLOOKUP($B124,'Round  (11)'!B:AA,7,0),0)</f>
        <v>0</v>
      </c>
      <c r="Q124" s="162">
        <f>IFERROR(VLOOKUP($B124,'Round  (12)'!B:AA,7,0),0)</f>
        <v>0</v>
      </c>
      <c r="R124" s="11" cm="1">
        <f t="array" ref="R124">IFERROR(SUM(F124:P124)-SUM(LARGE(F124:P124,{1,2})),F124)</f>
        <v>0</v>
      </c>
      <c r="S124" s="35" t="e">
        <f>VLOOKUP(B124,#REF!,9,0)+#REF!</f>
        <v>#REF!</v>
      </c>
      <c r="T124" s="165">
        <f t="shared" si="19"/>
        <v>0</v>
      </c>
      <c r="U124" s="83">
        <f t="shared" si="23"/>
        <v>0</v>
      </c>
      <c r="V124" s="97">
        <f t="shared" si="24"/>
        <v>0</v>
      </c>
      <c r="W124" s="100">
        <f t="shared" si="25"/>
        <v>0</v>
      </c>
      <c r="AG124" s="69" t="s">
        <v>509</v>
      </c>
      <c r="AH124" s="132"/>
      <c r="AI124" s="69"/>
      <c r="AJ124" s="69"/>
    </row>
    <row r="125" spans="1:36" x14ac:dyDescent="0.3">
      <c r="A125" s="93">
        <v>127</v>
      </c>
      <c r="B125" s="170" t="s">
        <v>323</v>
      </c>
      <c r="C125" s="45" t="str">
        <f t="shared" si="20"/>
        <v>0</v>
      </c>
      <c r="D125" s="45" t="str">
        <f t="shared" si="21"/>
        <v/>
      </c>
      <c r="E125" s="45" t="str">
        <f t="shared" si="22"/>
        <v>NM</v>
      </c>
      <c r="F125" s="162">
        <f>IFERROR(VLOOKUP($B125,'Round 1'!B:AM,4,0),0)</f>
        <v>0</v>
      </c>
      <c r="G125" s="162">
        <f>IFERROR(VLOOKUP($B125,'Round  (2)'!B:AI,7,0),0)</f>
        <v>0</v>
      </c>
      <c r="H125" s="162">
        <f>IFERROR(VLOOKUP($B125,'Round  (3)'!B:AE,7,0),0)</f>
        <v>60</v>
      </c>
      <c r="I125" s="162">
        <f>IFERROR(VLOOKUP($B125,'Round (4)'!B:AG,7,0),0)</f>
        <v>0</v>
      </c>
      <c r="J125" s="162">
        <f>IFERROR(VLOOKUP($B125,'Round  (5)'!B:AL,7,0),0)</f>
        <v>0</v>
      </c>
      <c r="K125" s="162">
        <f>IFERROR(VLOOKUP($B125,'Round  (6)'!B:AL,7,0),0)</f>
        <v>0</v>
      </c>
      <c r="L125" s="162">
        <f>IFERROR(VLOOKUP($B125,'Round  (7)'!B:AL,7,0),0)</f>
        <v>0</v>
      </c>
      <c r="M125" s="162">
        <f>IFERROR(VLOOKUP($B125,'Round  (8)'!B:AI,7,0),0)</f>
        <v>0</v>
      </c>
      <c r="N125" s="162">
        <f>IFERROR(VLOOKUP($B125,'Round  (9)'!B:AD,7,0),0)</f>
        <v>0</v>
      </c>
      <c r="O125" s="162">
        <f>IFERROR(VLOOKUP($B125,'Round  (10)'!B:T,7,0),0)</f>
        <v>0</v>
      </c>
      <c r="P125" s="162">
        <f>IFERROR(VLOOKUP($B125,'Round  (11)'!B:AA,7,0),0)</f>
        <v>0</v>
      </c>
      <c r="Q125" s="162">
        <f>IFERROR(VLOOKUP($B125,'Round  (12)'!B:AA,7,0),0)</f>
        <v>0</v>
      </c>
      <c r="R125" s="11" cm="1">
        <f t="array" ref="R125">IFERROR(SUM(F125:P125)-SUM(LARGE(F125:P125,{1,2})),F125)</f>
        <v>0</v>
      </c>
      <c r="S125" s="35" t="e">
        <f>VLOOKUP(B125,#REF!,9,0)+#REF!</f>
        <v>#REF!</v>
      </c>
      <c r="T125" s="165">
        <f t="shared" si="19"/>
        <v>60</v>
      </c>
      <c r="U125" s="83">
        <f t="shared" si="23"/>
        <v>0</v>
      </c>
      <c r="V125" s="97">
        <f t="shared" si="24"/>
        <v>0</v>
      </c>
      <c r="W125" s="100">
        <f t="shared" si="25"/>
        <v>0</v>
      </c>
      <c r="AG125" s="69" t="s">
        <v>399</v>
      </c>
      <c r="AH125" s="132"/>
      <c r="AI125" s="69"/>
      <c r="AJ125" s="69"/>
    </row>
    <row r="126" spans="1:36" x14ac:dyDescent="0.3">
      <c r="A126" s="93">
        <v>128</v>
      </c>
      <c r="B126" s="170" t="s">
        <v>324</v>
      </c>
      <c r="C126" s="45" t="str">
        <f t="shared" si="20"/>
        <v>0</v>
      </c>
      <c r="D126" s="45" t="str">
        <f t="shared" si="21"/>
        <v/>
      </c>
      <c r="E126" s="45" t="str">
        <f t="shared" si="22"/>
        <v>NM</v>
      </c>
      <c r="F126" s="162">
        <f>IFERROR(VLOOKUP($B126,'Round 1'!B:AM,4,0),0)</f>
        <v>0</v>
      </c>
      <c r="G126" s="162">
        <f>IFERROR(VLOOKUP($B126,'Round  (2)'!B:AI,7,0),0)</f>
        <v>0</v>
      </c>
      <c r="H126" s="162">
        <f>IFERROR(VLOOKUP($B126,'Round  (3)'!B:AE,7,0),0)</f>
        <v>30</v>
      </c>
      <c r="I126" s="162">
        <f>IFERROR(VLOOKUP($B126,'Round (4)'!B:AG,7,0),0)</f>
        <v>0</v>
      </c>
      <c r="J126" s="162">
        <f>IFERROR(VLOOKUP($B126,'Round  (5)'!B:AL,7,0),0)</f>
        <v>0</v>
      </c>
      <c r="K126" s="162">
        <f>IFERROR(VLOOKUP($B126,'Round  (6)'!B:AL,7,0),0)</f>
        <v>0</v>
      </c>
      <c r="L126" s="162">
        <f>IFERROR(VLOOKUP($B126,'Round  (7)'!B:AL,7,0),0)</f>
        <v>0</v>
      </c>
      <c r="M126" s="162">
        <f>IFERROR(VLOOKUP($B126,'Round  (8)'!B:AI,7,0),0)</f>
        <v>0</v>
      </c>
      <c r="N126" s="162">
        <f>IFERROR(VLOOKUP($B126,'Round  (9)'!B:AD,7,0),0)</f>
        <v>0</v>
      </c>
      <c r="O126" s="162">
        <f>IFERROR(VLOOKUP($B126,'Round  (10)'!B:T,7,0),0)</f>
        <v>0</v>
      </c>
      <c r="P126" s="162">
        <f>IFERROR(VLOOKUP($B126,'Round  (11)'!B:AA,7,0),0)</f>
        <v>0</v>
      </c>
      <c r="Q126" s="162">
        <f>IFERROR(VLOOKUP($B126,'Round  (12)'!B:AA,7,0),0)</f>
        <v>0</v>
      </c>
      <c r="R126" s="11" cm="1">
        <f t="array" ref="R126">IFERROR(SUM(F126:P126)-SUM(LARGE(F126:P126,{1,2})),F126)</f>
        <v>0</v>
      </c>
      <c r="S126" s="35" t="e">
        <f>VLOOKUP(B126,#REF!,9,0)+#REF!</f>
        <v>#REF!</v>
      </c>
      <c r="T126" s="165">
        <f t="shared" si="19"/>
        <v>30</v>
      </c>
      <c r="U126" s="83">
        <f t="shared" si="23"/>
        <v>0</v>
      </c>
      <c r="V126" s="97">
        <f t="shared" si="24"/>
        <v>0</v>
      </c>
      <c r="W126" s="100">
        <f t="shared" si="25"/>
        <v>0</v>
      </c>
      <c r="AG126" s="69" t="s">
        <v>510</v>
      </c>
      <c r="AH126" s="132"/>
      <c r="AI126" s="69"/>
      <c r="AJ126" s="69"/>
    </row>
    <row r="127" spans="1:36" x14ac:dyDescent="0.3">
      <c r="A127" s="93">
        <v>129</v>
      </c>
      <c r="B127" s="170" t="s">
        <v>321</v>
      </c>
      <c r="C127" s="45" t="str">
        <f t="shared" si="20"/>
        <v>0</v>
      </c>
      <c r="D127" s="45" t="str">
        <f t="shared" si="21"/>
        <v/>
      </c>
      <c r="E127" s="45" t="str">
        <f t="shared" si="22"/>
        <v>NM</v>
      </c>
      <c r="F127" s="162">
        <f>IFERROR(VLOOKUP($B127,'Round 1'!B:AM,4,0),0)</f>
        <v>0</v>
      </c>
      <c r="G127" s="162">
        <f>IFERROR(VLOOKUP($B127,'Round  (2)'!B:AI,7,0),0)</f>
        <v>0</v>
      </c>
      <c r="H127" s="162">
        <f>IFERROR(VLOOKUP($B127,'Round  (3)'!B:AE,7,0),0)</f>
        <v>0</v>
      </c>
      <c r="I127" s="162">
        <f>IFERROR(VLOOKUP($B127,'Round (4)'!B:AG,7,0),0)</f>
        <v>0</v>
      </c>
      <c r="J127" s="162">
        <f>IFERROR(VLOOKUP($B127,'Round  (5)'!B:AL,7,0),0)</f>
        <v>0</v>
      </c>
      <c r="K127" s="162">
        <f>IFERROR(VLOOKUP($B127,'Round  (6)'!B:AL,7,0),0)</f>
        <v>0</v>
      </c>
      <c r="L127" s="162">
        <f>IFERROR(VLOOKUP($B127,'Round  (7)'!B:AL,7,0),0)</f>
        <v>0</v>
      </c>
      <c r="M127" s="162">
        <f>IFERROR(VLOOKUP($B127,'Round  (8)'!B:AI,7,0),0)</f>
        <v>0</v>
      </c>
      <c r="N127" s="162">
        <f>IFERROR(VLOOKUP($B127,'Round  (9)'!B:AD,7,0),0)</f>
        <v>0</v>
      </c>
      <c r="O127" s="162">
        <f>IFERROR(VLOOKUP($B127,'Round  (10)'!B:T,7,0),0)</f>
        <v>0</v>
      </c>
      <c r="P127" s="162">
        <f>IFERROR(VLOOKUP($B127,'Round  (11)'!B:AA,7,0),0)</f>
        <v>0</v>
      </c>
      <c r="Q127" s="162">
        <f>IFERROR(VLOOKUP($B127,'Round  (12)'!B:AA,7,0),0)</f>
        <v>0</v>
      </c>
      <c r="R127" s="11" cm="1">
        <f t="array" ref="R127">IFERROR(SUM(F127:P127)-SUM(LARGE(F127:P127,{1,2})),F127)</f>
        <v>0</v>
      </c>
      <c r="S127" s="35" t="e">
        <f>VLOOKUP(B127,#REF!,9,0)+#REF!</f>
        <v>#REF!</v>
      </c>
      <c r="T127" s="165">
        <f t="shared" si="19"/>
        <v>0</v>
      </c>
      <c r="U127" s="83">
        <f t="shared" si="23"/>
        <v>0</v>
      </c>
      <c r="V127" s="97">
        <f t="shared" si="24"/>
        <v>0</v>
      </c>
      <c r="W127" s="100">
        <f t="shared" si="25"/>
        <v>0</v>
      </c>
      <c r="AG127" s="69" t="s">
        <v>155</v>
      </c>
      <c r="AH127" s="132"/>
      <c r="AI127" s="69"/>
      <c r="AJ127" s="69"/>
    </row>
    <row r="128" spans="1:36" x14ac:dyDescent="0.3">
      <c r="A128" s="93">
        <v>130</v>
      </c>
      <c r="B128" s="170" t="s">
        <v>318</v>
      </c>
      <c r="C128" s="45" t="str">
        <f t="shared" si="20"/>
        <v>0</v>
      </c>
      <c r="D128" s="45" t="str">
        <f t="shared" si="21"/>
        <v/>
      </c>
      <c r="E128" s="45" t="str">
        <f t="shared" si="22"/>
        <v>NM</v>
      </c>
      <c r="F128" s="162">
        <f>IFERROR(VLOOKUP($B128,'Round 1'!B:AM,4,0),0)</f>
        <v>0</v>
      </c>
      <c r="G128" s="162">
        <f>IFERROR(VLOOKUP($B128,'Round  (2)'!B:AI,7,0),0)</f>
        <v>0</v>
      </c>
      <c r="H128" s="162">
        <f>IFERROR(VLOOKUP($B128,'Round  (3)'!B:AE,7,0),0)</f>
        <v>0</v>
      </c>
      <c r="I128" s="162">
        <f>IFERROR(VLOOKUP($B128,'Round (4)'!B:AG,7,0),0)</f>
        <v>0</v>
      </c>
      <c r="J128" s="162">
        <f>IFERROR(VLOOKUP($B128,'Round  (5)'!B:AL,7,0),0)</f>
        <v>0</v>
      </c>
      <c r="K128" s="162">
        <f>IFERROR(VLOOKUP($B128,'Round  (6)'!B:AL,7,0),0)</f>
        <v>0</v>
      </c>
      <c r="L128" s="162">
        <f>IFERROR(VLOOKUP($B128,'Round  (7)'!B:AL,7,0),0)</f>
        <v>0</v>
      </c>
      <c r="M128" s="162">
        <f>IFERROR(VLOOKUP($B128,'Round  (8)'!B:AI,7,0),0)</f>
        <v>0</v>
      </c>
      <c r="N128" s="162">
        <f>IFERROR(VLOOKUP($B128,'Round  (9)'!B:AD,7,0),0)</f>
        <v>0</v>
      </c>
      <c r="O128" s="162">
        <f>IFERROR(VLOOKUP($B128,'Round  (10)'!B:T,7,0),0)</f>
        <v>0</v>
      </c>
      <c r="P128" s="162">
        <f>IFERROR(VLOOKUP($B128,'Round  (11)'!B:AA,7,0),0)</f>
        <v>0</v>
      </c>
      <c r="Q128" s="162">
        <f>IFERROR(VLOOKUP($B128,'Round  (12)'!B:AA,7,0),0)</f>
        <v>0</v>
      </c>
      <c r="R128" s="11" cm="1">
        <f t="array" ref="R128">IFERROR(SUM(F128:P128)-SUM(LARGE(F128:P128,{1,2})),F128)</f>
        <v>0</v>
      </c>
      <c r="S128" s="35" t="e">
        <f>VLOOKUP(B128,#REF!,9,0)+#REF!</f>
        <v>#REF!</v>
      </c>
      <c r="T128" s="165">
        <f t="shared" si="19"/>
        <v>0</v>
      </c>
      <c r="U128" s="83">
        <f t="shared" si="23"/>
        <v>0</v>
      </c>
      <c r="V128" s="97">
        <f t="shared" si="24"/>
        <v>0</v>
      </c>
      <c r="W128" s="100">
        <f t="shared" si="25"/>
        <v>0</v>
      </c>
      <c r="AG128" s="69" t="s">
        <v>93</v>
      </c>
      <c r="AH128" s="132"/>
      <c r="AI128" s="69"/>
      <c r="AJ128" s="69"/>
    </row>
    <row r="129" spans="1:36" x14ac:dyDescent="0.3">
      <c r="A129" s="93">
        <v>131</v>
      </c>
      <c r="B129" s="170" t="s">
        <v>325</v>
      </c>
      <c r="C129" s="45" t="str">
        <f t="shared" si="20"/>
        <v>0</v>
      </c>
      <c r="D129" s="45" t="str">
        <f t="shared" si="21"/>
        <v/>
      </c>
      <c r="E129" s="45" t="str">
        <f t="shared" si="22"/>
        <v>NM</v>
      </c>
      <c r="F129" s="162">
        <f>IFERROR(VLOOKUP($B129,'Round 1'!B:AM,4,0),0)</f>
        <v>0</v>
      </c>
      <c r="G129" s="162">
        <f>IFERROR(VLOOKUP($B129,'Round  (2)'!B:AI,7,0),0)</f>
        <v>0</v>
      </c>
      <c r="H129" s="162">
        <f>IFERROR(VLOOKUP($B129,'Round  (3)'!B:AE,7,0),0)</f>
        <v>0</v>
      </c>
      <c r="I129" s="162">
        <f>IFERROR(VLOOKUP($B129,'Round (4)'!B:AG,7,0),0)</f>
        <v>0</v>
      </c>
      <c r="J129" s="162">
        <f>IFERROR(VLOOKUP($B129,'Round  (5)'!B:AL,7,0),0)</f>
        <v>0</v>
      </c>
      <c r="K129" s="162">
        <f>IFERROR(VLOOKUP($B129,'Round  (6)'!B:AL,7,0),0)</f>
        <v>0</v>
      </c>
      <c r="L129" s="162">
        <f>IFERROR(VLOOKUP($B129,'Round  (7)'!B:AL,7,0),0)</f>
        <v>0</v>
      </c>
      <c r="M129" s="162">
        <f>IFERROR(VLOOKUP($B129,'Round  (8)'!B:AI,7,0),0)</f>
        <v>0</v>
      </c>
      <c r="N129" s="162">
        <f>IFERROR(VLOOKUP($B129,'Round  (9)'!B:AD,7,0),0)</f>
        <v>0</v>
      </c>
      <c r="O129" s="162">
        <f>IFERROR(VLOOKUP($B129,'Round  (10)'!B:T,7,0),0)</f>
        <v>0</v>
      </c>
      <c r="P129" s="162">
        <f>IFERROR(VLOOKUP($B129,'Round  (11)'!B:AA,7,0),0)</f>
        <v>0</v>
      </c>
      <c r="Q129" s="162">
        <f>IFERROR(VLOOKUP($B129,'Round  (12)'!B:AA,7,0),0)</f>
        <v>0</v>
      </c>
      <c r="R129" s="11" cm="1">
        <f t="array" ref="R129">IFERROR(SUM(F129:P129)-SUM(LARGE(F129:P129,{1,2})),F129)</f>
        <v>0</v>
      </c>
      <c r="S129" s="35" t="e">
        <f>VLOOKUP(B129,#REF!,9,0)+#REF!</f>
        <v>#REF!</v>
      </c>
      <c r="T129" s="165">
        <f t="shared" si="19"/>
        <v>0</v>
      </c>
      <c r="U129" s="83">
        <f t="shared" si="23"/>
        <v>0</v>
      </c>
      <c r="V129" s="97">
        <f t="shared" si="24"/>
        <v>0</v>
      </c>
      <c r="W129" s="100">
        <f t="shared" si="25"/>
        <v>0</v>
      </c>
      <c r="AG129" s="69" t="s">
        <v>458</v>
      </c>
      <c r="AH129" s="132"/>
      <c r="AI129" s="69"/>
      <c r="AJ129" s="69"/>
    </row>
    <row r="130" spans="1:36" x14ac:dyDescent="0.3">
      <c r="A130" s="93">
        <v>132</v>
      </c>
      <c r="B130" s="170" t="s">
        <v>183</v>
      </c>
      <c r="C130" s="45" t="str">
        <f t="shared" si="20"/>
        <v>0</v>
      </c>
      <c r="D130" s="45" t="str">
        <f t="shared" si="21"/>
        <v/>
      </c>
      <c r="E130" s="45" t="str">
        <f t="shared" si="22"/>
        <v>NM</v>
      </c>
      <c r="F130" s="162">
        <f>IFERROR(VLOOKUP($B130,'Round 1'!B:AM,4,0),0)</f>
        <v>0</v>
      </c>
      <c r="G130" s="162">
        <f>IFERROR(VLOOKUP($B130,'Round  (2)'!B:AI,7,0),0)</f>
        <v>0</v>
      </c>
      <c r="H130" s="162">
        <f>IFERROR(VLOOKUP($B130,'Round  (3)'!B:AE,7,0),0)</f>
        <v>0</v>
      </c>
      <c r="I130" s="162">
        <f>IFERROR(VLOOKUP($B130,'Round (4)'!B:AG,7,0),0)</f>
        <v>0</v>
      </c>
      <c r="J130" s="162">
        <f>IFERROR(VLOOKUP($B130,'Round  (5)'!B:AL,7,0),0)</f>
        <v>0</v>
      </c>
      <c r="K130" s="162">
        <f>IFERROR(VLOOKUP($B130,'Round  (6)'!B:AL,7,0),0)</f>
        <v>0</v>
      </c>
      <c r="L130" s="162">
        <f>IFERROR(VLOOKUP($B130,'Round  (7)'!B:AL,7,0),0)</f>
        <v>0</v>
      </c>
      <c r="M130" s="162">
        <f>IFERROR(VLOOKUP($B130,'Round  (8)'!B:AI,7,0),0)</f>
        <v>0</v>
      </c>
      <c r="N130" s="162">
        <f>IFERROR(VLOOKUP($B130,'Round  (9)'!B:AD,7,0),0)</f>
        <v>0</v>
      </c>
      <c r="O130" s="162">
        <f>IFERROR(VLOOKUP($B130,'Round  (10)'!B:T,7,0),0)</f>
        <v>0</v>
      </c>
      <c r="P130" s="162">
        <f>IFERROR(VLOOKUP($B130,'Round  (11)'!B:AA,7,0),0)</f>
        <v>0</v>
      </c>
      <c r="Q130" s="162">
        <f>IFERROR(VLOOKUP($B130,'Round  (12)'!B:AA,7,0),0)</f>
        <v>0</v>
      </c>
      <c r="R130" s="11" cm="1">
        <f t="array" ref="R130">IFERROR(SUM(F130:P130)-SUM(LARGE(F130:P130,{1,2})),F130)</f>
        <v>0</v>
      </c>
      <c r="S130" s="35" t="e">
        <f>VLOOKUP(B130,#REF!,9,0)+#REF!</f>
        <v>#REF!</v>
      </c>
      <c r="T130" s="165">
        <f t="shared" si="19"/>
        <v>0</v>
      </c>
      <c r="U130" s="83">
        <f t="shared" si="23"/>
        <v>0</v>
      </c>
      <c r="V130" s="97">
        <f t="shared" si="24"/>
        <v>0</v>
      </c>
      <c r="W130" s="100">
        <f t="shared" si="25"/>
        <v>0</v>
      </c>
      <c r="AG130" s="69" t="s">
        <v>376</v>
      </c>
      <c r="AH130" s="132"/>
      <c r="AI130" s="69"/>
      <c r="AJ130" s="69"/>
    </row>
    <row r="131" spans="1:36" x14ac:dyDescent="0.3">
      <c r="A131" s="93">
        <v>133</v>
      </c>
      <c r="B131" s="170" t="s">
        <v>365</v>
      </c>
      <c r="C131" s="45">
        <f t="shared" ref="C131:C140" si="26">IFERROR(VLOOKUP(B131,$AA$3:$AC$146,3,0),"0")</f>
        <v>0</v>
      </c>
      <c r="D131" s="45" t="str">
        <f t="shared" ref="D131:D140" si="27">IFERROR(VLOOKUP(B131,$AA$3:$AC$146,2,0),"")</f>
        <v>Weymouth</v>
      </c>
      <c r="E131" s="45" t="str">
        <f t="shared" ref="E131:E140" si="28">IFERROR(VLOOKUP(B131,$AA$3:$AD$146,4,0),"NM")</f>
        <v>NM</v>
      </c>
      <c r="F131" s="162">
        <f>IFERROR(VLOOKUP($B131,'Round 1'!B:AM,4,0),0)</f>
        <v>0</v>
      </c>
      <c r="G131" s="162">
        <f>IFERROR(VLOOKUP($B131,'Round  (2)'!B:AI,7,0),0)</f>
        <v>0</v>
      </c>
      <c r="H131" s="162">
        <f>IFERROR(VLOOKUP($B131,'Round  (3)'!B:AE,7,0),0)</f>
        <v>0</v>
      </c>
      <c r="I131" s="162">
        <f>IFERROR(VLOOKUP($B131,'Round (4)'!B:AG,7,0),0)</f>
        <v>0</v>
      </c>
      <c r="J131" s="162">
        <f>IFERROR(VLOOKUP($B131,'Round  (5)'!B:AL,7,0),0)</f>
        <v>0</v>
      </c>
      <c r="K131" s="162">
        <f>IFERROR(VLOOKUP($B131,'Round  (6)'!B:AL,7,0),0)</f>
        <v>90</v>
      </c>
      <c r="L131" s="162">
        <f>IFERROR(VLOOKUP($B131,'Round  (7)'!B:AL,7,0),0)</f>
        <v>0</v>
      </c>
      <c r="M131" s="162">
        <f>IFERROR(VLOOKUP($B131,'Round  (8)'!B:AI,7,0),0)</f>
        <v>0</v>
      </c>
      <c r="N131" s="162">
        <f>IFERROR(VLOOKUP($B131,'Round  (9)'!B:AD,7,0),0)</f>
        <v>0</v>
      </c>
      <c r="O131" s="162">
        <f>IFERROR(VLOOKUP($B131,'Round  (10)'!B:T,7,0),0)</f>
        <v>0</v>
      </c>
      <c r="P131" s="162">
        <f>IFERROR(VLOOKUP($B131,'Round  (11)'!B:AA,7,0),0)</f>
        <v>50</v>
      </c>
      <c r="Q131" s="162">
        <f>IFERROR(VLOOKUP($B131,'Round  (12)'!B:AA,7,0),0)</f>
        <v>0</v>
      </c>
      <c r="R131" s="11" cm="1">
        <f t="array" ref="R131">IFERROR(SUM(F131:P131)-SUM(LARGE(F131:P131,{1,2})),F131)</f>
        <v>0</v>
      </c>
      <c r="S131" s="35" t="e">
        <f>VLOOKUP(B131,#REF!,9,0)+#REF!</f>
        <v>#REF!</v>
      </c>
      <c r="T131" s="165">
        <f t="shared" si="19"/>
        <v>140</v>
      </c>
      <c r="U131" s="83">
        <f t="shared" ref="U131:U140" si="29">IFERROR(VLOOKUP(B131,$AG$3:$AJ$185,4,0),0)</f>
        <v>0</v>
      </c>
      <c r="V131" s="97">
        <f t="shared" ref="V131:V140" si="30">IFERROR(VLOOKUP(B131,$AG$3:$AI$185,2,0),0)</f>
        <v>0</v>
      </c>
      <c r="W131" s="100">
        <f t="shared" ref="W131:W140" si="31">IFERROR(VLOOKUP(B131,$AG$3:$AI$185,3,0),0)</f>
        <v>0</v>
      </c>
      <c r="AG131" s="69" t="s">
        <v>412</v>
      </c>
      <c r="AH131" s="132"/>
      <c r="AI131" s="69"/>
      <c r="AJ131" s="69"/>
    </row>
    <row r="132" spans="1:36" x14ac:dyDescent="0.3">
      <c r="A132" s="93">
        <v>134</v>
      </c>
      <c r="B132" s="170"/>
      <c r="C132" s="45" t="str">
        <f t="shared" si="26"/>
        <v>0</v>
      </c>
      <c r="D132" s="45" t="str">
        <f t="shared" si="27"/>
        <v/>
      </c>
      <c r="E132" s="45" t="str">
        <f t="shared" si="28"/>
        <v>NM</v>
      </c>
      <c r="F132" s="162">
        <f>IFERROR(VLOOKUP($B132,'Round 1'!B:AM,4,0),0)</f>
        <v>0</v>
      </c>
      <c r="G132" s="162">
        <f>IFERROR(VLOOKUP($B132,'Round  (2)'!B:AI,7,0),0)</f>
        <v>0</v>
      </c>
      <c r="H132" s="162">
        <f>IFERROR(VLOOKUP($B132,'Round  (3)'!B:AE,7,0),0)</f>
        <v>0</v>
      </c>
      <c r="I132" s="162">
        <f>IFERROR(VLOOKUP($B132,'Round (4)'!B:AG,7,0),0)</f>
        <v>0</v>
      </c>
      <c r="J132" s="162">
        <f>IFERROR(VLOOKUP($B132,'Round  (5)'!B:AL,7,0),0)</f>
        <v>0</v>
      </c>
      <c r="K132" s="162">
        <f>IFERROR(VLOOKUP($B132,'Round  (6)'!B:AL,7,0),0)</f>
        <v>0</v>
      </c>
      <c r="L132" s="162">
        <f>IFERROR(VLOOKUP($B132,'Round  (7)'!B:AL,7,0),0)</f>
        <v>0</v>
      </c>
      <c r="M132" s="162">
        <f>IFERROR(VLOOKUP($B132,'Round  (8)'!B:AI,7,0),0)</f>
        <v>0</v>
      </c>
      <c r="N132" s="162">
        <f>IFERROR(VLOOKUP($B132,'Round  (9)'!B:AD,7,0),0)</f>
        <v>0</v>
      </c>
      <c r="O132" s="162">
        <f>IFERROR(VLOOKUP($B132,'Round  (10)'!B:T,7,0),0)</f>
        <v>0</v>
      </c>
      <c r="P132" s="162">
        <f>IFERROR(VLOOKUP($B132,'Round  (11)'!B:AA,7,0),0)</f>
        <v>0</v>
      </c>
      <c r="Q132" s="162">
        <f>IFERROR(VLOOKUP($B132,'Round  (12)'!B:AA,7,0),0)</f>
        <v>0</v>
      </c>
      <c r="R132" s="11" cm="1">
        <f t="array" ref="R132">IFERROR(SUM(F132:P132)-SUM(LARGE(F132:P132,{1,2})),F132)</f>
        <v>0</v>
      </c>
      <c r="S132" s="35" t="e">
        <f>VLOOKUP(B132,#REF!,9,0)+#REF!</f>
        <v>#REF!</v>
      </c>
      <c r="T132" s="165">
        <f t="shared" ref="T132:T140" si="32">SUM(F132:Q132)</f>
        <v>0</v>
      </c>
      <c r="U132" s="83">
        <f t="shared" si="29"/>
        <v>0</v>
      </c>
      <c r="V132" s="97">
        <f t="shared" si="30"/>
        <v>0</v>
      </c>
      <c r="W132" s="100">
        <f t="shared" si="31"/>
        <v>0</v>
      </c>
      <c r="AG132" s="69" t="s">
        <v>325</v>
      </c>
      <c r="AH132" s="132"/>
      <c r="AI132" s="69"/>
      <c r="AJ132" s="69"/>
    </row>
    <row r="133" spans="1:36" x14ac:dyDescent="0.3">
      <c r="A133" s="93">
        <v>135</v>
      </c>
      <c r="B133" s="170"/>
      <c r="C133" s="45" t="str">
        <f t="shared" si="26"/>
        <v>0</v>
      </c>
      <c r="D133" s="45" t="str">
        <f t="shared" si="27"/>
        <v/>
      </c>
      <c r="E133" s="45" t="str">
        <f t="shared" si="28"/>
        <v>NM</v>
      </c>
      <c r="F133" s="162">
        <f>IFERROR(VLOOKUP($B133,'Round 1'!B:AM,4,0),0)</f>
        <v>0</v>
      </c>
      <c r="G133" s="162">
        <f>IFERROR(VLOOKUP($B133,'Round  (2)'!B:AI,7,0),0)</f>
        <v>0</v>
      </c>
      <c r="H133" s="162">
        <f>IFERROR(VLOOKUP($B133,'Round  (3)'!B:AE,7,0),0)</f>
        <v>0</v>
      </c>
      <c r="I133" s="162">
        <f>IFERROR(VLOOKUP($B133,'Round (4)'!B:AG,7,0),0)</f>
        <v>0</v>
      </c>
      <c r="J133" s="162">
        <f>IFERROR(VLOOKUP($B133,'Round  (5)'!B:AL,7,0),0)</f>
        <v>0</v>
      </c>
      <c r="K133" s="162">
        <f>IFERROR(VLOOKUP($B133,'Round  (6)'!B:AL,7,0),0)</f>
        <v>0</v>
      </c>
      <c r="L133" s="162">
        <f>IFERROR(VLOOKUP($B133,'Round  (7)'!B:AL,7,0),0)</f>
        <v>0</v>
      </c>
      <c r="M133" s="162">
        <f>IFERROR(VLOOKUP($B133,'Round  (8)'!B:AI,7,0),0)</f>
        <v>0</v>
      </c>
      <c r="N133" s="162">
        <f>IFERROR(VLOOKUP($B133,'Round  (9)'!B:AD,7,0),0)</f>
        <v>0</v>
      </c>
      <c r="O133" s="162">
        <f>IFERROR(VLOOKUP($B133,'Round  (10)'!B:T,7,0),0)</f>
        <v>0</v>
      </c>
      <c r="P133" s="162">
        <f>IFERROR(VLOOKUP($B133,'Round  (11)'!B:AA,7,0),0)</f>
        <v>0</v>
      </c>
      <c r="Q133" s="162">
        <f>IFERROR(VLOOKUP($B133,'Round  (12)'!B:AA,7,0),0)</f>
        <v>0</v>
      </c>
      <c r="R133" s="11" cm="1">
        <f t="array" ref="R133">IFERROR(SUM(F133:P133)-SUM(LARGE(F133:P133,{1,2})),F133)</f>
        <v>0</v>
      </c>
      <c r="S133" s="35" t="e">
        <f>VLOOKUP(B133,#REF!,9,0)+#REF!</f>
        <v>#REF!</v>
      </c>
      <c r="T133" s="165">
        <f t="shared" si="32"/>
        <v>0</v>
      </c>
      <c r="U133" s="83">
        <f t="shared" si="29"/>
        <v>0</v>
      </c>
      <c r="V133" s="97">
        <f t="shared" si="30"/>
        <v>0</v>
      </c>
      <c r="W133" s="100">
        <f t="shared" si="31"/>
        <v>0</v>
      </c>
      <c r="AG133" s="69" t="s">
        <v>266</v>
      </c>
      <c r="AH133" s="132"/>
      <c r="AI133" s="69"/>
      <c r="AJ133" s="69"/>
    </row>
    <row r="134" spans="1:36" x14ac:dyDescent="0.3">
      <c r="A134" s="93">
        <v>136</v>
      </c>
      <c r="B134" s="170"/>
      <c r="C134" s="45" t="str">
        <f t="shared" si="26"/>
        <v>0</v>
      </c>
      <c r="D134" s="45" t="str">
        <f t="shared" si="27"/>
        <v/>
      </c>
      <c r="E134" s="45" t="str">
        <f t="shared" si="28"/>
        <v>NM</v>
      </c>
      <c r="F134" s="162">
        <f>IFERROR(VLOOKUP($B134,'Round 1'!B:AM,4,0),0)</f>
        <v>0</v>
      </c>
      <c r="G134" s="162">
        <f>IFERROR(VLOOKUP($B134,'Round  (2)'!B:AI,7,0),0)</f>
        <v>0</v>
      </c>
      <c r="H134" s="162">
        <f>IFERROR(VLOOKUP($B134,'Round  (3)'!B:AE,7,0),0)</f>
        <v>0</v>
      </c>
      <c r="I134" s="162">
        <f>IFERROR(VLOOKUP($B134,'Round (4)'!B:AG,7,0),0)</f>
        <v>0</v>
      </c>
      <c r="J134" s="162">
        <f>IFERROR(VLOOKUP($B134,'Round  (5)'!B:AL,7,0),0)</f>
        <v>0</v>
      </c>
      <c r="K134" s="162">
        <f>IFERROR(VLOOKUP($B134,'Round  (6)'!B:AL,7,0),0)</f>
        <v>0</v>
      </c>
      <c r="L134" s="162">
        <f>IFERROR(VLOOKUP($B134,'Round  (7)'!B:AL,7,0),0)</f>
        <v>0</v>
      </c>
      <c r="M134" s="162">
        <f>IFERROR(VLOOKUP($B134,'Round  (8)'!B:AI,7,0),0)</f>
        <v>0</v>
      </c>
      <c r="N134" s="162">
        <f>IFERROR(VLOOKUP($B134,'Round  (9)'!B:AD,7,0),0)</f>
        <v>0</v>
      </c>
      <c r="O134" s="162">
        <f>IFERROR(VLOOKUP($B134,'Round  (10)'!B:T,7,0),0)</f>
        <v>0</v>
      </c>
      <c r="P134" s="162">
        <f>IFERROR(VLOOKUP($B134,'Round  (11)'!B:AA,7,0),0)</f>
        <v>0</v>
      </c>
      <c r="Q134" s="162">
        <f>IFERROR(VLOOKUP($B134,'Round  (12)'!B:AA,7,0),0)</f>
        <v>0</v>
      </c>
      <c r="R134" s="11" cm="1">
        <f t="array" ref="R134">IFERROR(SUM(F134:P134)-SUM(LARGE(F134:P134,{1,2})),F134)</f>
        <v>0</v>
      </c>
      <c r="S134" s="35" t="e">
        <f>VLOOKUP(B134,#REF!,9,0)+#REF!</f>
        <v>#REF!</v>
      </c>
      <c r="T134" s="165">
        <f t="shared" si="32"/>
        <v>0</v>
      </c>
      <c r="U134" s="83">
        <f t="shared" si="29"/>
        <v>0</v>
      </c>
      <c r="V134" s="97">
        <f t="shared" si="30"/>
        <v>0</v>
      </c>
      <c r="W134" s="100">
        <f t="shared" si="31"/>
        <v>0</v>
      </c>
      <c r="AG134" s="69" t="s">
        <v>459</v>
      </c>
      <c r="AH134" s="132"/>
      <c r="AI134" s="69"/>
      <c r="AJ134" s="69"/>
    </row>
    <row r="135" spans="1:36" x14ac:dyDescent="0.3">
      <c r="A135" s="93">
        <v>137</v>
      </c>
      <c r="B135" s="170"/>
      <c r="C135" s="45" t="str">
        <f t="shared" si="26"/>
        <v>0</v>
      </c>
      <c r="D135" s="45" t="str">
        <f t="shared" si="27"/>
        <v/>
      </c>
      <c r="E135" s="45" t="str">
        <f t="shared" si="28"/>
        <v>NM</v>
      </c>
      <c r="F135" s="162">
        <f>IFERROR(VLOOKUP($B135,'Round 1'!B:AM,4,0),0)</f>
        <v>0</v>
      </c>
      <c r="G135" s="162">
        <f>IFERROR(VLOOKUP($B135,'Round  (2)'!B:AI,7,0),0)</f>
        <v>0</v>
      </c>
      <c r="H135" s="162">
        <f>IFERROR(VLOOKUP($B135,'Round  (3)'!B:AE,7,0),0)</f>
        <v>0</v>
      </c>
      <c r="I135" s="162">
        <f>IFERROR(VLOOKUP($B135,'Round (4)'!B:AG,7,0),0)</f>
        <v>0</v>
      </c>
      <c r="J135" s="162">
        <f>IFERROR(VLOOKUP($B135,'Round  (5)'!B:AL,7,0),0)</f>
        <v>0</v>
      </c>
      <c r="K135" s="162">
        <f>IFERROR(VLOOKUP($B135,'Round  (6)'!B:AL,7,0),0)</f>
        <v>0</v>
      </c>
      <c r="L135" s="162">
        <f>IFERROR(VLOOKUP($B135,'Round  (7)'!B:AL,7,0),0)</f>
        <v>0</v>
      </c>
      <c r="M135" s="162">
        <f>IFERROR(VLOOKUP($B135,'Round  (8)'!B:AI,7,0),0)</f>
        <v>0</v>
      </c>
      <c r="N135" s="162">
        <f>IFERROR(VLOOKUP($B135,'Round  (9)'!B:AD,7,0),0)</f>
        <v>0</v>
      </c>
      <c r="O135" s="162">
        <f>IFERROR(VLOOKUP($B135,'Round  (10)'!B:T,7,0),0)</f>
        <v>0</v>
      </c>
      <c r="P135" s="162">
        <f>IFERROR(VLOOKUP($B135,'Round  (11)'!B:AA,7,0),0)</f>
        <v>0</v>
      </c>
      <c r="Q135" s="162">
        <f>IFERROR(VLOOKUP($B135,'Round  (12)'!B:AA,7,0),0)</f>
        <v>0</v>
      </c>
      <c r="R135" s="11" cm="1">
        <f t="array" ref="R135">IFERROR(SUM(F135:P135)-SUM(LARGE(F135:P135,{1,2})),F135)</f>
        <v>0</v>
      </c>
      <c r="S135" s="35" t="e">
        <f>VLOOKUP(B135,#REF!,9,0)+#REF!</f>
        <v>#REF!</v>
      </c>
      <c r="T135" s="165">
        <f t="shared" si="32"/>
        <v>0</v>
      </c>
      <c r="U135" s="83">
        <f t="shared" si="29"/>
        <v>0</v>
      </c>
      <c r="V135" s="97">
        <f t="shared" si="30"/>
        <v>0</v>
      </c>
      <c r="W135" s="100">
        <f t="shared" si="31"/>
        <v>0</v>
      </c>
      <c r="AG135" s="69" t="s">
        <v>397</v>
      </c>
      <c r="AH135" s="132"/>
      <c r="AI135" s="69"/>
      <c r="AJ135" s="69"/>
    </row>
    <row r="136" spans="1:36" x14ac:dyDescent="0.3">
      <c r="A136" s="93">
        <v>138</v>
      </c>
      <c r="B136" s="170"/>
      <c r="C136" s="45" t="str">
        <f t="shared" si="26"/>
        <v>0</v>
      </c>
      <c r="D136" s="45" t="str">
        <f t="shared" si="27"/>
        <v/>
      </c>
      <c r="E136" s="45" t="str">
        <f t="shared" si="28"/>
        <v>NM</v>
      </c>
      <c r="F136" s="162">
        <f>IFERROR(VLOOKUP($B136,'Round 1'!B:AM,4,0),0)</f>
        <v>0</v>
      </c>
      <c r="G136" s="162">
        <f>IFERROR(VLOOKUP($B136,'Round  (2)'!B:AI,7,0),0)</f>
        <v>0</v>
      </c>
      <c r="H136" s="162">
        <f>IFERROR(VLOOKUP($B136,'Round  (3)'!B:AE,7,0),0)</f>
        <v>0</v>
      </c>
      <c r="I136" s="162">
        <f>IFERROR(VLOOKUP($B136,'Round (4)'!B:AG,7,0),0)</f>
        <v>0</v>
      </c>
      <c r="J136" s="162">
        <f>IFERROR(VLOOKUP($B136,'Round  (5)'!B:AL,7,0),0)</f>
        <v>0</v>
      </c>
      <c r="K136" s="162">
        <f>IFERROR(VLOOKUP($B136,'Round  (6)'!B:AL,7,0),0)</f>
        <v>0</v>
      </c>
      <c r="L136" s="162">
        <f>IFERROR(VLOOKUP($B136,'Round  (7)'!B:AL,7,0),0)</f>
        <v>0</v>
      </c>
      <c r="M136" s="162">
        <f>IFERROR(VLOOKUP($B136,'Round  (8)'!B:AI,7,0),0)</f>
        <v>0</v>
      </c>
      <c r="N136" s="162">
        <f>IFERROR(VLOOKUP($B136,'Round  (9)'!B:AD,7,0),0)</f>
        <v>0</v>
      </c>
      <c r="O136" s="162">
        <f>IFERROR(VLOOKUP($B136,'Round  (10)'!B:T,7,0),0)</f>
        <v>0</v>
      </c>
      <c r="P136" s="162">
        <f>IFERROR(VLOOKUP($B136,'Round  (11)'!B:AA,7,0),0)</f>
        <v>0</v>
      </c>
      <c r="Q136" s="162">
        <f>IFERROR(VLOOKUP($B136,'Round  (12)'!B:AA,7,0),0)</f>
        <v>0</v>
      </c>
      <c r="R136" s="11" cm="1">
        <f t="array" ref="R136">IFERROR(SUM(F136:P136)-SUM(LARGE(F136:P136,{1,2})),F136)</f>
        <v>0</v>
      </c>
      <c r="S136" s="35" t="e">
        <f>VLOOKUP(B136,#REF!,9,0)+#REF!</f>
        <v>#REF!</v>
      </c>
      <c r="T136" s="165">
        <f t="shared" si="32"/>
        <v>0</v>
      </c>
      <c r="U136" s="83">
        <f t="shared" si="29"/>
        <v>0</v>
      </c>
      <c r="V136" s="97">
        <f t="shared" si="30"/>
        <v>0</v>
      </c>
      <c r="W136" s="100">
        <f t="shared" si="31"/>
        <v>0</v>
      </c>
      <c r="AG136" s="69" t="s">
        <v>154</v>
      </c>
      <c r="AH136" s="132"/>
      <c r="AI136" s="69"/>
      <c r="AJ136" s="69"/>
    </row>
    <row r="137" spans="1:36" x14ac:dyDescent="0.3">
      <c r="A137" s="93">
        <v>139</v>
      </c>
      <c r="B137" s="170"/>
      <c r="C137" s="45" t="str">
        <f t="shared" si="26"/>
        <v>0</v>
      </c>
      <c r="D137" s="45" t="str">
        <f t="shared" si="27"/>
        <v/>
      </c>
      <c r="E137" s="45" t="str">
        <f t="shared" si="28"/>
        <v>NM</v>
      </c>
      <c r="F137" s="162">
        <f>IFERROR(VLOOKUP($B137,'Round 1'!B:AM,4,0),0)</f>
        <v>0</v>
      </c>
      <c r="G137" s="162">
        <f>IFERROR(VLOOKUP($B137,'Round  (2)'!B:AI,7,0),0)</f>
        <v>0</v>
      </c>
      <c r="H137" s="162">
        <f>IFERROR(VLOOKUP($B137,'Round  (3)'!B:AE,7,0),0)</f>
        <v>0</v>
      </c>
      <c r="I137" s="162">
        <f>IFERROR(VLOOKUP($B137,'Round (4)'!B:AG,7,0),0)</f>
        <v>0</v>
      </c>
      <c r="J137" s="162">
        <f>IFERROR(VLOOKUP($B137,'Round  (5)'!B:AL,7,0),0)</f>
        <v>0</v>
      </c>
      <c r="K137" s="162">
        <f>IFERROR(VLOOKUP($B137,'Round  (6)'!B:AL,7,0),0)</f>
        <v>0</v>
      </c>
      <c r="L137" s="162">
        <f>IFERROR(VLOOKUP($B137,'Round  (7)'!B:AL,7,0),0)</f>
        <v>0</v>
      </c>
      <c r="M137" s="162">
        <f>IFERROR(VLOOKUP($B137,'Round  (8)'!B:AI,7,0),0)</f>
        <v>0</v>
      </c>
      <c r="N137" s="162">
        <f>IFERROR(VLOOKUP($B137,'Round  (9)'!B:AD,7,0),0)</f>
        <v>0</v>
      </c>
      <c r="O137" s="162">
        <f>IFERROR(VLOOKUP($B137,'Round  (10)'!B:T,7,0),0)</f>
        <v>0</v>
      </c>
      <c r="P137" s="162">
        <f>IFERROR(VLOOKUP($B137,'Round  (11)'!B:AA,7,0),0)</f>
        <v>0</v>
      </c>
      <c r="Q137" s="162">
        <f>IFERROR(VLOOKUP($B137,'Round  (12)'!B:AA,7,0),0)</f>
        <v>0</v>
      </c>
      <c r="R137" s="11" cm="1">
        <f t="array" ref="R137">IFERROR(SUM(F137:P137)-SUM(LARGE(F137:P137,{1,2})),F137)</f>
        <v>0</v>
      </c>
      <c r="S137" s="35" t="e">
        <f>VLOOKUP(B137,#REF!,9,0)+#REF!</f>
        <v>#REF!</v>
      </c>
      <c r="T137" s="165">
        <f t="shared" si="32"/>
        <v>0</v>
      </c>
      <c r="U137" s="83">
        <f t="shared" si="29"/>
        <v>0</v>
      </c>
      <c r="V137" s="97">
        <f t="shared" si="30"/>
        <v>0</v>
      </c>
      <c r="W137" s="100">
        <f t="shared" si="31"/>
        <v>0</v>
      </c>
      <c r="AG137" s="69" t="s">
        <v>460</v>
      </c>
      <c r="AH137" s="132"/>
      <c r="AI137" s="69"/>
      <c r="AJ137" s="69"/>
    </row>
    <row r="138" spans="1:36" x14ac:dyDescent="0.3">
      <c r="A138" s="93">
        <v>140</v>
      </c>
      <c r="B138" s="170"/>
      <c r="C138" s="45" t="str">
        <f t="shared" si="26"/>
        <v>0</v>
      </c>
      <c r="D138" s="45" t="str">
        <f t="shared" si="27"/>
        <v/>
      </c>
      <c r="E138" s="45" t="str">
        <f t="shared" si="28"/>
        <v>NM</v>
      </c>
      <c r="F138" s="162">
        <f>IFERROR(VLOOKUP($B138,'Round 1'!B:AM,4,0),0)</f>
        <v>0</v>
      </c>
      <c r="G138" s="162">
        <f>IFERROR(VLOOKUP($B138,'Round  (2)'!B:AI,7,0),0)</f>
        <v>0</v>
      </c>
      <c r="H138" s="162">
        <f>IFERROR(VLOOKUP($B138,'Round  (3)'!B:AE,7,0),0)</f>
        <v>0</v>
      </c>
      <c r="I138" s="162">
        <f>IFERROR(VLOOKUP($B138,'Round (4)'!B:AG,7,0),0)</f>
        <v>0</v>
      </c>
      <c r="J138" s="162">
        <f>IFERROR(VLOOKUP($B138,'Round  (5)'!B:AL,7,0),0)</f>
        <v>0</v>
      </c>
      <c r="K138" s="162">
        <f>IFERROR(VLOOKUP($B138,'Round  (6)'!B:AL,7,0),0)</f>
        <v>0</v>
      </c>
      <c r="L138" s="162">
        <f>IFERROR(VLOOKUP($B138,'Round  (7)'!B:AL,7,0),0)</f>
        <v>0</v>
      </c>
      <c r="M138" s="162">
        <f>IFERROR(VLOOKUP($B138,'Round  (8)'!B:AI,7,0),0)</f>
        <v>0</v>
      </c>
      <c r="N138" s="162">
        <f>IFERROR(VLOOKUP($B138,'Round  (9)'!B:AD,7,0),0)</f>
        <v>0</v>
      </c>
      <c r="O138" s="162">
        <f>IFERROR(VLOOKUP($B138,'Round  (10)'!B:T,7,0),0)</f>
        <v>0</v>
      </c>
      <c r="P138" s="162">
        <f>IFERROR(VLOOKUP($B138,'Round  (11)'!B:AA,7,0),0)</f>
        <v>0</v>
      </c>
      <c r="Q138" s="162">
        <f>IFERROR(VLOOKUP($B138,'Round  (12)'!B:AA,7,0),0)</f>
        <v>0</v>
      </c>
      <c r="R138" s="11" cm="1">
        <f t="array" ref="R138">IFERROR(SUM(F138:P138)-SUM(LARGE(F138:P138,{1,2})),F138)</f>
        <v>0</v>
      </c>
      <c r="S138" s="35" t="e">
        <f>VLOOKUP(B138,#REF!,9,0)+#REF!</f>
        <v>#REF!</v>
      </c>
      <c r="T138" s="165">
        <f t="shared" si="32"/>
        <v>0</v>
      </c>
      <c r="U138" s="83">
        <f t="shared" si="29"/>
        <v>0</v>
      </c>
      <c r="V138" s="97">
        <f t="shared" si="30"/>
        <v>0</v>
      </c>
      <c r="W138" s="100">
        <f t="shared" si="31"/>
        <v>0</v>
      </c>
      <c r="AG138" s="69" t="s">
        <v>433</v>
      </c>
      <c r="AH138" s="132"/>
      <c r="AI138" s="69"/>
      <c r="AJ138" s="69"/>
    </row>
    <row r="139" spans="1:36" x14ac:dyDescent="0.3">
      <c r="A139" s="93">
        <v>141</v>
      </c>
      <c r="B139" s="170"/>
      <c r="C139" s="45" t="str">
        <f t="shared" si="26"/>
        <v>0</v>
      </c>
      <c r="D139" s="45" t="str">
        <f t="shared" si="27"/>
        <v/>
      </c>
      <c r="E139" s="45" t="str">
        <f t="shared" si="28"/>
        <v>NM</v>
      </c>
      <c r="F139" s="162">
        <f>IFERROR(VLOOKUP($B139,'Round 1'!B:AM,4,0),0)</f>
        <v>0</v>
      </c>
      <c r="G139" s="162">
        <f>IFERROR(VLOOKUP($B139,'Round  (2)'!B:AI,7,0),0)</f>
        <v>0</v>
      </c>
      <c r="H139" s="162">
        <f>IFERROR(VLOOKUP($B139,'Round  (3)'!B:AE,7,0),0)</f>
        <v>0</v>
      </c>
      <c r="I139" s="162">
        <f>IFERROR(VLOOKUP($B139,'Round (4)'!B:AG,7,0),0)</f>
        <v>0</v>
      </c>
      <c r="J139" s="162">
        <f>IFERROR(VLOOKUP($B139,'Round  (5)'!B:AL,7,0),0)</f>
        <v>0</v>
      </c>
      <c r="K139" s="162">
        <f>IFERROR(VLOOKUP($B139,'Round  (6)'!B:AL,7,0),0)</f>
        <v>0</v>
      </c>
      <c r="L139" s="162">
        <f>IFERROR(VLOOKUP($B139,'Round  (7)'!B:AL,7,0),0)</f>
        <v>0</v>
      </c>
      <c r="M139" s="162">
        <f>IFERROR(VLOOKUP($B139,'Round  (8)'!B:AI,7,0),0)</f>
        <v>0</v>
      </c>
      <c r="N139" s="162">
        <f>IFERROR(VLOOKUP($B139,'Round  (9)'!B:AD,7,0),0)</f>
        <v>0</v>
      </c>
      <c r="O139" s="162">
        <f>IFERROR(VLOOKUP($B139,'Round  (10)'!B:T,7,0),0)</f>
        <v>0</v>
      </c>
      <c r="P139" s="162">
        <f>IFERROR(VLOOKUP($B139,'Round  (11)'!B:AA,7,0),0)</f>
        <v>0</v>
      </c>
      <c r="Q139" s="162">
        <f>IFERROR(VLOOKUP($B139,'Round  (12)'!B:AA,7,0),0)</f>
        <v>0</v>
      </c>
      <c r="R139" s="11" cm="1">
        <f t="array" ref="R139">IFERROR(SUM(F139:P139)-SUM(LARGE(F139:P139,{1,2})),F139)</f>
        <v>0</v>
      </c>
      <c r="S139" s="35" t="e">
        <f>VLOOKUP(B139,#REF!,9,0)+#REF!</f>
        <v>#REF!</v>
      </c>
      <c r="T139" s="165">
        <f t="shared" si="32"/>
        <v>0</v>
      </c>
      <c r="U139" s="83">
        <f t="shared" si="29"/>
        <v>0</v>
      </c>
      <c r="V139" s="97">
        <f t="shared" si="30"/>
        <v>0</v>
      </c>
      <c r="W139" s="100">
        <f t="shared" si="31"/>
        <v>0</v>
      </c>
      <c r="AG139" s="69" t="s">
        <v>403</v>
      </c>
      <c r="AH139" s="132"/>
      <c r="AI139" s="69"/>
      <c r="AJ139" s="69"/>
    </row>
    <row r="140" spans="1:36" x14ac:dyDescent="0.3">
      <c r="A140" s="93">
        <v>142</v>
      </c>
      <c r="B140" s="170"/>
      <c r="C140" s="45" t="str">
        <f t="shared" si="26"/>
        <v>0</v>
      </c>
      <c r="D140" s="45" t="str">
        <f t="shared" si="27"/>
        <v/>
      </c>
      <c r="E140" s="45" t="str">
        <f t="shared" si="28"/>
        <v>NM</v>
      </c>
      <c r="F140" s="162">
        <f>IFERROR(VLOOKUP($B140,'Round 1'!B:AM,4,0),0)</f>
        <v>0</v>
      </c>
      <c r="G140" s="162">
        <f>IFERROR(VLOOKUP($B140,'Round  (2)'!B:AI,7,0),0)</f>
        <v>0</v>
      </c>
      <c r="H140" s="162">
        <f>IFERROR(VLOOKUP($B140,'Round  (3)'!B:AE,7,0),0)</f>
        <v>0</v>
      </c>
      <c r="I140" s="162">
        <f>IFERROR(VLOOKUP($B140,'Round (4)'!B:AG,7,0),0)</f>
        <v>0</v>
      </c>
      <c r="J140" s="162">
        <f>IFERROR(VLOOKUP($B140,'Round  (5)'!B:AL,7,0),0)</f>
        <v>0</v>
      </c>
      <c r="K140" s="162">
        <f>IFERROR(VLOOKUP($B140,'Round  (6)'!B:AL,7,0),0)</f>
        <v>0</v>
      </c>
      <c r="L140" s="162">
        <f>IFERROR(VLOOKUP($B140,'Round  (7)'!B:AL,7,0),0)</f>
        <v>0</v>
      </c>
      <c r="M140" s="162">
        <f>IFERROR(VLOOKUP($B140,'Round  (8)'!B:AI,7,0),0)</f>
        <v>0</v>
      </c>
      <c r="N140" s="162">
        <f>IFERROR(VLOOKUP($B140,'Round  (9)'!B:AD,7,0),0)</f>
        <v>0</v>
      </c>
      <c r="O140" s="162">
        <f>IFERROR(VLOOKUP($B140,'Round  (10)'!B:T,7,0),0)</f>
        <v>0</v>
      </c>
      <c r="P140" s="162">
        <f>IFERROR(VLOOKUP($B140,'Round  (11)'!B:AA,7,0),0)</f>
        <v>0</v>
      </c>
      <c r="Q140" s="162">
        <f>IFERROR(VLOOKUP($B140,'Round  (12)'!B:AA,7,0),0)</f>
        <v>0</v>
      </c>
      <c r="R140" s="11" cm="1">
        <f t="array" ref="R140">IFERROR(SUM(F140:P140)-SUM(LARGE(F140:P140,{1,2})),F140)</f>
        <v>0</v>
      </c>
      <c r="S140" s="35" t="e">
        <f>VLOOKUP(B140,#REF!,9,0)+#REF!</f>
        <v>#REF!</v>
      </c>
      <c r="T140" s="165">
        <f t="shared" si="32"/>
        <v>0</v>
      </c>
      <c r="U140" s="83">
        <f t="shared" si="29"/>
        <v>0</v>
      </c>
      <c r="V140" s="97">
        <f t="shared" si="30"/>
        <v>0</v>
      </c>
      <c r="W140" s="100">
        <f t="shared" si="31"/>
        <v>0</v>
      </c>
      <c r="AG140" s="69" t="s">
        <v>461</v>
      </c>
      <c r="AH140" s="132"/>
      <c r="AI140" s="69"/>
      <c r="AJ140" s="69"/>
    </row>
    <row r="141" spans="1:36" x14ac:dyDescent="0.3">
      <c r="M141" s="166">
        <f>SUM(M3:M140)</f>
        <v>635</v>
      </c>
      <c r="AG141" s="69" t="s">
        <v>420</v>
      </c>
      <c r="AH141" s="132"/>
      <c r="AI141" s="69"/>
      <c r="AJ141" s="69"/>
    </row>
    <row r="142" spans="1:36" x14ac:dyDescent="0.3">
      <c r="AG142" s="69" t="s">
        <v>112</v>
      </c>
      <c r="AH142" s="132"/>
      <c r="AI142" s="69"/>
      <c r="AJ142" s="69"/>
    </row>
    <row r="143" spans="1:36" x14ac:dyDescent="0.3">
      <c r="AG143" s="69" t="s">
        <v>503</v>
      </c>
      <c r="AH143" s="132"/>
      <c r="AI143" s="69"/>
      <c r="AJ143" s="69"/>
    </row>
    <row r="144" spans="1:36" x14ac:dyDescent="0.3">
      <c r="AG144" s="69" t="s">
        <v>450</v>
      </c>
      <c r="AH144" s="132"/>
      <c r="AI144" s="69"/>
      <c r="AJ144" s="69"/>
    </row>
    <row r="145" spans="33:36" x14ac:dyDescent="0.3">
      <c r="AG145" s="69" t="s">
        <v>439</v>
      </c>
      <c r="AH145" s="132"/>
      <c r="AI145" s="69"/>
      <c r="AJ145" s="69"/>
    </row>
    <row r="146" spans="33:36" x14ac:dyDescent="0.3">
      <c r="AG146" s="69" t="s">
        <v>462</v>
      </c>
      <c r="AH146" s="132"/>
      <c r="AI146" s="69"/>
      <c r="AJ146" s="69"/>
    </row>
    <row r="147" spans="33:36" x14ac:dyDescent="0.3">
      <c r="AG147" s="69" t="s">
        <v>463</v>
      </c>
      <c r="AH147" s="132"/>
      <c r="AI147" s="69"/>
      <c r="AJ147" s="69"/>
    </row>
    <row r="148" spans="33:36" x14ac:dyDescent="0.3">
      <c r="AG148" s="69" t="s">
        <v>422</v>
      </c>
      <c r="AH148" s="132"/>
      <c r="AI148" s="69"/>
      <c r="AJ148" s="69"/>
    </row>
    <row r="149" spans="33:36" x14ac:dyDescent="0.3">
      <c r="AG149" s="69" t="s">
        <v>40</v>
      </c>
      <c r="AH149" s="132"/>
      <c r="AI149" s="69"/>
      <c r="AJ149" s="69"/>
    </row>
    <row r="150" spans="33:36" x14ac:dyDescent="0.3">
      <c r="AG150" s="69" t="s">
        <v>171</v>
      </c>
      <c r="AH150" s="132"/>
      <c r="AI150" s="69"/>
      <c r="AJ150" s="69"/>
    </row>
    <row r="151" spans="33:36" x14ac:dyDescent="0.3">
      <c r="AG151" s="69" t="s">
        <v>464</v>
      </c>
      <c r="AH151" s="132"/>
      <c r="AI151" s="69"/>
      <c r="AJ151" s="69"/>
    </row>
    <row r="152" spans="33:36" x14ac:dyDescent="0.3">
      <c r="AG152" s="69" t="s">
        <v>88</v>
      </c>
      <c r="AH152" s="132"/>
      <c r="AI152" s="69"/>
      <c r="AJ152" s="69"/>
    </row>
    <row r="153" spans="33:36" x14ac:dyDescent="0.3">
      <c r="AG153" s="69" t="s">
        <v>465</v>
      </c>
      <c r="AH153" s="132"/>
      <c r="AI153" s="69"/>
      <c r="AJ153" s="69"/>
    </row>
    <row r="154" spans="33:36" x14ac:dyDescent="0.3">
      <c r="AG154" s="69" t="s">
        <v>426</v>
      </c>
      <c r="AH154" s="132"/>
      <c r="AI154" s="69"/>
      <c r="AJ154" s="69"/>
    </row>
    <row r="155" spans="33:36" x14ac:dyDescent="0.3">
      <c r="AG155" s="69" t="s">
        <v>428</v>
      </c>
      <c r="AH155" s="132"/>
      <c r="AI155" s="69"/>
      <c r="AJ155" s="69"/>
    </row>
    <row r="156" spans="33:36" x14ac:dyDescent="0.3">
      <c r="AG156" s="69" t="s">
        <v>429</v>
      </c>
      <c r="AH156" s="132"/>
      <c r="AI156" s="69"/>
      <c r="AJ156" s="69"/>
    </row>
    <row r="157" spans="33:36" x14ac:dyDescent="0.3">
      <c r="AG157" s="69" t="s">
        <v>430</v>
      </c>
      <c r="AH157" s="132"/>
      <c r="AI157" s="69"/>
      <c r="AJ157" s="69"/>
    </row>
    <row r="158" spans="33:36" x14ac:dyDescent="0.3">
      <c r="AG158" s="69" t="s">
        <v>177</v>
      </c>
      <c r="AH158" s="132"/>
      <c r="AI158" s="69"/>
      <c r="AJ158" s="69"/>
    </row>
    <row r="159" spans="33:36" x14ac:dyDescent="0.3">
      <c r="AG159" s="47"/>
      <c r="AH159" s="122"/>
    </row>
    <row r="160" spans="33:36" x14ac:dyDescent="0.3">
      <c r="AG160" s="47"/>
      <c r="AH160" s="122"/>
    </row>
    <row r="161" spans="33:34" x14ac:dyDescent="0.3">
      <c r="AG161" s="47"/>
      <c r="AH161" s="122"/>
    </row>
    <row r="162" spans="33:34" x14ac:dyDescent="0.3">
      <c r="AG162" s="47"/>
      <c r="AH162" s="122"/>
    </row>
    <row r="163" spans="33:34" x14ac:dyDescent="0.3">
      <c r="AG163" s="47"/>
      <c r="AH163" s="122"/>
    </row>
    <row r="164" spans="33:34" x14ac:dyDescent="0.3">
      <c r="AG164" s="47"/>
      <c r="AH164" s="122"/>
    </row>
    <row r="165" spans="33:34" x14ac:dyDescent="0.3">
      <c r="AG165" s="47"/>
      <c r="AH165" s="122"/>
    </row>
    <row r="166" spans="33:34" x14ac:dyDescent="0.3">
      <c r="AG166" s="47"/>
      <c r="AH166" s="122"/>
    </row>
    <row r="167" spans="33:34" x14ac:dyDescent="0.3">
      <c r="AG167" s="47"/>
      <c r="AH167" s="122"/>
    </row>
    <row r="168" spans="33:34" x14ac:dyDescent="0.3">
      <c r="AG168" s="47"/>
      <c r="AH168" s="122"/>
    </row>
    <row r="169" spans="33:34" x14ac:dyDescent="0.3">
      <c r="AG169" s="47"/>
      <c r="AH169" s="122"/>
    </row>
    <row r="170" spans="33:34" x14ac:dyDescent="0.3">
      <c r="AG170" s="47"/>
      <c r="AH170" s="122"/>
    </row>
    <row r="171" spans="33:34" x14ac:dyDescent="0.3">
      <c r="AG171" s="47"/>
      <c r="AH171" s="122"/>
    </row>
    <row r="172" spans="33:34" x14ac:dyDescent="0.3">
      <c r="AG172" s="47"/>
      <c r="AH172" s="122"/>
    </row>
    <row r="173" spans="33:34" x14ac:dyDescent="0.3">
      <c r="AG173" s="47"/>
      <c r="AH173" s="122"/>
    </row>
    <row r="174" spans="33:34" x14ac:dyDescent="0.3">
      <c r="AG174" s="47"/>
      <c r="AH174" s="122"/>
    </row>
    <row r="175" spans="33:34" x14ac:dyDescent="0.3">
      <c r="AG175" s="47"/>
      <c r="AH175" s="122"/>
    </row>
    <row r="176" spans="33:34" x14ac:dyDescent="0.3">
      <c r="AG176" s="47"/>
      <c r="AH176" s="122"/>
    </row>
    <row r="177" spans="33:35" x14ac:dyDescent="0.3">
      <c r="AG177" s="47"/>
      <c r="AH177" s="122"/>
    </row>
    <row r="178" spans="33:35" x14ac:dyDescent="0.3">
      <c r="AG178" s="47"/>
      <c r="AH178" s="108"/>
      <c r="AI178" s="119"/>
    </row>
    <row r="179" spans="33:35" x14ac:dyDescent="0.3">
      <c r="AG179" s="47"/>
      <c r="AH179" s="108"/>
      <c r="AI179" s="119"/>
    </row>
    <row r="180" spans="33:35" x14ac:dyDescent="0.3">
      <c r="AG180" s="47"/>
      <c r="AH180" s="108"/>
      <c r="AI180" s="119"/>
    </row>
    <row r="181" spans="33:35" x14ac:dyDescent="0.3">
      <c r="AG181" s="47"/>
      <c r="AH181" s="108"/>
      <c r="AI181" s="119"/>
    </row>
    <row r="182" spans="33:35" x14ac:dyDescent="0.3">
      <c r="AG182" s="47"/>
      <c r="AH182" s="108"/>
      <c r="AI182" s="119"/>
    </row>
    <row r="183" spans="33:35" x14ac:dyDescent="0.3">
      <c r="AG183" s="47"/>
      <c r="AH183" s="108"/>
      <c r="AI183" s="119"/>
    </row>
    <row r="184" spans="33:35" x14ac:dyDescent="0.3">
      <c r="AG184" s="47"/>
      <c r="AH184" s="108"/>
      <c r="AI184" s="119"/>
    </row>
    <row r="185" spans="33:35" x14ac:dyDescent="0.3">
      <c r="AG185" s="47"/>
      <c r="AH185" s="108"/>
      <c r="AI185" s="119"/>
    </row>
  </sheetData>
  <autoFilter ref="A2:AF140" xr:uid="{00000000-0009-0000-0000-000010000000}">
    <filterColumn colId="1" showButton="0"/>
    <filterColumn colId="2"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sortState xmlns:xlrd2="http://schemas.microsoft.com/office/spreadsheetml/2017/richdata2" ref="A3:AF140">
      <sortCondition ref="R2:R109"/>
    </sortState>
  </autoFilter>
  <mergeCells count="2">
    <mergeCell ref="B2:D2"/>
    <mergeCell ref="F2:Q2"/>
  </mergeCells>
  <conditionalFormatting sqref="B1:B121 B130:B1048576">
    <cfRule type="duplicateValues" dxfId="27" priority="5"/>
  </conditionalFormatting>
  <conditionalFormatting sqref="B1:B1048576">
    <cfRule type="duplicateValues" dxfId="26" priority="1"/>
  </conditionalFormatting>
  <conditionalFormatting sqref="B122:B123">
    <cfRule type="duplicateValues" dxfId="25" priority="3"/>
  </conditionalFormatting>
  <conditionalFormatting sqref="B124:B129">
    <cfRule type="duplicateValues" dxfId="24" priority="2"/>
  </conditionalFormatting>
  <conditionalFormatting sqref="F3:F140">
    <cfRule type="cellIs" dxfId="23" priority="4" operator="greaterThan">
      <formula>0</formula>
    </cfRule>
  </conditionalFormatting>
  <conditionalFormatting sqref="G3:G76">
    <cfRule type="cellIs" dxfId="22" priority="6" operator="greaterThan">
      <formula>0</formula>
    </cfRule>
  </conditionalFormatting>
  <pageMargins left="0.70866141732283505" right="0.70866141732283505" top="0.74803149606299202" bottom="0.74803149606299202" header="0.31496062992126" footer="0.31496062992126"/>
  <pageSetup paperSize="9" scale="85" fitToHeight="2" orientation="portrait" horizontalDpi="4294967293"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4F429-4DE5-4592-A026-628753214460}">
  <sheetPr codeName="Sheet25">
    <tabColor rgb="FF00B050"/>
    <pageSetUpPr fitToPage="1"/>
  </sheetPr>
  <dimension ref="A1:AJ151"/>
  <sheetViews>
    <sheetView workbookViewId="0">
      <selection activeCell="N4" sqref="N4"/>
    </sheetView>
  </sheetViews>
  <sheetFormatPr defaultRowHeight="14.4" x14ac:dyDescent="0.3"/>
  <cols>
    <col min="2" max="2" width="22.33203125" style="171" bestFit="1" customWidth="1"/>
    <col min="3" max="3" width="5.5546875" customWidth="1"/>
    <col min="4" max="4" width="12.6640625" bestFit="1" customWidth="1"/>
    <col min="5" max="5" width="3.33203125" bestFit="1" customWidth="1"/>
    <col min="6" max="10" width="4.6640625" bestFit="1" customWidth="1"/>
    <col min="11" max="11" width="4.88671875" bestFit="1" customWidth="1"/>
    <col min="12" max="12" width="4.6640625" bestFit="1" customWidth="1"/>
    <col min="13" max="13" width="4.88671875" bestFit="1" customWidth="1"/>
    <col min="14" max="17" width="4.6640625" bestFit="1" customWidth="1"/>
    <col min="18" max="18" width="14.6640625" customWidth="1"/>
    <col min="19" max="19" width="9.33203125" hidden="1" customWidth="1"/>
    <col min="20" max="20" width="9.44140625" style="166" customWidth="1"/>
    <col min="21" max="21" width="9.33203125" style="32" customWidth="1"/>
    <col min="22" max="22" width="10.44140625" style="44" customWidth="1"/>
    <col min="23" max="23" width="10.44140625" style="68" customWidth="1"/>
    <col min="25" max="26" width="9.33203125" customWidth="1"/>
    <col min="27" max="27" width="19.44140625" customWidth="1"/>
    <col min="28" max="28" width="18.5546875" customWidth="1"/>
    <col min="29" max="32" width="9.33203125" customWidth="1"/>
    <col min="33" max="33" width="19.44140625" bestFit="1" customWidth="1"/>
    <col min="34" max="34" width="9.33203125" style="44" customWidth="1"/>
    <col min="35" max="39" width="9.33203125" customWidth="1"/>
  </cols>
  <sheetData>
    <row r="1" spans="1:36" x14ac:dyDescent="0.3">
      <c r="A1" s="19" t="s">
        <v>208</v>
      </c>
      <c r="B1" s="167" t="s">
        <v>328</v>
      </c>
      <c r="C1" s="21" t="s">
        <v>329</v>
      </c>
      <c r="D1" s="21" t="s">
        <v>270</v>
      </c>
      <c r="E1" s="21"/>
      <c r="F1" s="19" t="s">
        <v>330</v>
      </c>
      <c r="G1" s="19" t="s">
        <v>331</v>
      </c>
      <c r="H1" s="19" t="s">
        <v>332</v>
      </c>
      <c r="I1" s="19" t="s">
        <v>333</v>
      </c>
      <c r="J1" s="19" t="s">
        <v>334</v>
      </c>
      <c r="K1" s="19" t="s">
        <v>335</v>
      </c>
      <c r="L1" s="19" t="s">
        <v>336</v>
      </c>
      <c r="M1" s="19" t="s">
        <v>337</v>
      </c>
      <c r="N1" s="19" t="s">
        <v>338</v>
      </c>
      <c r="O1" s="19" t="s">
        <v>339</v>
      </c>
      <c r="P1" s="19" t="s">
        <v>340</v>
      </c>
      <c r="Q1" s="19" t="s">
        <v>341</v>
      </c>
      <c r="R1" s="22" t="s">
        <v>211</v>
      </c>
      <c r="S1" s="19" t="s">
        <v>342</v>
      </c>
      <c r="T1" s="163" t="s">
        <v>511</v>
      </c>
      <c r="U1" s="30" t="s">
        <v>343</v>
      </c>
      <c r="V1" s="95" t="s">
        <v>344</v>
      </c>
      <c r="W1" s="98" t="s">
        <v>345</v>
      </c>
    </row>
    <row r="2" spans="1:36" x14ac:dyDescent="0.3">
      <c r="A2" s="6"/>
      <c r="B2" s="546"/>
      <c r="C2" s="546"/>
      <c r="D2" s="546"/>
      <c r="E2" s="37"/>
      <c r="F2" s="547"/>
      <c r="G2" s="547"/>
      <c r="H2" s="547"/>
      <c r="I2" s="547"/>
      <c r="J2" s="547"/>
      <c r="K2" s="547"/>
      <c r="L2" s="547"/>
      <c r="M2" s="547"/>
      <c r="N2" s="547"/>
      <c r="O2" s="547"/>
      <c r="P2" s="547"/>
      <c r="Q2" s="547"/>
      <c r="R2" s="36" t="s">
        <v>473</v>
      </c>
      <c r="S2" s="6"/>
      <c r="T2" s="164" t="s">
        <v>474</v>
      </c>
      <c r="U2" s="31"/>
      <c r="V2" s="96"/>
      <c r="W2" s="99"/>
      <c r="AG2" s="157" t="s">
        <v>186</v>
      </c>
      <c r="AH2" s="158" t="s">
        <v>187</v>
      </c>
      <c r="AI2" s="159" t="s">
        <v>188</v>
      </c>
      <c r="AJ2" s="157" t="s">
        <v>194</v>
      </c>
    </row>
    <row r="3" spans="1:36" x14ac:dyDescent="0.3">
      <c r="A3" s="106">
        <v>1</v>
      </c>
      <c r="B3" s="168" t="s">
        <v>48</v>
      </c>
      <c r="C3" s="45">
        <f t="shared" ref="C3:C34" si="0">IFERROR(VLOOKUP(B3,$AA$3:$AC$150,3,0),"0")</f>
        <v>0</v>
      </c>
      <c r="D3" s="45" t="str">
        <f t="shared" ref="D3:D34" si="1">IFERROR(VLOOKUP(B3,$AA$3:$AC$150,2,0),"")</f>
        <v>Brighton</v>
      </c>
      <c r="E3" s="45" t="str">
        <f t="shared" ref="E3:E34" si="2">IFERROR(VLOOKUP(B3,$AA$3:$AD$150,4,0),"NM")</f>
        <v>M</v>
      </c>
      <c r="F3" s="162">
        <f>IFERROR(VLOOKUP(B3,'Round 1'!B:AM,38,0),0)</f>
        <v>22</v>
      </c>
      <c r="G3" s="162">
        <f>IFERROR(VLOOKUP($B3,'Round  (2)'!B:AI,37,0),0)</f>
        <v>0</v>
      </c>
      <c r="H3" s="162">
        <f>IFERROR(VLOOKUP($B3,'Round  (3)'!B:AQ,44,0),0)</f>
        <v>0</v>
      </c>
      <c r="I3" s="162">
        <f>IFERROR(VLOOKUP($B3,'Round (4)'!B:AP,41,0),0)</f>
        <v>15</v>
      </c>
      <c r="J3" s="162">
        <f>IFERROR(VLOOKUP($B3,'Round  (5)'!B:AL,37,0),0)</f>
        <v>2</v>
      </c>
      <c r="K3" s="162">
        <f>IFERROR(VLOOKUP($B3,'Round  (6)'!B:AL,37,0),0)</f>
        <v>8</v>
      </c>
      <c r="L3" s="162">
        <f>IFERROR(VLOOKUP($B3,'Round  (7)'!B:AL,37,0),0)</f>
        <v>19</v>
      </c>
      <c r="M3" s="162">
        <f>IFERROR(VLOOKUP($B3,'Round  (8)'!B:AM,38,0),0)</f>
        <v>9</v>
      </c>
      <c r="N3" s="162">
        <f>IFERROR(VLOOKUP($B3,'Round  (9)'!B:AD,29,0),0)</f>
        <v>4</v>
      </c>
      <c r="O3" s="162">
        <f>IFERROR(VLOOKUP($B3,'Round  (10)'!B:T,19,0),0)</f>
        <v>9</v>
      </c>
      <c r="P3" s="162">
        <f>IFERROR(VLOOKUP($B3,'Round  (11)'!B:AC,26,0),0)</f>
        <v>1</v>
      </c>
      <c r="Q3" s="162">
        <f>IFERROR(VLOOKUP($B3,'Round  (12)'!B:X,23,0),0)</f>
        <v>24</v>
      </c>
      <c r="R3" s="11" cm="1">
        <f t="array" ref="R3">IFERROR(SUM(F3:P3)-SUM(LARGE(F3:P3,{1,2})),F3)</f>
        <v>48</v>
      </c>
      <c r="S3" s="35" t="e">
        <f>VLOOKUP(B3,#REF!,9,0)+#REF!</f>
        <v>#REF!</v>
      </c>
      <c r="T3" s="165">
        <f>SUM(F3:Q3)</f>
        <v>113</v>
      </c>
      <c r="U3" s="162">
        <f>SUM(F3:Q3)</f>
        <v>113</v>
      </c>
      <c r="V3" s="97">
        <f t="shared" ref="V3:V34" si="3">IFERROR(VLOOKUP(B3,$AG$3:$AI$151,2,0),0)</f>
        <v>0</v>
      </c>
      <c r="W3" s="100">
        <f t="shared" ref="W3:W34" si="4">IFERROR(VLOOKUP(B3,$AG$3:$AI$151,3,0),0)</f>
        <v>0</v>
      </c>
      <c r="Z3" s="69">
        <v>23</v>
      </c>
      <c r="AA3" s="131" t="s">
        <v>348</v>
      </c>
      <c r="AB3" s="69" t="s">
        <v>349</v>
      </c>
      <c r="AC3" s="69"/>
      <c r="AD3" s="69" t="s">
        <v>350</v>
      </c>
      <c r="AG3" s="160" t="s">
        <v>186</v>
      </c>
      <c r="AH3" s="161" t="s">
        <v>187</v>
      </c>
      <c r="AI3" s="160" t="s">
        <v>188</v>
      </c>
      <c r="AJ3" s="160" t="s">
        <v>194</v>
      </c>
    </row>
    <row r="4" spans="1:36" x14ac:dyDescent="0.3">
      <c r="A4" s="77">
        <v>2</v>
      </c>
      <c r="B4" s="168" t="s">
        <v>108</v>
      </c>
      <c r="C4" s="45">
        <f t="shared" si="0"/>
        <v>0</v>
      </c>
      <c r="D4" s="45" t="str">
        <f t="shared" si="1"/>
        <v>Shoreham</v>
      </c>
      <c r="E4" s="45" t="str">
        <f t="shared" si="2"/>
        <v>M</v>
      </c>
      <c r="F4" s="162">
        <f>IFERROR(VLOOKUP(B4,'Round 1'!B:AM,38,0),0)</f>
        <v>13</v>
      </c>
      <c r="G4" s="162">
        <f>IFERROR(VLOOKUP($B4,'Round  (2)'!B:AI,37,0),0)</f>
        <v>0</v>
      </c>
      <c r="H4" s="162">
        <f>IFERROR(VLOOKUP($B4,'Round  (3)'!B:AQ,44,0),0)</f>
        <v>0</v>
      </c>
      <c r="I4" s="162">
        <f>IFERROR(VLOOKUP($B4,'Round (4)'!B:AP,41,0),0)</f>
        <v>5</v>
      </c>
      <c r="J4" s="162">
        <f>IFERROR(VLOOKUP($B4,'Round  (5)'!B:AL,37,0),0)</f>
        <v>1</v>
      </c>
      <c r="K4" s="162">
        <f>IFERROR(VLOOKUP($B4,'Round  (6)'!B:AL,37,0),0)</f>
        <v>6</v>
      </c>
      <c r="L4" s="162">
        <f>IFERROR(VLOOKUP($B4,'Round  (7)'!B:AL,37,0),0)</f>
        <v>12</v>
      </c>
      <c r="M4" s="162">
        <f>IFERROR(VLOOKUP($B4,'Round  (8)'!B:AM,38,0),0)</f>
        <v>9</v>
      </c>
      <c r="N4" s="162">
        <f>IFERROR(VLOOKUP($B4,'Round  (9)'!B:AD,29,0),0)</f>
        <v>0</v>
      </c>
      <c r="O4" s="162">
        <f>IFERROR(VLOOKUP($B4,'Round  (10)'!B:T,19,0),0)</f>
        <v>0</v>
      </c>
      <c r="P4" s="162">
        <f>IFERROR(VLOOKUP($B4,'Round  (11)'!B:AC,26,0),0)</f>
        <v>5</v>
      </c>
      <c r="Q4" s="162">
        <f>IFERROR(VLOOKUP($B4,'Round  (12)'!B:X,23,0),0)</f>
        <v>20</v>
      </c>
      <c r="R4" s="11" cm="1">
        <f t="array" ref="R4">IFERROR(SUM(F4:P4)-SUM(LARGE(F4:P4,{1,2})),F4)</f>
        <v>26</v>
      </c>
      <c r="S4" s="35" t="e">
        <f>VLOOKUP(B4,#REF!,9,0)+#REF!</f>
        <v>#REF!</v>
      </c>
      <c r="T4" s="165">
        <f t="shared" ref="T4:T67" si="5">SUM(F4:Q4)</f>
        <v>71</v>
      </c>
      <c r="U4" s="162">
        <f t="shared" ref="U4:U67" si="6">SUM(F4:Q4)</f>
        <v>71</v>
      </c>
      <c r="V4" s="97">
        <f t="shared" si="3"/>
        <v>0</v>
      </c>
      <c r="W4" s="100">
        <f t="shared" si="4"/>
        <v>0</v>
      </c>
      <c r="Z4" s="69">
        <v>41</v>
      </c>
      <c r="AA4" s="131" t="s">
        <v>475</v>
      </c>
      <c r="AB4" s="69" t="s">
        <v>352</v>
      </c>
      <c r="AC4" s="69"/>
      <c r="AD4" s="69" t="s">
        <v>350</v>
      </c>
      <c r="AG4" s="69" t="s">
        <v>476</v>
      </c>
      <c r="AH4" s="132"/>
      <c r="AI4" s="69"/>
      <c r="AJ4" s="69"/>
    </row>
    <row r="5" spans="1:36" x14ac:dyDescent="0.3">
      <c r="A5" s="77">
        <v>3</v>
      </c>
      <c r="B5" s="168" t="s">
        <v>5</v>
      </c>
      <c r="C5" s="45">
        <f t="shared" si="0"/>
        <v>0</v>
      </c>
      <c r="D5" s="45" t="str">
        <f t="shared" si="1"/>
        <v>IOW</v>
      </c>
      <c r="E5" s="45" t="str">
        <f t="shared" si="2"/>
        <v>M</v>
      </c>
      <c r="F5" s="162">
        <f>IFERROR(VLOOKUP(B5,'Round 1'!B:AM,38,0),0)</f>
        <v>12</v>
      </c>
      <c r="G5" s="162">
        <f>IFERROR(VLOOKUP($B5,'Round  (2)'!B:AI,37,0),0)</f>
        <v>0</v>
      </c>
      <c r="H5" s="162">
        <f>IFERROR(VLOOKUP($B5,'Round  (3)'!B:AQ,44,0),0)</f>
        <v>0</v>
      </c>
      <c r="I5" s="162">
        <f>IFERROR(VLOOKUP($B5,'Round (4)'!B:AP,41,0),0)</f>
        <v>13</v>
      </c>
      <c r="J5" s="162">
        <f>IFERROR(VLOOKUP($B5,'Round  (5)'!B:AL,37,0),0)</f>
        <v>1</v>
      </c>
      <c r="K5" s="162">
        <f>IFERROR(VLOOKUP($B5,'Round  (6)'!B:AL,37,0),0)</f>
        <v>7</v>
      </c>
      <c r="L5" s="162">
        <f>IFERROR(VLOOKUP($B5,'Round  (7)'!B:AL,37,0),0)</f>
        <v>5</v>
      </c>
      <c r="M5" s="162">
        <f>IFERROR(VLOOKUP($B5,'Round  (8)'!B:AM,38,0),0)</f>
        <v>10</v>
      </c>
      <c r="N5" s="162">
        <f>IFERROR(VLOOKUP($B5,'Round  (9)'!B:AD,29,0),0)</f>
        <v>9</v>
      </c>
      <c r="O5" s="162">
        <f>IFERROR(VLOOKUP($B5,'Round  (10)'!B:T,19,0),0)</f>
        <v>9</v>
      </c>
      <c r="P5" s="162">
        <f>IFERROR(VLOOKUP($B5,'Round  (11)'!B:AC,26,0),0)</f>
        <v>1</v>
      </c>
      <c r="Q5" s="162">
        <f>IFERROR(VLOOKUP($B5,'Round  (12)'!B:X,23,0),0)</f>
        <v>33</v>
      </c>
      <c r="R5" s="11" cm="1">
        <f t="array" ref="R5">IFERROR(SUM(F5:P5)-SUM(LARGE(F5:P5,{1,2})),F5)</f>
        <v>42</v>
      </c>
      <c r="S5" s="35" t="e">
        <f>VLOOKUP(B5,#REF!,9,0)+#REF!</f>
        <v>#REF!</v>
      </c>
      <c r="T5" s="165">
        <f t="shared" si="5"/>
        <v>100</v>
      </c>
      <c r="U5" s="162">
        <f t="shared" si="6"/>
        <v>100</v>
      </c>
      <c r="V5" s="97">
        <f t="shared" si="3"/>
        <v>0</v>
      </c>
      <c r="W5" s="100">
        <f t="shared" si="4"/>
        <v>0</v>
      </c>
      <c r="Z5" s="69">
        <v>25</v>
      </c>
      <c r="AA5" s="131" t="s">
        <v>360</v>
      </c>
      <c r="AB5" s="69" t="s">
        <v>351</v>
      </c>
      <c r="AC5" s="69"/>
      <c r="AD5" s="69" t="s">
        <v>350</v>
      </c>
      <c r="AG5" s="69" t="s">
        <v>101</v>
      </c>
      <c r="AH5" s="132"/>
      <c r="AI5" s="69"/>
      <c r="AJ5" s="69"/>
    </row>
    <row r="6" spans="1:36" x14ac:dyDescent="0.3">
      <c r="A6" s="77">
        <v>4</v>
      </c>
      <c r="B6" s="168" t="s">
        <v>10</v>
      </c>
      <c r="C6" s="45" t="str">
        <f t="shared" si="0"/>
        <v>S</v>
      </c>
      <c r="D6" s="45" t="str">
        <f t="shared" si="1"/>
        <v>lymington</v>
      </c>
      <c r="E6" s="45" t="str">
        <f t="shared" si="2"/>
        <v>M</v>
      </c>
      <c r="F6" s="162">
        <f>IFERROR(VLOOKUP(B6,'Round 1'!B:AM,38,0),0)</f>
        <v>10</v>
      </c>
      <c r="G6" s="162">
        <f>IFERROR(VLOOKUP($B6,'Round  (2)'!B:AI,37,0),0)</f>
        <v>0</v>
      </c>
      <c r="H6" s="162">
        <f>IFERROR(VLOOKUP($B6,'Round  (3)'!B:AQ,44,0),0)</f>
        <v>0</v>
      </c>
      <c r="I6" s="162">
        <f>IFERROR(VLOOKUP($B6,'Round (4)'!B:AP,41,0),0)</f>
        <v>11</v>
      </c>
      <c r="J6" s="162">
        <f>IFERROR(VLOOKUP($B6,'Round  (5)'!B:AL,37,0),0)</f>
        <v>3</v>
      </c>
      <c r="K6" s="162">
        <f>IFERROR(VLOOKUP($B6,'Round  (6)'!B:AL,37,0),0)</f>
        <v>6</v>
      </c>
      <c r="L6" s="162">
        <f>IFERROR(VLOOKUP($B6,'Round  (7)'!B:AL,37,0),0)</f>
        <v>0</v>
      </c>
      <c r="M6" s="162">
        <f>IFERROR(VLOOKUP($B6,'Round  (8)'!B:AM,38,0),0)</f>
        <v>5</v>
      </c>
      <c r="N6" s="162">
        <f>IFERROR(VLOOKUP($B6,'Round  (9)'!B:AD,29,0),0)</f>
        <v>7</v>
      </c>
      <c r="O6" s="162">
        <f>IFERROR(VLOOKUP($B6,'Round  (10)'!B:T,19,0),0)</f>
        <v>4</v>
      </c>
      <c r="P6" s="162">
        <f>IFERROR(VLOOKUP($B6,'Round  (11)'!B:AC,26,0),0)</f>
        <v>9</v>
      </c>
      <c r="Q6" s="162">
        <f>IFERROR(VLOOKUP($B6,'Round  (12)'!B:X,23,0),0)</f>
        <v>28</v>
      </c>
      <c r="R6" s="11" cm="1">
        <f t="array" ref="R6">IFERROR(SUM(F6:P6)-SUM(LARGE(F6:P6,{1,2})),F6)</f>
        <v>34</v>
      </c>
      <c r="S6" s="35" t="e">
        <f>VLOOKUP(B6,#REF!,9,0)+#REF!</f>
        <v>#REF!</v>
      </c>
      <c r="T6" s="165">
        <f t="shared" si="5"/>
        <v>83</v>
      </c>
      <c r="U6" s="162">
        <f t="shared" si="6"/>
        <v>83</v>
      </c>
      <c r="V6" s="97">
        <f t="shared" si="3"/>
        <v>0</v>
      </c>
      <c r="W6" s="100">
        <f t="shared" si="4"/>
        <v>0</v>
      </c>
      <c r="Z6" s="69">
        <v>51</v>
      </c>
      <c r="AA6" s="131" t="s">
        <v>353</v>
      </c>
      <c r="AB6" s="69" t="s">
        <v>354</v>
      </c>
      <c r="AC6" s="69"/>
      <c r="AD6" s="69" t="s">
        <v>350</v>
      </c>
      <c r="AG6" s="69" t="s">
        <v>111</v>
      </c>
      <c r="AH6" s="132"/>
      <c r="AI6" s="69"/>
      <c r="AJ6" s="69"/>
    </row>
    <row r="7" spans="1:36" x14ac:dyDescent="0.3">
      <c r="A7" s="77">
        <v>5</v>
      </c>
      <c r="B7" s="168" t="s">
        <v>170</v>
      </c>
      <c r="C7" s="45">
        <f t="shared" si="0"/>
        <v>0</v>
      </c>
      <c r="D7" s="45" t="str">
        <f t="shared" si="1"/>
        <v>Portsmouth</v>
      </c>
      <c r="E7" s="45" t="str">
        <f t="shared" si="2"/>
        <v>M</v>
      </c>
      <c r="F7" s="162">
        <f>IFERROR(VLOOKUP(B7,'Round 1'!B:AM,38,0),0)</f>
        <v>5</v>
      </c>
      <c r="G7" s="162">
        <f>IFERROR(VLOOKUP($B7,'Round  (2)'!B:AI,37,0),0)</f>
        <v>0</v>
      </c>
      <c r="H7" s="162">
        <f>IFERROR(VLOOKUP($B7,'Round  (3)'!B:AQ,44,0),0)</f>
        <v>0</v>
      </c>
      <c r="I7" s="162">
        <f>IFERROR(VLOOKUP($B7,'Round (4)'!B:AP,41,0),0)</f>
        <v>9</v>
      </c>
      <c r="J7" s="162">
        <f>IFERROR(VLOOKUP($B7,'Round  (5)'!B:AL,37,0),0)</f>
        <v>1</v>
      </c>
      <c r="K7" s="162">
        <f>IFERROR(VLOOKUP($B7,'Round  (6)'!B:AL,37,0),0)</f>
        <v>10</v>
      </c>
      <c r="L7" s="162">
        <f>IFERROR(VLOOKUP($B7,'Round  (7)'!B:AL,37,0),0)</f>
        <v>1</v>
      </c>
      <c r="M7" s="162">
        <f>IFERROR(VLOOKUP($B7,'Round  (8)'!B:AM,38,0),0)</f>
        <v>2</v>
      </c>
      <c r="N7" s="162">
        <f>IFERROR(VLOOKUP($B7,'Round  (9)'!B:AD,29,0),0)</f>
        <v>1</v>
      </c>
      <c r="O7" s="162">
        <f>IFERROR(VLOOKUP($B7,'Round  (10)'!B:T,19,0),0)</f>
        <v>1</v>
      </c>
      <c r="P7" s="162">
        <f>IFERROR(VLOOKUP($B7,'Round  (11)'!B:AC,26,0),0)</f>
        <v>0</v>
      </c>
      <c r="Q7" s="162">
        <f>IFERROR(VLOOKUP($B7,'Round  (12)'!B:X,23,0),0)</f>
        <v>21</v>
      </c>
      <c r="R7" s="11" cm="1">
        <f t="array" ref="R7">IFERROR(SUM(F7:P7)-SUM(LARGE(F7:P7,{1,2})),F7)</f>
        <v>11</v>
      </c>
      <c r="S7" s="35" t="e">
        <f>VLOOKUP(B7,#REF!,9,0)+#REF!</f>
        <v>#REF!</v>
      </c>
      <c r="T7" s="165">
        <f t="shared" si="5"/>
        <v>51</v>
      </c>
      <c r="U7" s="162">
        <f t="shared" si="6"/>
        <v>51</v>
      </c>
      <c r="V7" s="97">
        <f t="shared" si="3"/>
        <v>0</v>
      </c>
      <c r="W7" s="100">
        <f t="shared" si="4"/>
        <v>0</v>
      </c>
      <c r="Z7" s="69">
        <v>16</v>
      </c>
      <c r="AA7" s="131" t="s">
        <v>161</v>
      </c>
      <c r="AB7" s="69" t="s">
        <v>351</v>
      </c>
      <c r="AC7" s="69"/>
      <c r="AD7" s="69" t="s">
        <v>347</v>
      </c>
      <c r="AG7" s="69" t="s">
        <v>477</v>
      </c>
      <c r="AH7" s="132"/>
      <c r="AI7" s="69"/>
      <c r="AJ7" s="69"/>
    </row>
    <row r="8" spans="1:36" x14ac:dyDescent="0.3">
      <c r="A8" s="77">
        <v>6</v>
      </c>
      <c r="B8" s="168" t="s">
        <v>4</v>
      </c>
      <c r="C8" s="45">
        <f t="shared" si="0"/>
        <v>0</v>
      </c>
      <c r="D8" s="45" t="str">
        <f t="shared" si="1"/>
        <v>Southampton</v>
      </c>
      <c r="E8" s="45" t="str">
        <f t="shared" si="2"/>
        <v>M</v>
      </c>
      <c r="F8" s="162">
        <f>IFERROR(VLOOKUP(B8,'Round 1'!B:AM,38,0),0)</f>
        <v>0</v>
      </c>
      <c r="G8" s="162">
        <f>IFERROR(VLOOKUP($B8,'Round  (2)'!B:AI,37,0),0)</f>
        <v>0</v>
      </c>
      <c r="H8" s="162">
        <f>IFERROR(VLOOKUP($B8,'Round  (3)'!B:AQ,44,0),0)</f>
        <v>0</v>
      </c>
      <c r="I8" s="162">
        <f>IFERROR(VLOOKUP($B8,'Round (4)'!B:AP,41,0),0)</f>
        <v>0</v>
      </c>
      <c r="J8" s="162">
        <f>IFERROR(VLOOKUP($B8,'Round  (5)'!B:AL,37,0),0)</f>
        <v>1</v>
      </c>
      <c r="K8" s="162">
        <f>IFERROR(VLOOKUP($B8,'Round  (6)'!B:AL,37,0),0)</f>
        <v>8</v>
      </c>
      <c r="L8" s="162">
        <f>IFERROR(VLOOKUP($B8,'Round  (7)'!B:AL,37,0),0)</f>
        <v>9</v>
      </c>
      <c r="M8" s="162">
        <f>IFERROR(VLOOKUP($B8,'Round  (8)'!B:AM,38,0),0)</f>
        <v>2</v>
      </c>
      <c r="N8" s="162">
        <f>IFERROR(VLOOKUP($B8,'Round  (9)'!B:AD,29,0),0)</f>
        <v>2</v>
      </c>
      <c r="O8" s="162">
        <f>IFERROR(VLOOKUP($B8,'Round  (10)'!B:T,19,0),0)</f>
        <v>1</v>
      </c>
      <c r="P8" s="162">
        <f>IFERROR(VLOOKUP($B8,'Round  (11)'!B:AC,26,0),0)</f>
        <v>4</v>
      </c>
      <c r="Q8" s="162">
        <f>IFERROR(VLOOKUP($B8,'Round  (12)'!B:X,23,0),0)</f>
        <v>26</v>
      </c>
      <c r="R8" s="11" cm="1">
        <f t="array" ref="R8">IFERROR(SUM(F8:P8)-SUM(LARGE(F8:P8,{1,2})),F8)</f>
        <v>10</v>
      </c>
      <c r="S8" s="35" t="e">
        <f>VLOOKUP(B8,#REF!,9,0)+#REF!</f>
        <v>#REF!</v>
      </c>
      <c r="T8" s="165">
        <f t="shared" si="5"/>
        <v>53</v>
      </c>
      <c r="U8" s="162">
        <f t="shared" si="6"/>
        <v>53</v>
      </c>
      <c r="V8" s="97">
        <f t="shared" si="3"/>
        <v>0</v>
      </c>
      <c r="W8" s="100">
        <f t="shared" si="4"/>
        <v>0</v>
      </c>
      <c r="Z8" s="69">
        <v>49</v>
      </c>
      <c r="AA8" s="131" t="s">
        <v>359</v>
      </c>
      <c r="AB8" s="69" t="s">
        <v>349</v>
      </c>
      <c r="AC8" s="69"/>
      <c r="AD8" s="69" t="s">
        <v>350</v>
      </c>
      <c r="AG8" s="69" t="s">
        <v>478</v>
      </c>
      <c r="AH8" s="132"/>
      <c r="AI8" s="69"/>
      <c r="AJ8" s="69"/>
    </row>
    <row r="9" spans="1:36" x14ac:dyDescent="0.3">
      <c r="A9" s="77">
        <v>7</v>
      </c>
      <c r="B9" s="168" t="s">
        <v>30</v>
      </c>
      <c r="C9" s="45" t="str">
        <f t="shared" si="0"/>
        <v>S</v>
      </c>
      <c r="D9" s="45" t="str">
        <f t="shared" si="1"/>
        <v>Weymouth</v>
      </c>
      <c r="E9" s="45" t="str">
        <f t="shared" si="2"/>
        <v>M</v>
      </c>
      <c r="F9" s="162">
        <f>IFERROR(VLOOKUP(B9,'Round 1'!B:AM,38,0),0)</f>
        <v>4</v>
      </c>
      <c r="G9" s="162">
        <f>IFERROR(VLOOKUP($B9,'Round  (2)'!B:AI,37,0),0)</f>
        <v>0</v>
      </c>
      <c r="H9" s="162">
        <f>IFERROR(VLOOKUP($B9,'Round  (3)'!B:AQ,44,0),0)</f>
        <v>0</v>
      </c>
      <c r="I9" s="162">
        <f>IFERROR(VLOOKUP($B9,'Round (4)'!B:AP,41,0),0)</f>
        <v>22</v>
      </c>
      <c r="J9" s="162">
        <f>IFERROR(VLOOKUP($B9,'Round  (5)'!B:AL,37,0),0)</f>
        <v>3</v>
      </c>
      <c r="K9" s="162">
        <f>IFERROR(VLOOKUP($B9,'Round  (6)'!B:AL,37,0),0)</f>
        <v>4</v>
      </c>
      <c r="L9" s="162">
        <f>IFERROR(VLOOKUP($B9,'Round  (7)'!B:AL,37,0),0)</f>
        <v>1</v>
      </c>
      <c r="M9" s="162">
        <f>IFERROR(VLOOKUP($B9,'Round  (8)'!B:AM,38,0),0)</f>
        <v>2</v>
      </c>
      <c r="N9" s="162">
        <f>IFERROR(VLOOKUP($B9,'Round  (9)'!B:AD,29,0),0)</f>
        <v>5</v>
      </c>
      <c r="O9" s="162">
        <f>IFERROR(VLOOKUP($B9,'Round  (10)'!B:T,19,0),0)</f>
        <v>0</v>
      </c>
      <c r="P9" s="162">
        <f>IFERROR(VLOOKUP($B9,'Round  (11)'!B:AC,26,0),0)</f>
        <v>3</v>
      </c>
      <c r="Q9" s="162">
        <f>IFERROR(VLOOKUP($B9,'Round  (12)'!B:X,23,0),0)</f>
        <v>44</v>
      </c>
      <c r="R9" s="11" cm="1">
        <f t="array" ref="R9">IFERROR(SUM(F9:P9)-SUM(LARGE(F9:P9,{1,2})),F9)</f>
        <v>17</v>
      </c>
      <c r="S9" s="35" t="e">
        <f>VLOOKUP(B9,#REF!,9,0)+#REF!</f>
        <v>#REF!</v>
      </c>
      <c r="T9" s="165">
        <f t="shared" si="5"/>
        <v>88</v>
      </c>
      <c r="U9" s="162">
        <f t="shared" si="6"/>
        <v>88</v>
      </c>
      <c r="V9" s="97">
        <f t="shared" si="3"/>
        <v>0</v>
      </c>
      <c r="W9" s="100">
        <f t="shared" si="4"/>
        <v>0</v>
      </c>
      <c r="Z9" s="69">
        <v>39</v>
      </c>
      <c r="AA9" s="131" t="s">
        <v>252</v>
      </c>
      <c r="AB9" s="69" t="s">
        <v>361</v>
      </c>
      <c r="AC9" s="69"/>
      <c r="AD9" s="69" t="s">
        <v>347</v>
      </c>
      <c r="AG9" s="69" t="s">
        <v>479</v>
      </c>
      <c r="AH9" s="132"/>
      <c r="AI9" s="69"/>
      <c r="AJ9" s="69"/>
    </row>
    <row r="10" spans="1:36" x14ac:dyDescent="0.3">
      <c r="A10" s="77">
        <v>8</v>
      </c>
      <c r="B10" s="168" t="s">
        <v>91</v>
      </c>
      <c r="C10" s="45">
        <f t="shared" si="0"/>
        <v>0</v>
      </c>
      <c r="D10" s="45" t="str">
        <f t="shared" si="1"/>
        <v>Southampton</v>
      </c>
      <c r="E10" s="45" t="str">
        <f t="shared" si="2"/>
        <v>M</v>
      </c>
      <c r="F10" s="162">
        <f>IFERROR(VLOOKUP(B10,'Round 1'!B:AM,38,0),0)</f>
        <v>7</v>
      </c>
      <c r="G10" s="162">
        <f>IFERROR(VLOOKUP($B10,'Round  (2)'!B:AI,37,0),0)</f>
        <v>0</v>
      </c>
      <c r="H10" s="162">
        <f>IFERROR(VLOOKUP($B10,'Round  (3)'!B:AQ,44,0),0)</f>
        <v>0</v>
      </c>
      <c r="I10" s="162">
        <f>IFERROR(VLOOKUP($B10,'Round (4)'!B:AP,41,0),0)</f>
        <v>0</v>
      </c>
      <c r="J10" s="162">
        <f>IFERROR(VLOOKUP($B10,'Round  (5)'!B:AL,37,0),0)</f>
        <v>2</v>
      </c>
      <c r="K10" s="162">
        <f>IFERROR(VLOOKUP($B10,'Round  (6)'!B:AL,37,0),0)</f>
        <v>0</v>
      </c>
      <c r="L10" s="162">
        <f>IFERROR(VLOOKUP($B10,'Round  (7)'!B:AL,37,0),0)</f>
        <v>0</v>
      </c>
      <c r="M10" s="162">
        <f>IFERROR(VLOOKUP($B10,'Round  (8)'!B:AM,38,0),0)</f>
        <v>0</v>
      </c>
      <c r="N10" s="162">
        <f>IFERROR(VLOOKUP($B10,'Round  (9)'!B:AD,29,0),0)</f>
        <v>0</v>
      </c>
      <c r="O10" s="162">
        <f>IFERROR(VLOOKUP($B10,'Round  (10)'!B:T,19,0),0)</f>
        <v>0</v>
      </c>
      <c r="P10" s="162">
        <f>IFERROR(VLOOKUP($B10,'Round  (11)'!B:AC,26,0),0)</f>
        <v>0</v>
      </c>
      <c r="Q10" s="162">
        <f>IFERROR(VLOOKUP($B10,'Round  (12)'!B:X,23,0),0)</f>
        <v>0</v>
      </c>
      <c r="R10" s="11" cm="1">
        <f t="array" ref="R10">IFERROR(SUM(F10:P10)-SUM(LARGE(F10:P10,{1,2})),F10)</f>
        <v>0</v>
      </c>
      <c r="S10" s="35" t="e">
        <f>VLOOKUP(B10,#REF!,9,0)+#REF!</f>
        <v>#REF!</v>
      </c>
      <c r="T10" s="165">
        <f t="shared" si="5"/>
        <v>9</v>
      </c>
      <c r="U10" s="162">
        <f t="shared" si="6"/>
        <v>9</v>
      </c>
      <c r="V10" s="97">
        <f t="shared" si="3"/>
        <v>0</v>
      </c>
      <c r="W10" s="100">
        <f t="shared" si="4"/>
        <v>0</v>
      </c>
      <c r="Z10" s="69">
        <v>30</v>
      </c>
      <c r="AA10" s="131" t="s">
        <v>247</v>
      </c>
      <c r="AB10" s="69" t="s">
        <v>349</v>
      </c>
      <c r="AC10" s="69"/>
      <c r="AD10" s="69" t="s">
        <v>350</v>
      </c>
      <c r="AG10" s="69" t="s">
        <v>173</v>
      </c>
      <c r="AH10" s="132"/>
      <c r="AI10" s="69"/>
      <c r="AJ10" s="69"/>
    </row>
    <row r="11" spans="1:36" x14ac:dyDescent="0.3">
      <c r="A11" s="77">
        <v>9</v>
      </c>
      <c r="B11" s="168" t="s">
        <v>62</v>
      </c>
      <c r="C11" s="45">
        <f t="shared" si="0"/>
        <v>0</v>
      </c>
      <c r="D11" s="45" t="str">
        <f t="shared" si="1"/>
        <v>Worthing</v>
      </c>
      <c r="E11" s="45" t="str">
        <f t="shared" si="2"/>
        <v>M</v>
      </c>
      <c r="F11" s="162">
        <f>IFERROR(VLOOKUP(B11,'Round 1'!B:AM,38,0),0)</f>
        <v>21</v>
      </c>
      <c r="G11" s="162">
        <f>IFERROR(VLOOKUP($B11,'Round  (2)'!B:AI,37,0),0)</f>
        <v>0</v>
      </c>
      <c r="H11" s="162">
        <f>IFERROR(VLOOKUP($B11,'Round  (3)'!B:AQ,44,0),0)</f>
        <v>0</v>
      </c>
      <c r="I11" s="162">
        <f>IFERROR(VLOOKUP($B11,'Round (4)'!B:AP,41,0),0)</f>
        <v>10</v>
      </c>
      <c r="J11" s="162">
        <f>IFERROR(VLOOKUP($B11,'Round  (5)'!B:AL,37,0),0)</f>
        <v>0</v>
      </c>
      <c r="K11" s="162">
        <f>IFERROR(VLOOKUP($B11,'Round  (6)'!B:AL,37,0),0)</f>
        <v>0</v>
      </c>
      <c r="L11" s="162">
        <f>IFERROR(VLOOKUP($B11,'Round  (7)'!B:AL,37,0),0)</f>
        <v>0</v>
      </c>
      <c r="M11" s="162">
        <f>IFERROR(VLOOKUP($B11,'Round  (8)'!B:AM,38,0),0)</f>
        <v>0</v>
      </c>
      <c r="N11" s="162">
        <f>IFERROR(VLOOKUP($B11,'Round  (9)'!B:AD,29,0),0)</f>
        <v>0</v>
      </c>
      <c r="O11" s="162">
        <f>IFERROR(VLOOKUP($B11,'Round  (10)'!B:T,19,0),0)</f>
        <v>0</v>
      </c>
      <c r="P11" s="162">
        <f>IFERROR(VLOOKUP($B11,'Round  (11)'!B:AC,26,0),0)</f>
        <v>0</v>
      </c>
      <c r="Q11" s="162">
        <f>IFERROR(VLOOKUP($B11,'Round  (12)'!B:X,23,0),0)</f>
        <v>22</v>
      </c>
      <c r="R11" s="11" cm="1">
        <f t="array" ref="R11">IFERROR(SUM(F11:P11)-SUM(LARGE(F11:P11,{1,2})),F11)</f>
        <v>0</v>
      </c>
      <c r="S11" s="35" t="e">
        <f>VLOOKUP(B11,#REF!,9,0)+#REF!</f>
        <v>#REF!</v>
      </c>
      <c r="T11" s="165">
        <f t="shared" si="5"/>
        <v>53</v>
      </c>
      <c r="U11" s="162">
        <f t="shared" si="6"/>
        <v>53</v>
      </c>
      <c r="V11" s="97">
        <f t="shared" si="3"/>
        <v>0</v>
      </c>
      <c r="W11" s="100">
        <f t="shared" si="4"/>
        <v>0</v>
      </c>
      <c r="Z11" s="69">
        <v>40</v>
      </c>
      <c r="AA11" s="131" t="s">
        <v>108</v>
      </c>
      <c r="AB11" s="69" t="s">
        <v>377</v>
      </c>
      <c r="AC11" s="69"/>
      <c r="AD11" s="69" t="s">
        <v>347</v>
      </c>
      <c r="AG11" s="69" t="s">
        <v>234</v>
      </c>
      <c r="AH11" s="132"/>
      <c r="AI11" s="69"/>
      <c r="AJ11" s="69"/>
    </row>
    <row r="12" spans="1:36" ht="14.1" customHeight="1" x14ac:dyDescent="0.3">
      <c r="A12" s="77">
        <v>10</v>
      </c>
      <c r="B12" s="168" t="s">
        <v>7</v>
      </c>
      <c r="C12" s="45">
        <f t="shared" si="0"/>
        <v>0</v>
      </c>
      <c r="D12" s="45" t="str">
        <f t="shared" si="1"/>
        <v>Portsmouth</v>
      </c>
      <c r="E12" s="45" t="str">
        <f t="shared" si="2"/>
        <v>M</v>
      </c>
      <c r="F12" s="162">
        <f>IFERROR(VLOOKUP(B12,'Round 1'!B:AM,38,0),0)</f>
        <v>14</v>
      </c>
      <c r="G12" s="162">
        <f>IFERROR(VLOOKUP($B12,'Round  (2)'!B:AI,37,0),0)</f>
        <v>0</v>
      </c>
      <c r="H12" s="162">
        <f>IFERROR(VLOOKUP($B12,'Round  (3)'!B:AQ,44,0),0)</f>
        <v>0</v>
      </c>
      <c r="I12" s="162">
        <f>IFERROR(VLOOKUP($B12,'Round (4)'!B:AP,41,0),0)</f>
        <v>26</v>
      </c>
      <c r="J12" s="162">
        <f>IFERROR(VLOOKUP($B12,'Round  (5)'!B:AL,37,0),0)</f>
        <v>1</v>
      </c>
      <c r="K12" s="162">
        <f>IFERROR(VLOOKUP($B12,'Round  (6)'!B:AL,37,0),0)</f>
        <v>0</v>
      </c>
      <c r="L12" s="162">
        <f>IFERROR(VLOOKUP($B12,'Round  (7)'!B:AL,37,0),0)</f>
        <v>6</v>
      </c>
      <c r="M12" s="162">
        <f>IFERROR(VLOOKUP($B12,'Round  (8)'!B:AM,38,0),0)</f>
        <v>2</v>
      </c>
      <c r="N12" s="162">
        <f>IFERROR(VLOOKUP($B12,'Round  (9)'!B:AD,29,0),0)</f>
        <v>3</v>
      </c>
      <c r="O12" s="162">
        <f>IFERROR(VLOOKUP($B12,'Round  (10)'!B:T,19,0),0)</f>
        <v>1</v>
      </c>
      <c r="P12" s="162">
        <f>IFERROR(VLOOKUP($B12,'Round  (11)'!B:AC,26,0),0)</f>
        <v>8</v>
      </c>
      <c r="Q12" s="162">
        <f>IFERROR(VLOOKUP($B12,'Round  (12)'!B:X,23,0),0)</f>
        <v>27</v>
      </c>
      <c r="R12" s="11" cm="1">
        <f t="array" ref="R12">IFERROR(SUM(F12:P12)-SUM(LARGE(F12:P12,{1,2})),F12)</f>
        <v>21</v>
      </c>
      <c r="S12" s="35" t="e">
        <f>VLOOKUP(B12,#REF!,9,0)+#REF!</f>
        <v>#REF!</v>
      </c>
      <c r="T12" s="165">
        <f t="shared" si="5"/>
        <v>88</v>
      </c>
      <c r="U12" s="162">
        <f t="shared" si="6"/>
        <v>88</v>
      </c>
      <c r="V12" s="97">
        <f t="shared" si="3"/>
        <v>0</v>
      </c>
      <c r="W12" s="100">
        <f t="shared" si="4"/>
        <v>0</v>
      </c>
      <c r="Z12" s="69">
        <v>44</v>
      </c>
      <c r="AA12" s="131" t="s">
        <v>367</v>
      </c>
      <c r="AB12" s="69" t="s">
        <v>351</v>
      </c>
      <c r="AC12" s="69"/>
      <c r="AD12" s="69" t="s">
        <v>350</v>
      </c>
      <c r="AG12" s="69" t="s">
        <v>59</v>
      </c>
      <c r="AH12" s="132"/>
      <c r="AI12" s="69"/>
      <c r="AJ12" s="69"/>
    </row>
    <row r="13" spans="1:36" x14ac:dyDescent="0.3">
      <c r="A13" s="77">
        <v>11</v>
      </c>
      <c r="B13" s="168" t="s">
        <v>83</v>
      </c>
      <c r="C13" s="45">
        <f t="shared" si="0"/>
        <v>0</v>
      </c>
      <c r="D13" s="45" t="str">
        <f t="shared" si="1"/>
        <v>Portsmouth</v>
      </c>
      <c r="E13" s="45" t="str">
        <f t="shared" si="2"/>
        <v>M</v>
      </c>
      <c r="F13" s="162">
        <f>IFERROR(VLOOKUP(B13,'Round 1'!B:AM,38,0),0)</f>
        <v>0</v>
      </c>
      <c r="G13" s="162">
        <f>IFERROR(VLOOKUP($B13,'Round  (2)'!B:AI,37,0),0)</f>
        <v>0</v>
      </c>
      <c r="H13" s="162">
        <f>IFERROR(VLOOKUP($B13,'Round  (3)'!B:AQ,44,0),0)</f>
        <v>0</v>
      </c>
      <c r="I13" s="162">
        <f>IFERROR(VLOOKUP($B13,'Round (4)'!B:AP,41,0),0)</f>
        <v>11</v>
      </c>
      <c r="J13" s="162">
        <f>IFERROR(VLOOKUP($B13,'Round  (5)'!B:AL,37,0),0)</f>
        <v>0</v>
      </c>
      <c r="K13" s="162">
        <f>IFERROR(VLOOKUP($B13,'Round  (6)'!B:AL,37,0),0)</f>
        <v>9</v>
      </c>
      <c r="L13" s="162">
        <f>IFERROR(VLOOKUP($B13,'Round  (7)'!B:AL,37,0),0)</f>
        <v>6</v>
      </c>
      <c r="M13" s="162">
        <f>IFERROR(VLOOKUP($B13,'Round  (8)'!B:AM,38,0),0)</f>
        <v>0</v>
      </c>
      <c r="N13" s="162">
        <f>IFERROR(VLOOKUP($B13,'Round  (9)'!B:AD,29,0),0)</f>
        <v>5</v>
      </c>
      <c r="O13" s="162">
        <f>IFERROR(VLOOKUP($B13,'Round  (10)'!B:T,19,0),0)</f>
        <v>4</v>
      </c>
      <c r="P13" s="162">
        <f>IFERROR(VLOOKUP($B13,'Round  (11)'!B:AC,26,0),0)</f>
        <v>2</v>
      </c>
      <c r="Q13" s="162">
        <f>IFERROR(VLOOKUP($B13,'Round  (12)'!B:X,23,0),0)</f>
        <v>15</v>
      </c>
      <c r="R13" s="11" cm="1">
        <f t="array" ref="R13">IFERROR(SUM(F13:P13)-SUM(LARGE(F13:P13,{1,2})),F13)</f>
        <v>17</v>
      </c>
      <c r="S13" s="35" t="e">
        <f>VLOOKUP(B13,#REF!,9,0)+#REF!</f>
        <v>#REF!</v>
      </c>
      <c r="T13" s="165">
        <f t="shared" si="5"/>
        <v>52</v>
      </c>
      <c r="U13" s="162">
        <f t="shared" si="6"/>
        <v>52</v>
      </c>
      <c r="V13" s="97">
        <f t="shared" si="3"/>
        <v>0</v>
      </c>
      <c r="W13" s="100">
        <f t="shared" si="4"/>
        <v>0</v>
      </c>
      <c r="Z13" s="69">
        <v>57</v>
      </c>
      <c r="AA13" s="69" t="s">
        <v>91</v>
      </c>
      <c r="AB13" s="69" t="s">
        <v>356</v>
      </c>
      <c r="AC13" s="69"/>
      <c r="AD13" s="69" t="s">
        <v>347</v>
      </c>
      <c r="AG13" s="69" t="s">
        <v>300</v>
      </c>
      <c r="AH13" s="132"/>
      <c r="AI13" s="69"/>
      <c r="AJ13" s="69"/>
    </row>
    <row r="14" spans="1:36" x14ac:dyDescent="0.3">
      <c r="A14" s="77">
        <v>12</v>
      </c>
      <c r="B14" s="168" t="s">
        <v>59</v>
      </c>
      <c r="C14" s="45">
        <f t="shared" si="0"/>
        <v>0</v>
      </c>
      <c r="D14" s="45" t="str">
        <f t="shared" si="1"/>
        <v>Southampton</v>
      </c>
      <c r="E14" s="45" t="str">
        <f t="shared" si="2"/>
        <v>M</v>
      </c>
      <c r="F14" s="162">
        <f>IFERROR(VLOOKUP(B14,'Round 1'!B:AM,38,0),0)</f>
        <v>17</v>
      </c>
      <c r="G14" s="162">
        <f>IFERROR(VLOOKUP($B14,'Round  (2)'!B:AI,37,0),0)</f>
        <v>0</v>
      </c>
      <c r="H14" s="162">
        <f>IFERROR(VLOOKUP($B14,'Round  (3)'!B:AQ,44,0),0)</f>
        <v>0</v>
      </c>
      <c r="I14" s="162">
        <f>IFERROR(VLOOKUP($B14,'Round (4)'!B:AP,41,0),0)</f>
        <v>15</v>
      </c>
      <c r="J14" s="162">
        <f>IFERROR(VLOOKUP($B14,'Round  (5)'!B:AL,37,0),0)</f>
        <v>1</v>
      </c>
      <c r="K14" s="162">
        <f>IFERROR(VLOOKUP($B14,'Round  (6)'!B:AL,37,0),0)</f>
        <v>0</v>
      </c>
      <c r="L14" s="162">
        <f>IFERROR(VLOOKUP($B14,'Round  (7)'!B:AL,37,0),0)</f>
        <v>4</v>
      </c>
      <c r="M14" s="162">
        <f>IFERROR(VLOOKUP($B14,'Round  (8)'!B:AM,38,0),0)</f>
        <v>4</v>
      </c>
      <c r="N14" s="162">
        <f>IFERROR(VLOOKUP($B14,'Round  (9)'!B:AD,29,0),0)</f>
        <v>5</v>
      </c>
      <c r="O14" s="162">
        <f>IFERROR(VLOOKUP($B14,'Round  (10)'!B:T,19,0),0)</f>
        <v>0</v>
      </c>
      <c r="P14" s="162">
        <f>IFERROR(VLOOKUP($B14,'Round  (11)'!B:AC,26,0),0)</f>
        <v>2</v>
      </c>
      <c r="Q14" s="162">
        <f>IFERROR(VLOOKUP($B14,'Round  (12)'!B:X,23,0),0)</f>
        <v>22</v>
      </c>
      <c r="R14" s="11" cm="1">
        <f t="array" ref="R14">IFERROR(SUM(F14:P14)-SUM(LARGE(F14:P14,{1,2})),F14)</f>
        <v>16</v>
      </c>
      <c r="S14" s="35" t="e">
        <f>VLOOKUP(B14,#REF!,9,0)+#REF!</f>
        <v>#REF!</v>
      </c>
      <c r="T14" s="165">
        <f t="shared" si="5"/>
        <v>70</v>
      </c>
      <c r="U14" s="162">
        <f t="shared" si="6"/>
        <v>70</v>
      </c>
      <c r="V14" s="97">
        <f t="shared" si="3"/>
        <v>0</v>
      </c>
      <c r="W14" s="100">
        <f t="shared" si="4"/>
        <v>0</v>
      </c>
      <c r="Z14" s="69">
        <v>26</v>
      </c>
      <c r="AA14" s="131" t="s">
        <v>365</v>
      </c>
      <c r="AB14" s="69" t="s">
        <v>366</v>
      </c>
      <c r="AC14" s="69"/>
      <c r="AD14" s="69" t="s">
        <v>350</v>
      </c>
      <c r="AG14" s="69" t="s">
        <v>454</v>
      </c>
      <c r="AH14" s="132"/>
      <c r="AI14" s="69"/>
      <c r="AJ14" s="69"/>
    </row>
    <row r="15" spans="1:36" x14ac:dyDescent="0.3">
      <c r="A15" s="77">
        <v>13</v>
      </c>
      <c r="B15" s="168" t="s">
        <v>300</v>
      </c>
      <c r="C15" s="45">
        <f t="shared" si="0"/>
        <v>0</v>
      </c>
      <c r="D15" s="45" t="str">
        <f t="shared" si="1"/>
        <v>Portsmouth</v>
      </c>
      <c r="E15" s="45" t="str">
        <f t="shared" si="2"/>
        <v>M</v>
      </c>
      <c r="F15" s="162">
        <f>IFERROR(VLOOKUP(B15,'Round 1'!B:AM,38,0),0)</f>
        <v>0</v>
      </c>
      <c r="G15" s="162">
        <f>IFERROR(VLOOKUP($B15,'Round  (2)'!B:AI,37,0),0)</f>
        <v>0</v>
      </c>
      <c r="H15" s="162">
        <f>IFERROR(VLOOKUP($B15,'Round  (3)'!B:AQ,44,0),0)</f>
        <v>0</v>
      </c>
      <c r="I15" s="162">
        <f>IFERROR(VLOOKUP($B15,'Round (4)'!B:AP,41,0),0)</f>
        <v>0</v>
      </c>
      <c r="J15" s="162">
        <f>IFERROR(VLOOKUP($B15,'Round  (5)'!B:AL,37,0),0)</f>
        <v>0</v>
      </c>
      <c r="K15" s="162">
        <f>IFERROR(VLOOKUP($B15,'Round  (6)'!B:AL,37,0),0)</f>
        <v>2</v>
      </c>
      <c r="L15" s="162">
        <f>IFERROR(VLOOKUP($B15,'Round  (7)'!B:AL,37,0),0)</f>
        <v>3</v>
      </c>
      <c r="M15" s="162">
        <f>IFERROR(VLOOKUP($B15,'Round  (8)'!B:AM,38,0),0)</f>
        <v>0</v>
      </c>
      <c r="N15" s="162">
        <f>IFERROR(VLOOKUP($B15,'Round  (9)'!B:AD,29,0),0)</f>
        <v>0</v>
      </c>
      <c r="O15" s="162">
        <f>IFERROR(VLOOKUP($B15,'Round  (10)'!B:T,19,0),0)</f>
        <v>1</v>
      </c>
      <c r="P15" s="162">
        <f>IFERROR(VLOOKUP($B15,'Round  (11)'!B:AC,26,0),0)</f>
        <v>5</v>
      </c>
      <c r="Q15" s="162">
        <f>IFERROR(VLOOKUP($B15,'Round  (12)'!B:X,23,0),0)</f>
        <v>0</v>
      </c>
      <c r="R15" s="11" cm="1">
        <f t="array" ref="R15">IFERROR(SUM(F15:P15)-SUM(LARGE(F15:P15,{1,2})),F15)</f>
        <v>3</v>
      </c>
      <c r="S15" s="35" t="e">
        <f>VLOOKUP(B15,#REF!,9,0)+#REF!</f>
        <v>#REF!</v>
      </c>
      <c r="T15" s="165">
        <f t="shared" si="5"/>
        <v>11</v>
      </c>
      <c r="U15" s="162">
        <f t="shared" si="6"/>
        <v>11</v>
      </c>
      <c r="V15" s="97">
        <f t="shared" si="3"/>
        <v>0</v>
      </c>
      <c r="W15" s="100">
        <f t="shared" si="4"/>
        <v>0</v>
      </c>
      <c r="Z15" s="69">
        <v>12</v>
      </c>
      <c r="AA15" s="131" t="s">
        <v>357</v>
      </c>
      <c r="AB15" s="69" t="s">
        <v>358</v>
      </c>
      <c r="AC15" s="69"/>
      <c r="AD15" s="69" t="s">
        <v>347</v>
      </c>
      <c r="AG15" s="69" t="s">
        <v>48</v>
      </c>
      <c r="AH15" s="132"/>
      <c r="AI15" s="69"/>
      <c r="AJ15" s="69"/>
    </row>
    <row r="16" spans="1:36" x14ac:dyDescent="0.3">
      <c r="A16" s="77">
        <v>14</v>
      </c>
      <c r="B16" s="168" t="s">
        <v>56</v>
      </c>
      <c r="C16" s="45">
        <f t="shared" si="0"/>
        <v>0</v>
      </c>
      <c r="D16" s="45" t="str">
        <f t="shared" si="1"/>
        <v>Portsmouth</v>
      </c>
      <c r="E16" s="45" t="str">
        <f t="shared" si="2"/>
        <v>M</v>
      </c>
      <c r="F16" s="162">
        <f>IFERROR(VLOOKUP(B16,'Round 1'!B:AM,38,0),0)</f>
        <v>18</v>
      </c>
      <c r="G16" s="162">
        <f>IFERROR(VLOOKUP($B16,'Round  (2)'!B:AI,37,0),0)</f>
        <v>0</v>
      </c>
      <c r="H16" s="162">
        <f>IFERROR(VLOOKUP($B16,'Round  (3)'!B:AQ,44,0),0)</f>
        <v>0</v>
      </c>
      <c r="I16" s="162">
        <f>IFERROR(VLOOKUP($B16,'Round (4)'!B:AP,41,0),0)</f>
        <v>11</v>
      </c>
      <c r="J16" s="162">
        <f>IFERROR(VLOOKUP($B16,'Round  (5)'!B:AL,37,0),0)</f>
        <v>1</v>
      </c>
      <c r="K16" s="162">
        <f>IFERROR(VLOOKUP($B16,'Round  (6)'!B:AL,37,0),0)</f>
        <v>10</v>
      </c>
      <c r="L16" s="162">
        <f>IFERROR(VLOOKUP($B16,'Round  (7)'!B:AL,37,0),0)</f>
        <v>6</v>
      </c>
      <c r="M16" s="162">
        <f>IFERROR(VLOOKUP($B16,'Round  (8)'!B:AM,38,0),0)</f>
        <v>8</v>
      </c>
      <c r="N16" s="162">
        <f>IFERROR(VLOOKUP($B16,'Round  (9)'!B:AD,29,0),0)</f>
        <v>5</v>
      </c>
      <c r="O16" s="162">
        <f>IFERROR(VLOOKUP($B16,'Round  (10)'!B:T,19,0),0)</f>
        <v>4</v>
      </c>
      <c r="P16" s="162">
        <f>IFERROR(VLOOKUP($B16,'Round  (11)'!B:AC,26,0),0)</f>
        <v>3</v>
      </c>
      <c r="Q16" s="162">
        <f>IFERROR(VLOOKUP($B16,'Round  (12)'!B:X,23,0),0)</f>
        <v>0</v>
      </c>
      <c r="R16" s="11" cm="1">
        <f t="array" ref="R16">IFERROR(SUM(F16:P16)-SUM(LARGE(F16:P16,{1,2})),F16)</f>
        <v>37</v>
      </c>
      <c r="S16" s="35" t="e">
        <f>VLOOKUP(B16,#REF!,9,0)+#REF!</f>
        <v>#REF!</v>
      </c>
      <c r="T16" s="165">
        <f t="shared" si="5"/>
        <v>66</v>
      </c>
      <c r="U16" s="162">
        <f t="shared" si="6"/>
        <v>66</v>
      </c>
      <c r="V16" s="97">
        <f t="shared" si="3"/>
        <v>0</v>
      </c>
      <c r="W16" s="100">
        <f t="shared" si="4"/>
        <v>0</v>
      </c>
      <c r="Z16" s="69">
        <v>22</v>
      </c>
      <c r="AA16" s="131" t="s">
        <v>77</v>
      </c>
      <c r="AB16" s="69" t="s">
        <v>354</v>
      </c>
      <c r="AC16" s="69" t="s">
        <v>363</v>
      </c>
      <c r="AD16" s="69" t="s">
        <v>347</v>
      </c>
      <c r="AG16" s="69" t="s">
        <v>317</v>
      </c>
      <c r="AH16" s="132"/>
      <c r="AI16" s="69"/>
      <c r="AJ16" s="69"/>
    </row>
    <row r="17" spans="1:36" x14ac:dyDescent="0.3">
      <c r="A17" s="77">
        <v>15</v>
      </c>
      <c r="B17" s="168" t="s">
        <v>45</v>
      </c>
      <c r="C17" s="45" t="str">
        <f t="shared" si="0"/>
        <v>0</v>
      </c>
      <c r="D17" s="45" t="str">
        <f t="shared" si="1"/>
        <v/>
      </c>
      <c r="E17" s="45" t="str">
        <f t="shared" si="2"/>
        <v>NM</v>
      </c>
      <c r="F17" s="162">
        <f>IFERROR(VLOOKUP(B17,'Round 1'!B:AM,38,0),0)</f>
        <v>0</v>
      </c>
      <c r="G17" s="162">
        <f>IFERROR(VLOOKUP($B17,'Round  (2)'!B:AI,37,0),0)</f>
        <v>0</v>
      </c>
      <c r="H17" s="162">
        <f>IFERROR(VLOOKUP($B17,'Round  (3)'!B:AQ,44,0),0)</f>
        <v>0</v>
      </c>
      <c r="I17" s="162">
        <f>IFERROR(VLOOKUP($B17,'Round (4)'!B:AP,41,0),0)</f>
        <v>0</v>
      </c>
      <c r="J17" s="162">
        <f>IFERROR(VLOOKUP($B17,'Round  (5)'!B:AL,37,0),0)</f>
        <v>0</v>
      </c>
      <c r="K17" s="162">
        <f>IFERROR(VLOOKUP($B17,'Round  (6)'!B:AL,37,0),0)</f>
        <v>0</v>
      </c>
      <c r="L17" s="162">
        <f>IFERROR(VLOOKUP($B17,'Round  (7)'!B:AL,37,0),0)</f>
        <v>0</v>
      </c>
      <c r="M17" s="162">
        <f>IFERROR(VLOOKUP($B17,'Round  (8)'!B:AM,38,0),0)</f>
        <v>0</v>
      </c>
      <c r="N17" s="162">
        <f>IFERROR(VLOOKUP($B17,'Round  (9)'!B:AD,29,0),0)</f>
        <v>0</v>
      </c>
      <c r="O17" s="162">
        <f>IFERROR(VLOOKUP($B17,'Round  (10)'!B:T,19,0),0)</f>
        <v>0</v>
      </c>
      <c r="P17" s="162">
        <f>IFERROR(VLOOKUP($B17,'Round  (11)'!B:AC,26,0),0)</f>
        <v>0</v>
      </c>
      <c r="Q17" s="162">
        <f>IFERROR(VLOOKUP($B17,'Round  (12)'!B:X,23,0),0)</f>
        <v>0</v>
      </c>
      <c r="R17" s="11" cm="1">
        <f t="array" ref="R17">IFERROR(SUM(F17:P17)-SUM(LARGE(F17:P17,{1,2})),F17)</f>
        <v>0</v>
      </c>
      <c r="S17" s="35" t="e">
        <f>VLOOKUP(B17,#REF!,9,0)+#REF!</f>
        <v>#REF!</v>
      </c>
      <c r="T17" s="165">
        <f t="shared" si="5"/>
        <v>0</v>
      </c>
      <c r="U17" s="162">
        <f t="shared" si="6"/>
        <v>0</v>
      </c>
      <c r="V17" s="97">
        <f t="shared" si="3"/>
        <v>0</v>
      </c>
      <c r="W17" s="100">
        <f t="shared" si="4"/>
        <v>0</v>
      </c>
      <c r="Z17" s="69">
        <v>9</v>
      </c>
      <c r="AA17" s="131" t="s">
        <v>59</v>
      </c>
      <c r="AB17" s="69" t="s">
        <v>356</v>
      </c>
      <c r="AC17" s="69"/>
      <c r="AD17" s="69" t="s">
        <v>347</v>
      </c>
      <c r="AG17" s="69" t="s">
        <v>480</v>
      </c>
      <c r="AH17" s="132"/>
      <c r="AI17" s="69"/>
      <c r="AJ17" s="69"/>
    </row>
    <row r="18" spans="1:36" x14ac:dyDescent="0.3">
      <c r="A18" s="77">
        <v>16</v>
      </c>
      <c r="B18" s="168" t="s">
        <v>65</v>
      </c>
      <c r="C18" s="45">
        <f t="shared" si="0"/>
        <v>0</v>
      </c>
      <c r="D18" s="45">
        <f t="shared" si="1"/>
        <v>0</v>
      </c>
      <c r="E18" s="45" t="str">
        <f t="shared" si="2"/>
        <v>M</v>
      </c>
      <c r="F18" s="162">
        <f>IFERROR(VLOOKUP(B18,'Round 1'!B:AM,38,0),0)</f>
        <v>13</v>
      </c>
      <c r="G18" s="162">
        <f>IFERROR(VLOOKUP($B18,'Round  (2)'!B:AI,37,0),0)</f>
        <v>0</v>
      </c>
      <c r="H18" s="162">
        <f>IFERROR(VLOOKUP($B18,'Round  (3)'!B:AQ,44,0),0)</f>
        <v>0</v>
      </c>
      <c r="I18" s="162">
        <f>IFERROR(VLOOKUP($B18,'Round (4)'!B:AP,41,0),0)</f>
        <v>14</v>
      </c>
      <c r="J18" s="162">
        <f>IFERROR(VLOOKUP($B18,'Round  (5)'!B:AL,37,0),0)</f>
        <v>1</v>
      </c>
      <c r="K18" s="162">
        <f>IFERROR(VLOOKUP($B18,'Round  (6)'!B:AL,37,0),0)</f>
        <v>6</v>
      </c>
      <c r="L18" s="162">
        <f>IFERROR(VLOOKUP($B18,'Round  (7)'!B:AL,37,0),0)</f>
        <v>11</v>
      </c>
      <c r="M18" s="162">
        <f>IFERROR(VLOOKUP($B18,'Round  (8)'!B:AM,38,0),0)</f>
        <v>0</v>
      </c>
      <c r="N18" s="162">
        <f>IFERROR(VLOOKUP($B18,'Round  (9)'!B:AD,29,0),0)</f>
        <v>0</v>
      </c>
      <c r="O18" s="162">
        <f>IFERROR(VLOOKUP($B18,'Round  (10)'!B:T,19,0),0)</f>
        <v>0</v>
      </c>
      <c r="P18" s="162">
        <f>IFERROR(VLOOKUP($B18,'Round  (11)'!B:AC,26,0),0)</f>
        <v>0</v>
      </c>
      <c r="Q18" s="162">
        <f>IFERROR(VLOOKUP($B18,'Round  (12)'!B:X,23,0),0)</f>
        <v>0</v>
      </c>
      <c r="R18" s="11" cm="1">
        <f t="array" ref="R18">IFERROR(SUM(F18:P18)-SUM(LARGE(F18:P18,{1,2})),F18)</f>
        <v>18</v>
      </c>
      <c r="S18" s="35" t="e">
        <f>VLOOKUP(B18,#REF!,9,0)+#REF!</f>
        <v>#REF!</v>
      </c>
      <c r="T18" s="165">
        <f t="shared" si="5"/>
        <v>45</v>
      </c>
      <c r="U18" s="162">
        <f t="shared" si="6"/>
        <v>45</v>
      </c>
      <c r="V18" s="97">
        <f t="shared" si="3"/>
        <v>0</v>
      </c>
      <c r="W18" s="100">
        <f t="shared" si="4"/>
        <v>0</v>
      </c>
      <c r="Z18" s="69">
        <v>4</v>
      </c>
      <c r="AA18" s="69" t="s">
        <v>477</v>
      </c>
      <c r="AB18" s="69" t="s">
        <v>362</v>
      </c>
      <c r="AC18" s="69"/>
      <c r="AD18" s="69" t="s">
        <v>350</v>
      </c>
      <c r="AG18" s="69" t="s">
        <v>357</v>
      </c>
      <c r="AH18" s="132"/>
      <c r="AI18" s="69"/>
      <c r="AJ18" s="69"/>
    </row>
    <row r="19" spans="1:36" x14ac:dyDescent="0.3">
      <c r="A19" s="77">
        <v>17</v>
      </c>
      <c r="B19" s="168" t="s">
        <v>36</v>
      </c>
      <c r="C19" s="45">
        <f t="shared" si="0"/>
        <v>0</v>
      </c>
      <c r="D19" s="45" t="str">
        <f t="shared" si="1"/>
        <v>Portsmouth</v>
      </c>
      <c r="E19" s="45" t="str">
        <f t="shared" si="2"/>
        <v>M</v>
      </c>
      <c r="F19" s="162">
        <f>IFERROR(VLOOKUP(B19,'Round 1'!B:AM,38,0),0)</f>
        <v>0</v>
      </c>
      <c r="G19" s="162">
        <f>IFERROR(VLOOKUP($B19,'Round  (2)'!B:AI,37,0),0)</f>
        <v>0</v>
      </c>
      <c r="H19" s="162">
        <f>IFERROR(VLOOKUP($B19,'Round  (3)'!B:AQ,44,0),0)</f>
        <v>0</v>
      </c>
      <c r="I19" s="162">
        <f>IFERROR(VLOOKUP($B19,'Round (4)'!B:AP,41,0),0)</f>
        <v>0</v>
      </c>
      <c r="J19" s="162">
        <f>IFERROR(VLOOKUP($B19,'Round  (5)'!B:AL,37,0),0)</f>
        <v>0</v>
      </c>
      <c r="K19" s="162">
        <f>IFERROR(VLOOKUP($B19,'Round  (6)'!B:AL,37,0),0)</f>
        <v>3</v>
      </c>
      <c r="L19" s="162">
        <f>IFERROR(VLOOKUP($B19,'Round  (7)'!B:AL,37,0),0)</f>
        <v>0</v>
      </c>
      <c r="M19" s="162">
        <f>IFERROR(VLOOKUP($B19,'Round  (8)'!B:AM,38,0),0)</f>
        <v>0</v>
      </c>
      <c r="N19" s="162">
        <f>IFERROR(VLOOKUP($B19,'Round  (9)'!B:AD,29,0),0)</f>
        <v>0</v>
      </c>
      <c r="O19" s="162">
        <f>IFERROR(VLOOKUP($B19,'Round  (10)'!B:T,19,0),0)</f>
        <v>0</v>
      </c>
      <c r="P19" s="162">
        <f>IFERROR(VLOOKUP($B19,'Round  (11)'!B:AC,26,0),0)</f>
        <v>2</v>
      </c>
      <c r="Q19" s="162">
        <f>IFERROR(VLOOKUP($B19,'Round  (12)'!B:X,23,0),0)</f>
        <v>0</v>
      </c>
      <c r="R19" s="11" cm="1">
        <f t="array" ref="R19">IFERROR(SUM(F19:P19)-SUM(LARGE(F19:P19,{1,2})),F19)</f>
        <v>0</v>
      </c>
      <c r="S19" s="35" t="e">
        <f>VLOOKUP(B19,#REF!,9,0)+#REF!</f>
        <v>#REF!</v>
      </c>
      <c r="T19" s="165">
        <f t="shared" si="5"/>
        <v>5</v>
      </c>
      <c r="U19" s="162">
        <f t="shared" si="6"/>
        <v>5</v>
      </c>
      <c r="V19" s="97">
        <f t="shared" si="3"/>
        <v>0</v>
      </c>
      <c r="W19" s="100">
        <f t="shared" si="4"/>
        <v>0</v>
      </c>
      <c r="Z19" s="69">
        <v>13</v>
      </c>
      <c r="AA19" s="131" t="s">
        <v>393</v>
      </c>
      <c r="AB19" s="69" t="s">
        <v>351</v>
      </c>
      <c r="AC19" s="69"/>
      <c r="AD19" s="69" t="s">
        <v>350</v>
      </c>
      <c r="AG19" s="69" t="s">
        <v>393</v>
      </c>
      <c r="AH19" s="132"/>
      <c r="AI19" s="69"/>
      <c r="AJ19" s="69"/>
    </row>
    <row r="20" spans="1:36" x14ac:dyDescent="0.3">
      <c r="A20" s="77">
        <v>18</v>
      </c>
      <c r="B20" s="168" t="s">
        <v>80</v>
      </c>
      <c r="C20" s="45" t="str">
        <f t="shared" si="0"/>
        <v>S</v>
      </c>
      <c r="D20" s="45" t="str">
        <f t="shared" si="1"/>
        <v>IOW</v>
      </c>
      <c r="E20" s="45" t="str">
        <f t="shared" si="2"/>
        <v>M</v>
      </c>
      <c r="F20" s="162">
        <f>IFERROR(VLOOKUP(B20,'Round 1'!B:AM,38,0),0)</f>
        <v>5</v>
      </c>
      <c r="G20" s="162">
        <f>IFERROR(VLOOKUP($B20,'Round  (2)'!B:AI,37,0),0)</f>
        <v>0</v>
      </c>
      <c r="H20" s="162">
        <f>IFERROR(VLOOKUP($B20,'Round  (3)'!B:AQ,44,0),0)</f>
        <v>0</v>
      </c>
      <c r="I20" s="162">
        <f>IFERROR(VLOOKUP($B20,'Round (4)'!B:AP,41,0),0)</f>
        <v>10</v>
      </c>
      <c r="J20" s="162">
        <f>IFERROR(VLOOKUP($B20,'Round  (5)'!B:AL,37,0),0)</f>
        <v>1</v>
      </c>
      <c r="K20" s="162">
        <f>IFERROR(VLOOKUP($B20,'Round  (6)'!B:AL,37,0),0)</f>
        <v>0</v>
      </c>
      <c r="L20" s="162">
        <f>IFERROR(VLOOKUP($B20,'Round  (7)'!B:AL,37,0),0)</f>
        <v>0</v>
      </c>
      <c r="M20" s="162">
        <f>IFERROR(VLOOKUP($B20,'Round  (8)'!B:AM,38,0),0)</f>
        <v>0</v>
      </c>
      <c r="N20" s="162">
        <f>IFERROR(VLOOKUP($B20,'Round  (9)'!B:AD,29,0),0)</f>
        <v>0</v>
      </c>
      <c r="O20" s="162">
        <f>IFERROR(VLOOKUP($B20,'Round  (10)'!B:T,19,0),0)</f>
        <v>0</v>
      </c>
      <c r="P20" s="162">
        <f>IFERROR(VLOOKUP($B20,'Round  (11)'!B:AC,26,0),0)</f>
        <v>0</v>
      </c>
      <c r="Q20" s="162">
        <f>IFERROR(VLOOKUP($B20,'Round  (12)'!B:X,23,0),0)</f>
        <v>0</v>
      </c>
      <c r="R20" s="11" cm="1">
        <f t="array" ref="R20">IFERROR(SUM(F20:P20)-SUM(LARGE(F20:P20,{1,2})),F20)</f>
        <v>1</v>
      </c>
      <c r="S20" s="35" t="e">
        <f>VLOOKUP(B20,#REF!,9,0)+#REF!</f>
        <v>#REF!</v>
      </c>
      <c r="T20" s="165">
        <f t="shared" si="5"/>
        <v>16</v>
      </c>
      <c r="U20" s="162">
        <f t="shared" si="6"/>
        <v>16</v>
      </c>
      <c r="V20" s="97">
        <f t="shared" si="3"/>
        <v>0</v>
      </c>
      <c r="W20" s="100">
        <f t="shared" si="4"/>
        <v>0</v>
      </c>
      <c r="Z20" s="69">
        <v>7</v>
      </c>
      <c r="AA20" s="131" t="s">
        <v>173</v>
      </c>
      <c r="AB20" s="69" t="s">
        <v>386</v>
      </c>
      <c r="AC20" s="69" t="s">
        <v>363</v>
      </c>
      <c r="AD20" s="69" t="s">
        <v>347</v>
      </c>
      <c r="AG20" s="69" t="s">
        <v>405</v>
      </c>
      <c r="AH20" s="132"/>
      <c r="AI20" s="69"/>
      <c r="AJ20" s="69"/>
    </row>
    <row r="21" spans="1:36" x14ac:dyDescent="0.3">
      <c r="A21" s="77">
        <v>19</v>
      </c>
      <c r="B21" s="168" t="s">
        <v>112</v>
      </c>
      <c r="C21" s="45" t="str">
        <f t="shared" si="0"/>
        <v>0</v>
      </c>
      <c r="D21" s="45" t="str">
        <f t="shared" si="1"/>
        <v/>
      </c>
      <c r="E21" s="45" t="str">
        <f t="shared" si="2"/>
        <v>NM</v>
      </c>
      <c r="F21" s="162">
        <f>IFERROR(VLOOKUP(B21,'Round 1'!B:AM,38,0),0)</f>
        <v>3</v>
      </c>
      <c r="G21" s="162">
        <f>IFERROR(VLOOKUP($B21,'Round  (2)'!B:AI,37,0),0)</f>
        <v>0</v>
      </c>
      <c r="H21" s="162">
        <f>IFERROR(VLOOKUP($B21,'Round  (3)'!B:AQ,44,0),0)</f>
        <v>0</v>
      </c>
      <c r="I21" s="162">
        <f>IFERROR(VLOOKUP($B21,'Round (4)'!B:AP,41,0),0)</f>
        <v>10</v>
      </c>
      <c r="J21" s="162">
        <f>IFERROR(VLOOKUP($B21,'Round  (5)'!B:AL,37,0),0)</f>
        <v>0</v>
      </c>
      <c r="K21" s="162">
        <f>IFERROR(VLOOKUP($B21,'Round  (6)'!B:AL,37,0),0)</f>
        <v>0</v>
      </c>
      <c r="L21" s="162">
        <f>IFERROR(VLOOKUP($B21,'Round  (7)'!B:AL,37,0),0)</f>
        <v>0</v>
      </c>
      <c r="M21" s="162">
        <f>IFERROR(VLOOKUP($B21,'Round  (8)'!B:AM,38,0),0)</f>
        <v>0</v>
      </c>
      <c r="N21" s="162">
        <f>IFERROR(VLOOKUP($B21,'Round  (9)'!B:AD,29,0),0)</f>
        <v>0</v>
      </c>
      <c r="O21" s="162">
        <f>IFERROR(VLOOKUP($B21,'Round  (10)'!B:T,19,0),0)</f>
        <v>0</v>
      </c>
      <c r="P21" s="162">
        <f>IFERROR(VLOOKUP($B21,'Round  (11)'!B:AC,26,0),0)</f>
        <v>0</v>
      </c>
      <c r="Q21" s="162">
        <f>IFERROR(VLOOKUP($B21,'Round  (12)'!B:X,23,0),0)</f>
        <v>0</v>
      </c>
      <c r="R21" s="11" cm="1">
        <f t="array" ref="R21">IFERROR(SUM(F21:P21)-SUM(LARGE(F21:P21,{1,2})),F21)</f>
        <v>0</v>
      </c>
      <c r="S21" s="35" t="e">
        <f>VLOOKUP(B21,#REF!,9,0)+#REF!</f>
        <v>#REF!</v>
      </c>
      <c r="T21" s="165">
        <f t="shared" si="5"/>
        <v>13</v>
      </c>
      <c r="U21" s="162">
        <f t="shared" si="6"/>
        <v>13</v>
      </c>
      <c r="V21" s="97">
        <f t="shared" si="3"/>
        <v>0</v>
      </c>
      <c r="W21" s="100">
        <f t="shared" si="4"/>
        <v>0</v>
      </c>
      <c r="Z21" s="69">
        <v>24</v>
      </c>
      <c r="AA21" s="131" t="s">
        <v>348</v>
      </c>
      <c r="AB21" s="69" t="s">
        <v>351</v>
      </c>
      <c r="AC21" s="69"/>
      <c r="AD21" s="69" t="s">
        <v>350</v>
      </c>
      <c r="AG21" s="69" t="s">
        <v>424</v>
      </c>
      <c r="AH21" s="132"/>
      <c r="AI21" s="69"/>
      <c r="AJ21" s="69"/>
    </row>
    <row r="22" spans="1:36" x14ac:dyDescent="0.3">
      <c r="A22" s="77">
        <v>20</v>
      </c>
      <c r="B22" s="169" t="s">
        <v>51</v>
      </c>
      <c r="C22" s="45">
        <f t="shared" si="0"/>
        <v>0</v>
      </c>
      <c r="D22" s="45" t="str">
        <f t="shared" si="1"/>
        <v>Southampton</v>
      </c>
      <c r="E22" s="45" t="str">
        <f t="shared" si="2"/>
        <v>M</v>
      </c>
      <c r="F22" s="162">
        <f>IFERROR(VLOOKUP(B22,'Round 1'!B:AM,38,0),0)</f>
        <v>7</v>
      </c>
      <c r="G22" s="162">
        <f>IFERROR(VLOOKUP($B22,'Round  (2)'!B:AI,37,0),0)</f>
        <v>0</v>
      </c>
      <c r="H22" s="162">
        <f>IFERROR(VLOOKUP($B22,'Round  (3)'!B:AQ,44,0),0)</f>
        <v>0</v>
      </c>
      <c r="I22" s="162">
        <f>IFERROR(VLOOKUP($B22,'Round (4)'!B:AP,41,0),0)</f>
        <v>19</v>
      </c>
      <c r="J22" s="162">
        <f>IFERROR(VLOOKUP($B22,'Round  (5)'!B:AL,37,0),0)</f>
        <v>3</v>
      </c>
      <c r="K22" s="162">
        <f>IFERROR(VLOOKUP($B22,'Round  (6)'!B:AL,37,0),0)</f>
        <v>8</v>
      </c>
      <c r="L22" s="162">
        <f>IFERROR(VLOOKUP($B22,'Round  (7)'!B:AL,37,0),0)</f>
        <v>4</v>
      </c>
      <c r="M22" s="162">
        <f>IFERROR(VLOOKUP($B22,'Round  (8)'!B:AM,38,0),0)</f>
        <v>0</v>
      </c>
      <c r="N22" s="162">
        <f>IFERROR(VLOOKUP($B22,'Round  (9)'!B:AD,29,0),0)</f>
        <v>0</v>
      </c>
      <c r="O22" s="162">
        <f>IFERROR(VLOOKUP($B22,'Round  (10)'!B:T,19,0),0)</f>
        <v>1</v>
      </c>
      <c r="P22" s="162">
        <f>IFERROR(VLOOKUP($B22,'Round  (11)'!B:AC,26,0),0)</f>
        <v>3</v>
      </c>
      <c r="Q22" s="162">
        <f>IFERROR(VLOOKUP($B22,'Round  (12)'!B:X,23,0),0)</f>
        <v>25</v>
      </c>
      <c r="R22" s="11" cm="1">
        <f t="array" ref="R22">IFERROR(SUM(F22:P22)-SUM(LARGE(F22:P22,{1,2})),F22)</f>
        <v>18</v>
      </c>
      <c r="S22" s="35" t="e">
        <f>VLOOKUP(B22,#REF!,9,0)+#REF!</f>
        <v>#REF!</v>
      </c>
      <c r="T22" s="165">
        <f t="shared" si="5"/>
        <v>70</v>
      </c>
      <c r="U22" s="162">
        <f t="shared" si="6"/>
        <v>70</v>
      </c>
      <c r="V22" s="97">
        <f t="shared" si="3"/>
        <v>0</v>
      </c>
      <c r="W22" s="100">
        <f t="shared" si="4"/>
        <v>0</v>
      </c>
      <c r="Z22" s="69">
        <v>27</v>
      </c>
      <c r="AA22" s="131" t="s">
        <v>30</v>
      </c>
      <c r="AB22" s="69" t="s">
        <v>366</v>
      </c>
      <c r="AC22" s="69" t="s">
        <v>363</v>
      </c>
      <c r="AD22" s="69" t="s">
        <v>347</v>
      </c>
      <c r="AG22" s="69" t="s">
        <v>372</v>
      </c>
      <c r="AH22" s="132"/>
      <c r="AI22" s="69"/>
      <c r="AJ22" s="69"/>
    </row>
    <row r="23" spans="1:36" x14ac:dyDescent="0.3">
      <c r="A23" s="77">
        <v>21</v>
      </c>
      <c r="B23" s="168" t="s">
        <v>73</v>
      </c>
      <c r="C23" s="45" t="str">
        <f t="shared" si="0"/>
        <v>S</v>
      </c>
      <c r="D23" s="45" t="str">
        <f t="shared" si="1"/>
        <v>Bournemouth</v>
      </c>
      <c r="E23" s="45" t="str">
        <f t="shared" si="2"/>
        <v>M</v>
      </c>
      <c r="F23" s="162">
        <f>IFERROR(VLOOKUP(B23,'Round 1'!B:AM,38,0),0)</f>
        <v>9</v>
      </c>
      <c r="G23" s="162">
        <f>IFERROR(VLOOKUP($B23,'Round  (2)'!B:AI,37,0),0)</f>
        <v>0</v>
      </c>
      <c r="H23" s="162">
        <f>IFERROR(VLOOKUP($B23,'Round  (3)'!B:AQ,44,0),0)</f>
        <v>0</v>
      </c>
      <c r="I23" s="162">
        <f>IFERROR(VLOOKUP($B23,'Round (4)'!B:AP,41,0),0)</f>
        <v>20</v>
      </c>
      <c r="J23" s="162">
        <f>IFERROR(VLOOKUP($B23,'Round  (5)'!B:AL,37,0),0)</f>
        <v>2</v>
      </c>
      <c r="K23" s="162">
        <f>IFERROR(VLOOKUP($B23,'Round  (6)'!B:AL,37,0),0)</f>
        <v>5</v>
      </c>
      <c r="L23" s="162">
        <f>IFERROR(VLOOKUP($B23,'Round  (7)'!B:AL,37,0),0)</f>
        <v>7</v>
      </c>
      <c r="M23" s="162">
        <f>IFERROR(VLOOKUP($B23,'Round  (8)'!B:AM,38,0),0)</f>
        <v>2</v>
      </c>
      <c r="N23" s="162">
        <f>IFERROR(VLOOKUP($B23,'Round  (9)'!B:AD,29,0),0)</f>
        <v>5</v>
      </c>
      <c r="O23" s="162">
        <f>IFERROR(VLOOKUP($B23,'Round  (10)'!B:T,19,0),0)</f>
        <v>5</v>
      </c>
      <c r="P23" s="162">
        <f>IFERROR(VLOOKUP($B23,'Round  (11)'!B:AC,26,0),0)</f>
        <v>4</v>
      </c>
      <c r="Q23" s="162">
        <f>IFERROR(VLOOKUP($B23,'Round  (12)'!B:X,23,0),0)</f>
        <v>28</v>
      </c>
      <c r="R23" s="11" cm="1">
        <f t="array" ref="R23">IFERROR(SUM(F23:P23)-SUM(LARGE(F23:P23,{1,2})),F23)</f>
        <v>30</v>
      </c>
      <c r="S23" s="35" t="e">
        <f>VLOOKUP(B23,#REF!,9,0)+#REF!</f>
        <v>#REF!</v>
      </c>
      <c r="T23" s="165">
        <f t="shared" si="5"/>
        <v>87</v>
      </c>
      <c r="U23" s="162">
        <f t="shared" si="6"/>
        <v>87</v>
      </c>
      <c r="V23" s="97">
        <f t="shared" si="3"/>
        <v>0</v>
      </c>
      <c r="W23" s="100">
        <f t="shared" si="4"/>
        <v>0</v>
      </c>
      <c r="Z23" s="69">
        <v>32</v>
      </c>
      <c r="AA23" s="131" t="s">
        <v>180</v>
      </c>
      <c r="AB23" s="69" t="s">
        <v>358</v>
      </c>
      <c r="AC23" s="69" t="s">
        <v>373</v>
      </c>
      <c r="AD23" s="69" t="s">
        <v>347</v>
      </c>
      <c r="AG23" s="69" t="s">
        <v>407</v>
      </c>
      <c r="AH23" s="132"/>
      <c r="AI23" s="69"/>
      <c r="AJ23" s="69"/>
    </row>
    <row r="24" spans="1:36" x14ac:dyDescent="0.3">
      <c r="A24" s="77">
        <v>22</v>
      </c>
      <c r="B24" s="168" t="s">
        <v>72</v>
      </c>
      <c r="C24" s="45">
        <f t="shared" si="0"/>
        <v>0</v>
      </c>
      <c r="D24" s="45" t="str">
        <f t="shared" si="1"/>
        <v>Worthing</v>
      </c>
      <c r="E24" s="45" t="str">
        <f t="shared" si="2"/>
        <v>M</v>
      </c>
      <c r="F24" s="162">
        <f>IFERROR(VLOOKUP(B24,'Round 1'!B:AM,38,0),0)</f>
        <v>0</v>
      </c>
      <c r="G24" s="162">
        <f>IFERROR(VLOOKUP($B24,'Round  (2)'!B:AI,37,0),0)</f>
        <v>0</v>
      </c>
      <c r="H24" s="162">
        <f>IFERROR(VLOOKUP($B24,'Round  (3)'!B:AQ,44,0),0)</f>
        <v>0</v>
      </c>
      <c r="I24" s="162">
        <f>IFERROR(VLOOKUP($B24,'Round (4)'!B:AP,41,0),0)</f>
        <v>0</v>
      </c>
      <c r="J24" s="162">
        <f>IFERROR(VLOOKUP($B24,'Round  (5)'!B:AL,37,0),0)</f>
        <v>0</v>
      </c>
      <c r="K24" s="162">
        <f>IFERROR(VLOOKUP($B24,'Round  (6)'!B:AL,37,0),0)</f>
        <v>13</v>
      </c>
      <c r="L24" s="162">
        <f>IFERROR(VLOOKUP($B24,'Round  (7)'!B:AL,37,0),0)</f>
        <v>7</v>
      </c>
      <c r="M24" s="162">
        <f>IFERROR(VLOOKUP($B24,'Round  (8)'!B:AM,38,0),0)</f>
        <v>0</v>
      </c>
      <c r="N24" s="162">
        <f>IFERROR(VLOOKUP($B24,'Round  (9)'!B:AD,29,0),0)</f>
        <v>0</v>
      </c>
      <c r="O24" s="162">
        <f>IFERROR(VLOOKUP($B24,'Round  (10)'!B:T,19,0),0)</f>
        <v>3</v>
      </c>
      <c r="P24" s="162">
        <f>IFERROR(VLOOKUP($B24,'Round  (11)'!B:AC,26,0),0)</f>
        <v>0</v>
      </c>
      <c r="Q24" s="162">
        <f>IFERROR(VLOOKUP($B24,'Round  (12)'!B:X,23,0),0)</f>
        <v>0</v>
      </c>
      <c r="R24" s="11" cm="1">
        <f t="array" ref="R24">IFERROR(SUM(F24:P24)-SUM(LARGE(F24:P24,{1,2})),F24)</f>
        <v>3</v>
      </c>
      <c r="S24" s="35" t="e">
        <f>VLOOKUP(B24,#REF!,9,0)+#REF!</f>
        <v>#REF!</v>
      </c>
      <c r="T24" s="165">
        <f t="shared" si="5"/>
        <v>23</v>
      </c>
      <c r="U24" s="162">
        <f t="shared" si="6"/>
        <v>23</v>
      </c>
      <c r="V24" s="97">
        <f t="shared" si="3"/>
        <v>0</v>
      </c>
      <c r="W24" s="100">
        <f t="shared" si="4"/>
        <v>0</v>
      </c>
      <c r="Z24" s="69">
        <v>17</v>
      </c>
      <c r="AA24" s="131" t="s">
        <v>381</v>
      </c>
      <c r="AB24" s="69" t="s">
        <v>382</v>
      </c>
      <c r="AC24" s="69"/>
      <c r="AD24" s="69" t="s">
        <v>350</v>
      </c>
      <c r="AG24" s="69" t="s">
        <v>379</v>
      </c>
      <c r="AH24" s="132"/>
      <c r="AI24" s="69"/>
      <c r="AJ24" s="69"/>
    </row>
    <row r="25" spans="1:36" x14ac:dyDescent="0.3">
      <c r="A25" s="77">
        <v>23</v>
      </c>
      <c r="B25" s="168" t="s">
        <v>172</v>
      </c>
      <c r="C25" s="45">
        <f t="shared" si="0"/>
        <v>0</v>
      </c>
      <c r="D25" s="45" t="str">
        <f t="shared" si="1"/>
        <v>Southampton</v>
      </c>
      <c r="E25" s="45" t="str">
        <f t="shared" si="2"/>
        <v>M</v>
      </c>
      <c r="F25" s="162">
        <f>IFERROR(VLOOKUP(B25,'Round 1'!B:AM,38,0),0)</f>
        <v>18</v>
      </c>
      <c r="G25" s="162">
        <f>IFERROR(VLOOKUP($B25,'Round  (2)'!B:AI,37,0),0)</f>
        <v>0</v>
      </c>
      <c r="H25" s="162">
        <f>IFERROR(VLOOKUP($B25,'Round  (3)'!B:AQ,44,0),0)</f>
        <v>0</v>
      </c>
      <c r="I25" s="162">
        <f>IFERROR(VLOOKUP($B25,'Round (4)'!B:AP,41,0),0)</f>
        <v>13</v>
      </c>
      <c r="J25" s="162">
        <f>IFERROR(VLOOKUP($B25,'Round  (5)'!B:AL,37,0),0)</f>
        <v>0</v>
      </c>
      <c r="K25" s="162">
        <f>IFERROR(VLOOKUP($B25,'Round  (6)'!B:AL,37,0),0)</f>
        <v>8</v>
      </c>
      <c r="L25" s="162">
        <f>IFERROR(VLOOKUP($B25,'Round  (7)'!B:AL,37,0),0)</f>
        <v>3</v>
      </c>
      <c r="M25" s="162">
        <f>IFERROR(VLOOKUP($B25,'Round  (8)'!B:AM,38,0),0)</f>
        <v>3</v>
      </c>
      <c r="N25" s="162">
        <f>IFERROR(VLOOKUP($B25,'Round  (9)'!B:AD,29,0),0)</f>
        <v>5</v>
      </c>
      <c r="O25" s="162">
        <f>IFERROR(VLOOKUP($B25,'Round  (10)'!B:T,19,0),0)</f>
        <v>1</v>
      </c>
      <c r="P25" s="162">
        <f>IFERROR(VLOOKUP($B25,'Round  (11)'!B:AC,26,0),0)</f>
        <v>4</v>
      </c>
      <c r="Q25" s="162">
        <f>IFERROR(VLOOKUP($B25,'Round  (12)'!B:X,23,0),0)</f>
        <v>29</v>
      </c>
      <c r="R25" s="11" cm="1">
        <f t="array" ref="R25">IFERROR(SUM(F25:P25)-SUM(LARGE(F25:P25,{1,2})),F25)</f>
        <v>24</v>
      </c>
      <c r="S25" s="35" t="e">
        <f>VLOOKUP(B25,#REF!,9,0)+#REF!</f>
        <v>#REF!</v>
      </c>
      <c r="T25" s="165">
        <f t="shared" si="5"/>
        <v>84</v>
      </c>
      <c r="U25" s="162">
        <f t="shared" si="6"/>
        <v>84</v>
      </c>
      <c r="V25" s="97">
        <f t="shared" si="3"/>
        <v>0</v>
      </c>
      <c r="W25" s="100">
        <f t="shared" si="4"/>
        <v>0</v>
      </c>
      <c r="Z25" s="69">
        <v>34</v>
      </c>
      <c r="AA25" s="131" t="s">
        <v>369</v>
      </c>
      <c r="AB25" s="69" t="s">
        <v>355</v>
      </c>
      <c r="AC25" s="69" t="s">
        <v>363</v>
      </c>
      <c r="AD25" s="69" t="s">
        <v>350</v>
      </c>
      <c r="AG25" s="69" t="s">
        <v>481</v>
      </c>
      <c r="AH25" s="132"/>
      <c r="AI25" s="69"/>
      <c r="AJ25" s="69"/>
    </row>
    <row r="26" spans="1:36" x14ac:dyDescent="0.3">
      <c r="A26" s="77">
        <v>24</v>
      </c>
      <c r="B26" s="168" t="s">
        <v>101</v>
      </c>
      <c r="C26" s="45">
        <f t="shared" si="0"/>
        <v>0</v>
      </c>
      <c r="D26" s="45" t="str">
        <f t="shared" si="1"/>
        <v>Portsmouth</v>
      </c>
      <c r="E26" s="45" t="str">
        <f t="shared" si="2"/>
        <v>M</v>
      </c>
      <c r="F26" s="162">
        <f>IFERROR(VLOOKUP(B26,'Round 1'!B:AM,38,0),0)</f>
        <v>18</v>
      </c>
      <c r="G26" s="162">
        <f>IFERROR(VLOOKUP($B26,'Round  (2)'!B:AI,37,0),0)</f>
        <v>0</v>
      </c>
      <c r="H26" s="162">
        <f>IFERROR(VLOOKUP($B26,'Round  (3)'!B:AQ,44,0),0)</f>
        <v>0</v>
      </c>
      <c r="I26" s="162">
        <f>IFERROR(VLOOKUP($B26,'Round (4)'!B:AP,41,0),0)</f>
        <v>9</v>
      </c>
      <c r="J26" s="162">
        <f>IFERROR(VLOOKUP($B26,'Round  (5)'!B:AL,37,0),0)</f>
        <v>0</v>
      </c>
      <c r="K26" s="162">
        <f>IFERROR(VLOOKUP($B26,'Round  (6)'!B:AL,37,0),0)</f>
        <v>9</v>
      </c>
      <c r="L26" s="162">
        <f>IFERROR(VLOOKUP($B26,'Round  (7)'!B:AL,37,0),0)</f>
        <v>4</v>
      </c>
      <c r="M26" s="162">
        <f>IFERROR(VLOOKUP($B26,'Round  (8)'!B:AM,38,0),0)</f>
        <v>1</v>
      </c>
      <c r="N26" s="162">
        <f>IFERROR(VLOOKUP($B26,'Round  (9)'!B:AD,29,0),0)</f>
        <v>5</v>
      </c>
      <c r="O26" s="162">
        <f>IFERROR(VLOOKUP($B26,'Round  (10)'!B:T,19,0),0)</f>
        <v>0</v>
      </c>
      <c r="P26" s="162">
        <f>IFERROR(VLOOKUP($B26,'Round  (11)'!B:AC,26,0),0)</f>
        <v>4</v>
      </c>
      <c r="Q26" s="162">
        <f>IFERROR(VLOOKUP($B26,'Round  (12)'!B:X,23,0),0)</f>
        <v>29</v>
      </c>
      <c r="R26" s="11" cm="1">
        <f t="array" ref="R26">IFERROR(SUM(F26:P26)-SUM(LARGE(F26:P26,{1,2})),F26)</f>
        <v>23</v>
      </c>
      <c r="S26" s="35" t="e">
        <f>VLOOKUP(B26,#REF!,9,0)+#REF!</f>
        <v>#REF!</v>
      </c>
      <c r="T26" s="165">
        <f t="shared" si="5"/>
        <v>79</v>
      </c>
      <c r="U26" s="162">
        <f t="shared" si="6"/>
        <v>79</v>
      </c>
      <c r="V26" s="97">
        <f t="shared" si="3"/>
        <v>0</v>
      </c>
      <c r="W26" s="100">
        <f t="shared" si="4"/>
        <v>0</v>
      </c>
      <c r="Z26" s="69">
        <v>8</v>
      </c>
      <c r="AA26" s="131" t="s">
        <v>234</v>
      </c>
      <c r="AB26" s="69" t="s">
        <v>352</v>
      </c>
      <c r="AC26" s="69"/>
      <c r="AD26" s="69" t="s">
        <v>350</v>
      </c>
      <c r="AG26" s="69" t="s">
        <v>161</v>
      </c>
      <c r="AH26" s="132"/>
      <c r="AI26" s="69"/>
      <c r="AJ26" s="69"/>
    </row>
    <row r="27" spans="1:36" x14ac:dyDescent="0.3">
      <c r="A27" s="77">
        <v>25</v>
      </c>
      <c r="B27" s="168" t="s">
        <v>179</v>
      </c>
      <c r="C27" s="45">
        <f t="shared" si="0"/>
        <v>0</v>
      </c>
      <c r="D27" s="45" t="str">
        <f t="shared" si="1"/>
        <v>Worthing</v>
      </c>
      <c r="E27" s="45" t="str">
        <f t="shared" si="2"/>
        <v>M</v>
      </c>
      <c r="F27" s="162">
        <f>IFERROR(VLOOKUP(B27,'Round 1'!B:AM,38,0),0)</f>
        <v>12</v>
      </c>
      <c r="G27" s="162">
        <f>IFERROR(VLOOKUP($B27,'Round  (2)'!B:AI,37,0),0)</f>
        <v>0</v>
      </c>
      <c r="H27" s="162">
        <f>IFERROR(VLOOKUP($B27,'Round  (3)'!B:AQ,44,0),0)</f>
        <v>0</v>
      </c>
      <c r="I27" s="162">
        <f>IFERROR(VLOOKUP($B27,'Round (4)'!B:AP,41,0),0)</f>
        <v>19</v>
      </c>
      <c r="J27" s="162">
        <f>IFERROR(VLOOKUP($B27,'Round  (5)'!B:AL,37,0),0)</f>
        <v>0</v>
      </c>
      <c r="K27" s="162">
        <f>IFERROR(VLOOKUP($B27,'Round  (6)'!B:AL,37,0),0)</f>
        <v>0</v>
      </c>
      <c r="L27" s="162">
        <f>IFERROR(VLOOKUP($B27,'Round  (7)'!B:AL,37,0),0)</f>
        <v>4</v>
      </c>
      <c r="M27" s="162">
        <f>IFERROR(VLOOKUP($B27,'Round  (8)'!B:AM,38,0),0)</f>
        <v>2</v>
      </c>
      <c r="N27" s="162">
        <f>IFERROR(VLOOKUP($B27,'Round  (9)'!B:AD,29,0),0)</f>
        <v>0</v>
      </c>
      <c r="O27" s="162">
        <f>IFERROR(VLOOKUP($B27,'Round  (10)'!B:T,19,0),0)</f>
        <v>1</v>
      </c>
      <c r="P27" s="162">
        <f>IFERROR(VLOOKUP($B27,'Round  (11)'!B:AC,26,0),0)</f>
        <v>1</v>
      </c>
      <c r="Q27" s="162">
        <f>IFERROR(VLOOKUP($B27,'Round  (12)'!B:X,23,0),0)</f>
        <v>0</v>
      </c>
      <c r="R27" s="11" cm="1">
        <f t="array" ref="R27">IFERROR(SUM(F27:P27)-SUM(LARGE(F27:P27,{1,2})),F27)</f>
        <v>8</v>
      </c>
      <c r="S27" s="35" t="e">
        <f>VLOOKUP(B27,#REF!,9,0)+#REF!</f>
        <v>#REF!</v>
      </c>
      <c r="T27" s="165">
        <f t="shared" si="5"/>
        <v>39</v>
      </c>
      <c r="U27" s="162">
        <f t="shared" si="6"/>
        <v>39</v>
      </c>
      <c r="V27" s="97">
        <f t="shared" si="3"/>
        <v>0</v>
      </c>
      <c r="W27" s="100">
        <f t="shared" si="4"/>
        <v>0</v>
      </c>
      <c r="Z27" s="69">
        <v>14</v>
      </c>
      <c r="AA27" s="131" t="s">
        <v>372</v>
      </c>
      <c r="AB27" s="69" t="s">
        <v>355</v>
      </c>
      <c r="AC27" s="69" t="s">
        <v>373</v>
      </c>
      <c r="AD27" s="69" t="s">
        <v>350</v>
      </c>
      <c r="AG27" s="69" t="s">
        <v>482</v>
      </c>
      <c r="AH27" s="132"/>
      <c r="AI27" s="69"/>
      <c r="AJ27" s="69"/>
    </row>
    <row r="28" spans="1:36" x14ac:dyDescent="0.3">
      <c r="A28" s="77">
        <v>26</v>
      </c>
      <c r="B28" s="168" t="s">
        <v>77</v>
      </c>
      <c r="C28" s="45" t="str">
        <f t="shared" si="0"/>
        <v>S</v>
      </c>
      <c r="D28" s="45" t="str">
        <f t="shared" si="1"/>
        <v>Bristol</v>
      </c>
      <c r="E28" s="45" t="str">
        <f t="shared" si="2"/>
        <v>M</v>
      </c>
      <c r="F28" s="162">
        <f>IFERROR(VLOOKUP(B28,'Round 1'!B:AM,38,0),0)</f>
        <v>12</v>
      </c>
      <c r="G28" s="162">
        <f>IFERROR(VLOOKUP($B28,'Round  (2)'!B:AI,37,0),0)</f>
        <v>0</v>
      </c>
      <c r="H28" s="162">
        <f>IFERROR(VLOOKUP($B28,'Round  (3)'!B:AQ,44,0),0)</f>
        <v>0</v>
      </c>
      <c r="I28" s="162">
        <f>IFERROR(VLOOKUP($B28,'Round (4)'!B:AP,41,0),0)</f>
        <v>7</v>
      </c>
      <c r="J28" s="162">
        <f>IFERROR(VLOOKUP($B28,'Round  (5)'!B:AL,37,0),0)</f>
        <v>4</v>
      </c>
      <c r="K28" s="162">
        <f>IFERROR(VLOOKUP($B28,'Round  (6)'!B:AL,37,0),0)</f>
        <v>1</v>
      </c>
      <c r="L28" s="162">
        <f>IFERROR(VLOOKUP($B28,'Round  (7)'!B:AL,37,0),0)</f>
        <v>3</v>
      </c>
      <c r="M28" s="162">
        <f>IFERROR(VLOOKUP($B28,'Round  (8)'!B:AM,38,0),0)</f>
        <v>0</v>
      </c>
      <c r="N28" s="162">
        <f>IFERROR(VLOOKUP($B28,'Round  (9)'!B:AD,29,0),0)</f>
        <v>0</v>
      </c>
      <c r="O28" s="162">
        <f>IFERROR(VLOOKUP($B28,'Round  (10)'!B:T,19,0),0)</f>
        <v>1</v>
      </c>
      <c r="P28" s="162">
        <f>IFERROR(VLOOKUP($B28,'Round  (11)'!B:AC,26,0),0)</f>
        <v>2</v>
      </c>
      <c r="Q28" s="162">
        <f>IFERROR(VLOOKUP($B28,'Round  (12)'!B:X,23,0),0)</f>
        <v>9</v>
      </c>
      <c r="R28" s="11" cm="1">
        <f t="array" ref="R28">IFERROR(SUM(F28:P28)-SUM(LARGE(F28:P28,{1,2})),F28)</f>
        <v>11</v>
      </c>
      <c r="S28" s="35" t="e">
        <f>VLOOKUP(B28,#REF!,9,0)+#REF!</f>
        <v>#REF!</v>
      </c>
      <c r="T28" s="165">
        <f t="shared" si="5"/>
        <v>39</v>
      </c>
      <c r="U28" s="162">
        <f t="shared" si="6"/>
        <v>39</v>
      </c>
      <c r="V28" s="97">
        <f t="shared" si="3"/>
        <v>0</v>
      </c>
      <c r="W28" s="100">
        <f t="shared" si="4"/>
        <v>0</v>
      </c>
      <c r="Z28" s="69">
        <v>50</v>
      </c>
      <c r="AA28" s="131" t="s">
        <v>10</v>
      </c>
      <c r="AB28" s="69" t="s">
        <v>378</v>
      </c>
      <c r="AC28" s="69" t="s">
        <v>363</v>
      </c>
      <c r="AD28" s="69" t="s">
        <v>347</v>
      </c>
      <c r="AG28" s="69" t="s">
        <v>371</v>
      </c>
      <c r="AH28" s="132"/>
      <c r="AI28" s="69"/>
      <c r="AJ28" s="69"/>
    </row>
    <row r="29" spans="1:36" x14ac:dyDescent="0.3">
      <c r="A29" s="77">
        <v>27</v>
      </c>
      <c r="B29" s="168" t="s">
        <v>376</v>
      </c>
      <c r="C29" s="45">
        <f t="shared" si="0"/>
        <v>0</v>
      </c>
      <c r="D29" s="45" t="str">
        <f t="shared" si="1"/>
        <v>Portsmouth</v>
      </c>
      <c r="E29" s="45" t="str">
        <f t="shared" si="2"/>
        <v>M</v>
      </c>
      <c r="F29" s="162">
        <f>IFERROR(VLOOKUP(B29,'Round 1'!B:AM,38,0),0)</f>
        <v>0</v>
      </c>
      <c r="G29" s="162">
        <f>IFERROR(VLOOKUP($B29,'Round  (2)'!B:AI,37,0),0)</f>
        <v>0</v>
      </c>
      <c r="H29" s="162">
        <f>IFERROR(VLOOKUP($B29,'Round  (3)'!B:AQ,44,0),0)</f>
        <v>0</v>
      </c>
      <c r="I29" s="162">
        <f>IFERROR(VLOOKUP($B29,'Round (4)'!B:AP,41,0),0)</f>
        <v>0</v>
      </c>
      <c r="J29" s="162">
        <f>IFERROR(VLOOKUP($B29,'Round  (5)'!B:AL,37,0),0)</f>
        <v>0</v>
      </c>
      <c r="K29" s="162">
        <f>IFERROR(VLOOKUP($B29,'Round  (6)'!B:AL,37,0),0)</f>
        <v>0</v>
      </c>
      <c r="L29" s="162">
        <f>IFERROR(VLOOKUP($B29,'Round  (7)'!B:AL,37,0),0)</f>
        <v>0</v>
      </c>
      <c r="M29" s="162">
        <f>IFERROR(VLOOKUP($B29,'Round  (8)'!B:AM,38,0),0)</f>
        <v>0</v>
      </c>
      <c r="N29" s="162">
        <f>IFERROR(VLOOKUP($B29,'Round  (9)'!B:AD,29,0),0)</f>
        <v>0</v>
      </c>
      <c r="O29" s="162">
        <f>IFERROR(VLOOKUP($B29,'Round  (10)'!B:T,19,0),0)</f>
        <v>0</v>
      </c>
      <c r="P29" s="162">
        <f>IFERROR(VLOOKUP($B29,'Round  (11)'!B:AC,26,0),0)</f>
        <v>0</v>
      </c>
      <c r="Q29" s="162">
        <f>IFERROR(VLOOKUP($B29,'Round  (12)'!B:X,23,0),0)</f>
        <v>0</v>
      </c>
      <c r="R29" s="11" cm="1">
        <f t="array" ref="R29">IFERROR(SUM(F29:P29)-SUM(LARGE(F29:P29,{1,2})),F29)</f>
        <v>0</v>
      </c>
      <c r="S29" s="35" t="e">
        <f>VLOOKUP(B29,#REF!,9,0)+#REF!</f>
        <v>#REF!</v>
      </c>
      <c r="T29" s="165">
        <f t="shared" si="5"/>
        <v>0</v>
      </c>
      <c r="U29" s="162">
        <f t="shared" si="6"/>
        <v>0</v>
      </c>
      <c r="V29" s="97">
        <f t="shared" si="3"/>
        <v>0</v>
      </c>
      <c r="W29" s="100">
        <f t="shared" si="4"/>
        <v>0</v>
      </c>
      <c r="Z29" s="69">
        <v>28</v>
      </c>
      <c r="AA29" s="131" t="s">
        <v>13</v>
      </c>
      <c r="AB29" s="69" t="s">
        <v>389</v>
      </c>
      <c r="AC29" s="69" t="s">
        <v>363</v>
      </c>
      <c r="AD29" s="69" t="s">
        <v>347</v>
      </c>
      <c r="AG29" s="69" t="s">
        <v>394</v>
      </c>
      <c r="AH29" s="132"/>
      <c r="AI29" s="69"/>
      <c r="AJ29" s="69"/>
    </row>
    <row r="30" spans="1:36" x14ac:dyDescent="0.3">
      <c r="A30" s="77">
        <v>28</v>
      </c>
      <c r="B30" s="168" t="s">
        <v>8</v>
      </c>
      <c r="C30" s="45" t="str">
        <f t="shared" si="0"/>
        <v>S</v>
      </c>
      <c r="D30" s="45" t="str">
        <f t="shared" si="1"/>
        <v>Portsmouth</v>
      </c>
      <c r="E30" s="45" t="str">
        <f t="shared" si="2"/>
        <v>M</v>
      </c>
      <c r="F30" s="162">
        <f>IFERROR(VLOOKUP(B30,'Round 1'!B:AM,38,0),0)</f>
        <v>11</v>
      </c>
      <c r="G30" s="162">
        <f>IFERROR(VLOOKUP($B30,'Round  (2)'!B:AI,37,0),0)</f>
        <v>0</v>
      </c>
      <c r="H30" s="162">
        <f>IFERROR(VLOOKUP($B30,'Round  (3)'!B:AQ,44,0),0)</f>
        <v>0</v>
      </c>
      <c r="I30" s="162">
        <f>IFERROR(VLOOKUP($B30,'Round (4)'!B:AP,41,0),0)</f>
        <v>12</v>
      </c>
      <c r="J30" s="162">
        <f>IFERROR(VLOOKUP($B30,'Round  (5)'!B:AL,37,0),0)</f>
        <v>1</v>
      </c>
      <c r="K30" s="162">
        <f>IFERROR(VLOOKUP($B30,'Round  (6)'!B:AL,37,0),0)</f>
        <v>7</v>
      </c>
      <c r="L30" s="162">
        <f>IFERROR(VLOOKUP($B30,'Round  (7)'!B:AL,37,0),0)</f>
        <v>13</v>
      </c>
      <c r="M30" s="162">
        <f>IFERROR(VLOOKUP($B30,'Round  (8)'!B:AM,38,0),0)</f>
        <v>4</v>
      </c>
      <c r="N30" s="162">
        <f>IFERROR(VLOOKUP($B30,'Round  (9)'!B:AD,29,0),0)</f>
        <v>5</v>
      </c>
      <c r="O30" s="162">
        <f>IFERROR(VLOOKUP($B30,'Round  (10)'!B:T,19,0),0)</f>
        <v>0</v>
      </c>
      <c r="P30" s="162">
        <f>IFERROR(VLOOKUP($B30,'Round  (11)'!B:AC,26,0),0)</f>
        <v>8</v>
      </c>
      <c r="Q30" s="162">
        <f>IFERROR(VLOOKUP($B30,'Round  (12)'!B:X,23,0),0)</f>
        <v>31</v>
      </c>
      <c r="R30" s="11" cm="1">
        <f t="array" ref="R30">IFERROR(SUM(F30:P30)-SUM(LARGE(F30:P30,{1,2})),F30)</f>
        <v>36</v>
      </c>
      <c r="S30" s="35" t="e">
        <f>VLOOKUP(B30,#REF!,9,0)+#REF!</f>
        <v>#REF!</v>
      </c>
      <c r="T30" s="165">
        <f t="shared" si="5"/>
        <v>92</v>
      </c>
      <c r="U30" s="162">
        <f t="shared" si="6"/>
        <v>92</v>
      </c>
      <c r="V30" s="97">
        <f t="shared" si="3"/>
        <v>0</v>
      </c>
      <c r="W30" s="100">
        <f t="shared" si="4"/>
        <v>0</v>
      </c>
      <c r="Z30" s="69">
        <v>58</v>
      </c>
      <c r="AA30" s="131" t="s">
        <v>51</v>
      </c>
      <c r="AB30" s="69" t="s">
        <v>356</v>
      </c>
      <c r="AC30" s="69"/>
      <c r="AD30" s="69" t="s">
        <v>347</v>
      </c>
      <c r="AG30" s="69" t="s">
        <v>381</v>
      </c>
      <c r="AH30" s="132"/>
      <c r="AI30" s="69"/>
      <c r="AJ30" s="69"/>
    </row>
    <row r="31" spans="1:36" x14ac:dyDescent="0.3">
      <c r="A31" s="77">
        <v>29</v>
      </c>
      <c r="B31" s="168" t="s">
        <v>173</v>
      </c>
      <c r="C31" s="45" t="str">
        <f t="shared" si="0"/>
        <v>S</v>
      </c>
      <c r="D31" s="45" t="str">
        <f t="shared" si="1"/>
        <v>Poole</v>
      </c>
      <c r="E31" s="45" t="str">
        <f t="shared" si="2"/>
        <v>M</v>
      </c>
      <c r="F31" s="162">
        <f>IFERROR(VLOOKUP(B31,'Round 1'!B:AM,38,0),0)</f>
        <v>14</v>
      </c>
      <c r="G31" s="162">
        <f>IFERROR(VLOOKUP($B31,'Round  (2)'!B:AI,37,0),0)</f>
        <v>0</v>
      </c>
      <c r="H31" s="162">
        <f>IFERROR(VLOOKUP($B31,'Round  (3)'!B:AQ,44,0),0)</f>
        <v>0</v>
      </c>
      <c r="I31" s="162">
        <f>IFERROR(VLOOKUP($B31,'Round (4)'!B:AP,41,0),0)</f>
        <v>9</v>
      </c>
      <c r="J31" s="162">
        <f>IFERROR(VLOOKUP($B31,'Round  (5)'!B:AL,37,0),0)</f>
        <v>0</v>
      </c>
      <c r="K31" s="162">
        <f>IFERROR(VLOOKUP($B31,'Round  (6)'!B:AL,37,0),0)</f>
        <v>6</v>
      </c>
      <c r="L31" s="162">
        <f>IFERROR(VLOOKUP($B31,'Round  (7)'!B:AL,37,0),0)</f>
        <v>11</v>
      </c>
      <c r="M31" s="162">
        <f>IFERROR(VLOOKUP($B31,'Round  (8)'!B:AM,38,0),0)</f>
        <v>2</v>
      </c>
      <c r="N31" s="162">
        <f>IFERROR(VLOOKUP($B31,'Round  (9)'!B:AD,29,0),0)</f>
        <v>0</v>
      </c>
      <c r="O31" s="162">
        <f>IFERROR(VLOOKUP($B31,'Round  (10)'!B:T,19,0),0)</f>
        <v>0</v>
      </c>
      <c r="P31" s="162">
        <f>IFERROR(VLOOKUP($B31,'Round  (11)'!B:AC,26,0),0)</f>
        <v>2</v>
      </c>
      <c r="Q31" s="162">
        <f>IFERROR(VLOOKUP($B31,'Round  (12)'!B:X,23,0),0)</f>
        <v>17</v>
      </c>
      <c r="R31" s="11" cm="1">
        <f t="array" ref="R31">IFERROR(SUM(F31:P31)-SUM(LARGE(F31:P31,{1,2})),F31)</f>
        <v>19</v>
      </c>
      <c r="S31" s="35" t="e">
        <f>VLOOKUP(B31,#REF!,9,0)+#REF!</f>
        <v>#REF!</v>
      </c>
      <c r="T31" s="165">
        <f t="shared" si="5"/>
        <v>61</v>
      </c>
      <c r="U31" s="162">
        <f t="shared" si="6"/>
        <v>61</v>
      </c>
      <c r="V31" s="97">
        <f t="shared" si="3"/>
        <v>0</v>
      </c>
      <c r="W31" s="100">
        <f t="shared" si="4"/>
        <v>0</v>
      </c>
      <c r="Z31" s="69">
        <v>59</v>
      </c>
      <c r="AA31" s="131" t="s">
        <v>174</v>
      </c>
      <c r="AB31" s="69" t="s">
        <v>351</v>
      </c>
      <c r="AC31" s="69" t="s">
        <v>363</v>
      </c>
      <c r="AD31" s="69" t="s">
        <v>350</v>
      </c>
      <c r="AG31" s="69" t="s">
        <v>238</v>
      </c>
      <c r="AH31" s="132"/>
      <c r="AI31" s="69"/>
      <c r="AJ31" s="69"/>
    </row>
    <row r="32" spans="1:36" x14ac:dyDescent="0.3">
      <c r="A32" s="77">
        <v>30</v>
      </c>
      <c r="B32" s="168" t="s">
        <v>161</v>
      </c>
      <c r="C32" s="45">
        <f t="shared" si="0"/>
        <v>0</v>
      </c>
      <c r="D32" s="45" t="str">
        <f t="shared" si="1"/>
        <v>Portsmouth</v>
      </c>
      <c r="E32" s="45" t="str">
        <f t="shared" si="2"/>
        <v>M</v>
      </c>
      <c r="F32" s="162">
        <f>IFERROR(VLOOKUP(B32,'Round 1'!B:AM,38,0),0)</f>
        <v>15</v>
      </c>
      <c r="G32" s="162">
        <f>IFERROR(VLOOKUP($B32,'Round  (2)'!B:AI,37,0),0)</f>
        <v>0</v>
      </c>
      <c r="H32" s="162">
        <f>IFERROR(VLOOKUP($B32,'Round  (3)'!B:AQ,44,0),0)</f>
        <v>0</v>
      </c>
      <c r="I32" s="162">
        <f>IFERROR(VLOOKUP($B32,'Round (4)'!B:AP,41,0),0)</f>
        <v>10</v>
      </c>
      <c r="J32" s="162">
        <f>IFERROR(VLOOKUP($B32,'Round  (5)'!B:AL,37,0),0)</f>
        <v>2</v>
      </c>
      <c r="K32" s="162">
        <f>IFERROR(VLOOKUP($B32,'Round  (6)'!B:AL,37,0),0)</f>
        <v>0</v>
      </c>
      <c r="L32" s="162">
        <f>IFERROR(VLOOKUP($B32,'Round  (7)'!B:AL,37,0),0)</f>
        <v>7</v>
      </c>
      <c r="M32" s="162">
        <f>IFERROR(VLOOKUP($B32,'Round  (8)'!B:AM,38,0),0)</f>
        <v>0</v>
      </c>
      <c r="N32" s="162">
        <f>IFERROR(VLOOKUP($B32,'Round  (9)'!B:AD,29,0),0)</f>
        <v>6</v>
      </c>
      <c r="O32" s="162">
        <f>IFERROR(VLOOKUP($B32,'Round  (10)'!B:T,19,0),0)</f>
        <v>1</v>
      </c>
      <c r="P32" s="162">
        <f>IFERROR(VLOOKUP($B32,'Round  (11)'!B:AC,26,0),0)</f>
        <v>0</v>
      </c>
      <c r="Q32" s="162">
        <f>IFERROR(VLOOKUP($B32,'Round  (12)'!B:X,23,0),0)</f>
        <v>0</v>
      </c>
      <c r="R32" s="11" cm="1">
        <f t="array" ref="R32">IFERROR(SUM(F32:P32)-SUM(LARGE(F32:P32,{1,2})),F32)</f>
        <v>16</v>
      </c>
      <c r="S32" s="35" t="e">
        <f>VLOOKUP(B32,#REF!,9,0)+#REF!</f>
        <v>#REF!</v>
      </c>
      <c r="T32" s="165">
        <f t="shared" si="5"/>
        <v>41</v>
      </c>
      <c r="U32" s="162">
        <f t="shared" si="6"/>
        <v>41</v>
      </c>
      <c r="V32" s="97">
        <f t="shared" si="3"/>
        <v>0</v>
      </c>
      <c r="W32" s="100">
        <f t="shared" si="4"/>
        <v>0</v>
      </c>
      <c r="Z32" s="69">
        <v>20</v>
      </c>
      <c r="AA32" s="131" t="s">
        <v>374</v>
      </c>
      <c r="AB32" s="69" t="s">
        <v>356</v>
      </c>
      <c r="AC32" s="69"/>
      <c r="AD32" s="69" t="s">
        <v>350</v>
      </c>
      <c r="AG32" s="69" t="s">
        <v>240</v>
      </c>
      <c r="AH32" s="132"/>
      <c r="AI32" s="69"/>
      <c r="AJ32" s="69"/>
    </row>
    <row r="33" spans="1:36" x14ac:dyDescent="0.3">
      <c r="A33" s="77">
        <v>31</v>
      </c>
      <c r="B33" s="168" t="s">
        <v>171</v>
      </c>
      <c r="C33" s="45" t="str">
        <f t="shared" si="0"/>
        <v>S</v>
      </c>
      <c r="D33" s="45" t="str">
        <f t="shared" si="1"/>
        <v>Wiltshire</v>
      </c>
      <c r="E33" s="45" t="str">
        <f t="shared" si="2"/>
        <v>M</v>
      </c>
      <c r="F33" s="162">
        <f>IFERROR(VLOOKUP(B33,'Round 1'!B:AM,38,0),0)</f>
        <v>2</v>
      </c>
      <c r="G33" s="162">
        <f>IFERROR(VLOOKUP($B33,'Round  (2)'!B:AI,37,0),0)</f>
        <v>0</v>
      </c>
      <c r="H33" s="162">
        <f>IFERROR(VLOOKUP($B33,'Round  (3)'!B:AQ,44,0),0)</f>
        <v>0</v>
      </c>
      <c r="I33" s="162">
        <f>IFERROR(VLOOKUP($B33,'Round (4)'!B:AP,41,0),0)</f>
        <v>15</v>
      </c>
      <c r="J33" s="162">
        <f>IFERROR(VLOOKUP($B33,'Round  (5)'!B:AL,37,0),0)</f>
        <v>0</v>
      </c>
      <c r="K33" s="162">
        <f>IFERROR(VLOOKUP($B33,'Round  (6)'!B:AL,37,0),0)</f>
        <v>0</v>
      </c>
      <c r="L33" s="162">
        <f>IFERROR(VLOOKUP($B33,'Round  (7)'!B:AL,37,0),0)</f>
        <v>0</v>
      </c>
      <c r="M33" s="162">
        <f>IFERROR(VLOOKUP($B33,'Round  (8)'!B:AM,38,0),0)</f>
        <v>1</v>
      </c>
      <c r="N33" s="162">
        <f>IFERROR(VLOOKUP($B33,'Round  (9)'!B:AD,29,0),0)</f>
        <v>0</v>
      </c>
      <c r="O33" s="162">
        <f>IFERROR(VLOOKUP($B33,'Round  (10)'!B:T,19,0),0)</f>
        <v>0</v>
      </c>
      <c r="P33" s="162">
        <f>IFERROR(VLOOKUP($B33,'Round  (11)'!B:AC,26,0),0)</f>
        <v>0</v>
      </c>
      <c r="Q33" s="162">
        <f>IFERROR(VLOOKUP($B33,'Round  (12)'!B:X,23,0),0)</f>
        <v>0</v>
      </c>
      <c r="R33" s="11" cm="1">
        <f t="array" ref="R33">IFERROR(SUM(F33:P33)-SUM(LARGE(F33:P33,{1,2})),F33)</f>
        <v>1</v>
      </c>
      <c r="S33" s="35" t="e">
        <f>VLOOKUP(B33,#REF!,9,0)+#REF!</f>
        <v>#REF!</v>
      </c>
      <c r="T33" s="165">
        <f t="shared" si="5"/>
        <v>18</v>
      </c>
      <c r="U33" s="162">
        <f t="shared" si="6"/>
        <v>18</v>
      </c>
      <c r="V33" s="97">
        <f t="shared" si="3"/>
        <v>0</v>
      </c>
      <c r="W33" s="100">
        <f t="shared" si="4"/>
        <v>0</v>
      </c>
      <c r="Z33" s="69">
        <v>15</v>
      </c>
      <c r="AA33" s="131" t="s">
        <v>379</v>
      </c>
      <c r="AB33" s="69" t="s">
        <v>380</v>
      </c>
      <c r="AC33" s="69" t="s">
        <v>363</v>
      </c>
      <c r="AD33" s="69" t="s">
        <v>347</v>
      </c>
      <c r="AG33" s="69" t="s">
        <v>56</v>
      </c>
      <c r="AH33" s="132"/>
      <c r="AI33" s="69"/>
      <c r="AJ33" s="69"/>
    </row>
    <row r="34" spans="1:36" x14ac:dyDescent="0.3">
      <c r="A34" s="77">
        <v>32</v>
      </c>
      <c r="B34" s="168" t="s">
        <v>180</v>
      </c>
      <c r="C34" s="45" t="str">
        <f t="shared" si="0"/>
        <v>L</v>
      </c>
      <c r="D34" s="45" t="str">
        <f t="shared" si="1"/>
        <v>Dorchester</v>
      </c>
      <c r="E34" s="45" t="str">
        <f t="shared" si="2"/>
        <v>M</v>
      </c>
      <c r="F34" s="162">
        <f>IFERROR(VLOOKUP(B34,'Round 1'!B:AM,38,0),0)</f>
        <v>0</v>
      </c>
      <c r="G34" s="162">
        <f>IFERROR(VLOOKUP($B34,'Round  (2)'!B:AI,37,0),0)</f>
        <v>0</v>
      </c>
      <c r="H34" s="162">
        <f>IFERROR(VLOOKUP($B34,'Round  (3)'!B:AQ,44,0),0)</f>
        <v>0</v>
      </c>
      <c r="I34" s="162">
        <f>IFERROR(VLOOKUP($B34,'Round (4)'!B:AP,41,0),0)</f>
        <v>7</v>
      </c>
      <c r="J34" s="162">
        <f>IFERROR(VLOOKUP($B34,'Round  (5)'!B:AL,37,0),0)</f>
        <v>0</v>
      </c>
      <c r="K34" s="162">
        <f>IFERROR(VLOOKUP($B34,'Round  (6)'!B:AL,37,0),0)</f>
        <v>0</v>
      </c>
      <c r="L34" s="162">
        <f>IFERROR(VLOOKUP($B34,'Round  (7)'!B:AL,37,0),0)</f>
        <v>0</v>
      </c>
      <c r="M34" s="162">
        <f>IFERROR(VLOOKUP($B34,'Round  (8)'!B:AM,38,0),0)</f>
        <v>0</v>
      </c>
      <c r="N34" s="162">
        <f>IFERROR(VLOOKUP($B34,'Round  (9)'!B:AD,29,0),0)</f>
        <v>0</v>
      </c>
      <c r="O34" s="162">
        <f>IFERROR(VLOOKUP($B34,'Round  (10)'!B:T,19,0),0)</f>
        <v>0</v>
      </c>
      <c r="P34" s="162">
        <f>IFERROR(VLOOKUP($B34,'Round  (11)'!B:AC,26,0),0)</f>
        <v>0</v>
      </c>
      <c r="Q34" s="162">
        <f>IFERROR(VLOOKUP($B34,'Round  (12)'!B:X,23,0),0)</f>
        <v>0</v>
      </c>
      <c r="R34" s="11" cm="1">
        <f t="array" ref="R34">IFERROR(SUM(F34:P34)-SUM(LARGE(F34:P34,{1,2})),F34)</f>
        <v>0</v>
      </c>
      <c r="S34" s="35" t="e">
        <f>VLOOKUP(B34,#REF!,9,0)+#REF!</f>
        <v>#REF!</v>
      </c>
      <c r="T34" s="165">
        <f t="shared" si="5"/>
        <v>7</v>
      </c>
      <c r="U34" s="162">
        <f t="shared" si="6"/>
        <v>7</v>
      </c>
      <c r="V34" s="97">
        <f t="shared" si="3"/>
        <v>0</v>
      </c>
      <c r="W34" s="100">
        <f t="shared" si="4"/>
        <v>0</v>
      </c>
      <c r="Z34" s="69">
        <v>3</v>
      </c>
      <c r="AA34" s="131" t="s">
        <v>111</v>
      </c>
      <c r="AB34" s="69" t="s">
        <v>368</v>
      </c>
      <c r="AC34" s="69" t="s">
        <v>363</v>
      </c>
      <c r="AD34" s="69" t="s">
        <v>347</v>
      </c>
      <c r="AG34" s="69" t="s">
        <v>83</v>
      </c>
      <c r="AH34" s="132"/>
      <c r="AI34" s="69"/>
      <c r="AJ34" s="69"/>
    </row>
    <row r="35" spans="1:36" x14ac:dyDescent="0.3">
      <c r="A35" s="77">
        <v>33</v>
      </c>
      <c r="B35" s="168" t="s">
        <v>385</v>
      </c>
      <c r="C35" s="45">
        <f t="shared" ref="C35:C66" si="7">IFERROR(VLOOKUP(B35,$AA$3:$AC$150,3,0),"0")</f>
        <v>0</v>
      </c>
      <c r="D35" s="45" t="str">
        <f t="shared" ref="D35:D66" si="8">IFERROR(VLOOKUP(B35,$AA$3:$AC$150,2,0),"")</f>
        <v>Portsmouth</v>
      </c>
      <c r="E35" s="45" t="str">
        <f t="shared" ref="E35:E66" si="9">IFERROR(VLOOKUP(B35,$AA$3:$AD$150,4,0),"NM")</f>
        <v>M</v>
      </c>
      <c r="F35" s="162">
        <f>IFERROR(VLOOKUP(B35,'Round 1'!B:AM,38,0),0)</f>
        <v>0</v>
      </c>
      <c r="G35" s="162">
        <f>IFERROR(VLOOKUP($B35,'Round  (2)'!B:AI,37,0),0)</f>
        <v>0</v>
      </c>
      <c r="H35" s="162">
        <f>IFERROR(VLOOKUP($B35,'Round  (3)'!B:AQ,44,0),0)</f>
        <v>0</v>
      </c>
      <c r="I35" s="162">
        <f>IFERROR(VLOOKUP($B35,'Round (4)'!B:AP,41,0),0)</f>
        <v>0</v>
      </c>
      <c r="J35" s="162">
        <f>IFERROR(VLOOKUP($B35,'Round  (5)'!B:AL,37,0),0)</f>
        <v>0</v>
      </c>
      <c r="K35" s="162">
        <f>IFERROR(VLOOKUP($B35,'Round  (6)'!B:AL,37,0),0)</f>
        <v>0</v>
      </c>
      <c r="L35" s="162">
        <f>IFERROR(VLOOKUP($B35,'Round  (7)'!B:AL,37,0),0)</f>
        <v>0</v>
      </c>
      <c r="M35" s="162">
        <f>IFERROR(VLOOKUP($B35,'Round  (8)'!B:AM,38,0),0)</f>
        <v>0</v>
      </c>
      <c r="N35" s="162">
        <f>IFERROR(VLOOKUP($B35,'Round  (9)'!B:AD,29,0),0)</f>
        <v>0</v>
      </c>
      <c r="O35" s="162">
        <f>IFERROR(VLOOKUP($B35,'Round  (10)'!B:T,19,0),0)</f>
        <v>0</v>
      </c>
      <c r="P35" s="162">
        <f>IFERROR(VLOOKUP($B35,'Round  (11)'!B:AC,26,0),0)</f>
        <v>0</v>
      </c>
      <c r="Q35" s="162">
        <f>IFERROR(VLOOKUP($B35,'Round  (12)'!B:X,23,0),0)</f>
        <v>0</v>
      </c>
      <c r="R35" s="11" cm="1">
        <f t="array" ref="R35">IFERROR(SUM(F35:P35)-SUM(LARGE(F35:P35,{1,2})),F35)</f>
        <v>0</v>
      </c>
      <c r="S35" s="35" t="e">
        <f>VLOOKUP(B35,#REF!,9,0)+#REF!</f>
        <v>#REF!</v>
      </c>
      <c r="T35" s="165">
        <f t="shared" si="5"/>
        <v>0</v>
      </c>
      <c r="U35" s="162">
        <f t="shared" si="6"/>
        <v>0</v>
      </c>
      <c r="V35" s="97">
        <f t="shared" ref="V35:V66" si="10">IFERROR(VLOOKUP(B35,$AG$3:$AI$151,2,0),0)</f>
        <v>0</v>
      </c>
      <c r="W35" s="100">
        <f t="shared" ref="W35:W66" si="11">IFERROR(VLOOKUP(B35,$AG$3:$AI$151,3,0),0)</f>
        <v>0</v>
      </c>
      <c r="Z35" s="69">
        <v>55</v>
      </c>
      <c r="AA35" s="131" t="s">
        <v>12</v>
      </c>
      <c r="AB35" s="69" t="s">
        <v>351</v>
      </c>
      <c r="AC35" s="69"/>
      <c r="AD35" s="69" t="s">
        <v>347</v>
      </c>
      <c r="AG35" s="69" t="s">
        <v>391</v>
      </c>
      <c r="AH35" s="132"/>
      <c r="AI35" s="69"/>
      <c r="AJ35" s="69"/>
    </row>
    <row r="36" spans="1:36" x14ac:dyDescent="0.3">
      <c r="A36" s="77">
        <v>34</v>
      </c>
      <c r="B36" s="168" t="s">
        <v>175</v>
      </c>
      <c r="C36" s="45">
        <f t="shared" si="7"/>
        <v>0</v>
      </c>
      <c r="D36" s="45" t="str">
        <f t="shared" si="8"/>
        <v>Southampton</v>
      </c>
      <c r="E36" s="45" t="str">
        <f t="shared" si="9"/>
        <v>M</v>
      </c>
      <c r="F36" s="162">
        <f>IFERROR(VLOOKUP(B36,'Round 1'!B:AM,38,0),0)</f>
        <v>0</v>
      </c>
      <c r="G36" s="162">
        <f>IFERROR(VLOOKUP($B36,'Round  (2)'!B:AI,37,0),0)</f>
        <v>0</v>
      </c>
      <c r="H36" s="162">
        <f>IFERROR(VLOOKUP($B36,'Round  (3)'!B:AQ,44,0),0)</f>
        <v>0</v>
      </c>
      <c r="I36" s="162">
        <f>IFERROR(VLOOKUP($B36,'Round (4)'!B:AP,41,0),0)</f>
        <v>5</v>
      </c>
      <c r="J36" s="162">
        <f>IFERROR(VLOOKUP($B36,'Round  (5)'!B:AL,37,0),0)</f>
        <v>0</v>
      </c>
      <c r="K36" s="162">
        <f>IFERROR(VLOOKUP($B36,'Round  (6)'!B:AL,37,0),0)</f>
        <v>0</v>
      </c>
      <c r="L36" s="162">
        <f>IFERROR(VLOOKUP($B36,'Round  (7)'!B:AL,37,0),0)</f>
        <v>1</v>
      </c>
      <c r="M36" s="162">
        <f>IFERROR(VLOOKUP($B36,'Round  (8)'!B:AM,38,0),0)</f>
        <v>1</v>
      </c>
      <c r="N36" s="162">
        <f>IFERROR(VLOOKUP($B36,'Round  (9)'!B:AD,29,0),0)</f>
        <v>0</v>
      </c>
      <c r="O36" s="162">
        <f>IFERROR(VLOOKUP($B36,'Round  (10)'!B:T,19,0),0)</f>
        <v>0</v>
      </c>
      <c r="P36" s="162">
        <f>IFERROR(VLOOKUP($B36,'Round  (11)'!B:AC,26,0),0)</f>
        <v>4</v>
      </c>
      <c r="Q36" s="162">
        <f>IFERROR(VLOOKUP($B36,'Round  (12)'!B:X,23,0),0)</f>
        <v>11</v>
      </c>
      <c r="R36" s="11" cm="1">
        <f t="array" ref="R36">IFERROR(SUM(F36:P36)-SUM(LARGE(F36:P36,{1,2})),F36)</f>
        <v>2</v>
      </c>
      <c r="S36" s="35" t="e">
        <f>VLOOKUP(B36,#REF!,9,0)+#REF!</f>
        <v>#REF!</v>
      </c>
      <c r="T36" s="165">
        <f t="shared" si="5"/>
        <v>22</v>
      </c>
      <c r="U36" s="162">
        <f t="shared" si="6"/>
        <v>22</v>
      </c>
      <c r="V36" s="97">
        <f t="shared" si="10"/>
        <v>0</v>
      </c>
      <c r="W36" s="100">
        <f t="shared" si="11"/>
        <v>0</v>
      </c>
      <c r="Z36" s="69">
        <v>11</v>
      </c>
      <c r="AA36" s="131" t="s">
        <v>383</v>
      </c>
      <c r="AB36" s="69" t="s">
        <v>384</v>
      </c>
      <c r="AC36" s="69"/>
      <c r="AD36" s="69" t="s">
        <v>347</v>
      </c>
      <c r="AG36" s="69" t="s">
        <v>4</v>
      </c>
      <c r="AH36" s="132"/>
      <c r="AI36" s="69"/>
      <c r="AJ36" s="69"/>
    </row>
    <row r="37" spans="1:36" x14ac:dyDescent="0.3">
      <c r="A37" s="77">
        <v>35</v>
      </c>
      <c r="B37" s="168" t="s">
        <v>88</v>
      </c>
      <c r="C37" s="45" t="str">
        <f t="shared" si="7"/>
        <v>S</v>
      </c>
      <c r="D37" s="45" t="str">
        <f t="shared" si="8"/>
        <v>Gosport</v>
      </c>
      <c r="E37" s="45" t="str">
        <f t="shared" si="9"/>
        <v>M</v>
      </c>
      <c r="F37" s="162">
        <f>IFERROR(VLOOKUP(B37,'Round 1'!B:AM,38,0),0)</f>
        <v>0</v>
      </c>
      <c r="G37" s="162">
        <f>IFERROR(VLOOKUP($B37,'Round  (2)'!B:AI,37,0),0)</f>
        <v>0</v>
      </c>
      <c r="H37" s="162">
        <f>IFERROR(VLOOKUP($B37,'Round  (3)'!B:AQ,44,0),0)</f>
        <v>0</v>
      </c>
      <c r="I37" s="162">
        <f>IFERROR(VLOOKUP($B37,'Round (4)'!B:AP,41,0),0)</f>
        <v>0</v>
      </c>
      <c r="J37" s="162">
        <f>IFERROR(VLOOKUP($B37,'Round  (5)'!B:AL,37,0),0)</f>
        <v>0</v>
      </c>
      <c r="K37" s="162">
        <f>IFERROR(VLOOKUP($B37,'Round  (6)'!B:AL,37,0),0)</f>
        <v>0</v>
      </c>
      <c r="L37" s="162">
        <f>IFERROR(VLOOKUP($B37,'Round  (7)'!B:AL,37,0),0)</f>
        <v>0</v>
      </c>
      <c r="M37" s="162">
        <f>IFERROR(VLOOKUP($B37,'Round  (8)'!B:AM,38,0),0)</f>
        <v>0</v>
      </c>
      <c r="N37" s="162">
        <f>IFERROR(VLOOKUP($B37,'Round  (9)'!B:AD,29,0),0)</f>
        <v>0</v>
      </c>
      <c r="O37" s="162">
        <f>IFERROR(VLOOKUP($B37,'Round  (10)'!B:T,19,0),0)</f>
        <v>0</v>
      </c>
      <c r="P37" s="162">
        <f>IFERROR(VLOOKUP($B37,'Round  (11)'!B:AC,26,0),0)</f>
        <v>0</v>
      </c>
      <c r="Q37" s="162">
        <f>IFERROR(VLOOKUP($B37,'Round  (12)'!B:X,23,0),0)</f>
        <v>0</v>
      </c>
      <c r="R37" s="11" cm="1">
        <f t="array" ref="R37">IFERROR(SUM(F37:P37)-SUM(LARGE(F37:P37,{1,2})),F37)</f>
        <v>0</v>
      </c>
      <c r="S37" s="35" t="e">
        <f>VLOOKUP(B37,#REF!,9,0)+#REF!</f>
        <v>#REF!</v>
      </c>
      <c r="T37" s="165">
        <f t="shared" si="5"/>
        <v>0</v>
      </c>
      <c r="U37" s="162">
        <f t="shared" si="6"/>
        <v>0</v>
      </c>
      <c r="V37" s="97">
        <f t="shared" si="10"/>
        <v>0</v>
      </c>
      <c r="W37" s="100">
        <f t="shared" si="11"/>
        <v>0</v>
      </c>
      <c r="Z37" s="69">
        <v>36</v>
      </c>
      <c r="AA37" s="131" t="s">
        <v>7</v>
      </c>
      <c r="AB37" s="69" t="s">
        <v>351</v>
      </c>
      <c r="AC37" s="69"/>
      <c r="AD37" s="69" t="s">
        <v>347</v>
      </c>
      <c r="AG37" s="69" t="s">
        <v>374</v>
      </c>
      <c r="AH37" s="132"/>
      <c r="AI37" s="69"/>
      <c r="AJ37" s="69"/>
    </row>
    <row r="38" spans="1:36" x14ac:dyDescent="0.3">
      <c r="A38" s="77">
        <v>36</v>
      </c>
      <c r="B38" s="168" t="s">
        <v>16</v>
      </c>
      <c r="C38" s="45" t="str">
        <f t="shared" si="7"/>
        <v>S</v>
      </c>
      <c r="D38" s="45" t="str">
        <f t="shared" si="8"/>
        <v>Gosport</v>
      </c>
      <c r="E38" s="45" t="str">
        <f t="shared" si="9"/>
        <v>M</v>
      </c>
      <c r="F38" s="162">
        <f>IFERROR(VLOOKUP(B38,'Round 1'!B:AM,38,0),0)</f>
        <v>4</v>
      </c>
      <c r="G38" s="162">
        <f>IFERROR(VLOOKUP($B38,'Round  (2)'!B:AI,37,0),0)</f>
        <v>0</v>
      </c>
      <c r="H38" s="162">
        <f>IFERROR(VLOOKUP($B38,'Round  (3)'!B:AQ,44,0),0)</f>
        <v>0</v>
      </c>
      <c r="I38" s="162">
        <f>IFERROR(VLOOKUP($B38,'Round (4)'!B:AP,41,0),0)</f>
        <v>9</v>
      </c>
      <c r="J38" s="162">
        <f>IFERROR(VLOOKUP($B38,'Round  (5)'!B:AL,37,0),0)</f>
        <v>0</v>
      </c>
      <c r="K38" s="162">
        <f>IFERROR(VLOOKUP($B38,'Round  (6)'!B:AL,37,0),0)</f>
        <v>0</v>
      </c>
      <c r="L38" s="162">
        <f>IFERROR(VLOOKUP($B38,'Round  (7)'!B:AL,37,0),0)</f>
        <v>0</v>
      </c>
      <c r="M38" s="162">
        <f>IFERROR(VLOOKUP($B38,'Round  (8)'!B:AM,38,0),0)</f>
        <v>0</v>
      </c>
      <c r="N38" s="162">
        <f>IFERROR(VLOOKUP($B38,'Round  (9)'!B:AD,29,0),0)</f>
        <v>0</v>
      </c>
      <c r="O38" s="162">
        <f>IFERROR(VLOOKUP($B38,'Round  (10)'!B:T,19,0),0)</f>
        <v>0</v>
      </c>
      <c r="P38" s="162">
        <f>IFERROR(VLOOKUP($B38,'Round  (11)'!B:AC,26,0),0)</f>
        <v>0</v>
      </c>
      <c r="Q38" s="162">
        <f>IFERROR(VLOOKUP($B38,'Round  (12)'!B:X,23,0),0)</f>
        <v>0</v>
      </c>
      <c r="R38" s="11" cm="1">
        <f t="array" ref="R38">IFERROR(SUM(F38:P38)-SUM(LARGE(F38:P38,{1,2})),F38)</f>
        <v>0</v>
      </c>
      <c r="S38" s="35" t="e">
        <f>VLOOKUP(B38,#REF!,9,0)+#REF!</f>
        <v>#REF!</v>
      </c>
      <c r="T38" s="165">
        <f t="shared" si="5"/>
        <v>13</v>
      </c>
      <c r="U38" s="162">
        <f t="shared" si="6"/>
        <v>13</v>
      </c>
      <c r="V38" s="97">
        <f t="shared" si="10"/>
        <v>0</v>
      </c>
      <c r="W38" s="100">
        <f t="shared" si="11"/>
        <v>0</v>
      </c>
      <c r="Z38" s="69">
        <v>18</v>
      </c>
      <c r="AA38" s="131" t="s">
        <v>240</v>
      </c>
      <c r="AB38" s="69" t="s">
        <v>386</v>
      </c>
      <c r="AC38" s="69" t="s">
        <v>390</v>
      </c>
      <c r="AD38" s="69" t="s">
        <v>350</v>
      </c>
      <c r="AG38" s="69" t="s">
        <v>8</v>
      </c>
      <c r="AH38" s="132"/>
      <c r="AI38" s="69"/>
      <c r="AJ38" s="69"/>
    </row>
    <row r="39" spans="1:36" x14ac:dyDescent="0.3">
      <c r="A39" s="77">
        <v>37</v>
      </c>
      <c r="B39" s="168" t="s">
        <v>391</v>
      </c>
      <c r="C39" s="45">
        <f t="shared" si="7"/>
        <v>0</v>
      </c>
      <c r="D39" s="45" t="str">
        <f t="shared" si="8"/>
        <v>Worthing</v>
      </c>
      <c r="E39" s="45" t="str">
        <f t="shared" si="9"/>
        <v>M</v>
      </c>
      <c r="F39" s="162">
        <f>IFERROR(VLOOKUP(B39,'Round 1'!B:AM,38,0),0)</f>
        <v>0</v>
      </c>
      <c r="G39" s="162">
        <f>IFERROR(VLOOKUP($B39,'Round  (2)'!B:AI,37,0),0)</f>
        <v>0</v>
      </c>
      <c r="H39" s="162">
        <f>IFERROR(VLOOKUP($B39,'Round  (3)'!B:AQ,44,0),0)</f>
        <v>0</v>
      </c>
      <c r="I39" s="162">
        <f>IFERROR(VLOOKUP($B39,'Round (4)'!B:AP,41,0),0)</f>
        <v>0</v>
      </c>
      <c r="J39" s="162">
        <f>IFERROR(VLOOKUP($B39,'Round  (5)'!B:AL,37,0),0)</f>
        <v>0</v>
      </c>
      <c r="K39" s="162">
        <f>IFERROR(VLOOKUP($B39,'Round  (6)'!B:AL,37,0),0)</f>
        <v>0</v>
      </c>
      <c r="L39" s="162">
        <f>IFERROR(VLOOKUP($B39,'Round  (7)'!B:AL,37,0),0)</f>
        <v>0</v>
      </c>
      <c r="M39" s="162">
        <f>IFERROR(VLOOKUP($B39,'Round  (8)'!B:AM,38,0),0)</f>
        <v>0</v>
      </c>
      <c r="N39" s="162">
        <f>IFERROR(VLOOKUP($B39,'Round  (9)'!B:AD,29,0),0)</f>
        <v>0</v>
      </c>
      <c r="O39" s="162">
        <f>IFERROR(VLOOKUP($B39,'Round  (10)'!B:T,19,0),0)</f>
        <v>4</v>
      </c>
      <c r="P39" s="162">
        <f>IFERROR(VLOOKUP($B39,'Round  (11)'!B:AC,26,0),0)</f>
        <v>0</v>
      </c>
      <c r="Q39" s="162">
        <f>IFERROR(VLOOKUP($B39,'Round  (12)'!B:X,23,0),0)</f>
        <v>0</v>
      </c>
      <c r="R39" s="11" cm="1">
        <f t="array" ref="R39">IFERROR(SUM(F39:P39)-SUM(LARGE(F39:P39,{1,2})),F39)</f>
        <v>0</v>
      </c>
      <c r="S39" s="35" t="e">
        <f>VLOOKUP(B39,#REF!,9,0)+#REF!</f>
        <v>#REF!</v>
      </c>
      <c r="T39" s="165">
        <f t="shared" si="5"/>
        <v>4</v>
      </c>
      <c r="U39" s="162">
        <f t="shared" si="6"/>
        <v>4</v>
      </c>
      <c r="V39" s="97">
        <f t="shared" si="10"/>
        <v>0</v>
      </c>
      <c r="W39" s="100">
        <f t="shared" si="11"/>
        <v>0</v>
      </c>
      <c r="Z39" s="69">
        <v>48</v>
      </c>
      <c r="AA39" s="131" t="s">
        <v>385</v>
      </c>
      <c r="AB39" s="69" t="s">
        <v>351</v>
      </c>
      <c r="AC39" s="69"/>
      <c r="AD39" s="69" t="s">
        <v>347</v>
      </c>
      <c r="AG39" s="69" t="s">
        <v>77</v>
      </c>
      <c r="AH39" s="132"/>
      <c r="AI39" s="69"/>
      <c r="AJ39" s="69"/>
    </row>
    <row r="40" spans="1:36" x14ac:dyDescent="0.3">
      <c r="A40" s="77">
        <v>38</v>
      </c>
      <c r="B40" s="168" t="s">
        <v>392</v>
      </c>
      <c r="C40" s="45">
        <f t="shared" si="7"/>
        <v>0</v>
      </c>
      <c r="D40" s="45" t="str">
        <f t="shared" si="8"/>
        <v>Portsmouth</v>
      </c>
      <c r="E40" s="45" t="str">
        <f t="shared" si="9"/>
        <v>M</v>
      </c>
      <c r="F40" s="162">
        <f>IFERROR(VLOOKUP(B40,'Round 1'!B:AM,38,0),0)</f>
        <v>1</v>
      </c>
      <c r="G40" s="162">
        <f>IFERROR(VLOOKUP($B40,'Round  (2)'!B:AI,37,0),0)</f>
        <v>0</v>
      </c>
      <c r="H40" s="162">
        <f>IFERROR(VLOOKUP($B40,'Round  (3)'!B:AQ,44,0),0)</f>
        <v>0</v>
      </c>
      <c r="I40" s="162">
        <f>IFERROR(VLOOKUP($B40,'Round (4)'!B:AP,41,0),0)</f>
        <v>6</v>
      </c>
      <c r="J40" s="162">
        <f>IFERROR(VLOOKUP($B40,'Round  (5)'!B:AL,37,0),0)</f>
        <v>0</v>
      </c>
      <c r="K40" s="162">
        <f>IFERROR(VLOOKUP($B40,'Round  (6)'!B:AL,37,0),0)</f>
        <v>2</v>
      </c>
      <c r="L40" s="162">
        <f>IFERROR(VLOOKUP($B40,'Round  (7)'!B:AL,37,0),0)</f>
        <v>2</v>
      </c>
      <c r="M40" s="162">
        <f>IFERROR(VLOOKUP($B40,'Round  (8)'!B:AM,38,0),0)</f>
        <v>1</v>
      </c>
      <c r="N40" s="162">
        <f>IFERROR(VLOOKUP($B40,'Round  (9)'!B:AD,29,0),0)</f>
        <v>1</v>
      </c>
      <c r="O40" s="162">
        <f>IFERROR(VLOOKUP($B40,'Round  (10)'!B:T,19,0),0)</f>
        <v>1</v>
      </c>
      <c r="P40" s="162">
        <f>IFERROR(VLOOKUP($B40,'Round  (11)'!B:AC,26,0),0)</f>
        <v>2</v>
      </c>
      <c r="Q40" s="162">
        <f>IFERROR(VLOOKUP($B40,'Round  (12)'!B:X,23,0),0)</f>
        <v>0</v>
      </c>
      <c r="R40" s="11" cm="1">
        <f t="array" ref="R40">IFERROR(SUM(F40:P40)-SUM(LARGE(F40:P40,{1,2})),F40)</f>
        <v>8</v>
      </c>
      <c r="S40" s="35" t="e">
        <f>VLOOKUP(B40,#REF!,9,0)+#REF!</f>
        <v>#REF!</v>
      </c>
      <c r="T40" s="165">
        <f t="shared" si="5"/>
        <v>16</v>
      </c>
      <c r="U40" s="162">
        <f t="shared" si="6"/>
        <v>16</v>
      </c>
      <c r="V40" s="97">
        <f t="shared" si="10"/>
        <v>0</v>
      </c>
      <c r="W40" s="100">
        <f t="shared" si="11"/>
        <v>0</v>
      </c>
      <c r="Z40" s="69">
        <v>52</v>
      </c>
      <c r="AA40" s="131" t="s">
        <v>172</v>
      </c>
      <c r="AB40" s="69" t="s">
        <v>356</v>
      </c>
      <c r="AC40" s="69"/>
      <c r="AD40" s="69" t="s">
        <v>347</v>
      </c>
      <c r="AG40" s="69" t="s">
        <v>348</v>
      </c>
      <c r="AH40" s="132"/>
      <c r="AI40" s="69"/>
      <c r="AJ40" s="69"/>
    </row>
    <row r="41" spans="1:36" x14ac:dyDescent="0.3">
      <c r="A41" s="77">
        <v>39</v>
      </c>
      <c r="B41" s="168" t="s">
        <v>266</v>
      </c>
      <c r="C41" s="45">
        <f t="shared" si="7"/>
        <v>0</v>
      </c>
      <c r="D41" s="45" t="str">
        <f t="shared" si="8"/>
        <v>Trowbridge</v>
      </c>
      <c r="E41" s="45" t="str">
        <f t="shared" si="9"/>
        <v>M</v>
      </c>
      <c r="F41" s="162">
        <f>IFERROR(VLOOKUP(B41,'Round 1'!B:AM,38,0),0)</f>
        <v>2</v>
      </c>
      <c r="G41" s="162">
        <f>IFERROR(VLOOKUP($B41,'Round  (2)'!B:AI,37,0),0)</f>
        <v>0</v>
      </c>
      <c r="H41" s="162">
        <f>IFERROR(VLOOKUP($B41,'Round  (3)'!B:AQ,44,0),0)</f>
        <v>0</v>
      </c>
      <c r="I41" s="162">
        <f>IFERROR(VLOOKUP($B41,'Round (4)'!B:AP,41,0),0)</f>
        <v>0</v>
      </c>
      <c r="J41" s="162">
        <f>IFERROR(VLOOKUP($B41,'Round  (5)'!B:AL,37,0),0)</f>
        <v>0</v>
      </c>
      <c r="K41" s="162">
        <f>IFERROR(VLOOKUP($B41,'Round  (6)'!B:AL,37,0),0)</f>
        <v>0</v>
      </c>
      <c r="L41" s="162">
        <f>IFERROR(VLOOKUP($B41,'Round  (7)'!B:AL,37,0),0)</f>
        <v>0</v>
      </c>
      <c r="M41" s="162">
        <f>IFERROR(VLOOKUP($B41,'Round  (8)'!B:AM,38,0),0)</f>
        <v>0</v>
      </c>
      <c r="N41" s="162">
        <f>IFERROR(VLOOKUP($B41,'Round  (9)'!B:AD,29,0),0)</f>
        <v>0</v>
      </c>
      <c r="O41" s="162">
        <f>IFERROR(VLOOKUP($B41,'Round  (10)'!B:T,19,0),0)</f>
        <v>0</v>
      </c>
      <c r="P41" s="162">
        <f>IFERROR(VLOOKUP($B41,'Round  (11)'!B:AC,26,0),0)</f>
        <v>0</v>
      </c>
      <c r="Q41" s="162">
        <f>IFERROR(VLOOKUP($B41,'Round  (12)'!B:X,23,0),0)</f>
        <v>0</v>
      </c>
      <c r="R41" s="11" cm="1">
        <f t="array" ref="R41">IFERROR(SUM(F41:P41)-SUM(LARGE(F41:P41,{1,2})),F41)</f>
        <v>0</v>
      </c>
      <c r="S41" s="35" t="e">
        <f>VLOOKUP(B41,#REF!,9,0)+#REF!</f>
        <v>#REF!</v>
      </c>
      <c r="T41" s="165">
        <f t="shared" si="5"/>
        <v>2</v>
      </c>
      <c r="U41" s="162">
        <f t="shared" si="6"/>
        <v>2</v>
      </c>
      <c r="V41" s="97">
        <f t="shared" si="10"/>
        <v>0</v>
      </c>
      <c r="W41" s="100">
        <f t="shared" si="11"/>
        <v>0</v>
      </c>
      <c r="Z41" s="69">
        <v>54</v>
      </c>
      <c r="AA41" s="131" t="s">
        <v>17</v>
      </c>
      <c r="AB41" s="69" t="s">
        <v>351</v>
      </c>
      <c r="AC41" s="69" t="s">
        <v>363</v>
      </c>
      <c r="AD41" s="69" t="s">
        <v>350</v>
      </c>
      <c r="AG41" s="69" t="s">
        <v>360</v>
      </c>
      <c r="AH41" s="132"/>
      <c r="AI41" s="69"/>
      <c r="AJ41" s="69"/>
    </row>
    <row r="42" spans="1:36" x14ac:dyDescent="0.3">
      <c r="A42" s="77">
        <v>40</v>
      </c>
      <c r="B42" s="168" t="s">
        <v>117</v>
      </c>
      <c r="C42" s="45" t="str">
        <f t="shared" si="7"/>
        <v>0</v>
      </c>
      <c r="D42" s="45" t="str">
        <f t="shared" si="8"/>
        <v/>
      </c>
      <c r="E42" s="45" t="str">
        <f t="shared" si="9"/>
        <v>NM</v>
      </c>
      <c r="F42" s="162">
        <f>IFERROR(VLOOKUP(B42,'Round 1'!B:AM,38,0),0)</f>
        <v>7</v>
      </c>
      <c r="G42" s="162">
        <f>IFERROR(VLOOKUP($B42,'Round  (2)'!B:AI,37,0),0)</f>
        <v>0</v>
      </c>
      <c r="H42" s="162">
        <f>IFERROR(VLOOKUP($B42,'Round  (3)'!B:AQ,44,0),0)</f>
        <v>0</v>
      </c>
      <c r="I42" s="162">
        <f>IFERROR(VLOOKUP($B42,'Round (4)'!B:AP,41,0),0)</f>
        <v>9</v>
      </c>
      <c r="J42" s="162">
        <f>IFERROR(VLOOKUP($B42,'Round  (5)'!B:AL,37,0),0)</f>
        <v>1</v>
      </c>
      <c r="K42" s="162">
        <f>IFERROR(VLOOKUP($B42,'Round  (6)'!B:AL,37,0),0)</f>
        <v>3</v>
      </c>
      <c r="L42" s="162">
        <f>IFERROR(VLOOKUP($B42,'Round  (7)'!B:AL,37,0),0)</f>
        <v>11</v>
      </c>
      <c r="M42" s="162">
        <f>IFERROR(VLOOKUP($B42,'Round  (8)'!B:AM,38,0),0)</f>
        <v>1</v>
      </c>
      <c r="N42" s="162">
        <f>IFERROR(VLOOKUP($B42,'Round  (9)'!B:AD,29,0),0)</f>
        <v>0</v>
      </c>
      <c r="O42" s="162">
        <f>IFERROR(VLOOKUP($B42,'Round  (10)'!B:T,19,0),0)</f>
        <v>0</v>
      </c>
      <c r="P42" s="162">
        <f>IFERROR(VLOOKUP($B42,'Round  (11)'!B:AC,26,0),0)</f>
        <v>0</v>
      </c>
      <c r="Q42" s="162">
        <f>IFERROR(VLOOKUP($B42,'Round  (12)'!B:X,23,0),0)</f>
        <v>0</v>
      </c>
      <c r="R42" s="11" cm="1">
        <f t="array" ref="R42">IFERROR(SUM(F42:P42)-SUM(LARGE(F42:P42,{1,2})),F42)</f>
        <v>12</v>
      </c>
      <c r="S42" s="35" t="e">
        <f>VLOOKUP(B42,#REF!,9,0)+#REF!</f>
        <v>#REF!</v>
      </c>
      <c r="T42" s="165">
        <f t="shared" si="5"/>
        <v>32</v>
      </c>
      <c r="U42" s="162">
        <f t="shared" si="6"/>
        <v>32</v>
      </c>
      <c r="V42" s="97">
        <f t="shared" si="10"/>
        <v>0</v>
      </c>
      <c r="W42" s="100">
        <f t="shared" si="11"/>
        <v>0</v>
      </c>
      <c r="Z42" s="69"/>
      <c r="AA42" s="70" t="s">
        <v>0</v>
      </c>
      <c r="AB42" s="70" t="s">
        <v>387</v>
      </c>
      <c r="AC42" s="130" t="s">
        <v>388</v>
      </c>
      <c r="AD42" s="69"/>
      <c r="AG42" s="69" t="s">
        <v>483</v>
      </c>
      <c r="AH42" s="132"/>
      <c r="AI42" s="69"/>
      <c r="AJ42" s="69"/>
    </row>
    <row r="43" spans="1:36" x14ac:dyDescent="0.3">
      <c r="A43" s="77">
        <v>41</v>
      </c>
      <c r="B43" s="168" t="s">
        <v>357</v>
      </c>
      <c r="C43" s="45">
        <f t="shared" si="7"/>
        <v>0</v>
      </c>
      <c r="D43" s="45" t="str">
        <f t="shared" si="8"/>
        <v>Dorchester</v>
      </c>
      <c r="E43" s="45" t="str">
        <f t="shared" si="9"/>
        <v>M</v>
      </c>
      <c r="F43" s="162">
        <f>IFERROR(VLOOKUP(B43,'Round 1'!B:AM,38,0),0)</f>
        <v>0</v>
      </c>
      <c r="G43" s="162">
        <f>IFERROR(VLOOKUP($B43,'Round  (2)'!B:AI,37,0),0)</f>
        <v>0</v>
      </c>
      <c r="H43" s="162">
        <f>IFERROR(VLOOKUP($B43,'Round  (3)'!B:AQ,44,0),0)</f>
        <v>0</v>
      </c>
      <c r="I43" s="162">
        <f>IFERROR(VLOOKUP($B43,'Round (4)'!B:AP,41,0),0)</f>
        <v>0</v>
      </c>
      <c r="J43" s="162">
        <f>IFERROR(VLOOKUP($B43,'Round  (5)'!B:AL,37,0),0)</f>
        <v>0</v>
      </c>
      <c r="K43" s="162">
        <f>IFERROR(VLOOKUP($B43,'Round  (6)'!B:AL,37,0),0)</f>
        <v>0</v>
      </c>
      <c r="L43" s="162">
        <f>IFERROR(VLOOKUP($B43,'Round  (7)'!B:AL,37,0),0)</f>
        <v>0</v>
      </c>
      <c r="M43" s="162">
        <f>IFERROR(VLOOKUP($B43,'Round  (8)'!B:AM,38,0),0)</f>
        <v>0</v>
      </c>
      <c r="N43" s="162">
        <f>IFERROR(VLOOKUP($B43,'Round  (9)'!B:AD,29,0),0)</f>
        <v>0</v>
      </c>
      <c r="O43" s="162">
        <f>IFERROR(VLOOKUP($B43,'Round  (10)'!B:T,19,0),0)</f>
        <v>0</v>
      </c>
      <c r="P43" s="162">
        <f>IFERROR(VLOOKUP($B43,'Round  (11)'!B:AC,26,0),0)</f>
        <v>0</v>
      </c>
      <c r="Q43" s="162">
        <f>IFERROR(VLOOKUP($B43,'Round  (12)'!B:X,23,0),0)</f>
        <v>0</v>
      </c>
      <c r="R43" s="11" cm="1">
        <f t="array" ref="R43">IFERROR(SUM(F43:P43)-SUM(LARGE(F43:P43,{1,2})),F43)</f>
        <v>0</v>
      </c>
      <c r="S43" s="35" t="e">
        <f>VLOOKUP(B43,#REF!,9,0)+#REF!</f>
        <v>#REF!</v>
      </c>
      <c r="T43" s="165">
        <f t="shared" si="5"/>
        <v>0</v>
      </c>
      <c r="U43" s="162">
        <f t="shared" si="6"/>
        <v>0</v>
      </c>
      <c r="V43" s="97">
        <f t="shared" si="10"/>
        <v>0</v>
      </c>
      <c r="W43" s="100">
        <f t="shared" si="11"/>
        <v>0</v>
      </c>
      <c r="Z43" s="69">
        <v>1</v>
      </c>
      <c r="AA43" s="131" t="s">
        <v>371</v>
      </c>
      <c r="AB43" s="69" t="s">
        <v>362</v>
      </c>
      <c r="AC43" s="69" t="s">
        <v>363</v>
      </c>
      <c r="AD43" s="69" t="s">
        <v>350</v>
      </c>
      <c r="AG43" s="69" t="s">
        <v>365</v>
      </c>
      <c r="AH43" s="132"/>
      <c r="AI43" s="69"/>
      <c r="AJ43" s="69"/>
    </row>
    <row r="44" spans="1:36" x14ac:dyDescent="0.3">
      <c r="A44" s="77">
        <v>42</v>
      </c>
      <c r="B44" s="168" t="s">
        <v>394</v>
      </c>
      <c r="C44" s="45">
        <f t="shared" si="7"/>
        <v>0</v>
      </c>
      <c r="D44" s="45" t="str">
        <f t="shared" si="8"/>
        <v>Worthing</v>
      </c>
      <c r="E44" s="45" t="str">
        <f t="shared" si="9"/>
        <v>M</v>
      </c>
      <c r="F44" s="162">
        <f>IFERROR(VLOOKUP(B44,'Round 1'!B:AM,38,0),0)</f>
        <v>0</v>
      </c>
      <c r="G44" s="162">
        <f>IFERROR(VLOOKUP($B44,'Round  (2)'!B:AI,37,0),0)</f>
        <v>0</v>
      </c>
      <c r="H44" s="162">
        <f>IFERROR(VLOOKUP($B44,'Round  (3)'!B:AQ,44,0),0)</f>
        <v>0</v>
      </c>
      <c r="I44" s="162">
        <f>IFERROR(VLOOKUP($B44,'Round (4)'!B:AP,41,0),0)</f>
        <v>19</v>
      </c>
      <c r="J44" s="162">
        <f>IFERROR(VLOOKUP($B44,'Round  (5)'!B:AL,37,0),0)</f>
        <v>0</v>
      </c>
      <c r="K44" s="162">
        <f>IFERROR(VLOOKUP($B44,'Round  (6)'!B:AL,37,0),0)</f>
        <v>0</v>
      </c>
      <c r="L44" s="162">
        <f>IFERROR(VLOOKUP($B44,'Round  (7)'!B:AL,37,0),0)</f>
        <v>0</v>
      </c>
      <c r="M44" s="162">
        <f>IFERROR(VLOOKUP($B44,'Round  (8)'!B:AM,38,0),0)</f>
        <v>0</v>
      </c>
      <c r="N44" s="162">
        <f>IFERROR(VLOOKUP($B44,'Round  (9)'!B:AD,29,0),0)</f>
        <v>0</v>
      </c>
      <c r="O44" s="162">
        <f>IFERROR(VLOOKUP($B44,'Round  (10)'!B:T,19,0),0)</f>
        <v>7</v>
      </c>
      <c r="P44" s="162">
        <f>IFERROR(VLOOKUP($B44,'Round  (11)'!B:AC,26,0),0)</f>
        <v>0</v>
      </c>
      <c r="Q44" s="162">
        <f>IFERROR(VLOOKUP($B44,'Round  (12)'!B:X,23,0),0)</f>
        <v>0</v>
      </c>
      <c r="R44" s="11" cm="1">
        <f t="array" ref="R44">IFERROR(SUM(F44:P44)-SUM(LARGE(F44:P44,{1,2})),F44)</f>
        <v>0</v>
      </c>
      <c r="S44" s="35" t="e">
        <f>VLOOKUP(B44,#REF!,9,0)+#REF!</f>
        <v>#REF!</v>
      </c>
      <c r="T44" s="165">
        <f t="shared" si="5"/>
        <v>26</v>
      </c>
      <c r="U44" s="162">
        <f t="shared" si="6"/>
        <v>26</v>
      </c>
      <c r="V44" s="97">
        <f t="shared" si="10"/>
        <v>0</v>
      </c>
      <c r="W44" s="100">
        <f t="shared" si="11"/>
        <v>0</v>
      </c>
      <c r="Z44" s="69">
        <v>53</v>
      </c>
      <c r="AA44" s="131" t="s">
        <v>370</v>
      </c>
      <c r="AB44" s="69" t="s">
        <v>351</v>
      </c>
      <c r="AC44" s="69" t="s">
        <v>363</v>
      </c>
      <c r="AD44" s="69" t="s">
        <v>350</v>
      </c>
      <c r="AG44" s="69" t="s">
        <v>97</v>
      </c>
      <c r="AH44" s="132"/>
      <c r="AI44" s="69"/>
      <c r="AJ44" s="69"/>
    </row>
    <row r="45" spans="1:36" x14ac:dyDescent="0.3">
      <c r="A45" s="77">
        <v>43</v>
      </c>
      <c r="B45" s="168" t="s">
        <v>33</v>
      </c>
      <c r="C45" s="45">
        <f t="shared" si="7"/>
        <v>0</v>
      </c>
      <c r="D45" s="45" t="str">
        <f t="shared" si="8"/>
        <v>Bournemouth</v>
      </c>
      <c r="E45" s="45" t="str">
        <f t="shared" si="9"/>
        <v>M</v>
      </c>
      <c r="F45" s="162">
        <f>IFERROR(VLOOKUP(B45,'Round 1'!B:AM,38,0),0)</f>
        <v>3</v>
      </c>
      <c r="G45" s="162">
        <f>IFERROR(VLOOKUP($B45,'Round  (2)'!B:AI,37,0),0)</f>
        <v>0</v>
      </c>
      <c r="H45" s="162">
        <f>IFERROR(VLOOKUP($B45,'Round  (3)'!B:AQ,44,0),0)</f>
        <v>0</v>
      </c>
      <c r="I45" s="162">
        <f>IFERROR(VLOOKUP($B45,'Round (4)'!B:AP,41,0),0)</f>
        <v>12</v>
      </c>
      <c r="J45" s="162">
        <f>IFERROR(VLOOKUP($B45,'Round  (5)'!B:AL,37,0),0)</f>
        <v>0</v>
      </c>
      <c r="K45" s="162">
        <f>IFERROR(VLOOKUP($B45,'Round  (6)'!B:AL,37,0),0)</f>
        <v>1</v>
      </c>
      <c r="L45" s="162">
        <f>IFERROR(VLOOKUP($B45,'Round  (7)'!B:AL,37,0),0)</f>
        <v>0</v>
      </c>
      <c r="M45" s="162">
        <f>IFERROR(VLOOKUP($B45,'Round  (8)'!B:AM,38,0),0)</f>
        <v>4</v>
      </c>
      <c r="N45" s="162">
        <f>IFERROR(VLOOKUP($B45,'Round  (9)'!B:AD,29,0),0)</f>
        <v>6</v>
      </c>
      <c r="O45" s="162">
        <f>IFERROR(VLOOKUP($B45,'Round  (10)'!B:T,19,0),0)</f>
        <v>0</v>
      </c>
      <c r="P45" s="162">
        <f>IFERROR(VLOOKUP($B45,'Round  (11)'!B:AC,26,0),0)</f>
        <v>4</v>
      </c>
      <c r="Q45" s="162">
        <f>IFERROR(VLOOKUP($B45,'Round  (12)'!B:X,23,0),0)</f>
        <v>15</v>
      </c>
      <c r="R45" s="11" cm="1">
        <f t="array" ref="R45">IFERROR(SUM(F45:P45)-SUM(LARGE(F45:P45,{1,2})),F45)</f>
        <v>12</v>
      </c>
      <c r="S45" s="35" t="e">
        <f>VLOOKUP(B45,#REF!,9,0)+#REF!</f>
        <v>#REF!</v>
      </c>
      <c r="T45" s="165">
        <f t="shared" si="5"/>
        <v>45</v>
      </c>
      <c r="U45" s="162">
        <f t="shared" si="6"/>
        <v>45</v>
      </c>
      <c r="V45" s="97">
        <f t="shared" si="10"/>
        <v>0</v>
      </c>
      <c r="W45" s="100">
        <f t="shared" si="11"/>
        <v>0</v>
      </c>
      <c r="Z45" s="69">
        <v>21</v>
      </c>
      <c r="AA45" s="131" t="s">
        <v>8</v>
      </c>
      <c r="AB45" s="69" t="s">
        <v>351</v>
      </c>
      <c r="AC45" s="69" t="s">
        <v>363</v>
      </c>
      <c r="AD45" s="69" t="s">
        <v>347</v>
      </c>
      <c r="AG45" s="69" t="s">
        <v>30</v>
      </c>
      <c r="AH45" s="132"/>
      <c r="AI45" s="69"/>
      <c r="AJ45" s="69"/>
    </row>
    <row r="46" spans="1:36" x14ac:dyDescent="0.3">
      <c r="A46" s="77">
        <v>44</v>
      </c>
      <c r="B46" s="168" t="s">
        <v>13</v>
      </c>
      <c r="C46" s="45" t="str">
        <f t="shared" si="7"/>
        <v>S</v>
      </c>
      <c r="D46" s="45" t="str">
        <f t="shared" si="8"/>
        <v>Havant</v>
      </c>
      <c r="E46" s="45" t="str">
        <f t="shared" si="9"/>
        <v>M</v>
      </c>
      <c r="F46" s="162">
        <f>IFERROR(VLOOKUP(B46,'Round 1'!B:AM,38,0),0)</f>
        <v>0</v>
      </c>
      <c r="G46" s="162">
        <f>IFERROR(VLOOKUP($B46,'Round  (2)'!B:AI,37,0),0)</f>
        <v>0</v>
      </c>
      <c r="H46" s="162">
        <f>IFERROR(VLOOKUP($B46,'Round  (3)'!B:AQ,44,0),0)</f>
        <v>0</v>
      </c>
      <c r="I46" s="162">
        <f>IFERROR(VLOOKUP($B46,'Round (4)'!B:AP,41,0),0)</f>
        <v>0</v>
      </c>
      <c r="J46" s="162">
        <f>IFERROR(VLOOKUP($B46,'Round  (5)'!B:AL,37,0),0)</f>
        <v>0</v>
      </c>
      <c r="K46" s="162">
        <f>IFERROR(VLOOKUP($B46,'Round  (6)'!B:AL,37,0),0)</f>
        <v>0</v>
      </c>
      <c r="L46" s="162">
        <f>IFERROR(VLOOKUP($B46,'Round  (7)'!B:AL,37,0),0)</f>
        <v>5</v>
      </c>
      <c r="M46" s="162">
        <f>IFERROR(VLOOKUP($B46,'Round  (8)'!B:AM,38,0),0)</f>
        <v>0</v>
      </c>
      <c r="N46" s="162">
        <f>IFERROR(VLOOKUP($B46,'Round  (9)'!B:AD,29,0),0)</f>
        <v>3</v>
      </c>
      <c r="O46" s="162">
        <f>IFERROR(VLOOKUP($B46,'Round  (10)'!B:T,19,0),0)</f>
        <v>0</v>
      </c>
      <c r="P46" s="162">
        <f>IFERROR(VLOOKUP($B46,'Round  (11)'!B:AC,26,0),0)</f>
        <v>0</v>
      </c>
      <c r="Q46" s="162">
        <f>IFERROR(VLOOKUP($B46,'Round  (12)'!B:X,23,0),0)</f>
        <v>0</v>
      </c>
      <c r="R46" s="11" cm="1">
        <f t="array" ref="R46">IFERROR(SUM(F46:P46)-SUM(LARGE(F46:P46,{1,2})),F46)</f>
        <v>0</v>
      </c>
      <c r="S46" s="35" t="e">
        <f>VLOOKUP(B46,#REF!,9,0)+#REF!</f>
        <v>#REF!</v>
      </c>
      <c r="T46" s="165">
        <f t="shared" si="5"/>
        <v>8</v>
      </c>
      <c r="U46" s="162">
        <f t="shared" si="6"/>
        <v>8</v>
      </c>
      <c r="V46" s="97">
        <f t="shared" si="10"/>
        <v>0</v>
      </c>
      <c r="W46" s="100">
        <f t="shared" si="11"/>
        <v>0</v>
      </c>
      <c r="Z46" s="69">
        <v>29</v>
      </c>
      <c r="AA46" s="131" t="s">
        <v>5</v>
      </c>
      <c r="AB46" s="69" t="s">
        <v>375</v>
      </c>
      <c r="AC46" s="69"/>
      <c r="AD46" s="69" t="s">
        <v>347</v>
      </c>
      <c r="AG46" s="69" t="s">
        <v>179</v>
      </c>
      <c r="AH46" s="132"/>
      <c r="AI46" s="69"/>
      <c r="AJ46" s="69"/>
    </row>
    <row r="47" spans="1:36" x14ac:dyDescent="0.3">
      <c r="A47" s="77">
        <v>45</v>
      </c>
      <c r="B47" s="168" t="s">
        <v>158</v>
      </c>
      <c r="C47" s="45">
        <f t="shared" si="7"/>
        <v>0</v>
      </c>
      <c r="D47" s="45" t="str">
        <f t="shared" si="8"/>
        <v>Portsmouth</v>
      </c>
      <c r="E47" s="45" t="str">
        <f t="shared" si="9"/>
        <v>M</v>
      </c>
      <c r="F47" s="162">
        <f>IFERROR(VLOOKUP(B47,'Round 1'!B:AM,38,0),0)</f>
        <v>8</v>
      </c>
      <c r="G47" s="162">
        <f>IFERROR(VLOOKUP($B47,'Round  (2)'!B:AI,37,0),0)</f>
        <v>0</v>
      </c>
      <c r="H47" s="162">
        <f>IFERROR(VLOOKUP($B47,'Round  (3)'!B:AQ,44,0),0)</f>
        <v>0</v>
      </c>
      <c r="I47" s="162">
        <f>IFERROR(VLOOKUP($B47,'Round (4)'!B:AP,41,0),0)</f>
        <v>10</v>
      </c>
      <c r="J47" s="162">
        <f>IFERROR(VLOOKUP($B47,'Round  (5)'!B:AL,37,0),0)</f>
        <v>0</v>
      </c>
      <c r="K47" s="162">
        <f>IFERROR(VLOOKUP($B47,'Round  (6)'!B:AL,37,0),0)</f>
        <v>0</v>
      </c>
      <c r="L47" s="162">
        <f>IFERROR(VLOOKUP($B47,'Round  (7)'!B:AL,37,0),0)</f>
        <v>0</v>
      </c>
      <c r="M47" s="162">
        <f>IFERROR(VLOOKUP($B47,'Round  (8)'!B:AM,38,0),0)</f>
        <v>0</v>
      </c>
      <c r="N47" s="162">
        <f>IFERROR(VLOOKUP($B47,'Round  (9)'!B:AD,29,0),0)</f>
        <v>0</v>
      </c>
      <c r="O47" s="162">
        <f>IFERROR(VLOOKUP($B47,'Round  (10)'!B:T,19,0),0)</f>
        <v>0</v>
      </c>
      <c r="P47" s="162">
        <f>IFERROR(VLOOKUP($B47,'Round  (11)'!B:AC,26,0),0)</f>
        <v>0</v>
      </c>
      <c r="Q47" s="162">
        <f>IFERROR(VLOOKUP($B47,'Round  (12)'!B:X,23,0),0)</f>
        <v>25</v>
      </c>
      <c r="R47" s="11" cm="1">
        <f t="array" ref="R47">IFERROR(SUM(F47:P47)-SUM(LARGE(F47:P47,{1,2})),F47)</f>
        <v>0</v>
      </c>
      <c r="S47" s="35" t="e">
        <f>VLOOKUP(B47,#REF!,9,0)+#REF!</f>
        <v>#REF!</v>
      </c>
      <c r="T47" s="165">
        <f t="shared" si="5"/>
        <v>43</v>
      </c>
      <c r="U47" s="162">
        <f t="shared" si="6"/>
        <v>43</v>
      </c>
      <c r="V47" s="97">
        <f t="shared" si="10"/>
        <v>0</v>
      </c>
      <c r="W47" s="100">
        <f t="shared" si="11"/>
        <v>0</v>
      </c>
      <c r="Z47" s="69">
        <v>31</v>
      </c>
      <c r="AA47" s="131" t="s">
        <v>395</v>
      </c>
      <c r="AB47" s="69" t="s">
        <v>362</v>
      </c>
      <c r="AC47" s="69" t="s">
        <v>363</v>
      </c>
      <c r="AD47" s="69" t="s">
        <v>350</v>
      </c>
      <c r="AG47" s="69" t="s">
        <v>13</v>
      </c>
      <c r="AH47" s="132"/>
      <c r="AI47" s="69"/>
      <c r="AJ47" s="69"/>
    </row>
    <row r="48" spans="1:36" x14ac:dyDescent="0.3">
      <c r="A48" s="77">
        <v>46</v>
      </c>
      <c r="B48" s="168" t="s">
        <v>397</v>
      </c>
      <c r="C48" s="45">
        <f t="shared" si="7"/>
        <v>0</v>
      </c>
      <c r="D48" s="45" t="str">
        <f t="shared" si="8"/>
        <v>Christchurch</v>
      </c>
      <c r="E48" s="45" t="str">
        <f t="shared" si="9"/>
        <v>M</v>
      </c>
      <c r="F48" s="162">
        <f>IFERROR(VLOOKUP(B48,'Round 1'!B:AM,38,0),0)</f>
        <v>0</v>
      </c>
      <c r="G48" s="162">
        <f>IFERROR(VLOOKUP($B48,'Round  (2)'!B:AI,37,0),0)</f>
        <v>0</v>
      </c>
      <c r="H48" s="162">
        <f>IFERROR(VLOOKUP($B48,'Round  (3)'!B:AQ,44,0),0)</f>
        <v>0</v>
      </c>
      <c r="I48" s="162">
        <f>IFERROR(VLOOKUP($B48,'Round (4)'!B:AP,41,0),0)</f>
        <v>0</v>
      </c>
      <c r="J48" s="162">
        <f>IFERROR(VLOOKUP($B48,'Round  (5)'!B:AL,37,0),0)</f>
        <v>0</v>
      </c>
      <c r="K48" s="162">
        <f>IFERROR(VLOOKUP($B48,'Round  (6)'!B:AL,37,0),0)</f>
        <v>0</v>
      </c>
      <c r="L48" s="162">
        <f>IFERROR(VLOOKUP($B48,'Round  (7)'!B:AL,37,0),0)</f>
        <v>0</v>
      </c>
      <c r="M48" s="162">
        <f>IFERROR(VLOOKUP($B48,'Round  (8)'!B:AM,38,0),0)</f>
        <v>0</v>
      </c>
      <c r="N48" s="162">
        <f>IFERROR(VLOOKUP($B48,'Round  (9)'!B:AD,29,0),0)</f>
        <v>0</v>
      </c>
      <c r="O48" s="162">
        <f>IFERROR(VLOOKUP($B48,'Round  (10)'!B:T,19,0),0)</f>
        <v>0</v>
      </c>
      <c r="P48" s="162">
        <f>IFERROR(VLOOKUP($B48,'Round  (11)'!B:AC,26,0),0)</f>
        <v>0</v>
      </c>
      <c r="Q48" s="162">
        <f>IFERROR(VLOOKUP($B48,'Round  (12)'!B:X,23,0),0)</f>
        <v>0</v>
      </c>
      <c r="R48" s="11" cm="1">
        <f t="array" ref="R48">IFERROR(SUM(F48:P48)-SUM(LARGE(F48:P48,{1,2})),F48)</f>
        <v>0</v>
      </c>
      <c r="S48" s="35" t="e">
        <f>VLOOKUP(B48,#REF!,9,0)+#REF!</f>
        <v>#REF!</v>
      </c>
      <c r="T48" s="165">
        <f t="shared" si="5"/>
        <v>0</v>
      </c>
      <c r="U48" s="162">
        <f t="shared" si="6"/>
        <v>0</v>
      </c>
      <c r="V48" s="97">
        <f t="shared" si="10"/>
        <v>0</v>
      </c>
      <c r="W48" s="100">
        <f t="shared" si="11"/>
        <v>0</v>
      </c>
      <c r="Z48" s="69">
        <v>56</v>
      </c>
      <c r="AA48" s="131" t="s">
        <v>398</v>
      </c>
      <c r="AB48" s="69" t="s">
        <v>351</v>
      </c>
      <c r="AC48" s="69"/>
      <c r="AD48" s="69" t="s">
        <v>350</v>
      </c>
      <c r="AG48" s="69" t="s">
        <v>5</v>
      </c>
      <c r="AH48" s="132"/>
      <c r="AI48" s="69"/>
      <c r="AJ48" s="69"/>
    </row>
    <row r="49" spans="1:36" x14ac:dyDescent="0.3">
      <c r="A49" s="77">
        <v>47</v>
      </c>
      <c r="B49" s="168" t="s">
        <v>181</v>
      </c>
      <c r="C49" s="45">
        <f t="shared" si="7"/>
        <v>0</v>
      </c>
      <c r="D49" s="45" t="str">
        <f t="shared" si="8"/>
        <v>Portsmouth</v>
      </c>
      <c r="E49" s="45" t="str">
        <f t="shared" si="9"/>
        <v>NM</v>
      </c>
      <c r="F49" s="162">
        <f>IFERROR(VLOOKUP(B49,'Round 1'!B:AM,38,0),0)</f>
        <v>5</v>
      </c>
      <c r="G49" s="162">
        <f>IFERROR(VLOOKUP($B49,'Round  (2)'!B:AI,37,0),0)</f>
        <v>0</v>
      </c>
      <c r="H49" s="162">
        <f>IFERROR(VLOOKUP($B49,'Round  (3)'!B:AQ,44,0),0)</f>
        <v>0</v>
      </c>
      <c r="I49" s="162">
        <f>IFERROR(VLOOKUP($B49,'Round (4)'!B:AP,41,0),0)</f>
        <v>0</v>
      </c>
      <c r="J49" s="162">
        <f>IFERROR(VLOOKUP($B49,'Round  (5)'!B:AL,37,0),0)</f>
        <v>0</v>
      </c>
      <c r="K49" s="162">
        <f>IFERROR(VLOOKUP($B49,'Round  (6)'!B:AL,37,0),0)</f>
        <v>0</v>
      </c>
      <c r="L49" s="162">
        <f>IFERROR(VLOOKUP($B49,'Round  (7)'!B:AL,37,0),0)</f>
        <v>0</v>
      </c>
      <c r="M49" s="162">
        <f>IFERROR(VLOOKUP($B49,'Round  (8)'!B:AM,38,0),0)</f>
        <v>0</v>
      </c>
      <c r="N49" s="162">
        <f>IFERROR(VLOOKUP($B49,'Round  (9)'!B:AD,29,0),0)</f>
        <v>0</v>
      </c>
      <c r="O49" s="162">
        <f>IFERROR(VLOOKUP($B49,'Round  (10)'!B:T,19,0),0)</f>
        <v>0</v>
      </c>
      <c r="P49" s="162">
        <f>IFERROR(VLOOKUP($B49,'Round  (11)'!B:AC,26,0),0)</f>
        <v>0</v>
      </c>
      <c r="Q49" s="162">
        <f>IFERROR(VLOOKUP($B49,'Round  (12)'!B:X,23,0),0)</f>
        <v>0</v>
      </c>
      <c r="R49" s="11" cm="1">
        <f t="array" ref="R49">IFERROR(SUM(F49:P49)-SUM(LARGE(F49:P49,{1,2})),F49)</f>
        <v>0</v>
      </c>
      <c r="S49" s="35" t="e">
        <f>VLOOKUP(B49,#REF!,9,0)+#REF!</f>
        <v>#REF!</v>
      </c>
      <c r="T49" s="165">
        <f t="shared" si="5"/>
        <v>5</v>
      </c>
      <c r="U49" s="162">
        <f t="shared" si="6"/>
        <v>5</v>
      </c>
      <c r="V49" s="97">
        <f t="shared" si="10"/>
        <v>0</v>
      </c>
      <c r="W49" s="100">
        <f t="shared" si="11"/>
        <v>0</v>
      </c>
      <c r="Z49" s="69">
        <v>19</v>
      </c>
      <c r="AA49" s="131" t="s">
        <v>4</v>
      </c>
      <c r="AB49" s="69" t="s">
        <v>356</v>
      </c>
      <c r="AC49" s="69"/>
      <c r="AD49" s="69" t="s">
        <v>347</v>
      </c>
      <c r="AG49" s="69" t="s">
        <v>484</v>
      </c>
      <c r="AH49" s="132"/>
      <c r="AI49" s="69"/>
      <c r="AJ49" s="69"/>
    </row>
    <row r="50" spans="1:36" x14ac:dyDescent="0.3">
      <c r="A50" s="77">
        <v>48</v>
      </c>
      <c r="B50" s="168" t="s">
        <v>111</v>
      </c>
      <c r="C50" s="45" t="str">
        <f t="shared" si="7"/>
        <v>S</v>
      </c>
      <c r="D50" s="45" t="str">
        <f t="shared" si="8"/>
        <v>Wiltshire</v>
      </c>
      <c r="E50" s="45" t="str">
        <f t="shared" si="9"/>
        <v>M</v>
      </c>
      <c r="F50" s="162">
        <f>IFERROR(VLOOKUP(B50,'Round 1'!B:AM,38,0),0)</f>
        <v>0</v>
      </c>
      <c r="G50" s="162">
        <f>IFERROR(VLOOKUP($B50,'Round  (2)'!B:AI,37,0),0)</f>
        <v>0</v>
      </c>
      <c r="H50" s="162">
        <f>IFERROR(VLOOKUP($B50,'Round  (3)'!B:AQ,44,0),0)</f>
        <v>0</v>
      </c>
      <c r="I50" s="162">
        <f>IFERROR(VLOOKUP($B50,'Round (4)'!B:AP,41,0),0)</f>
        <v>0</v>
      </c>
      <c r="J50" s="162">
        <f>IFERROR(VLOOKUP($B50,'Round  (5)'!B:AL,37,0),0)</f>
        <v>0</v>
      </c>
      <c r="K50" s="162">
        <f>IFERROR(VLOOKUP($B50,'Round  (6)'!B:AL,37,0),0)</f>
        <v>0</v>
      </c>
      <c r="L50" s="162">
        <f>IFERROR(VLOOKUP($B50,'Round  (7)'!B:AL,37,0),0)</f>
        <v>0</v>
      </c>
      <c r="M50" s="162">
        <f>IFERROR(VLOOKUP($B50,'Round  (8)'!B:AM,38,0),0)</f>
        <v>0</v>
      </c>
      <c r="N50" s="162">
        <f>IFERROR(VLOOKUP($B50,'Round  (9)'!B:AD,29,0),0)</f>
        <v>0</v>
      </c>
      <c r="O50" s="162">
        <f>IFERROR(VLOOKUP($B50,'Round  (10)'!B:T,19,0),0)</f>
        <v>0</v>
      </c>
      <c r="P50" s="162">
        <f>IFERROR(VLOOKUP($B50,'Round  (11)'!B:AC,26,0),0)</f>
        <v>0</v>
      </c>
      <c r="Q50" s="162">
        <f>IFERROR(VLOOKUP($B50,'Round  (12)'!B:X,23,0),0)</f>
        <v>0</v>
      </c>
      <c r="R50" s="11" cm="1">
        <f t="array" ref="R50">IFERROR(SUM(F50:P50)-SUM(LARGE(F50:P50,{1,2})),F50)</f>
        <v>0</v>
      </c>
      <c r="S50" s="35" t="e">
        <f>VLOOKUP(B50,#REF!,9,0)+#REF!</f>
        <v>#REF!</v>
      </c>
      <c r="T50" s="165">
        <f t="shared" si="5"/>
        <v>0</v>
      </c>
      <c r="U50" s="162">
        <f t="shared" si="6"/>
        <v>0</v>
      </c>
      <c r="V50" s="97">
        <f t="shared" si="10"/>
        <v>0</v>
      </c>
      <c r="W50" s="100">
        <f t="shared" si="11"/>
        <v>0</v>
      </c>
      <c r="Z50" s="69">
        <v>37</v>
      </c>
      <c r="AA50" s="131" t="s">
        <v>11</v>
      </c>
      <c r="AB50" s="69" t="s">
        <v>352</v>
      </c>
      <c r="AC50" s="69"/>
      <c r="AD50" s="69" t="s">
        <v>350</v>
      </c>
      <c r="AG50" s="69" t="s">
        <v>485</v>
      </c>
      <c r="AH50" s="132"/>
      <c r="AI50" s="69"/>
      <c r="AJ50" s="69"/>
    </row>
    <row r="51" spans="1:36" x14ac:dyDescent="0.3">
      <c r="A51" s="77">
        <v>49</v>
      </c>
      <c r="B51" s="168" t="s">
        <v>399</v>
      </c>
      <c r="C51" s="45">
        <f t="shared" si="7"/>
        <v>0</v>
      </c>
      <c r="D51" s="45" t="str">
        <f t="shared" si="8"/>
        <v>Dorset</v>
      </c>
      <c r="E51" s="45" t="str">
        <f t="shared" si="9"/>
        <v>M</v>
      </c>
      <c r="F51" s="162">
        <f>IFERROR(VLOOKUP(B51,'Round 1'!B:AM,38,0),0)</f>
        <v>0</v>
      </c>
      <c r="G51" s="162">
        <f>IFERROR(VLOOKUP($B51,'Round  (2)'!B:AI,37,0),0)</f>
        <v>0</v>
      </c>
      <c r="H51" s="162">
        <f>IFERROR(VLOOKUP($B51,'Round  (3)'!B:AQ,44,0),0)</f>
        <v>0</v>
      </c>
      <c r="I51" s="162">
        <f>IFERROR(VLOOKUP($B51,'Round (4)'!B:AP,41,0),0)</f>
        <v>0</v>
      </c>
      <c r="J51" s="162">
        <f>IFERROR(VLOOKUP($B51,'Round  (5)'!B:AL,37,0),0)</f>
        <v>0</v>
      </c>
      <c r="K51" s="162">
        <f>IFERROR(VLOOKUP($B51,'Round  (6)'!B:AL,37,0),0)</f>
        <v>0</v>
      </c>
      <c r="L51" s="162">
        <f>IFERROR(VLOOKUP($B51,'Round  (7)'!B:AL,37,0),0)</f>
        <v>0</v>
      </c>
      <c r="M51" s="162">
        <f>IFERROR(VLOOKUP($B51,'Round  (8)'!B:AM,38,0),0)</f>
        <v>0</v>
      </c>
      <c r="N51" s="162">
        <f>IFERROR(VLOOKUP($B51,'Round  (9)'!B:AD,29,0),0)</f>
        <v>0</v>
      </c>
      <c r="O51" s="162">
        <f>IFERROR(VLOOKUP($B51,'Round  (10)'!B:T,19,0),0)</f>
        <v>0</v>
      </c>
      <c r="P51" s="162">
        <f>IFERROR(VLOOKUP($B51,'Round  (11)'!B:AC,26,0),0)</f>
        <v>0</v>
      </c>
      <c r="Q51" s="162">
        <f>IFERROR(VLOOKUP($B51,'Round  (12)'!B:X,23,0),0)</f>
        <v>0</v>
      </c>
      <c r="R51" s="11" cm="1">
        <f t="array" ref="R51">IFERROR(SUM(F51:P51)-SUM(LARGE(F51:P51,{1,2})),F51)</f>
        <v>0</v>
      </c>
      <c r="S51" s="35" t="e">
        <f>VLOOKUP(B51,#REF!,9,0)+#REF!</f>
        <v>#REF!</v>
      </c>
      <c r="T51" s="165">
        <f t="shared" si="5"/>
        <v>0</v>
      </c>
      <c r="U51" s="162">
        <f t="shared" si="6"/>
        <v>0</v>
      </c>
      <c r="V51" s="97">
        <f t="shared" si="10"/>
        <v>0</v>
      </c>
      <c r="W51" s="100">
        <f t="shared" si="11"/>
        <v>0</v>
      </c>
      <c r="Z51" s="69">
        <v>43</v>
      </c>
      <c r="AA51" s="131" t="s">
        <v>396</v>
      </c>
      <c r="AB51" s="69" t="s">
        <v>351</v>
      </c>
      <c r="AC51" s="69"/>
      <c r="AD51" s="69" t="s">
        <v>347</v>
      </c>
      <c r="AG51" s="69" t="s">
        <v>247</v>
      </c>
      <c r="AH51" s="132"/>
      <c r="AI51" s="69"/>
      <c r="AJ51" s="69"/>
    </row>
    <row r="52" spans="1:36" x14ac:dyDescent="0.3">
      <c r="A52" s="77">
        <v>50</v>
      </c>
      <c r="B52" s="168" t="s">
        <v>97</v>
      </c>
      <c r="C52" s="45">
        <f t="shared" si="7"/>
        <v>0</v>
      </c>
      <c r="D52" s="45" t="str">
        <f t="shared" si="8"/>
        <v>Worthing</v>
      </c>
      <c r="E52" s="45" t="str">
        <f t="shared" si="9"/>
        <v>M</v>
      </c>
      <c r="F52" s="162">
        <f>IFERROR(VLOOKUP(B52,'Round 1'!B:AM,38,0),0)</f>
        <v>0</v>
      </c>
      <c r="G52" s="162">
        <f>IFERROR(VLOOKUP($B52,'Round  (2)'!B:AI,37,0),0)</f>
        <v>0</v>
      </c>
      <c r="H52" s="162">
        <f>IFERROR(VLOOKUP($B52,'Round  (3)'!B:AQ,44,0),0)</f>
        <v>0</v>
      </c>
      <c r="I52" s="162">
        <f>IFERROR(VLOOKUP($B52,'Round (4)'!B:AP,41,0),0)</f>
        <v>0</v>
      </c>
      <c r="J52" s="162">
        <f>IFERROR(VLOOKUP($B52,'Round  (5)'!B:AL,37,0),0)</f>
        <v>0</v>
      </c>
      <c r="K52" s="162">
        <f>IFERROR(VLOOKUP($B52,'Round  (6)'!B:AL,37,0),0)</f>
        <v>0</v>
      </c>
      <c r="L52" s="162">
        <f>IFERROR(VLOOKUP($B52,'Round  (7)'!B:AL,37,0),0)</f>
        <v>0</v>
      </c>
      <c r="M52" s="162">
        <f>IFERROR(VLOOKUP($B52,'Round  (8)'!B:AM,38,0),0)</f>
        <v>0</v>
      </c>
      <c r="N52" s="162">
        <f>IFERROR(VLOOKUP($B52,'Round  (9)'!B:AD,29,0),0)</f>
        <v>0</v>
      </c>
      <c r="O52" s="162">
        <f>IFERROR(VLOOKUP($B52,'Round  (10)'!B:T,19,0),0)</f>
        <v>0</v>
      </c>
      <c r="P52" s="162">
        <f>IFERROR(VLOOKUP($B52,'Round  (11)'!B:AC,26,0),0)</f>
        <v>0</v>
      </c>
      <c r="Q52" s="162">
        <f>IFERROR(VLOOKUP($B52,'Round  (12)'!B:X,23,0),0)</f>
        <v>0</v>
      </c>
      <c r="R52" s="11" cm="1">
        <f t="array" ref="R52">IFERROR(SUM(F52:P52)-SUM(LARGE(F52:P52,{1,2})),F52)</f>
        <v>0</v>
      </c>
      <c r="S52" s="35" t="e">
        <f>VLOOKUP(B52,#REF!,9,0)+#REF!</f>
        <v>#REF!</v>
      </c>
      <c r="T52" s="165">
        <f t="shared" si="5"/>
        <v>0</v>
      </c>
      <c r="U52" s="162">
        <f t="shared" si="6"/>
        <v>0</v>
      </c>
      <c r="V52" s="97">
        <f t="shared" si="10"/>
        <v>0</v>
      </c>
      <c r="W52" s="100">
        <f t="shared" si="11"/>
        <v>0</v>
      </c>
      <c r="Z52" s="69">
        <v>2</v>
      </c>
      <c r="AA52" s="69" t="s">
        <v>476</v>
      </c>
      <c r="AB52" s="69" t="s">
        <v>351</v>
      </c>
      <c r="AC52" s="69"/>
      <c r="AD52" s="69" t="s">
        <v>350</v>
      </c>
      <c r="AG52" s="69" t="s">
        <v>395</v>
      </c>
      <c r="AH52" s="132"/>
      <c r="AI52" s="69"/>
      <c r="AJ52" s="69"/>
    </row>
    <row r="53" spans="1:36" x14ac:dyDescent="0.3">
      <c r="A53" s="77">
        <v>51</v>
      </c>
      <c r="B53" s="168" t="s">
        <v>93</v>
      </c>
      <c r="C53" s="45" t="str">
        <f t="shared" si="7"/>
        <v>L</v>
      </c>
      <c r="D53" s="45" t="str">
        <f t="shared" si="8"/>
        <v>Wiltshire</v>
      </c>
      <c r="E53" s="45" t="str">
        <f t="shared" si="9"/>
        <v>M</v>
      </c>
      <c r="F53" s="162">
        <f>IFERROR(VLOOKUP(B53,'Round 1'!B:AM,38,0),0)</f>
        <v>0</v>
      </c>
      <c r="G53" s="162">
        <f>IFERROR(VLOOKUP($B53,'Round  (2)'!B:AI,37,0),0)</f>
        <v>0</v>
      </c>
      <c r="H53" s="162">
        <f>IFERROR(VLOOKUP($B53,'Round  (3)'!B:AQ,44,0),0)</f>
        <v>0</v>
      </c>
      <c r="I53" s="162">
        <f>IFERROR(VLOOKUP($B53,'Round (4)'!B:AP,41,0),0)</f>
        <v>0</v>
      </c>
      <c r="J53" s="162">
        <f>IFERROR(VLOOKUP($B53,'Round  (5)'!B:AL,37,0),0)</f>
        <v>0</v>
      </c>
      <c r="K53" s="162">
        <f>IFERROR(VLOOKUP($B53,'Round  (6)'!B:AL,37,0),0)</f>
        <v>0</v>
      </c>
      <c r="L53" s="162">
        <f>IFERROR(VLOOKUP($B53,'Round  (7)'!B:AL,37,0),0)</f>
        <v>0</v>
      </c>
      <c r="M53" s="162">
        <f>IFERROR(VLOOKUP($B53,'Round  (8)'!B:AM,38,0),0)</f>
        <v>0</v>
      </c>
      <c r="N53" s="162">
        <f>IFERROR(VLOOKUP($B53,'Round  (9)'!B:AD,29,0),0)</f>
        <v>0</v>
      </c>
      <c r="O53" s="162">
        <f>IFERROR(VLOOKUP($B53,'Round  (10)'!B:T,19,0),0)</f>
        <v>0</v>
      </c>
      <c r="P53" s="162">
        <f>IFERROR(VLOOKUP($B53,'Round  (11)'!B:AC,26,0),0)</f>
        <v>0</v>
      </c>
      <c r="Q53" s="162">
        <f>IFERROR(VLOOKUP($B53,'Round  (12)'!B:X,23,0),0)</f>
        <v>0</v>
      </c>
      <c r="R53" s="11" cm="1">
        <f t="array" ref="R53">IFERROR(SUM(F53:P53)-SUM(LARGE(F53:P53,{1,2})),F53)</f>
        <v>0</v>
      </c>
      <c r="S53" s="35" t="e">
        <f>VLOOKUP(B53,#REF!,9,0)+#REF!</f>
        <v>#REF!</v>
      </c>
      <c r="T53" s="165">
        <f t="shared" si="5"/>
        <v>0</v>
      </c>
      <c r="U53" s="162">
        <f t="shared" si="6"/>
        <v>0</v>
      </c>
      <c r="V53" s="97">
        <f t="shared" si="10"/>
        <v>0</v>
      </c>
      <c r="W53" s="100">
        <f t="shared" si="11"/>
        <v>0</v>
      </c>
      <c r="Z53" s="69">
        <v>5</v>
      </c>
      <c r="AA53" s="131" t="s">
        <v>478</v>
      </c>
      <c r="AB53" s="69" t="s">
        <v>423</v>
      </c>
      <c r="AC53" s="69" t="s">
        <v>363</v>
      </c>
      <c r="AD53" s="69" t="s">
        <v>350</v>
      </c>
      <c r="AG53" s="69" t="s">
        <v>180</v>
      </c>
      <c r="AH53" s="132"/>
      <c r="AI53" s="69"/>
      <c r="AJ53" s="69"/>
    </row>
    <row r="54" spans="1:36" x14ac:dyDescent="0.3">
      <c r="A54" s="77">
        <v>52</v>
      </c>
      <c r="B54" s="168" t="s">
        <v>403</v>
      </c>
      <c r="C54" s="45">
        <f t="shared" si="7"/>
        <v>0</v>
      </c>
      <c r="D54" s="45" t="str">
        <f t="shared" si="8"/>
        <v>Dorset</v>
      </c>
      <c r="E54" s="45" t="str">
        <f t="shared" si="9"/>
        <v>M</v>
      </c>
      <c r="F54" s="162">
        <f>IFERROR(VLOOKUP(B54,'Round 1'!B:AM,38,0),0)</f>
        <v>0</v>
      </c>
      <c r="G54" s="162">
        <f>IFERROR(VLOOKUP($B54,'Round  (2)'!B:AI,37,0),0)</f>
        <v>0</v>
      </c>
      <c r="H54" s="162">
        <f>IFERROR(VLOOKUP($B54,'Round  (3)'!B:AQ,44,0),0)</f>
        <v>0</v>
      </c>
      <c r="I54" s="162">
        <f>IFERROR(VLOOKUP($B54,'Round (4)'!B:AP,41,0),0)</f>
        <v>0</v>
      </c>
      <c r="J54" s="162">
        <f>IFERROR(VLOOKUP($B54,'Round  (5)'!B:AL,37,0),0)</f>
        <v>0</v>
      </c>
      <c r="K54" s="162">
        <f>IFERROR(VLOOKUP($B54,'Round  (6)'!B:AL,37,0),0)</f>
        <v>0</v>
      </c>
      <c r="L54" s="162">
        <f>IFERROR(VLOOKUP($B54,'Round  (7)'!B:AL,37,0),0)</f>
        <v>0</v>
      </c>
      <c r="M54" s="162">
        <f>IFERROR(VLOOKUP($B54,'Round  (8)'!B:AM,38,0),0)</f>
        <v>0</v>
      </c>
      <c r="N54" s="162">
        <f>IFERROR(VLOOKUP($B54,'Round  (9)'!B:AD,29,0),0)</f>
        <v>0</v>
      </c>
      <c r="O54" s="162">
        <f>IFERROR(VLOOKUP($B54,'Round  (10)'!B:T,19,0),0)</f>
        <v>0</v>
      </c>
      <c r="P54" s="162">
        <f>IFERROR(VLOOKUP($B54,'Round  (11)'!B:AC,26,0),0)</f>
        <v>0</v>
      </c>
      <c r="Q54" s="162">
        <f>IFERROR(VLOOKUP($B54,'Round  (12)'!B:X,23,0),0)</f>
        <v>0</v>
      </c>
      <c r="R54" s="11" cm="1">
        <f t="array" ref="R54">IFERROR(SUM(F54:P54)-SUM(LARGE(F54:P54,{1,2})),F54)</f>
        <v>0</v>
      </c>
      <c r="S54" s="35" t="e">
        <f>VLOOKUP(B54,#REF!,9,0)+#REF!</f>
        <v>#REF!</v>
      </c>
      <c r="T54" s="165">
        <f t="shared" si="5"/>
        <v>0</v>
      </c>
      <c r="U54" s="162">
        <f t="shared" si="6"/>
        <v>0</v>
      </c>
      <c r="V54" s="97">
        <f t="shared" si="10"/>
        <v>0</v>
      </c>
      <c r="W54" s="100">
        <f t="shared" si="11"/>
        <v>0</v>
      </c>
      <c r="Z54" s="69">
        <v>6</v>
      </c>
      <c r="AA54" s="131" t="s">
        <v>479</v>
      </c>
      <c r="AB54" s="69" t="s">
        <v>351</v>
      </c>
      <c r="AC54" s="69"/>
      <c r="AD54" s="69" t="s">
        <v>350</v>
      </c>
      <c r="AG54" s="69" t="s">
        <v>318</v>
      </c>
      <c r="AH54" s="132"/>
      <c r="AI54" s="69"/>
      <c r="AJ54" s="69"/>
    </row>
    <row r="55" spans="1:36" x14ac:dyDescent="0.3">
      <c r="A55" s="77">
        <v>53</v>
      </c>
      <c r="B55" s="168" t="s">
        <v>12</v>
      </c>
      <c r="C55" s="45">
        <f t="shared" si="7"/>
        <v>0</v>
      </c>
      <c r="D55" s="45" t="str">
        <f t="shared" si="8"/>
        <v>Portsmouth</v>
      </c>
      <c r="E55" s="45" t="str">
        <f t="shared" si="9"/>
        <v>M</v>
      </c>
      <c r="F55" s="162">
        <f>IFERROR(VLOOKUP(B55,'Round 1'!B:AM,38,0),0)</f>
        <v>8</v>
      </c>
      <c r="G55" s="162">
        <f>IFERROR(VLOOKUP($B55,'Round  (2)'!B:AI,37,0),0)</f>
        <v>0</v>
      </c>
      <c r="H55" s="162">
        <f>IFERROR(VLOOKUP($B55,'Round  (3)'!B:AQ,44,0),0)</f>
        <v>0</v>
      </c>
      <c r="I55" s="162">
        <f>IFERROR(VLOOKUP($B55,'Round (4)'!B:AP,41,0),0)</f>
        <v>0</v>
      </c>
      <c r="J55" s="162">
        <f>IFERROR(VLOOKUP($B55,'Round  (5)'!B:AL,37,0),0)</f>
        <v>0</v>
      </c>
      <c r="K55" s="162">
        <f>IFERROR(VLOOKUP($B55,'Round  (6)'!B:AL,37,0),0)</f>
        <v>0</v>
      </c>
      <c r="L55" s="162">
        <f>IFERROR(VLOOKUP($B55,'Round  (7)'!B:AL,37,0),0)</f>
        <v>0</v>
      </c>
      <c r="M55" s="162">
        <f>IFERROR(VLOOKUP($B55,'Round  (8)'!B:AM,38,0),0)</f>
        <v>0</v>
      </c>
      <c r="N55" s="162">
        <f>IFERROR(VLOOKUP($B55,'Round  (9)'!B:AD,29,0),0)</f>
        <v>0</v>
      </c>
      <c r="O55" s="162">
        <f>IFERROR(VLOOKUP($B55,'Round  (10)'!B:T,19,0),0)</f>
        <v>0</v>
      </c>
      <c r="P55" s="162">
        <f>IFERROR(VLOOKUP($B55,'Round  (11)'!B:AC,26,0),0)</f>
        <v>0</v>
      </c>
      <c r="Q55" s="162">
        <f>IFERROR(VLOOKUP($B55,'Round  (12)'!B:X,23,0),0)</f>
        <v>0</v>
      </c>
      <c r="R55" s="11" cm="1">
        <f t="array" ref="R55">IFERROR(SUM(F55:P55)-SUM(LARGE(F55:P55,{1,2})),F55)</f>
        <v>0</v>
      </c>
      <c r="S55" s="35" t="e">
        <f>VLOOKUP(B55,#REF!,9,0)+#REF!</f>
        <v>#REF!</v>
      </c>
      <c r="T55" s="165">
        <f t="shared" si="5"/>
        <v>8</v>
      </c>
      <c r="U55" s="162">
        <f t="shared" si="6"/>
        <v>8</v>
      </c>
      <c r="V55" s="97">
        <f t="shared" si="10"/>
        <v>0</v>
      </c>
      <c r="W55" s="100">
        <f t="shared" si="11"/>
        <v>0</v>
      </c>
      <c r="Z55" s="69">
        <v>10</v>
      </c>
      <c r="AA55" s="131" t="s">
        <v>300</v>
      </c>
      <c r="AB55" s="69" t="s">
        <v>351</v>
      </c>
      <c r="AC55" s="69"/>
      <c r="AD55" s="69" t="s">
        <v>347</v>
      </c>
      <c r="AG55" s="69" t="s">
        <v>486</v>
      </c>
      <c r="AH55" s="132"/>
      <c r="AI55" s="69"/>
      <c r="AJ55" s="69"/>
    </row>
    <row r="56" spans="1:36" x14ac:dyDescent="0.3">
      <c r="A56" s="77">
        <v>54</v>
      </c>
      <c r="B56" s="168" t="s">
        <v>178</v>
      </c>
      <c r="C56" s="45" t="str">
        <f t="shared" si="7"/>
        <v>S</v>
      </c>
      <c r="D56" s="45" t="str">
        <f t="shared" si="8"/>
        <v>Worthing</v>
      </c>
      <c r="E56" s="45" t="str">
        <f t="shared" si="9"/>
        <v>M</v>
      </c>
      <c r="F56" s="162">
        <f>IFERROR(VLOOKUP(B56,'Round 1'!B:AM,38,0),0)</f>
        <v>12</v>
      </c>
      <c r="G56" s="162">
        <f>IFERROR(VLOOKUP($B56,'Round  (2)'!B:AI,37,0),0)</f>
        <v>0</v>
      </c>
      <c r="H56" s="162">
        <f>IFERROR(VLOOKUP($B56,'Round  (3)'!B:AQ,44,0),0)</f>
        <v>0</v>
      </c>
      <c r="I56" s="162">
        <f>IFERROR(VLOOKUP($B56,'Round (4)'!B:AP,41,0),0)</f>
        <v>0</v>
      </c>
      <c r="J56" s="162">
        <f>IFERROR(VLOOKUP($B56,'Round  (5)'!B:AL,37,0),0)</f>
        <v>0</v>
      </c>
      <c r="K56" s="162">
        <f>IFERROR(VLOOKUP($B56,'Round  (6)'!B:AL,37,0),0)</f>
        <v>0</v>
      </c>
      <c r="L56" s="162">
        <f>IFERROR(VLOOKUP($B56,'Round  (7)'!B:AL,37,0),0)</f>
        <v>8</v>
      </c>
      <c r="M56" s="162">
        <f>IFERROR(VLOOKUP($B56,'Round  (8)'!B:AM,38,0),0)</f>
        <v>0</v>
      </c>
      <c r="N56" s="162">
        <f>IFERROR(VLOOKUP($B56,'Round  (9)'!B:AD,29,0),0)</f>
        <v>0</v>
      </c>
      <c r="O56" s="162">
        <f>IFERROR(VLOOKUP($B56,'Round  (10)'!B:T,19,0),0)</f>
        <v>0</v>
      </c>
      <c r="P56" s="162">
        <f>IFERROR(VLOOKUP($B56,'Round  (11)'!B:AC,26,0),0)</f>
        <v>0</v>
      </c>
      <c r="Q56" s="162">
        <f>IFERROR(VLOOKUP($B56,'Round  (12)'!B:X,23,0),0)</f>
        <v>0</v>
      </c>
      <c r="R56" s="11" cm="1">
        <f t="array" ref="R56">IFERROR(SUM(F56:P56)-SUM(LARGE(F56:P56,{1,2})),F56)</f>
        <v>0</v>
      </c>
      <c r="S56" s="35" t="e">
        <f>VLOOKUP(B56,#REF!,9,0)+#REF!</f>
        <v>#REF!</v>
      </c>
      <c r="T56" s="165">
        <f t="shared" si="5"/>
        <v>20</v>
      </c>
      <c r="U56" s="162">
        <f t="shared" si="6"/>
        <v>20</v>
      </c>
      <c r="V56" s="97">
        <f t="shared" si="10"/>
        <v>0</v>
      </c>
      <c r="W56" s="100">
        <f t="shared" si="11"/>
        <v>0</v>
      </c>
      <c r="Z56" s="69">
        <v>33</v>
      </c>
      <c r="AA56" s="131" t="s">
        <v>487</v>
      </c>
      <c r="AB56" s="69" t="s">
        <v>356</v>
      </c>
      <c r="AC56" s="69"/>
      <c r="AD56" s="69" t="s">
        <v>350</v>
      </c>
      <c r="AG56" s="69" t="s">
        <v>488</v>
      </c>
      <c r="AH56" s="132"/>
      <c r="AI56" s="69"/>
      <c r="AJ56" s="69"/>
    </row>
    <row r="57" spans="1:36" x14ac:dyDescent="0.3">
      <c r="A57" s="77">
        <v>55</v>
      </c>
      <c r="B57" s="168" t="s">
        <v>405</v>
      </c>
      <c r="C57" s="45">
        <f t="shared" si="7"/>
        <v>0</v>
      </c>
      <c r="D57" s="45" t="str">
        <f t="shared" si="8"/>
        <v>Worthing</v>
      </c>
      <c r="E57" s="45" t="str">
        <f t="shared" si="9"/>
        <v>M</v>
      </c>
      <c r="F57" s="162">
        <f>IFERROR(VLOOKUP(B57,'Round 1'!B:AM,38,0),0)</f>
        <v>0</v>
      </c>
      <c r="G57" s="162">
        <f>IFERROR(VLOOKUP($B57,'Round  (2)'!B:AI,37,0),0)</f>
        <v>0</v>
      </c>
      <c r="H57" s="162">
        <f>IFERROR(VLOOKUP($B57,'Round  (3)'!B:AQ,44,0),0)</f>
        <v>0</v>
      </c>
      <c r="I57" s="162">
        <f>IFERROR(VLOOKUP($B57,'Round (4)'!B:AP,41,0),0)</f>
        <v>20</v>
      </c>
      <c r="J57" s="162">
        <f>IFERROR(VLOOKUP($B57,'Round  (5)'!B:AL,37,0),0)</f>
        <v>0</v>
      </c>
      <c r="K57" s="162">
        <f>IFERROR(VLOOKUP($B57,'Round  (6)'!B:AL,37,0),0)</f>
        <v>0</v>
      </c>
      <c r="L57" s="162">
        <f>IFERROR(VLOOKUP($B57,'Round  (7)'!B:AL,37,0),0)</f>
        <v>6</v>
      </c>
      <c r="M57" s="162">
        <f>IFERROR(VLOOKUP($B57,'Round  (8)'!B:AM,38,0),0)</f>
        <v>0</v>
      </c>
      <c r="N57" s="162">
        <f>IFERROR(VLOOKUP($B57,'Round  (9)'!B:AD,29,0),0)</f>
        <v>0</v>
      </c>
      <c r="O57" s="162">
        <f>IFERROR(VLOOKUP($B57,'Round  (10)'!B:T,19,0),0)</f>
        <v>0</v>
      </c>
      <c r="P57" s="162">
        <f>IFERROR(VLOOKUP($B57,'Round  (11)'!B:AC,26,0),0)</f>
        <v>0</v>
      </c>
      <c r="Q57" s="162">
        <f>IFERROR(VLOOKUP($B57,'Round  (12)'!B:X,23,0),0)</f>
        <v>0</v>
      </c>
      <c r="R57" s="11" cm="1">
        <f t="array" ref="R57">IFERROR(SUM(F57:P57)-SUM(LARGE(F57:P57,{1,2})),F57)</f>
        <v>0</v>
      </c>
      <c r="S57" s="35" t="e">
        <f>VLOOKUP(B57,#REF!,9,0)+#REF!</f>
        <v>#REF!</v>
      </c>
      <c r="T57" s="165">
        <f t="shared" si="5"/>
        <v>26</v>
      </c>
      <c r="U57" s="162">
        <f t="shared" si="6"/>
        <v>26</v>
      </c>
      <c r="V57" s="97">
        <f t="shared" si="10"/>
        <v>0</v>
      </c>
      <c r="W57" s="100">
        <f t="shared" si="11"/>
        <v>0</v>
      </c>
      <c r="Z57" s="69">
        <v>35</v>
      </c>
      <c r="AA57" s="131" t="s">
        <v>16</v>
      </c>
      <c r="AB57" s="69" t="s">
        <v>400</v>
      </c>
      <c r="AC57" s="69" t="s">
        <v>363</v>
      </c>
      <c r="AD57" s="69" t="s">
        <v>347</v>
      </c>
      <c r="AG57" s="69" t="s">
        <v>489</v>
      </c>
      <c r="AH57" s="132"/>
      <c r="AI57" s="69"/>
      <c r="AJ57" s="69"/>
    </row>
    <row r="58" spans="1:36" x14ac:dyDescent="0.3">
      <c r="A58" s="77">
        <v>56</v>
      </c>
      <c r="B58" s="168" t="s">
        <v>320</v>
      </c>
      <c r="C58" s="45">
        <f t="shared" si="7"/>
        <v>0</v>
      </c>
      <c r="D58" s="45" t="str">
        <f t="shared" si="8"/>
        <v>Bridport</v>
      </c>
      <c r="E58" s="45" t="str">
        <f t="shared" si="9"/>
        <v>M</v>
      </c>
      <c r="F58" s="162">
        <f>IFERROR(VLOOKUP(B58,'Round 1'!B:AM,38,0),0)</f>
        <v>0</v>
      </c>
      <c r="G58" s="162">
        <f>IFERROR(VLOOKUP($B58,'Round  (2)'!B:AI,37,0),0)</f>
        <v>0</v>
      </c>
      <c r="H58" s="162">
        <f>IFERROR(VLOOKUP($B58,'Round  (3)'!B:AQ,44,0),0)</f>
        <v>0</v>
      </c>
      <c r="I58" s="162">
        <f>IFERROR(VLOOKUP($B58,'Round (4)'!B:AP,41,0),0)</f>
        <v>19</v>
      </c>
      <c r="J58" s="162">
        <f>IFERROR(VLOOKUP($B58,'Round  (5)'!B:AL,37,0),0)</f>
        <v>0</v>
      </c>
      <c r="K58" s="162">
        <f>IFERROR(VLOOKUP($B58,'Round  (6)'!B:AL,37,0),0)</f>
        <v>0</v>
      </c>
      <c r="L58" s="162">
        <f>IFERROR(VLOOKUP($B58,'Round  (7)'!B:AL,37,0),0)</f>
        <v>0</v>
      </c>
      <c r="M58" s="162">
        <f>IFERROR(VLOOKUP($B58,'Round  (8)'!B:AM,38,0),0)</f>
        <v>0</v>
      </c>
      <c r="N58" s="162">
        <f>IFERROR(VLOOKUP($B58,'Round  (9)'!B:AD,29,0),0)</f>
        <v>0</v>
      </c>
      <c r="O58" s="162">
        <f>IFERROR(VLOOKUP($B58,'Round  (10)'!B:T,19,0),0)</f>
        <v>0</v>
      </c>
      <c r="P58" s="162">
        <f>IFERROR(VLOOKUP($B58,'Round  (11)'!B:AC,26,0),0)</f>
        <v>0</v>
      </c>
      <c r="Q58" s="162">
        <f>IFERROR(VLOOKUP($B58,'Round  (12)'!B:X,23,0),0)</f>
        <v>0</v>
      </c>
      <c r="R58" s="11" cm="1">
        <f t="array" ref="R58">IFERROR(SUM(F58:P58)-SUM(LARGE(F58:P58,{1,2})),F58)</f>
        <v>0</v>
      </c>
      <c r="S58" s="35" t="e">
        <f>VLOOKUP(B58,#REF!,9,0)+#REF!</f>
        <v>#REF!</v>
      </c>
      <c r="T58" s="165">
        <f t="shared" si="5"/>
        <v>19</v>
      </c>
      <c r="U58" s="162">
        <f t="shared" si="6"/>
        <v>19</v>
      </c>
      <c r="V58" s="97">
        <f t="shared" si="10"/>
        <v>0</v>
      </c>
      <c r="W58" s="100">
        <f t="shared" si="11"/>
        <v>0</v>
      </c>
      <c r="Z58" s="69">
        <v>38</v>
      </c>
      <c r="AA58" s="131" t="s">
        <v>73</v>
      </c>
      <c r="AB58" s="69" t="s">
        <v>362</v>
      </c>
      <c r="AC58" s="69" t="s">
        <v>363</v>
      </c>
      <c r="AD58" s="69" t="s">
        <v>347</v>
      </c>
      <c r="AG58" s="69" t="s">
        <v>490</v>
      </c>
      <c r="AH58" s="132"/>
      <c r="AI58" s="69"/>
      <c r="AJ58" s="69"/>
    </row>
    <row r="59" spans="1:36" x14ac:dyDescent="0.3">
      <c r="A59" s="77">
        <v>57</v>
      </c>
      <c r="B59" s="168" t="s">
        <v>407</v>
      </c>
      <c r="C59" s="45" t="str">
        <f t="shared" si="7"/>
        <v>0</v>
      </c>
      <c r="D59" s="45" t="str">
        <f t="shared" si="8"/>
        <v/>
      </c>
      <c r="E59" s="45" t="str">
        <f t="shared" si="9"/>
        <v>NM</v>
      </c>
      <c r="F59" s="162">
        <f>IFERROR(VLOOKUP(B59,'Round 1'!B:AM,38,0),0)</f>
        <v>0</v>
      </c>
      <c r="G59" s="162">
        <f>IFERROR(VLOOKUP($B59,'Round  (2)'!B:AI,37,0),0)</f>
        <v>0</v>
      </c>
      <c r="H59" s="162">
        <f>IFERROR(VLOOKUP($B59,'Round  (3)'!B:AQ,44,0),0)</f>
        <v>0</v>
      </c>
      <c r="I59" s="162">
        <f>IFERROR(VLOOKUP($B59,'Round (4)'!B:AP,41,0),0)</f>
        <v>0</v>
      </c>
      <c r="J59" s="162">
        <f>IFERROR(VLOOKUP($B59,'Round  (5)'!B:AL,37,0),0)</f>
        <v>0</v>
      </c>
      <c r="K59" s="162">
        <f>IFERROR(VLOOKUP($B59,'Round  (6)'!B:AL,37,0),0)</f>
        <v>0</v>
      </c>
      <c r="L59" s="162">
        <f>IFERROR(VLOOKUP($B59,'Round  (7)'!B:AL,37,0),0)</f>
        <v>0</v>
      </c>
      <c r="M59" s="162">
        <f>IFERROR(VLOOKUP($B59,'Round  (8)'!B:AM,38,0),0)</f>
        <v>0</v>
      </c>
      <c r="N59" s="162">
        <f>IFERROR(VLOOKUP($B59,'Round  (9)'!B:AD,29,0),0)</f>
        <v>0</v>
      </c>
      <c r="O59" s="162">
        <f>IFERROR(VLOOKUP($B59,'Round  (10)'!B:T,19,0),0)</f>
        <v>0</v>
      </c>
      <c r="P59" s="162">
        <f>IFERROR(VLOOKUP($B59,'Round  (11)'!B:AC,26,0),0)</f>
        <v>0</v>
      </c>
      <c r="Q59" s="162">
        <f>IFERROR(VLOOKUP($B59,'Round  (12)'!B:X,23,0),0)</f>
        <v>0</v>
      </c>
      <c r="R59" s="11" cm="1">
        <f t="array" ref="R59">IFERROR(SUM(F59:P59)-SUM(LARGE(F59:P59,{1,2})),F59)</f>
        <v>0</v>
      </c>
      <c r="S59" s="35" t="e">
        <f>VLOOKUP(B59,#REF!,9,0)+#REF!</f>
        <v>#REF!</v>
      </c>
      <c r="T59" s="165">
        <f t="shared" si="5"/>
        <v>0</v>
      </c>
      <c r="U59" s="162">
        <f t="shared" si="6"/>
        <v>0</v>
      </c>
      <c r="V59" s="97">
        <f t="shared" si="10"/>
        <v>0</v>
      </c>
      <c r="W59" s="100">
        <f t="shared" si="11"/>
        <v>0</v>
      </c>
      <c r="Z59" s="69">
        <v>42</v>
      </c>
      <c r="AA59" s="69" t="s">
        <v>320</v>
      </c>
      <c r="AB59" s="69" t="s">
        <v>401</v>
      </c>
      <c r="AC59" s="69"/>
      <c r="AD59" s="69" t="s">
        <v>347</v>
      </c>
      <c r="AG59" s="69" t="s">
        <v>487</v>
      </c>
      <c r="AH59" s="132"/>
      <c r="AI59" s="69"/>
      <c r="AJ59" s="69"/>
    </row>
    <row r="60" spans="1:36" x14ac:dyDescent="0.3">
      <c r="A60" s="77">
        <v>58</v>
      </c>
      <c r="B60" s="168" t="s">
        <v>177</v>
      </c>
      <c r="C60" s="45">
        <f t="shared" si="7"/>
        <v>0</v>
      </c>
      <c r="D60" s="45" t="str">
        <f t="shared" si="8"/>
        <v>Portsmouth</v>
      </c>
      <c r="E60" s="45" t="str">
        <f t="shared" si="9"/>
        <v>NM</v>
      </c>
      <c r="F60" s="162">
        <f>IFERROR(VLOOKUP(B60,'Round 1'!B:AM,38,0),0)</f>
        <v>3</v>
      </c>
      <c r="G60" s="162">
        <f>IFERROR(VLOOKUP($B60,'Round  (2)'!B:AI,37,0),0)</f>
        <v>0</v>
      </c>
      <c r="H60" s="162">
        <f>IFERROR(VLOOKUP($B60,'Round  (3)'!B:AQ,44,0),0)</f>
        <v>0</v>
      </c>
      <c r="I60" s="162">
        <f>IFERROR(VLOOKUP($B60,'Round (4)'!B:AP,41,0),0)</f>
        <v>2</v>
      </c>
      <c r="J60" s="162">
        <f>IFERROR(VLOOKUP($B60,'Round  (5)'!B:AL,37,0),0)</f>
        <v>3</v>
      </c>
      <c r="K60" s="162">
        <f>IFERROR(VLOOKUP($B60,'Round  (6)'!B:AL,37,0),0)</f>
        <v>5</v>
      </c>
      <c r="L60" s="162">
        <f>IFERROR(VLOOKUP($B60,'Round  (7)'!B:AL,37,0),0)</f>
        <v>2</v>
      </c>
      <c r="M60" s="162">
        <f>IFERROR(VLOOKUP($B60,'Round  (8)'!B:AM,38,0),0)</f>
        <v>0</v>
      </c>
      <c r="N60" s="162">
        <f>IFERROR(VLOOKUP($B60,'Round  (9)'!B:AD,29,0),0)</f>
        <v>3</v>
      </c>
      <c r="O60" s="162">
        <f>IFERROR(VLOOKUP($B60,'Round  (10)'!B:T,19,0),0)</f>
        <v>1</v>
      </c>
      <c r="P60" s="162">
        <f>IFERROR(VLOOKUP($B60,'Round  (11)'!B:AC,26,0),0)</f>
        <v>4</v>
      </c>
      <c r="Q60" s="162">
        <f>IFERROR(VLOOKUP($B60,'Round  (12)'!B:X,23,0),0)</f>
        <v>25</v>
      </c>
      <c r="R60" s="11" cm="1">
        <f t="array" ref="R60">IFERROR(SUM(F60:P60)-SUM(LARGE(F60:P60,{1,2})),F60)</f>
        <v>14</v>
      </c>
      <c r="S60" s="35" t="e">
        <f>VLOOKUP(B60,#REF!,9,0)+#REF!</f>
        <v>#REF!</v>
      </c>
      <c r="T60" s="165">
        <f t="shared" si="5"/>
        <v>48</v>
      </c>
      <c r="U60" s="162">
        <f t="shared" si="6"/>
        <v>48</v>
      </c>
      <c r="V60" s="97">
        <f t="shared" si="10"/>
        <v>0</v>
      </c>
      <c r="W60" s="100">
        <f t="shared" si="11"/>
        <v>0</v>
      </c>
      <c r="Z60" s="69">
        <v>45</v>
      </c>
      <c r="AA60" s="131" t="s">
        <v>33</v>
      </c>
      <c r="AB60" s="69" t="s">
        <v>362</v>
      </c>
      <c r="AC60" s="69"/>
      <c r="AD60" s="69" t="s">
        <v>347</v>
      </c>
      <c r="AG60" s="69" t="s">
        <v>369</v>
      </c>
      <c r="AH60" s="132"/>
      <c r="AI60" s="69"/>
      <c r="AJ60" s="69"/>
    </row>
    <row r="61" spans="1:36" x14ac:dyDescent="0.3">
      <c r="A61" s="93">
        <v>59</v>
      </c>
      <c r="B61" s="170" t="s">
        <v>411</v>
      </c>
      <c r="C61" s="45" t="str">
        <f t="shared" si="7"/>
        <v>0</v>
      </c>
      <c r="D61" s="45" t="str">
        <f t="shared" si="8"/>
        <v/>
      </c>
      <c r="E61" s="45" t="str">
        <f t="shared" si="9"/>
        <v>NM</v>
      </c>
      <c r="F61" s="162">
        <f>IFERROR(VLOOKUP(B61,'Round 1'!B:AM,38,0),0)</f>
        <v>0</v>
      </c>
      <c r="G61" s="162">
        <f>IFERROR(VLOOKUP($B61,'Round  (2)'!B:AI,37,0),0)</f>
        <v>0</v>
      </c>
      <c r="H61" s="162">
        <f>IFERROR(VLOOKUP($B61,'Round  (3)'!B:AQ,44,0),0)</f>
        <v>0</v>
      </c>
      <c r="I61" s="162">
        <f>IFERROR(VLOOKUP($B61,'Round (4)'!B:AP,41,0),0)</f>
        <v>0</v>
      </c>
      <c r="J61" s="162">
        <f>IFERROR(VLOOKUP($B61,'Round  (5)'!B:AL,37,0),0)</f>
        <v>0</v>
      </c>
      <c r="K61" s="162">
        <f>IFERROR(VLOOKUP($B61,'Round  (6)'!B:AL,37,0),0)</f>
        <v>0</v>
      </c>
      <c r="L61" s="162">
        <f>IFERROR(VLOOKUP($B61,'Round  (7)'!B:AL,37,0),0)</f>
        <v>0</v>
      </c>
      <c r="M61" s="162">
        <f>IFERROR(VLOOKUP($B61,'Round  (8)'!B:AM,38,0),0)</f>
        <v>0</v>
      </c>
      <c r="N61" s="162">
        <f>IFERROR(VLOOKUP($B61,'Round  (9)'!B:AD,29,0),0)</f>
        <v>0</v>
      </c>
      <c r="O61" s="162">
        <f>IFERROR(VLOOKUP($B61,'Round  (10)'!B:T,19,0),0)</f>
        <v>3</v>
      </c>
      <c r="P61" s="162">
        <f>IFERROR(VLOOKUP($B61,'Round  (11)'!B:AC,26,0),0)</f>
        <v>0</v>
      </c>
      <c r="Q61" s="162">
        <f>IFERROR(VLOOKUP($B61,'Round  (12)'!B:X,23,0),0)</f>
        <v>0</v>
      </c>
      <c r="R61" s="11" cm="1">
        <f t="array" ref="R61">IFERROR(SUM(F61:P61)-SUM(LARGE(F61:P61,{1,2})),F61)</f>
        <v>0</v>
      </c>
      <c r="S61" s="35" t="e">
        <f>VLOOKUP(B61,#REF!,9,0)+#REF!</f>
        <v>#REF!</v>
      </c>
      <c r="T61" s="165">
        <f t="shared" si="5"/>
        <v>3</v>
      </c>
      <c r="U61" s="162">
        <f t="shared" si="6"/>
        <v>3</v>
      </c>
      <c r="V61" s="97">
        <f t="shared" si="10"/>
        <v>0</v>
      </c>
      <c r="W61" s="100">
        <f t="shared" si="11"/>
        <v>0</v>
      </c>
      <c r="Z61" s="69">
        <v>46</v>
      </c>
      <c r="AA61" s="131" t="s">
        <v>158</v>
      </c>
      <c r="AB61" s="69" t="s">
        <v>351</v>
      </c>
      <c r="AC61" s="69"/>
      <c r="AD61" s="69" t="s">
        <v>347</v>
      </c>
      <c r="AG61" s="69" t="s">
        <v>16</v>
      </c>
      <c r="AH61" s="132"/>
      <c r="AI61" s="69"/>
      <c r="AJ61" s="69"/>
    </row>
    <row r="62" spans="1:36" x14ac:dyDescent="0.3">
      <c r="A62" s="93">
        <v>60</v>
      </c>
      <c r="B62" s="170" t="s">
        <v>412</v>
      </c>
      <c r="C62" s="45">
        <f t="shared" si="7"/>
        <v>0</v>
      </c>
      <c r="D62" s="45" t="str">
        <f t="shared" si="8"/>
        <v>Portsmouth</v>
      </c>
      <c r="E62" s="45" t="str">
        <f t="shared" si="9"/>
        <v>M</v>
      </c>
      <c r="F62" s="162">
        <f>IFERROR(VLOOKUP(B62,'Round 1'!B:AM,38,0),0)</f>
        <v>0</v>
      </c>
      <c r="G62" s="162">
        <f>IFERROR(VLOOKUP($B62,'Round  (2)'!B:AI,37,0),0)</f>
        <v>0</v>
      </c>
      <c r="H62" s="162">
        <f>IFERROR(VLOOKUP($B62,'Round  (3)'!B:AQ,44,0),0)</f>
        <v>0</v>
      </c>
      <c r="I62" s="162">
        <f>IFERROR(VLOOKUP($B62,'Round (4)'!B:AP,41,0),0)</f>
        <v>0</v>
      </c>
      <c r="J62" s="162">
        <f>IFERROR(VLOOKUP($B62,'Round  (5)'!B:AL,37,0),0)</f>
        <v>0</v>
      </c>
      <c r="K62" s="162">
        <f>IFERROR(VLOOKUP($B62,'Round  (6)'!B:AL,37,0),0)</f>
        <v>0</v>
      </c>
      <c r="L62" s="162">
        <f>IFERROR(VLOOKUP($B62,'Round  (7)'!B:AL,37,0),0)</f>
        <v>0</v>
      </c>
      <c r="M62" s="162">
        <f>IFERROR(VLOOKUP($B62,'Round  (8)'!B:AM,38,0),0)</f>
        <v>0</v>
      </c>
      <c r="N62" s="162">
        <f>IFERROR(VLOOKUP($B62,'Round  (9)'!B:AD,29,0),0)</f>
        <v>0</v>
      </c>
      <c r="O62" s="162">
        <f>IFERROR(VLOOKUP($B62,'Round  (10)'!B:T,19,0),0)</f>
        <v>0</v>
      </c>
      <c r="P62" s="162">
        <f>IFERROR(VLOOKUP($B62,'Round  (11)'!B:AC,26,0),0)</f>
        <v>0</v>
      </c>
      <c r="Q62" s="162">
        <f>IFERROR(VLOOKUP($B62,'Round  (12)'!B:X,23,0),0)</f>
        <v>0</v>
      </c>
      <c r="R62" s="11" cm="1">
        <f t="array" ref="R62">IFERROR(SUM(F62:P62)-SUM(LARGE(F62:P62,{1,2})),F62)</f>
        <v>0</v>
      </c>
      <c r="S62" s="35" t="e">
        <f>VLOOKUP(B62,#REF!,9,0)+#REF!</f>
        <v>#REF!</v>
      </c>
      <c r="T62" s="165">
        <f t="shared" si="5"/>
        <v>0</v>
      </c>
      <c r="U62" s="162">
        <f t="shared" si="6"/>
        <v>0</v>
      </c>
      <c r="V62" s="97">
        <f t="shared" si="10"/>
        <v>0</v>
      </c>
      <c r="W62" s="100">
        <f t="shared" si="11"/>
        <v>0</v>
      </c>
      <c r="Z62" s="69">
        <v>47</v>
      </c>
      <c r="AA62" s="131" t="s">
        <v>402</v>
      </c>
      <c r="AB62" s="69" t="s">
        <v>351</v>
      </c>
      <c r="AC62" s="69" t="s">
        <v>373</v>
      </c>
      <c r="AD62" s="69" t="s">
        <v>350</v>
      </c>
      <c r="AG62" s="69" t="s">
        <v>7</v>
      </c>
      <c r="AH62" s="132"/>
      <c r="AI62" s="69"/>
      <c r="AJ62" s="69"/>
    </row>
    <row r="63" spans="1:36" x14ac:dyDescent="0.3">
      <c r="A63" s="93">
        <v>61</v>
      </c>
      <c r="B63" s="170" t="s">
        <v>396</v>
      </c>
      <c r="C63" s="45">
        <f t="shared" si="7"/>
        <v>0</v>
      </c>
      <c r="D63" s="45" t="str">
        <f t="shared" si="8"/>
        <v>Portsmouth</v>
      </c>
      <c r="E63" s="45" t="str">
        <f t="shared" si="9"/>
        <v>M</v>
      </c>
      <c r="F63" s="162">
        <f>IFERROR(VLOOKUP(B63,'Round 1'!B:AM,38,0),0)</f>
        <v>0</v>
      </c>
      <c r="G63" s="162">
        <f>IFERROR(VLOOKUP($B63,'Round  (2)'!B:AI,37,0),0)</f>
        <v>0</v>
      </c>
      <c r="H63" s="162">
        <f>IFERROR(VLOOKUP($B63,'Round  (3)'!B:AQ,44,0),0)</f>
        <v>0</v>
      </c>
      <c r="I63" s="162">
        <f>IFERROR(VLOOKUP($B63,'Round (4)'!B:AP,41,0),0)</f>
        <v>0</v>
      </c>
      <c r="J63" s="162">
        <f>IFERROR(VLOOKUP($B63,'Round  (5)'!B:AL,37,0),0)</f>
        <v>0</v>
      </c>
      <c r="K63" s="162">
        <f>IFERROR(VLOOKUP($B63,'Round  (6)'!B:AL,37,0),0)</f>
        <v>0</v>
      </c>
      <c r="L63" s="162">
        <f>IFERROR(VLOOKUP($B63,'Round  (7)'!B:AL,37,0),0)</f>
        <v>0</v>
      </c>
      <c r="M63" s="162">
        <f>IFERROR(VLOOKUP($B63,'Round  (8)'!B:AM,38,0),0)</f>
        <v>0</v>
      </c>
      <c r="N63" s="162">
        <f>IFERROR(VLOOKUP($B63,'Round  (9)'!B:AD,29,0),0)</f>
        <v>0</v>
      </c>
      <c r="O63" s="162">
        <f>IFERROR(VLOOKUP($B63,'Round  (10)'!B:T,19,0),0)</f>
        <v>0</v>
      </c>
      <c r="P63" s="162">
        <f>IFERROR(VLOOKUP($B63,'Round  (11)'!B:AC,26,0),0)</f>
        <v>0</v>
      </c>
      <c r="Q63" s="162">
        <f>IFERROR(VLOOKUP($B63,'Round  (12)'!B:X,23,0),0)</f>
        <v>0</v>
      </c>
      <c r="R63" s="11" cm="1">
        <f t="array" ref="R63">IFERROR(SUM(F63:P63)-SUM(LARGE(F63:P63,{1,2})),F63)</f>
        <v>0</v>
      </c>
      <c r="S63" s="35" t="e">
        <f>VLOOKUP(B63,#REF!,9,0)+#REF!</f>
        <v>#REF!</v>
      </c>
      <c r="T63" s="165">
        <f t="shared" si="5"/>
        <v>0</v>
      </c>
      <c r="U63" s="162">
        <f t="shared" si="6"/>
        <v>0</v>
      </c>
      <c r="V63" s="97">
        <f t="shared" si="10"/>
        <v>0</v>
      </c>
      <c r="W63" s="100">
        <f t="shared" si="11"/>
        <v>0</v>
      </c>
      <c r="Z63" s="69">
        <v>60</v>
      </c>
      <c r="AA63" s="131" t="s">
        <v>404</v>
      </c>
      <c r="AB63" s="69" t="s">
        <v>351</v>
      </c>
      <c r="AC63" s="69"/>
      <c r="AD63" s="69" t="s">
        <v>350</v>
      </c>
      <c r="AG63" s="69" t="s">
        <v>9</v>
      </c>
      <c r="AH63" s="132"/>
      <c r="AI63" s="69"/>
      <c r="AJ63" s="69"/>
    </row>
    <row r="64" spans="1:36" x14ac:dyDescent="0.3">
      <c r="A64" s="93">
        <v>62</v>
      </c>
      <c r="B64" s="170" t="s">
        <v>415</v>
      </c>
      <c r="C64" s="45">
        <f t="shared" si="7"/>
        <v>0</v>
      </c>
      <c r="D64" s="45" t="str">
        <f t="shared" si="8"/>
        <v>Brighton</v>
      </c>
      <c r="E64" s="45" t="str">
        <f t="shared" si="9"/>
        <v>M</v>
      </c>
      <c r="F64" s="162">
        <f>IFERROR(VLOOKUP(B64,'Round 1'!B:AM,38,0),0)</f>
        <v>0</v>
      </c>
      <c r="G64" s="162">
        <f>IFERROR(VLOOKUP($B64,'Round  (2)'!B:AI,37,0),0)</f>
        <v>0</v>
      </c>
      <c r="H64" s="162">
        <f>IFERROR(VLOOKUP($B64,'Round  (3)'!B:AQ,44,0),0)</f>
        <v>0</v>
      </c>
      <c r="I64" s="162">
        <f>IFERROR(VLOOKUP($B64,'Round (4)'!B:AP,41,0),0)</f>
        <v>0</v>
      </c>
      <c r="J64" s="162">
        <f>IFERROR(VLOOKUP($B64,'Round  (5)'!B:AL,37,0),0)</f>
        <v>0</v>
      </c>
      <c r="K64" s="162">
        <f>IFERROR(VLOOKUP($B64,'Round  (6)'!B:AL,37,0),0)</f>
        <v>0</v>
      </c>
      <c r="L64" s="162">
        <f>IFERROR(VLOOKUP($B64,'Round  (7)'!B:AL,37,0),0)</f>
        <v>0</v>
      </c>
      <c r="M64" s="162">
        <f>IFERROR(VLOOKUP($B64,'Round  (8)'!B:AM,38,0),0)</f>
        <v>0</v>
      </c>
      <c r="N64" s="162">
        <f>IFERROR(VLOOKUP($B64,'Round  (9)'!B:AD,29,0),0)</f>
        <v>0</v>
      </c>
      <c r="O64" s="162">
        <f>IFERROR(VLOOKUP($B64,'Round  (10)'!B:T,19,0),0)</f>
        <v>0</v>
      </c>
      <c r="P64" s="162">
        <f>IFERROR(VLOOKUP($B64,'Round  (11)'!B:AC,26,0),0)</f>
        <v>0</v>
      </c>
      <c r="Q64" s="162">
        <f>IFERROR(VLOOKUP($B64,'Round  (12)'!B:X,23,0),0)</f>
        <v>0</v>
      </c>
      <c r="R64" s="11" cm="1">
        <f t="array" ref="R64">IFERROR(SUM(F64:P64)-SUM(LARGE(F64:P64,{1,2})),F64)</f>
        <v>0</v>
      </c>
      <c r="S64" s="35" t="e">
        <f>VLOOKUP(B64,#REF!,9,0)+#REF!</f>
        <v>#REF!</v>
      </c>
      <c r="T64" s="165">
        <f t="shared" si="5"/>
        <v>0</v>
      </c>
      <c r="U64" s="162">
        <f t="shared" si="6"/>
        <v>0</v>
      </c>
      <c r="V64" s="97">
        <f t="shared" si="10"/>
        <v>0</v>
      </c>
      <c r="W64" s="100">
        <f t="shared" si="11"/>
        <v>0</v>
      </c>
      <c r="Z64" s="69">
        <v>61</v>
      </c>
      <c r="AA64" s="131" t="s">
        <v>80</v>
      </c>
      <c r="AB64" s="69" t="s">
        <v>375</v>
      </c>
      <c r="AC64" s="69" t="s">
        <v>363</v>
      </c>
      <c r="AD64" s="69" t="s">
        <v>347</v>
      </c>
      <c r="AG64" s="69" t="s">
        <v>431</v>
      </c>
      <c r="AH64" s="132"/>
      <c r="AI64" s="69"/>
      <c r="AJ64" s="69"/>
    </row>
    <row r="65" spans="1:36" x14ac:dyDescent="0.3">
      <c r="A65" s="93">
        <v>63</v>
      </c>
      <c r="B65" s="170" t="s">
        <v>417</v>
      </c>
      <c r="C65" s="45">
        <f t="shared" si="7"/>
        <v>0</v>
      </c>
      <c r="D65" s="45" t="str">
        <f t="shared" si="8"/>
        <v>Worthing</v>
      </c>
      <c r="E65" s="45" t="str">
        <f t="shared" si="9"/>
        <v>M</v>
      </c>
      <c r="F65" s="162">
        <f>IFERROR(VLOOKUP(B65,'Round 1'!B:AM,38,0),0)</f>
        <v>0</v>
      </c>
      <c r="G65" s="162">
        <f>IFERROR(VLOOKUP($B65,'Round  (2)'!B:AI,37,0),0)</f>
        <v>0</v>
      </c>
      <c r="H65" s="162">
        <f>IFERROR(VLOOKUP($B65,'Round  (3)'!B:AQ,44,0),0)</f>
        <v>0</v>
      </c>
      <c r="I65" s="162">
        <f>IFERROR(VLOOKUP($B65,'Round (4)'!B:AP,41,0),0)</f>
        <v>0</v>
      </c>
      <c r="J65" s="162">
        <f>IFERROR(VLOOKUP($B65,'Round  (5)'!B:AL,37,0),0)</f>
        <v>0</v>
      </c>
      <c r="K65" s="162">
        <f>IFERROR(VLOOKUP($B65,'Round  (6)'!B:AL,37,0),0)</f>
        <v>0</v>
      </c>
      <c r="L65" s="162">
        <f>IFERROR(VLOOKUP($B65,'Round  (7)'!B:AL,37,0),0)</f>
        <v>0</v>
      </c>
      <c r="M65" s="162">
        <f>IFERROR(VLOOKUP($B65,'Round  (8)'!B:AM,38,0),0)</f>
        <v>0</v>
      </c>
      <c r="N65" s="162">
        <f>IFERROR(VLOOKUP($B65,'Round  (9)'!B:AD,29,0),0)</f>
        <v>0</v>
      </c>
      <c r="O65" s="162">
        <f>IFERROR(VLOOKUP($B65,'Round  (10)'!B:T,19,0),0)</f>
        <v>0</v>
      </c>
      <c r="P65" s="162">
        <f>IFERROR(VLOOKUP($B65,'Round  (11)'!B:AC,26,0),0)</f>
        <v>0</v>
      </c>
      <c r="Q65" s="162">
        <f>IFERROR(VLOOKUP($B65,'Round  (12)'!B:X,23,0),0)</f>
        <v>0</v>
      </c>
      <c r="R65" s="11" cm="1">
        <f t="array" ref="R65">IFERROR(SUM(F65:P65)-SUM(LARGE(F65:P65,{1,2})),F65)</f>
        <v>0</v>
      </c>
      <c r="S65" s="35" t="e">
        <f>VLOOKUP(B65,#REF!,9,0)+#REF!</f>
        <v>#REF!</v>
      </c>
      <c r="T65" s="165">
        <f t="shared" si="5"/>
        <v>0</v>
      </c>
      <c r="U65" s="162">
        <f t="shared" si="6"/>
        <v>0</v>
      </c>
      <c r="V65" s="97">
        <f t="shared" si="10"/>
        <v>0</v>
      </c>
      <c r="W65" s="100">
        <f t="shared" si="11"/>
        <v>0</v>
      </c>
      <c r="Z65" s="69">
        <v>62</v>
      </c>
      <c r="AA65" s="131" t="s">
        <v>262</v>
      </c>
      <c r="AB65" s="69" t="s">
        <v>386</v>
      </c>
      <c r="AC65" s="69" t="s">
        <v>363</v>
      </c>
      <c r="AD65" s="69" t="s">
        <v>350</v>
      </c>
      <c r="AG65" s="69" t="s">
        <v>417</v>
      </c>
      <c r="AH65" s="132"/>
      <c r="AI65" s="69"/>
      <c r="AJ65" s="69"/>
    </row>
    <row r="66" spans="1:36" x14ac:dyDescent="0.3">
      <c r="A66" s="93">
        <v>64</v>
      </c>
      <c r="B66" s="170" t="s">
        <v>40</v>
      </c>
      <c r="C66" s="45">
        <f t="shared" si="7"/>
        <v>0</v>
      </c>
      <c r="D66" s="45" t="str">
        <f t="shared" si="8"/>
        <v>Bournemouth</v>
      </c>
      <c r="E66" s="45" t="str">
        <f t="shared" si="9"/>
        <v>M</v>
      </c>
      <c r="F66" s="162">
        <f>IFERROR(VLOOKUP(B66,'Round 1'!B:AM,38,0),0)</f>
        <v>0</v>
      </c>
      <c r="G66" s="162">
        <f>IFERROR(VLOOKUP($B66,'Round  (2)'!B:AI,37,0),0)</f>
        <v>0</v>
      </c>
      <c r="H66" s="162">
        <f>IFERROR(VLOOKUP($B66,'Round  (3)'!B:AQ,44,0),0)</f>
        <v>0</v>
      </c>
      <c r="I66" s="162">
        <f>IFERROR(VLOOKUP($B66,'Round (4)'!B:AP,41,0),0)</f>
        <v>0</v>
      </c>
      <c r="J66" s="162">
        <f>IFERROR(VLOOKUP($B66,'Round  (5)'!B:AL,37,0),0)</f>
        <v>0</v>
      </c>
      <c r="K66" s="162">
        <f>IFERROR(VLOOKUP($B66,'Round  (6)'!B:AL,37,0),0)</f>
        <v>0</v>
      </c>
      <c r="L66" s="162">
        <f>IFERROR(VLOOKUP($B66,'Round  (7)'!B:AL,37,0),0)</f>
        <v>0</v>
      </c>
      <c r="M66" s="162">
        <f>IFERROR(VLOOKUP($B66,'Round  (8)'!B:AM,38,0),0)</f>
        <v>0</v>
      </c>
      <c r="N66" s="162">
        <f>IFERROR(VLOOKUP($B66,'Round  (9)'!B:AD,29,0),0)</f>
        <v>0</v>
      </c>
      <c r="O66" s="162">
        <f>IFERROR(VLOOKUP($B66,'Round  (10)'!B:T,19,0),0)</f>
        <v>0</v>
      </c>
      <c r="P66" s="162">
        <f>IFERROR(VLOOKUP($B66,'Round  (11)'!B:AC,26,0),0)</f>
        <v>0</v>
      </c>
      <c r="Q66" s="162">
        <f>IFERROR(VLOOKUP($B66,'Round  (12)'!B:X,23,0),0)</f>
        <v>0</v>
      </c>
      <c r="R66" s="11" cm="1">
        <f t="array" ref="R66">IFERROR(SUM(F66:P66)-SUM(LARGE(F66:P66,{1,2})),F66)</f>
        <v>0</v>
      </c>
      <c r="S66" s="35" t="e">
        <f>VLOOKUP(B66,#REF!,9,0)+#REF!</f>
        <v>#REF!</v>
      </c>
      <c r="T66" s="165">
        <f t="shared" si="5"/>
        <v>0</v>
      </c>
      <c r="U66" s="162">
        <f t="shared" si="6"/>
        <v>0</v>
      </c>
      <c r="V66" s="97">
        <f t="shared" si="10"/>
        <v>0</v>
      </c>
      <c r="W66" s="100">
        <f t="shared" si="11"/>
        <v>0</v>
      </c>
      <c r="Z66" s="69">
        <v>63</v>
      </c>
      <c r="AA66" s="131" t="s">
        <v>175</v>
      </c>
      <c r="AB66" s="69" t="s">
        <v>356</v>
      </c>
      <c r="AC66" s="69"/>
      <c r="AD66" s="69" t="s">
        <v>347</v>
      </c>
      <c r="AG66" s="69" t="s">
        <v>491</v>
      </c>
      <c r="AH66" s="132"/>
      <c r="AI66" s="69"/>
      <c r="AJ66" s="69"/>
    </row>
    <row r="67" spans="1:36" x14ac:dyDescent="0.3">
      <c r="A67" s="93">
        <v>65</v>
      </c>
      <c r="B67" s="170" t="s">
        <v>456</v>
      </c>
      <c r="C67" s="45" t="str">
        <f t="shared" ref="C67:C98" si="12">IFERROR(VLOOKUP(B67,$AA$3:$AC$150,3,0),"0")</f>
        <v>0</v>
      </c>
      <c r="D67" s="45" t="str">
        <f t="shared" ref="D67:D98" si="13">IFERROR(VLOOKUP(B67,$AA$3:$AC$150,2,0),"")</f>
        <v/>
      </c>
      <c r="E67" s="45" t="str">
        <f t="shared" ref="E67:E98" si="14">IFERROR(VLOOKUP(B67,$AA$3:$AD$150,4,0),"NM")</f>
        <v>NM</v>
      </c>
      <c r="F67" s="162">
        <f>IFERROR(VLOOKUP(B67,'Round 1'!B:AM,38,0),0)</f>
        <v>0</v>
      </c>
      <c r="G67" s="162">
        <f>IFERROR(VLOOKUP($B67,'Round  (2)'!B:AI,37,0),0)</f>
        <v>0</v>
      </c>
      <c r="H67" s="162">
        <f>IFERROR(VLOOKUP($B67,'Round  (3)'!B:AQ,44,0),0)</f>
        <v>0</v>
      </c>
      <c r="I67" s="162">
        <f>IFERROR(VLOOKUP($B67,'Round (4)'!B:AP,41,0),0)</f>
        <v>0</v>
      </c>
      <c r="J67" s="162">
        <f>IFERROR(VLOOKUP($B67,'Round  (5)'!B:AL,37,0),0)</f>
        <v>0</v>
      </c>
      <c r="K67" s="162">
        <f>IFERROR(VLOOKUP($B67,'Round  (6)'!B:AL,37,0),0)</f>
        <v>0</v>
      </c>
      <c r="L67" s="162">
        <f>IFERROR(VLOOKUP($B67,'Round  (7)'!B:AL,37,0),0)</f>
        <v>0</v>
      </c>
      <c r="M67" s="162">
        <f>IFERROR(VLOOKUP($B67,'Round  (8)'!B:AM,38,0),0)</f>
        <v>0</v>
      </c>
      <c r="N67" s="162">
        <f>IFERROR(VLOOKUP($B67,'Round  (9)'!B:AD,29,0),0)</f>
        <v>0</v>
      </c>
      <c r="O67" s="162">
        <f>IFERROR(VLOOKUP($B67,'Round  (10)'!B:T,19,0),0)</f>
        <v>0</v>
      </c>
      <c r="P67" s="162">
        <f>IFERROR(VLOOKUP($B67,'Round  (11)'!B:AC,26,0),0)</f>
        <v>0</v>
      </c>
      <c r="Q67" s="162">
        <f>IFERROR(VLOOKUP($B67,'Round  (12)'!B:X,23,0),0)</f>
        <v>0</v>
      </c>
      <c r="R67" s="11" cm="1">
        <f t="array" ref="R67">IFERROR(SUM(F67:P67)-SUM(LARGE(F67:P67,{1,2})),F67)</f>
        <v>0</v>
      </c>
      <c r="S67" s="35" t="e">
        <f>VLOOKUP(B67,#REF!,9,0)+#REF!</f>
        <v>#REF!</v>
      </c>
      <c r="T67" s="165">
        <f t="shared" si="5"/>
        <v>0</v>
      </c>
      <c r="U67" s="162">
        <f t="shared" si="6"/>
        <v>0</v>
      </c>
      <c r="V67" s="97">
        <f t="shared" ref="V67:V98" si="15">IFERROR(VLOOKUP(B67,$AG$3:$AI$151,2,0),0)</f>
        <v>0</v>
      </c>
      <c r="W67" s="100">
        <f t="shared" ref="W67:W98" si="16">IFERROR(VLOOKUP(B67,$AG$3:$AI$151,3,0),0)</f>
        <v>0</v>
      </c>
      <c r="Z67" s="69">
        <v>64</v>
      </c>
      <c r="AA67" s="131" t="s">
        <v>406</v>
      </c>
      <c r="AB67" s="69" t="s">
        <v>351</v>
      </c>
      <c r="AC67" s="69"/>
      <c r="AD67" s="69" t="s">
        <v>350</v>
      </c>
      <c r="AG67" s="69" t="s">
        <v>11</v>
      </c>
      <c r="AH67" s="132"/>
      <c r="AI67" s="69"/>
      <c r="AJ67" s="69"/>
    </row>
    <row r="68" spans="1:36" x14ac:dyDescent="0.3">
      <c r="A68" s="93">
        <v>66</v>
      </c>
      <c r="B68" s="170" t="s">
        <v>451</v>
      </c>
      <c r="C68" s="45">
        <f t="shared" si="12"/>
        <v>0</v>
      </c>
      <c r="D68" s="45" t="str">
        <f t="shared" si="13"/>
        <v>Portsmouth</v>
      </c>
      <c r="E68" s="45" t="str">
        <f t="shared" si="14"/>
        <v>M</v>
      </c>
      <c r="F68" s="162">
        <f>IFERROR(VLOOKUP(B68,'Round 1'!B:AM,38,0),0)</f>
        <v>0</v>
      </c>
      <c r="G68" s="162">
        <f>IFERROR(VLOOKUP($B68,'Round  (2)'!B:AI,37,0),0)</f>
        <v>0</v>
      </c>
      <c r="H68" s="162">
        <f>IFERROR(VLOOKUP($B68,'Round  (3)'!B:AQ,44,0),0)</f>
        <v>0</v>
      </c>
      <c r="I68" s="162">
        <f>IFERROR(VLOOKUP($B68,'Round (4)'!B:AP,41,0),0)</f>
        <v>0</v>
      </c>
      <c r="J68" s="162">
        <f>IFERROR(VLOOKUP($B68,'Round  (5)'!B:AL,37,0),0)</f>
        <v>0</v>
      </c>
      <c r="K68" s="162">
        <f>IFERROR(VLOOKUP($B68,'Round  (6)'!B:AL,37,0),0)</f>
        <v>0</v>
      </c>
      <c r="L68" s="162">
        <f>IFERROR(VLOOKUP($B68,'Round  (7)'!B:AL,37,0),0)</f>
        <v>0</v>
      </c>
      <c r="M68" s="162">
        <f>IFERROR(VLOOKUP($B68,'Round  (8)'!B:AM,38,0),0)</f>
        <v>0</v>
      </c>
      <c r="N68" s="162">
        <f>IFERROR(VLOOKUP($B68,'Round  (9)'!B:AD,29,0),0)</f>
        <v>0</v>
      </c>
      <c r="O68" s="162">
        <f>IFERROR(VLOOKUP($B68,'Round  (10)'!B:T,19,0),0)</f>
        <v>0</v>
      </c>
      <c r="P68" s="162">
        <f>IFERROR(VLOOKUP($B68,'Round  (11)'!B:AC,26,0),0)</f>
        <v>0</v>
      </c>
      <c r="Q68" s="162">
        <f>IFERROR(VLOOKUP($B68,'Round  (12)'!B:X,23,0),0)</f>
        <v>0</v>
      </c>
      <c r="R68" s="11" cm="1">
        <f t="array" ref="R68">IFERROR(SUM(F68:P68)-SUM(LARGE(F68:P68,{1,2})),F68)</f>
        <v>0</v>
      </c>
      <c r="S68" s="35" t="e">
        <f>VLOOKUP(B68,#REF!,9,0)+#REF!</f>
        <v>#REF!</v>
      </c>
      <c r="T68" s="165">
        <f t="shared" ref="T68:T131" si="17">SUM(F68:Q68)</f>
        <v>0</v>
      </c>
      <c r="U68" s="162">
        <f t="shared" ref="U68:U131" si="18">SUM(F68:Q68)</f>
        <v>0</v>
      </c>
      <c r="V68" s="97">
        <f t="shared" si="15"/>
        <v>0</v>
      </c>
      <c r="W68" s="100">
        <f t="shared" si="16"/>
        <v>0</v>
      </c>
      <c r="Z68" s="69">
        <v>65</v>
      </c>
      <c r="AA68" s="131" t="s">
        <v>408</v>
      </c>
      <c r="AB68" s="69" t="s">
        <v>409</v>
      </c>
      <c r="AC68" s="69" t="s">
        <v>363</v>
      </c>
      <c r="AD68" s="69" t="s">
        <v>350</v>
      </c>
      <c r="AG68" s="69" t="s">
        <v>319</v>
      </c>
      <c r="AH68" s="132"/>
      <c r="AI68" s="69"/>
      <c r="AJ68" s="69"/>
    </row>
    <row r="69" spans="1:36" x14ac:dyDescent="0.3">
      <c r="A69" s="93">
        <v>67</v>
      </c>
      <c r="B69" s="170" t="s">
        <v>252</v>
      </c>
      <c r="C69" s="45">
        <f t="shared" si="12"/>
        <v>0</v>
      </c>
      <c r="D69" s="45" t="str">
        <f t="shared" si="13"/>
        <v>Worthing</v>
      </c>
      <c r="E69" s="45" t="str">
        <f t="shared" si="14"/>
        <v>M</v>
      </c>
      <c r="F69" s="162">
        <f>IFERROR(VLOOKUP(B69,'Round 1'!B:AM,38,0),0)</f>
        <v>3</v>
      </c>
      <c r="G69" s="162">
        <f>IFERROR(VLOOKUP($B69,'Round  (2)'!B:AI,37,0),0)</f>
        <v>0</v>
      </c>
      <c r="H69" s="162">
        <f>IFERROR(VLOOKUP($B69,'Round  (3)'!B:AQ,44,0),0)</f>
        <v>0</v>
      </c>
      <c r="I69" s="162">
        <f>IFERROR(VLOOKUP($B69,'Round (4)'!B:AP,41,0),0)</f>
        <v>0</v>
      </c>
      <c r="J69" s="162">
        <f>IFERROR(VLOOKUP($B69,'Round  (5)'!B:AL,37,0),0)</f>
        <v>0</v>
      </c>
      <c r="K69" s="162">
        <f>IFERROR(VLOOKUP($B69,'Round  (6)'!B:AL,37,0),0)</f>
        <v>0</v>
      </c>
      <c r="L69" s="162">
        <f>IFERROR(VLOOKUP($B69,'Round  (7)'!B:AL,37,0),0)</f>
        <v>0</v>
      </c>
      <c r="M69" s="162">
        <f>IFERROR(VLOOKUP($B69,'Round  (8)'!B:AM,38,0),0)</f>
        <v>0</v>
      </c>
      <c r="N69" s="162">
        <f>IFERROR(VLOOKUP($B69,'Round  (9)'!B:AD,29,0),0)</f>
        <v>0</v>
      </c>
      <c r="O69" s="162">
        <f>IFERROR(VLOOKUP($B69,'Round  (10)'!B:T,19,0),0)</f>
        <v>0</v>
      </c>
      <c r="P69" s="162">
        <f>IFERROR(VLOOKUP($B69,'Round  (11)'!B:AC,26,0),0)</f>
        <v>0</v>
      </c>
      <c r="Q69" s="162">
        <f>IFERROR(VLOOKUP($B69,'Round  (12)'!B:X,23,0),0)</f>
        <v>0</v>
      </c>
      <c r="R69" s="11" cm="1">
        <f t="array" ref="R69">IFERROR(SUM(F69:P69)-SUM(LARGE(F69:P69,{1,2})),F69)</f>
        <v>0</v>
      </c>
      <c r="S69" s="35" t="e">
        <f>VLOOKUP(B69,#REF!,9,0)+#REF!</f>
        <v>#REF!</v>
      </c>
      <c r="T69" s="165">
        <f t="shared" si="17"/>
        <v>3</v>
      </c>
      <c r="U69" s="162">
        <f t="shared" si="18"/>
        <v>3</v>
      </c>
      <c r="V69" s="97">
        <f t="shared" si="15"/>
        <v>0</v>
      </c>
      <c r="W69" s="100">
        <f t="shared" si="16"/>
        <v>0</v>
      </c>
      <c r="Z69" s="69">
        <v>66</v>
      </c>
      <c r="AA69" s="131" t="s">
        <v>410</v>
      </c>
      <c r="AB69" s="69" t="s">
        <v>351</v>
      </c>
      <c r="AC69" s="69"/>
      <c r="AD69" s="69" t="s">
        <v>350</v>
      </c>
      <c r="AG69" s="69" t="s">
        <v>73</v>
      </c>
      <c r="AH69" s="132"/>
      <c r="AI69" s="69"/>
      <c r="AJ69" s="69"/>
    </row>
    <row r="70" spans="1:36" x14ac:dyDescent="0.3">
      <c r="A70" s="93">
        <v>68</v>
      </c>
      <c r="B70" s="170" t="s">
        <v>155</v>
      </c>
      <c r="C70" s="45" t="str">
        <f t="shared" si="12"/>
        <v>0</v>
      </c>
      <c r="D70" s="45" t="str">
        <f t="shared" si="13"/>
        <v/>
      </c>
      <c r="E70" s="45" t="str">
        <f t="shared" si="14"/>
        <v>NM</v>
      </c>
      <c r="F70" s="162">
        <f>IFERROR(VLOOKUP(B70,'Round 1'!B:AM,38,0),0)</f>
        <v>6</v>
      </c>
      <c r="G70" s="162">
        <f>IFERROR(VLOOKUP($B70,'Round  (2)'!B:AI,37,0),0)</f>
        <v>0</v>
      </c>
      <c r="H70" s="162">
        <f>IFERROR(VLOOKUP($B70,'Round  (3)'!B:AQ,44,0),0)</f>
        <v>0</v>
      </c>
      <c r="I70" s="162">
        <f>IFERROR(VLOOKUP($B70,'Round (4)'!B:AP,41,0),0)</f>
        <v>0</v>
      </c>
      <c r="J70" s="162">
        <f>IFERROR(VLOOKUP($B70,'Round  (5)'!B:AL,37,0),0)</f>
        <v>3</v>
      </c>
      <c r="K70" s="162">
        <f>IFERROR(VLOOKUP($B70,'Round  (6)'!B:AL,37,0),0)</f>
        <v>12</v>
      </c>
      <c r="L70" s="162">
        <f>IFERROR(VLOOKUP($B70,'Round  (7)'!B:AL,37,0),0)</f>
        <v>8</v>
      </c>
      <c r="M70" s="162">
        <f>IFERROR(VLOOKUP($B70,'Round  (8)'!B:AM,38,0),0)</f>
        <v>3</v>
      </c>
      <c r="N70" s="162">
        <f>IFERROR(VLOOKUP($B70,'Round  (9)'!B:AD,29,0),0)</f>
        <v>4</v>
      </c>
      <c r="O70" s="162">
        <f>IFERROR(VLOOKUP($B70,'Round  (10)'!B:T,19,0),0)</f>
        <v>4</v>
      </c>
      <c r="P70" s="162">
        <f>IFERROR(VLOOKUP($B70,'Round  (11)'!B:AC,26,0),0)</f>
        <v>1</v>
      </c>
      <c r="Q70" s="162">
        <f>IFERROR(VLOOKUP($B70,'Round  (12)'!B:X,23,0),0)</f>
        <v>39</v>
      </c>
      <c r="R70" s="11" cm="1">
        <f t="array" ref="R70">IFERROR(SUM(F70:P70)-SUM(LARGE(F70:P70,{1,2})),F70)</f>
        <v>21</v>
      </c>
      <c r="S70" s="35" t="e">
        <f>VLOOKUP(B70,#REF!,9,0)+#REF!</f>
        <v>#REF!</v>
      </c>
      <c r="T70" s="165">
        <f t="shared" si="17"/>
        <v>80</v>
      </c>
      <c r="U70" s="162">
        <f t="shared" si="18"/>
        <v>80</v>
      </c>
      <c r="V70" s="97">
        <f t="shared" si="15"/>
        <v>0</v>
      </c>
      <c r="W70" s="100">
        <f t="shared" si="16"/>
        <v>0</v>
      </c>
      <c r="Z70" s="69">
        <v>67</v>
      </c>
      <c r="AA70" s="131" t="s">
        <v>36</v>
      </c>
      <c r="AB70" s="69" t="s">
        <v>351</v>
      </c>
      <c r="AC70" s="69"/>
      <c r="AD70" s="69" t="s">
        <v>347</v>
      </c>
      <c r="AG70" s="69" t="s">
        <v>492</v>
      </c>
      <c r="AH70" s="132"/>
      <c r="AI70" s="69"/>
      <c r="AJ70" s="69"/>
    </row>
    <row r="71" spans="1:36" x14ac:dyDescent="0.3">
      <c r="A71" s="93">
        <v>69</v>
      </c>
      <c r="B71" s="170" t="s">
        <v>419</v>
      </c>
      <c r="C71" s="45" t="str">
        <f t="shared" si="12"/>
        <v>0</v>
      </c>
      <c r="D71" s="45" t="str">
        <f t="shared" si="13"/>
        <v/>
      </c>
      <c r="E71" s="45" t="str">
        <f t="shared" si="14"/>
        <v>NM</v>
      </c>
      <c r="F71" s="162">
        <f>IFERROR(VLOOKUP(B71,'Round 1'!B:AM,38,0),0)</f>
        <v>0</v>
      </c>
      <c r="G71" s="162">
        <f>IFERROR(VLOOKUP($B71,'Round  (2)'!B:AI,37,0),0)</f>
        <v>0</v>
      </c>
      <c r="H71" s="162">
        <f>IFERROR(VLOOKUP($B71,'Round  (3)'!B:AQ,44,0),0)</f>
        <v>0</v>
      </c>
      <c r="I71" s="162">
        <f>IFERROR(VLOOKUP($B71,'Round (4)'!B:AP,41,0),0)</f>
        <v>0</v>
      </c>
      <c r="J71" s="162">
        <f>IFERROR(VLOOKUP($B71,'Round  (5)'!B:AL,37,0),0)</f>
        <v>0</v>
      </c>
      <c r="K71" s="162">
        <f>IFERROR(VLOOKUP($B71,'Round  (6)'!B:AL,37,0),0)</f>
        <v>0</v>
      </c>
      <c r="L71" s="162">
        <f>IFERROR(VLOOKUP($B71,'Round  (7)'!B:AL,37,0),0)</f>
        <v>0</v>
      </c>
      <c r="M71" s="162">
        <f>IFERROR(VLOOKUP($B71,'Round  (8)'!B:AM,38,0),0)</f>
        <v>0</v>
      </c>
      <c r="N71" s="162">
        <f>IFERROR(VLOOKUP($B71,'Round  (9)'!B:AD,29,0),0)</f>
        <v>0</v>
      </c>
      <c r="O71" s="162">
        <f>IFERROR(VLOOKUP($B71,'Round  (10)'!B:T,19,0),0)</f>
        <v>0</v>
      </c>
      <c r="P71" s="162">
        <f>IFERROR(VLOOKUP($B71,'Round  (11)'!B:AC,26,0),0)</f>
        <v>0</v>
      </c>
      <c r="Q71" s="162">
        <f>IFERROR(VLOOKUP($B71,'Round  (12)'!B:X,23,0),0)</f>
        <v>0</v>
      </c>
      <c r="R71" s="11" cm="1">
        <f t="array" ref="R71">IFERROR(SUM(F71:P71)-SUM(LARGE(F71:P71,{1,2})),F71)</f>
        <v>0</v>
      </c>
      <c r="S71" s="35" t="e">
        <f>VLOOKUP(B71,#REF!,9,0)+#REF!</f>
        <v>#REF!</v>
      </c>
      <c r="T71" s="165">
        <f t="shared" si="17"/>
        <v>0</v>
      </c>
      <c r="U71" s="162">
        <f t="shared" si="18"/>
        <v>0</v>
      </c>
      <c r="V71" s="97">
        <f t="shared" si="15"/>
        <v>0</v>
      </c>
      <c r="W71" s="100">
        <f t="shared" si="16"/>
        <v>0</v>
      </c>
      <c r="Z71" s="69">
        <v>68</v>
      </c>
      <c r="AA71" s="69" t="s">
        <v>285</v>
      </c>
      <c r="AB71" s="69" t="s">
        <v>413</v>
      </c>
      <c r="AC71" s="69" t="s">
        <v>363</v>
      </c>
      <c r="AD71" s="69" t="s">
        <v>350</v>
      </c>
      <c r="AG71" s="69" t="s">
        <v>252</v>
      </c>
      <c r="AH71" s="132"/>
      <c r="AI71" s="69"/>
      <c r="AJ71" s="69"/>
    </row>
    <row r="72" spans="1:36" x14ac:dyDescent="0.3">
      <c r="A72" s="93">
        <v>70</v>
      </c>
      <c r="B72" s="170" t="s">
        <v>326</v>
      </c>
      <c r="C72" s="45" t="str">
        <f t="shared" si="12"/>
        <v>0</v>
      </c>
      <c r="D72" s="45" t="str">
        <f t="shared" si="13"/>
        <v/>
      </c>
      <c r="E72" s="45" t="str">
        <f t="shared" si="14"/>
        <v>NM</v>
      </c>
      <c r="F72" s="162">
        <f>IFERROR(VLOOKUP(B72,'Round 1'!B:AM,38,0),0)</f>
        <v>0</v>
      </c>
      <c r="G72" s="162">
        <f>IFERROR(VLOOKUP($B72,'Round  (2)'!B:AI,37,0),0)</f>
        <v>0</v>
      </c>
      <c r="H72" s="162">
        <f>IFERROR(VLOOKUP($B72,'Round  (3)'!B:AQ,44,0),0)</f>
        <v>0</v>
      </c>
      <c r="I72" s="162">
        <f>IFERROR(VLOOKUP($B72,'Round (4)'!B:AP,41,0),0)</f>
        <v>10</v>
      </c>
      <c r="J72" s="162">
        <f>IFERROR(VLOOKUP($B72,'Round  (5)'!B:AL,37,0),0)</f>
        <v>1</v>
      </c>
      <c r="K72" s="162">
        <f>IFERROR(VLOOKUP($B72,'Round  (6)'!B:AL,37,0),0)</f>
        <v>0</v>
      </c>
      <c r="L72" s="162">
        <f>IFERROR(VLOOKUP($B72,'Round  (7)'!B:AL,37,0),0)</f>
        <v>0</v>
      </c>
      <c r="M72" s="162">
        <f>IFERROR(VLOOKUP($B72,'Round  (8)'!B:AM,38,0),0)</f>
        <v>2</v>
      </c>
      <c r="N72" s="162">
        <f>IFERROR(VLOOKUP($B72,'Round  (9)'!B:AD,29,0),0)</f>
        <v>0</v>
      </c>
      <c r="O72" s="162">
        <f>IFERROR(VLOOKUP($B72,'Round  (10)'!B:T,19,0),0)</f>
        <v>0</v>
      </c>
      <c r="P72" s="162">
        <f>IFERROR(VLOOKUP($B72,'Round  (11)'!B:AC,26,0),0)</f>
        <v>0</v>
      </c>
      <c r="Q72" s="162">
        <f>IFERROR(VLOOKUP($B72,'Round  (12)'!B:X,23,0),0)</f>
        <v>0</v>
      </c>
      <c r="R72" s="11" cm="1">
        <f t="array" ref="R72">IFERROR(SUM(F72:P72)-SUM(LARGE(F72:P72,{1,2})),F72)</f>
        <v>1</v>
      </c>
      <c r="S72" s="35" t="e">
        <f>VLOOKUP(B72,#REF!,9,0)+#REF!</f>
        <v>#REF!</v>
      </c>
      <c r="T72" s="165">
        <f t="shared" si="17"/>
        <v>13</v>
      </c>
      <c r="U72" s="162">
        <f t="shared" si="18"/>
        <v>13</v>
      </c>
      <c r="V72" s="97">
        <f t="shared" si="15"/>
        <v>0</v>
      </c>
      <c r="W72" s="100">
        <f t="shared" si="16"/>
        <v>0</v>
      </c>
      <c r="Z72" s="69">
        <v>69</v>
      </c>
      <c r="AA72" s="131" t="s">
        <v>414</v>
      </c>
      <c r="AB72" s="69" t="s">
        <v>351</v>
      </c>
      <c r="AC72" s="69" t="s">
        <v>363</v>
      </c>
      <c r="AD72" s="69" t="s">
        <v>350</v>
      </c>
      <c r="AG72" s="69" t="s">
        <v>108</v>
      </c>
      <c r="AH72" s="132"/>
      <c r="AI72" s="69"/>
      <c r="AJ72" s="69"/>
    </row>
    <row r="73" spans="1:36" x14ac:dyDescent="0.3">
      <c r="A73" s="93">
        <v>71</v>
      </c>
      <c r="B73" s="170" t="s">
        <v>421</v>
      </c>
      <c r="C73" s="45" t="str">
        <f t="shared" si="12"/>
        <v>0</v>
      </c>
      <c r="D73" s="45" t="str">
        <f t="shared" si="13"/>
        <v/>
      </c>
      <c r="E73" s="45" t="str">
        <f t="shared" si="14"/>
        <v>NM</v>
      </c>
      <c r="F73" s="162">
        <f>IFERROR(VLOOKUP(B73,'Round 1'!B:AM,38,0),0)</f>
        <v>0</v>
      </c>
      <c r="G73" s="162">
        <f>IFERROR(VLOOKUP($B73,'Round  (2)'!B:AI,37,0),0)</f>
        <v>0</v>
      </c>
      <c r="H73" s="162">
        <f>IFERROR(VLOOKUP($B73,'Round  (3)'!B:AQ,44,0),0)</f>
        <v>0</v>
      </c>
      <c r="I73" s="162">
        <f>IFERROR(VLOOKUP($B73,'Round (4)'!B:AP,41,0),0)</f>
        <v>0</v>
      </c>
      <c r="J73" s="162">
        <f>IFERROR(VLOOKUP($B73,'Round  (5)'!B:AL,37,0),0)</f>
        <v>0</v>
      </c>
      <c r="K73" s="162">
        <f>IFERROR(VLOOKUP($B73,'Round  (6)'!B:AL,37,0),0)</f>
        <v>0</v>
      </c>
      <c r="L73" s="162">
        <f>IFERROR(VLOOKUP($B73,'Round  (7)'!B:AL,37,0),0)</f>
        <v>0</v>
      </c>
      <c r="M73" s="162">
        <f>IFERROR(VLOOKUP($B73,'Round  (8)'!B:AM,38,0),0)</f>
        <v>0</v>
      </c>
      <c r="N73" s="162">
        <f>IFERROR(VLOOKUP($B73,'Round  (9)'!B:AD,29,0),0)</f>
        <v>0</v>
      </c>
      <c r="O73" s="162">
        <f>IFERROR(VLOOKUP($B73,'Round  (10)'!B:T,19,0),0)</f>
        <v>0</v>
      </c>
      <c r="P73" s="162">
        <f>IFERROR(VLOOKUP($B73,'Round  (11)'!B:AC,26,0),0)</f>
        <v>0</v>
      </c>
      <c r="Q73" s="162">
        <f>IFERROR(VLOOKUP($B73,'Round  (12)'!B:X,23,0),0)</f>
        <v>0</v>
      </c>
      <c r="R73" s="11" cm="1">
        <f t="array" ref="R73">IFERROR(SUM(F73:P73)-SUM(LARGE(F73:P73,{1,2})),F73)</f>
        <v>0</v>
      </c>
      <c r="S73" s="35" t="e">
        <f>VLOOKUP(B73,#REF!,9,0)+#REF!</f>
        <v>#REF!</v>
      </c>
      <c r="T73" s="165">
        <f t="shared" si="17"/>
        <v>0</v>
      </c>
      <c r="U73" s="162">
        <f t="shared" si="18"/>
        <v>0</v>
      </c>
      <c r="V73" s="97">
        <f t="shared" si="15"/>
        <v>0</v>
      </c>
      <c r="W73" s="100">
        <f t="shared" si="16"/>
        <v>0</v>
      </c>
      <c r="Z73" s="69">
        <v>70</v>
      </c>
      <c r="AA73" s="131" t="s">
        <v>493</v>
      </c>
      <c r="AB73" s="69" t="s">
        <v>351</v>
      </c>
      <c r="AC73" s="69" t="s">
        <v>363</v>
      </c>
      <c r="AD73" s="69" t="s">
        <v>350</v>
      </c>
      <c r="AG73" s="69" t="s">
        <v>494</v>
      </c>
      <c r="AH73" s="132"/>
      <c r="AI73" s="69"/>
      <c r="AJ73" s="69"/>
    </row>
    <row r="74" spans="1:36" x14ac:dyDescent="0.3">
      <c r="A74" s="93">
        <v>72</v>
      </c>
      <c r="B74" s="170" t="s">
        <v>424</v>
      </c>
      <c r="C74" s="45" t="str">
        <f t="shared" si="12"/>
        <v>0</v>
      </c>
      <c r="D74" s="45" t="str">
        <f t="shared" si="13"/>
        <v/>
      </c>
      <c r="E74" s="45" t="str">
        <f t="shared" si="14"/>
        <v>NM</v>
      </c>
      <c r="F74" s="162">
        <f>IFERROR(VLOOKUP(B74,'Round 1'!B:AM,38,0),0)</f>
        <v>0</v>
      </c>
      <c r="G74" s="162">
        <f>IFERROR(VLOOKUP($B74,'Round  (2)'!B:AI,37,0),0)</f>
        <v>0</v>
      </c>
      <c r="H74" s="162">
        <f>IFERROR(VLOOKUP($B74,'Round  (3)'!B:AQ,44,0),0)</f>
        <v>0</v>
      </c>
      <c r="I74" s="162">
        <f>IFERROR(VLOOKUP($B74,'Round (4)'!B:AP,41,0),0)</f>
        <v>0</v>
      </c>
      <c r="J74" s="162">
        <f>IFERROR(VLOOKUP($B74,'Round  (5)'!B:AL,37,0),0)</f>
        <v>0</v>
      </c>
      <c r="K74" s="162">
        <f>IFERROR(VLOOKUP($B74,'Round  (6)'!B:AL,37,0),0)</f>
        <v>0</v>
      </c>
      <c r="L74" s="162">
        <f>IFERROR(VLOOKUP($B74,'Round  (7)'!B:AL,37,0),0)</f>
        <v>0</v>
      </c>
      <c r="M74" s="162">
        <f>IFERROR(VLOOKUP($B74,'Round  (8)'!B:AM,38,0),0)</f>
        <v>0</v>
      </c>
      <c r="N74" s="162">
        <f>IFERROR(VLOOKUP($B74,'Round  (9)'!B:AD,29,0),0)</f>
        <v>0</v>
      </c>
      <c r="O74" s="162">
        <f>IFERROR(VLOOKUP($B74,'Round  (10)'!B:T,19,0),0)</f>
        <v>0</v>
      </c>
      <c r="P74" s="162">
        <f>IFERROR(VLOOKUP($B74,'Round  (11)'!B:AC,26,0),0)</f>
        <v>0</v>
      </c>
      <c r="Q74" s="162">
        <f>IFERROR(VLOOKUP($B74,'Round  (12)'!B:X,23,0),0)</f>
        <v>0</v>
      </c>
      <c r="R74" s="11" cm="1">
        <f t="array" ref="R74">IFERROR(SUM(F74:P74)-SUM(LARGE(F74:P74,{1,2})),F74)</f>
        <v>0</v>
      </c>
      <c r="S74" s="35" t="e">
        <f>VLOOKUP(B74,#REF!,9,0)+#REF!</f>
        <v>#REF!</v>
      </c>
      <c r="T74" s="165">
        <f t="shared" si="17"/>
        <v>0</v>
      </c>
      <c r="U74" s="162">
        <f t="shared" si="18"/>
        <v>0</v>
      </c>
      <c r="V74" s="97">
        <f t="shared" si="15"/>
        <v>0</v>
      </c>
      <c r="W74" s="100">
        <f t="shared" si="16"/>
        <v>0</v>
      </c>
      <c r="Z74" s="69">
        <v>71</v>
      </c>
      <c r="AA74" s="131" t="s">
        <v>181</v>
      </c>
      <c r="AB74" s="69" t="s">
        <v>351</v>
      </c>
      <c r="AC74" s="69"/>
      <c r="AD74" s="69" t="s">
        <v>350</v>
      </c>
      <c r="AG74" s="69" t="s">
        <v>475</v>
      </c>
      <c r="AH74" s="132"/>
      <c r="AI74" s="69"/>
      <c r="AJ74" s="69"/>
    </row>
    <row r="75" spans="1:36" x14ac:dyDescent="0.3">
      <c r="A75" s="93">
        <v>73</v>
      </c>
      <c r="B75" s="170" t="s">
        <v>425</v>
      </c>
      <c r="C75" s="45" t="str">
        <f t="shared" si="12"/>
        <v>0</v>
      </c>
      <c r="D75" s="45" t="str">
        <f t="shared" si="13"/>
        <v/>
      </c>
      <c r="E75" s="45" t="str">
        <f t="shared" si="14"/>
        <v>NM</v>
      </c>
      <c r="F75" s="162">
        <f>IFERROR(VLOOKUP(B75,'Round 1'!B:AM,38,0),0)</f>
        <v>0</v>
      </c>
      <c r="G75" s="162">
        <f>IFERROR(VLOOKUP($B75,'Round  (2)'!B:AI,37,0),0)</f>
        <v>0</v>
      </c>
      <c r="H75" s="162">
        <f>IFERROR(VLOOKUP($B75,'Round  (3)'!B:AQ,44,0),0)</f>
        <v>0</v>
      </c>
      <c r="I75" s="162">
        <f>IFERROR(VLOOKUP($B75,'Round (4)'!B:AP,41,0),0)</f>
        <v>10</v>
      </c>
      <c r="J75" s="162">
        <f>IFERROR(VLOOKUP($B75,'Round  (5)'!B:AL,37,0),0)</f>
        <v>0</v>
      </c>
      <c r="K75" s="162">
        <f>IFERROR(VLOOKUP($B75,'Round  (6)'!B:AL,37,0),0)</f>
        <v>0</v>
      </c>
      <c r="L75" s="162">
        <f>IFERROR(VLOOKUP($B75,'Round  (7)'!B:AL,37,0),0)</f>
        <v>3</v>
      </c>
      <c r="M75" s="162">
        <f>IFERROR(VLOOKUP($B75,'Round  (8)'!B:AM,38,0),0)</f>
        <v>1</v>
      </c>
      <c r="N75" s="162">
        <f>IFERROR(VLOOKUP($B75,'Round  (9)'!B:AD,29,0),0)</f>
        <v>0</v>
      </c>
      <c r="O75" s="162">
        <f>IFERROR(VLOOKUP($B75,'Round  (10)'!B:T,19,0),0)</f>
        <v>0</v>
      </c>
      <c r="P75" s="162">
        <f>IFERROR(VLOOKUP($B75,'Round  (11)'!B:AC,26,0),0)</f>
        <v>0</v>
      </c>
      <c r="Q75" s="162">
        <f>IFERROR(VLOOKUP($B75,'Round  (12)'!B:X,23,0),0)</f>
        <v>0</v>
      </c>
      <c r="R75" s="11" cm="1">
        <f t="array" ref="R75">IFERROR(SUM(F75:P75)-SUM(LARGE(F75:P75,{1,2})),F75)</f>
        <v>1</v>
      </c>
      <c r="S75" s="35" t="e">
        <f>VLOOKUP(B75,#REF!,9,0)+#REF!</f>
        <v>#REF!</v>
      </c>
      <c r="T75" s="165">
        <f t="shared" si="17"/>
        <v>14</v>
      </c>
      <c r="U75" s="162">
        <f t="shared" si="18"/>
        <v>14</v>
      </c>
      <c r="V75" s="97">
        <f t="shared" si="15"/>
        <v>0</v>
      </c>
      <c r="W75" s="100">
        <f t="shared" si="16"/>
        <v>0</v>
      </c>
      <c r="Z75" s="69">
        <v>72</v>
      </c>
      <c r="AA75" s="131" t="s">
        <v>399</v>
      </c>
      <c r="AB75" s="69" t="s">
        <v>355</v>
      </c>
      <c r="AC75" s="69"/>
      <c r="AD75" s="69" t="s">
        <v>347</v>
      </c>
      <c r="AG75" s="69" t="s">
        <v>320</v>
      </c>
      <c r="AH75" s="132"/>
      <c r="AI75" s="69"/>
      <c r="AJ75" s="69"/>
    </row>
    <row r="76" spans="1:36" x14ac:dyDescent="0.3">
      <c r="A76" s="93">
        <v>74</v>
      </c>
      <c r="B76" s="170" t="s">
        <v>319</v>
      </c>
      <c r="C76" s="45" t="str">
        <f t="shared" si="12"/>
        <v>0</v>
      </c>
      <c r="D76" s="45" t="str">
        <f t="shared" si="13"/>
        <v/>
      </c>
      <c r="E76" s="45" t="str">
        <f t="shared" si="14"/>
        <v>NM</v>
      </c>
      <c r="F76" s="162">
        <f>IFERROR(VLOOKUP(B76,'Round 1'!B:AM,38,0),0)</f>
        <v>0</v>
      </c>
      <c r="G76" s="162">
        <f>IFERROR(VLOOKUP($B76,'Round  (2)'!B:AI,37,0),0)</f>
        <v>0</v>
      </c>
      <c r="H76" s="162">
        <f>IFERROR(VLOOKUP($B76,'Round  (3)'!B:AQ,44,0),0)</f>
        <v>0</v>
      </c>
      <c r="I76" s="162">
        <f>IFERROR(VLOOKUP($B76,'Round (4)'!B:AP,41,0),0)</f>
        <v>0</v>
      </c>
      <c r="J76" s="162">
        <f>IFERROR(VLOOKUP($B76,'Round  (5)'!B:AL,37,0),0)</f>
        <v>0</v>
      </c>
      <c r="K76" s="162">
        <f>IFERROR(VLOOKUP($B76,'Round  (6)'!B:AL,37,0),0)</f>
        <v>3</v>
      </c>
      <c r="L76" s="162">
        <f>IFERROR(VLOOKUP($B76,'Round  (7)'!B:AL,37,0),0)</f>
        <v>0</v>
      </c>
      <c r="M76" s="162">
        <f>IFERROR(VLOOKUP($B76,'Round  (8)'!B:AM,38,0),0)</f>
        <v>0</v>
      </c>
      <c r="N76" s="162">
        <f>IFERROR(VLOOKUP($B76,'Round  (9)'!B:AD,29,0),0)</f>
        <v>0</v>
      </c>
      <c r="O76" s="162">
        <f>IFERROR(VLOOKUP($B76,'Round  (10)'!B:T,19,0),0)</f>
        <v>0</v>
      </c>
      <c r="P76" s="162">
        <f>IFERROR(VLOOKUP($B76,'Round  (11)'!B:AC,26,0),0)</f>
        <v>0</v>
      </c>
      <c r="Q76" s="162">
        <f>IFERROR(VLOOKUP($B76,'Round  (12)'!B:X,23,0),0)</f>
        <v>0</v>
      </c>
      <c r="R76" s="11" cm="1">
        <f t="array" ref="R76">IFERROR(SUM(F76:P76)-SUM(LARGE(F76:P76,{1,2})),F76)</f>
        <v>0</v>
      </c>
      <c r="S76" s="35" t="e">
        <f>VLOOKUP(B76,#REF!,9,0)+#REF!</f>
        <v>#REF!</v>
      </c>
      <c r="T76" s="165">
        <f t="shared" si="17"/>
        <v>3</v>
      </c>
      <c r="U76" s="162">
        <f t="shared" si="18"/>
        <v>3</v>
      </c>
      <c r="V76" s="97">
        <f t="shared" si="15"/>
        <v>0</v>
      </c>
      <c r="W76" s="100">
        <f t="shared" si="16"/>
        <v>0</v>
      </c>
      <c r="Z76" s="69">
        <v>73</v>
      </c>
      <c r="AA76" s="131" t="s">
        <v>93</v>
      </c>
      <c r="AB76" s="69" t="s">
        <v>368</v>
      </c>
      <c r="AC76" s="69" t="s">
        <v>373</v>
      </c>
      <c r="AD76" s="69" t="s">
        <v>347</v>
      </c>
      <c r="AG76" s="69" t="s">
        <v>495</v>
      </c>
      <c r="AH76" s="132"/>
      <c r="AI76" s="69"/>
      <c r="AJ76" s="69"/>
    </row>
    <row r="77" spans="1:36" x14ac:dyDescent="0.3">
      <c r="A77" s="93">
        <v>75</v>
      </c>
      <c r="B77" s="170" t="s">
        <v>317</v>
      </c>
      <c r="C77" s="45" t="str">
        <f t="shared" si="12"/>
        <v>0</v>
      </c>
      <c r="D77" s="45" t="str">
        <f t="shared" si="13"/>
        <v/>
      </c>
      <c r="E77" s="45" t="str">
        <f t="shared" si="14"/>
        <v>NM</v>
      </c>
      <c r="F77" s="162">
        <f>IFERROR(VLOOKUP(B77,'Round 1'!B:AM,38,0),0)</f>
        <v>0</v>
      </c>
      <c r="G77" s="162">
        <f>IFERROR(VLOOKUP($B77,'Round  (2)'!B:AI,37,0),0)</f>
        <v>0</v>
      </c>
      <c r="H77" s="162">
        <f>IFERROR(VLOOKUP($B77,'Round  (3)'!B:AQ,44,0),0)</f>
        <v>0</v>
      </c>
      <c r="I77" s="162">
        <f>IFERROR(VLOOKUP($B77,'Round (4)'!B:AP,41,0),0)</f>
        <v>16</v>
      </c>
      <c r="J77" s="162">
        <f>IFERROR(VLOOKUP($B77,'Round  (5)'!B:AL,37,0),0)</f>
        <v>0</v>
      </c>
      <c r="K77" s="162">
        <f>IFERROR(VLOOKUP($B77,'Round  (6)'!B:AL,37,0),0)</f>
        <v>7</v>
      </c>
      <c r="L77" s="162">
        <f>IFERROR(VLOOKUP($B77,'Round  (7)'!B:AL,37,0),0)</f>
        <v>0</v>
      </c>
      <c r="M77" s="162">
        <f>IFERROR(VLOOKUP($B77,'Round  (8)'!B:AM,38,0),0)</f>
        <v>0</v>
      </c>
      <c r="N77" s="162">
        <f>IFERROR(VLOOKUP($B77,'Round  (9)'!B:AD,29,0),0)</f>
        <v>0</v>
      </c>
      <c r="O77" s="162">
        <f>IFERROR(VLOOKUP($B77,'Round  (10)'!B:T,19,0),0)</f>
        <v>0</v>
      </c>
      <c r="P77" s="162">
        <f>IFERROR(VLOOKUP($B77,'Round  (11)'!B:AC,26,0),0)</f>
        <v>0</v>
      </c>
      <c r="Q77" s="162">
        <f>IFERROR(VLOOKUP($B77,'Round  (12)'!B:X,23,0),0)</f>
        <v>0</v>
      </c>
      <c r="R77" s="11" cm="1">
        <f t="array" ref="R77">IFERROR(SUM(F77:P77)-SUM(LARGE(F77:P77,{1,2})),F77)</f>
        <v>0</v>
      </c>
      <c r="S77" s="35" t="e">
        <f>VLOOKUP(B77,#REF!,9,0)+#REF!</f>
        <v>#REF!</v>
      </c>
      <c r="T77" s="165">
        <f t="shared" si="17"/>
        <v>23</v>
      </c>
      <c r="U77" s="162">
        <f t="shared" si="18"/>
        <v>23</v>
      </c>
      <c r="V77" s="97">
        <f t="shared" si="15"/>
        <v>0</v>
      </c>
      <c r="W77" s="100">
        <f t="shared" si="16"/>
        <v>0</v>
      </c>
      <c r="Z77" s="69">
        <v>74</v>
      </c>
      <c r="AA77" s="131" t="s">
        <v>376</v>
      </c>
      <c r="AB77" s="69" t="s">
        <v>351</v>
      </c>
      <c r="AC77" s="69"/>
      <c r="AD77" s="69" t="s">
        <v>347</v>
      </c>
      <c r="AG77" s="69" t="s">
        <v>496</v>
      </c>
      <c r="AH77" s="132"/>
      <c r="AI77" s="69"/>
      <c r="AJ77" s="69"/>
    </row>
    <row r="78" spans="1:36" x14ac:dyDescent="0.3">
      <c r="A78" s="93">
        <v>76</v>
      </c>
      <c r="B78" s="170" t="s">
        <v>427</v>
      </c>
      <c r="C78" s="45" t="str">
        <f t="shared" si="12"/>
        <v>0</v>
      </c>
      <c r="D78" s="45" t="str">
        <f t="shared" si="13"/>
        <v/>
      </c>
      <c r="E78" s="45" t="str">
        <f t="shared" si="14"/>
        <v>NM</v>
      </c>
      <c r="F78" s="162">
        <f>IFERROR(VLOOKUP(B78,'Round 1'!B:AM,38,0),0)</f>
        <v>0</v>
      </c>
      <c r="G78" s="162">
        <f>IFERROR(VLOOKUP($B78,'Round  (2)'!B:AI,37,0),0)</f>
        <v>0</v>
      </c>
      <c r="H78" s="162">
        <f>IFERROR(VLOOKUP($B78,'Round  (3)'!B:AQ,44,0),0)</f>
        <v>0</v>
      </c>
      <c r="I78" s="162">
        <f>IFERROR(VLOOKUP($B78,'Round (4)'!B:AP,41,0),0)</f>
        <v>0</v>
      </c>
      <c r="J78" s="162">
        <f>IFERROR(VLOOKUP($B78,'Round  (5)'!B:AL,37,0),0)</f>
        <v>0</v>
      </c>
      <c r="K78" s="162">
        <f>IFERROR(VLOOKUP($B78,'Round  (6)'!B:AL,37,0),0)</f>
        <v>0</v>
      </c>
      <c r="L78" s="162">
        <f>IFERROR(VLOOKUP($B78,'Round  (7)'!B:AL,37,0),0)</f>
        <v>0</v>
      </c>
      <c r="M78" s="162">
        <f>IFERROR(VLOOKUP($B78,'Round  (8)'!B:AM,38,0),0)</f>
        <v>0</v>
      </c>
      <c r="N78" s="162">
        <f>IFERROR(VLOOKUP($B78,'Round  (9)'!B:AD,29,0),0)</f>
        <v>0</v>
      </c>
      <c r="O78" s="162">
        <f>IFERROR(VLOOKUP($B78,'Round  (10)'!B:T,19,0),0)</f>
        <v>0</v>
      </c>
      <c r="P78" s="162">
        <f>IFERROR(VLOOKUP($B78,'Round  (11)'!B:AC,26,0),0)</f>
        <v>0</v>
      </c>
      <c r="Q78" s="162">
        <f>IFERROR(VLOOKUP($B78,'Round  (12)'!B:X,23,0),0)</f>
        <v>0</v>
      </c>
      <c r="R78" s="11" cm="1">
        <f t="array" ref="R78">IFERROR(SUM(F78:P78)-SUM(LARGE(F78:P78,{1,2})),F78)</f>
        <v>0</v>
      </c>
      <c r="S78" s="35" t="e">
        <f>VLOOKUP(B78,#REF!,9,0)+#REF!</f>
        <v>#REF!</v>
      </c>
      <c r="T78" s="165">
        <f t="shared" si="17"/>
        <v>0</v>
      </c>
      <c r="U78" s="162">
        <f t="shared" si="18"/>
        <v>0</v>
      </c>
      <c r="V78" s="97">
        <f t="shared" si="15"/>
        <v>0</v>
      </c>
      <c r="W78" s="100">
        <f t="shared" si="16"/>
        <v>0</v>
      </c>
      <c r="Z78" s="69">
        <v>75</v>
      </c>
      <c r="AA78" s="131" t="s">
        <v>397</v>
      </c>
      <c r="AB78" s="69" t="s">
        <v>418</v>
      </c>
      <c r="AC78" s="69"/>
      <c r="AD78" s="69" t="s">
        <v>347</v>
      </c>
      <c r="AG78" s="69" t="s">
        <v>497</v>
      </c>
      <c r="AH78" s="132"/>
      <c r="AI78" s="69"/>
      <c r="AJ78" s="69"/>
    </row>
    <row r="79" spans="1:36" x14ac:dyDescent="0.3">
      <c r="A79" s="93">
        <v>77</v>
      </c>
      <c r="B79" s="170" t="s">
        <v>234</v>
      </c>
      <c r="C79" s="45">
        <f t="shared" si="12"/>
        <v>0</v>
      </c>
      <c r="D79" s="45" t="str">
        <f t="shared" si="13"/>
        <v>Fareham</v>
      </c>
      <c r="E79" s="45" t="str">
        <f t="shared" si="14"/>
        <v>NM</v>
      </c>
      <c r="F79" s="162">
        <f>IFERROR(VLOOKUP(B79,'Round 1'!B:AM,38,0),0)</f>
        <v>0</v>
      </c>
      <c r="G79" s="162">
        <f>IFERROR(VLOOKUP($B79,'Round  (2)'!B:AI,37,0),0)</f>
        <v>0</v>
      </c>
      <c r="H79" s="162">
        <f>IFERROR(VLOOKUP($B79,'Round  (3)'!B:AQ,44,0),0)</f>
        <v>0</v>
      </c>
      <c r="I79" s="162">
        <f>IFERROR(VLOOKUP($B79,'Round (4)'!B:AP,41,0),0)</f>
        <v>0</v>
      </c>
      <c r="J79" s="162">
        <f>IFERROR(VLOOKUP($B79,'Round  (5)'!B:AL,37,0),0)</f>
        <v>0</v>
      </c>
      <c r="K79" s="162">
        <f>IFERROR(VLOOKUP($B79,'Round  (6)'!B:AL,37,0),0)</f>
        <v>0</v>
      </c>
      <c r="L79" s="162">
        <f>IFERROR(VLOOKUP($B79,'Round  (7)'!B:AL,37,0),0)</f>
        <v>0</v>
      </c>
      <c r="M79" s="162">
        <f>IFERROR(VLOOKUP($B79,'Round  (8)'!B:AM,38,0),0)</f>
        <v>0</v>
      </c>
      <c r="N79" s="162">
        <f>IFERROR(VLOOKUP($B79,'Round  (9)'!B:AD,29,0),0)</f>
        <v>0</v>
      </c>
      <c r="O79" s="162">
        <f>IFERROR(VLOOKUP($B79,'Round  (10)'!B:T,19,0),0)</f>
        <v>0</v>
      </c>
      <c r="P79" s="162">
        <f>IFERROR(VLOOKUP($B79,'Round  (11)'!B:AC,26,0),0)</f>
        <v>0</v>
      </c>
      <c r="Q79" s="162">
        <f>IFERROR(VLOOKUP($B79,'Round  (12)'!B:X,23,0),0)</f>
        <v>0</v>
      </c>
      <c r="R79" s="11" cm="1">
        <f t="array" ref="R79">IFERROR(SUM(F79:P79)-SUM(LARGE(F79:P79,{1,2})),F79)</f>
        <v>0</v>
      </c>
      <c r="S79" s="35" t="e">
        <f>VLOOKUP(B79,#REF!,9,0)+#REF!</f>
        <v>#REF!</v>
      </c>
      <c r="T79" s="165">
        <f t="shared" si="17"/>
        <v>0</v>
      </c>
      <c r="U79" s="162">
        <f t="shared" si="18"/>
        <v>0</v>
      </c>
      <c r="V79" s="97">
        <f t="shared" si="15"/>
        <v>0</v>
      </c>
      <c r="W79" s="100">
        <f t="shared" si="16"/>
        <v>0</v>
      </c>
      <c r="Z79" s="69">
        <v>76</v>
      </c>
      <c r="AA79" s="131" t="s">
        <v>392</v>
      </c>
      <c r="AB79" s="69" t="s">
        <v>351</v>
      </c>
      <c r="AC79" s="69"/>
      <c r="AD79" s="69" t="s">
        <v>347</v>
      </c>
      <c r="AG79" s="69" t="s">
        <v>498</v>
      </c>
      <c r="AH79" s="132"/>
      <c r="AI79" s="69"/>
      <c r="AJ79" s="69"/>
    </row>
    <row r="80" spans="1:36" x14ac:dyDescent="0.3">
      <c r="A80" s="93">
        <v>78</v>
      </c>
      <c r="B80" s="170" t="s">
        <v>360</v>
      </c>
      <c r="C80" s="45">
        <f t="shared" si="12"/>
        <v>0</v>
      </c>
      <c r="D80" s="45" t="str">
        <f t="shared" si="13"/>
        <v>Portsmouth</v>
      </c>
      <c r="E80" s="45" t="str">
        <f t="shared" si="14"/>
        <v>NM</v>
      </c>
      <c r="F80" s="162">
        <f>IFERROR(VLOOKUP(B80,'Round 1'!B:AM,38,0),0)</f>
        <v>0</v>
      </c>
      <c r="G80" s="162">
        <f>IFERROR(VLOOKUP($B80,'Round  (2)'!B:AI,37,0),0)</f>
        <v>0</v>
      </c>
      <c r="H80" s="162">
        <f>IFERROR(VLOOKUP($B80,'Round  (3)'!B:AQ,44,0),0)</f>
        <v>0</v>
      </c>
      <c r="I80" s="162">
        <f>IFERROR(VLOOKUP($B80,'Round (4)'!B:AP,41,0),0)</f>
        <v>0</v>
      </c>
      <c r="J80" s="162">
        <f>IFERROR(VLOOKUP($B80,'Round  (5)'!B:AL,37,0),0)</f>
        <v>0</v>
      </c>
      <c r="K80" s="162">
        <f>IFERROR(VLOOKUP($B80,'Round  (6)'!B:AL,37,0),0)</f>
        <v>0</v>
      </c>
      <c r="L80" s="162">
        <f>IFERROR(VLOOKUP($B80,'Round  (7)'!B:AL,37,0),0)</f>
        <v>0</v>
      </c>
      <c r="M80" s="162">
        <f>IFERROR(VLOOKUP($B80,'Round  (8)'!B:AM,38,0),0)</f>
        <v>0</v>
      </c>
      <c r="N80" s="162">
        <f>IFERROR(VLOOKUP($B80,'Round  (9)'!B:AD,29,0),0)</f>
        <v>0</v>
      </c>
      <c r="O80" s="162">
        <f>IFERROR(VLOOKUP($B80,'Round  (10)'!B:T,19,0),0)</f>
        <v>1</v>
      </c>
      <c r="P80" s="162">
        <f>IFERROR(VLOOKUP($B80,'Round  (11)'!B:AC,26,0),0)</f>
        <v>0</v>
      </c>
      <c r="Q80" s="162">
        <f>IFERROR(VLOOKUP($B80,'Round  (12)'!B:X,23,0),0)</f>
        <v>0</v>
      </c>
      <c r="R80" s="11" cm="1">
        <f t="array" ref="R80">IFERROR(SUM(F80:P80)-SUM(LARGE(F80:P80,{1,2})),F80)</f>
        <v>0</v>
      </c>
      <c r="S80" s="35" t="e">
        <f>VLOOKUP(B80,#REF!,9,0)+#REF!</f>
        <v>#REF!</v>
      </c>
      <c r="T80" s="165">
        <f t="shared" si="17"/>
        <v>1</v>
      </c>
      <c r="U80" s="162">
        <f t="shared" si="18"/>
        <v>1</v>
      </c>
      <c r="V80" s="97">
        <f t="shared" si="15"/>
        <v>0</v>
      </c>
      <c r="W80" s="100">
        <f t="shared" si="16"/>
        <v>0</v>
      </c>
      <c r="Z80" s="69">
        <v>77</v>
      </c>
      <c r="AA80" s="131" t="s">
        <v>403</v>
      </c>
      <c r="AB80" s="69" t="s">
        <v>355</v>
      </c>
      <c r="AC80" s="69"/>
      <c r="AD80" s="69" t="s">
        <v>347</v>
      </c>
      <c r="AG80" s="69" t="s">
        <v>451</v>
      </c>
      <c r="AH80" s="132"/>
      <c r="AI80" s="69"/>
      <c r="AJ80" s="69"/>
    </row>
    <row r="81" spans="1:36" x14ac:dyDescent="0.3">
      <c r="A81" s="93">
        <v>79</v>
      </c>
      <c r="B81" s="170" t="s">
        <v>431</v>
      </c>
      <c r="C81" s="45" t="str">
        <f t="shared" si="12"/>
        <v>0</v>
      </c>
      <c r="D81" s="45" t="str">
        <f t="shared" si="13"/>
        <v/>
      </c>
      <c r="E81" s="45" t="str">
        <f t="shared" si="14"/>
        <v>NM</v>
      </c>
      <c r="F81" s="162">
        <f>IFERROR(VLOOKUP(B81,'Round 1'!B:AM,38,0),0)</f>
        <v>0</v>
      </c>
      <c r="G81" s="162">
        <f>IFERROR(VLOOKUP($B81,'Round  (2)'!B:AI,37,0),0)</f>
        <v>0</v>
      </c>
      <c r="H81" s="162">
        <f>IFERROR(VLOOKUP($B81,'Round  (3)'!B:AQ,44,0),0)</f>
        <v>0</v>
      </c>
      <c r="I81" s="162">
        <f>IFERROR(VLOOKUP($B81,'Round (4)'!B:AP,41,0),0)</f>
        <v>0</v>
      </c>
      <c r="J81" s="162">
        <f>IFERROR(VLOOKUP($B81,'Round  (5)'!B:AL,37,0),0)</f>
        <v>0</v>
      </c>
      <c r="K81" s="162">
        <f>IFERROR(VLOOKUP($B81,'Round  (6)'!B:AL,37,0),0)</f>
        <v>0</v>
      </c>
      <c r="L81" s="162">
        <f>IFERROR(VLOOKUP($B81,'Round  (7)'!B:AL,37,0),0)</f>
        <v>0</v>
      </c>
      <c r="M81" s="162">
        <f>IFERROR(VLOOKUP($B81,'Round  (8)'!B:AM,38,0),0)</f>
        <v>0</v>
      </c>
      <c r="N81" s="162">
        <f>IFERROR(VLOOKUP($B81,'Round  (9)'!B:AD,29,0),0)</f>
        <v>0</v>
      </c>
      <c r="O81" s="162">
        <f>IFERROR(VLOOKUP($B81,'Round  (10)'!B:T,19,0),0)</f>
        <v>0</v>
      </c>
      <c r="P81" s="162">
        <f>IFERROR(VLOOKUP($B81,'Round  (11)'!B:AC,26,0),0)</f>
        <v>0</v>
      </c>
      <c r="Q81" s="162">
        <f>IFERROR(VLOOKUP($B81,'Round  (12)'!B:X,23,0),0)</f>
        <v>0</v>
      </c>
      <c r="R81" s="11" cm="1">
        <f t="array" ref="R81">IFERROR(SUM(F81:P81)-SUM(LARGE(F81:P81,{1,2})),F81)</f>
        <v>0</v>
      </c>
      <c r="S81" s="35" t="e">
        <f>VLOOKUP(B81,#REF!,9,0)+#REF!</f>
        <v>#REF!</v>
      </c>
      <c r="T81" s="165">
        <f t="shared" si="17"/>
        <v>0</v>
      </c>
      <c r="U81" s="162">
        <f t="shared" si="18"/>
        <v>0</v>
      </c>
      <c r="V81" s="97">
        <f t="shared" si="15"/>
        <v>0</v>
      </c>
      <c r="W81" s="100">
        <f t="shared" si="16"/>
        <v>0</v>
      </c>
      <c r="Z81" s="69">
        <v>78</v>
      </c>
      <c r="AA81" s="131" t="s">
        <v>420</v>
      </c>
      <c r="AB81" s="69" t="s">
        <v>356</v>
      </c>
      <c r="AC81" s="69"/>
      <c r="AD81" s="69" t="s">
        <v>350</v>
      </c>
      <c r="AG81" s="69" t="s">
        <v>448</v>
      </c>
      <c r="AH81" s="132"/>
      <c r="AI81" s="69"/>
      <c r="AJ81" s="69"/>
    </row>
    <row r="82" spans="1:36" x14ac:dyDescent="0.3">
      <c r="A82" s="93">
        <v>80</v>
      </c>
      <c r="B82" s="170" t="s">
        <v>432</v>
      </c>
      <c r="C82" s="45" t="str">
        <f t="shared" si="12"/>
        <v>0</v>
      </c>
      <c r="D82" s="45" t="str">
        <f t="shared" si="13"/>
        <v/>
      </c>
      <c r="E82" s="45" t="str">
        <f t="shared" si="14"/>
        <v>NM</v>
      </c>
      <c r="F82" s="162">
        <f>IFERROR(VLOOKUP(B82,'Round 1'!B:AM,38,0),0)</f>
        <v>0</v>
      </c>
      <c r="G82" s="162">
        <f>IFERROR(VLOOKUP($B82,'Round  (2)'!B:AI,37,0),0)</f>
        <v>0</v>
      </c>
      <c r="H82" s="162">
        <f>IFERROR(VLOOKUP($B82,'Round  (3)'!B:AQ,44,0),0)</f>
        <v>0</v>
      </c>
      <c r="I82" s="162">
        <f>IFERROR(VLOOKUP($B82,'Round (4)'!B:AP,41,0),0)</f>
        <v>0</v>
      </c>
      <c r="J82" s="162">
        <f>IFERROR(VLOOKUP($B82,'Round  (5)'!B:AL,37,0),0)</f>
        <v>0</v>
      </c>
      <c r="K82" s="162">
        <f>IFERROR(VLOOKUP($B82,'Round  (6)'!B:AL,37,0),0)</f>
        <v>0</v>
      </c>
      <c r="L82" s="162">
        <f>IFERROR(VLOOKUP($B82,'Round  (7)'!B:AL,37,0),0)</f>
        <v>0</v>
      </c>
      <c r="M82" s="162">
        <f>IFERROR(VLOOKUP($B82,'Round  (8)'!B:AM,38,0),0)</f>
        <v>0</v>
      </c>
      <c r="N82" s="162">
        <f>IFERROR(VLOOKUP($B82,'Round  (9)'!B:AD,29,0),0)</f>
        <v>0</v>
      </c>
      <c r="O82" s="162">
        <f>IFERROR(VLOOKUP($B82,'Round  (10)'!B:T,19,0),0)</f>
        <v>0</v>
      </c>
      <c r="P82" s="162">
        <f>IFERROR(VLOOKUP($B82,'Round  (11)'!B:AC,26,0),0)</f>
        <v>0</v>
      </c>
      <c r="Q82" s="162">
        <f>IFERROR(VLOOKUP($B82,'Round  (12)'!B:X,23,0),0)</f>
        <v>0</v>
      </c>
      <c r="R82" s="11" cm="1">
        <f t="array" ref="R82">IFERROR(SUM(F82:P82)-SUM(LARGE(F82:P82,{1,2})),F82)</f>
        <v>0</v>
      </c>
      <c r="S82" s="35" t="e">
        <f>VLOOKUP(B82,#REF!,9,0)+#REF!</f>
        <v>#REF!</v>
      </c>
      <c r="T82" s="165">
        <f t="shared" si="17"/>
        <v>0</v>
      </c>
      <c r="U82" s="162">
        <f t="shared" si="18"/>
        <v>0</v>
      </c>
      <c r="V82" s="97">
        <f t="shared" si="15"/>
        <v>0</v>
      </c>
      <c r="W82" s="100">
        <f t="shared" si="16"/>
        <v>0</v>
      </c>
      <c r="Z82" s="69">
        <v>79</v>
      </c>
      <c r="AA82" s="69" t="s">
        <v>422</v>
      </c>
      <c r="AB82" s="69" t="s">
        <v>423</v>
      </c>
      <c r="AC82" s="69" t="s">
        <v>363</v>
      </c>
      <c r="AD82" s="69" t="s">
        <v>350</v>
      </c>
      <c r="AG82" s="69" t="s">
        <v>396</v>
      </c>
      <c r="AH82" s="132"/>
      <c r="AI82" s="69"/>
      <c r="AJ82" s="69"/>
    </row>
    <row r="83" spans="1:36" x14ac:dyDescent="0.3">
      <c r="A83" s="93">
        <v>81</v>
      </c>
      <c r="B83" s="170" t="s">
        <v>435</v>
      </c>
      <c r="C83" s="45" t="str">
        <f t="shared" si="12"/>
        <v>0</v>
      </c>
      <c r="D83" s="45" t="str">
        <f t="shared" si="13"/>
        <v/>
      </c>
      <c r="E83" s="45" t="str">
        <f t="shared" si="14"/>
        <v>NM</v>
      </c>
      <c r="F83" s="162">
        <f>IFERROR(VLOOKUP(B83,'Round 1'!B:AM,38,0),0)</f>
        <v>0</v>
      </c>
      <c r="G83" s="162">
        <f>IFERROR(VLOOKUP($B83,'Round  (2)'!B:AI,37,0),0)</f>
        <v>0</v>
      </c>
      <c r="H83" s="162">
        <f>IFERROR(VLOOKUP($B83,'Round  (3)'!B:AQ,44,0),0)</f>
        <v>0</v>
      </c>
      <c r="I83" s="162">
        <f>IFERROR(VLOOKUP($B83,'Round (4)'!B:AP,41,0),0)</f>
        <v>0</v>
      </c>
      <c r="J83" s="162">
        <f>IFERROR(VLOOKUP($B83,'Round  (5)'!B:AL,37,0),0)</f>
        <v>0</v>
      </c>
      <c r="K83" s="162">
        <f>IFERROR(VLOOKUP($B83,'Round  (6)'!B:AL,37,0),0)</f>
        <v>0</v>
      </c>
      <c r="L83" s="162">
        <f>IFERROR(VLOOKUP($B83,'Round  (7)'!B:AL,37,0),0)</f>
        <v>0</v>
      </c>
      <c r="M83" s="162">
        <f>IFERROR(VLOOKUP($B83,'Round  (8)'!B:AM,38,0),0)</f>
        <v>0</v>
      </c>
      <c r="N83" s="162">
        <f>IFERROR(VLOOKUP($B83,'Round  (9)'!B:AD,29,0),0)</f>
        <v>0</v>
      </c>
      <c r="O83" s="162">
        <f>IFERROR(VLOOKUP($B83,'Round  (10)'!B:T,19,0),0)</f>
        <v>0</v>
      </c>
      <c r="P83" s="162">
        <f>IFERROR(VLOOKUP($B83,'Round  (11)'!B:AC,26,0),0)</f>
        <v>0</v>
      </c>
      <c r="Q83" s="162">
        <f>IFERROR(VLOOKUP($B83,'Round  (12)'!B:X,23,0),0)</f>
        <v>0</v>
      </c>
      <c r="R83" s="11" cm="1">
        <f t="array" ref="R83">IFERROR(SUM(F83:P83)-SUM(LARGE(F83:P83,{1,2})),F83)</f>
        <v>0</v>
      </c>
      <c r="S83" s="35" t="e">
        <f>VLOOKUP(B83,#REF!,9,0)+#REF!</f>
        <v>#REF!</v>
      </c>
      <c r="T83" s="165">
        <f t="shared" si="17"/>
        <v>0</v>
      </c>
      <c r="U83" s="162">
        <f t="shared" si="18"/>
        <v>0</v>
      </c>
      <c r="V83" s="97">
        <f t="shared" si="15"/>
        <v>0</v>
      </c>
      <c r="W83" s="100">
        <f t="shared" si="16"/>
        <v>0</v>
      </c>
      <c r="Z83" s="69">
        <v>80</v>
      </c>
      <c r="AA83" s="131" t="s">
        <v>40</v>
      </c>
      <c r="AB83" s="69" t="s">
        <v>362</v>
      </c>
      <c r="AC83" s="69"/>
      <c r="AD83" s="69" t="s">
        <v>347</v>
      </c>
      <c r="AG83" s="69" t="s">
        <v>367</v>
      </c>
      <c r="AH83" s="132"/>
      <c r="AI83" s="69"/>
      <c r="AJ83" s="69"/>
    </row>
    <row r="84" spans="1:36" x14ac:dyDescent="0.3">
      <c r="A84" s="93">
        <v>82</v>
      </c>
      <c r="B84" s="170" t="s">
        <v>436</v>
      </c>
      <c r="C84" s="45" t="str">
        <f t="shared" si="12"/>
        <v>0</v>
      </c>
      <c r="D84" s="45" t="str">
        <f t="shared" si="13"/>
        <v/>
      </c>
      <c r="E84" s="45" t="str">
        <f t="shared" si="14"/>
        <v>NM</v>
      </c>
      <c r="F84" s="162">
        <f>IFERROR(VLOOKUP(B84,'Round 1'!B:AM,38,0),0)</f>
        <v>0</v>
      </c>
      <c r="G84" s="162">
        <f>IFERROR(VLOOKUP($B84,'Round  (2)'!B:AI,37,0),0)</f>
        <v>0</v>
      </c>
      <c r="H84" s="162">
        <f>IFERROR(VLOOKUP($B84,'Round  (3)'!B:AQ,44,0),0)</f>
        <v>0</v>
      </c>
      <c r="I84" s="162">
        <f>IFERROR(VLOOKUP($B84,'Round (4)'!B:AP,41,0),0)</f>
        <v>0</v>
      </c>
      <c r="J84" s="162">
        <f>IFERROR(VLOOKUP($B84,'Round  (5)'!B:AL,37,0),0)</f>
        <v>0</v>
      </c>
      <c r="K84" s="162">
        <f>IFERROR(VLOOKUP($B84,'Round  (6)'!B:AL,37,0),0)</f>
        <v>0</v>
      </c>
      <c r="L84" s="162">
        <f>IFERROR(VLOOKUP($B84,'Round  (7)'!B:AL,37,0),0)</f>
        <v>0</v>
      </c>
      <c r="M84" s="162">
        <f>IFERROR(VLOOKUP($B84,'Round  (8)'!B:AM,38,0),0)</f>
        <v>0</v>
      </c>
      <c r="N84" s="162">
        <f>IFERROR(VLOOKUP($B84,'Round  (9)'!B:AD,29,0),0)</f>
        <v>0</v>
      </c>
      <c r="O84" s="162">
        <f>IFERROR(VLOOKUP($B84,'Round  (10)'!B:T,19,0),0)</f>
        <v>0</v>
      </c>
      <c r="P84" s="162">
        <f>IFERROR(VLOOKUP($B84,'Round  (11)'!B:AC,26,0),0)</f>
        <v>0</v>
      </c>
      <c r="Q84" s="162">
        <f>IFERROR(VLOOKUP($B84,'Round  (12)'!B:X,23,0),0)</f>
        <v>0</v>
      </c>
      <c r="R84" s="11" cm="1">
        <f t="array" ref="R84">IFERROR(SUM(F84:P84)-SUM(LARGE(F84:P84,{1,2})),F84)</f>
        <v>0</v>
      </c>
      <c r="S84" s="35">
        <f>SUM(E84:F84)</f>
        <v>0</v>
      </c>
      <c r="T84" s="165">
        <f t="shared" si="17"/>
        <v>0</v>
      </c>
      <c r="U84" s="162">
        <f t="shared" si="18"/>
        <v>0</v>
      </c>
      <c r="V84" s="97">
        <f t="shared" si="15"/>
        <v>0</v>
      </c>
      <c r="W84" s="100">
        <f t="shared" si="16"/>
        <v>0</v>
      </c>
      <c r="Z84" s="69">
        <v>81</v>
      </c>
      <c r="AA84" s="69" t="s">
        <v>171</v>
      </c>
      <c r="AB84" s="69" t="s">
        <v>368</v>
      </c>
      <c r="AC84" s="69" t="s">
        <v>363</v>
      </c>
      <c r="AD84" s="69" t="s">
        <v>347</v>
      </c>
      <c r="AG84" s="69" t="s">
        <v>499</v>
      </c>
      <c r="AH84" s="132"/>
      <c r="AI84" s="69"/>
      <c r="AJ84" s="69"/>
    </row>
    <row r="85" spans="1:36" x14ac:dyDescent="0.3">
      <c r="A85" s="93">
        <v>83</v>
      </c>
      <c r="B85" s="170" t="s">
        <v>437</v>
      </c>
      <c r="C85" s="45" t="str">
        <f t="shared" si="12"/>
        <v>0</v>
      </c>
      <c r="D85" s="45" t="str">
        <f t="shared" si="13"/>
        <v/>
      </c>
      <c r="E85" s="45" t="str">
        <f t="shared" si="14"/>
        <v>NM</v>
      </c>
      <c r="F85" s="162">
        <f>IFERROR(VLOOKUP(B85,'Round 1'!B:AM,38,0),0)</f>
        <v>0</v>
      </c>
      <c r="G85" s="162">
        <f>IFERROR(VLOOKUP($B85,'Round  (2)'!B:AI,37,0),0)</f>
        <v>0</v>
      </c>
      <c r="H85" s="162">
        <f>IFERROR(VLOOKUP($B85,'Round  (3)'!B:AQ,44,0),0)</f>
        <v>0</v>
      </c>
      <c r="I85" s="162">
        <f>IFERROR(VLOOKUP($B85,'Round (4)'!B:AP,41,0),0)</f>
        <v>0</v>
      </c>
      <c r="J85" s="162">
        <f>IFERROR(VLOOKUP($B85,'Round  (5)'!B:AL,37,0),0)</f>
        <v>0</v>
      </c>
      <c r="K85" s="162">
        <f>IFERROR(VLOOKUP($B85,'Round  (6)'!B:AL,37,0),0)</f>
        <v>0</v>
      </c>
      <c r="L85" s="162">
        <f>IFERROR(VLOOKUP($B85,'Round  (7)'!B:AL,37,0),0)</f>
        <v>0</v>
      </c>
      <c r="M85" s="162">
        <f>IFERROR(VLOOKUP($B85,'Round  (8)'!B:AM,38,0),0)</f>
        <v>0</v>
      </c>
      <c r="N85" s="162">
        <f>IFERROR(VLOOKUP($B85,'Round  (9)'!B:AD,29,0),0)</f>
        <v>0</v>
      </c>
      <c r="O85" s="162">
        <f>IFERROR(VLOOKUP($B85,'Round  (10)'!B:T,19,0),0)</f>
        <v>0</v>
      </c>
      <c r="P85" s="162">
        <f>IFERROR(VLOOKUP($B85,'Round  (11)'!B:AC,26,0),0)</f>
        <v>0</v>
      </c>
      <c r="Q85" s="162">
        <f>IFERROR(VLOOKUP($B85,'Round  (12)'!B:X,23,0),0)</f>
        <v>0</v>
      </c>
      <c r="R85" s="11" cm="1">
        <f t="array" ref="R85">IFERROR(SUM(F85:P85)-SUM(LARGE(F85:P85,{1,2})),F85)</f>
        <v>0</v>
      </c>
      <c r="S85" s="35" t="e">
        <f>VLOOKUP(B85,#REF!,9,0)+#REF!</f>
        <v>#REF!</v>
      </c>
      <c r="T85" s="165">
        <f t="shared" si="17"/>
        <v>0</v>
      </c>
      <c r="U85" s="162">
        <f t="shared" si="18"/>
        <v>0</v>
      </c>
      <c r="V85" s="97">
        <f t="shared" si="15"/>
        <v>0</v>
      </c>
      <c r="W85" s="100">
        <f t="shared" si="16"/>
        <v>0</v>
      </c>
      <c r="Z85" s="69">
        <v>82</v>
      </c>
      <c r="AA85" s="69" t="s">
        <v>88</v>
      </c>
      <c r="AB85" s="69" t="s">
        <v>400</v>
      </c>
      <c r="AC85" s="69" t="s">
        <v>363</v>
      </c>
      <c r="AD85" s="69" t="s">
        <v>347</v>
      </c>
      <c r="AG85" s="69" t="s">
        <v>33</v>
      </c>
      <c r="AH85" s="132"/>
      <c r="AI85" s="69"/>
      <c r="AJ85" s="69"/>
    </row>
    <row r="86" spans="1:36" x14ac:dyDescent="0.3">
      <c r="A86" s="93">
        <v>84</v>
      </c>
      <c r="B86" s="170" t="s">
        <v>438</v>
      </c>
      <c r="C86" s="45" t="str">
        <f t="shared" si="12"/>
        <v>0</v>
      </c>
      <c r="D86" s="45" t="str">
        <f t="shared" si="13"/>
        <v/>
      </c>
      <c r="E86" s="45" t="str">
        <f t="shared" si="14"/>
        <v>NM</v>
      </c>
      <c r="F86" s="162">
        <f>IFERROR(VLOOKUP(B86,'Round 1'!B:AM,38,0),0)</f>
        <v>0</v>
      </c>
      <c r="G86" s="162">
        <f>IFERROR(VLOOKUP($B86,'Round  (2)'!B:AI,37,0),0)</f>
        <v>0</v>
      </c>
      <c r="H86" s="162">
        <f>IFERROR(VLOOKUP($B86,'Round  (3)'!B:AQ,44,0),0)</f>
        <v>0</v>
      </c>
      <c r="I86" s="162">
        <f>IFERROR(VLOOKUP($B86,'Round (4)'!B:AP,41,0),0)</f>
        <v>0</v>
      </c>
      <c r="J86" s="162">
        <f>IFERROR(VLOOKUP($B86,'Round  (5)'!B:AL,37,0),0)</f>
        <v>0</v>
      </c>
      <c r="K86" s="162">
        <f>IFERROR(VLOOKUP($B86,'Round  (6)'!B:AL,37,0),0)</f>
        <v>0</v>
      </c>
      <c r="L86" s="162">
        <f>IFERROR(VLOOKUP($B86,'Round  (7)'!B:AL,37,0),0)</f>
        <v>0</v>
      </c>
      <c r="M86" s="162">
        <f>IFERROR(VLOOKUP($B86,'Round  (8)'!B:AM,38,0),0)</f>
        <v>0</v>
      </c>
      <c r="N86" s="162">
        <f>IFERROR(VLOOKUP($B86,'Round  (9)'!B:AD,29,0),0)</f>
        <v>0</v>
      </c>
      <c r="O86" s="162">
        <f>IFERROR(VLOOKUP($B86,'Round  (10)'!B:T,19,0),0)</f>
        <v>0</v>
      </c>
      <c r="P86" s="162">
        <f>IFERROR(VLOOKUP($B86,'Round  (11)'!B:AC,26,0),0)</f>
        <v>0</v>
      </c>
      <c r="Q86" s="162">
        <f>IFERROR(VLOOKUP($B86,'Round  (12)'!B:X,23,0),0)</f>
        <v>0</v>
      </c>
      <c r="R86" s="11" cm="1">
        <f t="array" ref="R86">IFERROR(SUM(F86:P86)-SUM(LARGE(F86:P86,{1,2})),F86)</f>
        <v>0</v>
      </c>
      <c r="S86" s="35" t="e">
        <f>VLOOKUP(B86,#REF!,9,0)+#REF!</f>
        <v>#REF!</v>
      </c>
      <c r="T86" s="165">
        <f t="shared" si="17"/>
        <v>0</v>
      </c>
      <c r="U86" s="162">
        <f t="shared" si="18"/>
        <v>0</v>
      </c>
      <c r="V86" s="97">
        <f t="shared" si="15"/>
        <v>0</v>
      </c>
      <c r="W86" s="100">
        <f t="shared" si="16"/>
        <v>0</v>
      </c>
      <c r="Z86" s="69">
        <v>83</v>
      </c>
      <c r="AA86" s="69" t="s">
        <v>426</v>
      </c>
      <c r="AB86" s="69" t="s">
        <v>355</v>
      </c>
      <c r="AC86" s="69" t="s">
        <v>363</v>
      </c>
      <c r="AD86" s="69" t="s">
        <v>350</v>
      </c>
      <c r="AG86" s="69" t="s">
        <v>158</v>
      </c>
      <c r="AH86" s="132"/>
      <c r="AI86" s="69"/>
      <c r="AJ86" s="69"/>
    </row>
    <row r="87" spans="1:36" x14ac:dyDescent="0.3">
      <c r="A87" s="93">
        <v>85</v>
      </c>
      <c r="B87" s="170" t="s">
        <v>439</v>
      </c>
      <c r="C87" s="45" t="str">
        <f t="shared" si="12"/>
        <v>0</v>
      </c>
      <c r="D87" s="45" t="str">
        <f t="shared" si="13"/>
        <v/>
      </c>
      <c r="E87" s="45" t="str">
        <f t="shared" si="14"/>
        <v>NM</v>
      </c>
      <c r="F87" s="162">
        <f>IFERROR(VLOOKUP(B87,'Round 1'!B:AM,38,0),0)</f>
        <v>0</v>
      </c>
      <c r="G87" s="162">
        <f>IFERROR(VLOOKUP($B87,'Round  (2)'!B:AI,37,0),0)</f>
        <v>0</v>
      </c>
      <c r="H87" s="162">
        <f>IFERROR(VLOOKUP($B87,'Round  (3)'!B:AQ,44,0),0)</f>
        <v>0</v>
      </c>
      <c r="I87" s="162">
        <f>IFERROR(VLOOKUP($B87,'Round (4)'!B:AP,41,0),0)</f>
        <v>0</v>
      </c>
      <c r="J87" s="162">
        <f>IFERROR(VLOOKUP($B87,'Round  (5)'!B:AL,37,0),0)</f>
        <v>0</v>
      </c>
      <c r="K87" s="162">
        <f>IFERROR(VLOOKUP($B87,'Round  (6)'!B:AL,37,0),0)</f>
        <v>0</v>
      </c>
      <c r="L87" s="162">
        <f>IFERROR(VLOOKUP($B87,'Round  (7)'!B:AL,37,0),0)</f>
        <v>0</v>
      </c>
      <c r="M87" s="162">
        <f>IFERROR(VLOOKUP($B87,'Round  (8)'!B:AM,38,0),0)</f>
        <v>0</v>
      </c>
      <c r="N87" s="162">
        <f>IFERROR(VLOOKUP($B87,'Round  (9)'!B:AD,29,0),0)</f>
        <v>0</v>
      </c>
      <c r="O87" s="162">
        <f>IFERROR(VLOOKUP($B87,'Round  (10)'!B:T,19,0),0)</f>
        <v>0</v>
      </c>
      <c r="P87" s="162">
        <f>IFERROR(VLOOKUP($B87,'Round  (11)'!B:AC,26,0),0)</f>
        <v>0</v>
      </c>
      <c r="Q87" s="162">
        <f>IFERROR(VLOOKUP($B87,'Round  (12)'!B:X,23,0),0)</f>
        <v>0</v>
      </c>
      <c r="R87" s="11" cm="1">
        <f t="array" ref="R87">IFERROR(SUM(F87:P87)-SUM(LARGE(F87:P87,{1,2})),F87)</f>
        <v>0</v>
      </c>
      <c r="S87" s="35" t="e">
        <f>VLOOKUP(B87,#REF!,9,0)+#REF!</f>
        <v>#REF!</v>
      </c>
      <c r="T87" s="165">
        <f t="shared" si="17"/>
        <v>0</v>
      </c>
      <c r="U87" s="162">
        <f t="shared" si="18"/>
        <v>0</v>
      </c>
      <c r="V87" s="97">
        <f t="shared" si="15"/>
        <v>0</v>
      </c>
      <c r="W87" s="100">
        <f t="shared" si="16"/>
        <v>0</v>
      </c>
      <c r="Z87" s="69">
        <v>84</v>
      </c>
      <c r="AA87" s="69" t="s">
        <v>428</v>
      </c>
      <c r="AB87" s="69" t="s">
        <v>355</v>
      </c>
      <c r="AC87" s="69"/>
      <c r="AD87" s="69" t="s">
        <v>350</v>
      </c>
      <c r="AG87" s="69" t="s">
        <v>402</v>
      </c>
      <c r="AH87" s="132"/>
      <c r="AI87" s="69"/>
      <c r="AJ87" s="69"/>
    </row>
    <row r="88" spans="1:36" x14ac:dyDescent="0.3">
      <c r="A88" s="93">
        <v>86</v>
      </c>
      <c r="B88" s="170" t="s">
        <v>440</v>
      </c>
      <c r="C88" s="45" t="str">
        <f t="shared" si="12"/>
        <v>0</v>
      </c>
      <c r="D88" s="45" t="str">
        <f t="shared" si="13"/>
        <v/>
      </c>
      <c r="E88" s="45" t="str">
        <f t="shared" si="14"/>
        <v>NM</v>
      </c>
      <c r="F88" s="162">
        <f>IFERROR(VLOOKUP(B88,'Round 1'!B:AM,38,0),0)</f>
        <v>0</v>
      </c>
      <c r="G88" s="162">
        <f>IFERROR(VLOOKUP($B88,'Round  (2)'!B:AI,37,0),0)</f>
        <v>0</v>
      </c>
      <c r="H88" s="162">
        <f>IFERROR(VLOOKUP($B88,'Round  (3)'!B:AQ,44,0),0)</f>
        <v>0</v>
      </c>
      <c r="I88" s="162">
        <f>IFERROR(VLOOKUP($B88,'Round (4)'!B:AP,41,0),0)</f>
        <v>0</v>
      </c>
      <c r="J88" s="162">
        <f>IFERROR(VLOOKUP($B88,'Round  (5)'!B:AL,37,0),0)</f>
        <v>0</v>
      </c>
      <c r="K88" s="162">
        <f>IFERROR(VLOOKUP($B88,'Round  (6)'!B:AL,37,0),0)</f>
        <v>0</v>
      </c>
      <c r="L88" s="162">
        <f>IFERROR(VLOOKUP($B88,'Round  (7)'!B:AL,37,0),0)</f>
        <v>0</v>
      </c>
      <c r="M88" s="162">
        <f>IFERROR(VLOOKUP($B88,'Round  (8)'!B:AM,38,0),0)</f>
        <v>0</v>
      </c>
      <c r="N88" s="162">
        <f>IFERROR(VLOOKUP($B88,'Round  (9)'!B:AD,29,0),0)</f>
        <v>0</v>
      </c>
      <c r="O88" s="162">
        <f>IFERROR(VLOOKUP($B88,'Round  (10)'!B:T,19,0),0)</f>
        <v>0</v>
      </c>
      <c r="P88" s="162">
        <f>IFERROR(VLOOKUP($B88,'Round  (11)'!B:AC,26,0),0)</f>
        <v>0</v>
      </c>
      <c r="Q88" s="162">
        <f>IFERROR(VLOOKUP($B88,'Round  (12)'!B:X,23,0),0)</f>
        <v>0</v>
      </c>
      <c r="R88" s="11" cm="1">
        <f t="array" ref="R88">IFERROR(SUM(F88:P88)-SUM(LARGE(F88:P88,{1,2})),F88)</f>
        <v>0</v>
      </c>
      <c r="S88" s="35" t="e">
        <f>VLOOKUP(B88,#REF!,9,0)+#REF!</f>
        <v>#REF!</v>
      </c>
      <c r="T88" s="165">
        <f t="shared" si="17"/>
        <v>0</v>
      </c>
      <c r="U88" s="162">
        <f t="shared" si="18"/>
        <v>0</v>
      </c>
      <c r="V88" s="97">
        <f t="shared" si="15"/>
        <v>0</v>
      </c>
      <c r="W88" s="100">
        <f t="shared" si="16"/>
        <v>0</v>
      </c>
      <c r="Z88" s="69">
        <v>85</v>
      </c>
      <c r="AA88" s="69" t="s">
        <v>429</v>
      </c>
      <c r="AB88" s="69" t="s">
        <v>351</v>
      </c>
      <c r="AC88" s="69"/>
      <c r="AD88" s="69" t="s">
        <v>350</v>
      </c>
      <c r="AG88" s="69" t="s">
        <v>385</v>
      </c>
      <c r="AH88" s="132"/>
      <c r="AI88" s="69"/>
      <c r="AJ88" s="69"/>
    </row>
    <row r="89" spans="1:36" x14ac:dyDescent="0.3">
      <c r="A89" s="93">
        <v>87</v>
      </c>
      <c r="B89" s="170" t="s">
        <v>441</v>
      </c>
      <c r="C89" s="45" t="str">
        <f t="shared" si="12"/>
        <v>0</v>
      </c>
      <c r="D89" s="45" t="str">
        <f t="shared" si="13"/>
        <v/>
      </c>
      <c r="E89" s="45" t="str">
        <f t="shared" si="14"/>
        <v>NM</v>
      </c>
      <c r="F89" s="162">
        <f>IFERROR(VLOOKUP(B89,'Round 1'!B:AM,38,0),0)</f>
        <v>0</v>
      </c>
      <c r="G89" s="162">
        <f>IFERROR(VLOOKUP($B89,'Round  (2)'!B:AI,37,0),0)</f>
        <v>0</v>
      </c>
      <c r="H89" s="162">
        <f>IFERROR(VLOOKUP($B89,'Round  (3)'!B:AQ,44,0),0)</f>
        <v>0</v>
      </c>
      <c r="I89" s="162">
        <f>IFERROR(VLOOKUP($B89,'Round (4)'!B:AP,41,0),0)</f>
        <v>0</v>
      </c>
      <c r="J89" s="162">
        <f>IFERROR(VLOOKUP($B89,'Round  (5)'!B:AL,37,0),0)</f>
        <v>0</v>
      </c>
      <c r="K89" s="162">
        <f>IFERROR(VLOOKUP($B89,'Round  (6)'!B:AL,37,0),0)</f>
        <v>0</v>
      </c>
      <c r="L89" s="162">
        <f>IFERROR(VLOOKUP($B89,'Round  (7)'!B:AL,37,0),0)</f>
        <v>0</v>
      </c>
      <c r="M89" s="162">
        <f>IFERROR(VLOOKUP($B89,'Round  (8)'!B:AM,38,0),0)</f>
        <v>0</v>
      </c>
      <c r="N89" s="162">
        <f>IFERROR(VLOOKUP($B89,'Round  (9)'!B:AD,29,0),0)</f>
        <v>0</v>
      </c>
      <c r="O89" s="162">
        <f>IFERROR(VLOOKUP($B89,'Round  (10)'!B:T,19,0),0)</f>
        <v>0</v>
      </c>
      <c r="P89" s="162">
        <f>IFERROR(VLOOKUP($B89,'Round  (11)'!B:AC,26,0),0)</f>
        <v>0</v>
      </c>
      <c r="Q89" s="162">
        <f>IFERROR(VLOOKUP($B89,'Round  (12)'!B:X,23,0),0)</f>
        <v>0</v>
      </c>
      <c r="R89" s="11" cm="1">
        <f t="array" ref="R89">IFERROR(SUM(F89:P89)-SUM(LARGE(F89:P89,{1,2})),F89)</f>
        <v>0</v>
      </c>
      <c r="S89" s="35" t="e">
        <f>VLOOKUP(B89,#REF!,9,0)+#REF!</f>
        <v>#REF!</v>
      </c>
      <c r="T89" s="165">
        <f t="shared" si="17"/>
        <v>0</v>
      </c>
      <c r="U89" s="162">
        <f t="shared" si="18"/>
        <v>0</v>
      </c>
      <c r="V89" s="97">
        <f t="shared" si="15"/>
        <v>0</v>
      </c>
      <c r="W89" s="100">
        <f t="shared" si="16"/>
        <v>0</v>
      </c>
      <c r="Z89" s="69">
        <v>86</v>
      </c>
      <c r="AA89" s="69" t="s">
        <v>430</v>
      </c>
      <c r="AB89" s="69" t="s">
        <v>351</v>
      </c>
      <c r="AC89" s="69"/>
      <c r="AD89" s="69" t="s">
        <v>350</v>
      </c>
      <c r="AG89" s="69" t="s">
        <v>359</v>
      </c>
      <c r="AH89" s="132"/>
      <c r="AI89" s="69"/>
      <c r="AJ89" s="69"/>
    </row>
    <row r="90" spans="1:36" x14ac:dyDescent="0.3">
      <c r="A90" s="93">
        <v>88</v>
      </c>
      <c r="B90" s="170" t="s">
        <v>442</v>
      </c>
      <c r="C90" s="45" t="str">
        <f t="shared" si="12"/>
        <v>0</v>
      </c>
      <c r="D90" s="45" t="str">
        <f t="shared" si="13"/>
        <v/>
      </c>
      <c r="E90" s="45" t="str">
        <f t="shared" si="14"/>
        <v>NM</v>
      </c>
      <c r="F90" s="162">
        <f>IFERROR(VLOOKUP(B90,'Round 1'!B:AM,38,0),0)</f>
        <v>0</v>
      </c>
      <c r="G90" s="162">
        <f>IFERROR(VLOOKUP($B90,'Round  (2)'!B:AI,37,0),0)</f>
        <v>0</v>
      </c>
      <c r="H90" s="162">
        <f>IFERROR(VLOOKUP($B90,'Round  (3)'!B:AQ,44,0),0)</f>
        <v>0</v>
      </c>
      <c r="I90" s="162">
        <f>IFERROR(VLOOKUP($B90,'Round (4)'!B:AP,41,0),0)</f>
        <v>0</v>
      </c>
      <c r="J90" s="162">
        <f>IFERROR(VLOOKUP($B90,'Round  (5)'!B:AL,37,0),0)</f>
        <v>0</v>
      </c>
      <c r="K90" s="162">
        <f>IFERROR(VLOOKUP($B90,'Round  (6)'!B:AL,37,0),0)</f>
        <v>0</v>
      </c>
      <c r="L90" s="162">
        <f>IFERROR(VLOOKUP($B90,'Round  (7)'!B:AL,37,0),0)</f>
        <v>0</v>
      </c>
      <c r="M90" s="162">
        <f>IFERROR(VLOOKUP($B90,'Round  (8)'!B:AM,38,0),0)</f>
        <v>0</v>
      </c>
      <c r="N90" s="162">
        <f>IFERROR(VLOOKUP($B90,'Round  (9)'!B:AD,29,0),0)</f>
        <v>0</v>
      </c>
      <c r="O90" s="162">
        <f>IFERROR(VLOOKUP($B90,'Round  (10)'!B:T,19,0),0)</f>
        <v>0</v>
      </c>
      <c r="P90" s="162">
        <f>IFERROR(VLOOKUP($B90,'Round  (11)'!B:AC,26,0),0)</f>
        <v>0</v>
      </c>
      <c r="Q90" s="162">
        <f>IFERROR(VLOOKUP($B90,'Round  (12)'!B:X,23,0),0)</f>
        <v>0</v>
      </c>
      <c r="R90" s="11" cm="1">
        <f t="array" ref="R90">IFERROR(SUM(F90:P90)-SUM(LARGE(F90:P90,{1,2})),F90)</f>
        <v>0</v>
      </c>
      <c r="S90" s="35" t="e">
        <f>VLOOKUP(B90,#REF!,9,0)+#REF!</f>
        <v>#REF!</v>
      </c>
      <c r="T90" s="165">
        <f t="shared" si="17"/>
        <v>0</v>
      </c>
      <c r="U90" s="162">
        <f t="shared" si="18"/>
        <v>0</v>
      </c>
      <c r="V90" s="97">
        <f t="shared" si="15"/>
        <v>0</v>
      </c>
      <c r="W90" s="100">
        <f t="shared" si="16"/>
        <v>0</v>
      </c>
      <c r="Z90" s="69">
        <v>87</v>
      </c>
      <c r="AA90" s="69" t="s">
        <v>177</v>
      </c>
      <c r="AB90" s="69" t="s">
        <v>351</v>
      </c>
      <c r="AC90" s="69"/>
      <c r="AD90" s="69" t="s">
        <v>350</v>
      </c>
      <c r="AG90" s="69" t="s">
        <v>10</v>
      </c>
      <c r="AH90" s="132"/>
      <c r="AI90" s="69"/>
      <c r="AJ90" s="69"/>
    </row>
    <row r="91" spans="1:36" x14ac:dyDescent="0.3">
      <c r="A91" s="93">
        <v>89</v>
      </c>
      <c r="B91" s="170" t="s">
        <v>443</v>
      </c>
      <c r="C91" s="45" t="str">
        <f t="shared" si="12"/>
        <v>0</v>
      </c>
      <c r="D91" s="45" t="str">
        <f t="shared" si="13"/>
        <v/>
      </c>
      <c r="E91" s="45" t="str">
        <f t="shared" si="14"/>
        <v>NM</v>
      </c>
      <c r="F91" s="162">
        <f>IFERROR(VLOOKUP(B91,'Round 1'!B:AM,38,0),0)</f>
        <v>0</v>
      </c>
      <c r="G91" s="162">
        <f>IFERROR(VLOOKUP($B91,'Round  (2)'!B:AI,37,0),0)</f>
        <v>0</v>
      </c>
      <c r="H91" s="162">
        <f>IFERROR(VLOOKUP($B91,'Round  (3)'!B:AQ,44,0),0)</f>
        <v>0</v>
      </c>
      <c r="I91" s="162">
        <f>IFERROR(VLOOKUP($B91,'Round (4)'!B:AP,41,0),0)</f>
        <v>0</v>
      </c>
      <c r="J91" s="162">
        <f>IFERROR(VLOOKUP($B91,'Round  (5)'!B:AL,37,0),0)</f>
        <v>0</v>
      </c>
      <c r="K91" s="162">
        <f>IFERROR(VLOOKUP($B91,'Round  (6)'!B:AL,37,0),0)</f>
        <v>0</v>
      </c>
      <c r="L91" s="162">
        <f>IFERROR(VLOOKUP($B91,'Round  (7)'!B:AL,37,0),0)</f>
        <v>0</v>
      </c>
      <c r="M91" s="162">
        <f>IFERROR(VLOOKUP($B91,'Round  (8)'!B:AM,38,0),0)</f>
        <v>0</v>
      </c>
      <c r="N91" s="162">
        <f>IFERROR(VLOOKUP($B91,'Round  (9)'!B:AD,29,0),0)</f>
        <v>0</v>
      </c>
      <c r="O91" s="162">
        <f>IFERROR(VLOOKUP($B91,'Round  (10)'!B:T,19,0),0)</f>
        <v>0</v>
      </c>
      <c r="P91" s="162">
        <f>IFERROR(VLOOKUP($B91,'Round  (11)'!B:AC,26,0),0)</f>
        <v>0</v>
      </c>
      <c r="Q91" s="162">
        <f>IFERROR(VLOOKUP($B91,'Round  (12)'!B:X,23,0),0)</f>
        <v>0</v>
      </c>
      <c r="R91" s="11" cm="1">
        <f t="array" ref="R91">IFERROR(SUM(F91:P91)-SUM(LARGE(F91:P91,{1,2})),F91)</f>
        <v>0</v>
      </c>
      <c r="S91" s="35" t="e">
        <f>VLOOKUP(B91,#REF!,9,0)+#REF!</f>
        <v>#REF!</v>
      </c>
      <c r="T91" s="165">
        <f t="shared" si="17"/>
        <v>0</v>
      </c>
      <c r="U91" s="162">
        <f t="shared" si="18"/>
        <v>0</v>
      </c>
      <c r="V91" s="97">
        <f t="shared" si="15"/>
        <v>0</v>
      </c>
      <c r="W91" s="100">
        <f t="shared" si="16"/>
        <v>0</v>
      </c>
      <c r="Z91" s="69">
        <v>88</v>
      </c>
      <c r="AA91" s="131" t="s">
        <v>433</v>
      </c>
      <c r="AB91" s="69" t="s">
        <v>434</v>
      </c>
      <c r="AC91" s="69"/>
      <c r="AD91" s="69" t="s">
        <v>350</v>
      </c>
      <c r="AG91" s="69" t="s">
        <v>353</v>
      </c>
      <c r="AH91" s="132"/>
      <c r="AI91" s="69"/>
      <c r="AJ91" s="69"/>
    </row>
    <row r="92" spans="1:36" x14ac:dyDescent="0.3">
      <c r="A92" s="93">
        <v>90</v>
      </c>
      <c r="B92" s="170" t="s">
        <v>444</v>
      </c>
      <c r="C92" s="45" t="str">
        <f t="shared" si="12"/>
        <v>0</v>
      </c>
      <c r="D92" s="45" t="str">
        <f t="shared" si="13"/>
        <v/>
      </c>
      <c r="E92" s="45" t="str">
        <f t="shared" si="14"/>
        <v>NM</v>
      </c>
      <c r="F92" s="162">
        <f>IFERROR(VLOOKUP(B92,'Round 1'!B:AM,38,0),0)</f>
        <v>0</v>
      </c>
      <c r="G92" s="162">
        <f>IFERROR(VLOOKUP($B92,'Round  (2)'!B:AI,37,0),0)</f>
        <v>0</v>
      </c>
      <c r="H92" s="162">
        <f>IFERROR(VLOOKUP($B92,'Round  (3)'!B:AQ,44,0),0)</f>
        <v>0</v>
      </c>
      <c r="I92" s="162">
        <f>IFERROR(VLOOKUP($B92,'Round (4)'!B:AP,41,0),0)</f>
        <v>0</v>
      </c>
      <c r="J92" s="162">
        <f>IFERROR(VLOOKUP($B92,'Round  (5)'!B:AL,37,0),0)</f>
        <v>0</v>
      </c>
      <c r="K92" s="162">
        <f>IFERROR(VLOOKUP($B92,'Round  (6)'!B:AL,37,0),0)</f>
        <v>0</v>
      </c>
      <c r="L92" s="162">
        <f>IFERROR(VLOOKUP($B92,'Round  (7)'!B:AL,37,0),0)</f>
        <v>0</v>
      </c>
      <c r="M92" s="162">
        <f>IFERROR(VLOOKUP($B92,'Round  (8)'!B:AM,38,0),0)</f>
        <v>0</v>
      </c>
      <c r="N92" s="162">
        <f>IFERROR(VLOOKUP($B92,'Round  (9)'!B:AD,29,0),0)</f>
        <v>0</v>
      </c>
      <c r="O92" s="162">
        <f>IFERROR(VLOOKUP($B92,'Round  (10)'!B:T,19,0),0)</f>
        <v>0</v>
      </c>
      <c r="P92" s="162">
        <f>IFERROR(VLOOKUP($B92,'Round  (11)'!B:AC,26,0),0)</f>
        <v>0</v>
      </c>
      <c r="Q92" s="162">
        <f>IFERROR(VLOOKUP($B92,'Round  (12)'!B:X,23,0),0)</f>
        <v>0</v>
      </c>
      <c r="R92" s="11" cm="1">
        <f t="array" ref="R92">IFERROR(SUM(F92:P92)-SUM(LARGE(F92:P92,{1,2})),F92)</f>
        <v>0</v>
      </c>
      <c r="S92" s="35" t="e">
        <f>VLOOKUP(B92,#REF!,9,0)+#REF!</f>
        <v>#REF!</v>
      </c>
      <c r="T92" s="165">
        <f t="shared" si="17"/>
        <v>0</v>
      </c>
      <c r="U92" s="162">
        <f t="shared" si="18"/>
        <v>0</v>
      </c>
      <c r="V92" s="97">
        <f t="shared" si="15"/>
        <v>0</v>
      </c>
      <c r="W92" s="100">
        <f t="shared" si="16"/>
        <v>0</v>
      </c>
      <c r="Z92" s="69">
        <v>89</v>
      </c>
      <c r="AA92" s="69" t="s">
        <v>500</v>
      </c>
      <c r="AB92" s="69"/>
      <c r="AC92" s="69" t="s">
        <v>363</v>
      </c>
      <c r="AD92" s="69" t="s">
        <v>350</v>
      </c>
      <c r="AG92" s="69" t="s">
        <v>501</v>
      </c>
      <c r="AH92" s="132"/>
      <c r="AI92" s="69"/>
      <c r="AJ92" s="69"/>
    </row>
    <row r="93" spans="1:36" x14ac:dyDescent="0.3">
      <c r="A93" s="93">
        <v>91</v>
      </c>
      <c r="B93" s="170" t="s">
        <v>445</v>
      </c>
      <c r="C93" s="45" t="str">
        <f t="shared" si="12"/>
        <v>0</v>
      </c>
      <c r="D93" s="45" t="str">
        <f t="shared" si="13"/>
        <v/>
      </c>
      <c r="E93" s="45" t="str">
        <f t="shared" si="14"/>
        <v>NM</v>
      </c>
      <c r="F93" s="162">
        <f>IFERROR(VLOOKUP(B93,'Round 1'!B:AM,38,0),0)</f>
        <v>0</v>
      </c>
      <c r="G93" s="162">
        <f>IFERROR(VLOOKUP($B93,'Round  (2)'!B:AI,37,0),0)</f>
        <v>0</v>
      </c>
      <c r="H93" s="162">
        <f>IFERROR(VLOOKUP($B93,'Round  (3)'!B:AQ,44,0),0)</f>
        <v>0</v>
      </c>
      <c r="I93" s="162">
        <f>IFERROR(VLOOKUP($B93,'Round (4)'!B:AP,41,0),0)</f>
        <v>0</v>
      </c>
      <c r="J93" s="162">
        <f>IFERROR(VLOOKUP($B93,'Round  (5)'!B:AL,37,0),0)</f>
        <v>0</v>
      </c>
      <c r="K93" s="162">
        <f>IFERROR(VLOOKUP($B93,'Round  (6)'!B:AL,37,0),0)</f>
        <v>0</v>
      </c>
      <c r="L93" s="162">
        <f>IFERROR(VLOOKUP($B93,'Round  (7)'!B:AL,37,0),0)</f>
        <v>0</v>
      </c>
      <c r="M93" s="162">
        <f>IFERROR(VLOOKUP($B93,'Round  (8)'!B:AM,38,0),0)</f>
        <v>0</v>
      </c>
      <c r="N93" s="162">
        <f>IFERROR(VLOOKUP($B93,'Round  (9)'!B:AD,29,0),0)</f>
        <v>0</v>
      </c>
      <c r="O93" s="162">
        <f>IFERROR(VLOOKUP($B93,'Round  (10)'!B:T,19,0),0)</f>
        <v>0</v>
      </c>
      <c r="P93" s="162">
        <f>IFERROR(VLOOKUP($B93,'Round  (11)'!B:AC,26,0),0)</f>
        <v>0</v>
      </c>
      <c r="Q93" s="162">
        <f>IFERROR(VLOOKUP($B93,'Round  (12)'!B:X,23,0),0)</f>
        <v>0</v>
      </c>
      <c r="R93" s="11" cm="1">
        <f t="array" ref="R93">IFERROR(SUM(F93:P93)-SUM(LARGE(F93:P93,{1,2})),F93)</f>
        <v>0</v>
      </c>
      <c r="S93" s="35" t="e">
        <f>VLOOKUP(B93,#REF!,9,0)+#REF!</f>
        <v>#REF!</v>
      </c>
      <c r="T93" s="165">
        <f t="shared" si="17"/>
        <v>0</v>
      </c>
      <c r="U93" s="162">
        <f t="shared" si="18"/>
        <v>0</v>
      </c>
      <c r="V93" s="97">
        <f t="shared" si="15"/>
        <v>0</v>
      </c>
      <c r="W93" s="100">
        <f t="shared" si="16"/>
        <v>0</v>
      </c>
      <c r="Z93" s="69">
        <v>90</v>
      </c>
      <c r="AA93" s="69" t="s">
        <v>9</v>
      </c>
      <c r="AB93" s="69" t="s">
        <v>351</v>
      </c>
      <c r="AC93" s="69" t="s">
        <v>363</v>
      </c>
      <c r="AD93" s="69" t="s">
        <v>347</v>
      </c>
      <c r="AG93" s="69" t="s">
        <v>172</v>
      </c>
      <c r="AH93" s="132"/>
      <c r="AI93" s="69"/>
      <c r="AJ93" s="69"/>
    </row>
    <row r="94" spans="1:36" x14ac:dyDescent="0.3">
      <c r="A94" s="93">
        <v>92</v>
      </c>
      <c r="B94" s="170" t="s">
        <v>446</v>
      </c>
      <c r="C94" s="45" t="str">
        <f t="shared" si="12"/>
        <v>0</v>
      </c>
      <c r="D94" s="45" t="str">
        <f t="shared" si="13"/>
        <v/>
      </c>
      <c r="E94" s="45" t="str">
        <f t="shared" si="14"/>
        <v>NM</v>
      </c>
      <c r="F94" s="162">
        <f>IFERROR(VLOOKUP(B94,'Round 1'!B:AM,38,0),0)</f>
        <v>0</v>
      </c>
      <c r="G94" s="162">
        <f>IFERROR(VLOOKUP($B94,'Round  (2)'!B:AI,37,0),0)</f>
        <v>0</v>
      </c>
      <c r="H94" s="162">
        <f>IFERROR(VLOOKUP($B94,'Round  (3)'!B:AQ,44,0),0)</f>
        <v>0</v>
      </c>
      <c r="I94" s="162">
        <f>IFERROR(VLOOKUP($B94,'Round (4)'!B:AP,41,0),0)</f>
        <v>0</v>
      </c>
      <c r="J94" s="162">
        <f>IFERROR(VLOOKUP($B94,'Round  (5)'!B:AL,37,0),0)</f>
        <v>0</v>
      </c>
      <c r="K94" s="162">
        <f>IFERROR(VLOOKUP($B94,'Round  (6)'!B:AL,37,0),0)</f>
        <v>0</v>
      </c>
      <c r="L94" s="162">
        <f>IFERROR(VLOOKUP($B94,'Round  (7)'!B:AL,37,0),0)</f>
        <v>0</v>
      </c>
      <c r="M94" s="162">
        <f>IFERROR(VLOOKUP($B94,'Round  (8)'!B:AM,38,0),0)</f>
        <v>0</v>
      </c>
      <c r="N94" s="162">
        <f>IFERROR(VLOOKUP($B94,'Round  (9)'!B:AD,29,0),0)</f>
        <v>0</v>
      </c>
      <c r="O94" s="162">
        <f>IFERROR(VLOOKUP($B94,'Round  (10)'!B:T,19,0),0)</f>
        <v>0</v>
      </c>
      <c r="P94" s="162">
        <f>IFERROR(VLOOKUP($B94,'Round  (11)'!B:AC,26,0),0)</f>
        <v>0</v>
      </c>
      <c r="Q94" s="162">
        <f>IFERROR(VLOOKUP($B94,'Round  (12)'!B:X,23,0),0)</f>
        <v>0</v>
      </c>
      <c r="R94" s="11" cm="1">
        <f t="array" ref="R94">IFERROR(SUM(F94:P94)-SUM(LARGE(F94:P94,{1,2})),F94)</f>
        <v>0</v>
      </c>
      <c r="S94" s="35" t="e">
        <f>VLOOKUP(B94,#REF!,9,0)+#REF!</f>
        <v>#REF!</v>
      </c>
      <c r="T94" s="165">
        <f t="shared" si="17"/>
        <v>0</v>
      </c>
      <c r="U94" s="162">
        <f t="shared" si="18"/>
        <v>0</v>
      </c>
      <c r="V94" s="97">
        <f t="shared" si="15"/>
        <v>0</v>
      </c>
      <c r="W94" s="100">
        <f t="shared" si="16"/>
        <v>0</v>
      </c>
      <c r="Z94" s="69">
        <v>91</v>
      </c>
      <c r="AA94" s="69" t="s">
        <v>415</v>
      </c>
      <c r="AB94" s="69" t="s">
        <v>384</v>
      </c>
      <c r="AC94" s="69"/>
      <c r="AD94" s="69" t="s">
        <v>347</v>
      </c>
      <c r="AG94" s="69" t="s">
        <v>502</v>
      </c>
      <c r="AH94" s="132"/>
      <c r="AI94" s="69"/>
      <c r="AJ94" s="69"/>
    </row>
    <row r="95" spans="1:36" x14ac:dyDescent="0.3">
      <c r="A95" s="93">
        <v>93</v>
      </c>
      <c r="B95" s="170" t="s">
        <v>369</v>
      </c>
      <c r="C95" s="45" t="str">
        <f t="shared" si="12"/>
        <v>S</v>
      </c>
      <c r="D95" s="45" t="str">
        <f t="shared" si="13"/>
        <v>Dorset</v>
      </c>
      <c r="E95" s="45" t="str">
        <f t="shared" si="14"/>
        <v>NM</v>
      </c>
      <c r="F95" s="162">
        <f>IFERROR(VLOOKUP(B95,'Round 1'!B:AM,38,0),0)</f>
        <v>0</v>
      </c>
      <c r="G95" s="162">
        <f>IFERROR(VLOOKUP($B95,'Round  (2)'!B:AI,37,0),0)</f>
        <v>0</v>
      </c>
      <c r="H95" s="162">
        <f>IFERROR(VLOOKUP($B95,'Round  (3)'!B:AQ,44,0),0)</f>
        <v>0</v>
      </c>
      <c r="I95" s="162">
        <f>IFERROR(VLOOKUP($B95,'Round (4)'!B:AP,41,0),0)</f>
        <v>0</v>
      </c>
      <c r="J95" s="162">
        <f>IFERROR(VLOOKUP($B95,'Round  (5)'!B:AL,37,0),0)</f>
        <v>0</v>
      </c>
      <c r="K95" s="162">
        <f>IFERROR(VLOOKUP($B95,'Round  (6)'!B:AL,37,0),0)</f>
        <v>0</v>
      </c>
      <c r="L95" s="162">
        <f>IFERROR(VLOOKUP($B95,'Round  (7)'!B:AL,37,0),0)</f>
        <v>0</v>
      </c>
      <c r="M95" s="162">
        <f>IFERROR(VLOOKUP($B95,'Round  (8)'!B:AM,38,0),0)</f>
        <v>0</v>
      </c>
      <c r="N95" s="162">
        <f>IFERROR(VLOOKUP($B95,'Round  (9)'!B:AD,29,0),0)</f>
        <v>0</v>
      </c>
      <c r="O95" s="162">
        <f>IFERROR(VLOOKUP($B95,'Round  (10)'!B:T,19,0),0)</f>
        <v>0</v>
      </c>
      <c r="P95" s="162">
        <f>IFERROR(VLOOKUP($B95,'Round  (11)'!B:AC,26,0),0)</f>
        <v>0</v>
      </c>
      <c r="Q95" s="162">
        <f>IFERROR(VLOOKUP($B95,'Round  (12)'!B:X,23,0),0)</f>
        <v>0</v>
      </c>
      <c r="R95" s="11" cm="1">
        <f t="array" ref="R95">IFERROR(SUM(F95:P95)-SUM(LARGE(F95:P95,{1,2})),F95)</f>
        <v>0</v>
      </c>
      <c r="S95" s="35" t="e">
        <f>VLOOKUP(B95,#REF!,9,0)+#REF!</f>
        <v>#REF!</v>
      </c>
      <c r="T95" s="165">
        <f t="shared" si="17"/>
        <v>0</v>
      </c>
      <c r="U95" s="162">
        <f t="shared" si="18"/>
        <v>0</v>
      </c>
      <c r="V95" s="97">
        <f t="shared" si="15"/>
        <v>0</v>
      </c>
      <c r="W95" s="100">
        <f t="shared" si="16"/>
        <v>0</v>
      </c>
      <c r="Z95" s="69">
        <v>92</v>
      </c>
      <c r="AA95" s="69" t="s">
        <v>266</v>
      </c>
      <c r="AB95" s="69" t="s">
        <v>434</v>
      </c>
      <c r="AC95" s="69"/>
      <c r="AD95" s="69" t="s">
        <v>347</v>
      </c>
      <c r="AG95" s="69" t="s">
        <v>370</v>
      </c>
      <c r="AH95" s="132"/>
      <c r="AI95" s="69"/>
      <c r="AJ95" s="69"/>
    </row>
    <row r="96" spans="1:36" x14ac:dyDescent="0.3">
      <c r="A96" s="93">
        <v>94</v>
      </c>
      <c r="B96" s="170" t="s">
        <v>447</v>
      </c>
      <c r="C96" s="45" t="str">
        <f t="shared" si="12"/>
        <v>0</v>
      </c>
      <c r="D96" s="45" t="str">
        <f t="shared" si="13"/>
        <v/>
      </c>
      <c r="E96" s="45" t="str">
        <f t="shared" si="14"/>
        <v>NM</v>
      </c>
      <c r="F96" s="162">
        <f>IFERROR(VLOOKUP(B96,'Round 1'!B:AM,38,0),0)</f>
        <v>0</v>
      </c>
      <c r="G96" s="162">
        <f>IFERROR(VLOOKUP($B96,'Round  (2)'!B:AI,37,0),0)</f>
        <v>0</v>
      </c>
      <c r="H96" s="162">
        <f>IFERROR(VLOOKUP($B96,'Round  (3)'!B:AQ,44,0),0)</f>
        <v>0</v>
      </c>
      <c r="I96" s="162">
        <f>IFERROR(VLOOKUP($B96,'Round (4)'!B:AP,41,0),0)</f>
        <v>0</v>
      </c>
      <c r="J96" s="162">
        <f>IFERROR(VLOOKUP($B96,'Round  (5)'!B:AL,37,0),0)</f>
        <v>0</v>
      </c>
      <c r="K96" s="162">
        <f>IFERROR(VLOOKUP($B96,'Round  (6)'!B:AL,37,0),0)</f>
        <v>0</v>
      </c>
      <c r="L96" s="162">
        <f>IFERROR(VLOOKUP($B96,'Round  (7)'!B:AL,37,0),0)</f>
        <v>0</v>
      </c>
      <c r="M96" s="162">
        <f>IFERROR(VLOOKUP($B96,'Round  (8)'!B:AM,38,0),0)</f>
        <v>0</v>
      </c>
      <c r="N96" s="162">
        <f>IFERROR(VLOOKUP($B96,'Round  (9)'!B:AD,29,0),0)</f>
        <v>0</v>
      </c>
      <c r="O96" s="162">
        <f>IFERROR(VLOOKUP($B96,'Round  (10)'!B:T,19,0),0)</f>
        <v>0</v>
      </c>
      <c r="P96" s="162">
        <f>IFERROR(VLOOKUP($B96,'Round  (11)'!B:AC,26,0),0)</f>
        <v>0</v>
      </c>
      <c r="Q96" s="162">
        <f>IFERROR(VLOOKUP($B96,'Round  (12)'!B:X,23,0),0)</f>
        <v>0</v>
      </c>
      <c r="R96" s="11" cm="1">
        <f t="array" ref="R96">IFERROR(SUM(F96:P96)-SUM(LARGE(F96:P96,{1,2})),F96)</f>
        <v>0</v>
      </c>
      <c r="S96" s="35" t="e">
        <f>VLOOKUP(B96,#REF!,9,0)+#REF!</f>
        <v>#REF!</v>
      </c>
      <c r="T96" s="165">
        <f t="shared" si="17"/>
        <v>0</v>
      </c>
      <c r="U96" s="162">
        <f t="shared" si="18"/>
        <v>0</v>
      </c>
      <c r="V96" s="97">
        <f t="shared" si="15"/>
        <v>0</v>
      </c>
      <c r="W96" s="100">
        <f t="shared" si="16"/>
        <v>0</v>
      </c>
      <c r="Z96" s="69">
        <v>93</v>
      </c>
      <c r="AA96" s="69" t="s">
        <v>170</v>
      </c>
      <c r="AB96" s="69" t="s">
        <v>351</v>
      </c>
      <c r="AC96" s="69"/>
      <c r="AD96" s="69" t="s">
        <v>347</v>
      </c>
      <c r="AG96" s="69" t="s">
        <v>500</v>
      </c>
      <c r="AH96" s="132"/>
      <c r="AI96" s="69"/>
      <c r="AJ96" s="69"/>
    </row>
    <row r="97" spans="1:36" x14ac:dyDescent="0.3">
      <c r="A97" s="93">
        <v>95</v>
      </c>
      <c r="B97" s="170" t="s">
        <v>448</v>
      </c>
      <c r="C97" s="45" t="str">
        <f t="shared" si="12"/>
        <v>0</v>
      </c>
      <c r="D97" s="45" t="str">
        <f t="shared" si="13"/>
        <v/>
      </c>
      <c r="E97" s="45" t="str">
        <f t="shared" si="14"/>
        <v>NM</v>
      </c>
      <c r="F97" s="162">
        <f>IFERROR(VLOOKUP(B97,'Round 1'!B:AM,38,0),0)</f>
        <v>0</v>
      </c>
      <c r="G97" s="162">
        <f>IFERROR(VLOOKUP($B97,'Round  (2)'!B:AI,37,0),0)</f>
        <v>0</v>
      </c>
      <c r="H97" s="162">
        <f>IFERROR(VLOOKUP($B97,'Round  (3)'!B:AQ,44,0),0)</f>
        <v>0</v>
      </c>
      <c r="I97" s="162">
        <f>IFERROR(VLOOKUP($B97,'Round (4)'!B:AP,41,0),0)</f>
        <v>0</v>
      </c>
      <c r="J97" s="162">
        <f>IFERROR(VLOOKUP($B97,'Round  (5)'!B:AL,37,0),0)</f>
        <v>0</v>
      </c>
      <c r="K97" s="162">
        <f>IFERROR(VLOOKUP($B97,'Round  (6)'!B:AL,37,0),0)</f>
        <v>0</v>
      </c>
      <c r="L97" s="162">
        <f>IFERROR(VLOOKUP($B97,'Round  (7)'!B:AL,37,0),0)</f>
        <v>0</v>
      </c>
      <c r="M97" s="162">
        <f>IFERROR(VLOOKUP($B97,'Round  (8)'!B:AM,38,0),0)</f>
        <v>0</v>
      </c>
      <c r="N97" s="162">
        <f>IFERROR(VLOOKUP($B97,'Round  (9)'!B:AD,29,0),0)</f>
        <v>0</v>
      </c>
      <c r="O97" s="162">
        <f>IFERROR(VLOOKUP($B97,'Round  (10)'!B:T,19,0),0)</f>
        <v>0</v>
      </c>
      <c r="P97" s="162">
        <f>IFERROR(VLOOKUP($B97,'Round  (11)'!B:AC,26,0),0)</f>
        <v>0</v>
      </c>
      <c r="Q97" s="162">
        <f>IFERROR(VLOOKUP($B97,'Round  (12)'!B:X,23,0),0)</f>
        <v>0</v>
      </c>
      <c r="R97" s="11" cm="1">
        <f t="array" ref="R97">IFERROR(SUM(F97:P97)-SUM(LARGE(F97:P97,{1,2})),F97)</f>
        <v>0</v>
      </c>
      <c r="S97" s="35" t="e">
        <f>VLOOKUP(B97,#REF!,9,0)+#REF!</f>
        <v>#REF!</v>
      </c>
      <c r="T97" s="165">
        <f t="shared" si="17"/>
        <v>0</v>
      </c>
      <c r="U97" s="162">
        <f t="shared" si="18"/>
        <v>0</v>
      </c>
      <c r="V97" s="97">
        <f t="shared" si="15"/>
        <v>0</v>
      </c>
      <c r="W97" s="100">
        <f t="shared" si="16"/>
        <v>0</v>
      </c>
      <c r="Z97" s="69">
        <v>94</v>
      </c>
      <c r="AA97" s="69" t="s">
        <v>83</v>
      </c>
      <c r="AB97" s="69" t="s">
        <v>351</v>
      </c>
      <c r="AC97" s="69"/>
      <c r="AD97" s="69" t="s">
        <v>347</v>
      </c>
      <c r="AG97" s="69" t="s">
        <v>178</v>
      </c>
      <c r="AH97" s="132"/>
      <c r="AI97" s="69"/>
      <c r="AJ97" s="69"/>
    </row>
    <row r="98" spans="1:36" x14ac:dyDescent="0.3">
      <c r="A98" s="93">
        <v>96</v>
      </c>
      <c r="B98" s="170" t="s">
        <v>449</v>
      </c>
      <c r="C98" s="45" t="str">
        <f t="shared" si="12"/>
        <v>0</v>
      </c>
      <c r="D98" s="45" t="str">
        <f t="shared" si="13"/>
        <v/>
      </c>
      <c r="E98" s="45" t="str">
        <f t="shared" si="14"/>
        <v>NM</v>
      </c>
      <c r="F98" s="162">
        <f>IFERROR(VLOOKUP(B98,'Round 1'!B:AM,38,0),0)</f>
        <v>0</v>
      </c>
      <c r="G98" s="162">
        <f>IFERROR(VLOOKUP($B98,'Round  (2)'!B:AI,37,0),0)</f>
        <v>0</v>
      </c>
      <c r="H98" s="162">
        <f>IFERROR(VLOOKUP($B98,'Round  (3)'!B:AQ,44,0),0)</f>
        <v>0</v>
      </c>
      <c r="I98" s="162">
        <f>IFERROR(VLOOKUP($B98,'Round (4)'!B:AP,41,0),0)</f>
        <v>0</v>
      </c>
      <c r="J98" s="162">
        <f>IFERROR(VLOOKUP($B98,'Round  (5)'!B:AL,37,0),0)</f>
        <v>0</v>
      </c>
      <c r="K98" s="162">
        <f>IFERROR(VLOOKUP($B98,'Round  (6)'!B:AL,37,0),0)</f>
        <v>0</v>
      </c>
      <c r="L98" s="162">
        <f>IFERROR(VLOOKUP($B98,'Round  (7)'!B:AL,37,0),0)</f>
        <v>0</v>
      </c>
      <c r="M98" s="162">
        <f>IFERROR(VLOOKUP($B98,'Round  (8)'!B:AM,38,0),0)</f>
        <v>0</v>
      </c>
      <c r="N98" s="162">
        <f>IFERROR(VLOOKUP($B98,'Round  (9)'!B:AD,29,0),0)</f>
        <v>0</v>
      </c>
      <c r="O98" s="162">
        <f>IFERROR(VLOOKUP($B98,'Round  (10)'!B:T,19,0),0)</f>
        <v>0</v>
      </c>
      <c r="P98" s="162">
        <f>IFERROR(VLOOKUP($B98,'Round  (11)'!B:AC,26,0),0)</f>
        <v>0</v>
      </c>
      <c r="Q98" s="162">
        <f>IFERROR(VLOOKUP($B98,'Round  (12)'!B:X,23,0),0)</f>
        <v>0</v>
      </c>
      <c r="R98" s="11" cm="1">
        <f t="array" ref="R98">IFERROR(SUM(F98:P98)-SUM(LARGE(F98:P98,{1,2})),F98)</f>
        <v>0</v>
      </c>
      <c r="S98" s="35" t="e">
        <f>VLOOKUP(B98,#REF!,9,0)+#REF!</f>
        <v>#REF!</v>
      </c>
      <c r="T98" s="165">
        <f t="shared" si="17"/>
        <v>0</v>
      </c>
      <c r="U98" s="162">
        <f t="shared" si="18"/>
        <v>0</v>
      </c>
      <c r="V98" s="97">
        <f t="shared" si="15"/>
        <v>0</v>
      </c>
      <c r="W98" s="100">
        <f t="shared" si="16"/>
        <v>0</v>
      </c>
      <c r="Z98" s="69">
        <v>95</v>
      </c>
      <c r="AA98" s="69" t="s">
        <v>503</v>
      </c>
      <c r="AB98" s="69" t="s">
        <v>351</v>
      </c>
      <c r="AC98" s="69"/>
      <c r="AD98" s="69" t="s">
        <v>347</v>
      </c>
      <c r="AG98" s="69" t="s">
        <v>17</v>
      </c>
      <c r="AH98" s="132"/>
      <c r="AI98" s="69"/>
      <c r="AJ98" s="69"/>
    </row>
    <row r="99" spans="1:36" x14ac:dyDescent="0.3">
      <c r="A99" s="93">
        <v>97</v>
      </c>
      <c r="B99" s="170" t="s">
        <v>450</v>
      </c>
      <c r="C99" s="45" t="str">
        <f t="shared" ref="C99:C130" si="19">IFERROR(VLOOKUP(B99,$AA$3:$AC$150,3,0),"0")</f>
        <v>0</v>
      </c>
      <c r="D99" s="45" t="str">
        <f t="shared" ref="D99:D130" si="20">IFERROR(VLOOKUP(B99,$AA$3:$AC$150,2,0),"")</f>
        <v/>
      </c>
      <c r="E99" s="45" t="str">
        <f t="shared" ref="E99:E130" si="21">IFERROR(VLOOKUP(B99,$AA$3:$AD$150,4,0),"NM")</f>
        <v>NM</v>
      </c>
      <c r="F99" s="162">
        <f>IFERROR(VLOOKUP(B99,'Round 1'!B:AM,38,0),0)</f>
        <v>0</v>
      </c>
      <c r="G99" s="162">
        <f>IFERROR(VLOOKUP($B99,'Round  (2)'!B:AI,37,0),0)</f>
        <v>0</v>
      </c>
      <c r="H99" s="162">
        <f>IFERROR(VLOOKUP($B99,'Round  (3)'!B:AQ,44,0),0)</f>
        <v>0</v>
      </c>
      <c r="I99" s="162">
        <f>IFERROR(VLOOKUP($B99,'Round (4)'!B:AP,41,0),0)</f>
        <v>0</v>
      </c>
      <c r="J99" s="162">
        <f>IFERROR(VLOOKUP($B99,'Round  (5)'!B:AL,37,0),0)</f>
        <v>0</v>
      </c>
      <c r="K99" s="162">
        <f>IFERROR(VLOOKUP($B99,'Round  (6)'!B:AL,37,0),0)</f>
        <v>0</v>
      </c>
      <c r="L99" s="162">
        <f>IFERROR(VLOOKUP($B99,'Round  (7)'!B:AL,37,0),0)</f>
        <v>0</v>
      </c>
      <c r="M99" s="162">
        <f>IFERROR(VLOOKUP($B99,'Round  (8)'!B:AM,38,0),0)</f>
        <v>0</v>
      </c>
      <c r="N99" s="162">
        <f>IFERROR(VLOOKUP($B99,'Round  (9)'!B:AD,29,0),0)</f>
        <v>0</v>
      </c>
      <c r="O99" s="162">
        <f>IFERROR(VLOOKUP($B99,'Round  (10)'!B:T,19,0),0)</f>
        <v>0</v>
      </c>
      <c r="P99" s="162">
        <f>IFERROR(VLOOKUP($B99,'Round  (11)'!B:AC,26,0),0)</f>
        <v>0</v>
      </c>
      <c r="Q99" s="162">
        <f>IFERROR(VLOOKUP($B99,'Round  (12)'!B:X,23,0),0)</f>
        <v>0</v>
      </c>
      <c r="R99" s="11" cm="1">
        <f t="array" ref="R99">IFERROR(SUM(F99:P99)-SUM(LARGE(F99:P99,{1,2})),F99)</f>
        <v>0</v>
      </c>
      <c r="S99" s="35" t="e">
        <f>VLOOKUP(B99,#REF!,9,0)+#REF!</f>
        <v>#REF!</v>
      </c>
      <c r="T99" s="165">
        <f t="shared" si="17"/>
        <v>0</v>
      </c>
      <c r="U99" s="162">
        <f t="shared" si="18"/>
        <v>0</v>
      </c>
      <c r="V99" s="97">
        <f t="shared" ref="V99:V130" si="22">IFERROR(VLOOKUP(B99,$AG$3:$AI$151,2,0),0)</f>
        <v>0</v>
      </c>
      <c r="W99" s="100">
        <f t="shared" ref="W99:W130" si="23">IFERROR(VLOOKUP(B99,$AG$3:$AI$151,3,0),0)</f>
        <v>0</v>
      </c>
      <c r="Z99" s="69">
        <v>96</v>
      </c>
      <c r="AA99" s="69" t="s">
        <v>101</v>
      </c>
      <c r="AB99" s="69" t="s">
        <v>351</v>
      </c>
      <c r="AC99" s="69"/>
      <c r="AD99" s="69" t="s">
        <v>347</v>
      </c>
      <c r="AG99" s="69" t="s">
        <v>12</v>
      </c>
      <c r="AH99" s="132"/>
      <c r="AI99" s="69"/>
      <c r="AJ99" s="69"/>
    </row>
    <row r="100" spans="1:36" x14ac:dyDescent="0.3">
      <c r="A100" s="93">
        <v>98</v>
      </c>
      <c r="B100" s="170" t="s">
        <v>452</v>
      </c>
      <c r="C100" s="45" t="str">
        <f t="shared" si="19"/>
        <v>0</v>
      </c>
      <c r="D100" s="45" t="str">
        <f t="shared" si="20"/>
        <v/>
      </c>
      <c r="E100" s="45" t="str">
        <f t="shared" si="21"/>
        <v>NM</v>
      </c>
      <c r="F100" s="162">
        <f>IFERROR(VLOOKUP(B100,'Round 1'!B:AM,38,0),0)</f>
        <v>0</v>
      </c>
      <c r="G100" s="162">
        <f>IFERROR(VLOOKUP($B100,'Round  (2)'!B:AI,37,0),0)</f>
        <v>0</v>
      </c>
      <c r="H100" s="162">
        <f>IFERROR(VLOOKUP($B100,'Round  (3)'!B:AQ,44,0),0)</f>
        <v>0</v>
      </c>
      <c r="I100" s="162">
        <f>IFERROR(VLOOKUP($B100,'Round (4)'!B:AP,41,0),0)</f>
        <v>0</v>
      </c>
      <c r="J100" s="162">
        <f>IFERROR(VLOOKUP($B100,'Round  (5)'!B:AL,37,0),0)</f>
        <v>0</v>
      </c>
      <c r="K100" s="162">
        <f>IFERROR(VLOOKUP($B100,'Round  (6)'!B:AL,37,0),0)</f>
        <v>0</v>
      </c>
      <c r="L100" s="162">
        <f>IFERROR(VLOOKUP($B100,'Round  (7)'!B:AL,37,0),0)</f>
        <v>0</v>
      </c>
      <c r="M100" s="162">
        <f>IFERROR(VLOOKUP($B100,'Round  (8)'!B:AM,38,0),0)</f>
        <v>0</v>
      </c>
      <c r="N100" s="162">
        <f>IFERROR(VLOOKUP($B100,'Round  (9)'!B:AD,29,0),0)</f>
        <v>0</v>
      </c>
      <c r="O100" s="162">
        <f>IFERROR(VLOOKUP($B100,'Round  (10)'!B:T,19,0),0)</f>
        <v>0</v>
      </c>
      <c r="P100" s="162">
        <f>IFERROR(VLOOKUP($B100,'Round  (11)'!B:AC,26,0),0)</f>
        <v>0</v>
      </c>
      <c r="Q100" s="162">
        <f>IFERROR(VLOOKUP($B100,'Round  (12)'!B:X,23,0),0)</f>
        <v>0</v>
      </c>
      <c r="R100" s="11" cm="1">
        <f t="array" ref="R100">IFERROR(SUM(F100:P100)-SUM(LARGE(F100:P100,{1,2})),F100)</f>
        <v>0</v>
      </c>
      <c r="S100" s="35" t="e">
        <f>VLOOKUP(B100,#REF!,9,0)+#REF!</f>
        <v>#REF!</v>
      </c>
      <c r="T100" s="165">
        <f t="shared" si="17"/>
        <v>0</v>
      </c>
      <c r="U100" s="162">
        <f t="shared" si="18"/>
        <v>0</v>
      </c>
      <c r="V100" s="97">
        <f t="shared" si="22"/>
        <v>0</v>
      </c>
      <c r="W100" s="100">
        <f t="shared" si="23"/>
        <v>0</v>
      </c>
      <c r="Z100" s="69">
        <v>97</v>
      </c>
      <c r="AA100" s="69" t="s">
        <v>72</v>
      </c>
      <c r="AB100" s="69" t="s">
        <v>361</v>
      </c>
      <c r="AC100" s="69"/>
      <c r="AD100" s="69" t="s">
        <v>347</v>
      </c>
      <c r="AG100" s="69" t="s">
        <v>398</v>
      </c>
      <c r="AH100" s="132"/>
      <c r="AI100" s="69"/>
      <c r="AJ100" s="69"/>
    </row>
    <row r="101" spans="1:36" x14ac:dyDescent="0.3">
      <c r="A101" s="93">
        <v>99</v>
      </c>
      <c r="B101" s="170" t="s">
        <v>238</v>
      </c>
      <c r="C101" s="45" t="str">
        <f t="shared" si="19"/>
        <v>0</v>
      </c>
      <c r="D101" s="45" t="str">
        <f t="shared" si="20"/>
        <v/>
      </c>
      <c r="E101" s="45" t="str">
        <f t="shared" si="21"/>
        <v>NM</v>
      </c>
      <c r="F101" s="162">
        <f>IFERROR(VLOOKUP(B101,'Round 1'!B:AM,38,0),0)</f>
        <v>8</v>
      </c>
      <c r="G101" s="162">
        <f>IFERROR(VLOOKUP($B101,'Round  (2)'!B:AI,37,0),0)</f>
        <v>0</v>
      </c>
      <c r="H101" s="162">
        <f>IFERROR(VLOOKUP($B101,'Round  (3)'!B:AQ,44,0),0)</f>
        <v>0</v>
      </c>
      <c r="I101" s="162">
        <f>IFERROR(VLOOKUP($B101,'Round (4)'!B:AP,41,0),0)</f>
        <v>0</v>
      </c>
      <c r="J101" s="162">
        <f>IFERROR(VLOOKUP($B101,'Round  (5)'!B:AL,37,0),0)</f>
        <v>0</v>
      </c>
      <c r="K101" s="162">
        <f>IFERROR(VLOOKUP($B101,'Round  (6)'!B:AL,37,0),0)</f>
        <v>0</v>
      </c>
      <c r="L101" s="162">
        <f>IFERROR(VLOOKUP($B101,'Round  (7)'!B:AL,37,0),0)</f>
        <v>0</v>
      </c>
      <c r="M101" s="162">
        <f>IFERROR(VLOOKUP($B101,'Round  (8)'!B:AM,38,0),0)</f>
        <v>0</v>
      </c>
      <c r="N101" s="162">
        <f>IFERROR(VLOOKUP($B101,'Round  (9)'!B:AD,29,0),0)</f>
        <v>3</v>
      </c>
      <c r="O101" s="162">
        <f>IFERROR(VLOOKUP($B101,'Round  (10)'!B:T,19,0),0)</f>
        <v>0</v>
      </c>
      <c r="P101" s="162">
        <f>IFERROR(VLOOKUP($B101,'Round  (11)'!B:AC,26,0),0)</f>
        <v>0</v>
      </c>
      <c r="Q101" s="162">
        <f>IFERROR(VLOOKUP($B101,'Round  (12)'!B:X,23,0),0)</f>
        <v>0</v>
      </c>
      <c r="R101" s="11" cm="1">
        <f t="array" ref="R101">IFERROR(SUM(F101:P101)-SUM(LARGE(F101:P101,{1,2})),F101)</f>
        <v>0</v>
      </c>
      <c r="S101" s="35" t="e">
        <f>VLOOKUP(B101,#REF!,9,0)+#REF!</f>
        <v>#REF!</v>
      </c>
      <c r="T101" s="165">
        <f t="shared" si="17"/>
        <v>11</v>
      </c>
      <c r="U101" s="162">
        <f t="shared" si="18"/>
        <v>11</v>
      </c>
      <c r="V101" s="97">
        <f t="shared" si="22"/>
        <v>0</v>
      </c>
      <c r="W101" s="100">
        <f t="shared" si="23"/>
        <v>0</v>
      </c>
      <c r="Z101" s="69">
        <v>98</v>
      </c>
      <c r="AA101" s="69" t="s">
        <v>178</v>
      </c>
      <c r="AB101" s="69" t="s">
        <v>361</v>
      </c>
      <c r="AC101" s="69" t="s">
        <v>363</v>
      </c>
      <c r="AD101" s="69" t="s">
        <v>347</v>
      </c>
      <c r="AG101" s="69" t="s">
        <v>453</v>
      </c>
      <c r="AH101" s="132"/>
      <c r="AI101" s="69"/>
      <c r="AJ101" s="69"/>
    </row>
    <row r="102" spans="1:36" x14ac:dyDescent="0.3">
      <c r="A102" s="93">
        <v>100</v>
      </c>
      <c r="B102" s="170" t="s">
        <v>453</v>
      </c>
      <c r="C102" s="45" t="str">
        <f t="shared" si="19"/>
        <v>0</v>
      </c>
      <c r="D102" s="45" t="str">
        <f t="shared" si="20"/>
        <v/>
      </c>
      <c r="E102" s="45" t="str">
        <f t="shared" si="21"/>
        <v>NM</v>
      </c>
      <c r="F102" s="162">
        <f>IFERROR(VLOOKUP(B102,'Round 1'!B:AM,38,0),0)</f>
        <v>0</v>
      </c>
      <c r="G102" s="162">
        <f>IFERROR(VLOOKUP($B102,'Round  (2)'!B:AI,37,0),0)</f>
        <v>0</v>
      </c>
      <c r="H102" s="162">
        <f>IFERROR(VLOOKUP($B102,'Round  (3)'!B:AQ,44,0),0)</f>
        <v>0</v>
      </c>
      <c r="I102" s="162">
        <f>IFERROR(VLOOKUP($B102,'Round (4)'!B:AP,41,0),0)</f>
        <v>0</v>
      </c>
      <c r="J102" s="162">
        <f>IFERROR(VLOOKUP($B102,'Round  (5)'!B:AL,37,0),0)</f>
        <v>0</v>
      </c>
      <c r="K102" s="162">
        <f>IFERROR(VLOOKUP($B102,'Round  (6)'!B:AL,37,0),0)</f>
        <v>0</v>
      </c>
      <c r="L102" s="162">
        <f>IFERROR(VLOOKUP($B102,'Round  (7)'!B:AL,37,0),0)</f>
        <v>0</v>
      </c>
      <c r="M102" s="162">
        <f>IFERROR(VLOOKUP($B102,'Round  (8)'!B:AM,38,0),0)</f>
        <v>0</v>
      </c>
      <c r="N102" s="162">
        <f>IFERROR(VLOOKUP($B102,'Round  (9)'!B:AD,29,0),0)</f>
        <v>0</v>
      </c>
      <c r="O102" s="162">
        <f>IFERROR(VLOOKUP($B102,'Round  (10)'!B:T,19,0),0)</f>
        <v>0</v>
      </c>
      <c r="P102" s="162">
        <f>IFERROR(VLOOKUP($B102,'Round  (11)'!B:AC,26,0),0)</f>
        <v>0</v>
      </c>
      <c r="Q102" s="162">
        <f>IFERROR(VLOOKUP($B102,'Round  (12)'!B:X,23,0),0)</f>
        <v>0</v>
      </c>
      <c r="R102" s="11" cm="1">
        <f t="array" ref="R102">IFERROR(SUM(F102:P102)-SUM(LARGE(F102:P102,{1,2})),F102)</f>
        <v>0</v>
      </c>
      <c r="S102" s="35" t="e">
        <f>VLOOKUP(B102,#REF!,9,0)+#REF!</f>
        <v>#REF!</v>
      </c>
      <c r="T102" s="165">
        <f t="shared" si="17"/>
        <v>0</v>
      </c>
      <c r="U102" s="162">
        <f t="shared" si="18"/>
        <v>0</v>
      </c>
      <c r="V102" s="97">
        <f t="shared" si="22"/>
        <v>0</v>
      </c>
      <c r="W102" s="100">
        <f t="shared" si="23"/>
        <v>0</v>
      </c>
      <c r="Z102" s="69">
        <v>99</v>
      </c>
      <c r="AA102" s="69" t="s">
        <v>97</v>
      </c>
      <c r="AB102" s="69" t="s">
        <v>361</v>
      </c>
      <c r="AC102" s="69"/>
      <c r="AD102" s="69" t="s">
        <v>347</v>
      </c>
      <c r="AG102" s="69" t="s">
        <v>91</v>
      </c>
      <c r="AH102" s="132"/>
      <c r="AI102" s="69"/>
      <c r="AJ102" s="69"/>
    </row>
    <row r="103" spans="1:36" x14ac:dyDescent="0.3">
      <c r="A103" s="93">
        <v>101</v>
      </c>
      <c r="B103" s="170" t="s">
        <v>454</v>
      </c>
      <c r="C103" s="45" t="str">
        <f t="shared" si="19"/>
        <v>0</v>
      </c>
      <c r="D103" s="45" t="str">
        <f t="shared" si="20"/>
        <v/>
      </c>
      <c r="E103" s="45" t="str">
        <f t="shared" si="21"/>
        <v>NM</v>
      </c>
      <c r="F103" s="162">
        <f>IFERROR(VLOOKUP(B103,'Round 1'!B:AM,38,0),0)</f>
        <v>0</v>
      </c>
      <c r="G103" s="162">
        <f>IFERROR(VLOOKUP($B103,'Round  (2)'!B:AI,37,0),0)</f>
        <v>0</v>
      </c>
      <c r="H103" s="162">
        <f>IFERROR(VLOOKUP($B103,'Round  (3)'!B:AQ,44,0),0)</f>
        <v>0</v>
      </c>
      <c r="I103" s="162">
        <f>IFERROR(VLOOKUP($B103,'Round (4)'!B:AP,41,0),0)</f>
        <v>0</v>
      </c>
      <c r="J103" s="162">
        <f>IFERROR(VLOOKUP($B103,'Round  (5)'!B:AL,37,0),0)</f>
        <v>0</v>
      </c>
      <c r="K103" s="162">
        <f>IFERROR(VLOOKUP($B103,'Round  (6)'!B:AL,37,0),0)</f>
        <v>0</v>
      </c>
      <c r="L103" s="162">
        <f>IFERROR(VLOOKUP($B103,'Round  (7)'!B:AL,37,0),0)</f>
        <v>0</v>
      </c>
      <c r="M103" s="162">
        <f>IFERROR(VLOOKUP($B103,'Round  (8)'!B:AM,38,0),0)</f>
        <v>0</v>
      </c>
      <c r="N103" s="162">
        <f>IFERROR(VLOOKUP($B103,'Round  (9)'!B:AD,29,0),0)</f>
        <v>0</v>
      </c>
      <c r="O103" s="162">
        <f>IFERROR(VLOOKUP($B103,'Round  (10)'!B:T,19,0),0)</f>
        <v>0</v>
      </c>
      <c r="P103" s="162">
        <f>IFERROR(VLOOKUP($B103,'Round  (11)'!B:AC,26,0),0)</f>
        <v>0</v>
      </c>
      <c r="Q103" s="162">
        <f>IFERROR(VLOOKUP($B103,'Round  (12)'!B:X,23,0),0)</f>
        <v>0</v>
      </c>
      <c r="R103" s="11" cm="1">
        <f t="array" ref="R103">IFERROR(SUM(F103:P103)-SUM(LARGE(F103:P103,{1,2})),F103)</f>
        <v>0</v>
      </c>
      <c r="S103" s="35" t="e">
        <f>VLOOKUP(B103,#REF!,9,0)+#REF!</f>
        <v>#REF!</v>
      </c>
      <c r="T103" s="165">
        <f t="shared" si="17"/>
        <v>0</v>
      </c>
      <c r="U103" s="162">
        <f t="shared" si="18"/>
        <v>0</v>
      </c>
      <c r="V103" s="97">
        <f t="shared" si="22"/>
        <v>0</v>
      </c>
      <c r="W103" s="100">
        <f t="shared" si="23"/>
        <v>0</v>
      </c>
      <c r="Z103" s="69">
        <v>100</v>
      </c>
      <c r="AA103" s="69" t="s">
        <v>179</v>
      </c>
      <c r="AB103" s="69" t="s">
        <v>361</v>
      </c>
      <c r="AC103" s="69"/>
      <c r="AD103" s="69" t="s">
        <v>347</v>
      </c>
      <c r="AG103" s="69" t="s">
        <v>323</v>
      </c>
      <c r="AH103" s="132"/>
      <c r="AI103" s="69"/>
      <c r="AJ103" s="69"/>
    </row>
    <row r="104" spans="1:36" x14ac:dyDescent="0.3">
      <c r="A104" s="93">
        <v>102</v>
      </c>
      <c r="B104" s="170" t="s">
        <v>455</v>
      </c>
      <c r="C104" s="45" t="str">
        <f t="shared" si="19"/>
        <v>0</v>
      </c>
      <c r="D104" s="45" t="str">
        <f t="shared" si="20"/>
        <v/>
      </c>
      <c r="E104" s="45" t="str">
        <f t="shared" si="21"/>
        <v>NM</v>
      </c>
      <c r="F104" s="162">
        <f>IFERROR(VLOOKUP(B104,'Round 1'!B:AM,38,0),0)</f>
        <v>0</v>
      </c>
      <c r="G104" s="162">
        <f>IFERROR(VLOOKUP($B104,'Round  (2)'!B:AI,37,0),0)</f>
        <v>0</v>
      </c>
      <c r="H104" s="162">
        <f>IFERROR(VLOOKUP($B104,'Round  (3)'!B:AQ,44,0),0)</f>
        <v>0</v>
      </c>
      <c r="I104" s="162">
        <f>IFERROR(VLOOKUP($B104,'Round (4)'!B:AP,41,0),0)</f>
        <v>0</v>
      </c>
      <c r="J104" s="162">
        <f>IFERROR(VLOOKUP($B104,'Round  (5)'!B:AL,37,0),0)</f>
        <v>0</v>
      </c>
      <c r="K104" s="162">
        <f>IFERROR(VLOOKUP($B104,'Round  (6)'!B:AL,37,0),0)</f>
        <v>0</v>
      </c>
      <c r="L104" s="162">
        <f>IFERROR(VLOOKUP($B104,'Round  (7)'!B:AL,37,0),0)</f>
        <v>0</v>
      </c>
      <c r="M104" s="162">
        <f>IFERROR(VLOOKUP($B104,'Round  (8)'!B:AM,38,0),0)</f>
        <v>0</v>
      </c>
      <c r="N104" s="162">
        <f>IFERROR(VLOOKUP($B104,'Round  (9)'!B:AD,29,0),0)</f>
        <v>0</v>
      </c>
      <c r="O104" s="162">
        <f>IFERROR(VLOOKUP($B104,'Round  (10)'!B:T,19,0),0)</f>
        <v>0</v>
      </c>
      <c r="P104" s="162">
        <f>IFERROR(VLOOKUP($B104,'Round  (11)'!B:AC,26,0),0)</f>
        <v>0</v>
      </c>
      <c r="Q104" s="162">
        <f>IFERROR(VLOOKUP($B104,'Round  (12)'!B:X,23,0),0)</f>
        <v>0</v>
      </c>
      <c r="R104" s="11" cm="1">
        <f t="array" ref="R104">IFERROR(SUM(F104:P104)-SUM(LARGE(F104:P104,{1,2})),F104)</f>
        <v>0</v>
      </c>
      <c r="S104" s="35" t="e">
        <f>VLOOKUP(B104,#REF!,9,0)+#REF!</f>
        <v>#REF!</v>
      </c>
      <c r="T104" s="165">
        <f t="shared" si="17"/>
        <v>0</v>
      </c>
      <c r="U104" s="162">
        <f t="shared" si="18"/>
        <v>0</v>
      </c>
      <c r="V104" s="97">
        <f t="shared" si="22"/>
        <v>0</v>
      </c>
      <c r="W104" s="100">
        <f t="shared" si="23"/>
        <v>0</v>
      </c>
      <c r="Z104" s="69">
        <v>101</v>
      </c>
      <c r="AA104" s="69" t="s">
        <v>417</v>
      </c>
      <c r="AB104" s="69" t="s">
        <v>361</v>
      </c>
      <c r="AC104" s="69"/>
      <c r="AD104" s="69" t="s">
        <v>347</v>
      </c>
      <c r="AG104" s="69" t="s">
        <v>438</v>
      </c>
      <c r="AH104" s="132"/>
      <c r="AI104" s="69"/>
      <c r="AJ104" s="69"/>
    </row>
    <row r="105" spans="1:36" x14ac:dyDescent="0.3">
      <c r="A105" s="93">
        <v>103</v>
      </c>
      <c r="B105" s="170" t="s">
        <v>247</v>
      </c>
      <c r="C105" s="45">
        <f t="shared" si="19"/>
        <v>0</v>
      </c>
      <c r="D105" s="45" t="str">
        <f t="shared" si="20"/>
        <v>Portdsmouth</v>
      </c>
      <c r="E105" s="45" t="str">
        <f t="shared" si="21"/>
        <v>NM</v>
      </c>
      <c r="F105" s="162">
        <f>IFERROR(VLOOKUP(B105,'Round 1'!B:AM,38,0),0)</f>
        <v>6</v>
      </c>
      <c r="G105" s="162">
        <f>IFERROR(VLOOKUP($B105,'Round  (2)'!B:AI,37,0),0)</f>
        <v>0</v>
      </c>
      <c r="H105" s="162">
        <f>IFERROR(VLOOKUP($B105,'Round  (3)'!B:AQ,44,0),0)</f>
        <v>0</v>
      </c>
      <c r="I105" s="162">
        <f>IFERROR(VLOOKUP($B105,'Round (4)'!B:AP,41,0),0)</f>
        <v>16</v>
      </c>
      <c r="J105" s="162">
        <f>IFERROR(VLOOKUP($B105,'Round  (5)'!B:AL,37,0),0)</f>
        <v>0</v>
      </c>
      <c r="K105" s="162">
        <f>IFERROR(VLOOKUP($B105,'Round  (6)'!B:AL,37,0),0)</f>
        <v>0</v>
      </c>
      <c r="L105" s="162">
        <f>IFERROR(VLOOKUP($B105,'Round  (7)'!B:AL,37,0),0)</f>
        <v>0</v>
      </c>
      <c r="M105" s="162">
        <f>IFERROR(VLOOKUP($B105,'Round  (8)'!B:AM,38,0),0)</f>
        <v>0</v>
      </c>
      <c r="N105" s="162">
        <f>IFERROR(VLOOKUP($B105,'Round  (9)'!B:AD,29,0),0)</f>
        <v>8</v>
      </c>
      <c r="O105" s="162">
        <f>IFERROR(VLOOKUP($B105,'Round  (10)'!B:T,19,0),0)</f>
        <v>0</v>
      </c>
      <c r="P105" s="162">
        <f>IFERROR(VLOOKUP($B105,'Round  (11)'!B:AC,26,0),0)</f>
        <v>8</v>
      </c>
      <c r="Q105" s="162">
        <f>IFERROR(VLOOKUP($B105,'Round  (12)'!B:X,23,0),0)</f>
        <v>0</v>
      </c>
      <c r="R105" s="11" cm="1">
        <f t="array" ref="R105">IFERROR(SUM(F105:P105)-SUM(LARGE(F105:P105,{1,2})),F105)</f>
        <v>14</v>
      </c>
      <c r="S105" s="35" t="e">
        <f>VLOOKUP(B105,#REF!,9,0)+#REF!</f>
        <v>#REF!</v>
      </c>
      <c r="T105" s="165">
        <f t="shared" si="17"/>
        <v>38</v>
      </c>
      <c r="U105" s="162">
        <f t="shared" si="18"/>
        <v>38</v>
      </c>
      <c r="V105" s="97">
        <f t="shared" si="22"/>
        <v>0</v>
      </c>
      <c r="W105" s="100">
        <f t="shared" si="23"/>
        <v>0</v>
      </c>
      <c r="Z105" s="69">
        <v>102</v>
      </c>
      <c r="AA105" s="69" t="s">
        <v>394</v>
      </c>
      <c r="AB105" s="69" t="s">
        <v>361</v>
      </c>
      <c r="AC105" s="69"/>
      <c r="AD105" s="69" t="s">
        <v>347</v>
      </c>
      <c r="AG105" s="69" t="s">
        <v>51</v>
      </c>
      <c r="AH105" s="132"/>
      <c r="AI105" s="69"/>
      <c r="AJ105" s="69"/>
    </row>
    <row r="106" spans="1:36" x14ac:dyDescent="0.3">
      <c r="A106" s="93">
        <v>104</v>
      </c>
      <c r="B106" s="170" t="s">
        <v>176</v>
      </c>
      <c r="C106" s="45" t="str">
        <f t="shared" si="19"/>
        <v>0</v>
      </c>
      <c r="D106" s="45" t="str">
        <f t="shared" si="20"/>
        <v/>
      </c>
      <c r="E106" s="45" t="str">
        <f t="shared" si="21"/>
        <v>NM</v>
      </c>
      <c r="F106" s="162">
        <f>IFERROR(VLOOKUP(B106,'Round 1'!B:AM,38,0),0)</f>
        <v>8</v>
      </c>
      <c r="G106" s="162">
        <f>IFERROR(VLOOKUP($B106,'Round  (2)'!B:AI,37,0),0)</f>
        <v>0</v>
      </c>
      <c r="H106" s="162">
        <f>IFERROR(VLOOKUP($B106,'Round  (3)'!B:AQ,44,0),0)</f>
        <v>0</v>
      </c>
      <c r="I106" s="162">
        <f>IFERROR(VLOOKUP($B106,'Round (4)'!B:AP,41,0),0)</f>
        <v>14</v>
      </c>
      <c r="J106" s="162">
        <f>IFERROR(VLOOKUP($B106,'Round  (5)'!B:AL,37,0),0)</f>
        <v>0</v>
      </c>
      <c r="K106" s="162">
        <f>IFERROR(VLOOKUP($B106,'Round  (6)'!B:AL,37,0),0)</f>
        <v>2</v>
      </c>
      <c r="L106" s="162">
        <f>IFERROR(VLOOKUP($B106,'Round  (7)'!B:AL,37,0),0)</f>
        <v>0</v>
      </c>
      <c r="M106" s="162">
        <f>IFERROR(VLOOKUP($B106,'Round  (8)'!B:AM,38,0),0)</f>
        <v>1</v>
      </c>
      <c r="N106" s="162">
        <f>IFERROR(VLOOKUP($B106,'Round  (9)'!B:AD,29,0),0)</f>
        <v>1</v>
      </c>
      <c r="O106" s="162">
        <f>IFERROR(VLOOKUP($B106,'Round  (10)'!B:T,19,0),0)</f>
        <v>0</v>
      </c>
      <c r="P106" s="162">
        <f>IFERROR(VLOOKUP($B106,'Round  (11)'!B:AC,26,0),0)</f>
        <v>4</v>
      </c>
      <c r="Q106" s="162">
        <f>IFERROR(VLOOKUP($B106,'Round  (12)'!B:X,23,0),0)</f>
        <v>14</v>
      </c>
      <c r="R106" s="11" cm="1">
        <f t="array" ref="R106">IFERROR(SUM(F106:P106)-SUM(LARGE(F106:P106,{1,2})),F106)</f>
        <v>8</v>
      </c>
      <c r="S106" s="35" t="e">
        <f>VLOOKUP(B106,#REF!,9,0)+#REF!</f>
        <v>#REF!</v>
      </c>
      <c r="T106" s="165">
        <f t="shared" si="17"/>
        <v>44</v>
      </c>
      <c r="U106" s="162">
        <f t="shared" si="18"/>
        <v>44</v>
      </c>
      <c r="V106" s="97">
        <f t="shared" si="22"/>
        <v>0</v>
      </c>
      <c r="W106" s="100">
        <f t="shared" si="23"/>
        <v>0</v>
      </c>
      <c r="Z106" s="69">
        <v>103</v>
      </c>
      <c r="AA106" s="69" t="s">
        <v>391</v>
      </c>
      <c r="AB106" s="69" t="s">
        <v>361</v>
      </c>
      <c r="AC106" s="69"/>
      <c r="AD106" s="69" t="s">
        <v>347</v>
      </c>
      <c r="AG106" s="69" t="s">
        <v>504</v>
      </c>
      <c r="AH106" s="132"/>
      <c r="AI106" s="69"/>
      <c r="AJ106" s="69"/>
    </row>
    <row r="107" spans="1:36" x14ac:dyDescent="0.3">
      <c r="A107" s="93">
        <v>105</v>
      </c>
      <c r="B107" s="170" t="s">
        <v>457</v>
      </c>
      <c r="C107" s="45" t="str">
        <f t="shared" si="19"/>
        <v>0</v>
      </c>
      <c r="D107" s="45" t="str">
        <f t="shared" si="20"/>
        <v/>
      </c>
      <c r="E107" s="45" t="str">
        <f t="shared" si="21"/>
        <v>NM</v>
      </c>
      <c r="F107" s="162">
        <f>IFERROR(VLOOKUP(B107,'Round 1'!B:AM,38,0),0)</f>
        <v>0</v>
      </c>
      <c r="G107" s="162">
        <f>IFERROR(VLOOKUP($B107,'Round  (2)'!B:AI,37,0),0)</f>
        <v>0</v>
      </c>
      <c r="H107" s="162">
        <f>IFERROR(VLOOKUP($B107,'Round  (3)'!B:AQ,44,0),0)</f>
        <v>0</v>
      </c>
      <c r="I107" s="162">
        <f>IFERROR(VLOOKUP($B107,'Round (4)'!B:AP,41,0),0)</f>
        <v>0</v>
      </c>
      <c r="J107" s="162">
        <f>IFERROR(VLOOKUP($B107,'Round  (5)'!B:AL,37,0),0)</f>
        <v>0</v>
      </c>
      <c r="K107" s="162">
        <f>IFERROR(VLOOKUP($B107,'Round  (6)'!B:AL,37,0),0)</f>
        <v>0</v>
      </c>
      <c r="L107" s="162">
        <f>IFERROR(VLOOKUP($B107,'Round  (7)'!B:AL,37,0),0)</f>
        <v>0</v>
      </c>
      <c r="M107" s="162">
        <f>IFERROR(VLOOKUP($B107,'Round  (8)'!B:AM,38,0),0)</f>
        <v>0</v>
      </c>
      <c r="N107" s="162">
        <f>IFERROR(VLOOKUP($B107,'Round  (9)'!B:AD,29,0),0)</f>
        <v>0</v>
      </c>
      <c r="O107" s="162">
        <f>IFERROR(VLOOKUP($B107,'Round  (10)'!B:T,19,0),0)</f>
        <v>0</v>
      </c>
      <c r="P107" s="162">
        <f>IFERROR(VLOOKUP($B107,'Round  (11)'!B:AC,26,0),0)</f>
        <v>0</v>
      </c>
      <c r="Q107" s="162">
        <f>IFERROR(VLOOKUP($B107,'Round  (12)'!B:X,23,0),0)</f>
        <v>0</v>
      </c>
      <c r="R107" s="11" cm="1">
        <f t="array" ref="R107">IFERROR(SUM(F107:P107)-SUM(LARGE(F107:P107,{1,2})),F107)</f>
        <v>0</v>
      </c>
      <c r="S107" s="35" t="e">
        <f>VLOOKUP(B107,#REF!,9,0)+#REF!</f>
        <v>#REF!</v>
      </c>
      <c r="T107" s="165">
        <f t="shared" si="17"/>
        <v>0</v>
      </c>
      <c r="U107" s="162">
        <f t="shared" si="18"/>
        <v>0</v>
      </c>
      <c r="V107" s="97">
        <f t="shared" si="22"/>
        <v>0</v>
      </c>
      <c r="W107" s="100">
        <f t="shared" si="23"/>
        <v>0</v>
      </c>
      <c r="Z107" s="69">
        <v>104</v>
      </c>
      <c r="AA107" s="69" t="s">
        <v>405</v>
      </c>
      <c r="AB107" s="69" t="s">
        <v>361</v>
      </c>
      <c r="AC107" s="69"/>
      <c r="AD107" s="69" t="s">
        <v>347</v>
      </c>
      <c r="AG107" s="69" t="s">
        <v>174</v>
      </c>
      <c r="AH107" s="132"/>
      <c r="AI107" s="69"/>
      <c r="AJ107" s="69"/>
    </row>
    <row r="108" spans="1:36" x14ac:dyDescent="0.3">
      <c r="A108" s="93">
        <v>106</v>
      </c>
      <c r="B108" s="170" t="s">
        <v>459</v>
      </c>
      <c r="C108" s="45" t="str">
        <f t="shared" si="19"/>
        <v>0</v>
      </c>
      <c r="D108" s="45" t="str">
        <f t="shared" si="20"/>
        <v/>
      </c>
      <c r="E108" s="45" t="str">
        <f t="shared" si="21"/>
        <v>NM</v>
      </c>
      <c r="F108" s="162">
        <f>IFERROR(VLOOKUP(B108,'Round 1'!B:AM,38,0),0)</f>
        <v>0</v>
      </c>
      <c r="G108" s="162">
        <f>IFERROR(VLOOKUP($B108,'Round  (2)'!B:AI,37,0),0)</f>
        <v>0</v>
      </c>
      <c r="H108" s="162">
        <f>IFERROR(VLOOKUP($B108,'Round  (3)'!B:AQ,44,0),0)</f>
        <v>0</v>
      </c>
      <c r="I108" s="162">
        <f>IFERROR(VLOOKUP($B108,'Round (4)'!B:AP,41,0),0)</f>
        <v>0</v>
      </c>
      <c r="J108" s="162">
        <f>IFERROR(VLOOKUP($B108,'Round  (5)'!B:AL,37,0),0)</f>
        <v>0</v>
      </c>
      <c r="K108" s="162">
        <f>IFERROR(VLOOKUP($B108,'Round  (6)'!B:AL,37,0),0)</f>
        <v>0</v>
      </c>
      <c r="L108" s="162">
        <f>IFERROR(VLOOKUP($B108,'Round  (7)'!B:AL,37,0),0)</f>
        <v>0</v>
      </c>
      <c r="M108" s="162">
        <f>IFERROR(VLOOKUP($B108,'Round  (8)'!B:AM,38,0),0)</f>
        <v>0</v>
      </c>
      <c r="N108" s="162">
        <f>IFERROR(VLOOKUP($B108,'Round  (9)'!B:AD,29,0),0)</f>
        <v>0</v>
      </c>
      <c r="O108" s="162">
        <f>IFERROR(VLOOKUP($B108,'Round  (10)'!B:T,19,0),0)</f>
        <v>0</v>
      </c>
      <c r="P108" s="162">
        <f>IFERROR(VLOOKUP($B108,'Round  (11)'!B:AC,26,0),0)</f>
        <v>0</v>
      </c>
      <c r="Q108" s="162">
        <f>IFERROR(VLOOKUP($B108,'Round  (12)'!B:X,23,0),0)</f>
        <v>0</v>
      </c>
      <c r="R108" s="11" cm="1">
        <f t="array" ref="R108">IFERROR(SUM(F108:P108)-SUM(LARGE(F108:P108,{1,2})),F108)</f>
        <v>0</v>
      </c>
      <c r="S108" s="35" t="e">
        <f>VLOOKUP(B108,#REF!,9,0)+#REF!</f>
        <v>#REF!</v>
      </c>
      <c r="T108" s="165">
        <f t="shared" si="17"/>
        <v>0</v>
      </c>
      <c r="U108" s="162">
        <f t="shared" si="18"/>
        <v>0</v>
      </c>
      <c r="V108" s="97">
        <f t="shared" si="22"/>
        <v>0</v>
      </c>
      <c r="W108" s="100">
        <f t="shared" si="23"/>
        <v>0</v>
      </c>
      <c r="Z108" s="69">
        <v>105</v>
      </c>
      <c r="AA108" s="69" t="s">
        <v>451</v>
      </c>
      <c r="AB108" s="69" t="s">
        <v>351</v>
      </c>
      <c r="AC108" s="69"/>
      <c r="AD108" s="69" t="s">
        <v>347</v>
      </c>
      <c r="AG108" s="69" t="s">
        <v>505</v>
      </c>
      <c r="AH108" s="132"/>
      <c r="AI108" s="69"/>
      <c r="AJ108" s="69"/>
    </row>
    <row r="109" spans="1:36" x14ac:dyDescent="0.3">
      <c r="A109" s="93">
        <v>107</v>
      </c>
      <c r="B109" s="170" t="s">
        <v>159</v>
      </c>
      <c r="C109" s="45" t="str">
        <f t="shared" si="19"/>
        <v>0</v>
      </c>
      <c r="D109" s="45" t="str">
        <f t="shared" si="20"/>
        <v/>
      </c>
      <c r="E109" s="45" t="str">
        <f t="shared" si="21"/>
        <v>NM</v>
      </c>
      <c r="F109" s="162">
        <f>IFERROR(VLOOKUP(B109,'Round 1'!B:AM,38,0),0)</f>
        <v>9</v>
      </c>
      <c r="G109" s="162">
        <f>IFERROR(VLOOKUP($B109,'Round  (2)'!B:AI,37,0),0)</f>
        <v>0</v>
      </c>
      <c r="H109" s="162">
        <f>IFERROR(VLOOKUP($B109,'Round  (3)'!B:AQ,44,0),0)</f>
        <v>0</v>
      </c>
      <c r="I109" s="162">
        <f>IFERROR(VLOOKUP($B109,'Round (4)'!B:AP,41,0),0)</f>
        <v>9</v>
      </c>
      <c r="J109" s="162">
        <f>IFERROR(VLOOKUP($B109,'Round  (5)'!B:AL,37,0),0)</f>
        <v>1</v>
      </c>
      <c r="K109" s="162">
        <f>IFERROR(VLOOKUP($B109,'Round  (6)'!B:AL,37,0),0)</f>
        <v>5</v>
      </c>
      <c r="L109" s="162">
        <f>IFERROR(VLOOKUP($B109,'Round  (7)'!B:AL,37,0),0)</f>
        <v>8</v>
      </c>
      <c r="M109" s="162">
        <f>IFERROR(VLOOKUP($B109,'Round  (8)'!B:AM,38,0),0)</f>
        <v>3</v>
      </c>
      <c r="N109" s="162">
        <f>IFERROR(VLOOKUP($B109,'Round  (9)'!B:AD,29,0),0)</f>
        <v>1</v>
      </c>
      <c r="O109" s="162">
        <f>IFERROR(VLOOKUP($B109,'Round  (10)'!B:T,19,0),0)</f>
        <v>0</v>
      </c>
      <c r="P109" s="162">
        <f>IFERROR(VLOOKUP($B109,'Round  (11)'!B:AC,26,0),0)</f>
        <v>3</v>
      </c>
      <c r="Q109" s="162">
        <f>IFERROR(VLOOKUP($B109,'Round  (12)'!B:X,23,0),0)</f>
        <v>33</v>
      </c>
      <c r="R109" s="11" cm="1">
        <f t="array" ref="R109">IFERROR(SUM(F109:P109)-SUM(LARGE(F109:P109,{1,2})),F109)</f>
        <v>21</v>
      </c>
      <c r="S109" s="35" t="e">
        <f>VLOOKUP(B109,#REF!,9,0)+#REF!</f>
        <v>#REF!</v>
      </c>
      <c r="T109" s="165">
        <f t="shared" si="17"/>
        <v>72</v>
      </c>
      <c r="U109" s="162">
        <f t="shared" si="18"/>
        <v>72</v>
      </c>
      <c r="V109" s="97">
        <f t="shared" si="22"/>
        <v>0</v>
      </c>
      <c r="W109" s="100">
        <f t="shared" si="23"/>
        <v>0</v>
      </c>
      <c r="Z109" s="69">
        <v>106</v>
      </c>
      <c r="AA109" s="69" t="s">
        <v>56</v>
      </c>
      <c r="AB109" s="69" t="s">
        <v>351</v>
      </c>
      <c r="AC109" s="69"/>
      <c r="AD109" s="69" t="s">
        <v>347</v>
      </c>
      <c r="AG109" s="69" t="s">
        <v>404</v>
      </c>
      <c r="AH109" s="132"/>
      <c r="AI109" s="69"/>
      <c r="AJ109" s="69"/>
    </row>
    <row r="110" spans="1:36" x14ac:dyDescent="0.3">
      <c r="A110" s="93">
        <v>108</v>
      </c>
      <c r="B110" s="170" t="s">
        <v>156</v>
      </c>
      <c r="C110" s="45" t="str">
        <f t="shared" si="19"/>
        <v>0</v>
      </c>
      <c r="D110" s="45" t="str">
        <f t="shared" si="20"/>
        <v/>
      </c>
      <c r="E110" s="45" t="str">
        <f t="shared" si="21"/>
        <v>NM</v>
      </c>
      <c r="F110" s="162">
        <f>IFERROR(VLOOKUP(B110,'Round 1'!B:AM,38,0),0)</f>
        <v>17</v>
      </c>
      <c r="G110" s="162">
        <f>IFERROR(VLOOKUP($B110,'Round  (2)'!B:AI,37,0),0)</f>
        <v>0</v>
      </c>
      <c r="H110" s="162">
        <f>IFERROR(VLOOKUP($B110,'Round  (3)'!B:AQ,44,0),0)</f>
        <v>0</v>
      </c>
      <c r="I110" s="162">
        <f>IFERROR(VLOOKUP($B110,'Round (4)'!B:AP,41,0),0)</f>
        <v>8</v>
      </c>
      <c r="J110" s="162">
        <f>IFERROR(VLOOKUP($B110,'Round  (5)'!B:AL,37,0),0)</f>
        <v>0</v>
      </c>
      <c r="K110" s="162">
        <f>IFERROR(VLOOKUP($B110,'Round  (6)'!B:AL,37,0),0)</f>
        <v>4</v>
      </c>
      <c r="L110" s="162">
        <f>IFERROR(VLOOKUP($B110,'Round  (7)'!B:AL,37,0),0)</f>
        <v>11</v>
      </c>
      <c r="M110" s="162">
        <f>IFERROR(VLOOKUP($B110,'Round  (8)'!B:AM,38,0),0)</f>
        <v>4</v>
      </c>
      <c r="N110" s="162">
        <f>IFERROR(VLOOKUP($B110,'Round  (9)'!B:AD,29,0),0)</f>
        <v>4</v>
      </c>
      <c r="O110" s="162">
        <f>IFERROR(VLOOKUP($B110,'Round  (10)'!B:T,19,0),0)</f>
        <v>5</v>
      </c>
      <c r="P110" s="162">
        <f>IFERROR(VLOOKUP($B110,'Round  (11)'!B:AC,26,0),0)</f>
        <v>2</v>
      </c>
      <c r="Q110" s="162">
        <f>IFERROR(VLOOKUP($B110,'Round  (12)'!B:X,23,0),0)</f>
        <v>24</v>
      </c>
      <c r="R110" s="11" cm="1">
        <f t="array" ref="R110">IFERROR(SUM(F110:P110)-SUM(LARGE(F110:P110,{1,2})),F110)</f>
        <v>27</v>
      </c>
      <c r="S110" s="35" t="e">
        <f>VLOOKUP(B110,#REF!,9,0)+#REF!</f>
        <v>#REF!</v>
      </c>
      <c r="T110" s="165">
        <f t="shared" si="17"/>
        <v>79</v>
      </c>
      <c r="U110" s="162">
        <f t="shared" si="18"/>
        <v>79</v>
      </c>
      <c r="V110" s="97">
        <f t="shared" si="22"/>
        <v>0</v>
      </c>
      <c r="W110" s="100">
        <f t="shared" si="23"/>
        <v>0</v>
      </c>
      <c r="Z110" s="69">
        <v>107</v>
      </c>
      <c r="AA110" s="69" t="s">
        <v>62</v>
      </c>
      <c r="AB110" s="69" t="s">
        <v>361</v>
      </c>
      <c r="AC110" s="69"/>
      <c r="AD110" s="69" t="s">
        <v>347</v>
      </c>
      <c r="AG110" s="69" t="s">
        <v>506</v>
      </c>
      <c r="AH110" s="132"/>
      <c r="AI110" s="69"/>
      <c r="AJ110" s="69"/>
    </row>
    <row r="111" spans="1:36" x14ac:dyDescent="0.3">
      <c r="A111" s="93">
        <v>109</v>
      </c>
      <c r="B111" s="170" t="s">
        <v>163</v>
      </c>
      <c r="C111" s="45" t="str">
        <f t="shared" si="19"/>
        <v>0</v>
      </c>
      <c r="D111" s="45" t="str">
        <f t="shared" si="20"/>
        <v/>
      </c>
      <c r="E111" s="45" t="str">
        <f t="shared" si="21"/>
        <v>NM</v>
      </c>
      <c r="F111" s="162">
        <f>IFERROR(VLOOKUP(B111,'Round 1'!B:AM,38,0),0)</f>
        <v>14</v>
      </c>
      <c r="G111" s="162">
        <f>IFERROR(VLOOKUP($B111,'Round  (2)'!B:AI,37,0),0)</f>
        <v>0</v>
      </c>
      <c r="H111" s="162">
        <f>IFERROR(VLOOKUP($B111,'Round  (3)'!B:AQ,44,0),0)</f>
        <v>0</v>
      </c>
      <c r="I111" s="162">
        <f>IFERROR(VLOOKUP($B111,'Round (4)'!B:AP,41,0),0)</f>
        <v>11</v>
      </c>
      <c r="J111" s="162">
        <f>IFERROR(VLOOKUP($B111,'Round  (5)'!B:AL,37,0),0)</f>
        <v>0</v>
      </c>
      <c r="K111" s="162">
        <f>IFERROR(VLOOKUP($B111,'Round  (6)'!B:AL,37,0),0)</f>
        <v>0</v>
      </c>
      <c r="L111" s="162">
        <f>IFERROR(VLOOKUP($B111,'Round  (7)'!B:AL,37,0),0)</f>
        <v>0</v>
      </c>
      <c r="M111" s="162">
        <f>IFERROR(VLOOKUP($B111,'Round  (8)'!B:AM,38,0),0)</f>
        <v>0</v>
      </c>
      <c r="N111" s="162">
        <f>IFERROR(VLOOKUP($B111,'Round  (9)'!B:AD,29,0),0)</f>
        <v>0</v>
      </c>
      <c r="O111" s="162">
        <f>IFERROR(VLOOKUP($B111,'Round  (10)'!B:T,19,0),0)</f>
        <v>0</v>
      </c>
      <c r="P111" s="162">
        <f>IFERROR(VLOOKUP($B111,'Round  (11)'!B:AC,26,0),0)</f>
        <v>0</v>
      </c>
      <c r="Q111" s="162">
        <f>IFERROR(VLOOKUP($B111,'Round  (12)'!B:X,23,0),0)</f>
        <v>0</v>
      </c>
      <c r="R111" s="11" cm="1">
        <f t="array" ref="R111">IFERROR(SUM(F111:P111)-SUM(LARGE(F111:P111,{1,2})),F111)</f>
        <v>0</v>
      </c>
      <c r="S111" s="35" t="e">
        <f>VLOOKUP(B111,#REF!,9,0)+#REF!</f>
        <v>#REF!</v>
      </c>
      <c r="T111" s="165">
        <f t="shared" si="17"/>
        <v>25</v>
      </c>
      <c r="U111" s="162">
        <f t="shared" si="18"/>
        <v>25</v>
      </c>
      <c r="V111" s="97">
        <f t="shared" si="22"/>
        <v>0</v>
      </c>
      <c r="W111" s="100">
        <f t="shared" si="23"/>
        <v>0</v>
      </c>
      <c r="Z111" s="69">
        <v>108</v>
      </c>
      <c r="AA111" s="69" t="s">
        <v>412</v>
      </c>
      <c r="AB111" s="69" t="s">
        <v>351</v>
      </c>
      <c r="AC111" s="69"/>
      <c r="AD111" s="69" t="s">
        <v>347</v>
      </c>
      <c r="AG111" s="69" t="s">
        <v>80</v>
      </c>
      <c r="AH111" s="132"/>
      <c r="AI111" s="69"/>
      <c r="AJ111" s="69"/>
    </row>
    <row r="112" spans="1:36" x14ac:dyDescent="0.3">
      <c r="A112" s="93">
        <v>110</v>
      </c>
      <c r="B112" s="170" t="s">
        <v>169</v>
      </c>
      <c r="C112" s="45" t="str">
        <f t="shared" si="19"/>
        <v>0</v>
      </c>
      <c r="D112" s="45" t="str">
        <f t="shared" si="20"/>
        <v/>
      </c>
      <c r="E112" s="45" t="str">
        <f t="shared" si="21"/>
        <v>NM</v>
      </c>
      <c r="F112" s="162">
        <f>IFERROR(VLOOKUP(B112,'Round 1'!B:AM,38,0),0)</f>
        <v>3</v>
      </c>
      <c r="G112" s="162">
        <f>IFERROR(VLOOKUP($B112,'Round  (2)'!B:AI,37,0),0)</f>
        <v>0</v>
      </c>
      <c r="H112" s="162">
        <f>IFERROR(VLOOKUP($B112,'Round  (3)'!B:AQ,44,0),0)</f>
        <v>0</v>
      </c>
      <c r="I112" s="162">
        <f>IFERROR(VLOOKUP($B112,'Round (4)'!B:AP,41,0),0)</f>
        <v>0</v>
      </c>
      <c r="J112" s="162">
        <f>IFERROR(VLOOKUP($B112,'Round  (5)'!B:AL,37,0),0)</f>
        <v>1</v>
      </c>
      <c r="K112" s="162">
        <f>IFERROR(VLOOKUP($B112,'Round  (6)'!B:AL,37,0),0)</f>
        <v>4</v>
      </c>
      <c r="L112" s="162">
        <f>IFERROR(VLOOKUP($B112,'Round  (7)'!B:AL,37,0),0)</f>
        <v>4</v>
      </c>
      <c r="M112" s="162">
        <f>IFERROR(VLOOKUP($B112,'Round  (8)'!B:AM,38,0),0)</f>
        <v>1</v>
      </c>
      <c r="N112" s="162">
        <f>IFERROR(VLOOKUP($B112,'Round  (9)'!B:AD,29,0),0)</f>
        <v>1</v>
      </c>
      <c r="O112" s="162">
        <f>IFERROR(VLOOKUP($B112,'Round  (10)'!B:T,19,0),0)</f>
        <v>1</v>
      </c>
      <c r="P112" s="162">
        <f>IFERROR(VLOOKUP($B112,'Round  (11)'!B:AC,26,0),0)</f>
        <v>1</v>
      </c>
      <c r="Q112" s="162">
        <f>IFERROR(VLOOKUP($B112,'Round  (12)'!B:X,23,0),0)</f>
        <v>28</v>
      </c>
      <c r="R112" s="11" cm="1">
        <f t="array" ref="R112">IFERROR(SUM(F112:P112)-SUM(LARGE(F112:P112,{1,2})),F112)</f>
        <v>8</v>
      </c>
      <c r="S112" s="35" t="e">
        <f>VLOOKUP(B112,#REF!,9,0)+#REF!</f>
        <v>#REF!</v>
      </c>
      <c r="T112" s="165">
        <f t="shared" si="17"/>
        <v>44</v>
      </c>
      <c r="U112" s="162">
        <f t="shared" si="18"/>
        <v>44</v>
      </c>
      <c r="V112" s="97">
        <f t="shared" si="22"/>
        <v>0</v>
      </c>
      <c r="W112" s="100">
        <f t="shared" si="23"/>
        <v>0</v>
      </c>
      <c r="Z112" s="69">
        <v>109</v>
      </c>
      <c r="AA112" s="69" t="s">
        <v>65</v>
      </c>
      <c r="AB112" s="69"/>
      <c r="AC112" s="69"/>
      <c r="AD112" s="69" t="s">
        <v>347</v>
      </c>
      <c r="AG112" s="69" t="s">
        <v>415</v>
      </c>
      <c r="AH112" s="132"/>
      <c r="AI112" s="69"/>
      <c r="AJ112" s="69"/>
    </row>
    <row r="113" spans="1:36" x14ac:dyDescent="0.3">
      <c r="A113" s="93">
        <v>111</v>
      </c>
      <c r="B113" s="170" t="s">
        <v>174</v>
      </c>
      <c r="C113" s="45" t="str">
        <f t="shared" si="19"/>
        <v>S</v>
      </c>
      <c r="D113" s="45" t="str">
        <f t="shared" si="20"/>
        <v>Portsmouth</v>
      </c>
      <c r="E113" s="45" t="str">
        <f t="shared" si="21"/>
        <v>NM</v>
      </c>
      <c r="F113" s="162">
        <f>IFERROR(VLOOKUP(B113,'Round 1'!B:AM,38,0),0)</f>
        <v>2</v>
      </c>
      <c r="G113" s="162">
        <f>IFERROR(VLOOKUP($B113,'Round  (2)'!B:AI,37,0),0)</f>
        <v>0</v>
      </c>
      <c r="H113" s="162">
        <f>IFERROR(VLOOKUP($B113,'Round  (3)'!B:AQ,44,0),0)</f>
        <v>0</v>
      </c>
      <c r="I113" s="162">
        <f>IFERROR(VLOOKUP($B113,'Round (4)'!B:AP,41,0),0)</f>
        <v>7</v>
      </c>
      <c r="J113" s="162">
        <f>IFERROR(VLOOKUP($B113,'Round  (5)'!B:AL,37,0),0)</f>
        <v>0</v>
      </c>
      <c r="K113" s="162">
        <f>IFERROR(VLOOKUP($B113,'Round  (6)'!B:AL,37,0),0)</f>
        <v>0</v>
      </c>
      <c r="L113" s="162">
        <f>IFERROR(VLOOKUP($B113,'Round  (7)'!B:AL,37,0),0)</f>
        <v>0</v>
      </c>
      <c r="M113" s="162">
        <f>IFERROR(VLOOKUP($B113,'Round  (8)'!B:AM,38,0),0)</f>
        <v>0</v>
      </c>
      <c r="N113" s="162">
        <f>IFERROR(VLOOKUP($B113,'Round  (9)'!B:AD,29,0),0)</f>
        <v>1</v>
      </c>
      <c r="O113" s="162">
        <f>IFERROR(VLOOKUP($B113,'Round  (10)'!B:T,19,0),0)</f>
        <v>0</v>
      </c>
      <c r="P113" s="162">
        <f>IFERROR(VLOOKUP($B113,'Round  (11)'!B:AC,26,0),0)</f>
        <v>2</v>
      </c>
      <c r="Q113" s="162">
        <f>IFERROR(VLOOKUP($B113,'Round  (12)'!B:X,23,0),0)</f>
        <v>0</v>
      </c>
      <c r="R113" s="11" cm="1">
        <f t="array" ref="R113">IFERROR(SUM(F113:P113)-SUM(LARGE(F113:P113,{1,2})),F113)</f>
        <v>3</v>
      </c>
      <c r="S113" s="35" t="e">
        <f>VLOOKUP(B113,#REF!,9,0)+#REF!</f>
        <v>#REF!</v>
      </c>
      <c r="T113" s="165">
        <f t="shared" si="17"/>
        <v>12</v>
      </c>
      <c r="U113" s="162">
        <f t="shared" si="18"/>
        <v>12</v>
      </c>
      <c r="V113" s="97">
        <f t="shared" si="22"/>
        <v>0</v>
      </c>
      <c r="W113" s="100">
        <f t="shared" si="23"/>
        <v>0</v>
      </c>
      <c r="Z113" s="69">
        <v>110</v>
      </c>
      <c r="AA113" s="69"/>
      <c r="AB113" s="69"/>
      <c r="AC113" s="69"/>
      <c r="AD113" s="69"/>
      <c r="AG113" s="69" t="s">
        <v>262</v>
      </c>
      <c r="AH113" s="132"/>
      <c r="AI113" s="69"/>
      <c r="AJ113" s="69"/>
    </row>
    <row r="114" spans="1:36" x14ac:dyDescent="0.3">
      <c r="A114" s="93">
        <v>112</v>
      </c>
      <c r="B114" s="170" t="s">
        <v>285</v>
      </c>
      <c r="C114" s="45" t="str">
        <f t="shared" si="19"/>
        <v>S</v>
      </c>
      <c r="D114" s="45" t="str">
        <f t="shared" si="20"/>
        <v>Whitehaven</v>
      </c>
      <c r="E114" s="45" t="str">
        <f t="shared" si="21"/>
        <v>NM</v>
      </c>
      <c r="F114" s="162">
        <f>IFERROR(VLOOKUP(B114,'Round 1'!B:AM,38,0),0)</f>
        <v>0</v>
      </c>
      <c r="G114" s="162">
        <f>IFERROR(VLOOKUP($B114,'Round  (2)'!B:AI,37,0),0)</f>
        <v>0</v>
      </c>
      <c r="H114" s="162">
        <f>IFERROR(VLOOKUP($B114,'Round  (3)'!B:AQ,44,0),0)</f>
        <v>0</v>
      </c>
      <c r="I114" s="162">
        <f>IFERROR(VLOOKUP($B114,'Round (4)'!B:AP,41,0),0)</f>
        <v>14</v>
      </c>
      <c r="J114" s="162">
        <f>IFERROR(VLOOKUP($B114,'Round  (5)'!B:AL,37,0),0)</f>
        <v>0</v>
      </c>
      <c r="K114" s="162">
        <f>IFERROR(VLOOKUP($B114,'Round  (6)'!B:AL,37,0),0)</f>
        <v>0</v>
      </c>
      <c r="L114" s="162">
        <f>IFERROR(VLOOKUP($B114,'Round  (7)'!B:AL,37,0),0)</f>
        <v>4</v>
      </c>
      <c r="M114" s="162">
        <f>IFERROR(VLOOKUP($B114,'Round  (8)'!B:AM,38,0),0)</f>
        <v>0</v>
      </c>
      <c r="N114" s="162">
        <f>IFERROR(VLOOKUP($B114,'Round  (9)'!B:AD,29,0),0)</f>
        <v>0</v>
      </c>
      <c r="O114" s="162">
        <f>IFERROR(VLOOKUP($B114,'Round  (10)'!B:T,19,0),0)</f>
        <v>0</v>
      </c>
      <c r="P114" s="162">
        <f>IFERROR(VLOOKUP($B114,'Round  (11)'!B:AC,26,0),0)</f>
        <v>0</v>
      </c>
      <c r="Q114" s="162">
        <f>IFERROR(VLOOKUP($B114,'Round  (12)'!B:X,23,0),0)</f>
        <v>0</v>
      </c>
      <c r="R114" s="11" cm="1">
        <f t="array" ref="R114">IFERROR(SUM(F114:P114)-SUM(LARGE(F114:P114,{1,2})),F114)</f>
        <v>0</v>
      </c>
      <c r="S114" s="35" t="e">
        <f>VLOOKUP(B114,#REF!,9,0)+#REF!</f>
        <v>#REF!</v>
      </c>
      <c r="T114" s="165">
        <f t="shared" si="17"/>
        <v>18</v>
      </c>
      <c r="U114" s="162">
        <f t="shared" si="18"/>
        <v>18</v>
      </c>
      <c r="V114" s="97">
        <f t="shared" si="22"/>
        <v>0</v>
      </c>
      <c r="W114" s="100">
        <f t="shared" si="23"/>
        <v>0</v>
      </c>
      <c r="Z114" s="69">
        <v>111</v>
      </c>
      <c r="AA114" s="69"/>
      <c r="AB114" s="69"/>
      <c r="AC114" s="69"/>
      <c r="AD114" s="69"/>
      <c r="AG114" s="69" t="s">
        <v>175</v>
      </c>
      <c r="AH114" s="132"/>
      <c r="AI114" s="69"/>
      <c r="AJ114" s="69"/>
    </row>
    <row r="115" spans="1:36" x14ac:dyDescent="0.3">
      <c r="A115" s="93">
        <v>113</v>
      </c>
      <c r="B115" s="170" t="s">
        <v>289</v>
      </c>
      <c r="C115" s="45" t="str">
        <f t="shared" si="19"/>
        <v>0</v>
      </c>
      <c r="D115" s="45" t="str">
        <f t="shared" si="20"/>
        <v/>
      </c>
      <c r="E115" s="45" t="str">
        <f t="shared" si="21"/>
        <v>NM</v>
      </c>
      <c r="F115" s="162">
        <f>IFERROR(VLOOKUP(B115,'Round 1'!B:AM,38,0),0)</f>
        <v>0</v>
      </c>
      <c r="G115" s="162">
        <f>IFERROR(VLOOKUP($B115,'Round  (2)'!B:AI,37,0),0)</f>
        <v>0</v>
      </c>
      <c r="H115" s="162">
        <f>IFERROR(VLOOKUP($B115,'Round  (3)'!B:AQ,44,0),0)</f>
        <v>0</v>
      </c>
      <c r="I115" s="162">
        <f>IFERROR(VLOOKUP($B115,'Round (4)'!B:AP,41,0),0)</f>
        <v>0</v>
      </c>
      <c r="J115" s="162">
        <f>IFERROR(VLOOKUP($B115,'Round  (5)'!B:AL,37,0),0)</f>
        <v>0</v>
      </c>
      <c r="K115" s="162">
        <f>IFERROR(VLOOKUP($B115,'Round  (6)'!B:AL,37,0),0)</f>
        <v>0</v>
      </c>
      <c r="L115" s="162">
        <f>IFERROR(VLOOKUP($B115,'Round  (7)'!B:AL,37,0),0)</f>
        <v>0</v>
      </c>
      <c r="M115" s="162">
        <f>IFERROR(VLOOKUP($B115,'Round  (8)'!B:AM,38,0),0)</f>
        <v>0</v>
      </c>
      <c r="N115" s="162">
        <f>IFERROR(VLOOKUP($B115,'Round  (9)'!B:AD,29,0),0)</f>
        <v>0</v>
      </c>
      <c r="O115" s="162">
        <f>IFERROR(VLOOKUP($B115,'Round  (10)'!B:T,19,0),0)</f>
        <v>0</v>
      </c>
      <c r="P115" s="162">
        <f>IFERROR(VLOOKUP($B115,'Round  (11)'!B:AC,26,0),0)</f>
        <v>0</v>
      </c>
      <c r="Q115" s="162">
        <f>IFERROR(VLOOKUP($B115,'Round  (12)'!B:X,23,0),0)</f>
        <v>0</v>
      </c>
      <c r="R115" s="11" cm="1">
        <f t="array" ref="R115">IFERROR(SUM(F115:P115)-SUM(LARGE(F115:P115,{1,2})),F115)</f>
        <v>0</v>
      </c>
      <c r="S115" s="35" t="e">
        <f>VLOOKUP(B115,#REF!,9,0)+#REF!</f>
        <v>#REF!</v>
      </c>
      <c r="T115" s="165">
        <f t="shared" si="17"/>
        <v>0</v>
      </c>
      <c r="U115" s="162">
        <f t="shared" si="18"/>
        <v>0</v>
      </c>
      <c r="V115" s="97">
        <f t="shared" si="22"/>
        <v>0</v>
      </c>
      <c r="W115" s="100">
        <f t="shared" si="23"/>
        <v>0</v>
      </c>
      <c r="Z115" s="69">
        <v>112</v>
      </c>
      <c r="AA115" s="69"/>
      <c r="AB115" s="69"/>
      <c r="AC115" s="69"/>
      <c r="AD115" s="69"/>
      <c r="AG115" s="69" t="s">
        <v>406</v>
      </c>
      <c r="AH115" s="132"/>
      <c r="AI115" s="69"/>
      <c r="AJ115" s="69"/>
    </row>
    <row r="116" spans="1:36" x14ac:dyDescent="0.3">
      <c r="A116" s="93">
        <v>114</v>
      </c>
      <c r="B116" s="170" t="s">
        <v>240</v>
      </c>
      <c r="C116" s="45" t="str">
        <f t="shared" si="19"/>
        <v>J</v>
      </c>
      <c r="D116" s="45" t="str">
        <f t="shared" si="20"/>
        <v>Poole</v>
      </c>
      <c r="E116" s="45" t="str">
        <f t="shared" si="21"/>
        <v>NM</v>
      </c>
      <c r="F116" s="162">
        <f>IFERROR(VLOOKUP(B116,'Round 1'!B:AM,38,0),0)</f>
        <v>6</v>
      </c>
      <c r="G116" s="162">
        <f>IFERROR(VLOOKUP($B116,'Round  (2)'!B:AI,37,0),0)</f>
        <v>0</v>
      </c>
      <c r="H116" s="162">
        <f>IFERROR(VLOOKUP($B116,'Round  (3)'!B:AQ,44,0),0)</f>
        <v>0</v>
      </c>
      <c r="I116" s="162">
        <f>IFERROR(VLOOKUP($B116,'Round (4)'!B:AP,41,0),0)</f>
        <v>0</v>
      </c>
      <c r="J116" s="162">
        <f>IFERROR(VLOOKUP($B116,'Round  (5)'!B:AL,37,0),0)</f>
        <v>0</v>
      </c>
      <c r="K116" s="162">
        <f>IFERROR(VLOOKUP($B116,'Round  (6)'!B:AL,37,0),0)</f>
        <v>0</v>
      </c>
      <c r="L116" s="162">
        <f>IFERROR(VLOOKUP($B116,'Round  (7)'!B:AL,37,0),0)</f>
        <v>0</v>
      </c>
      <c r="M116" s="162">
        <f>IFERROR(VLOOKUP($B116,'Round  (8)'!B:AM,38,0),0)</f>
        <v>0</v>
      </c>
      <c r="N116" s="162">
        <f>IFERROR(VLOOKUP($B116,'Round  (9)'!B:AD,29,0),0)</f>
        <v>0</v>
      </c>
      <c r="O116" s="162">
        <f>IFERROR(VLOOKUP($B116,'Round  (10)'!B:T,19,0),0)</f>
        <v>0</v>
      </c>
      <c r="P116" s="162">
        <f>IFERROR(VLOOKUP($B116,'Round  (11)'!B:AC,26,0),0)</f>
        <v>0</v>
      </c>
      <c r="Q116" s="162">
        <f>IFERROR(VLOOKUP($B116,'Round  (12)'!B:X,23,0),0)</f>
        <v>0</v>
      </c>
      <c r="R116" s="11" cm="1">
        <f t="array" ref="R116">IFERROR(SUM(F116:P116)-SUM(LARGE(F116:P116,{1,2})),F116)</f>
        <v>0</v>
      </c>
      <c r="S116" s="35" t="e">
        <f>VLOOKUP(B116,#REF!,9,0)+#REF!</f>
        <v>#REF!</v>
      </c>
      <c r="T116" s="165">
        <f t="shared" si="17"/>
        <v>6</v>
      </c>
      <c r="U116" s="162">
        <f t="shared" si="18"/>
        <v>6</v>
      </c>
      <c r="V116" s="97">
        <f t="shared" si="22"/>
        <v>0</v>
      </c>
      <c r="W116" s="100">
        <f t="shared" si="23"/>
        <v>0</v>
      </c>
      <c r="Z116" s="69">
        <v>113</v>
      </c>
      <c r="AA116" s="69"/>
      <c r="AB116" s="69"/>
      <c r="AC116" s="69"/>
      <c r="AD116" s="69"/>
      <c r="AG116" s="69" t="s">
        <v>408</v>
      </c>
      <c r="AH116" s="132"/>
      <c r="AI116" s="69"/>
      <c r="AJ116" s="69"/>
    </row>
    <row r="117" spans="1:36" x14ac:dyDescent="0.3">
      <c r="A117" s="93">
        <v>115</v>
      </c>
      <c r="B117" s="170" t="s">
        <v>244</v>
      </c>
      <c r="C117" s="45" t="str">
        <f t="shared" si="19"/>
        <v>0</v>
      </c>
      <c r="D117" s="45" t="str">
        <f t="shared" si="20"/>
        <v/>
      </c>
      <c r="E117" s="45" t="str">
        <f t="shared" si="21"/>
        <v>NM</v>
      </c>
      <c r="F117" s="162">
        <f>IFERROR(VLOOKUP(B117,'Round 1'!B:AM,38,0),0)</f>
        <v>6</v>
      </c>
      <c r="G117" s="162">
        <f>IFERROR(VLOOKUP($B117,'Round  (2)'!B:AI,37,0),0)</f>
        <v>0</v>
      </c>
      <c r="H117" s="162">
        <f>IFERROR(VLOOKUP($B117,'Round  (3)'!B:AQ,44,0),0)</f>
        <v>0</v>
      </c>
      <c r="I117" s="162">
        <f>IFERROR(VLOOKUP($B117,'Round (4)'!B:AP,41,0),0)</f>
        <v>0</v>
      </c>
      <c r="J117" s="162">
        <f>IFERROR(VLOOKUP($B117,'Round  (5)'!B:AL,37,0),0)</f>
        <v>0</v>
      </c>
      <c r="K117" s="162">
        <f>IFERROR(VLOOKUP($B117,'Round  (6)'!B:AL,37,0),0)</f>
        <v>0</v>
      </c>
      <c r="L117" s="162">
        <f>IFERROR(VLOOKUP($B117,'Round  (7)'!B:AL,37,0),0)</f>
        <v>0</v>
      </c>
      <c r="M117" s="162">
        <f>IFERROR(VLOOKUP($B117,'Round  (8)'!B:AM,38,0),0)</f>
        <v>0</v>
      </c>
      <c r="N117" s="162">
        <f>IFERROR(VLOOKUP($B117,'Round  (9)'!B:AD,29,0),0)</f>
        <v>1</v>
      </c>
      <c r="O117" s="162">
        <f>IFERROR(VLOOKUP($B117,'Round  (10)'!B:T,19,0),0)</f>
        <v>2</v>
      </c>
      <c r="P117" s="162">
        <f>IFERROR(VLOOKUP($B117,'Round  (11)'!B:AC,26,0),0)</f>
        <v>1</v>
      </c>
      <c r="Q117" s="162">
        <f>IFERROR(VLOOKUP($B117,'Round  (12)'!B:X,23,0),0)</f>
        <v>0</v>
      </c>
      <c r="R117" s="11" cm="1">
        <f t="array" ref="R117">IFERROR(SUM(F117:P117)-SUM(LARGE(F117:P117,{1,2})),F117)</f>
        <v>2</v>
      </c>
      <c r="S117" s="35" t="e">
        <f>VLOOKUP(B117,#REF!,9,0)+#REF!</f>
        <v>#REF!</v>
      </c>
      <c r="T117" s="165">
        <f t="shared" si="17"/>
        <v>10</v>
      </c>
      <c r="U117" s="162">
        <f t="shared" si="18"/>
        <v>10</v>
      </c>
      <c r="V117" s="97">
        <f t="shared" si="22"/>
        <v>0</v>
      </c>
      <c r="W117" s="100">
        <f t="shared" si="23"/>
        <v>0</v>
      </c>
      <c r="Z117" s="69">
        <v>114</v>
      </c>
      <c r="AA117" s="69"/>
      <c r="AB117" s="69"/>
      <c r="AC117" s="69"/>
      <c r="AD117" s="69"/>
      <c r="AG117" s="69" t="s">
        <v>62</v>
      </c>
      <c r="AH117" s="132"/>
      <c r="AI117" s="69"/>
      <c r="AJ117" s="69"/>
    </row>
    <row r="118" spans="1:36" x14ac:dyDescent="0.3">
      <c r="A118" s="93">
        <v>116</v>
      </c>
      <c r="B118" s="170" t="s">
        <v>307</v>
      </c>
      <c r="C118" s="45" t="str">
        <f t="shared" si="19"/>
        <v>0</v>
      </c>
      <c r="D118" s="45" t="str">
        <f t="shared" si="20"/>
        <v/>
      </c>
      <c r="E118" s="45" t="str">
        <f t="shared" si="21"/>
        <v>NM</v>
      </c>
      <c r="F118" s="162">
        <f>IFERROR(VLOOKUP(B118,'Round 1'!B:AM,38,0),0)</f>
        <v>0</v>
      </c>
      <c r="G118" s="162">
        <f>IFERROR(VLOOKUP($B118,'Round  (2)'!B:AI,37,0),0)</f>
        <v>0</v>
      </c>
      <c r="H118" s="162">
        <f>IFERROR(VLOOKUP($B118,'Round  (3)'!B:AQ,44,0),0)</f>
        <v>0</v>
      </c>
      <c r="I118" s="162">
        <f>IFERROR(VLOOKUP($B118,'Round (4)'!B:AP,41,0),0)</f>
        <v>0</v>
      </c>
      <c r="J118" s="162">
        <f>IFERROR(VLOOKUP($B118,'Round  (5)'!B:AL,37,0),0)</f>
        <v>0</v>
      </c>
      <c r="K118" s="162">
        <f>IFERROR(VLOOKUP($B118,'Round  (6)'!B:AL,37,0),0)</f>
        <v>0</v>
      </c>
      <c r="L118" s="162">
        <f>IFERROR(VLOOKUP($B118,'Round  (7)'!B:AL,37,0),0)</f>
        <v>0</v>
      </c>
      <c r="M118" s="162">
        <f>IFERROR(VLOOKUP($B118,'Round  (8)'!B:AM,38,0),0)</f>
        <v>0</v>
      </c>
      <c r="N118" s="162">
        <f>IFERROR(VLOOKUP($B118,'Round  (9)'!B:AD,29,0),0)</f>
        <v>0</v>
      </c>
      <c r="O118" s="162">
        <f>IFERROR(VLOOKUP($B118,'Round  (10)'!B:T,19,0),0)</f>
        <v>0</v>
      </c>
      <c r="P118" s="162">
        <f>IFERROR(VLOOKUP($B118,'Round  (11)'!B:AC,26,0),0)</f>
        <v>0</v>
      </c>
      <c r="Q118" s="162">
        <f>IFERROR(VLOOKUP($B118,'Round  (12)'!B:X,23,0),0)</f>
        <v>0</v>
      </c>
      <c r="R118" s="11" cm="1">
        <f t="array" ref="R118">IFERROR(SUM(F118:P118)-SUM(LARGE(F118:P118,{1,2})),F118)</f>
        <v>0</v>
      </c>
      <c r="S118" s="35" t="e">
        <f>VLOOKUP(B118,#REF!,9,0)+#REF!</f>
        <v>#REF!</v>
      </c>
      <c r="T118" s="165">
        <f t="shared" si="17"/>
        <v>0</v>
      </c>
      <c r="U118" s="162">
        <f t="shared" si="18"/>
        <v>0</v>
      </c>
      <c r="V118" s="97">
        <f t="shared" si="22"/>
        <v>0</v>
      </c>
      <c r="W118" s="100">
        <f t="shared" si="23"/>
        <v>0</v>
      </c>
      <c r="AD118" t="s">
        <v>507</v>
      </c>
      <c r="AG118" s="69" t="s">
        <v>410</v>
      </c>
      <c r="AH118" s="132"/>
      <c r="AI118" s="69"/>
      <c r="AJ118" s="69"/>
    </row>
    <row r="119" spans="1:36" x14ac:dyDescent="0.3">
      <c r="A119" s="93">
        <v>117</v>
      </c>
      <c r="B119" s="170" t="s">
        <v>182</v>
      </c>
      <c r="C119" s="45" t="str">
        <f t="shared" si="19"/>
        <v>0</v>
      </c>
      <c r="D119" s="45" t="str">
        <f t="shared" si="20"/>
        <v/>
      </c>
      <c r="E119" s="45" t="str">
        <f t="shared" si="21"/>
        <v>NM</v>
      </c>
      <c r="F119" s="162">
        <f>IFERROR(VLOOKUP(B119,'Round 1'!B:AM,38,0),0)</f>
        <v>3</v>
      </c>
      <c r="G119" s="162">
        <f>IFERROR(VLOOKUP($B119,'Round  (2)'!B:AI,37,0),0)</f>
        <v>0</v>
      </c>
      <c r="H119" s="162">
        <f>IFERROR(VLOOKUP($B119,'Round  (3)'!B:AQ,44,0),0)</f>
        <v>0</v>
      </c>
      <c r="I119" s="162">
        <f>IFERROR(VLOOKUP($B119,'Round (4)'!B:AP,41,0),0)</f>
        <v>19</v>
      </c>
      <c r="J119" s="162">
        <f>IFERROR(VLOOKUP($B119,'Round  (5)'!B:AL,37,0),0)</f>
        <v>0</v>
      </c>
      <c r="K119" s="162">
        <f>IFERROR(VLOOKUP($B119,'Round  (6)'!B:AL,37,0),0)</f>
        <v>0</v>
      </c>
      <c r="L119" s="162">
        <f>IFERROR(VLOOKUP($B119,'Round  (7)'!B:AL,37,0),0)</f>
        <v>0</v>
      </c>
      <c r="M119" s="162">
        <f>IFERROR(VLOOKUP($B119,'Round  (8)'!B:AM,38,0),0)</f>
        <v>0</v>
      </c>
      <c r="N119" s="162">
        <f>IFERROR(VLOOKUP($B119,'Round  (9)'!B:AD,29,0),0)</f>
        <v>2</v>
      </c>
      <c r="O119" s="162">
        <f>IFERROR(VLOOKUP($B119,'Round  (10)'!B:T,19,0),0)</f>
        <v>0</v>
      </c>
      <c r="P119" s="162">
        <f>IFERROR(VLOOKUP($B119,'Round  (11)'!B:AC,26,0),0)</f>
        <v>4</v>
      </c>
      <c r="Q119" s="162">
        <f>IFERROR(VLOOKUP($B119,'Round  (12)'!B:X,23,0),0)</f>
        <v>27</v>
      </c>
      <c r="R119" s="11" cm="1">
        <f t="array" ref="R119">IFERROR(SUM(F119:P119)-SUM(LARGE(F119:P119,{1,2})),F119)</f>
        <v>5</v>
      </c>
      <c r="S119" s="35" t="e">
        <f>VLOOKUP(B119,#REF!,9,0)+#REF!</f>
        <v>#REF!</v>
      </c>
      <c r="T119" s="165">
        <f t="shared" si="17"/>
        <v>55</v>
      </c>
      <c r="U119" s="162">
        <f t="shared" si="18"/>
        <v>55</v>
      </c>
      <c r="V119" s="97">
        <f t="shared" si="22"/>
        <v>0</v>
      </c>
      <c r="W119" s="100">
        <f t="shared" si="23"/>
        <v>0</v>
      </c>
      <c r="AG119" s="69" t="s">
        <v>36</v>
      </c>
      <c r="AH119" s="132"/>
      <c r="AI119" s="69"/>
      <c r="AJ119" s="69"/>
    </row>
    <row r="120" spans="1:36" x14ac:dyDescent="0.3">
      <c r="A120" s="93">
        <v>118</v>
      </c>
      <c r="B120" s="170" t="s">
        <v>313</v>
      </c>
      <c r="C120" s="45" t="str">
        <f t="shared" si="19"/>
        <v>0</v>
      </c>
      <c r="D120" s="45" t="str">
        <f t="shared" si="20"/>
        <v/>
      </c>
      <c r="E120" s="45" t="str">
        <f t="shared" si="21"/>
        <v>NM</v>
      </c>
      <c r="F120" s="162">
        <f>IFERROR(VLOOKUP(B120,'Round 1'!B:AM,38,0),0)</f>
        <v>0</v>
      </c>
      <c r="G120" s="162">
        <f>IFERROR(VLOOKUP($B120,'Round  (2)'!B:AI,37,0),0)</f>
        <v>0</v>
      </c>
      <c r="H120" s="162">
        <f>IFERROR(VLOOKUP($B120,'Round  (3)'!B:AQ,44,0),0)</f>
        <v>0</v>
      </c>
      <c r="I120" s="162">
        <f>IFERROR(VLOOKUP($B120,'Round (4)'!B:AP,41,0),0)</f>
        <v>0</v>
      </c>
      <c r="J120" s="162">
        <f>IFERROR(VLOOKUP($B120,'Round  (5)'!B:AL,37,0),0)</f>
        <v>2</v>
      </c>
      <c r="K120" s="162">
        <f>IFERROR(VLOOKUP($B120,'Round  (6)'!B:AL,37,0),0)</f>
        <v>2</v>
      </c>
      <c r="L120" s="162">
        <f>IFERROR(VLOOKUP($B120,'Round  (7)'!B:AL,37,0),0)</f>
        <v>6</v>
      </c>
      <c r="M120" s="162">
        <f>IFERROR(VLOOKUP($B120,'Round  (8)'!B:AM,38,0),0)</f>
        <v>2</v>
      </c>
      <c r="N120" s="162">
        <f>IFERROR(VLOOKUP($B120,'Round  (9)'!B:AD,29,0),0)</f>
        <v>0</v>
      </c>
      <c r="O120" s="162">
        <f>IFERROR(VLOOKUP($B120,'Round  (10)'!B:T,19,0),0)</f>
        <v>2</v>
      </c>
      <c r="P120" s="162">
        <f>IFERROR(VLOOKUP($B120,'Round  (11)'!B:AC,26,0),0)</f>
        <v>1</v>
      </c>
      <c r="Q120" s="162">
        <f>IFERROR(VLOOKUP($B120,'Round  (12)'!B:X,23,0),0)</f>
        <v>0</v>
      </c>
      <c r="R120" s="11" cm="1">
        <f t="array" ref="R120">IFERROR(SUM(F120:P120)-SUM(LARGE(F120:P120,{1,2})),F120)</f>
        <v>7</v>
      </c>
      <c r="S120" s="35" t="e">
        <f>VLOOKUP(B120,#REF!,9,0)+#REF!</f>
        <v>#REF!</v>
      </c>
      <c r="T120" s="165">
        <f t="shared" si="17"/>
        <v>15</v>
      </c>
      <c r="U120" s="162">
        <f t="shared" si="18"/>
        <v>15</v>
      </c>
      <c r="V120" s="97">
        <f t="shared" si="22"/>
        <v>0</v>
      </c>
      <c r="W120" s="100">
        <f t="shared" si="23"/>
        <v>0</v>
      </c>
      <c r="AG120" s="69" t="s">
        <v>285</v>
      </c>
      <c r="AH120" s="132"/>
      <c r="AI120" s="69"/>
      <c r="AJ120" s="69"/>
    </row>
    <row r="121" spans="1:36" x14ac:dyDescent="0.3">
      <c r="A121" s="93">
        <v>119</v>
      </c>
      <c r="B121" s="170" t="s">
        <v>235</v>
      </c>
      <c r="C121" s="45" t="str">
        <f t="shared" si="19"/>
        <v>0</v>
      </c>
      <c r="D121" s="45" t="str">
        <f t="shared" si="20"/>
        <v/>
      </c>
      <c r="E121" s="45" t="str">
        <f t="shared" si="21"/>
        <v>NM</v>
      </c>
      <c r="F121" s="162">
        <f>IFERROR(VLOOKUP(B121,'Round 1'!B:AM,38,0),0)</f>
        <v>3</v>
      </c>
      <c r="G121" s="162">
        <f>IFERROR(VLOOKUP($B121,'Round  (2)'!B:AI,37,0),0)</f>
        <v>0</v>
      </c>
      <c r="H121" s="162">
        <f>IFERROR(VLOOKUP($B121,'Round  (3)'!B:AQ,44,0),0)</f>
        <v>0</v>
      </c>
      <c r="I121" s="162">
        <f>IFERROR(VLOOKUP($B121,'Round (4)'!B:AP,41,0),0)</f>
        <v>0</v>
      </c>
      <c r="J121" s="162">
        <f>IFERROR(VLOOKUP($B121,'Round  (5)'!B:AL,37,0),0)</f>
        <v>0</v>
      </c>
      <c r="K121" s="162">
        <f>IFERROR(VLOOKUP($B121,'Round  (6)'!B:AL,37,0),0)</f>
        <v>0</v>
      </c>
      <c r="L121" s="162">
        <f>IFERROR(VLOOKUP($B121,'Round  (7)'!B:AL,37,0),0)</f>
        <v>0</v>
      </c>
      <c r="M121" s="162">
        <f>IFERROR(VLOOKUP($B121,'Round  (8)'!B:AM,38,0),0)</f>
        <v>0</v>
      </c>
      <c r="N121" s="162">
        <f>IFERROR(VLOOKUP($B121,'Round  (9)'!B:AD,29,0),0)</f>
        <v>0</v>
      </c>
      <c r="O121" s="162">
        <f>IFERROR(VLOOKUP($B121,'Round  (10)'!B:T,19,0),0)</f>
        <v>0</v>
      </c>
      <c r="P121" s="162">
        <f>IFERROR(VLOOKUP($B121,'Round  (11)'!B:AC,26,0),0)</f>
        <v>0</v>
      </c>
      <c r="Q121" s="162">
        <f>IFERROR(VLOOKUP($B121,'Round  (12)'!B:X,23,0),0)</f>
        <v>0</v>
      </c>
      <c r="R121" s="11" cm="1">
        <f t="array" ref="R121">IFERROR(SUM(F121:P121)-SUM(LARGE(F121:P121,{1,2})),F121)</f>
        <v>0</v>
      </c>
      <c r="S121" s="35" t="e">
        <f>VLOOKUP(B121,#REF!,9,0)+#REF!</f>
        <v>#REF!</v>
      </c>
      <c r="T121" s="165">
        <f t="shared" si="17"/>
        <v>3</v>
      </c>
      <c r="U121" s="162">
        <f t="shared" si="18"/>
        <v>3</v>
      </c>
      <c r="V121" s="97">
        <f t="shared" si="22"/>
        <v>0</v>
      </c>
      <c r="W121" s="100">
        <f t="shared" si="23"/>
        <v>0</v>
      </c>
      <c r="AG121" s="69" t="s">
        <v>72</v>
      </c>
      <c r="AH121" s="132"/>
      <c r="AI121" s="69"/>
      <c r="AJ121" s="69"/>
    </row>
    <row r="122" spans="1:36" x14ac:dyDescent="0.3">
      <c r="A122" s="93">
        <v>120</v>
      </c>
      <c r="B122" s="170" t="s">
        <v>745</v>
      </c>
      <c r="C122" s="45" t="str">
        <f t="shared" si="19"/>
        <v>0</v>
      </c>
      <c r="D122" s="45" t="str">
        <f t="shared" si="20"/>
        <v/>
      </c>
      <c r="E122" s="45" t="str">
        <f t="shared" si="21"/>
        <v>NM</v>
      </c>
      <c r="F122" s="162">
        <f>IFERROR(VLOOKUP(B122,'Round 1'!B:AM,38,0),0)</f>
        <v>0</v>
      </c>
      <c r="G122" s="162">
        <f>IFERROR(VLOOKUP($B122,'Round  (2)'!B:AI,37,0),0)</f>
        <v>0</v>
      </c>
      <c r="H122" s="162">
        <f>IFERROR(VLOOKUP($B122,'Round  (3)'!B:AQ,44,0),0)</f>
        <v>0</v>
      </c>
      <c r="I122" s="162">
        <f>IFERROR(VLOOKUP($B122,'Round (4)'!B:AP,41,0),0)</f>
        <v>3</v>
      </c>
      <c r="J122" s="162">
        <f>IFERROR(VLOOKUP($B122,'Round  (5)'!B:AL,37,0),0)</f>
        <v>0</v>
      </c>
      <c r="K122" s="162">
        <f>IFERROR(VLOOKUP($B122,'Round  (6)'!B:AL,37,0),0)</f>
        <v>0</v>
      </c>
      <c r="L122" s="162">
        <f>IFERROR(VLOOKUP($B122,'Round  (7)'!B:AL,37,0),0)</f>
        <v>3</v>
      </c>
      <c r="M122" s="162">
        <f>IFERROR(VLOOKUP($B122,'Round  (8)'!B:AM,38,0),0)</f>
        <v>0</v>
      </c>
      <c r="N122" s="162">
        <f>IFERROR(VLOOKUP($B122,'Round  (9)'!B:AD,29,0),0)</f>
        <v>0</v>
      </c>
      <c r="O122" s="162">
        <f>IFERROR(VLOOKUP($B122,'Round  (10)'!B:T,19,0),0)</f>
        <v>0</v>
      </c>
      <c r="P122" s="162">
        <f>IFERROR(VLOOKUP($B122,'Round  (11)'!B:AC,26,0),0)</f>
        <v>0</v>
      </c>
      <c r="Q122" s="162">
        <f>IFERROR(VLOOKUP($B122,'Round  (12)'!B:X,23,0),0)</f>
        <v>0</v>
      </c>
      <c r="R122" s="11" cm="1">
        <f t="array" ref="R122">IFERROR(SUM(F122:P122)-SUM(LARGE(F122:P122,{1,2})),F122)</f>
        <v>0</v>
      </c>
      <c r="S122" s="35" t="e">
        <f>VLOOKUP(B122,#REF!,9,0)+#REF!</f>
        <v>#REF!</v>
      </c>
      <c r="T122" s="165">
        <f t="shared" si="17"/>
        <v>6</v>
      </c>
      <c r="U122" s="162">
        <f t="shared" si="18"/>
        <v>6</v>
      </c>
      <c r="V122" s="97">
        <f t="shared" si="22"/>
        <v>0</v>
      </c>
      <c r="W122" s="100">
        <f t="shared" si="23"/>
        <v>0</v>
      </c>
      <c r="AG122" s="69" t="s">
        <v>414</v>
      </c>
      <c r="AH122" s="132"/>
      <c r="AI122" s="69"/>
      <c r="AJ122" s="69"/>
    </row>
    <row r="123" spans="1:36" x14ac:dyDescent="0.3">
      <c r="A123" s="93">
        <v>121</v>
      </c>
      <c r="B123" s="170" t="s">
        <v>237</v>
      </c>
      <c r="C123" s="45" t="str">
        <f t="shared" si="19"/>
        <v>0</v>
      </c>
      <c r="D123" s="45" t="str">
        <f t="shared" si="20"/>
        <v/>
      </c>
      <c r="E123" s="45" t="str">
        <f t="shared" si="21"/>
        <v>NM</v>
      </c>
      <c r="F123" s="162">
        <f>IFERROR(VLOOKUP(B123,'Round 1'!B:AM,38,0),0)</f>
        <v>0</v>
      </c>
      <c r="G123" s="162">
        <f>IFERROR(VLOOKUP($B123,'Round  (2)'!B:AI,37,0),0)</f>
        <v>0</v>
      </c>
      <c r="H123" s="162">
        <f>IFERROR(VLOOKUP($B123,'Round  (3)'!B:AQ,44,0),0)</f>
        <v>0</v>
      </c>
      <c r="I123" s="162">
        <f>IFERROR(VLOOKUP($B123,'Round (4)'!B:AP,41,0),0)</f>
        <v>14</v>
      </c>
      <c r="J123" s="162">
        <f>IFERROR(VLOOKUP($B123,'Round  (5)'!B:AL,37,0),0)</f>
        <v>0</v>
      </c>
      <c r="K123" s="162">
        <f>IFERROR(VLOOKUP($B123,'Round  (6)'!B:AL,37,0),0)</f>
        <v>0</v>
      </c>
      <c r="L123" s="162">
        <f>IFERROR(VLOOKUP($B123,'Round  (7)'!B:AL,37,0),0)</f>
        <v>0</v>
      </c>
      <c r="M123" s="162">
        <f>IFERROR(VLOOKUP($B123,'Round  (8)'!B:AM,38,0),0)</f>
        <v>0</v>
      </c>
      <c r="N123" s="162">
        <f>IFERROR(VLOOKUP($B123,'Round  (9)'!B:AD,29,0),0)</f>
        <v>0</v>
      </c>
      <c r="O123" s="162">
        <f>IFERROR(VLOOKUP($B123,'Round  (10)'!B:T,19,0),0)</f>
        <v>0</v>
      </c>
      <c r="P123" s="162">
        <f>IFERROR(VLOOKUP($B123,'Round  (11)'!B:AC,26,0),0)</f>
        <v>0</v>
      </c>
      <c r="Q123" s="162">
        <f>IFERROR(VLOOKUP($B123,'Round  (12)'!B:X,23,0),0)</f>
        <v>0</v>
      </c>
      <c r="R123" s="11" cm="1">
        <f t="array" ref="R123">IFERROR(SUM(F123:P123)-SUM(LARGE(F123:P123,{1,2})),F123)</f>
        <v>0</v>
      </c>
      <c r="S123" s="35" t="e">
        <f>VLOOKUP(B123,#REF!,9,0)+#REF!</f>
        <v>#REF!</v>
      </c>
      <c r="T123" s="165">
        <f t="shared" si="17"/>
        <v>14</v>
      </c>
      <c r="U123" s="162">
        <f t="shared" si="18"/>
        <v>14</v>
      </c>
      <c r="V123" s="97">
        <f t="shared" si="22"/>
        <v>0</v>
      </c>
      <c r="W123" s="100">
        <f t="shared" si="23"/>
        <v>0</v>
      </c>
      <c r="AG123" s="69" t="s">
        <v>170</v>
      </c>
      <c r="AH123" s="132"/>
      <c r="AI123" s="69"/>
      <c r="AJ123" s="69"/>
    </row>
    <row r="124" spans="1:36" x14ac:dyDescent="0.3">
      <c r="A124" s="93">
        <v>122</v>
      </c>
      <c r="B124" s="170" t="s">
        <v>322</v>
      </c>
      <c r="C124" s="45" t="str">
        <f t="shared" si="19"/>
        <v>0</v>
      </c>
      <c r="D124" s="45" t="str">
        <f t="shared" si="20"/>
        <v/>
      </c>
      <c r="E124" s="45" t="str">
        <f t="shared" si="21"/>
        <v>NM</v>
      </c>
      <c r="F124" s="162">
        <f>IFERROR(VLOOKUP(B124,'Round 1'!B:AM,38,0),0)</f>
        <v>0</v>
      </c>
      <c r="G124" s="162">
        <f>IFERROR(VLOOKUP($B124,'Round  (2)'!B:AI,37,0),0)</f>
        <v>0</v>
      </c>
      <c r="H124" s="162">
        <f>IFERROR(VLOOKUP($B124,'Round  (3)'!B:AQ,44,0),0)</f>
        <v>0</v>
      </c>
      <c r="I124" s="162">
        <f>IFERROR(VLOOKUP($B124,'Round (4)'!B:AP,41,0),0)</f>
        <v>0</v>
      </c>
      <c r="J124" s="162">
        <f>IFERROR(VLOOKUP($B124,'Round  (5)'!B:AL,37,0),0)</f>
        <v>0</v>
      </c>
      <c r="K124" s="162">
        <f>IFERROR(VLOOKUP($B124,'Round  (6)'!B:AL,37,0),0)</f>
        <v>7</v>
      </c>
      <c r="L124" s="162">
        <f>IFERROR(VLOOKUP($B124,'Round  (7)'!B:AL,37,0),0)</f>
        <v>0</v>
      </c>
      <c r="M124" s="162">
        <f>IFERROR(VLOOKUP($B124,'Round  (8)'!B:AM,38,0),0)</f>
        <v>0</v>
      </c>
      <c r="N124" s="162">
        <f>IFERROR(VLOOKUP($B124,'Round  (9)'!B:AD,29,0),0)</f>
        <v>0</v>
      </c>
      <c r="O124" s="162">
        <f>IFERROR(VLOOKUP($B124,'Round  (10)'!B:T,19,0),0)</f>
        <v>0</v>
      </c>
      <c r="P124" s="162">
        <f>IFERROR(VLOOKUP($B124,'Round  (11)'!B:AC,26,0),0)</f>
        <v>0</v>
      </c>
      <c r="Q124" s="162">
        <f>IFERROR(VLOOKUP($B124,'Round  (12)'!B:X,23,0),0)</f>
        <v>0</v>
      </c>
      <c r="R124" s="11" cm="1">
        <f t="array" ref="R124">IFERROR(SUM(F124:P124)-SUM(LARGE(F124:P124,{1,2})),F124)</f>
        <v>0</v>
      </c>
      <c r="S124" s="35" t="e">
        <f>VLOOKUP(B124,#REF!,9,0)+#REF!</f>
        <v>#REF!</v>
      </c>
      <c r="T124" s="165">
        <f t="shared" si="17"/>
        <v>7</v>
      </c>
      <c r="U124" s="162">
        <f t="shared" si="18"/>
        <v>7</v>
      </c>
      <c r="V124" s="97">
        <f t="shared" si="22"/>
        <v>0</v>
      </c>
      <c r="W124" s="100">
        <f t="shared" si="23"/>
        <v>0</v>
      </c>
      <c r="AG124" s="69" t="s">
        <v>45</v>
      </c>
      <c r="AH124" s="132"/>
      <c r="AI124" s="69"/>
      <c r="AJ124" s="69"/>
    </row>
    <row r="125" spans="1:36" x14ac:dyDescent="0.3">
      <c r="A125" s="93">
        <v>123</v>
      </c>
      <c r="B125" s="170" t="s">
        <v>323</v>
      </c>
      <c r="C125" s="45" t="str">
        <f t="shared" si="19"/>
        <v>0</v>
      </c>
      <c r="D125" s="45" t="str">
        <f t="shared" si="20"/>
        <v/>
      </c>
      <c r="E125" s="45" t="str">
        <f t="shared" si="21"/>
        <v>NM</v>
      </c>
      <c r="F125" s="162">
        <f>IFERROR(VLOOKUP(B125,'Round 1'!B:AM,38,0),0)</f>
        <v>0</v>
      </c>
      <c r="G125" s="162">
        <f>IFERROR(VLOOKUP($B125,'Round  (2)'!B:AI,37,0),0)</f>
        <v>0</v>
      </c>
      <c r="H125" s="162">
        <f>IFERROR(VLOOKUP($B125,'Round  (3)'!B:AQ,44,0),0)</f>
        <v>0</v>
      </c>
      <c r="I125" s="162">
        <f>IFERROR(VLOOKUP($B125,'Round (4)'!B:AP,41,0),0)</f>
        <v>0</v>
      </c>
      <c r="J125" s="162">
        <f>IFERROR(VLOOKUP($B125,'Round  (5)'!B:AL,37,0),0)</f>
        <v>0</v>
      </c>
      <c r="K125" s="162">
        <f>IFERROR(VLOOKUP($B125,'Round  (6)'!B:AL,37,0),0)</f>
        <v>0</v>
      </c>
      <c r="L125" s="162">
        <f>IFERROR(VLOOKUP($B125,'Round  (7)'!B:AL,37,0),0)</f>
        <v>0</v>
      </c>
      <c r="M125" s="162">
        <f>IFERROR(VLOOKUP($B125,'Round  (8)'!B:AM,38,0),0)</f>
        <v>0</v>
      </c>
      <c r="N125" s="162">
        <f>IFERROR(VLOOKUP($B125,'Round  (9)'!B:AD,29,0),0)</f>
        <v>0</v>
      </c>
      <c r="O125" s="162">
        <f>IFERROR(VLOOKUP($B125,'Round  (10)'!B:T,19,0),0)</f>
        <v>0</v>
      </c>
      <c r="P125" s="162">
        <f>IFERROR(VLOOKUP($B125,'Round  (11)'!B:AC,26,0),0)</f>
        <v>0</v>
      </c>
      <c r="Q125" s="162">
        <f>IFERROR(VLOOKUP($B125,'Round  (12)'!B:X,23,0),0)</f>
        <v>0</v>
      </c>
      <c r="R125" s="11" cm="1">
        <f t="array" ref="R125">IFERROR(SUM(F125:P125)-SUM(LARGE(F125:P125,{1,2})),F125)</f>
        <v>0</v>
      </c>
      <c r="S125" s="35" t="e">
        <f>VLOOKUP(B125,#REF!,9,0)+#REF!</f>
        <v>#REF!</v>
      </c>
      <c r="T125" s="165">
        <f t="shared" si="17"/>
        <v>0</v>
      </c>
      <c r="U125" s="162">
        <f t="shared" si="18"/>
        <v>0</v>
      </c>
      <c r="V125" s="97">
        <f t="shared" si="22"/>
        <v>0</v>
      </c>
      <c r="W125" s="100">
        <f t="shared" si="23"/>
        <v>0</v>
      </c>
      <c r="AG125" s="69" t="s">
        <v>508</v>
      </c>
      <c r="AH125" s="132"/>
      <c r="AI125" s="69"/>
      <c r="AJ125" s="69"/>
    </row>
    <row r="126" spans="1:36" x14ac:dyDescent="0.3">
      <c r="A126" s="93">
        <v>124</v>
      </c>
      <c r="B126" s="170" t="s">
        <v>324</v>
      </c>
      <c r="C126" s="45" t="str">
        <f t="shared" si="19"/>
        <v>0</v>
      </c>
      <c r="D126" s="45" t="str">
        <f t="shared" si="20"/>
        <v/>
      </c>
      <c r="E126" s="45" t="str">
        <f t="shared" si="21"/>
        <v>NM</v>
      </c>
      <c r="F126" s="162">
        <f>IFERROR(VLOOKUP(B126,'Round 1'!B:AM,38,0),0)</f>
        <v>0</v>
      </c>
      <c r="G126" s="162">
        <f>IFERROR(VLOOKUP($B126,'Round  (2)'!B:AI,37,0),0)</f>
        <v>0</v>
      </c>
      <c r="H126" s="162">
        <f>IFERROR(VLOOKUP($B126,'Round  (3)'!B:AQ,44,0),0)</f>
        <v>0</v>
      </c>
      <c r="I126" s="162">
        <f>IFERROR(VLOOKUP($B126,'Round (4)'!B:AP,41,0),0)</f>
        <v>0</v>
      </c>
      <c r="J126" s="162">
        <f>IFERROR(VLOOKUP($B126,'Round  (5)'!B:AL,37,0),0)</f>
        <v>0</v>
      </c>
      <c r="K126" s="162">
        <f>IFERROR(VLOOKUP($B126,'Round  (6)'!B:AL,37,0),0)</f>
        <v>0</v>
      </c>
      <c r="L126" s="162">
        <f>IFERROR(VLOOKUP($B126,'Round  (7)'!B:AL,37,0),0)</f>
        <v>0</v>
      </c>
      <c r="M126" s="162">
        <f>IFERROR(VLOOKUP($B126,'Round  (8)'!B:AM,38,0),0)</f>
        <v>0</v>
      </c>
      <c r="N126" s="162">
        <f>IFERROR(VLOOKUP($B126,'Round  (9)'!B:AD,29,0),0)</f>
        <v>0</v>
      </c>
      <c r="O126" s="162">
        <f>IFERROR(VLOOKUP($B126,'Round  (10)'!B:T,19,0),0)</f>
        <v>0</v>
      </c>
      <c r="P126" s="162">
        <f>IFERROR(VLOOKUP($B126,'Round  (11)'!B:AC,26,0),0)</f>
        <v>0</v>
      </c>
      <c r="Q126" s="162">
        <f>IFERROR(VLOOKUP($B126,'Round  (12)'!B:X,23,0),0)</f>
        <v>0</v>
      </c>
      <c r="R126" s="11" cm="1">
        <f t="array" ref="R126">IFERROR(SUM(F126:P126)-SUM(LARGE(F126:P126,{1,2})),F126)</f>
        <v>0</v>
      </c>
      <c r="S126" s="35" t="e">
        <f>VLOOKUP(B126,#REF!,9,0)+#REF!</f>
        <v>#REF!</v>
      </c>
      <c r="T126" s="165">
        <f t="shared" si="17"/>
        <v>0</v>
      </c>
      <c r="U126" s="162">
        <f t="shared" si="18"/>
        <v>0</v>
      </c>
      <c r="V126" s="97">
        <f t="shared" si="22"/>
        <v>0</v>
      </c>
      <c r="W126" s="100">
        <f t="shared" si="23"/>
        <v>0</v>
      </c>
      <c r="AG126" s="69" t="s">
        <v>493</v>
      </c>
      <c r="AH126" s="132"/>
      <c r="AI126" s="69"/>
      <c r="AJ126" s="69"/>
    </row>
    <row r="127" spans="1:36" x14ac:dyDescent="0.3">
      <c r="A127" s="93">
        <v>125</v>
      </c>
      <c r="B127" s="170" t="s">
        <v>321</v>
      </c>
      <c r="C127" s="45" t="str">
        <f t="shared" si="19"/>
        <v>0</v>
      </c>
      <c r="D127" s="45" t="str">
        <f t="shared" si="20"/>
        <v/>
      </c>
      <c r="E127" s="45" t="str">
        <f t="shared" si="21"/>
        <v>NM</v>
      </c>
      <c r="F127" s="162">
        <f>IFERROR(VLOOKUP(B127,'Round 1'!B:AM,38,0),0)</f>
        <v>0</v>
      </c>
      <c r="G127" s="162">
        <f>IFERROR(VLOOKUP($B127,'Round  (2)'!B:AI,37,0),0)</f>
        <v>0</v>
      </c>
      <c r="H127" s="162">
        <f>IFERROR(VLOOKUP($B127,'Round  (3)'!B:AQ,44,0),0)</f>
        <v>0</v>
      </c>
      <c r="I127" s="162">
        <f>IFERROR(VLOOKUP($B127,'Round (4)'!B:AP,41,0),0)</f>
        <v>0</v>
      </c>
      <c r="J127" s="162">
        <f>IFERROR(VLOOKUP($B127,'Round  (5)'!B:AL,37,0),0)</f>
        <v>0</v>
      </c>
      <c r="K127" s="162">
        <f>IFERROR(VLOOKUP($B127,'Round  (6)'!B:AL,37,0),0)</f>
        <v>0</v>
      </c>
      <c r="L127" s="162">
        <f>IFERROR(VLOOKUP($B127,'Round  (7)'!B:AL,37,0),0)</f>
        <v>0</v>
      </c>
      <c r="M127" s="162">
        <f>IFERROR(VLOOKUP($B127,'Round  (8)'!B:AM,38,0),0)</f>
        <v>0</v>
      </c>
      <c r="N127" s="162">
        <f>IFERROR(VLOOKUP($B127,'Round  (9)'!B:AD,29,0),0)</f>
        <v>0</v>
      </c>
      <c r="O127" s="162">
        <f>IFERROR(VLOOKUP($B127,'Round  (10)'!B:T,19,0),0)</f>
        <v>0</v>
      </c>
      <c r="P127" s="162">
        <f>IFERROR(VLOOKUP($B127,'Round  (11)'!B:AC,26,0),0)</f>
        <v>0</v>
      </c>
      <c r="Q127" s="162">
        <f>IFERROR(VLOOKUP($B127,'Round  (12)'!B:X,23,0),0)</f>
        <v>0</v>
      </c>
      <c r="R127" s="11" cm="1">
        <f t="array" ref="R127">IFERROR(SUM(F127:P127)-SUM(LARGE(F127:P127,{1,2})),F127)</f>
        <v>0</v>
      </c>
      <c r="S127" s="35" t="e">
        <f>VLOOKUP(B127,#REF!,9,0)+#REF!</f>
        <v>#REF!</v>
      </c>
      <c r="T127" s="165">
        <f t="shared" si="17"/>
        <v>0</v>
      </c>
      <c r="U127" s="162">
        <f t="shared" si="18"/>
        <v>0</v>
      </c>
      <c r="V127" s="97">
        <f t="shared" si="22"/>
        <v>0</v>
      </c>
      <c r="W127" s="100">
        <f t="shared" si="23"/>
        <v>0</v>
      </c>
      <c r="AG127" s="69" t="s">
        <v>181</v>
      </c>
      <c r="AH127" s="132"/>
      <c r="AI127" s="69"/>
      <c r="AJ127" s="69"/>
    </row>
    <row r="128" spans="1:36" x14ac:dyDescent="0.3">
      <c r="A128" s="93">
        <v>126</v>
      </c>
      <c r="B128" s="170" t="s">
        <v>318</v>
      </c>
      <c r="C128" s="45" t="str">
        <f t="shared" si="19"/>
        <v>0</v>
      </c>
      <c r="D128" s="45" t="str">
        <f t="shared" si="20"/>
        <v/>
      </c>
      <c r="E128" s="45" t="str">
        <f t="shared" si="21"/>
        <v>NM</v>
      </c>
      <c r="F128" s="162">
        <f>IFERROR(VLOOKUP(B128,'Round 1'!B:AM,38,0),0)</f>
        <v>0</v>
      </c>
      <c r="G128" s="162">
        <f>IFERROR(VLOOKUP($B128,'Round  (2)'!B:AI,37,0),0)</f>
        <v>0</v>
      </c>
      <c r="H128" s="162">
        <f>IFERROR(VLOOKUP($B128,'Round  (3)'!B:AQ,44,0),0)</f>
        <v>0</v>
      </c>
      <c r="I128" s="162">
        <f>IFERROR(VLOOKUP($B128,'Round (4)'!B:AP,41,0),0)</f>
        <v>0</v>
      </c>
      <c r="J128" s="162">
        <f>IFERROR(VLOOKUP($B128,'Round  (5)'!B:AL,37,0),0)</f>
        <v>0</v>
      </c>
      <c r="K128" s="162">
        <f>IFERROR(VLOOKUP($B128,'Round  (6)'!B:AL,37,0),0)</f>
        <v>0</v>
      </c>
      <c r="L128" s="162">
        <f>IFERROR(VLOOKUP($B128,'Round  (7)'!B:AL,37,0),0)</f>
        <v>0</v>
      </c>
      <c r="M128" s="162">
        <f>IFERROR(VLOOKUP($B128,'Round  (8)'!B:AM,38,0),0)</f>
        <v>0</v>
      </c>
      <c r="N128" s="162">
        <f>IFERROR(VLOOKUP($B128,'Round  (9)'!B:AD,29,0),0)</f>
        <v>0</v>
      </c>
      <c r="O128" s="162">
        <f>IFERROR(VLOOKUP($B128,'Round  (10)'!B:T,19,0),0)</f>
        <v>0</v>
      </c>
      <c r="P128" s="162">
        <f>IFERROR(VLOOKUP($B128,'Round  (11)'!B:AC,26,0),0)</f>
        <v>0</v>
      </c>
      <c r="Q128" s="162">
        <f>IFERROR(VLOOKUP($B128,'Round  (12)'!B:X,23,0),0)</f>
        <v>0</v>
      </c>
      <c r="R128" s="11" cm="1">
        <f t="array" ref="R128">IFERROR(SUM(F128:P128)-SUM(LARGE(F128:P128,{1,2})),F128)</f>
        <v>0</v>
      </c>
      <c r="S128" s="35" t="e">
        <f>VLOOKUP(B128,#REF!,9,0)+#REF!</f>
        <v>#REF!</v>
      </c>
      <c r="T128" s="165">
        <f t="shared" si="17"/>
        <v>0</v>
      </c>
      <c r="U128" s="162">
        <f t="shared" si="18"/>
        <v>0</v>
      </c>
      <c r="V128" s="97">
        <f t="shared" si="22"/>
        <v>0</v>
      </c>
      <c r="W128" s="100">
        <f t="shared" si="23"/>
        <v>0</v>
      </c>
      <c r="AG128" s="69" t="s">
        <v>509</v>
      </c>
      <c r="AH128" s="132"/>
      <c r="AI128" s="69"/>
      <c r="AJ128" s="69"/>
    </row>
    <row r="129" spans="1:36" x14ac:dyDescent="0.3">
      <c r="A129" s="93">
        <v>127</v>
      </c>
      <c r="B129" s="170" t="s">
        <v>325</v>
      </c>
      <c r="C129" s="45" t="str">
        <f t="shared" si="19"/>
        <v>0</v>
      </c>
      <c r="D129" s="45" t="str">
        <f t="shared" si="20"/>
        <v/>
      </c>
      <c r="E129" s="45" t="str">
        <f t="shared" si="21"/>
        <v>NM</v>
      </c>
      <c r="F129" s="162">
        <f>IFERROR(VLOOKUP(B129,'Round 1'!B:AM,38,0),0)</f>
        <v>0</v>
      </c>
      <c r="G129" s="162">
        <f>IFERROR(VLOOKUP($B129,'Round  (2)'!B:AI,37,0),0)</f>
        <v>0</v>
      </c>
      <c r="H129" s="162">
        <f>IFERROR(VLOOKUP($B129,'Round  (3)'!B:AQ,44,0),0)</f>
        <v>0</v>
      </c>
      <c r="I129" s="162">
        <f>IFERROR(VLOOKUP($B129,'Round (4)'!B:AP,41,0),0)</f>
        <v>0</v>
      </c>
      <c r="J129" s="162">
        <f>IFERROR(VLOOKUP($B129,'Round  (5)'!B:AL,37,0),0)</f>
        <v>0</v>
      </c>
      <c r="K129" s="162">
        <f>IFERROR(VLOOKUP($B129,'Round  (6)'!B:AL,37,0),0)</f>
        <v>0</v>
      </c>
      <c r="L129" s="162">
        <f>IFERROR(VLOOKUP($B129,'Round  (7)'!B:AL,37,0),0)</f>
        <v>0</v>
      </c>
      <c r="M129" s="162">
        <f>IFERROR(VLOOKUP($B129,'Round  (8)'!B:AM,38,0),0)</f>
        <v>0</v>
      </c>
      <c r="N129" s="162">
        <f>IFERROR(VLOOKUP($B129,'Round  (9)'!B:AD,29,0),0)</f>
        <v>0</v>
      </c>
      <c r="O129" s="162">
        <f>IFERROR(VLOOKUP($B129,'Round  (10)'!B:T,19,0),0)</f>
        <v>0</v>
      </c>
      <c r="P129" s="162">
        <f>IFERROR(VLOOKUP($B129,'Round  (11)'!B:AC,26,0),0)</f>
        <v>0</v>
      </c>
      <c r="Q129" s="162">
        <f>IFERROR(VLOOKUP($B129,'Round  (12)'!B:X,23,0),0)</f>
        <v>0</v>
      </c>
      <c r="R129" s="11" cm="1">
        <f t="array" ref="R129">IFERROR(SUM(F129:P129)-SUM(LARGE(F129:P129,{1,2})),F129)</f>
        <v>0</v>
      </c>
      <c r="S129" s="35" t="e">
        <f>VLOOKUP(B129,#REF!,9,0)+#REF!</f>
        <v>#REF!</v>
      </c>
      <c r="T129" s="165">
        <f t="shared" si="17"/>
        <v>0</v>
      </c>
      <c r="U129" s="162">
        <f t="shared" si="18"/>
        <v>0</v>
      </c>
      <c r="V129" s="97">
        <f t="shared" si="22"/>
        <v>0</v>
      </c>
      <c r="W129" s="100">
        <f t="shared" si="23"/>
        <v>0</v>
      </c>
      <c r="AG129" s="69" t="s">
        <v>399</v>
      </c>
      <c r="AH129" s="132"/>
      <c r="AI129" s="69"/>
      <c r="AJ129" s="69"/>
    </row>
    <row r="130" spans="1:36" x14ac:dyDescent="0.3">
      <c r="A130" s="93">
        <v>128</v>
      </c>
      <c r="B130" s="170" t="s">
        <v>183</v>
      </c>
      <c r="C130" s="45" t="str">
        <f t="shared" si="19"/>
        <v>0</v>
      </c>
      <c r="D130" s="45" t="str">
        <f t="shared" si="20"/>
        <v/>
      </c>
      <c r="E130" s="45" t="str">
        <f t="shared" si="21"/>
        <v>NM</v>
      </c>
      <c r="F130" s="162">
        <f>IFERROR(VLOOKUP(B130,'Round 1'!B:AM,38,0),0)</f>
        <v>0</v>
      </c>
      <c r="G130" s="162">
        <f>IFERROR(VLOOKUP($B130,'Round  (2)'!B:AI,37,0),0)</f>
        <v>0</v>
      </c>
      <c r="H130" s="162">
        <f>IFERROR(VLOOKUP($B130,'Round  (3)'!B:AQ,44,0),0)</f>
        <v>0</v>
      </c>
      <c r="I130" s="162">
        <f>IFERROR(VLOOKUP($B130,'Round (4)'!B:AP,41,0),0)</f>
        <v>0</v>
      </c>
      <c r="J130" s="162">
        <f>IFERROR(VLOOKUP($B130,'Round  (5)'!B:AL,37,0),0)</f>
        <v>0</v>
      </c>
      <c r="K130" s="162">
        <f>IFERROR(VLOOKUP($B130,'Round  (6)'!B:AL,37,0),0)</f>
        <v>0</v>
      </c>
      <c r="L130" s="162">
        <f>IFERROR(VLOOKUP($B130,'Round  (7)'!B:AL,37,0),0)</f>
        <v>0</v>
      </c>
      <c r="M130" s="162">
        <f>IFERROR(VLOOKUP($B130,'Round  (8)'!B:AM,38,0),0)</f>
        <v>0</v>
      </c>
      <c r="N130" s="162">
        <f>IFERROR(VLOOKUP($B130,'Round  (9)'!B:AD,29,0),0)</f>
        <v>0</v>
      </c>
      <c r="O130" s="162">
        <f>IFERROR(VLOOKUP($B130,'Round  (10)'!B:T,19,0),0)</f>
        <v>0</v>
      </c>
      <c r="P130" s="162">
        <f>IFERROR(VLOOKUP($B130,'Round  (11)'!B:AC,26,0),0)</f>
        <v>0</v>
      </c>
      <c r="Q130" s="162">
        <f>IFERROR(VLOOKUP($B130,'Round  (12)'!B:X,23,0),0)</f>
        <v>0</v>
      </c>
      <c r="R130" s="11" cm="1">
        <f t="array" ref="R130">IFERROR(SUM(F130:P130)-SUM(LARGE(F130:P130,{1,2})),F130)</f>
        <v>0</v>
      </c>
      <c r="S130" s="35" t="e">
        <f>VLOOKUP(B130,#REF!,9,0)+#REF!</f>
        <v>#REF!</v>
      </c>
      <c r="T130" s="165">
        <f t="shared" si="17"/>
        <v>0</v>
      </c>
      <c r="U130" s="162">
        <f t="shared" si="18"/>
        <v>0</v>
      </c>
      <c r="V130" s="97">
        <f t="shared" si="22"/>
        <v>0</v>
      </c>
      <c r="W130" s="100">
        <f t="shared" si="23"/>
        <v>0</v>
      </c>
      <c r="AG130" s="69" t="s">
        <v>510</v>
      </c>
      <c r="AH130" s="132"/>
      <c r="AI130" s="69"/>
      <c r="AJ130" s="69"/>
    </row>
    <row r="131" spans="1:36" x14ac:dyDescent="0.3">
      <c r="A131" s="93">
        <v>129</v>
      </c>
      <c r="B131" s="170" t="s">
        <v>365</v>
      </c>
      <c r="C131" s="45">
        <f t="shared" ref="C131:C144" si="24">IFERROR(VLOOKUP(B131,$AA$3:$AC$150,3,0),"0")</f>
        <v>0</v>
      </c>
      <c r="D131" s="45" t="str">
        <f t="shared" ref="D131:D144" si="25">IFERROR(VLOOKUP(B131,$AA$3:$AC$150,2,0),"")</f>
        <v>Weymouth</v>
      </c>
      <c r="E131" s="45" t="str">
        <f t="shared" ref="E131:E144" si="26">IFERROR(VLOOKUP(B131,$AA$3:$AD$150,4,0),"NM")</f>
        <v>NM</v>
      </c>
      <c r="F131" s="162">
        <f>IFERROR(VLOOKUP(B131,'Round 1'!B:AM,38,0),0)</f>
        <v>0</v>
      </c>
      <c r="G131" s="162">
        <f>IFERROR(VLOOKUP($B131,'Round  (2)'!B:AI,37,0),0)</f>
        <v>0</v>
      </c>
      <c r="H131" s="162">
        <f>IFERROR(VLOOKUP($B131,'Round  (3)'!B:AQ,44,0),0)</f>
        <v>0</v>
      </c>
      <c r="I131" s="162">
        <f>IFERROR(VLOOKUP($B131,'Round (4)'!B:AP,41,0),0)</f>
        <v>0</v>
      </c>
      <c r="J131" s="162">
        <f>IFERROR(VLOOKUP($B131,'Round  (5)'!B:AL,37,0),0)</f>
        <v>1</v>
      </c>
      <c r="K131" s="162">
        <f>IFERROR(VLOOKUP($B131,'Round  (6)'!B:AL,37,0),0)</f>
        <v>10</v>
      </c>
      <c r="L131" s="162">
        <f>IFERROR(VLOOKUP($B131,'Round  (7)'!B:AL,37,0),0)</f>
        <v>0</v>
      </c>
      <c r="M131" s="162">
        <f>IFERROR(VLOOKUP($B131,'Round  (8)'!B:AM,38,0),0)</f>
        <v>0</v>
      </c>
      <c r="N131" s="162">
        <f>IFERROR(VLOOKUP($B131,'Round  (9)'!B:AD,29,0),0)</f>
        <v>0</v>
      </c>
      <c r="O131" s="162">
        <f>IFERROR(VLOOKUP($B131,'Round  (10)'!B:T,19,0),0)</f>
        <v>0</v>
      </c>
      <c r="P131" s="162">
        <f>IFERROR(VLOOKUP($B131,'Round  (11)'!B:AC,26,0),0)</f>
        <v>7</v>
      </c>
      <c r="Q131" s="162">
        <f>IFERROR(VLOOKUP($B131,'Round  (12)'!B:X,23,0),0)</f>
        <v>0</v>
      </c>
      <c r="R131" s="11" cm="1">
        <f t="array" ref="R131">IFERROR(SUM(F131:P131)-SUM(LARGE(F131:P131,{1,2})),F131)</f>
        <v>1</v>
      </c>
      <c r="S131" s="35" t="e">
        <f>VLOOKUP(B131,#REF!,9,0)+#REF!</f>
        <v>#REF!</v>
      </c>
      <c r="T131" s="165">
        <f t="shared" si="17"/>
        <v>18</v>
      </c>
      <c r="U131" s="162">
        <f t="shared" si="18"/>
        <v>18</v>
      </c>
      <c r="V131" s="97">
        <f t="shared" ref="V131:V144" si="27">IFERROR(VLOOKUP(B131,$AG$3:$AI$151,2,0),0)</f>
        <v>0</v>
      </c>
      <c r="W131" s="100">
        <f t="shared" ref="W131:W144" si="28">IFERROR(VLOOKUP(B131,$AG$3:$AI$151,3,0),0)</f>
        <v>0</v>
      </c>
      <c r="AG131" s="69" t="s">
        <v>155</v>
      </c>
      <c r="AH131" s="132"/>
      <c r="AI131" s="69"/>
      <c r="AJ131" s="69"/>
    </row>
    <row r="132" spans="1:36" x14ac:dyDescent="0.3">
      <c r="A132" s="93">
        <v>130</v>
      </c>
      <c r="B132" s="170"/>
      <c r="C132" s="45" t="str">
        <f t="shared" si="24"/>
        <v>0</v>
      </c>
      <c r="D132" s="45" t="str">
        <f t="shared" si="25"/>
        <v/>
      </c>
      <c r="E132" s="45" t="str">
        <f t="shared" si="26"/>
        <v>NM</v>
      </c>
      <c r="F132" s="162">
        <f>IFERROR(VLOOKUP(B132,'Round 1'!B:AM,38,0),0)</f>
        <v>0</v>
      </c>
      <c r="G132" s="162">
        <f>IFERROR(VLOOKUP($B132,'Round  (2)'!B:AI,37,0),0)</f>
        <v>0</v>
      </c>
      <c r="H132" s="162">
        <f>IFERROR(VLOOKUP($B132,'Round  (3)'!B:AQ,44,0),0)</f>
        <v>0</v>
      </c>
      <c r="I132" s="162">
        <f>IFERROR(VLOOKUP($B132,'Round (4)'!B:AP,41,0),0)</f>
        <v>0</v>
      </c>
      <c r="J132" s="162">
        <f>IFERROR(VLOOKUP($B132,'Round  (5)'!B:AL,37,0),0)</f>
        <v>0</v>
      </c>
      <c r="K132" s="162">
        <f>IFERROR(VLOOKUP($B132,'Round  (6)'!B:AL,37,0),0)</f>
        <v>0</v>
      </c>
      <c r="L132" s="162">
        <f>IFERROR(VLOOKUP($B132,'Round  (7)'!B:AL,37,0),0)</f>
        <v>0</v>
      </c>
      <c r="M132" s="162">
        <f>IFERROR(VLOOKUP($B132,'Round  (8)'!B:AM,38,0),0)</f>
        <v>0</v>
      </c>
      <c r="N132" s="162">
        <f>IFERROR(VLOOKUP($B132,'Round  (9)'!B:AD,29,0),0)</f>
        <v>0</v>
      </c>
      <c r="O132" s="162">
        <f>IFERROR(VLOOKUP($B132,'Round  (10)'!B:T,19,0),0)</f>
        <v>0</v>
      </c>
      <c r="P132" s="162">
        <f>IFERROR(VLOOKUP($B132,'Round  (11)'!B:AC,26,0),0)</f>
        <v>0</v>
      </c>
      <c r="Q132" s="162">
        <f>IFERROR(VLOOKUP($B132,'Round  (12)'!B:X,23,0),0)</f>
        <v>0</v>
      </c>
      <c r="R132" s="11" cm="1">
        <f t="array" ref="R132">IFERROR(SUM(F132:P132)-SUM(LARGE(F132:P132,{1,2})),F132)</f>
        <v>0</v>
      </c>
      <c r="S132" s="35" t="e">
        <f>VLOOKUP(B132,#REF!,9,0)+#REF!</f>
        <v>#REF!</v>
      </c>
      <c r="T132" s="165">
        <f t="shared" ref="T132:T144" si="29">SUM(F132:Q132)</f>
        <v>0</v>
      </c>
      <c r="U132" s="162">
        <f t="shared" ref="U132:U144" si="30">SUM(F132:Q132)</f>
        <v>0</v>
      </c>
      <c r="V132" s="97">
        <f t="shared" si="27"/>
        <v>0</v>
      </c>
      <c r="W132" s="100">
        <f t="shared" si="28"/>
        <v>0</v>
      </c>
      <c r="AG132" s="69" t="s">
        <v>93</v>
      </c>
      <c r="AH132" s="132"/>
      <c r="AI132" s="69"/>
      <c r="AJ132" s="69"/>
    </row>
    <row r="133" spans="1:36" x14ac:dyDescent="0.3">
      <c r="A133" s="93">
        <v>131</v>
      </c>
      <c r="B133" s="170"/>
      <c r="C133" s="45" t="str">
        <f t="shared" si="24"/>
        <v>0</v>
      </c>
      <c r="D133" s="45" t="str">
        <f t="shared" si="25"/>
        <v/>
      </c>
      <c r="E133" s="45" t="str">
        <f t="shared" si="26"/>
        <v>NM</v>
      </c>
      <c r="F133" s="162">
        <f>IFERROR(VLOOKUP(B133,'Round 1'!B:AM,38,0),0)</f>
        <v>0</v>
      </c>
      <c r="G133" s="162">
        <f>IFERROR(VLOOKUP($B133,'Round  (2)'!B:AI,37,0),0)</f>
        <v>0</v>
      </c>
      <c r="H133" s="162">
        <f>IFERROR(VLOOKUP($B133,'Round  (3)'!B:AQ,44,0),0)</f>
        <v>0</v>
      </c>
      <c r="I133" s="162">
        <f>IFERROR(VLOOKUP($B133,'Round (4)'!B:AP,41,0),0)</f>
        <v>0</v>
      </c>
      <c r="J133" s="162">
        <f>IFERROR(VLOOKUP($B133,'Round  (5)'!B:AL,37,0),0)</f>
        <v>0</v>
      </c>
      <c r="K133" s="162">
        <f>IFERROR(VLOOKUP($B133,'Round  (6)'!B:AL,37,0),0)</f>
        <v>0</v>
      </c>
      <c r="L133" s="162">
        <f>IFERROR(VLOOKUP($B133,'Round  (7)'!B:AL,37,0),0)</f>
        <v>0</v>
      </c>
      <c r="M133" s="162">
        <f>IFERROR(VLOOKUP($B133,'Round  (8)'!B:AM,38,0),0)</f>
        <v>0</v>
      </c>
      <c r="N133" s="162">
        <f>IFERROR(VLOOKUP($B133,'Round  (9)'!B:AD,29,0),0)</f>
        <v>0</v>
      </c>
      <c r="O133" s="162">
        <f>IFERROR(VLOOKUP($B133,'Round  (10)'!B:T,19,0),0)</f>
        <v>0</v>
      </c>
      <c r="P133" s="162">
        <f>IFERROR(VLOOKUP($B133,'Round  (11)'!B:AC,26,0),0)</f>
        <v>0</v>
      </c>
      <c r="Q133" s="162">
        <f>IFERROR(VLOOKUP($B133,'Round  (12)'!B:X,23,0),0)</f>
        <v>0</v>
      </c>
      <c r="R133" s="11" cm="1">
        <f t="array" ref="R133">IFERROR(SUM(F133:P133)-SUM(LARGE(F133:P133,{1,2})),F133)</f>
        <v>0</v>
      </c>
      <c r="S133" s="35" t="e">
        <f>VLOOKUP(B133,#REF!,9,0)+#REF!</f>
        <v>#REF!</v>
      </c>
      <c r="T133" s="165">
        <f t="shared" si="29"/>
        <v>0</v>
      </c>
      <c r="U133" s="162">
        <f t="shared" si="30"/>
        <v>0</v>
      </c>
      <c r="V133" s="97">
        <f t="shared" si="27"/>
        <v>0</v>
      </c>
      <c r="W133" s="100">
        <f t="shared" si="28"/>
        <v>0</v>
      </c>
      <c r="AG133" s="69" t="s">
        <v>458</v>
      </c>
      <c r="AH133" s="132"/>
      <c r="AI133" s="69"/>
      <c r="AJ133" s="69"/>
    </row>
    <row r="134" spans="1:36" x14ac:dyDescent="0.3">
      <c r="A134" s="93">
        <v>132</v>
      </c>
      <c r="B134" s="170"/>
      <c r="C134" s="45" t="str">
        <f t="shared" si="24"/>
        <v>0</v>
      </c>
      <c r="D134" s="45" t="str">
        <f t="shared" si="25"/>
        <v/>
      </c>
      <c r="E134" s="45" t="str">
        <f t="shared" si="26"/>
        <v>NM</v>
      </c>
      <c r="F134" s="162">
        <f>IFERROR(VLOOKUP(B134,'Round 1'!B:AM,38,0),0)</f>
        <v>0</v>
      </c>
      <c r="G134" s="162">
        <f>IFERROR(VLOOKUP($B134,'Round  (2)'!B:AI,37,0),0)</f>
        <v>0</v>
      </c>
      <c r="H134" s="162">
        <f>IFERROR(VLOOKUP($B134,'Round  (3)'!B:AQ,44,0),0)</f>
        <v>0</v>
      </c>
      <c r="I134" s="162">
        <f>IFERROR(VLOOKUP($B134,'Round (4)'!B:AP,41,0),0)</f>
        <v>0</v>
      </c>
      <c r="J134" s="162">
        <f>IFERROR(VLOOKUP($B134,'Round  (5)'!B:AL,37,0),0)</f>
        <v>0</v>
      </c>
      <c r="K134" s="162">
        <f>IFERROR(VLOOKUP($B134,'Round  (6)'!B:AL,37,0),0)</f>
        <v>0</v>
      </c>
      <c r="L134" s="162">
        <f>IFERROR(VLOOKUP($B134,'Round  (7)'!B:AL,37,0),0)</f>
        <v>0</v>
      </c>
      <c r="M134" s="162">
        <f>IFERROR(VLOOKUP($B134,'Round  (8)'!B:AM,38,0),0)</f>
        <v>0</v>
      </c>
      <c r="N134" s="162">
        <f>IFERROR(VLOOKUP($B134,'Round  (9)'!B:AD,29,0),0)</f>
        <v>0</v>
      </c>
      <c r="O134" s="162">
        <f>IFERROR(VLOOKUP($B134,'Round  (10)'!B:T,19,0),0)</f>
        <v>0</v>
      </c>
      <c r="P134" s="162">
        <f>IFERROR(VLOOKUP($B134,'Round  (11)'!B:AC,26,0),0)</f>
        <v>0</v>
      </c>
      <c r="Q134" s="162">
        <f>IFERROR(VLOOKUP($B134,'Round  (12)'!B:X,23,0),0)</f>
        <v>0</v>
      </c>
      <c r="R134" s="11" cm="1">
        <f t="array" ref="R134">IFERROR(SUM(F134:P134)-SUM(LARGE(F134:P134,{1,2})),F134)</f>
        <v>0</v>
      </c>
      <c r="S134" s="35" t="e">
        <f>VLOOKUP(B134,#REF!,9,0)+#REF!</f>
        <v>#REF!</v>
      </c>
      <c r="T134" s="165">
        <f t="shared" si="29"/>
        <v>0</v>
      </c>
      <c r="U134" s="162">
        <f t="shared" si="30"/>
        <v>0</v>
      </c>
      <c r="V134" s="97">
        <f t="shared" si="27"/>
        <v>0</v>
      </c>
      <c r="W134" s="100">
        <f t="shared" si="28"/>
        <v>0</v>
      </c>
      <c r="AG134" s="69" t="s">
        <v>376</v>
      </c>
      <c r="AH134" s="132"/>
      <c r="AI134" s="69"/>
      <c r="AJ134" s="69"/>
    </row>
    <row r="135" spans="1:36" x14ac:dyDescent="0.3">
      <c r="A135" s="93">
        <v>133</v>
      </c>
      <c r="B135" s="170"/>
      <c r="C135" s="45" t="str">
        <f t="shared" si="24"/>
        <v>0</v>
      </c>
      <c r="D135" s="45" t="str">
        <f t="shared" si="25"/>
        <v/>
      </c>
      <c r="E135" s="45" t="str">
        <f t="shared" si="26"/>
        <v>NM</v>
      </c>
      <c r="F135" s="162">
        <f>IFERROR(VLOOKUP(B135,'Round 1'!B:AM,38,0),0)</f>
        <v>0</v>
      </c>
      <c r="G135" s="162">
        <f>IFERROR(VLOOKUP($B135,'Round  (2)'!B:AI,37,0),0)</f>
        <v>0</v>
      </c>
      <c r="H135" s="162">
        <f>IFERROR(VLOOKUP($B135,'Round  (3)'!B:AQ,44,0),0)</f>
        <v>0</v>
      </c>
      <c r="I135" s="162">
        <f>IFERROR(VLOOKUP($B135,'Round (4)'!B:AP,41,0),0)</f>
        <v>0</v>
      </c>
      <c r="J135" s="162">
        <f>IFERROR(VLOOKUP($B135,'Round  (5)'!B:AL,37,0),0)</f>
        <v>0</v>
      </c>
      <c r="K135" s="162">
        <f>IFERROR(VLOOKUP($B135,'Round  (6)'!B:AL,37,0),0)</f>
        <v>0</v>
      </c>
      <c r="L135" s="162">
        <f>IFERROR(VLOOKUP($B135,'Round  (7)'!B:AL,37,0),0)</f>
        <v>0</v>
      </c>
      <c r="M135" s="162">
        <f>IFERROR(VLOOKUP($B135,'Round  (8)'!B:AM,38,0),0)</f>
        <v>0</v>
      </c>
      <c r="N135" s="162">
        <f>IFERROR(VLOOKUP($B135,'Round  (9)'!B:AD,29,0),0)</f>
        <v>0</v>
      </c>
      <c r="O135" s="162">
        <f>IFERROR(VLOOKUP($B135,'Round  (10)'!B:T,19,0),0)</f>
        <v>0</v>
      </c>
      <c r="P135" s="162">
        <f>IFERROR(VLOOKUP($B135,'Round  (11)'!B:AC,26,0),0)</f>
        <v>0</v>
      </c>
      <c r="Q135" s="162">
        <f>IFERROR(VLOOKUP($B135,'Round  (12)'!B:X,23,0),0)</f>
        <v>0</v>
      </c>
      <c r="R135" s="11" cm="1">
        <f t="array" ref="R135">IFERROR(SUM(F135:P135)-SUM(LARGE(F135:P135,{1,2})),F135)</f>
        <v>0</v>
      </c>
      <c r="S135" s="35" t="e">
        <f>VLOOKUP(B135,#REF!,9,0)+#REF!</f>
        <v>#REF!</v>
      </c>
      <c r="T135" s="165">
        <f t="shared" si="29"/>
        <v>0</v>
      </c>
      <c r="U135" s="162">
        <f t="shared" si="30"/>
        <v>0</v>
      </c>
      <c r="V135" s="97">
        <f t="shared" si="27"/>
        <v>0</v>
      </c>
      <c r="W135" s="100">
        <f t="shared" si="28"/>
        <v>0</v>
      </c>
      <c r="AG135" s="69" t="s">
        <v>412</v>
      </c>
      <c r="AH135" s="132"/>
      <c r="AI135" s="69"/>
      <c r="AJ135" s="69"/>
    </row>
    <row r="136" spans="1:36" x14ac:dyDescent="0.3">
      <c r="A136" s="93">
        <v>134</v>
      </c>
      <c r="B136" s="170"/>
      <c r="C136" s="45" t="str">
        <f t="shared" si="24"/>
        <v>0</v>
      </c>
      <c r="D136" s="45" t="str">
        <f t="shared" si="25"/>
        <v/>
      </c>
      <c r="E136" s="45" t="str">
        <f t="shared" si="26"/>
        <v>NM</v>
      </c>
      <c r="F136" s="162">
        <f>IFERROR(VLOOKUP(B136,'Round 1'!B:AM,38,0),0)</f>
        <v>0</v>
      </c>
      <c r="G136" s="162">
        <f>IFERROR(VLOOKUP($B136,'Round  (2)'!B:AI,37,0),0)</f>
        <v>0</v>
      </c>
      <c r="H136" s="162">
        <f>IFERROR(VLOOKUP($B136,'Round  (3)'!B:AQ,44,0),0)</f>
        <v>0</v>
      </c>
      <c r="I136" s="162">
        <f>IFERROR(VLOOKUP($B136,'Round (4)'!B:AP,41,0),0)</f>
        <v>0</v>
      </c>
      <c r="J136" s="162">
        <f>IFERROR(VLOOKUP($B136,'Round  (5)'!B:AL,37,0),0)</f>
        <v>0</v>
      </c>
      <c r="K136" s="162">
        <f>IFERROR(VLOOKUP($B136,'Round  (6)'!B:AL,37,0),0)</f>
        <v>0</v>
      </c>
      <c r="L136" s="162">
        <f>IFERROR(VLOOKUP($B136,'Round  (7)'!B:AL,37,0),0)</f>
        <v>0</v>
      </c>
      <c r="M136" s="162">
        <f>IFERROR(VLOOKUP($B136,'Round  (8)'!B:AM,38,0),0)</f>
        <v>0</v>
      </c>
      <c r="N136" s="162">
        <f>IFERROR(VLOOKUP($B136,'Round  (9)'!B:AD,29,0),0)</f>
        <v>0</v>
      </c>
      <c r="O136" s="162">
        <f>IFERROR(VLOOKUP($B136,'Round  (10)'!B:T,19,0),0)</f>
        <v>0</v>
      </c>
      <c r="P136" s="162">
        <f>IFERROR(VLOOKUP($B136,'Round  (11)'!B:AC,26,0),0)</f>
        <v>0</v>
      </c>
      <c r="Q136" s="162">
        <f>IFERROR(VLOOKUP($B136,'Round  (12)'!B:X,23,0),0)</f>
        <v>0</v>
      </c>
      <c r="R136" s="11" cm="1">
        <f t="array" ref="R136">IFERROR(SUM(F136:P136)-SUM(LARGE(F136:P136,{1,2})),F136)</f>
        <v>0</v>
      </c>
      <c r="S136" s="35" t="e">
        <f>VLOOKUP(B136,#REF!,9,0)+#REF!</f>
        <v>#REF!</v>
      </c>
      <c r="T136" s="165">
        <f t="shared" si="29"/>
        <v>0</v>
      </c>
      <c r="U136" s="162">
        <f t="shared" si="30"/>
        <v>0</v>
      </c>
      <c r="V136" s="97">
        <f t="shared" si="27"/>
        <v>0</v>
      </c>
      <c r="W136" s="100">
        <f t="shared" si="28"/>
        <v>0</v>
      </c>
      <c r="AG136" s="69" t="s">
        <v>325</v>
      </c>
      <c r="AH136" s="132"/>
      <c r="AI136" s="69"/>
      <c r="AJ136" s="69"/>
    </row>
    <row r="137" spans="1:36" x14ac:dyDescent="0.3">
      <c r="A137" s="93">
        <v>135</v>
      </c>
      <c r="B137" s="170"/>
      <c r="C137" s="45" t="str">
        <f t="shared" si="24"/>
        <v>0</v>
      </c>
      <c r="D137" s="45" t="str">
        <f t="shared" si="25"/>
        <v/>
      </c>
      <c r="E137" s="45" t="str">
        <f t="shared" si="26"/>
        <v>NM</v>
      </c>
      <c r="F137" s="162">
        <f>IFERROR(VLOOKUP(B137,'Round 1'!B:AM,38,0),0)</f>
        <v>0</v>
      </c>
      <c r="G137" s="162">
        <f>IFERROR(VLOOKUP($B137,'Round  (2)'!B:AI,37,0),0)</f>
        <v>0</v>
      </c>
      <c r="H137" s="162">
        <f>IFERROR(VLOOKUP($B137,'Round  (3)'!B:AQ,44,0),0)</f>
        <v>0</v>
      </c>
      <c r="I137" s="162">
        <f>IFERROR(VLOOKUP($B137,'Round (4)'!B:AP,41,0),0)</f>
        <v>0</v>
      </c>
      <c r="J137" s="162">
        <f>IFERROR(VLOOKUP($B137,'Round  (5)'!B:AL,37,0),0)</f>
        <v>0</v>
      </c>
      <c r="K137" s="162">
        <f>IFERROR(VLOOKUP($B137,'Round  (6)'!B:AL,37,0),0)</f>
        <v>0</v>
      </c>
      <c r="L137" s="162">
        <f>IFERROR(VLOOKUP($B137,'Round  (7)'!B:AL,37,0),0)</f>
        <v>0</v>
      </c>
      <c r="M137" s="162">
        <f>IFERROR(VLOOKUP($B137,'Round  (8)'!B:AM,38,0),0)</f>
        <v>0</v>
      </c>
      <c r="N137" s="162">
        <f>IFERROR(VLOOKUP($B137,'Round  (9)'!B:AD,29,0),0)</f>
        <v>0</v>
      </c>
      <c r="O137" s="162">
        <f>IFERROR(VLOOKUP($B137,'Round  (10)'!B:T,19,0),0)</f>
        <v>0</v>
      </c>
      <c r="P137" s="162">
        <f>IFERROR(VLOOKUP($B137,'Round  (11)'!B:AC,26,0),0)</f>
        <v>0</v>
      </c>
      <c r="Q137" s="162">
        <f>IFERROR(VLOOKUP($B137,'Round  (12)'!B:X,23,0),0)</f>
        <v>0</v>
      </c>
      <c r="R137" s="11" cm="1">
        <f t="array" ref="R137">IFERROR(SUM(F137:P137)-SUM(LARGE(F137:P137,{1,2})),F137)</f>
        <v>0</v>
      </c>
      <c r="S137" s="35" t="e">
        <f>VLOOKUP(B137,#REF!,9,0)+#REF!</f>
        <v>#REF!</v>
      </c>
      <c r="T137" s="165">
        <f t="shared" si="29"/>
        <v>0</v>
      </c>
      <c r="U137" s="162">
        <f t="shared" si="30"/>
        <v>0</v>
      </c>
      <c r="V137" s="97">
        <f t="shared" si="27"/>
        <v>0</v>
      </c>
      <c r="W137" s="100">
        <f t="shared" si="28"/>
        <v>0</v>
      </c>
      <c r="AG137" s="69" t="s">
        <v>266</v>
      </c>
      <c r="AH137" s="132"/>
      <c r="AI137" s="69"/>
      <c r="AJ137" s="69"/>
    </row>
    <row r="138" spans="1:36" x14ac:dyDescent="0.3">
      <c r="A138" s="93">
        <v>136</v>
      </c>
      <c r="B138" s="170"/>
      <c r="C138" s="45" t="str">
        <f t="shared" si="24"/>
        <v>0</v>
      </c>
      <c r="D138" s="45" t="str">
        <f t="shared" si="25"/>
        <v/>
      </c>
      <c r="E138" s="45" t="str">
        <f t="shared" si="26"/>
        <v>NM</v>
      </c>
      <c r="F138" s="162">
        <f>IFERROR(VLOOKUP(B138,'Round 1'!B:AM,38,0),0)</f>
        <v>0</v>
      </c>
      <c r="G138" s="162">
        <f>IFERROR(VLOOKUP($B138,'Round  (2)'!B:AI,37,0),0)</f>
        <v>0</v>
      </c>
      <c r="H138" s="162">
        <f>IFERROR(VLOOKUP($B138,'Round  (3)'!B:AQ,44,0),0)</f>
        <v>0</v>
      </c>
      <c r="I138" s="162">
        <f>IFERROR(VLOOKUP($B138,'Round (4)'!B:AP,41,0),0)</f>
        <v>0</v>
      </c>
      <c r="J138" s="162">
        <f>IFERROR(VLOOKUP($B138,'Round  (5)'!B:AL,37,0),0)</f>
        <v>0</v>
      </c>
      <c r="K138" s="162">
        <f>IFERROR(VLOOKUP($B138,'Round  (6)'!B:AL,37,0),0)</f>
        <v>0</v>
      </c>
      <c r="L138" s="162">
        <f>IFERROR(VLOOKUP($B138,'Round  (7)'!B:AL,37,0),0)</f>
        <v>0</v>
      </c>
      <c r="M138" s="162">
        <f>IFERROR(VLOOKUP($B138,'Round  (8)'!B:AM,38,0),0)</f>
        <v>0</v>
      </c>
      <c r="N138" s="162">
        <f>IFERROR(VLOOKUP($B138,'Round  (9)'!B:AD,29,0),0)</f>
        <v>0</v>
      </c>
      <c r="O138" s="162">
        <f>IFERROR(VLOOKUP($B138,'Round  (10)'!B:T,19,0),0)</f>
        <v>0</v>
      </c>
      <c r="P138" s="162">
        <f>IFERROR(VLOOKUP($B138,'Round  (11)'!B:AC,26,0),0)</f>
        <v>0</v>
      </c>
      <c r="Q138" s="162">
        <f>IFERROR(VLOOKUP($B138,'Round  (12)'!B:X,23,0),0)</f>
        <v>0</v>
      </c>
      <c r="R138" s="11" cm="1">
        <f t="array" ref="R138">IFERROR(SUM(F138:P138)-SUM(LARGE(F138:P138,{1,2})),F138)</f>
        <v>0</v>
      </c>
      <c r="S138" s="35" t="e">
        <f>VLOOKUP(B138,#REF!,9,0)+#REF!</f>
        <v>#REF!</v>
      </c>
      <c r="T138" s="165">
        <f t="shared" si="29"/>
        <v>0</v>
      </c>
      <c r="U138" s="162">
        <f t="shared" si="30"/>
        <v>0</v>
      </c>
      <c r="V138" s="97">
        <f t="shared" si="27"/>
        <v>0</v>
      </c>
      <c r="W138" s="100">
        <f t="shared" si="28"/>
        <v>0</v>
      </c>
      <c r="AG138" s="69" t="s">
        <v>459</v>
      </c>
      <c r="AH138" s="132"/>
      <c r="AI138" s="69"/>
      <c r="AJ138" s="69"/>
    </row>
    <row r="139" spans="1:36" x14ac:dyDescent="0.3">
      <c r="A139" s="93">
        <v>137</v>
      </c>
      <c r="B139" s="170"/>
      <c r="C139" s="45" t="str">
        <f t="shared" si="24"/>
        <v>0</v>
      </c>
      <c r="D139" s="45" t="str">
        <f t="shared" si="25"/>
        <v/>
      </c>
      <c r="E139" s="45" t="str">
        <f t="shared" si="26"/>
        <v>NM</v>
      </c>
      <c r="F139" s="162">
        <f>IFERROR(VLOOKUP(B139,'Round 1'!B:AM,38,0),0)</f>
        <v>0</v>
      </c>
      <c r="G139" s="162">
        <f>IFERROR(VLOOKUP($B139,'Round  (2)'!B:AI,37,0),0)</f>
        <v>0</v>
      </c>
      <c r="H139" s="162">
        <f>IFERROR(VLOOKUP($B139,'Round  (3)'!B:AQ,44,0),0)</f>
        <v>0</v>
      </c>
      <c r="I139" s="162">
        <f>IFERROR(VLOOKUP($B139,'Round (4)'!B:AP,41,0),0)</f>
        <v>0</v>
      </c>
      <c r="J139" s="162">
        <f>IFERROR(VLOOKUP($B139,'Round  (5)'!B:AL,37,0),0)</f>
        <v>0</v>
      </c>
      <c r="K139" s="162">
        <f>IFERROR(VLOOKUP($B139,'Round  (6)'!B:AL,37,0),0)</f>
        <v>0</v>
      </c>
      <c r="L139" s="162">
        <f>IFERROR(VLOOKUP($B139,'Round  (7)'!B:AL,37,0),0)</f>
        <v>0</v>
      </c>
      <c r="M139" s="162">
        <f>IFERROR(VLOOKUP($B139,'Round  (8)'!B:AM,38,0),0)</f>
        <v>0</v>
      </c>
      <c r="N139" s="162">
        <f>IFERROR(VLOOKUP($B139,'Round  (9)'!B:AD,29,0),0)</f>
        <v>0</v>
      </c>
      <c r="O139" s="162">
        <f>IFERROR(VLOOKUP($B139,'Round  (10)'!B:T,19,0),0)</f>
        <v>0</v>
      </c>
      <c r="P139" s="162">
        <f>IFERROR(VLOOKUP($B139,'Round  (11)'!B:AC,26,0),0)</f>
        <v>0</v>
      </c>
      <c r="Q139" s="162">
        <f>IFERROR(VLOOKUP($B139,'Round  (12)'!B:X,23,0),0)</f>
        <v>0</v>
      </c>
      <c r="R139" s="11" cm="1">
        <f t="array" ref="R139">IFERROR(SUM(F139:P139)-SUM(LARGE(F139:P139,{1,2})),F139)</f>
        <v>0</v>
      </c>
      <c r="S139" s="35" t="e">
        <f>VLOOKUP(B139,#REF!,9,0)+#REF!</f>
        <v>#REF!</v>
      </c>
      <c r="T139" s="165">
        <f t="shared" si="29"/>
        <v>0</v>
      </c>
      <c r="U139" s="162">
        <f t="shared" si="30"/>
        <v>0</v>
      </c>
      <c r="V139" s="97">
        <f t="shared" si="27"/>
        <v>0</v>
      </c>
      <c r="W139" s="100">
        <f t="shared" si="28"/>
        <v>0</v>
      </c>
      <c r="AG139" s="69" t="s">
        <v>397</v>
      </c>
      <c r="AH139" s="132"/>
      <c r="AI139" s="69"/>
      <c r="AJ139" s="69"/>
    </row>
    <row r="140" spans="1:36" x14ac:dyDescent="0.3">
      <c r="A140" s="93">
        <v>138</v>
      </c>
      <c r="B140" s="170"/>
      <c r="C140" s="45" t="str">
        <f t="shared" si="24"/>
        <v>0</v>
      </c>
      <c r="D140" s="45" t="str">
        <f t="shared" si="25"/>
        <v/>
      </c>
      <c r="E140" s="45" t="str">
        <f t="shared" si="26"/>
        <v>NM</v>
      </c>
      <c r="F140" s="162">
        <f>IFERROR(VLOOKUP(B140,'Round 1'!B:AM,38,0),0)</f>
        <v>0</v>
      </c>
      <c r="G140" s="162">
        <f>IFERROR(VLOOKUP($B140,'Round  (2)'!B:AI,37,0),0)</f>
        <v>0</v>
      </c>
      <c r="H140" s="162">
        <f>IFERROR(VLOOKUP($B140,'Round  (3)'!B:AQ,44,0),0)</f>
        <v>0</v>
      </c>
      <c r="I140" s="162">
        <f>IFERROR(VLOOKUP($B140,'Round (4)'!B:AP,41,0),0)</f>
        <v>0</v>
      </c>
      <c r="J140" s="162">
        <f>IFERROR(VLOOKUP($B140,'Round  (5)'!B:AL,37,0),0)</f>
        <v>0</v>
      </c>
      <c r="K140" s="162">
        <f>IFERROR(VLOOKUP($B140,'Round  (6)'!B:AL,37,0),0)</f>
        <v>0</v>
      </c>
      <c r="L140" s="162">
        <f>IFERROR(VLOOKUP($B140,'Round  (7)'!B:AL,37,0),0)</f>
        <v>0</v>
      </c>
      <c r="M140" s="162">
        <f>IFERROR(VLOOKUP($B140,'Round  (8)'!B:AM,38,0),0)</f>
        <v>0</v>
      </c>
      <c r="N140" s="162">
        <f>IFERROR(VLOOKUP($B140,'Round  (9)'!B:AD,29,0),0)</f>
        <v>0</v>
      </c>
      <c r="O140" s="162">
        <f>IFERROR(VLOOKUP($B140,'Round  (10)'!B:T,19,0),0)</f>
        <v>0</v>
      </c>
      <c r="P140" s="162">
        <f>IFERROR(VLOOKUP($B140,'Round  (11)'!B:AC,26,0),0)</f>
        <v>0</v>
      </c>
      <c r="Q140" s="162">
        <f>IFERROR(VLOOKUP($B140,'Round  (12)'!B:X,23,0),0)</f>
        <v>0</v>
      </c>
      <c r="R140" s="11" cm="1">
        <f t="array" ref="R140">IFERROR(SUM(F140:P140)-SUM(LARGE(F140:P140,{1,2})),F140)</f>
        <v>0</v>
      </c>
      <c r="S140" s="35" t="e">
        <f>VLOOKUP(B140,#REF!,9,0)+#REF!</f>
        <v>#REF!</v>
      </c>
      <c r="T140" s="165">
        <f t="shared" si="29"/>
        <v>0</v>
      </c>
      <c r="U140" s="162">
        <f t="shared" si="30"/>
        <v>0</v>
      </c>
      <c r="V140" s="97">
        <f t="shared" si="27"/>
        <v>0</v>
      </c>
      <c r="W140" s="100">
        <f t="shared" si="28"/>
        <v>0</v>
      </c>
      <c r="AG140" s="69" t="s">
        <v>154</v>
      </c>
      <c r="AH140" s="132"/>
      <c r="AI140" s="69"/>
      <c r="AJ140" s="69"/>
    </row>
    <row r="141" spans="1:36" x14ac:dyDescent="0.3">
      <c r="A141" s="93">
        <v>139</v>
      </c>
      <c r="B141" s="170"/>
      <c r="C141" s="45" t="str">
        <f t="shared" si="24"/>
        <v>0</v>
      </c>
      <c r="D141" s="45" t="str">
        <f t="shared" si="25"/>
        <v/>
      </c>
      <c r="E141" s="45" t="str">
        <f t="shared" si="26"/>
        <v>NM</v>
      </c>
      <c r="F141" s="162">
        <f>IFERROR(VLOOKUP(B141,'Round 1'!B:AM,38,0),0)</f>
        <v>0</v>
      </c>
      <c r="G141" s="162">
        <f>IFERROR(VLOOKUP($B141,'Round  (2)'!B:AI,37,0),0)</f>
        <v>0</v>
      </c>
      <c r="H141" s="162">
        <f>IFERROR(VLOOKUP($B141,'Round  (3)'!B:AQ,44,0),0)</f>
        <v>0</v>
      </c>
      <c r="I141" s="162">
        <f>IFERROR(VLOOKUP($B141,'Round (4)'!B:AP,41,0),0)</f>
        <v>0</v>
      </c>
      <c r="J141" s="162">
        <f>IFERROR(VLOOKUP($B141,'Round  (5)'!B:AL,37,0),0)</f>
        <v>0</v>
      </c>
      <c r="K141" s="162">
        <f>IFERROR(VLOOKUP($B141,'Round  (6)'!B:AL,37,0),0)</f>
        <v>0</v>
      </c>
      <c r="L141" s="162">
        <f>IFERROR(VLOOKUP($B141,'Round  (7)'!B:AL,37,0),0)</f>
        <v>0</v>
      </c>
      <c r="M141" s="162">
        <f>IFERROR(VLOOKUP($B141,'Round  (8)'!B:AM,38,0),0)</f>
        <v>0</v>
      </c>
      <c r="N141" s="162">
        <f>IFERROR(VLOOKUP($B141,'Round  (9)'!B:AD,29,0),0)</f>
        <v>0</v>
      </c>
      <c r="O141" s="162">
        <f>IFERROR(VLOOKUP($B141,'Round  (10)'!B:T,19,0),0)</f>
        <v>0</v>
      </c>
      <c r="P141" s="162">
        <f>IFERROR(VLOOKUP($B141,'Round  (11)'!B:AC,26,0),0)</f>
        <v>0</v>
      </c>
      <c r="Q141" s="162">
        <f>IFERROR(VLOOKUP($B141,'Round  (12)'!B:X,23,0),0)</f>
        <v>0</v>
      </c>
      <c r="R141" s="11" cm="1">
        <f t="array" ref="R141">IFERROR(SUM(F141:P141)-SUM(LARGE(F141:P141,{1,2})),F141)</f>
        <v>0</v>
      </c>
      <c r="S141" s="35" t="e">
        <f>VLOOKUP(B141,#REF!,9,0)+#REF!</f>
        <v>#REF!</v>
      </c>
      <c r="T141" s="165">
        <f t="shared" si="29"/>
        <v>0</v>
      </c>
      <c r="U141" s="162">
        <f t="shared" si="30"/>
        <v>0</v>
      </c>
      <c r="V141" s="97">
        <f t="shared" si="27"/>
        <v>0</v>
      </c>
      <c r="W141" s="100">
        <f t="shared" si="28"/>
        <v>0</v>
      </c>
      <c r="AG141" s="69" t="s">
        <v>460</v>
      </c>
      <c r="AH141" s="132"/>
      <c r="AI141" s="69"/>
      <c r="AJ141" s="69"/>
    </row>
    <row r="142" spans="1:36" x14ac:dyDescent="0.3">
      <c r="A142" s="93">
        <v>140</v>
      </c>
      <c r="B142" s="170"/>
      <c r="C142" s="45" t="str">
        <f t="shared" si="24"/>
        <v>0</v>
      </c>
      <c r="D142" s="45" t="str">
        <f t="shared" si="25"/>
        <v/>
      </c>
      <c r="E142" s="45" t="str">
        <f t="shared" si="26"/>
        <v>NM</v>
      </c>
      <c r="F142" s="162">
        <f>IFERROR(VLOOKUP(B142,'Round 1'!B:AM,38,0),0)</f>
        <v>0</v>
      </c>
      <c r="G142" s="162">
        <f>IFERROR(VLOOKUP($B142,'Round  (2)'!B:AI,37,0),0)</f>
        <v>0</v>
      </c>
      <c r="H142" s="162">
        <f>IFERROR(VLOOKUP($B142,'Round  (3)'!B:AQ,44,0),0)</f>
        <v>0</v>
      </c>
      <c r="I142" s="162">
        <f>IFERROR(VLOOKUP($B142,'Round (4)'!B:AP,41,0),0)</f>
        <v>0</v>
      </c>
      <c r="J142" s="162">
        <f>IFERROR(VLOOKUP($B142,'Round  (5)'!B:AL,37,0),0)</f>
        <v>0</v>
      </c>
      <c r="K142" s="162">
        <f>IFERROR(VLOOKUP($B142,'Round  (6)'!B:AL,37,0),0)</f>
        <v>0</v>
      </c>
      <c r="L142" s="162">
        <f>IFERROR(VLOOKUP($B142,'Round  (7)'!B:AL,37,0),0)</f>
        <v>0</v>
      </c>
      <c r="M142" s="162">
        <f>IFERROR(VLOOKUP($B142,'Round  (8)'!B:AM,38,0),0)</f>
        <v>0</v>
      </c>
      <c r="N142" s="162">
        <f>IFERROR(VLOOKUP($B142,'Round  (9)'!B:AD,29,0),0)</f>
        <v>0</v>
      </c>
      <c r="O142" s="162">
        <f>IFERROR(VLOOKUP($B142,'Round  (10)'!B:T,19,0),0)</f>
        <v>0</v>
      </c>
      <c r="P142" s="162">
        <f>IFERROR(VLOOKUP($B142,'Round  (11)'!B:AC,26,0),0)</f>
        <v>0</v>
      </c>
      <c r="Q142" s="162">
        <f>IFERROR(VLOOKUP($B142,'Round  (12)'!B:X,23,0),0)</f>
        <v>0</v>
      </c>
      <c r="R142" s="11" cm="1">
        <f t="array" ref="R142">IFERROR(SUM(F142:P142)-SUM(LARGE(F142:P142,{1,2})),F142)</f>
        <v>0</v>
      </c>
      <c r="S142" s="35" t="e">
        <f>VLOOKUP(B142,#REF!,9,0)+#REF!</f>
        <v>#REF!</v>
      </c>
      <c r="T142" s="165">
        <f t="shared" si="29"/>
        <v>0</v>
      </c>
      <c r="U142" s="162">
        <f t="shared" si="30"/>
        <v>0</v>
      </c>
      <c r="V142" s="97">
        <f t="shared" si="27"/>
        <v>0</v>
      </c>
      <c r="W142" s="100">
        <f t="shared" si="28"/>
        <v>0</v>
      </c>
      <c r="AG142" s="69" t="s">
        <v>433</v>
      </c>
      <c r="AH142" s="132"/>
      <c r="AI142" s="69"/>
      <c r="AJ142" s="69"/>
    </row>
    <row r="143" spans="1:36" x14ac:dyDescent="0.3">
      <c r="A143" s="93">
        <v>141</v>
      </c>
      <c r="B143" s="170"/>
      <c r="C143" s="45" t="str">
        <f t="shared" si="24"/>
        <v>0</v>
      </c>
      <c r="D143" s="45" t="str">
        <f t="shared" si="25"/>
        <v/>
      </c>
      <c r="E143" s="45" t="str">
        <f t="shared" si="26"/>
        <v>NM</v>
      </c>
      <c r="F143" s="162">
        <f>IFERROR(VLOOKUP(B143,'Round 1'!B:AM,38,0),0)</f>
        <v>0</v>
      </c>
      <c r="G143" s="162">
        <f>IFERROR(VLOOKUP($B143,'Round  (2)'!B:AI,37,0),0)</f>
        <v>0</v>
      </c>
      <c r="H143" s="162">
        <f>IFERROR(VLOOKUP($B143,'Round  (3)'!B:AQ,44,0),0)</f>
        <v>0</v>
      </c>
      <c r="I143" s="162">
        <f>IFERROR(VLOOKUP($B143,'Round (4)'!B:AP,41,0),0)</f>
        <v>0</v>
      </c>
      <c r="J143" s="162">
        <f>IFERROR(VLOOKUP($B143,'Round  (5)'!B:AL,37,0),0)</f>
        <v>0</v>
      </c>
      <c r="K143" s="162">
        <f>IFERROR(VLOOKUP($B143,'Round  (6)'!B:AL,37,0),0)</f>
        <v>0</v>
      </c>
      <c r="L143" s="162">
        <f>IFERROR(VLOOKUP($B143,'Round  (7)'!B:AL,37,0),0)</f>
        <v>0</v>
      </c>
      <c r="M143" s="162">
        <f>IFERROR(VLOOKUP($B143,'Round  (8)'!B:AM,38,0),0)</f>
        <v>0</v>
      </c>
      <c r="N143" s="162">
        <f>IFERROR(VLOOKUP($B143,'Round  (9)'!B:AD,29,0),0)</f>
        <v>0</v>
      </c>
      <c r="O143" s="162">
        <f>IFERROR(VLOOKUP($B143,'Round  (10)'!B:T,19,0),0)</f>
        <v>0</v>
      </c>
      <c r="P143" s="162">
        <f>IFERROR(VLOOKUP($B143,'Round  (11)'!B:AC,26,0),0)</f>
        <v>0</v>
      </c>
      <c r="Q143" s="162">
        <f>IFERROR(VLOOKUP($B143,'Round  (12)'!B:X,23,0),0)</f>
        <v>0</v>
      </c>
      <c r="R143" s="11" cm="1">
        <f t="array" ref="R143">IFERROR(SUM(F143:P143)-SUM(LARGE(F143:P143,{1,2})),F143)</f>
        <v>0</v>
      </c>
      <c r="S143" s="35" t="e">
        <f>VLOOKUP(B143,#REF!,9,0)+#REF!</f>
        <v>#REF!</v>
      </c>
      <c r="T143" s="165">
        <f t="shared" si="29"/>
        <v>0</v>
      </c>
      <c r="U143" s="162">
        <f t="shared" si="30"/>
        <v>0</v>
      </c>
      <c r="V143" s="97">
        <f t="shared" si="27"/>
        <v>0</v>
      </c>
      <c r="W143" s="100">
        <f t="shared" si="28"/>
        <v>0</v>
      </c>
      <c r="AG143" s="69" t="s">
        <v>403</v>
      </c>
      <c r="AH143" s="132"/>
      <c r="AI143" s="69"/>
      <c r="AJ143" s="69"/>
    </row>
    <row r="144" spans="1:36" x14ac:dyDescent="0.3">
      <c r="A144" s="93">
        <v>142</v>
      </c>
      <c r="B144" s="170"/>
      <c r="C144" s="45" t="str">
        <f t="shared" si="24"/>
        <v>0</v>
      </c>
      <c r="D144" s="45" t="str">
        <f t="shared" si="25"/>
        <v/>
      </c>
      <c r="E144" s="45" t="str">
        <f t="shared" si="26"/>
        <v>NM</v>
      </c>
      <c r="F144" s="162">
        <f>IFERROR(VLOOKUP(B144,'Round 1'!B:AM,38,0),0)</f>
        <v>0</v>
      </c>
      <c r="G144" s="162">
        <f>IFERROR(VLOOKUP($B144,'Round  (2)'!B:AI,37,0),0)</f>
        <v>0</v>
      </c>
      <c r="H144" s="162">
        <f>IFERROR(VLOOKUP($B144,'Round  (3)'!B:AQ,44,0),0)</f>
        <v>0</v>
      </c>
      <c r="I144" s="162">
        <f>IFERROR(VLOOKUP($B144,'Round (4)'!B:AP,41,0),0)</f>
        <v>0</v>
      </c>
      <c r="J144" s="162">
        <f>IFERROR(VLOOKUP($B144,'Round  (5)'!B:AL,37,0),0)</f>
        <v>0</v>
      </c>
      <c r="K144" s="162">
        <f>IFERROR(VLOOKUP($B144,'Round  (6)'!B:AL,37,0),0)</f>
        <v>0</v>
      </c>
      <c r="L144" s="162">
        <f>IFERROR(VLOOKUP($B144,'Round  (7)'!B:AL,37,0),0)</f>
        <v>0</v>
      </c>
      <c r="M144" s="162">
        <f>IFERROR(VLOOKUP($B144,'Round  (8)'!B:AM,38,0),0)</f>
        <v>0</v>
      </c>
      <c r="N144" s="162">
        <f>IFERROR(VLOOKUP($B144,'Round  (9)'!B:AD,29,0),0)</f>
        <v>0</v>
      </c>
      <c r="O144" s="162">
        <f>IFERROR(VLOOKUP($B144,'Round  (10)'!B:T,19,0),0)</f>
        <v>0</v>
      </c>
      <c r="P144" s="162">
        <f>IFERROR(VLOOKUP($B144,'Round  (11)'!B:AC,26,0),0)</f>
        <v>0</v>
      </c>
      <c r="Q144" s="162">
        <f>IFERROR(VLOOKUP($B144,'Round  (12)'!B:X,23,0),0)</f>
        <v>0</v>
      </c>
      <c r="R144" s="11" cm="1">
        <f t="array" ref="R144">IFERROR(SUM(F144:P144)-SUM(LARGE(F144:P144,{1,2})),F144)</f>
        <v>0</v>
      </c>
      <c r="S144" s="35" t="e">
        <f>VLOOKUP(B144,#REF!,9,0)+#REF!</f>
        <v>#REF!</v>
      </c>
      <c r="T144" s="165">
        <f t="shared" si="29"/>
        <v>0</v>
      </c>
      <c r="U144" s="162">
        <f t="shared" si="30"/>
        <v>0</v>
      </c>
      <c r="V144" s="97">
        <f t="shared" si="27"/>
        <v>0</v>
      </c>
      <c r="W144" s="100">
        <f t="shared" si="28"/>
        <v>0</v>
      </c>
      <c r="AG144" s="69" t="s">
        <v>461</v>
      </c>
      <c r="AH144" s="132"/>
      <c r="AI144" s="69"/>
      <c r="AJ144" s="69"/>
    </row>
    <row r="145" spans="6:36" x14ac:dyDescent="0.3">
      <c r="F145" s="32">
        <f>SUM(F3:F144)</f>
        <v>429</v>
      </c>
      <c r="G145" s="32">
        <f t="shared" ref="G145:Q145" si="31">SUM(G3:G144)</f>
        <v>0</v>
      </c>
      <c r="H145" s="32">
        <f t="shared" si="31"/>
        <v>0</v>
      </c>
      <c r="I145" s="32">
        <f t="shared" si="31"/>
        <v>584</v>
      </c>
      <c r="J145" s="32">
        <f t="shared" si="31"/>
        <v>44</v>
      </c>
      <c r="K145" s="32">
        <f t="shared" si="31"/>
        <v>203</v>
      </c>
      <c r="L145" s="32">
        <f t="shared" si="31"/>
        <v>228</v>
      </c>
      <c r="M145" s="32">
        <f t="shared" si="31"/>
        <v>92</v>
      </c>
      <c r="N145" s="32">
        <f t="shared" si="31"/>
        <v>111</v>
      </c>
      <c r="O145" s="32">
        <f t="shared" si="31"/>
        <v>78</v>
      </c>
      <c r="P145" s="32">
        <f t="shared" si="31"/>
        <v>121</v>
      </c>
      <c r="Q145" s="32">
        <f t="shared" si="31"/>
        <v>691</v>
      </c>
      <c r="U145" s="32">
        <f>SUM(U3:U144)</f>
        <v>2581</v>
      </c>
      <c r="AG145" s="69" t="s">
        <v>420</v>
      </c>
      <c r="AH145" s="132"/>
      <c r="AI145" s="69"/>
      <c r="AJ145" s="69"/>
    </row>
    <row r="146" spans="6:36" x14ac:dyDescent="0.3">
      <c r="AG146" s="69" t="s">
        <v>112</v>
      </c>
      <c r="AH146" s="132"/>
      <c r="AI146" s="69"/>
      <c r="AJ146" s="69"/>
    </row>
    <row r="147" spans="6:36" x14ac:dyDescent="0.3">
      <c r="AG147" s="69" t="s">
        <v>503</v>
      </c>
      <c r="AH147" s="132"/>
      <c r="AI147" s="69"/>
      <c r="AJ147" s="69"/>
    </row>
    <row r="148" spans="6:36" x14ac:dyDescent="0.3">
      <c r="AG148" s="69" t="s">
        <v>450</v>
      </c>
      <c r="AH148" s="132"/>
      <c r="AI148" s="69"/>
      <c r="AJ148" s="69"/>
    </row>
    <row r="149" spans="6:36" x14ac:dyDescent="0.3">
      <c r="AG149" s="69" t="s">
        <v>439</v>
      </c>
      <c r="AH149" s="132"/>
      <c r="AI149" s="69"/>
      <c r="AJ149" s="69"/>
    </row>
    <row r="150" spans="6:36" x14ac:dyDescent="0.3">
      <c r="AG150" s="69" t="s">
        <v>462</v>
      </c>
      <c r="AH150" s="132"/>
      <c r="AI150" s="69"/>
      <c r="AJ150" s="69"/>
    </row>
    <row r="151" spans="6:36" x14ac:dyDescent="0.3">
      <c r="AG151" s="69" t="s">
        <v>463</v>
      </c>
      <c r="AH151" s="132"/>
      <c r="AI151" s="69"/>
      <c r="AJ151" s="69"/>
    </row>
  </sheetData>
  <autoFilter ref="A2:AF144" xr:uid="{00000000-0009-0000-0000-000010000000}">
    <filterColumn colId="1" showButton="0"/>
    <filterColumn colId="2"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sortState xmlns:xlrd2="http://schemas.microsoft.com/office/spreadsheetml/2017/richdata2" ref="A3:AF144">
      <sortCondition ref="R2:R113"/>
    </sortState>
  </autoFilter>
  <mergeCells count="2">
    <mergeCell ref="B2:D2"/>
    <mergeCell ref="F2:Q2"/>
  </mergeCells>
  <conditionalFormatting sqref="B1:B121 B124:B1048576">
    <cfRule type="duplicateValues" dxfId="21" priority="4"/>
  </conditionalFormatting>
  <conditionalFormatting sqref="B1:B1048576">
    <cfRule type="duplicateValues" dxfId="20" priority="1"/>
  </conditionalFormatting>
  <conditionalFormatting sqref="B3:B129">
    <cfRule type="duplicateValues" dxfId="19" priority="2"/>
  </conditionalFormatting>
  <conditionalFormatting sqref="B122:B123">
    <cfRule type="duplicateValues" dxfId="18" priority="3"/>
  </conditionalFormatting>
  <pageMargins left="0.70866141732283505" right="0.70866141732283505" top="0.74803149606299202" bottom="0.74803149606299202" header="0.31496062992126" footer="0.31496062992126"/>
  <pageSetup paperSize="9" scale="85" fitToHeight="2" orientation="portrait" horizontalDpi="4294967293"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650AB-FB5F-4991-85BE-6F588842D214}">
  <sheetPr codeName="Sheet26"/>
  <dimension ref="B1:B135"/>
  <sheetViews>
    <sheetView workbookViewId="0"/>
  </sheetViews>
  <sheetFormatPr defaultRowHeight="14.4" x14ac:dyDescent="0.3"/>
  <cols>
    <col min="2" max="2" width="19.44140625" customWidth="1"/>
  </cols>
  <sheetData>
    <row r="1" spans="2:2" x14ac:dyDescent="0.3">
      <c r="B1" s="107"/>
    </row>
    <row r="2" spans="2:2" x14ac:dyDescent="0.3">
      <c r="B2" t="s">
        <v>512</v>
      </c>
    </row>
    <row r="3" spans="2:2" x14ac:dyDescent="0.3">
      <c r="B3" t="s">
        <v>111</v>
      </c>
    </row>
    <row r="4" spans="2:2" x14ac:dyDescent="0.3">
      <c r="B4" s="107" t="s">
        <v>513</v>
      </c>
    </row>
    <row r="5" spans="2:2" x14ac:dyDescent="0.3">
      <c r="B5" t="s">
        <v>478</v>
      </c>
    </row>
    <row r="6" spans="2:2" x14ac:dyDescent="0.3">
      <c r="B6" s="107" t="s">
        <v>234</v>
      </c>
    </row>
    <row r="7" spans="2:2" x14ac:dyDescent="0.3">
      <c r="B7" s="107" t="s">
        <v>514</v>
      </c>
    </row>
    <row r="8" spans="2:2" x14ac:dyDescent="0.3">
      <c r="B8" t="s">
        <v>515</v>
      </c>
    </row>
    <row r="9" spans="2:2" x14ac:dyDescent="0.3">
      <c r="B9" s="107" t="s">
        <v>516</v>
      </c>
    </row>
    <row r="10" spans="2:2" x14ac:dyDescent="0.3">
      <c r="B10" s="107" t="s">
        <v>300</v>
      </c>
    </row>
    <row r="11" spans="2:2" x14ac:dyDescent="0.3">
      <c r="B11" t="s">
        <v>454</v>
      </c>
    </row>
    <row r="12" spans="2:2" x14ac:dyDescent="0.3">
      <c r="B12" s="107" t="s">
        <v>48</v>
      </c>
    </row>
    <row r="13" spans="2:2" x14ac:dyDescent="0.3">
      <c r="B13" t="s">
        <v>317</v>
      </c>
    </row>
    <row r="14" spans="2:2" x14ac:dyDescent="0.3">
      <c r="B14" t="s">
        <v>517</v>
      </c>
    </row>
    <row r="15" spans="2:2" x14ac:dyDescent="0.3">
      <c r="B15" s="107" t="s">
        <v>518</v>
      </c>
    </row>
    <row r="16" spans="2:2" x14ac:dyDescent="0.3">
      <c r="B16" s="107" t="s">
        <v>379</v>
      </c>
    </row>
    <row r="17" spans="2:2" x14ac:dyDescent="0.3">
      <c r="B17" s="107" t="s">
        <v>519</v>
      </c>
    </row>
    <row r="18" spans="2:2" x14ac:dyDescent="0.3">
      <c r="B18" t="s">
        <v>520</v>
      </c>
    </row>
    <row r="19" spans="2:2" x14ac:dyDescent="0.3">
      <c r="B19" s="107" t="s">
        <v>521</v>
      </c>
    </row>
    <row r="20" spans="2:2" x14ac:dyDescent="0.3">
      <c r="B20" t="s">
        <v>432</v>
      </c>
    </row>
    <row r="21" spans="2:2" x14ac:dyDescent="0.3">
      <c r="B21" s="107" t="s">
        <v>394</v>
      </c>
    </row>
    <row r="22" spans="2:2" x14ac:dyDescent="0.3">
      <c r="B22" s="107" t="s">
        <v>381</v>
      </c>
    </row>
    <row r="23" spans="2:2" x14ac:dyDescent="0.3">
      <c r="B23" t="s">
        <v>238</v>
      </c>
    </row>
    <row r="24" spans="2:2" x14ac:dyDescent="0.3">
      <c r="B24" s="107" t="s">
        <v>240</v>
      </c>
    </row>
    <row r="25" spans="2:2" x14ac:dyDescent="0.3">
      <c r="B25" t="s">
        <v>56</v>
      </c>
    </row>
    <row r="26" spans="2:2" x14ac:dyDescent="0.3">
      <c r="B26" s="107" t="s">
        <v>4</v>
      </c>
    </row>
    <row r="27" spans="2:2" x14ac:dyDescent="0.3">
      <c r="B27" s="107" t="s">
        <v>374</v>
      </c>
    </row>
    <row r="28" spans="2:2" x14ac:dyDescent="0.3">
      <c r="B28" s="107" t="s">
        <v>8</v>
      </c>
    </row>
    <row r="29" spans="2:2" x14ac:dyDescent="0.3">
      <c r="B29" s="107" t="s">
        <v>77</v>
      </c>
    </row>
    <row r="30" spans="2:2" x14ac:dyDescent="0.3">
      <c r="B30" s="107" t="s">
        <v>360</v>
      </c>
    </row>
    <row r="31" spans="2:2" x14ac:dyDescent="0.3">
      <c r="B31" t="s">
        <v>30</v>
      </c>
    </row>
    <row r="32" spans="2:2" x14ac:dyDescent="0.3">
      <c r="B32" t="s">
        <v>522</v>
      </c>
    </row>
    <row r="33" spans="2:2" x14ac:dyDescent="0.3">
      <c r="B33" s="107" t="s">
        <v>523</v>
      </c>
    </row>
    <row r="34" spans="2:2" x14ac:dyDescent="0.3">
      <c r="B34" s="107" t="s">
        <v>524</v>
      </c>
    </row>
    <row r="35" spans="2:2" x14ac:dyDescent="0.3">
      <c r="B35" s="107" t="s">
        <v>13</v>
      </c>
    </row>
    <row r="36" spans="2:2" x14ac:dyDescent="0.3">
      <c r="B36" s="107" t="s">
        <v>5</v>
      </c>
    </row>
    <row r="37" spans="2:2" x14ac:dyDescent="0.3">
      <c r="B37" t="s">
        <v>525</v>
      </c>
    </row>
    <row r="38" spans="2:2" x14ac:dyDescent="0.3">
      <c r="B38" t="s">
        <v>247</v>
      </c>
    </row>
    <row r="39" spans="2:2" x14ac:dyDescent="0.3">
      <c r="B39" s="107" t="s">
        <v>395</v>
      </c>
    </row>
    <row r="40" spans="2:2" x14ac:dyDescent="0.3">
      <c r="B40" s="107" t="s">
        <v>180</v>
      </c>
    </row>
    <row r="41" spans="2:2" x14ac:dyDescent="0.3">
      <c r="B41" s="107" t="s">
        <v>526</v>
      </c>
    </row>
    <row r="42" spans="2:2" x14ac:dyDescent="0.3">
      <c r="B42" s="107" t="s">
        <v>487</v>
      </c>
    </row>
    <row r="43" spans="2:2" x14ac:dyDescent="0.3">
      <c r="B43" s="107" t="s">
        <v>527</v>
      </c>
    </row>
    <row r="44" spans="2:2" x14ac:dyDescent="0.3">
      <c r="B44" t="s">
        <v>369</v>
      </c>
    </row>
    <row r="45" spans="2:2" x14ac:dyDescent="0.3">
      <c r="B45" s="107" t="s">
        <v>156</v>
      </c>
    </row>
    <row r="46" spans="2:2" x14ac:dyDescent="0.3">
      <c r="B46" s="107" t="s">
        <v>528</v>
      </c>
    </row>
    <row r="47" spans="2:2" x14ac:dyDescent="0.3">
      <c r="B47" t="s">
        <v>16</v>
      </c>
    </row>
    <row r="48" spans="2:2" x14ac:dyDescent="0.3">
      <c r="B48" s="107" t="s">
        <v>7</v>
      </c>
    </row>
    <row r="49" spans="2:2" x14ac:dyDescent="0.3">
      <c r="B49" t="s">
        <v>529</v>
      </c>
    </row>
    <row r="50" spans="2:2" x14ac:dyDescent="0.3">
      <c r="B50" s="107" t="s">
        <v>530</v>
      </c>
    </row>
    <row r="51" spans="2:2" x14ac:dyDescent="0.3">
      <c r="B51" t="s">
        <v>531</v>
      </c>
    </row>
    <row r="52" spans="2:2" x14ac:dyDescent="0.3">
      <c r="B52" t="s">
        <v>532</v>
      </c>
    </row>
    <row r="53" spans="2:2" x14ac:dyDescent="0.3">
      <c r="B53" t="s">
        <v>533</v>
      </c>
    </row>
    <row r="54" spans="2:2" x14ac:dyDescent="0.3">
      <c r="B54" t="s">
        <v>534</v>
      </c>
    </row>
    <row r="55" spans="2:2" x14ac:dyDescent="0.3">
      <c r="B55" s="107" t="s">
        <v>73</v>
      </c>
    </row>
    <row r="56" spans="2:2" x14ac:dyDescent="0.3">
      <c r="B56" s="107" t="s">
        <v>535</v>
      </c>
    </row>
    <row r="57" spans="2:2" x14ac:dyDescent="0.3">
      <c r="B57" s="107" t="s">
        <v>252</v>
      </c>
    </row>
    <row r="58" spans="2:2" x14ac:dyDescent="0.3">
      <c r="B58" s="107" t="s">
        <v>108</v>
      </c>
    </row>
    <row r="59" spans="2:2" x14ac:dyDescent="0.3">
      <c r="B59" t="s">
        <v>475</v>
      </c>
    </row>
    <row r="60" spans="2:2" x14ac:dyDescent="0.3">
      <c r="B60" s="107" t="s">
        <v>536</v>
      </c>
    </row>
    <row r="61" spans="2:2" x14ac:dyDescent="0.3">
      <c r="B61" s="107" t="s">
        <v>437</v>
      </c>
    </row>
    <row r="62" spans="2:2" x14ac:dyDescent="0.3">
      <c r="B62" s="107" t="s">
        <v>537</v>
      </c>
    </row>
    <row r="63" spans="2:2" x14ac:dyDescent="0.3">
      <c r="B63" t="s">
        <v>320</v>
      </c>
    </row>
    <row r="64" spans="2:2" x14ac:dyDescent="0.3">
      <c r="B64" s="107" t="s">
        <v>538</v>
      </c>
    </row>
    <row r="65" spans="2:2" x14ac:dyDescent="0.3">
      <c r="B65" s="107" t="s">
        <v>539</v>
      </c>
    </row>
    <row r="66" spans="2:2" x14ac:dyDescent="0.3">
      <c r="B66" s="107" t="s">
        <v>496</v>
      </c>
    </row>
    <row r="67" spans="2:2" x14ac:dyDescent="0.3">
      <c r="B67" t="s">
        <v>448</v>
      </c>
    </row>
    <row r="68" spans="2:2" x14ac:dyDescent="0.3">
      <c r="B68" s="107" t="s">
        <v>396</v>
      </c>
    </row>
    <row r="69" spans="2:2" x14ac:dyDescent="0.3">
      <c r="B69" t="s">
        <v>367</v>
      </c>
    </row>
    <row r="70" spans="2:2" x14ac:dyDescent="0.3">
      <c r="B70" t="s">
        <v>33</v>
      </c>
    </row>
    <row r="71" spans="2:2" x14ac:dyDescent="0.3">
      <c r="B71" t="s">
        <v>158</v>
      </c>
    </row>
    <row r="72" spans="2:2" x14ac:dyDescent="0.3">
      <c r="B72" s="107" t="s">
        <v>385</v>
      </c>
    </row>
    <row r="73" spans="2:2" x14ac:dyDescent="0.3">
      <c r="B73" t="s">
        <v>540</v>
      </c>
    </row>
    <row r="74" spans="2:2" x14ac:dyDescent="0.3">
      <c r="B74" s="107" t="s">
        <v>10</v>
      </c>
    </row>
    <row r="75" spans="2:2" x14ac:dyDescent="0.3">
      <c r="B75" s="107" t="s">
        <v>353</v>
      </c>
    </row>
    <row r="76" spans="2:2" x14ac:dyDescent="0.3">
      <c r="B76" s="107" t="s">
        <v>541</v>
      </c>
    </row>
    <row r="77" spans="2:2" x14ac:dyDescent="0.3">
      <c r="B77" s="88" t="s">
        <v>172</v>
      </c>
    </row>
    <row r="78" spans="2:2" x14ac:dyDescent="0.3">
      <c r="B78" t="s">
        <v>502</v>
      </c>
    </row>
    <row r="79" spans="2:2" x14ac:dyDescent="0.3">
      <c r="B79" s="107" t="s">
        <v>542</v>
      </c>
    </row>
    <row r="80" spans="2:2" x14ac:dyDescent="0.3">
      <c r="B80" s="107" t="s">
        <v>17</v>
      </c>
    </row>
    <row r="81" spans="2:2" x14ac:dyDescent="0.3">
      <c r="B81" t="s">
        <v>543</v>
      </c>
    </row>
    <row r="82" spans="2:2" x14ac:dyDescent="0.3">
      <c r="B82" s="107" t="s">
        <v>12</v>
      </c>
    </row>
    <row r="83" spans="2:2" x14ac:dyDescent="0.3">
      <c r="B83" s="107" t="s">
        <v>398</v>
      </c>
    </row>
    <row r="84" spans="2:2" x14ac:dyDescent="0.3">
      <c r="B84" s="107" t="s">
        <v>91</v>
      </c>
    </row>
    <row r="85" spans="2:2" x14ac:dyDescent="0.3">
      <c r="B85" t="s">
        <v>323</v>
      </c>
    </row>
    <row r="86" spans="2:2" x14ac:dyDescent="0.3">
      <c r="B86" s="107" t="s">
        <v>51</v>
      </c>
    </row>
    <row r="87" spans="2:2" x14ac:dyDescent="0.3">
      <c r="B87" t="s">
        <v>174</v>
      </c>
    </row>
    <row r="88" spans="2:2" x14ac:dyDescent="0.3">
      <c r="B88" s="107" t="s">
        <v>544</v>
      </c>
    </row>
    <row r="89" spans="2:2" x14ac:dyDescent="0.3">
      <c r="B89" t="s">
        <v>404</v>
      </c>
    </row>
    <row r="90" spans="2:2" x14ac:dyDescent="0.3">
      <c r="B90" s="107" t="s">
        <v>506</v>
      </c>
    </row>
    <row r="91" spans="2:2" x14ac:dyDescent="0.3">
      <c r="B91" s="107" t="s">
        <v>545</v>
      </c>
    </row>
    <row r="92" spans="2:2" x14ac:dyDescent="0.3">
      <c r="B92" s="107" t="s">
        <v>262</v>
      </c>
    </row>
    <row r="93" spans="2:2" x14ac:dyDescent="0.3">
      <c r="B93" s="107" t="s">
        <v>546</v>
      </c>
    </row>
    <row r="94" spans="2:2" x14ac:dyDescent="0.3">
      <c r="B94" s="107" t="s">
        <v>547</v>
      </c>
    </row>
    <row r="95" spans="2:2" x14ac:dyDescent="0.3">
      <c r="B95" s="107" t="s">
        <v>175</v>
      </c>
    </row>
    <row r="96" spans="2:2" x14ac:dyDescent="0.3">
      <c r="B96" s="107" t="s">
        <v>548</v>
      </c>
    </row>
    <row r="97" spans="2:2" x14ac:dyDescent="0.3">
      <c r="B97" s="107" t="s">
        <v>406</v>
      </c>
    </row>
    <row r="98" spans="2:2" x14ac:dyDescent="0.3">
      <c r="B98" s="107" t="s">
        <v>65</v>
      </c>
    </row>
    <row r="99" spans="2:2" x14ac:dyDescent="0.3">
      <c r="B99" t="s">
        <v>62</v>
      </c>
    </row>
    <row r="100" spans="2:2" x14ac:dyDescent="0.3">
      <c r="B100" s="107" t="s">
        <v>549</v>
      </c>
    </row>
    <row r="101" spans="2:2" x14ac:dyDescent="0.3">
      <c r="B101" s="107" t="s">
        <v>550</v>
      </c>
    </row>
    <row r="102" spans="2:2" x14ac:dyDescent="0.3">
      <c r="B102" t="s">
        <v>551</v>
      </c>
    </row>
    <row r="103" spans="2:2" x14ac:dyDescent="0.3">
      <c r="B103" s="107" t="s">
        <v>552</v>
      </c>
    </row>
    <row r="104" spans="2:2" x14ac:dyDescent="0.3">
      <c r="B104" s="107" t="s">
        <v>36</v>
      </c>
    </row>
    <row r="105" spans="2:2" x14ac:dyDescent="0.3">
      <c r="B105" s="107" t="s">
        <v>285</v>
      </c>
    </row>
    <row r="106" spans="2:2" x14ac:dyDescent="0.3">
      <c r="B106" t="s">
        <v>414</v>
      </c>
    </row>
    <row r="107" spans="2:2" x14ac:dyDescent="0.3">
      <c r="B107" t="s">
        <v>553</v>
      </c>
    </row>
    <row r="108" spans="2:2" x14ac:dyDescent="0.3">
      <c r="B108" s="107" t="s">
        <v>176</v>
      </c>
    </row>
    <row r="109" spans="2:2" x14ac:dyDescent="0.3">
      <c r="B109" s="107" t="s">
        <v>181</v>
      </c>
    </row>
    <row r="110" spans="2:2" x14ac:dyDescent="0.3">
      <c r="B110" s="107" t="s">
        <v>155</v>
      </c>
    </row>
    <row r="111" spans="2:2" x14ac:dyDescent="0.3">
      <c r="B111" t="s">
        <v>554</v>
      </c>
    </row>
    <row r="112" spans="2:2" x14ac:dyDescent="0.3">
      <c r="B112" t="s">
        <v>555</v>
      </c>
    </row>
    <row r="113" spans="2:2" x14ac:dyDescent="0.3">
      <c r="B113" s="107" t="s">
        <v>93</v>
      </c>
    </row>
    <row r="114" spans="2:2" x14ac:dyDescent="0.3">
      <c r="B114" s="107" t="s">
        <v>376</v>
      </c>
    </row>
    <row r="115" spans="2:2" x14ac:dyDescent="0.3">
      <c r="B115" t="s">
        <v>556</v>
      </c>
    </row>
    <row r="116" spans="2:2" x14ac:dyDescent="0.3">
      <c r="B116" t="s">
        <v>557</v>
      </c>
    </row>
    <row r="117" spans="2:2" x14ac:dyDescent="0.3">
      <c r="B117" s="107" t="s">
        <v>397</v>
      </c>
    </row>
    <row r="118" spans="2:2" x14ac:dyDescent="0.3">
      <c r="B118" t="s">
        <v>433</v>
      </c>
    </row>
    <row r="119" spans="2:2" x14ac:dyDescent="0.3">
      <c r="B119" t="s">
        <v>558</v>
      </c>
    </row>
    <row r="120" spans="2:2" x14ac:dyDescent="0.3">
      <c r="B120" t="s">
        <v>182</v>
      </c>
    </row>
    <row r="121" spans="2:2" x14ac:dyDescent="0.3">
      <c r="B121" t="s">
        <v>420</v>
      </c>
    </row>
    <row r="122" spans="2:2" x14ac:dyDescent="0.3">
      <c r="B122" t="s">
        <v>559</v>
      </c>
    </row>
    <row r="123" spans="2:2" x14ac:dyDescent="0.3">
      <c r="B123" t="s">
        <v>439</v>
      </c>
    </row>
    <row r="124" spans="2:2" x14ac:dyDescent="0.3">
      <c r="B124" t="s">
        <v>462</v>
      </c>
    </row>
    <row r="125" spans="2:2" x14ac:dyDescent="0.3">
      <c r="B125" t="s">
        <v>560</v>
      </c>
    </row>
    <row r="126" spans="2:2" x14ac:dyDescent="0.3">
      <c r="B126" t="s">
        <v>422</v>
      </c>
    </row>
    <row r="127" spans="2:2" x14ac:dyDescent="0.3">
      <c r="B127" s="107" t="s">
        <v>40</v>
      </c>
    </row>
    <row r="128" spans="2:2" x14ac:dyDescent="0.3">
      <c r="B128" t="s">
        <v>171</v>
      </c>
    </row>
    <row r="129" spans="2:2" x14ac:dyDescent="0.3">
      <c r="B129" t="s">
        <v>88</v>
      </c>
    </row>
    <row r="130" spans="2:2" x14ac:dyDescent="0.3">
      <c r="B130" t="s">
        <v>426</v>
      </c>
    </row>
    <row r="131" spans="2:2" x14ac:dyDescent="0.3">
      <c r="B131" t="s">
        <v>428</v>
      </c>
    </row>
    <row r="132" spans="2:2" x14ac:dyDescent="0.3">
      <c r="B132" t="s">
        <v>429</v>
      </c>
    </row>
    <row r="133" spans="2:2" x14ac:dyDescent="0.3">
      <c r="B133" t="s">
        <v>430</v>
      </c>
    </row>
    <row r="134" spans="2:2" x14ac:dyDescent="0.3">
      <c r="B134" t="s">
        <v>177</v>
      </c>
    </row>
    <row r="135" spans="2:2" x14ac:dyDescent="0.3">
      <c r="B135" t="s">
        <v>561</v>
      </c>
    </row>
  </sheetData>
  <sortState xmlns:xlrd2="http://schemas.microsoft.com/office/spreadsheetml/2017/richdata2" ref="B1:B135">
    <sortCondition ref="B1:B135"/>
  </sortState>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7">
    <tabColor rgb="FFFFFF00"/>
  </sheetPr>
  <dimension ref="A1:C3"/>
  <sheetViews>
    <sheetView workbookViewId="0"/>
  </sheetViews>
  <sheetFormatPr defaultRowHeight="14.4" x14ac:dyDescent="0.3"/>
  <cols>
    <col min="1" max="1" width="10.44140625" bestFit="1" customWidth="1"/>
    <col min="2" max="2" width="8" bestFit="1" customWidth="1"/>
    <col min="3" max="3" width="6.33203125" bestFit="1" customWidth="1"/>
  </cols>
  <sheetData>
    <row r="1" spans="1:3" ht="15" thickBot="1" x14ac:dyDescent="0.35">
      <c r="A1" s="75" t="s">
        <v>562</v>
      </c>
      <c r="B1" s="75" t="s">
        <v>563</v>
      </c>
      <c r="C1" s="75" t="s">
        <v>564</v>
      </c>
    </row>
    <row r="2" spans="1:3" x14ac:dyDescent="0.3">
      <c r="A2" s="73" t="s">
        <v>407</v>
      </c>
      <c r="B2" s="73" t="s">
        <v>121</v>
      </c>
      <c r="C2" s="73">
        <v>12</v>
      </c>
    </row>
    <row r="3" spans="1:3" ht="15" thickBot="1" x14ac:dyDescent="0.35">
      <c r="A3" s="74" t="s">
        <v>407</v>
      </c>
      <c r="B3" s="74" t="s">
        <v>121</v>
      </c>
      <c r="C3" s="74">
        <v>14</v>
      </c>
    </row>
  </sheetData>
  <pageMargins left="0.7" right="0.7" top="0.75" bottom="0.75" header="0.3" footer="0.3"/>
  <pageSetup paperSize="9"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8">
    <tabColor rgb="FF92D050"/>
    <pageSetUpPr fitToPage="1"/>
  </sheetPr>
  <dimension ref="A1:AE123"/>
  <sheetViews>
    <sheetView workbookViewId="0"/>
  </sheetViews>
  <sheetFormatPr defaultColWidth="9.33203125" defaultRowHeight="14.4" x14ac:dyDescent="0.3"/>
  <cols>
    <col min="1" max="1" width="7.33203125" customWidth="1"/>
    <col min="2" max="2" width="22.33203125" bestFit="1" customWidth="1"/>
    <col min="3" max="3" width="5.5546875" customWidth="1"/>
    <col min="4" max="4" width="12.6640625" bestFit="1" customWidth="1"/>
    <col min="5" max="5" width="3.33203125" bestFit="1" customWidth="1"/>
    <col min="6" max="7" width="4.5546875" customWidth="1"/>
    <col min="8" max="10" width="4.44140625" customWidth="1"/>
    <col min="11" max="11" width="4.6640625" customWidth="1"/>
    <col min="12" max="12" width="4.44140625" customWidth="1"/>
    <col min="13" max="14" width="4.6640625" customWidth="1"/>
    <col min="15" max="15" width="4.44140625" customWidth="1"/>
    <col min="16" max="17" width="4.44140625" hidden="1" customWidth="1"/>
    <col min="18" max="18" width="10.44140625" hidden="1" customWidth="1"/>
    <col min="19" max="19" width="9.33203125" hidden="1" customWidth="1"/>
    <col min="20" max="20" width="9.33203125" style="32" hidden="1" customWidth="1"/>
    <col min="21" max="21" width="10.44140625" customWidth="1"/>
    <col min="22" max="22" width="10.44140625" style="44" hidden="1" customWidth="1"/>
    <col min="25" max="26" width="9.33203125" hidden="1" customWidth="1"/>
    <col min="27" max="27" width="19.44140625" hidden="1" customWidth="1"/>
    <col min="28" max="28" width="18.5546875" hidden="1" customWidth="1"/>
    <col min="29" max="29" width="9.5546875" hidden="1" customWidth="1"/>
    <col min="30" max="31" width="9.33203125" hidden="1" customWidth="1"/>
    <col min="32" max="32" width="0" hidden="1" customWidth="1"/>
  </cols>
  <sheetData>
    <row r="1" spans="1:31" x14ac:dyDescent="0.3">
      <c r="A1" s="21" t="s">
        <v>208</v>
      </c>
      <c r="B1" s="21" t="s">
        <v>328</v>
      </c>
      <c r="C1" s="21" t="s">
        <v>329</v>
      </c>
      <c r="D1" s="21" t="s">
        <v>270</v>
      </c>
      <c r="E1" s="21"/>
      <c r="F1" s="19" t="s">
        <v>330</v>
      </c>
      <c r="G1" s="19" t="s">
        <v>331</v>
      </c>
      <c r="H1" s="19" t="s">
        <v>332</v>
      </c>
      <c r="I1" s="19" t="s">
        <v>333</v>
      </c>
      <c r="J1" s="19" t="s">
        <v>334</v>
      </c>
      <c r="K1" s="19" t="s">
        <v>335</v>
      </c>
      <c r="L1" s="19" t="s">
        <v>336</v>
      </c>
      <c r="M1" s="19" t="s">
        <v>337</v>
      </c>
      <c r="N1" s="19" t="s">
        <v>338</v>
      </c>
      <c r="O1" s="19" t="s">
        <v>339</v>
      </c>
      <c r="P1" s="19" t="s">
        <v>340</v>
      </c>
      <c r="Q1" s="19" t="s">
        <v>341</v>
      </c>
      <c r="R1" s="22" t="s">
        <v>211</v>
      </c>
      <c r="S1" s="19" t="s">
        <v>342</v>
      </c>
      <c r="T1" s="30" t="s">
        <v>343</v>
      </c>
      <c r="U1" s="22" t="s">
        <v>211</v>
      </c>
      <c r="V1" s="58" t="s">
        <v>344</v>
      </c>
    </row>
    <row r="2" spans="1:31" x14ac:dyDescent="0.3">
      <c r="A2" s="6"/>
      <c r="B2" s="546"/>
      <c r="C2" s="546"/>
      <c r="D2" s="546"/>
      <c r="E2" s="37"/>
      <c r="F2" s="547"/>
      <c r="G2" s="547"/>
      <c r="H2" s="547"/>
      <c r="I2" s="547"/>
      <c r="J2" s="547"/>
      <c r="K2" s="547"/>
      <c r="L2" s="547"/>
      <c r="M2" s="547"/>
      <c r="N2" s="547"/>
      <c r="O2" s="547"/>
      <c r="P2" s="547"/>
      <c r="Q2" s="547"/>
      <c r="R2" s="36" t="s">
        <v>346</v>
      </c>
      <c r="S2" s="6"/>
      <c r="T2" s="31"/>
      <c r="U2" s="36" t="s">
        <v>346</v>
      </c>
      <c r="V2" s="59"/>
    </row>
    <row r="3" spans="1:31" x14ac:dyDescent="0.3">
      <c r="A3" s="61">
        <v>1</v>
      </c>
      <c r="B3" s="61" t="s">
        <v>48</v>
      </c>
      <c r="C3" s="61">
        <f t="shared" ref="C3:C34" si="0">IFERROR(VLOOKUP(B3,$AA$4:$AD$92,4,0),"0")</f>
        <v>0</v>
      </c>
      <c r="D3" s="61" t="str">
        <f t="shared" ref="D3:D34" si="1">IFERROR(VLOOKUP(B3,$AA$4:$AD$92,2,0),"")</f>
        <v>Brighton</v>
      </c>
      <c r="E3" s="61" t="str">
        <f t="shared" ref="E3:E34" si="2">IFERROR(VLOOKUP(B3,$AA$4:$AD$92,3,0),"NM")</f>
        <v>M</v>
      </c>
      <c r="F3" s="62">
        <f>IFERROR(VLOOKUP(B3,'Round 1'!$B$4:$D$93,6,0),30)</f>
        <v>30</v>
      </c>
      <c r="G3" s="62">
        <f>IFERROR(VLOOKUP(B3,#REF!,6,0),29)</f>
        <v>29</v>
      </c>
      <c r="H3" s="62">
        <f>IFERROR(VLOOKUP(B3,#REF!,6,0),29)</f>
        <v>29</v>
      </c>
      <c r="I3" s="62">
        <f>IFERROR(VLOOKUP(B3,#REF!,6,0),29)</f>
        <v>29</v>
      </c>
      <c r="J3" s="62">
        <f>IFERROR(VLOOKUP(B3,#REF!,6,0),24)</f>
        <v>24</v>
      </c>
      <c r="K3" s="62">
        <f>IFERROR(VLOOKUP(B3,#REF!,6,0),20)</f>
        <v>20</v>
      </c>
      <c r="L3" s="62">
        <f>IFERROR(VLOOKUP(B3,#REF!,6,0),24)</f>
        <v>24</v>
      </c>
      <c r="M3" s="62">
        <f>IFERROR(VLOOKUP(B3,#REF!,6,0),27)</f>
        <v>27</v>
      </c>
      <c r="N3" s="62">
        <f>IFERROR(VLOOKUP(B3,#REF!,6,0),28)</f>
        <v>28</v>
      </c>
      <c r="O3" s="62">
        <f>IFERROR(VLOOKUP(B3,#REF!,6,0),18)</f>
        <v>18</v>
      </c>
      <c r="P3" s="62" t="e">
        <f>VLOOKUP(B3,#REF!,6,0)</f>
        <v>#REF!</v>
      </c>
      <c r="Q3" s="62" t="e">
        <f>VLOOKUP(B3,#REF!,6,0)</f>
        <v>#REF!</v>
      </c>
      <c r="R3" s="63">
        <f>SUM(F3:N3)-SUM(LARGE(F3:N3,{1,2}))</f>
        <v>181</v>
      </c>
      <c r="S3" s="64" t="e">
        <f>VLOOKUP(B3,#REF!,9,0)+#REF!</f>
        <v>#REF!</v>
      </c>
      <c r="T3" s="62" t="e">
        <f>VLOOKUP(B3,#REF!,22,0)+#REF!</f>
        <v>#REF!</v>
      </c>
      <c r="U3" s="63">
        <f>SUM(F3:O3)-SUM(LARGE(F3:O3,{1,2}))</f>
        <v>199</v>
      </c>
      <c r="V3" s="65">
        <v>27.1114</v>
      </c>
      <c r="Z3" s="69"/>
      <c r="AA3" s="70" t="s">
        <v>0</v>
      </c>
      <c r="AB3" s="70" t="s">
        <v>387</v>
      </c>
      <c r="AC3" s="70" t="s">
        <v>565</v>
      </c>
      <c r="AD3" s="71" t="s">
        <v>329</v>
      </c>
    </row>
    <row r="4" spans="1:31" x14ac:dyDescent="0.3">
      <c r="A4" s="61">
        <v>2</v>
      </c>
      <c r="B4" s="61" t="s">
        <v>30</v>
      </c>
      <c r="C4" s="61">
        <f t="shared" si="0"/>
        <v>0</v>
      </c>
      <c r="D4" s="61" t="str">
        <f t="shared" si="1"/>
        <v>Weymouth</v>
      </c>
      <c r="E4" s="61" t="str">
        <f t="shared" si="2"/>
        <v>M</v>
      </c>
      <c r="F4" s="62">
        <f>IFERROR(VLOOKUP(B4,'Round 1'!$B$4:$D$93,6,0),30)</f>
        <v>30</v>
      </c>
      <c r="G4" s="62">
        <f>IFERROR(VLOOKUP(B4,#REF!,6,0),29)</f>
        <v>29</v>
      </c>
      <c r="H4" s="62">
        <f>IFERROR(VLOOKUP(B4,#REF!,6,0),29)</f>
        <v>29</v>
      </c>
      <c r="I4" s="62">
        <f>IFERROR(VLOOKUP(B4,#REF!,6,0),29)</f>
        <v>29</v>
      </c>
      <c r="J4" s="62">
        <f>IFERROR(VLOOKUP(B4,#REF!,6,0),24)</f>
        <v>24</v>
      </c>
      <c r="K4" s="62">
        <f>IFERROR(VLOOKUP(B4,#REF!,6,0),20)</f>
        <v>20</v>
      </c>
      <c r="L4" s="62">
        <f>IFERROR(VLOOKUP(B4,#REF!,6,0),24)</f>
        <v>24</v>
      </c>
      <c r="M4" s="62">
        <f>IFERROR(VLOOKUP(B4,#REF!,6,0),27)</f>
        <v>27</v>
      </c>
      <c r="N4" s="62">
        <f>IFERROR(VLOOKUP(B4,#REF!,6,0),28)</f>
        <v>28</v>
      </c>
      <c r="O4" s="62">
        <f>IFERROR(VLOOKUP(B4,#REF!,6,0),18)</f>
        <v>18</v>
      </c>
      <c r="P4" s="62" t="e">
        <f>VLOOKUP(B4,#REF!,6,0)</f>
        <v>#REF!</v>
      </c>
      <c r="Q4" s="62" t="e">
        <f>VLOOKUP(B4,#REF!,6,0)</f>
        <v>#REF!</v>
      </c>
      <c r="R4" s="63">
        <f>SUM(F4:N4)-SUM(LARGE(F4:N4,{1,2}))</f>
        <v>181</v>
      </c>
      <c r="S4" s="64">
        <v>0</v>
      </c>
      <c r="T4" s="62">
        <v>0</v>
      </c>
      <c r="U4" s="63">
        <f>SUM(F4:O4)-SUM(LARGE(F4:O4,{1,2}))</f>
        <v>199</v>
      </c>
      <c r="V4" s="65">
        <v>28.335374999999999</v>
      </c>
      <c r="Z4" s="69">
        <v>4</v>
      </c>
      <c r="AA4" s="70" t="s">
        <v>514</v>
      </c>
      <c r="AB4" s="70" t="s">
        <v>356</v>
      </c>
      <c r="AC4" s="70" t="s">
        <v>347</v>
      </c>
      <c r="AD4" s="71"/>
      <c r="AE4" t="str">
        <f t="shared" ref="AE4:AE35" si="3">VLOOKUP(AA4,$B$3:$E$104,4,0)</f>
        <v>M</v>
      </c>
    </row>
    <row r="5" spans="1:31" x14ac:dyDescent="0.3">
      <c r="A5" s="61">
        <v>3</v>
      </c>
      <c r="B5" s="61" t="s">
        <v>566</v>
      </c>
      <c r="C5" s="61" t="str">
        <f t="shared" si="0"/>
        <v>0</v>
      </c>
      <c r="D5" s="61" t="str">
        <f t="shared" si="1"/>
        <v/>
      </c>
      <c r="E5" s="61" t="str">
        <f t="shared" si="2"/>
        <v>NM</v>
      </c>
      <c r="F5" s="62">
        <f>IFERROR(VLOOKUP(B5,'Round 1'!$B$4:$D$93,6,0),30)</f>
        <v>30</v>
      </c>
      <c r="G5" s="62">
        <f>IFERROR(VLOOKUP(B5,#REF!,6,0),29)</f>
        <v>29</v>
      </c>
      <c r="H5" s="62">
        <f>IFERROR(VLOOKUP(B5,#REF!,6,0),29)</f>
        <v>29</v>
      </c>
      <c r="I5" s="62">
        <f>IFERROR(VLOOKUP(B5,#REF!,6,0),29)</f>
        <v>29</v>
      </c>
      <c r="J5" s="62">
        <f>IFERROR(VLOOKUP(B5,#REF!,6,0),24)</f>
        <v>24</v>
      </c>
      <c r="K5" s="62">
        <f>IFERROR(VLOOKUP(B5,#REF!,6,0),20)</f>
        <v>20</v>
      </c>
      <c r="L5" s="62">
        <f>IFERROR(VLOOKUP(B5,#REF!,6,0),24)</f>
        <v>24</v>
      </c>
      <c r="M5" s="62">
        <f>IFERROR(VLOOKUP(B5,#REF!,6,0),27)</f>
        <v>27</v>
      </c>
      <c r="N5" s="62">
        <f>IFERROR(VLOOKUP(B5,#REF!,6,0),28)</f>
        <v>28</v>
      </c>
      <c r="O5" s="62">
        <f>IFERROR(VLOOKUP(B5,#REF!,6,0),18)</f>
        <v>18</v>
      </c>
      <c r="P5" s="62">
        <v>21</v>
      </c>
      <c r="Q5" s="62">
        <v>28</v>
      </c>
      <c r="R5" s="63">
        <f>SUM(F5:N5)-SUM(LARGE(F5:N5,{1,2}))</f>
        <v>181</v>
      </c>
      <c r="S5" s="64">
        <v>0</v>
      </c>
      <c r="T5" s="62">
        <v>0</v>
      </c>
      <c r="U5" s="63">
        <f>SUM(F5:O5)-SUM(LARGE(F5:O5,{1,2}))</f>
        <v>199</v>
      </c>
      <c r="V5" s="65">
        <v>46.419074999999992</v>
      </c>
      <c r="Z5" s="69">
        <v>2</v>
      </c>
      <c r="AA5" s="70" t="s">
        <v>567</v>
      </c>
      <c r="AB5" s="70" t="s">
        <v>368</v>
      </c>
      <c r="AC5" s="70" t="s">
        <v>347</v>
      </c>
      <c r="AD5" s="71"/>
      <c r="AE5" t="str">
        <f t="shared" si="3"/>
        <v>M</v>
      </c>
    </row>
    <row r="6" spans="1:31" x14ac:dyDescent="0.3">
      <c r="A6" s="55">
        <v>4</v>
      </c>
      <c r="B6" s="55" t="s">
        <v>108</v>
      </c>
      <c r="C6" s="56">
        <f t="shared" si="0"/>
        <v>0</v>
      </c>
      <c r="D6" s="61" t="str">
        <f t="shared" si="1"/>
        <v>Shoreham</v>
      </c>
      <c r="E6" s="56" t="str">
        <f t="shared" si="2"/>
        <v>M</v>
      </c>
      <c r="F6" s="56">
        <f>IFERROR(VLOOKUP(B6,'Round 1'!$B$4:$D$93,6,0),30)</f>
        <v>30</v>
      </c>
      <c r="G6" s="52">
        <f>IFERROR(VLOOKUP(B6,#REF!,6,0),29)</f>
        <v>29</v>
      </c>
      <c r="H6" s="52">
        <f>IFERROR(VLOOKUP(B6,#REF!,6,0),29)</f>
        <v>29</v>
      </c>
      <c r="I6" s="52">
        <f>IFERROR(VLOOKUP(B6,#REF!,6,0),29)</f>
        <v>29</v>
      </c>
      <c r="J6" s="52">
        <f>IFERROR(VLOOKUP(B6,#REF!,6,0),24)</f>
        <v>24</v>
      </c>
      <c r="K6" s="52">
        <f>IFERROR(VLOOKUP(B6,#REF!,6,0),20)</f>
        <v>20</v>
      </c>
      <c r="L6" s="52">
        <f>IFERROR(VLOOKUP(B6,#REF!,6,0),24)</f>
        <v>24</v>
      </c>
      <c r="M6" s="52">
        <f>IFERROR(VLOOKUP(B6,#REF!,6,0),27)</f>
        <v>27</v>
      </c>
      <c r="N6" s="52">
        <f>IFERROR(VLOOKUP(B6,#REF!,6,0),28)</f>
        <v>28</v>
      </c>
      <c r="O6" s="52">
        <f>IFERROR(VLOOKUP(B6,#REF!,6,0),18)</f>
        <v>18</v>
      </c>
      <c r="P6" s="52" t="e">
        <f>VLOOKUP(B6,#REF!,6,0)</f>
        <v>#REF!</v>
      </c>
      <c r="Q6" s="52">
        <v>28</v>
      </c>
      <c r="R6" s="63">
        <f>SUM(F6:N6)-SUM(LARGE(F6:N6,{1,2}))</f>
        <v>181</v>
      </c>
      <c r="S6" s="53">
        <v>0</v>
      </c>
      <c r="T6" s="54">
        <v>0</v>
      </c>
      <c r="U6" s="52">
        <f>SUM(F6:O6)-SUM(LARGE(F6:O6,{1,2}))</f>
        <v>199</v>
      </c>
      <c r="V6" s="60">
        <v>29.424924999999995</v>
      </c>
      <c r="Z6" s="69">
        <v>1</v>
      </c>
      <c r="AA6" s="69" t="s">
        <v>568</v>
      </c>
      <c r="AB6" s="69" t="s">
        <v>352</v>
      </c>
      <c r="AC6" s="69" t="s">
        <v>347</v>
      </c>
      <c r="AD6" s="72"/>
      <c r="AE6" t="str">
        <f t="shared" si="3"/>
        <v>M</v>
      </c>
    </row>
    <row r="7" spans="1:31" x14ac:dyDescent="0.3">
      <c r="A7" s="55">
        <v>5</v>
      </c>
      <c r="B7" s="55" t="s">
        <v>56</v>
      </c>
      <c r="C7" s="56">
        <f t="shared" si="0"/>
        <v>0</v>
      </c>
      <c r="D7" s="61" t="str">
        <f t="shared" si="1"/>
        <v>Portsmouth</v>
      </c>
      <c r="E7" s="56" t="str">
        <f t="shared" si="2"/>
        <v>M</v>
      </c>
      <c r="F7" s="56">
        <f>IFERROR(VLOOKUP(B7,'Round 1'!$B$4:$D$93,6,0),30)</f>
        <v>30</v>
      </c>
      <c r="G7" s="52">
        <f>IFERROR(VLOOKUP(B7,#REF!,6,0),29)</f>
        <v>29</v>
      </c>
      <c r="H7" s="52">
        <f>IFERROR(VLOOKUP(B7,#REF!,6,0),29)</f>
        <v>29</v>
      </c>
      <c r="I7" s="52">
        <f>IFERROR(VLOOKUP(B7,#REF!,6,0),29)</f>
        <v>29</v>
      </c>
      <c r="J7" s="52">
        <f>IFERROR(VLOOKUP(B7,#REF!,6,0),24)</f>
        <v>24</v>
      </c>
      <c r="K7" s="52">
        <f>IFERROR(VLOOKUP(B7,#REF!,6,0),20)</f>
        <v>20</v>
      </c>
      <c r="L7" s="52">
        <f>IFERROR(VLOOKUP(B7,#REF!,6,0),24)</f>
        <v>24</v>
      </c>
      <c r="M7" s="52">
        <f>IFERROR(VLOOKUP(B7,#REF!,6,0),27)</f>
        <v>27</v>
      </c>
      <c r="N7" s="52">
        <f>IFERROR(VLOOKUP(B7,#REF!,6,0),28)</f>
        <v>28</v>
      </c>
      <c r="O7" s="52">
        <f>IFERROR(VLOOKUP(B7,#REF!,6,0),18)</f>
        <v>18</v>
      </c>
      <c r="P7" s="52" t="e">
        <f>VLOOKUP(B7,#REF!,6,0)</f>
        <v>#REF!</v>
      </c>
      <c r="Q7" s="52" t="e">
        <f>VLOOKUP(B7,#REF!,6,0)</f>
        <v>#REF!</v>
      </c>
      <c r="R7" s="63">
        <f>SUM(F7:N7)-SUM(LARGE(F7:N7,{1,2}))</f>
        <v>181</v>
      </c>
      <c r="S7" s="53" t="e">
        <f>VLOOKUP(B7,#REF!,9,0)+#REF!</f>
        <v>#REF!</v>
      </c>
      <c r="T7" s="54" t="e">
        <f>VLOOKUP(B7,#REF!,22,0)+#REF!</f>
        <v>#REF!</v>
      </c>
      <c r="U7" s="52">
        <f>SUM(F7:O7)-SUM(LARGE(F7:O7,{1,2}))</f>
        <v>199</v>
      </c>
      <c r="V7" s="60">
        <v>24.748349999999999</v>
      </c>
      <c r="Z7" s="69">
        <v>5</v>
      </c>
      <c r="AA7" s="69" t="s">
        <v>300</v>
      </c>
      <c r="AB7" s="69" t="s">
        <v>351</v>
      </c>
      <c r="AC7" s="69" t="s">
        <v>347</v>
      </c>
      <c r="AD7" s="72"/>
      <c r="AE7" t="str">
        <f t="shared" si="3"/>
        <v>M</v>
      </c>
    </row>
    <row r="8" spans="1:31" x14ac:dyDescent="0.3">
      <c r="A8" s="55">
        <v>6</v>
      </c>
      <c r="B8" s="55" t="s">
        <v>73</v>
      </c>
      <c r="C8" s="56">
        <f t="shared" si="0"/>
        <v>0</v>
      </c>
      <c r="D8" s="61" t="str">
        <f t="shared" si="1"/>
        <v>Bournemouth</v>
      </c>
      <c r="E8" s="56" t="str">
        <f t="shared" si="2"/>
        <v>M</v>
      </c>
      <c r="F8" s="56">
        <f>IFERROR(VLOOKUP(B8,'Round 1'!$B$4:$D$93,6,0),30)</f>
        <v>30</v>
      </c>
      <c r="G8" s="52">
        <f>IFERROR(VLOOKUP(B8,#REF!,6,0),29)</f>
        <v>29</v>
      </c>
      <c r="H8" s="52">
        <f>IFERROR(VLOOKUP(B8,#REF!,6,0),29)</f>
        <v>29</v>
      </c>
      <c r="I8" s="52">
        <f>IFERROR(VLOOKUP(B8,#REF!,6,0),29)</f>
        <v>29</v>
      </c>
      <c r="J8" s="52">
        <f>IFERROR(VLOOKUP(B8,#REF!,6,0),24)</f>
        <v>24</v>
      </c>
      <c r="K8" s="52">
        <f>IFERROR(VLOOKUP(B8,#REF!,6,0),20)</f>
        <v>20</v>
      </c>
      <c r="L8" s="52">
        <f>IFERROR(VLOOKUP(B8,#REF!,6,0),24)</f>
        <v>24</v>
      </c>
      <c r="M8" s="52">
        <f>IFERROR(VLOOKUP(B8,#REF!,6,0),27)</f>
        <v>27</v>
      </c>
      <c r="N8" s="52">
        <f>IFERROR(VLOOKUP(B8,#REF!,6,0),28)</f>
        <v>28</v>
      </c>
      <c r="O8" s="52">
        <f>IFERROR(VLOOKUP(B8,#REF!,6,0),18)</f>
        <v>18</v>
      </c>
      <c r="P8" s="52" t="e">
        <f>VLOOKUP(B8,#REF!,6,0)</f>
        <v>#REF!</v>
      </c>
      <c r="Q8" s="52" t="e">
        <f>VLOOKUP(B8,#REF!,6,0)</f>
        <v>#REF!</v>
      </c>
      <c r="R8" s="63">
        <f>SUM(F8:N8)-SUM(LARGE(F8:N8,{1,2}))</f>
        <v>181</v>
      </c>
      <c r="S8" s="53" t="e">
        <f>VLOOKUP(L8,#REF!,6,0)</f>
        <v>#REF!</v>
      </c>
      <c r="T8" s="54" t="e">
        <f>VLOOKUP(M8,#REF!,6,0)</f>
        <v>#REF!</v>
      </c>
      <c r="U8" s="52">
        <f>SUM(F8:O8)-SUM(LARGE(F8:O8,{1,2}))</f>
        <v>199</v>
      </c>
      <c r="V8" s="60">
        <v>7.442899999999999</v>
      </c>
      <c r="Z8" s="69">
        <v>14</v>
      </c>
      <c r="AA8" s="69" t="s">
        <v>56</v>
      </c>
      <c r="AB8" s="69" t="s">
        <v>351</v>
      </c>
      <c r="AC8" s="69" t="s">
        <v>347</v>
      </c>
      <c r="AD8" s="72"/>
      <c r="AE8" t="str">
        <f t="shared" si="3"/>
        <v>M</v>
      </c>
    </row>
    <row r="9" spans="1:31" x14ac:dyDescent="0.3">
      <c r="A9" s="55">
        <v>7</v>
      </c>
      <c r="B9" s="55" t="s">
        <v>13</v>
      </c>
      <c r="C9" s="56" t="str">
        <f t="shared" si="0"/>
        <v>S</v>
      </c>
      <c r="D9" s="61" t="str">
        <f t="shared" si="1"/>
        <v>Fareham</v>
      </c>
      <c r="E9" s="56" t="str">
        <f t="shared" si="2"/>
        <v>M</v>
      </c>
      <c r="F9" s="56">
        <f>IFERROR(VLOOKUP(B9,'Round 1'!$B$4:$D$93,6,0),30)</f>
        <v>30</v>
      </c>
      <c r="G9" s="52">
        <f>IFERROR(VLOOKUP(B9,#REF!,6,0),29)</f>
        <v>29</v>
      </c>
      <c r="H9" s="52">
        <f>IFERROR(VLOOKUP(B9,#REF!,6,0),29)</f>
        <v>29</v>
      </c>
      <c r="I9" s="52">
        <f>IFERROR(VLOOKUP(B9,#REF!,6,0),29)</f>
        <v>29</v>
      </c>
      <c r="J9" s="52">
        <f>IFERROR(VLOOKUP(B9,#REF!,6,0),24)</f>
        <v>24</v>
      </c>
      <c r="K9" s="52">
        <f>IFERROR(VLOOKUP(B9,#REF!,6,0),20)</f>
        <v>20</v>
      </c>
      <c r="L9" s="52">
        <f>IFERROR(VLOOKUP(B9,#REF!,6,0),24)</f>
        <v>24</v>
      </c>
      <c r="M9" s="52">
        <f>IFERROR(VLOOKUP(B9,#REF!,6,0),27)</f>
        <v>27</v>
      </c>
      <c r="N9" s="52">
        <f>IFERROR(VLOOKUP(B9,#REF!,6,0),28)</f>
        <v>28</v>
      </c>
      <c r="O9" s="52">
        <f>IFERROR(VLOOKUP(B9,#REF!,6,0),18)</f>
        <v>18</v>
      </c>
      <c r="P9" s="52">
        <v>21</v>
      </c>
      <c r="Q9" s="52">
        <v>28</v>
      </c>
      <c r="R9" s="63">
        <f>SUM(F9:N9)-SUM(LARGE(F9:N9,{1,2}))</f>
        <v>181</v>
      </c>
      <c r="S9" s="53">
        <v>0</v>
      </c>
      <c r="T9" s="54">
        <v>0</v>
      </c>
      <c r="U9" s="52">
        <f>SUM(F9:O9)-SUM(LARGE(F9:O9,{1,2}))</f>
        <v>199</v>
      </c>
      <c r="V9" s="60">
        <v>34.964649999999999</v>
      </c>
      <c r="Z9" s="69">
        <v>6</v>
      </c>
      <c r="AA9" s="69" t="s">
        <v>569</v>
      </c>
      <c r="AB9" s="69" t="s">
        <v>570</v>
      </c>
      <c r="AC9" s="69" t="s">
        <v>347</v>
      </c>
      <c r="AD9" s="72"/>
      <c r="AE9" t="str">
        <f t="shared" si="3"/>
        <v>M</v>
      </c>
    </row>
    <row r="10" spans="1:31" x14ac:dyDescent="0.3">
      <c r="A10" s="55">
        <v>8</v>
      </c>
      <c r="B10" s="55" t="s">
        <v>571</v>
      </c>
      <c r="C10" s="56">
        <f t="shared" si="0"/>
        <v>0</v>
      </c>
      <c r="D10" s="61" t="str">
        <f t="shared" si="1"/>
        <v>Southampton</v>
      </c>
      <c r="E10" s="56" t="str">
        <f t="shared" si="2"/>
        <v>M</v>
      </c>
      <c r="F10" s="56">
        <f>IFERROR(VLOOKUP(B10,'Round 1'!$B$4:$D$93,6,0),30)</f>
        <v>30</v>
      </c>
      <c r="G10" s="52">
        <f>IFERROR(VLOOKUP(B10,#REF!,6,0),29)</f>
        <v>29</v>
      </c>
      <c r="H10" s="52">
        <f>IFERROR(VLOOKUP(B10,#REF!,6,0),29)</f>
        <v>29</v>
      </c>
      <c r="I10" s="52">
        <f>IFERROR(VLOOKUP(B10,#REF!,6,0),29)</f>
        <v>29</v>
      </c>
      <c r="J10" s="52">
        <f>IFERROR(VLOOKUP(B10,#REF!,6,0),24)</f>
        <v>24</v>
      </c>
      <c r="K10" s="52">
        <f>IFERROR(VLOOKUP(B10,#REF!,6,0),20)</f>
        <v>20</v>
      </c>
      <c r="L10" s="52">
        <f>IFERROR(VLOOKUP(B10,#REF!,6,0),24)</f>
        <v>24</v>
      </c>
      <c r="M10" s="52">
        <f>IFERROR(VLOOKUP(B10,#REF!,6,0),27)</f>
        <v>27</v>
      </c>
      <c r="N10" s="52">
        <f>IFERROR(VLOOKUP(B10,#REF!,6,0),28)</f>
        <v>28</v>
      </c>
      <c r="O10" s="52">
        <f>IFERROR(VLOOKUP(B10,#REF!,6,0),18)</f>
        <v>18</v>
      </c>
      <c r="P10" s="52" t="e">
        <f>VLOOKUP(B10,#REF!,6,0)</f>
        <v>#REF!</v>
      </c>
      <c r="Q10" s="52" t="e">
        <f>VLOOKUP(B10,#REF!,6,0)</f>
        <v>#REF!</v>
      </c>
      <c r="R10" s="63">
        <f>SUM(F10:N10)-SUM(LARGE(F10:N10,{1,2}))</f>
        <v>181</v>
      </c>
      <c r="S10" s="53">
        <v>0</v>
      </c>
      <c r="T10" s="54">
        <v>0</v>
      </c>
      <c r="U10" s="52">
        <f>SUM(F10:O10)-SUM(LARGE(F10:O10,{1,2}))</f>
        <v>199</v>
      </c>
      <c r="V10" s="60">
        <v>18.904400000000003</v>
      </c>
      <c r="Z10" s="69">
        <v>7</v>
      </c>
      <c r="AA10" s="69" t="s">
        <v>48</v>
      </c>
      <c r="AB10" s="69" t="s">
        <v>384</v>
      </c>
      <c r="AC10" s="69" t="s">
        <v>347</v>
      </c>
      <c r="AD10" s="72"/>
      <c r="AE10" t="str">
        <f t="shared" si="3"/>
        <v>M</v>
      </c>
    </row>
    <row r="11" spans="1:31" x14ac:dyDescent="0.3">
      <c r="A11" s="55">
        <v>9</v>
      </c>
      <c r="B11" s="55" t="s">
        <v>77</v>
      </c>
      <c r="C11" s="56">
        <f t="shared" si="0"/>
        <v>0</v>
      </c>
      <c r="D11" s="61" t="str">
        <f t="shared" si="1"/>
        <v>Bristol</v>
      </c>
      <c r="E11" s="56" t="str">
        <f t="shared" si="2"/>
        <v>M</v>
      </c>
      <c r="F11" s="56">
        <f>IFERROR(VLOOKUP(B11,'Round 1'!$B$4:$D$93,6,0),30)</f>
        <v>30</v>
      </c>
      <c r="G11" s="52">
        <f>IFERROR(VLOOKUP(B11,#REF!,6,0),29)</f>
        <v>29</v>
      </c>
      <c r="H11" s="52">
        <f>IFERROR(VLOOKUP(B11,#REF!,6,0),29)</f>
        <v>29</v>
      </c>
      <c r="I11" s="52">
        <f>IFERROR(VLOOKUP(B11,#REF!,6,0),29)</f>
        <v>29</v>
      </c>
      <c r="J11" s="52">
        <f>IFERROR(VLOOKUP(B11,#REF!,6,0),24)</f>
        <v>24</v>
      </c>
      <c r="K11" s="52">
        <f>IFERROR(VLOOKUP(B11,#REF!,6,0),20)</f>
        <v>20</v>
      </c>
      <c r="L11" s="52">
        <f>IFERROR(VLOOKUP(B11,#REF!,6,0),24)</f>
        <v>24</v>
      </c>
      <c r="M11" s="52">
        <f>IFERROR(VLOOKUP(B11,#REF!,6,0),27)</f>
        <v>27</v>
      </c>
      <c r="N11" s="52">
        <f>IFERROR(VLOOKUP(B11,#REF!,6,0),28)</f>
        <v>28</v>
      </c>
      <c r="O11" s="52">
        <f>IFERROR(VLOOKUP(B11,#REF!,6,0),18)</f>
        <v>18</v>
      </c>
      <c r="P11" s="52" t="e">
        <f>VLOOKUP(B11,#REF!,6,0)</f>
        <v>#REF!</v>
      </c>
      <c r="Q11" s="52" t="e">
        <f>VLOOKUP(B11,#REF!,6,0)</f>
        <v>#REF!</v>
      </c>
      <c r="R11" s="63">
        <f>SUM(F11:N11)-SUM(LARGE(F11:N11,{1,2}))</f>
        <v>181</v>
      </c>
      <c r="S11" s="53">
        <v>0.58014999999999994</v>
      </c>
      <c r="T11" s="54">
        <v>13</v>
      </c>
      <c r="U11" s="52">
        <f>SUM(F11:O11)-SUM(LARGE(F11:O11,{1,2}))</f>
        <v>199</v>
      </c>
      <c r="V11" s="60">
        <v>19.718024999999997</v>
      </c>
      <c r="Z11" s="69">
        <v>9</v>
      </c>
      <c r="AA11" s="69" t="s">
        <v>572</v>
      </c>
      <c r="AB11" s="69" t="s">
        <v>400</v>
      </c>
      <c r="AC11" s="69" t="s">
        <v>347</v>
      </c>
      <c r="AD11" s="72"/>
      <c r="AE11" t="str">
        <f t="shared" si="3"/>
        <v>M</v>
      </c>
    </row>
    <row r="12" spans="1:31" x14ac:dyDescent="0.3">
      <c r="A12" s="55">
        <v>10</v>
      </c>
      <c r="B12" s="55" t="s">
        <v>573</v>
      </c>
      <c r="C12" s="56">
        <f t="shared" si="0"/>
        <v>0</v>
      </c>
      <c r="D12" s="61" t="str">
        <f t="shared" si="1"/>
        <v>Portsmouth</v>
      </c>
      <c r="E12" s="56" t="str">
        <f t="shared" si="2"/>
        <v>M</v>
      </c>
      <c r="F12" s="56">
        <f>IFERROR(VLOOKUP(B12,'Round 1'!$B$4:$D$93,6,0),30)</f>
        <v>30</v>
      </c>
      <c r="G12" s="52">
        <f>IFERROR(VLOOKUP(B12,#REF!,6,0),29)</f>
        <v>29</v>
      </c>
      <c r="H12" s="52">
        <f>IFERROR(VLOOKUP(B12,#REF!,6,0),29)</f>
        <v>29</v>
      </c>
      <c r="I12" s="52">
        <f>IFERROR(VLOOKUP(B12,#REF!,6,0),29)</f>
        <v>29</v>
      </c>
      <c r="J12" s="52">
        <f>IFERROR(VLOOKUP(B12,#REF!,6,0),24)</f>
        <v>24</v>
      </c>
      <c r="K12" s="52">
        <f>IFERROR(VLOOKUP(B12,#REF!,6,0),20)</f>
        <v>20</v>
      </c>
      <c r="L12" s="52">
        <f>IFERROR(VLOOKUP(B12,#REF!,6,0),24)</f>
        <v>24</v>
      </c>
      <c r="M12" s="52">
        <f>IFERROR(VLOOKUP(B12,#REF!,6,0),27)</f>
        <v>27</v>
      </c>
      <c r="N12" s="52">
        <f>IFERROR(VLOOKUP(B12,#REF!,6,0),28)</f>
        <v>28</v>
      </c>
      <c r="O12" s="52">
        <f>IFERROR(VLOOKUP(B12,#REF!,6,0),18)</f>
        <v>18</v>
      </c>
      <c r="P12" s="52" t="e">
        <f>VLOOKUP(B12,#REF!,6,0)</f>
        <v>#REF!</v>
      </c>
      <c r="Q12" s="52" t="e">
        <f>VLOOKUP(B12,#REF!,6,0)</f>
        <v>#REF!</v>
      </c>
      <c r="R12" s="63">
        <f>SUM(F12:N12)-SUM(LARGE(F12:N12,{1,2}))</f>
        <v>181</v>
      </c>
      <c r="S12" s="53">
        <v>0</v>
      </c>
      <c r="T12" s="54">
        <v>0</v>
      </c>
      <c r="U12" s="52">
        <f>SUM(F12:O12)-SUM(LARGE(F12:O12,{1,2}))</f>
        <v>199</v>
      </c>
      <c r="V12" s="60">
        <v>14.553274999999999</v>
      </c>
      <c r="Z12" s="69">
        <v>3</v>
      </c>
      <c r="AA12" s="69" t="s">
        <v>574</v>
      </c>
      <c r="AB12" s="69" t="s">
        <v>351</v>
      </c>
      <c r="AC12" s="69" t="s">
        <v>347</v>
      </c>
      <c r="AD12" s="72"/>
      <c r="AE12" t="str">
        <f t="shared" si="3"/>
        <v>M</v>
      </c>
    </row>
    <row r="13" spans="1:31" x14ac:dyDescent="0.3">
      <c r="A13" s="13">
        <v>11</v>
      </c>
      <c r="B13" s="92" t="s">
        <v>51</v>
      </c>
      <c r="C13" s="91">
        <f t="shared" si="0"/>
        <v>0</v>
      </c>
      <c r="D13" s="61" t="str">
        <f t="shared" si="1"/>
        <v>Southampton</v>
      </c>
      <c r="E13" s="91" t="str">
        <f t="shared" si="2"/>
        <v>M</v>
      </c>
      <c r="F13" s="91">
        <f>IFERROR(VLOOKUP(B13,'Round 1'!$B$4:$D$93,6,0),30)</f>
        <v>30</v>
      </c>
      <c r="G13" s="52">
        <f>IFERROR(VLOOKUP(B13,#REF!,6,0),29)</f>
        <v>29</v>
      </c>
      <c r="H13" s="52">
        <f>IFERROR(VLOOKUP(B13,#REF!,6,0),29)</f>
        <v>29</v>
      </c>
      <c r="I13" s="52">
        <f>IFERROR(VLOOKUP(B13,#REF!,6,0),29)</f>
        <v>29</v>
      </c>
      <c r="J13" s="52">
        <f>IFERROR(VLOOKUP(B13,#REF!,6,0),24)</f>
        <v>24</v>
      </c>
      <c r="K13" s="52">
        <f>IFERROR(VLOOKUP(B13,#REF!,6,0),20)</f>
        <v>20</v>
      </c>
      <c r="L13" s="52">
        <f>IFERROR(VLOOKUP(B13,#REF!,6,0),24)</f>
        <v>24</v>
      </c>
      <c r="M13" s="52">
        <f>IFERROR(VLOOKUP(B13,#REF!,6,0),27)</f>
        <v>27</v>
      </c>
      <c r="N13" s="52">
        <f>IFERROR(VLOOKUP(B13,#REF!,6,0),28)</f>
        <v>28</v>
      </c>
      <c r="O13" s="52">
        <f>IFERROR(VLOOKUP(B13,#REF!,6,0),18)</f>
        <v>18</v>
      </c>
      <c r="P13" s="52" t="e">
        <f>VLOOKUP(B13,#REF!,6,0)</f>
        <v>#REF!</v>
      </c>
      <c r="Q13" s="52" t="e">
        <f>VLOOKUP(B13,#REF!,6,0)</f>
        <v>#REF!</v>
      </c>
      <c r="R13" s="63">
        <f>SUM(F13:N13)-SUM(LARGE(F13:N13,{1,2}))</f>
        <v>181</v>
      </c>
      <c r="S13" s="53">
        <v>0</v>
      </c>
      <c r="T13" s="54">
        <v>0</v>
      </c>
      <c r="U13" s="52">
        <f>SUM(F13:O13)-SUM(LARGE(F13:O13,{1,2}))</f>
        <v>199</v>
      </c>
      <c r="V13" s="60">
        <v>16.357399999999998</v>
      </c>
      <c r="Z13" s="69">
        <v>8</v>
      </c>
      <c r="AA13" s="69" t="s">
        <v>480</v>
      </c>
      <c r="AB13" s="69" t="s">
        <v>356</v>
      </c>
      <c r="AC13" s="69" t="s">
        <v>347</v>
      </c>
      <c r="AD13" s="72"/>
      <c r="AE13" t="str">
        <f t="shared" si="3"/>
        <v>M</v>
      </c>
    </row>
    <row r="14" spans="1:31" x14ac:dyDescent="0.3">
      <c r="A14" s="13">
        <v>12</v>
      </c>
      <c r="B14" s="92" t="s">
        <v>7</v>
      </c>
      <c r="C14" s="91">
        <f t="shared" si="0"/>
        <v>0</v>
      </c>
      <c r="D14" s="61" t="str">
        <f t="shared" si="1"/>
        <v>Portsmouth</v>
      </c>
      <c r="E14" s="91" t="str">
        <f t="shared" si="2"/>
        <v>M</v>
      </c>
      <c r="F14" s="91">
        <f>IFERROR(VLOOKUP(B14,'Round 1'!$B$4:$D$93,6,0),30)</f>
        <v>30</v>
      </c>
      <c r="G14" s="52">
        <f>IFERROR(VLOOKUP(B14,#REF!,6,0),29)</f>
        <v>29</v>
      </c>
      <c r="H14" s="52">
        <f>IFERROR(VLOOKUP(B14,#REF!,6,0),29)</f>
        <v>29</v>
      </c>
      <c r="I14" s="52">
        <f>IFERROR(VLOOKUP(B14,#REF!,6,0),29)</f>
        <v>29</v>
      </c>
      <c r="J14" s="52">
        <f>IFERROR(VLOOKUP(B14,#REF!,6,0),24)</f>
        <v>24</v>
      </c>
      <c r="K14" s="52">
        <f>IFERROR(VLOOKUP(B14,#REF!,6,0),20)</f>
        <v>20</v>
      </c>
      <c r="L14" s="52">
        <f>IFERROR(VLOOKUP(B14,#REF!,6,0),24)</f>
        <v>24</v>
      </c>
      <c r="M14" s="52">
        <f>IFERROR(VLOOKUP(B14,#REF!,6,0),27)</f>
        <v>27</v>
      </c>
      <c r="N14" s="52">
        <f>IFERROR(VLOOKUP(B14,#REF!,6,0),28)</f>
        <v>28</v>
      </c>
      <c r="O14" s="52">
        <f>IFERROR(VLOOKUP(B14,#REF!,6,0),18)</f>
        <v>18</v>
      </c>
      <c r="P14" s="52">
        <v>21</v>
      </c>
      <c r="Q14" s="52" t="e">
        <f>VLOOKUP(B14,#REF!,6,0)</f>
        <v>#REF!</v>
      </c>
      <c r="R14" s="63">
        <f>SUM(F14:N14)-SUM(LARGE(F14:N14,{1,2}))</f>
        <v>181</v>
      </c>
      <c r="S14" s="53">
        <v>0.1981</v>
      </c>
      <c r="T14" s="54">
        <v>8</v>
      </c>
      <c r="U14" s="52">
        <f>SUM(F14:O14)-SUM(LARGE(F14:O14,{1,2}))</f>
        <v>199</v>
      </c>
      <c r="V14" s="60">
        <v>8.5183</v>
      </c>
      <c r="Z14" s="69">
        <v>19</v>
      </c>
      <c r="AA14" s="69" t="s">
        <v>374</v>
      </c>
      <c r="AB14" s="69" t="s">
        <v>356</v>
      </c>
      <c r="AC14" s="69" t="s">
        <v>347</v>
      </c>
      <c r="AD14" s="72"/>
      <c r="AE14" t="str">
        <f t="shared" si="3"/>
        <v>M</v>
      </c>
    </row>
    <row r="15" spans="1:31" x14ac:dyDescent="0.3">
      <c r="A15" s="13">
        <v>13</v>
      </c>
      <c r="B15" s="92" t="s">
        <v>575</v>
      </c>
      <c r="C15" s="91" t="str">
        <f t="shared" si="0"/>
        <v>0</v>
      </c>
      <c r="D15" s="61" t="str">
        <f t="shared" si="1"/>
        <v/>
      </c>
      <c r="E15" s="91" t="str">
        <f t="shared" si="2"/>
        <v>NM</v>
      </c>
      <c r="F15" s="91">
        <f>IFERROR(VLOOKUP(B15,'Round 1'!$B$4:$D$93,6,0),30)</f>
        <v>30</v>
      </c>
      <c r="G15" s="52">
        <f>IFERROR(VLOOKUP(B15,#REF!,6,0),29)</f>
        <v>29</v>
      </c>
      <c r="H15" s="52">
        <f>IFERROR(VLOOKUP(B15,#REF!,6,0),29)</f>
        <v>29</v>
      </c>
      <c r="I15" s="52">
        <f>IFERROR(VLOOKUP(B15,#REF!,6,0),29)</f>
        <v>29</v>
      </c>
      <c r="J15" s="52">
        <f>IFERROR(VLOOKUP(B15,#REF!,6,0),24)</f>
        <v>24</v>
      </c>
      <c r="K15" s="52">
        <f>IFERROR(VLOOKUP(B15,#REF!,6,0),20)</f>
        <v>20</v>
      </c>
      <c r="L15" s="52">
        <f>IFERROR(VLOOKUP(B15,#REF!,6,0),24)</f>
        <v>24</v>
      </c>
      <c r="M15" s="52">
        <f>IFERROR(VLOOKUP(B15,#REF!,6,0),27)</f>
        <v>27</v>
      </c>
      <c r="N15" s="52">
        <f>IFERROR(VLOOKUP(B15,#REF!,6,0),28)</f>
        <v>28</v>
      </c>
      <c r="O15" s="52">
        <f>IFERROR(VLOOKUP(B15,#REF!,6,0),18)</f>
        <v>18</v>
      </c>
      <c r="P15" s="52">
        <v>21</v>
      </c>
      <c r="Q15" s="52">
        <v>28</v>
      </c>
      <c r="R15" s="63">
        <f>SUM(F15:N15)-SUM(LARGE(F15:N15,{1,2}))</f>
        <v>181</v>
      </c>
      <c r="S15" s="53">
        <v>0</v>
      </c>
      <c r="T15" s="54">
        <v>0</v>
      </c>
      <c r="U15" s="52">
        <f>SUM(F15:O15)-SUM(LARGE(F15:O15,{1,2}))</f>
        <v>199</v>
      </c>
      <c r="V15" s="60">
        <v>8.6244250000000005</v>
      </c>
      <c r="Z15" s="69">
        <v>22</v>
      </c>
      <c r="AA15" s="69" t="s">
        <v>576</v>
      </c>
      <c r="AB15" s="69" t="s">
        <v>351</v>
      </c>
      <c r="AC15" s="69" t="s">
        <v>347</v>
      </c>
      <c r="AD15" s="72"/>
      <c r="AE15" t="str">
        <f t="shared" si="3"/>
        <v>M</v>
      </c>
    </row>
    <row r="16" spans="1:31" x14ac:dyDescent="0.3">
      <c r="A16" s="13">
        <v>14</v>
      </c>
      <c r="B16" s="92" t="s">
        <v>5</v>
      </c>
      <c r="C16" s="91">
        <f t="shared" si="0"/>
        <v>0</v>
      </c>
      <c r="D16" s="61" t="str">
        <f t="shared" si="1"/>
        <v>IOW</v>
      </c>
      <c r="E16" s="91" t="str">
        <f t="shared" si="2"/>
        <v>M</v>
      </c>
      <c r="F16" s="91">
        <f>IFERROR(VLOOKUP(B16,'Round 1'!$B$4:$D$93,6,0),30)</f>
        <v>30</v>
      </c>
      <c r="G16" s="52">
        <f>IFERROR(VLOOKUP(B16,#REF!,6,0),29)</f>
        <v>29</v>
      </c>
      <c r="H16" s="52">
        <f>IFERROR(VLOOKUP(B16,#REF!,6,0),29)</f>
        <v>29</v>
      </c>
      <c r="I16" s="52">
        <f>IFERROR(VLOOKUP(B16,#REF!,6,0),29)</f>
        <v>29</v>
      </c>
      <c r="J16" s="52">
        <f>IFERROR(VLOOKUP(B16,#REF!,6,0),24)</f>
        <v>24</v>
      </c>
      <c r="K16" s="52">
        <f>IFERROR(VLOOKUP(B16,#REF!,6,0),20)</f>
        <v>20</v>
      </c>
      <c r="L16" s="52">
        <f>IFERROR(VLOOKUP(B16,#REF!,6,0),24)</f>
        <v>24</v>
      </c>
      <c r="M16" s="52">
        <f>IFERROR(VLOOKUP(B16,#REF!,6,0),27)</f>
        <v>27</v>
      </c>
      <c r="N16" s="52">
        <f>IFERROR(VLOOKUP(B16,#REF!,6,0),28)</f>
        <v>28</v>
      </c>
      <c r="O16" s="52">
        <f>IFERROR(VLOOKUP(B16,#REF!,6,0),18)</f>
        <v>18</v>
      </c>
      <c r="P16" s="52" t="e">
        <f>VLOOKUP(B16,#REF!,6,0)</f>
        <v>#REF!</v>
      </c>
      <c r="Q16" s="52" t="e">
        <f>VLOOKUP(B16,#REF!,6,0)</f>
        <v>#REF!</v>
      </c>
      <c r="R16" s="63">
        <f>SUM(F16:N16)-SUM(LARGE(F16:N16,{1,2}))</f>
        <v>181</v>
      </c>
      <c r="S16" s="53">
        <v>1.4008499999999999</v>
      </c>
      <c r="T16" s="54">
        <v>31</v>
      </c>
      <c r="U16" s="52">
        <f>SUM(F16:O16)-SUM(LARGE(F16:O16,{1,2}))</f>
        <v>199</v>
      </c>
      <c r="V16" s="60">
        <v>12.084100000000001</v>
      </c>
      <c r="Z16" s="69">
        <v>11</v>
      </c>
      <c r="AA16" s="69" t="s">
        <v>407</v>
      </c>
      <c r="AB16" s="69" t="s">
        <v>380</v>
      </c>
      <c r="AC16" s="69" t="s">
        <v>347</v>
      </c>
      <c r="AD16" s="72" t="s">
        <v>363</v>
      </c>
      <c r="AE16" t="str">
        <f t="shared" si="3"/>
        <v>M</v>
      </c>
    </row>
    <row r="17" spans="1:31" x14ac:dyDescent="0.3">
      <c r="A17" s="13">
        <v>15</v>
      </c>
      <c r="B17" s="13" t="s">
        <v>577</v>
      </c>
      <c r="C17" s="10" t="str">
        <f t="shared" si="0"/>
        <v>J</v>
      </c>
      <c r="D17" s="61" t="str">
        <f t="shared" si="1"/>
        <v>Bournemouth</v>
      </c>
      <c r="E17" s="10" t="str">
        <f t="shared" si="2"/>
        <v>M</v>
      </c>
      <c r="F17" s="23">
        <f>IFERROR(VLOOKUP(B17,'Round 1'!$B$4:$D$93,6,0),30)</f>
        <v>30</v>
      </c>
      <c r="G17" s="23">
        <f>IFERROR(VLOOKUP(B17,#REF!,6,0),29)</f>
        <v>29</v>
      </c>
      <c r="H17" s="23">
        <f>IFERROR(VLOOKUP(B17,#REF!,6,0),29)</f>
        <v>29</v>
      </c>
      <c r="I17" s="23">
        <f>IFERROR(VLOOKUP(B17,#REF!,6,0),29)</f>
        <v>29</v>
      </c>
      <c r="J17" s="23">
        <f>IFERROR(VLOOKUP(B17,#REF!,6,0),24)</f>
        <v>24</v>
      </c>
      <c r="K17" s="23">
        <f>IFERROR(VLOOKUP(B17,#REF!,6,0),20)</f>
        <v>20</v>
      </c>
      <c r="L17" s="23">
        <f>IFERROR(VLOOKUP(B17,#REF!,6,0),24)</f>
        <v>24</v>
      </c>
      <c r="M17" s="23">
        <f>IFERROR(VLOOKUP(B17,#REF!,6,0),27)</f>
        <v>27</v>
      </c>
      <c r="N17" s="23">
        <f>IFERROR(VLOOKUP(B17,#REF!,6,0),28)</f>
        <v>28</v>
      </c>
      <c r="O17" s="23">
        <f>IFERROR(VLOOKUP(B17,#REF!,6,0),18)</f>
        <v>18</v>
      </c>
      <c r="P17" s="23">
        <v>21</v>
      </c>
      <c r="Q17" s="23" t="e">
        <f>VLOOKUP(B17,#REF!,6,0)</f>
        <v>#REF!</v>
      </c>
      <c r="R17" s="63">
        <f>SUM(F17:N17)-SUM(LARGE(F17:N17,{1,2}))</f>
        <v>181</v>
      </c>
      <c r="S17" s="35">
        <v>0</v>
      </c>
      <c r="T17" s="23">
        <v>0</v>
      </c>
      <c r="U17" s="63">
        <f>SUM(F17:O17)-SUM(LARGE(F17:O17,{1,2}))</f>
        <v>199</v>
      </c>
      <c r="V17" s="60">
        <v>7.5631750000000011</v>
      </c>
      <c r="Z17" s="69">
        <v>18</v>
      </c>
      <c r="AA17" s="69" t="s">
        <v>4</v>
      </c>
      <c r="AB17" s="69" t="s">
        <v>356</v>
      </c>
      <c r="AC17" s="69" t="s">
        <v>347</v>
      </c>
      <c r="AD17" s="72"/>
      <c r="AE17" t="str">
        <f t="shared" si="3"/>
        <v>M</v>
      </c>
    </row>
    <row r="18" spans="1:31" x14ac:dyDescent="0.3">
      <c r="A18" s="13">
        <v>16</v>
      </c>
      <c r="B18" s="13" t="s">
        <v>360</v>
      </c>
      <c r="C18" s="10">
        <f t="shared" si="0"/>
        <v>0</v>
      </c>
      <c r="D18" s="61" t="str">
        <f t="shared" si="1"/>
        <v>Portsmouth</v>
      </c>
      <c r="E18" s="10" t="str">
        <f t="shared" si="2"/>
        <v>M</v>
      </c>
      <c r="F18" s="23">
        <f>IFERROR(VLOOKUP(B18,'Round 1'!$B$4:$D$93,6,0),30)</f>
        <v>30</v>
      </c>
      <c r="G18" s="23">
        <f>IFERROR(VLOOKUP(B18,#REF!,6,0),29)</f>
        <v>29</v>
      </c>
      <c r="H18" s="23">
        <f>IFERROR(VLOOKUP(B18,#REF!,6,0),29)</f>
        <v>29</v>
      </c>
      <c r="I18" s="23">
        <f>IFERROR(VLOOKUP(B18,#REF!,6,0),29)</f>
        <v>29</v>
      </c>
      <c r="J18" s="23">
        <f>IFERROR(VLOOKUP(B18,#REF!,6,0),24)</f>
        <v>24</v>
      </c>
      <c r="K18" s="23">
        <f>IFERROR(VLOOKUP(B18,#REF!,6,0),20)</f>
        <v>20</v>
      </c>
      <c r="L18" s="23">
        <f>IFERROR(VLOOKUP(B18,#REF!,6,0),24)</f>
        <v>24</v>
      </c>
      <c r="M18" s="23">
        <f>IFERROR(VLOOKUP(B18,#REF!,6,0),27)</f>
        <v>27</v>
      </c>
      <c r="N18" s="23">
        <f>IFERROR(VLOOKUP(B18,#REF!,6,0),28)</f>
        <v>28</v>
      </c>
      <c r="O18" s="23">
        <f>IFERROR(VLOOKUP(B18,#REF!,6,0),18)</f>
        <v>18</v>
      </c>
      <c r="P18" s="23" t="e">
        <f>VLOOKUP(B18,#REF!,6,0)</f>
        <v>#REF!</v>
      </c>
      <c r="Q18" s="23" t="e">
        <f>VLOOKUP(B18,#REF!,6,0)</f>
        <v>#REF!</v>
      </c>
      <c r="R18" s="63">
        <f>SUM(F18:N18)-SUM(LARGE(F18:N18,{1,2}))</f>
        <v>181</v>
      </c>
      <c r="S18" s="35">
        <v>0</v>
      </c>
      <c r="T18" s="23">
        <v>0</v>
      </c>
      <c r="U18" s="63">
        <f>SUM(F18:O18)-SUM(LARGE(F18:O18,{1,2}))</f>
        <v>199</v>
      </c>
      <c r="V18" s="60">
        <v>12.4803</v>
      </c>
      <c r="Z18" s="69">
        <v>12</v>
      </c>
      <c r="AA18" s="69" t="s">
        <v>578</v>
      </c>
      <c r="AB18" s="69" t="s">
        <v>361</v>
      </c>
      <c r="AC18" s="69" t="s">
        <v>347</v>
      </c>
      <c r="AD18" s="72"/>
      <c r="AE18" t="e">
        <f t="shared" si="3"/>
        <v>#N/A</v>
      </c>
    </row>
    <row r="19" spans="1:31" x14ac:dyDescent="0.3">
      <c r="A19" s="13">
        <v>17</v>
      </c>
      <c r="B19" s="13" t="s">
        <v>579</v>
      </c>
      <c r="C19" s="10">
        <f t="shared" si="0"/>
        <v>0</v>
      </c>
      <c r="D19" s="61" t="str">
        <f t="shared" si="1"/>
        <v>Trowbridge</v>
      </c>
      <c r="E19" s="10" t="str">
        <f t="shared" si="2"/>
        <v>M</v>
      </c>
      <c r="F19" s="23">
        <f>IFERROR(VLOOKUP(B19,'Round 1'!$B$4:$D$93,6,0),30)</f>
        <v>30</v>
      </c>
      <c r="G19" s="23">
        <f>IFERROR(VLOOKUP(B19,#REF!,6,0),29)</f>
        <v>29</v>
      </c>
      <c r="H19" s="23">
        <f>IFERROR(VLOOKUP(B19,#REF!,6,0),29)</f>
        <v>29</v>
      </c>
      <c r="I19" s="23">
        <f>IFERROR(VLOOKUP(B19,#REF!,6,0),29)</f>
        <v>29</v>
      </c>
      <c r="J19" s="23">
        <f>IFERROR(VLOOKUP(B19,#REF!,6,0),24)</f>
        <v>24</v>
      </c>
      <c r="K19" s="23">
        <f>IFERROR(VLOOKUP(B19,#REF!,6,0),20)</f>
        <v>20</v>
      </c>
      <c r="L19" s="23">
        <f>IFERROR(VLOOKUP(B19,#REF!,6,0),24)</f>
        <v>24</v>
      </c>
      <c r="M19" s="23">
        <f>IFERROR(VLOOKUP(B19,#REF!,6,0),27)</f>
        <v>27</v>
      </c>
      <c r="N19" s="23">
        <f>IFERROR(VLOOKUP(B19,#REF!,6,0),28)</f>
        <v>28</v>
      </c>
      <c r="O19" s="23">
        <f>IFERROR(VLOOKUP(B19,#REF!,6,0),18)</f>
        <v>18</v>
      </c>
      <c r="P19" s="23">
        <v>21</v>
      </c>
      <c r="Q19" s="23">
        <v>28</v>
      </c>
      <c r="R19" s="63">
        <f>SUM(F19:N19)-SUM(LARGE(F19:N19,{1,2}))</f>
        <v>181</v>
      </c>
      <c r="S19" s="35">
        <v>0</v>
      </c>
      <c r="T19" s="23">
        <v>0</v>
      </c>
      <c r="U19" s="63">
        <f>SUM(F19:O19)-SUM(LARGE(F19:O19,{1,2}))</f>
        <v>199</v>
      </c>
      <c r="V19" s="60">
        <v>10.230449999999999</v>
      </c>
      <c r="Z19" s="69">
        <v>20</v>
      </c>
      <c r="AA19" s="69" t="s">
        <v>77</v>
      </c>
      <c r="AB19" s="69" t="s">
        <v>354</v>
      </c>
      <c r="AC19" s="69" t="s">
        <v>347</v>
      </c>
      <c r="AD19" s="72"/>
      <c r="AE19" t="str">
        <f t="shared" si="3"/>
        <v>M</v>
      </c>
    </row>
    <row r="20" spans="1:31" x14ac:dyDescent="0.3">
      <c r="A20" s="13">
        <v>18</v>
      </c>
      <c r="B20" s="13" t="s">
        <v>176</v>
      </c>
      <c r="C20" s="10">
        <f t="shared" si="0"/>
        <v>0</v>
      </c>
      <c r="D20" s="61" t="str">
        <f t="shared" si="1"/>
        <v>Bristol</v>
      </c>
      <c r="E20" s="10" t="str">
        <f t="shared" si="2"/>
        <v>M</v>
      </c>
      <c r="F20" s="23">
        <f>IFERROR(VLOOKUP(B20,'Round 1'!$B$4:$D$93,6,0),30)</f>
        <v>30</v>
      </c>
      <c r="G20" s="23">
        <f>IFERROR(VLOOKUP(B20,#REF!,6,0),29)</f>
        <v>29</v>
      </c>
      <c r="H20" s="23">
        <f>IFERROR(VLOOKUP(B20,#REF!,6,0),29)</f>
        <v>29</v>
      </c>
      <c r="I20" s="23">
        <f>IFERROR(VLOOKUP(B20,#REF!,6,0),29)</f>
        <v>29</v>
      </c>
      <c r="J20" s="23">
        <f>IFERROR(VLOOKUP(B20,#REF!,6,0),24)</f>
        <v>24</v>
      </c>
      <c r="K20" s="23">
        <f>IFERROR(VLOOKUP(B20,#REF!,6,0),20)</f>
        <v>20</v>
      </c>
      <c r="L20" s="23">
        <f>IFERROR(VLOOKUP(B20,#REF!,6,0),24)</f>
        <v>24</v>
      </c>
      <c r="M20" s="23">
        <f>IFERROR(VLOOKUP(B20,#REF!,6,0),27)</f>
        <v>27</v>
      </c>
      <c r="N20" s="23">
        <f>IFERROR(VLOOKUP(B20,#REF!,6,0),28)</f>
        <v>28</v>
      </c>
      <c r="O20" s="23">
        <f>IFERROR(VLOOKUP(B20,#REF!,6,0),18)</f>
        <v>18</v>
      </c>
      <c r="P20" s="23" t="e">
        <f>VLOOKUP(B20,#REF!,6,0)</f>
        <v>#REF!</v>
      </c>
      <c r="Q20" s="23" t="e">
        <f>VLOOKUP(B20,#REF!,6,0)</f>
        <v>#REF!</v>
      </c>
      <c r="R20" s="63">
        <f>SUM(F20:N20)-SUM(LARGE(F20:N20,{1,2}))</f>
        <v>181</v>
      </c>
      <c r="S20" s="35">
        <v>0.25469999999999998</v>
      </c>
      <c r="T20" s="23">
        <v>2</v>
      </c>
      <c r="U20" s="63">
        <f>SUM(F20:O20)-SUM(LARGE(F20:O20,{1,2}))</f>
        <v>199</v>
      </c>
      <c r="V20" s="60">
        <v>23.538525</v>
      </c>
      <c r="Z20" s="69">
        <v>10</v>
      </c>
      <c r="AA20" s="69" t="s">
        <v>580</v>
      </c>
      <c r="AB20" s="69" t="s">
        <v>351</v>
      </c>
      <c r="AC20" s="69" t="s">
        <v>347</v>
      </c>
      <c r="AD20" s="72"/>
      <c r="AE20" t="str">
        <f t="shared" si="3"/>
        <v>M</v>
      </c>
    </row>
    <row r="21" spans="1:31" x14ac:dyDescent="0.3">
      <c r="A21" s="13">
        <v>19</v>
      </c>
      <c r="B21" s="13" t="s">
        <v>374</v>
      </c>
      <c r="C21" s="10">
        <f t="shared" si="0"/>
        <v>0</v>
      </c>
      <c r="D21" s="61" t="str">
        <f t="shared" si="1"/>
        <v>Southampton</v>
      </c>
      <c r="E21" s="10" t="str">
        <f t="shared" si="2"/>
        <v>M</v>
      </c>
      <c r="F21" s="23">
        <f>IFERROR(VLOOKUP(B21,'Round 1'!$B$4:$D$93,6,0),30)</f>
        <v>30</v>
      </c>
      <c r="G21" s="23">
        <f>IFERROR(VLOOKUP(B21,#REF!,6,0),29)</f>
        <v>29</v>
      </c>
      <c r="H21" s="23">
        <f>IFERROR(VLOOKUP(B21,#REF!,6,0),29)</f>
        <v>29</v>
      </c>
      <c r="I21" s="23">
        <f>IFERROR(VLOOKUP(B21,#REF!,6,0),29)</f>
        <v>29</v>
      </c>
      <c r="J21" s="23">
        <f>IFERROR(VLOOKUP(B21,#REF!,6,0),24)</f>
        <v>24</v>
      </c>
      <c r="K21" s="23">
        <f>IFERROR(VLOOKUP(B21,#REF!,6,0),20)</f>
        <v>20</v>
      </c>
      <c r="L21" s="23">
        <f>IFERROR(VLOOKUP(B21,#REF!,6,0),24)</f>
        <v>24</v>
      </c>
      <c r="M21" s="23">
        <f>IFERROR(VLOOKUP(B21,#REF!,6,0),27)</f>
        <v>27</v>
      </c>
      <c r="N21" s="23">
        <f>IFERROR(VLOOKUP(B21,#REF!,6,0),28)</f>
        <v>28</v>
      </c>
      <c r="O21" s="23">
        <f>IFERROR(VLOOKUP(B21,#REF!,6,0),18)</f>
        <v>18</v>
      </c>
      <c r="P21" s="23">
        <v>21</v>
      </c>
      <c r="Q21" s="23" t="e">
        <f>VLOOKUP(B21,#REF!,6,0)</f>
        <v>#REF!</v>
      </c>
      <c r="R21" s="63">
        <f>SUM(F21:N21)-SUM(LARGE(F21:N21,{1,2}))</f>
        <v>181</v>
      </c>
      <c r="S21" s="35" t="e">
        <f>VLOOKUP(B21,#REF!,9,0)+#REF!</f>
        <v>#REF!</v>
      </c>
      <c r="T21" s="23" t="e">
        <f>VLOOKUP(B21,#REF!,22,0)+#REF!</f>
        <v>#REF!</v>
      </c>
      <c r="U21" s="63">
        <f>SUM(F21:O21)-SUM(LARGE(F21:O21,{1,2}))</f>
        <v>199</v>
      </c>
      <c r="V21" s="60">
        <v>7.541949999999999</v>
      </c>
      <c r="Z21" s="69">
        <v>16</v>
      </c>
      <c r="AA21" s="69" t="s">
        <v>581</v>
      </c>
      <c r="AB21" s="69" t="s">
        <v>358</v>
      </c>
      <c r="AC21" s="69" t="s">
        <v>347</v>
      </c>
      <c r="AD21" s="72"/>
      <c r="AE21" t="str">
        <f t="shared" si="3"/>
        <v>M</v>
      </c>
    </row>
    <row r="22" spans="1:31" x14ac:dyDescent="0.3">
      <c r="A22" s="13">
        <v>20</v>
      </c>
      <c r="B22" s="13" t="s">
        <v>359</v>
      </c>
      <c r="C22" s="10">
        <f t="shared" si="0"/>
        <v>0</v>
      </c>
      <c r="D22" s="61" t="str">
        <f t="shared" si="1"/>
        <v>Portsmouth</v>
      </c>
      <c r="E22" s="10" t="str">
        <f t="shared" si="2"/>
        <v>M</v>
      </c>
      <c r="F22" s="23">
        <f>IFERROR(VLOOKUP(B22,'Round 1'!$B$4:$D$93,6,0),30)</f>
        <v>30</v>
      </c>
      <c r="G22" s="23">
        <f>IFERROR(VLOOKUP(B22,#REF!,6,0),29)</f>
        <v>29</v>
      </c>
      <c r="H22" s="23">
        <f>IFERROR(VLOOKUP(B22,#REF!,6,0),29)</f>
        <v>29</v>
      </c>
      <c r="I22" s="23">
        <f>IFERROR(VLOOKUP(B22,#REF!,6,0),29)</f>
        <v>29</v>
      </c>
      <c r="J22" s="23">
        <f>IFERROR(VLOOKUP(B22,#REF!,6,0),24)</f>
        <v>24</v>
      </c>
      <c r="K22" s="23">
        <f>IFERROR(VLOOKUP(B22,#REF!,6,0),20)</f>
        <v>20</v>
      </c>
      <c r="L22" s="23">
        <f>IFERROR(VLOOKUP(B22,#REF!,6,0),24)</f>
        <v>24</v>
      </c>
      <c r="M22" s="23">
        <f>IFERROR(VLOOKUP(B22,#REF!,6,0),27)</f>
        <v>27</v>
      </c>
      <c r="N22" s="23">
        <f>IFERROR(VLOOKUP(B22,#REF!,6,0),28)</f>
        <v>28</v>
      </c>
      <c r="O22" s="23">
        <f>IFERROR(VLOOKUP(B22,#REF!,6,0),18)</f>
        <v>18</v>
      </c>
      <c r="P22" s="23">
        <v>21</v>
      </c>
      <c r="Q22" s="23">
        <v>28</v>
      </c>
      <c r="R22" s="63">
        <f>SUM(F22:N22)-SUM(LARGE(F22:N22,{1,2}))</f>
        <v>181</v>
      </c>
      <c r="S22" s="35">
        <v>0</v>
      </c>
      <c r="T22" s="23">
        <v>0</v>
      </c>
      <c r="U22" s="63">
        <f>SUM(F22:O22)-SUM(LARGE(F22:O22,{1,2}))</f>
        <v>199</v>
      </c>
      <c r="V22" s="60">
        <v>9.6149249999999995</v>
      </c>
      <c r="Z22" s="69">
        <v>21</v>
      </c>
      <c r="AA22" s="69" t="s">
        <v>360</v>
      </c>
      <c r="AB22" s="69" t="s">
        <v>351</v>
      </c>
      <c r="AC22" s="69" t="s">
        <v>347</v>
      </c>
      <c r="AD22" s="72"/>
      <c r="AE22" t="str">
        <f t="shared" si="3"/>
        <v>M</v>
      </c>
    </row>
    <row r="23" spans="1:31" x14ac:dyDescent="0.3">
      <c r="A23" s="13">
        <v>21</v>
      </c>
      <c r="B23" s="13" t="s">
        <v>475</v>
      </c>
      <c r="C23" s="10">
        <f t="shared" si="0"/>
        <v>0</v>
      </c>
      <c r="D23" s="61" t="str">
        <f t="shared" si="1"/>
        <v>Fareham</v>
      </c>
      <c r="E23" s="10" t="str">
        <f t="shared" si="2"/>
        <v>M</v>
      </c>
      <c r="F23" s="23">
        <f>IFERROR(VLOOKUP(B23,'Round 1'!$B$4:$D$93,6,0),30)</f>
        <v>30</v>
      </c>
      <c r="G23" s="23">
        <f>IFERROR(VLOOKUP(B23,#REF!,6,0),29)</f>
        <v>29</v>
      </c>
      <c r="H23" s="23">
        <f>IFERROR(VLOOKUP(B23,#REF!,6,0),29)</f>
        <v>29</v>
      </c>
      <c r="I23" s="23">
        <f>IFERROR(VLOOKUP(B23,#REF!,6,0),29)</f>
        <v>29</v>
      </c>
      <c r="J23" s="23">
        <f>IFERROR(VLOOKUP(B23,#REF!,6,0),24)</f>
        <v>24</v>
      </c>
      <c r="K23" s="23">
        <f>IFERROR(VLOOKUP(B23,#REF!,6,0),20)</f>
        <v>20</v>
      </c>
      <c r="L23" s="23">
        <f>IFERROR(VLOOKUP(B23,#REF!,6,0),24)</f>
        <v>24</v>
      </c>
      <c r="M23" s="23">
        <f>IFERROR(VLOOKUP(B23,#REF!,6,0),27)</f>
        <v>27</v>
      </c>
      <c r="N23" s="23">
        <f>IFERROR(VLOOKUP(B23,#REF!,6,0),28)</f>
        <v>28</v>
      </c>
      <c r="O23" s="23">
        <f>IFERROR(VLOOKUP(B23,#REF!,6,0),18)</f>
        <v>18</v>
      </c>
      <c r="P23" s="23">
        <v>21</v>
      </c>
      <c r="Q23" s="23">
        <v>28</v>
      </c>
      <c r="R23" s="63">
        <f>SUM(F23:N23)-SUM(LARGE(F23:N23,{1,2}))</f>
        <v>181</v>
      </c>
      <c r="S23" s="35">
        <v>0</v>
      </c>
      <c r="T23" s="23">
        <v>0</v>
      </c>
      <c r="U23" s="63">
        <f>SUM(F23:O23)-SUM(LARGE(F23:O23,{1,2}))</f>
        <v>199</v>
      </c>
      <c r="V23" s="60">
        <v>14.447150000000002</v>
      </c>
      <c r="Z23" s="69">
        <v>15</v>
      </c>
      <c r="AA23" s="69" t="s">
        <v>582</v>
      </c>
      <c r="AB23" s="69" t="s">
        <v>583</v>
      </c>
      <c r="AC23" s="69" t="s">
        <v>347</v>
      </c>
      <c r="AD23" s="72"/>
      <c r="AE23" t="e">
        <f t="shared" si="3"/>
        <v>#N/A</v>
      </c>
    </row>
    <row r="24" spans="1:31" x14ac:dyDescent="0.3">
      <c r="A24" s="13">
        <v>22</v>
      </c>
      <c r="B24" s="13" t="s">
        <v>448</v>
      </c>
      <c r="C24" s="10">
        <f t="shared" si="0"/>
        <v>0</v>
      </c>
      <c r="D24" s="61" t="str">
        <f t="shared" si="1"/>
        <v>Portsmouth</v>
      </c>
      <c r="E24" s="10" t="str">
        <f t="shared" si="2"/>
        <v>M</v>
      </c>
      <c r="F24" s="23">
        <f>IFERROR(VLOOKUP(B24,'Round 1'!$B$4:$D$93,6,0),30)</f>
        <v>30</v>
      </c>
      <c r="G24" s="23">
        <f>IFERROR(VLOOKUP(B24,#REF!,6,0),29)</f>
        <v>29</v>
      </c>
      <c r="H24" s="23">
        <f>IFERROR(VLOOKUP(B24,#REF!,6,0),29)</f>
        <v>29</v>
      </c>
      <c r="I24" s="23">
        <f>IFERROR(VLOOKUP(B24,#REF!,6,0),29)</f>
        <v>29</v>
      </c>
      <c r="J24" s="23">
        <f>IFERROR(VLOOKUP(B24,#REF!,6,0),24)</f>
        <v>24</v>
      </c>
      <c r="K24" s="23">
        <f>IFERROR(VLOOKUP(B24,#REF!,6,0),20)</f>
        <v>20</v>
      </c>
      <c r="L24" s="23">
        <f>IFERROR(VLOOKUP(B24,#REF!,6,0),24)</f>
        <v>24</v>
      </c>
      <c r="M24" s="23">
        <f>IFERROR(VLOOKUP(B24,#REF!,6,0),27)</f>
        <v>27</v>
      </c>
      <c r="N24" s="23">
        <f>IFERROR(VLOOKUP(B24,#REF!,6,0),28)</f>
        <v>28</v>
      </c>
      <c r="O24" s="23">
        <f>IFERROR(VLOOKUP(B24,#REF!,6,0),18)</f>
        <v>18</v>
      </c>
      <c r="P24" s="23">
        <v>21</v>
      </c>
      <c r="Q24" s="23" t="e">
        <f>VLOOKUP(B24,#REF!,6,0)</f>
        <v>#REF!</v>
      </c>
      <c r="R24" s="63">
        <f>SUM(F24:N24)-SUM(LARGE(F24:N24,{1,2}))</f>
        <v>181</v>
      </c>
      <c r="S24" s="35">
        <v>0</v>
      </c>
      <c r="T24" s="23">
        <v>0</v>
      </c>
      <c r="U24" s="63">
        <f>SUM(F24:O24)-SUM(LARGE(F24:O24,{1,2}))</f>
        <v>199</v>
      </c>
      <c r="V24" s="60">
        <v>14.970699999999999</v>
      </c>
      <c r="Z24" s="69">
        <v>23</v>
      </c>
      <c r="AA24" s="69" t="s">
        <v>584</v>
      </c>
      <c r="AB24" s="69"/>
      <c r="AC24" s="69" t="s">
        <v>347</v>
      </c>
      <c r="AD24" s="72"/>
      <c r="AE24" t="str">
        <f t="shared" si="3"/>
        <v>M</v>
      </c>
    </row>
    <row r="25" spans="1:31" x14ac:dyDescent="0.3">
      <c r="A25" s="13">
        <v>23</v>
      </c>
      <c r="B25" s="13" t="s">
        <v>300</v>
      </c>
      <c r="C25" s="10">
        <f t="shared" si="0"/>
        <v>0</v>
      </c>
      <c r="D25" s="61" t="str">
        <f t="shared" si="1"/>
        <v>Portsmouth</v>
      </c>
      <c r="E25" s="10" t="str">
        <f t="shared" si="2"/>
        <v>M</v>
      </c>
      <c r="F25" s="23">
        <f>IFERROR(VLOOKUP(B25,'Round 1'!$B$4:$D$93,6,0),30)</f>
        <v>30</v>
      </c>
      <c r="G25" s="23">
        <f>IFERROR(VLOOKUP(B25,#REF!,6,0),29)</f>
        <v>29</v>
      </c>
      <c r="H25" s="23">
        <f>IFERROR(VLOOKUP(B25,#REF!,6,0),29)</f>
        <v>29</v>
      </c>
      <c r="I25" s="23">
        <f>IFERROR(VLOOKUP(B25,#REF!,6,0),29)</f>
        <v>29</v>
      </c>
      <c r="J25" s="23">
        <f>IFERROR(VLOOKUP(B25,#REF!,6,0),24)</f>
        <v>24</v>
      </c>
      <c r="K25" s="23">
        <f>IFERROR(VLOOKUP(B25,#REF!,6,0),20)</f>
        <v>20</v>
      </c>
      <c r="L25" s="23">
        <f>IFERROR(VLOOKUP(B25,#REF!,6,0),24)</f>
        <v>24</v>
      </c>
      <c r="M25" s="23">
        <f>IFERROR(VLOOKUP(B25,#REF!,6,0),27)</f>
        <v>27</v>
      </c>
      <c r="N25" s="23">
        <f>IFERROR(VLOOKUP(B25,#REF!,6,0),28)</f>
        <v>28</v>
      </c>
      <c r="O25" s="23">
        <f>IFERROR(VLOOKUP(B25,#REF!,6,0),18)</f>
        <v>18</v>
      </c>
      <c r="P25" s="23" t="e">
        <f>VLOOKUP(B25,#REF!,6,0)</f>
        <v>#REF!</v>
      </c>
      <c r="Q25" s="23" t="e">
        <f>VLOOKUP(B25,#REF!,6,0)</f>
        <v>#REF!</v>
      </c>
      <c r="R25" s="63">
        <f>SUM(F25:N25)-SUM(LARGE(F25:N25,{1,2}))</f>
        <v>181</v>
      </c>
      <c r="S25" s="35">
        <v>0</v>
      </c>
      <c r="T25" s="23">
        <v>0</v>
      </c>
      <c r="U25" s="63">
        <f>SUM(F25:O25)-SUM(LARGE(F25:O25,{1,2}))</f>
        <v>199</v>
      </c>
      <c r="V25" s="60">
        <v>15.465949999999999</v>
      </c>
      <c r="Z25" s="69">
        <v>32</v>
      </c>
      <c r="AA25" s="69" t="s">
        <v>585</v>
      </c>
      <c r="AB25" s="69" t="s">
        <v>361</v>
      </c>
      <c r="AC25" s="69" t="s">
        <v>347</v>
      </c>
      <c r="AD25" s="72"/>
      <c r="AE25" t="e">
        <f t="shared" si="3"/>
        <v>#N/A</v>
      </c>
    </row>
    <row r="26" spans="1:31" x14ac:dyDescent="0.3">
      <c r="A26" s="13">
        <v>24</v>
      </c>
      <c r="B26" s="13" t="s">
        <v>586</v>
      </c>
      <c r="C26" s="10">
        <f t="shared" si="0"/>
        <v>0</v>
      </c>
      <c r="D26" s="61" t="str">
        <f t="shared" si="1"/>
        <v>Brighton</v>
      </c>
      <c r="E26" s="10" t="str">
        <f t="shared" si="2"/>
        <v>M</v>
      </c>
      <c r="F26" s="23">
        <f>IFERROR(VLOOKUP(B26,'Round 1'!$B$4:$D$93,6,0),30)</f>
        <v>30</v>
      </c>
      <c r="G26" s="23">
        <f>IFERROR(VLOOKUP(B26,#REF!,6,0),29)</f>
        <v>29</v>
      </c>
      <c r="H26" s="23">
        <f>IFERROR(VLOOKUP(B26,#REF!,6,0),29)</f>
        <v>29</v>
      </c>
      <c r="I26" s="23">
        <f>IFERROR(VLOOKUP(B26,#REF!,6,0),29)</f>
        <v>29</v>
      </c>
      <c r="J26" s="23">
        <f>IFERROR(VLOOKUP(B26,#REF!,6,0),24)</f>
        <v>24</v>
      </c>
      <c r="K26" s="23">
        <f>IFERROR(VLOOKUP(B26,#REF!,6,0),20)</f>
        <v>20</v>
      </c>
      <c r="L26" s="23">
        <f>IFERROR(VLOOKUP(B26,#REF!,6,0),24)</f>
        <v>24</v>
      </c>
      <c r="M26" s="23">
        <f>IFERROR(VLOOKUP(B26,#REF!,6,0),27)</f>
        <v>27</v>
      </c>
      <c r="N26" s="23">
        <f>IFERROR(VLOOKUP(B26,#REF!,6,0),28)</f>
        <v>28</v>
      </c>
      <c r="O26" s="23">
        <f>IFERROR(VLOOKUP(B26,#REF!,6,0),18)</f>
        <v>18</v>
      </c>
      <c r="P26" s="23" t="e">
        <f>VLOOKUP(B26,#REF!,6,0)</f>
        <v>#REF!</v>
      </c>
      <c r="Q26" s="23" t="e">
        <f>VLOOKUP(B26,#REF!,6,0)</f>
        <v>#REF!</v>
      </c>
      <c r="R26" s="63">
        <f>SUM(F26:N26)-SUM(LARGE(F26:N26,{1,2}))</f>
        <v>181</v>
      </c>
      <c r="S26" s="35">
        <v>0</v>
      </c>
      <c r="T26" s="23">
        <v>0</v>
      </c>
      <c r="U26" s="63">
        <f>SUM(F26:O26)-SUM(LARGE(F26:O26,{1,2}))</f>
        <v>199</v>
      </c>
      <c r="V26" s="60">
        <v>11.553474999999999</v>
      </c>
      <c r="Z26" s="69">
        <v>33</v>
      </c>
      <c r="AA26" s="69" t="s">
        <v>587</v>
      </c>
      <c r="AB26" s="69" t="s">
        <v>356</v>
      </c>
      <c r="AC26" s="69" t="s">
        <v>347</v>
      </c>
      <c r="AD26" s="72"/>
      <c r="AE26" t="str">
        <f t="shared" si="3"/>
        <v>M</v>
      </c>
    </row>
    <row r="27" spans="1:31" x14ac:dyDescent="0.3">
      <c r="A27" s="13">
        <v>25</v>
      </c>
      <c r="B27" s="13" t="s">
        <v>158</v>
      </c>
      <c r="C27" s="10">
        <f t="shared" si="0"/>
        <v>0</v>
      </c>
      <c r="D27" s="61" t="str">
        <f t="shared" si="1"/>
        <v>Portsmouth</v>
      </c>
      <c r="E27" s="10" t="str">
        <f t="shared" si="2"/>
        <v>M</v>
      </c>
      <c r="F27" s="23">
        <f>IFERROR(VLOOKUP(B27,'Round 1'!$B$4:$D$93,6,0),30)</f>
        <v>30</v>
      </c>
      <c r="G27" s="23">
        <f>IFERROR(VLOOKUP(B27,#REF!,6,0),29)</f>
        <v>29</v>
      </c>
      <c r="H27" s="23">
        <f>IFERROR(VLOOKUP(B27,#REF!,6,0),29)</f>
        <v>29</v>
      </c>
      <c r="I27" s="23">
        <f>IFERROR(VLOOKUP(B27,#REF!,6,0),29)</f>
        <v>29</v>
      </c>
      <c r="J27" s="23">
        <f>IFERROR(VLOOKUP(B27,#REF!,6,0),24)</f>
        <v>24</v>
      </c>
      <c r="K27" s="23">
        <f>IFERROR(VLOOKUP(B27,#REF!,6,0),20)</f>
        <v>20</v>
      </c>
      <c r="L27" s="23">
        <f>IFERROR(VLOOKUP(B27,#REF!,6,0),24)</f>
        <v>24</v>
      </c>
      <c r="M27" s="23">
        <f>IFERROR(VLOOKUP(B27,#REF!,6,0),27)</f>
        <v>27</v>
      </c>
      <c r="N27" s="23">
        <f>IFERROR(VLOOKUP(B27,#REF!,6,0),28)</f>
        <v>28</v>
      </c>
      <c r="O27" s="23">
        <f>IFERROR(VLOOKUP(B27,#REF!,6,0),18)</f>
        <v>18</v>
      </c>
      <c r="P27" s="23">
        <v>21</v>
      </c>
      <c r="Q27" s="23">
        <v>28</v>
      </c>
      <c r="R27" s="63">
        <f>SUM(F27:N27)-SUM(LARGE(F27:N27,{1,2}))</f>
        <v>181</v>
      </c>
      <c r="S27" s="35">
        <v>2</v>
      </c>
      <c r="T27" s="23">
        <v>2</v>
      </c>
      <c r="U27" s="63">
        <f>SUM(F27:O27)-SUM(LARGE(F27:O27,{1,2}))</f>
        <v>199</v>
      </c>
      <c r="V27" s="60">
        <v>3.6648499999999999</v>
      </c>
      <c r="Z27" s="69">
        <v>29</v>
      </c>
      <c r="AA27" s="69" t="s">
        <v>586</v>
      </c>
      <c r="AB27" s="69" t="s">
        <v>384</v>
      </c>
      <c r="AC27" s="69" t="s">
        <v>347</v>
      </c>
      <c r="AD27" s="72"/>
      <c r="AE27" t="str">
        <f t="shared" si="3"/>
        <v>M</v>
      </c>
    </row>
    <row r="28" spans="1:31" x14ac:dyDescent="0.3">
      <c r="A28" s="13">
        <v>26</v>
      </c>
      <c r="B28" s="13" t="s">
        <v>588</v>
      </c>
      <c r="C28" s="10">
        <f t="shared" si="0"/>
        <v>0</v>
      </c>
      <c r="D28" s="61" t="str">
        <f t="shared" si="1"/>
        <v>Southampton</v>
      </c>
      <c r="E28" s="10" t="str">
        <f t="shared" si="2"/>
        <v>M</v>
      </c>
      <c r="F28" s="23">
        <f>IFERROR(VLOOKUP(B28,'Round 1'!$B$4:$D$93,6,0),30)</f>
        <v>30</v>
      </c>
      <c r="G28" s="23">
        <f>IFERROR(VLOOKUP(B28,#REF!,6,0),29)</f>
        <v>29</v>
      </c>
      <c r="H28" s="23">
        <f>IFERROR(VLOOKUP(B28,#REF!,6,0),29)</f>
        <v>29</v>
      </c>
      <c r="I28" s="23">
        <f>IFERROR(VLOOKUP(B28,#REF!,6,0),29)</f>
        <v>29</v>
      </c>
      <c r="J28" s="23">
        <f>IFERROR(VLOOKUP(B28,#REF!,6,0),24)</f>
        <v>24</v>
      </c>
      <c r="K28" s="23">
        <f>IFERROR(VLOOKUP(B28,#REF!,6,0),20)</f>
        <v>20</v>
      </c>
      <c r="L28" s="23">
        <f>IFERROR(VLOOKUP(B28,#REF!,6,0),24)</f>
        <v>24</v>
      </c>
      <c r="M28" s="23">
        <f>IFERROR(VLOOKUP(B28,#REF!,6,0),27)</f>
        <v>27</v>
      </c>
      <c r="N28" s="23">
        <f>IFERROR(VLOOKUP(B28,#REF!,6,0),28)</f>
        <v>28</v>
      </c>
      <c r="O28" s="23">
        <f>IFERROR(VLOOKUP(B28,#REF!,6,0),18)</f>
        <v>18</v>
      </c>
      <c r="P28" s="23">
        <v>21</v>
      </c>
      <c r="Q28" s="23">
        <v>21</v>
      </c>
      <c r="R28" s="63">
        <f>SUM(F28:N28)-SUM(LARGE(F28:N28,{1,2}))</f>
        <v>181</v>
      </c>
      <c r="S28" s="35">
        <v>0</v>
      </c>
      <c r="T28" s="23">
        <v>0</v>
      </c>
      <c r="U28" s="63">
        <f>SUM(F28:O28)-SUM(LARGE(F28:O28,{1,2}))</f>
        <v>199</v>
      </c>
      <c r="V28" s="60">
        <v>16.074399999999997</v>
      </c>
      <c r="Z28" s="69">
        <v>31</v>
      </c>
      <c r="AA28" s="69" t="s">
        <v>573</v>
      </c>
      <c r="AB28" s="69" t="s">
        <v>351</v>
      </c>
      <c r="AC28" s="69" t="s">
        <v>347</v>
      </c>
      <c r="AD28" s="72"/>
      <c r="AE28" t="str">
        <f t="shared" si="3"/>
        <v>M</v>
      </c>
    </row>
    <row r="29" spans="1:31" x14ac:dyDescent="0.3">
      <c r="A29" s="13">
        <v>27</v>
      </c>
      <c r="B29" s="13" t="s">
        <v>420</v>
      </c>
      <c r="C29" s="10">
        <f t="shared" si="0"/>
        <v>0</v>
      </c>
      <c r="D29" s="61" t="str">
        <f t="shared" si="1"/>
        <v>Southampton</v>
      </c>
      <c r="E29" s="10" t="str">
        <f t="shared" si="2"/>
        <v>M</v>
      </c>
      <c r="F29" s="23">
        <f>IFERROR(VLOOKUP(B29,'Round 1'!$B$4:$D$93,6,0),30)</f>
        <v>30</v>
      </c>
      <c r="G29" s="23">
        <f>IFERROR(VLOOKUP(B29,#REF!,6,0),29)</f>
        <v>29</v>
      </c>
      <c r="H29" s="23">
        <f>IFERROR(VLOOKUP(B29,#REF!,6,0),29)</f>
        <v>29</v>
      </c>
      <c r="I29" s="23">
        <f>IFERROR(VLOOKUP(B29,#REF!,6,0),29)</f>
        <v>29</v>
      </c>
      <c r="J29" s="23">
        <f>IFERROR(VLOOKUP(B29,#REF!,6,0),24)</f>
        <v>24</v>
      </c>
      <c r="K29" s="23">
        <f>IFERROR(VLOOKUP(B29,#REF!,6,0),20)</f>
        <v>20</v>
      </c>
      <c r="L29" s="23">
        <f>IFERROR(VLOOKUP(B29,#REF!,6,0),24)</f>
        <v>24</v>
      </c>
      <c r="M29" s="23">
        <f>IFERROR(VLOOKUP(B29,#REF!,6,0),27)</f>
        <v>27</v>
      </c>
      <c r="N29" s="23">
        <f>IFERROR(VLOOKUP(B29,#REF!,6,0),28)</f>
        <v>28</v>
      </c>
      <c r="O29" s="23">
        <f>IFERROR(VLOOKUP(B29,#REF!,6,0),18)</f>
        <v>18</v>
      </c>
      <c r="P29" s="23" t="e">
        <f>VLOOKUP(B29,#REF!,6,0)</f>
        <v>#REF!</v>
      </c>
      <c r="Q29" s="23" t="e">
        <f>VLOOKUP(B29,#REF!,6,0)</f>
        <v>#REF!</v>
      </c>
      <c r="R29" s="63">
        <f>SUM(F29:N29)-SUM(LARGE(F29:N29,{1,2}))</f>
        <v>181</v>
      </c>
      <c r="S29" s="35">
        <v>0</v>
      </c>
      <c r="T29" s="23">
        <v>0</v>
      </c>
      <c r="U29" s="63">
        <f>SUM(F29:O29)-SUM(LARGE(F29:O29,{1,2}))</f>
        <v>199</v>
      </c>
      <c r="V29" s="60">
        <v>4.4006500000000006</v>
      </c>
      <c r="Z29" s="69">
        <v>26</v>
      </c>
      <c r="AA29" s="69" t="s">
        <v>13</v>
      </c>
      <c r="AB29" s="69" t="s">
        <v>352</v>
      </c>
      <c r="AC29" s="69" t="s">
        <v>347</v>
      </c>
      <c r="AD29" s="72" t="s">
        <v>363</v>
      </c>
      <c r="AE29" t="str">
        <f t="shared" si="3"/>
        <v>M</v>
      </c>
    </row>
    <row r="30" spans="1:31" x14ac:dyDescent="0.3">
      <c r="A30" s="13">
        <v>28</v>
      </c>
      <c r="B30" s="13" t="s">
        <v>589</v>
      </c>
      <c r="C30" s="10" t="str">
        <f t="shared" si="0"/>
        <v>0</v>
      </c>
      <c r="D30" s="61" t="str">
        <f t="shared" si="1"/>
        <v/>
      </c>
      <c r="E30" s="10" t="str">
        <f t="shared" si="2"/>
        <v>NM</v>
      </c>
      <c r="F30" s="23">
        <f>IFERROR(VLOOKUP(B30,'Round 1'!$B$4:$D$93,6,0),30)</f>
        <v>30</v>
      </c>
      <c r="G30" s="23">
        <f>IFERROR(VLOOKUP(B30,#REF!,6,0),29)</f>
        <v>29</v>
      </c>
      <c r="H30" s="23">
        <f>IFERROR(VLOOKUP(B30,#REF!,6,0),29)</f>
        <v>29</v>
      </c>
      <c r="I30" s="23">
        <f>IFERROR(VLOOKUP(B30,#REF!,6,0),29)</f>
        <v>29</v>
      </c>
      <c r="J30" s="23">
        <f>IFERROR(VLOOKUP(B30,#REF!,6,0),24)</f>
        <v>24</v>
      </c>
      <c r="K30" s="23">
        <f>IFERROR(VLOOKUP(B30,#REF!,6,0),20)</f>
        <v>20</v>
      </c>
      <c r="L30" s="23">
        <f>IFERROR(VLOOKUP(B30,#REF!,6,0),24)</f>
        <v>24</v>
      </c>
      <c r="M30" s="23">
        <f>IFERROR(VLOOKUP(B30,#REF!,6,0),27)</f>
        <v>27</v>
      </c>
      <c r="N30" s="23">
        <f>IFERROR(VLOOKUP(B30,#REF!,6,0),28)</f>
        <v>28</v>
      </c>
      <c r="O30" s="23">
        <f>IFERROR(VLOOKUP(B30,#REF!,6,0),18)</f>
        <v>18</v>
      </c>
      <c r="P30" s="23">
        <v>21</v>
      </c>
      <c r="Q30" s="23">
        <v>28</v>
      </c>
      <c r="R30" s="63">
        <f>SUM(F30:N30)-SUM(LARGE(F30:N30,{1,2}))</f>
        <v>181</v>
      </c>
      <c r="S30" s="35">
        <v>4.2450000000000001</v>
      </c>
      <c r="T30" s="23">
        <v>9</v>
      </c>
      <c r="U30" s="63">
        <f>SUM(F30:O30)-SUM(LARGE(F30:O30,{1,2}))</f>
        <v>199</v>
      </c>
      <c r="V30" s="60">
        <v>18.522349999999996</v>
      </c>
      <c r="Z30" s="69">
        <v>24</v>
      </c>
      <c r="AA30" s="69" t="s">
        <v>590</v>
      </c>
      <c r="AB30" s="69"/>
      <c r="AC30" s="69" t="s">
        <v>347</v>
      </c>
      <c r="AD30" s="72"/>
      <c r="AE30" t="str">
        <f t="shared" si="3"/>
        <v>M</v>
      </c>
    </row>
    <row r="31" spans="1:31" x14ac:dyDescent="0.3">
      <c r="A31" s="13">
        <v>29</v>
      </c>
      <c r="B31" s="13" t="s">
        <v>536</v>
      </c>
      <c r="C31" s="10" t="str">
        <f t="shared" si="0"/>
        <v>S</v>
      </c>
      <c r="D31" s="61" t="str">
        <f t="shared" si="1"/>
        <v>Bournemouth</v>
      </c>
      <c r="E31" s="10" t="str">
        <f t="shared" si="2"/>
        <v>M</v>
      </c>
      <c r="F31" s="23">
        <f>IFERROR(VLOOKUP(B31,'Round 1'!$B$4:$D$93,6,0),30)</f>
        <v>30</v>
      </c>
      <c r="G31" s="23">
        <f>IFERROR(VLOOKUP(B31,#REF!,6,0),29)</f>
        <v>29</v>
      </c>
      <c r="H31" s="23">
        <f>IFERROR(VLOOKUP(B31,#REF!,6,0),29)</f>
        <v>29</v>
      </c>
      <c r="I31" s="23">
        <f>IFERROR(VLOOKUP(B31,#REF!,6,0),29)</f>
        <v>29</v>
      </c>
      <c r="J31" s="23">
        <f>IFERROR(VLOOKUP(B31,#REF!,6,0),24)</f>
        <v>24</v>
      </c>
      <c r="K31" s="23">
        <f>IFERROR(VLOOKUP(B31,#REF!,6,0),20)</f>
        <v>20</v>
      </c>
      <c r="L31" s="23">
        <f>IFERROR(VLOOKUP(B31,#REF!,6,0),24)</f>
        <v>24</v>
      </c>
      <c r="M31" s="23">
        <f>IFERROR(VLOOKUP(B31,#REF!,6,0),27)</f>
        <v>27</v>
      </c>
      <c r="N31" s="23">
        <f>IFERROR(VLOOKUP(B31,#REF!,6,0),28)</f>
        <v>28</v>
      </c>
      <c r="O31" s="23">
        <f>IFERROR(VLOOKUP(B31,#REF!,6,0),18)</f>
        <v>18</v>
      </c>
      <c r="P31" s="23" t="e">
        <f>VLOOKUP(B31,#REF!,6,0)</f>
        <v>#REF!</v>
      </c>
      <c r="Q31" s="23" t="e">
        <f>VLOOKUP(B31,#REF!,6,0)</f>
        <v>#REF!</v>
      </c>
      <c r="R31" s="63">
        <f>SUM(F31:N31)-SUM(LARGE(F31:N31,{1,2}))</f>
        <v>181</v>
      </c>
      <c r="S31" s="35">
        <v>0</v>
      </c>
      <c r="T31" s="23">
        <v>0</v>
      </c>
      <c r="U31" s="63">
        <f>SUM(F31:O31)-SUM(LARGE(F31:O31,{1,2}))</f>
        <v>199</v>
      </c>
      <c r="V31" s="60">
        <v>2.7734000000000005</v>
      </c>
      <c r="Z31" s="69">
        <v>28</v>
      </c>
      <c r="AA31" s="69" t="s">
        <v>591</v>
      </c>
      <c r="AB31" s="69" t="s">
        <v>362</v>
      </c>
      <c r="AC31" s="69" t="s">
        <v>347</v>
      </c>
      <c r="AD31" s="72"/>
      <c r="AE31" t="str">
        <f t="shared" si="3"/>
        <v>M</v>
      </c>
    </row>
    <row r="32" spans="1:31" x14ac:dyDescent="0.3">
      <c r="A32" s="13">
        <v>30</v>
      </c>
      <c r="B32" s="13" t="s">
        <v>414</v>
      </c>
      <c r="C32" s="10" t="str">
        <f t="shared" si="0"/>
        <v>0</v>
      </c>
      <c r="D32" s="61" t="str">
        <f t="shared" si="1"/>
        <v/>
      </c>
      <c r="E32" s="10" t="str">
        <f t="shared" si="2"/>
        <v>NM</v>
      </c>
      <c r="F32" s="23">
        <f>IFERROR(VLOOKUP(B32,'Round 1'!$B$4:$D$93,6,0),30)</f>
        <v>30</v>
      </c>
      <c r="G32" s="23">
        <f>IFERROR(VLOOKUP(B32,#REF!,6,0),29)</f>
        <v>29</v>
      </c>
      <c r="H32" s="23">
        <f>IFERROR(VLOOKUP(B32,#REF!,6,0),29)</f>
        <v>29</v>
      </c>
      <c r="I32" s="23">
        <f>IFERROR(VLOOKUP(B32,#REF!,6,0),29)</f>
        <v>29</v>
      </c>
      <c r="J32" s="23">
        <f>IFERROR(VLOOKUP(B32,#REF!,6,0),24)</f>
        <v>24</v>
      </c>
      <c r="K32" s="23">
        <f>IFERROR(VLOOKUP(B32,#REF!,6,0),20)</f>
        <v>20</v>
      </c>
      <c r="L32" s="23">
        <f>IFERROR(VLOOKUP(B32,#REF!,6,0),24)</f>
        <v>24</v>
      </c>
      <c r="M32" s="23">
        <f>IFERROR(VLOOKUP(B32,#REF!,6,0),27)</f>
        <v>27</v>
      </c>
      <c r="N32" s="23">
        <f>IFERROR(VLOOKUP(B32,#REF!,6,0),28)</f>
        <v>28</v>
      </c>
      <c r="O32" s="23">
        <f>IFERROR(VLOOKUP(B32,#REF!,6,0),18)</f>
        <v>18</v>
      </c>
      <c r="P32" s="23">
        <v>21</v>
      </c>
      <c r="Q32" s="23">
        <v>28</v>
      </c>
      <c r="R32" s="63">
        <f>SUM(F32:N32)-SUM(LARGE(F32:N32,{1,2}))</f>
        <v>181</v>
      </c>
      <c r="S32" s="35">
        <v>0</v>
      </c>
      <c r="T32" s="23">
        <v>0</v>
      </c>
      <c r="U32" s="63">
        <f>SUM(F32:O32)-SUM(LARGE(F32:O32,{1,2}))</f>
        <v>199</v>
      </c>
      <c r="V32" s="60">
        <v>7.8815499999999998</v>
      </c>
      <c r="Z32" s="69">
        <v>38</v>
      </c>
      <c r="AA32" s="69" t="s">
        <v>592</v>
      </c>
      <c r="AB32" s="69" t="s">
        <v>400</v>
      </c>
      <c r="AC32" s="69" t="s">
        <v>347</v>
      </c>
      <c r="AD32" s="72"/>
      <c r="AE32" t="str">
        <f t="shared" si="3"/>
        <v>M</v>
      </c>
    </row>
    <row r="33" spans="1:31" x14ac:dyDescent="0.3">
      <c r="A33" s="13">
        <v>31</v>
      </c>
      <c r="B33" s="13" t="s">
        <v>4</v>
      </c>
      <c r="C33" s="10">
        <f t="shared" si="0"/>
        <v>0</v>
      </c>
      <c r="D33" s="61" t="str">
        <f t="shared" si="1"/>
        <v>Southampton</v>
      </c>
      <c r="E33" s="10" t="str">
        <f t="shared" si="2"/>
        <v>M</v>
      </c>
      <c r="F33" s="23">
        <f>IFERROR(VLOOKUP(B33,'Round 1'!$B$4:$D$93,6,0),30)</f>
        <v>30</v>
      </c>
      <c r="G33" s="23">
        <f>IFERROR(VLOOKUP(B33,#REF!,6,0),29)</f>
        <v>29</v>
      </c>
      <c r="H33" s="23">
        <f>IFERROR(VLOOKUP(B33,#REF!,6,0),29)</f>
        <v>29</v>
      </c>
      <c r="I33" s="23">
        <f>IFERROR(VLOOKUP(B33,#REF!,6,0),29)</f>
        <v>29</v>
      </c>
      <c r="J33" s="23">
        <f>IFERROR(VLOOKUP(B33,#REF!,6,0),24)</f>
        <v>24</v>
      </c>
      <c r="K33" s="23">
        <f>IFERROR(VLOOKUP(B33,#REF!,6,0),20)</f>
        <v>20</v>
      </c>
      <c r="L33" s="23">
        <f>IFERROR(VLOOKUP(B33,#REF!,6,0),24)</f>
        <v>24</v>
      </c>
      <c r="M33" s="23">
        <f>IFERROR(VLOOKUP(B33,#REF!,6,0),27)</f>
        <v>27</v>
      </c>
      <c r="N33" s="23">
        <f>IFERROR(VLOOKUP(B33,#REF!,6,0),28)</f>
        <v>28</v>
      </c>
      <c r="O33" s="23">
        <f>IFERROR(VLOOKUP(B33,#REF!,6,0),18)</f>
        <v>18</v>
      </c>
      <c r="P33" s="23" t="e">
        <f>VLOOKUP(B33,#REF!,6,0)</f>
        <v>#REF!</v>
      </c>
      <c r="Q33" s="23" t="e">
        <f>VLOOKUP(B33,#REF!,6,0)</f>
        <v>#REF!</v>
      </c>
      <c r="R33" s="63">
        <f>SUM(F33:N33)-SUM(LARGE(F33:N33,{1,2}))</f>
        <v>181</v>
      </c>
      <c r="S33" s="35">
        <v>0.25469999999999998</v>
      </c>
      <c r="T33" s="23">
        <v>2</v>
      </c>
      <c r="U33" s="63">
        <f>SUM(F33:O33)-SUM(LARGE(F33:O33,{1,2}))</f>
        <v>199</v>
      </c>
      <c r="V33" s="60">
        <v>8.8012999999999995</v>
      </c>
      <c r="Z33" s="69">
        <v>25</v>
      </c>
      <c r="AA33" s="69" t="s">
        <v>30</v>
      </c>
      <c r="AB33" s="69" t="s">
        <v>366</v>
      </c>
      <c r="AC33" s="69" t="s">
        <v>347</v>
      </c>
      <c r="AD33" s="72"/>
      <c r="AE33" t="str">
        <f t="shared" si="3"/>
        <v>M</v>
      </c>
    </row>
    <row r="34" spans="1:31" x14ac:dyDescent="0.3">
      <c r="A34" s="13">
        <v>32</v>
      </c>
      <c r="B34" s="13" t="s">
        <v>558</v>
      </c>
      <c r="C34" s="10" t="str">
        <f t="shared" si="0"/>
        <v>S</v>
      </c>
      <c r="D34" s="61" t="str">
        <f t="shared" si="1"/>
        <v>IOW</v>
      </c>
      <c r="E34" s="10" t="str">
        <f t="shared" si="2"/>
        <v>M</v>
      </c>
      <c r="F34" s="23">
        <f>IFERROR(VLOOKUP(B34,'Round 1'!$B$4:$D$93,6,0),30)</f>
        <v>30</v>
      </c>
      <c r="G34" s="23">
        <f>IFERROR(VLOOKUP(B34,#REF!,6,0),29)</f>
        <v>29</v>
      </c>
      <c r="H34" s="23">
        <f>IFERROR(VLOOKUP(B34,#REF!,6,0),29)</f>
        <v>29</v>
      </c>
      <c r="I34" s="23">
        <f>IFERROR(VLOOKUP(B34,#REF!,6,0),29)</f>
        <v>29</v>
      </c>
      <c r="J34" s="23">
        <f>IFERROR(VLOOKUP(B34,#REF!,6,0),24)</f>
        <v>24</v>
      </c>
      <c r="K34" s="23">
        <f>IFERROR(VLOOKUP(B34,#REF!,6,0),20)</f>
        <v>20</v>
      </c>
      <c r="L34" s="23">
        <f>IFERROR(VLOOKUP(B34,#REF!,6,0),24)</f>
        <v>24</v>
      </c>
      <c r="M34" s="23">
        <f>IFERROR(VLOOKUP(B34,#REF!,6,0),27)</f>
        <v>27</v>
      </c>
      <c r="N34" s="23">
        <f>IFERROR(VLOOKUP(B34,#REF!,6,0),28)</f>
        <v>28</v>
      </c>
      <c r="O34" s="23">
        <f>IFERROR(VLOOKUP(B34,#REF!,6,0),18)</f>
        <v>18</v>
      </c>
      <c r="P34" s="23" t="e">
        <f>VLOOKUP(B34,#REF!,6,0)</f>
        <v>#REF!</v>
      </c>
      <c r="Q34" s="23">
        <v>28</v>
      </c>
      <c r="R34" s="63">
        <f>SUM(F34:N34)-SUM(LARGE(F34:N34,{1,2}))</f>
        <v>181</v>
      </c>
      <c r="S34" s="35">
        <v>0</v>
      </c>
      <c r="T34" s="23">
        <v>0</v>
      </c>
      <c r="U34" s="63">
        <f>SUM(F34:O34)-SUM(LARGE(F34:O34,{1,2}))</f>
        <v>199</v>
      </c>
      <c r="V34" s="60">
        <v>10.690325</v>
      </c>
      <c r="Z34" s="69">
        <v>27</v>
      </c>
      <c r="AA34" s="69" t="s">
        <v>5</v>
      </c>
      <c r="AB34" s="69" t="s">
        <v>375</v>
      </c>
      <c r="AC34" s="69" t="s">
        <v>347</v>
      </c>
      <c r="AD34" s="72"/>
      <c r="AE34" t="str">
        <f t="shared" si="3"/>
        <v>M</v>
      </c>
    </row>
    <row r="35" spans="1:31" x14ac:dyDescent="0.3">
      <c r="A35" s="13">
        <v>33</v>
      </c>
      <c r="B35" s="13" t="s">
        <v>593</v>
      </c>
      <c r="C35" s="10" t="str">
        <f t="shared" ref="C35:C66" si="4">IFERROR(VLOOKUP(B35,$AA$4:$AD$92,4,0),"0")</f>
        <v>S</v>
      </c>
      <c r="D35" s="61" t="str">
        <f t="shared" ref="D35:D66" si="5">IFERROR(VLOOKUP(B35,$AA$4:$AD$92,2,0),"")</f>
        <v>Weston Super Mare</v>
      </c>
      <c r="E35" s="10" t="str">
        <f t="shared" ref="E35:E66" si="6">IFERROR(VLOOKUP(B35,$AA$4:$AD$92,3,0),"NM")</f>
        <v>M</v>
      </c>
      <c r="F35" s="23">
        <f>IFERROR(VLOOKUP(B35,'Round 1'!$B$4:$D$93,6,0),30)</f>
        <v>30</v>
      </c>
      <c r="G35" s="23">
        <f>IFERROR(VLOOKUP(B35,#REF!,6,0),29)</f>
        <v>29</v>
      </c>
      <c r="H35" s="23">
        <f>IFERROR(VLOOKUP(B35,#REF!,6,0),29)</f>
        <v>29</v>
      </c>
      <c r="I35" s="23">
        <f>IFERROR(VLOOKUP(B35,#REF!,6,0),29)</f>
        <v>29</v>
      </c>
      <c r="J35" s="23">
        <f>IFERROR(VLOOKUP(B35,#REF!,6,0),24)</f>
        <v>24</v>
      </c>
      <c r="K35" s="23">
        <f>IFERROR(VLOOKUP(B35,#REF!,6,0),20)</f>
        <v>20</v>
      </c>
      <c r="L35" s="23">
        <f>IFERROR(VLOOKUP(B35,#REF!,6,0),24)</f>
        <v>24</v>
      </c>
      <c r="M35" s="23">
        <f>IFERROR(VLOOKUP(B35,#REF!,6,0),27)</f>
        <v>27</v>
      </c>
      <c r="N35" s="23">
        <f>IFERROR(VLOOKUP(B35,#REF!,6,0),28)</f>
        <v>28</v>
      </c>
      <c r="O35" s="23">
        <f>IFERROR(VLOOKUP(B35,#REF!,6,0),18)</f>
        <v>18</v>
      </c>
      <c r="P35" s="23">
        <v>21</v>
      </c>
      <c r="Q35" s="23">
        <v>28</v>
      </c>
      <c r="R35" s="63">
        <f>SUM(F35:N35)-SUM(LARGE(F35:N35,{1,2}))</f>
        <v>181</v>
      </c>
      <c r="S35" s="35">
        <v>0</v>
      </c>
      <c r="T35" s="23">
        <v>0</v>
      </c>
      <c r="U35" s="63">
        <f>SUM(F35:O35)-SUM(LARGE(F35:O35,{1,2}))</f>
        <v>199</v>
      </c>
      <c r="V35" s="60">
        <v>6.1410999999999998</v>
      </c>
      <c r="Z35" s="69">
        <v>39</v>
      </c>
      <c r="AA35" s="69" t="s">
        <v>73</v>
      </c>
      <c r="AB35" s="69" t="s">
        <v>362</v>
      </c>
      <c r="AC35" s="69" t="s">
        <v>347</v>
      </c>
      <c r="AD35" s="72"/>
      <c r="AE35" t="str">
        <f t="shared" si="3"/>
        <v>M</v>
      </c>
    </row>
    <row r="36" spans="1:31" x14ac:dyDescent="0.3">
      <c r="A36" s="13">
        <v>34</v>
      </c>
      <c r="B36" s="13" t="s">
        <v>544</v>
      </c>
      <c r="C36" s="10">
        <f t="shared" si="4"/>
        <v>0</v>
      </c>
      <c r="D36" s="61" t="str">
        <f t="shared" si="5"/>
        <v>Somerset</v>
      </c>
      <c r="E36" s="10" t="str">
        <f t="shared" si="6"/>
        <v>M</v>
      </c>
      <c r="F36" s="23">
        <f>IFERROR(VLOOKUP(B36,'Round 1'!$B$4:$D$93,6,0),30)</f>
        <v>30</v>
      </c>
      <c r="G36" s="23">
        <f>IFERROR(VLOOKUP(B36,#REF!,6,0),29)</f>
        <v>29</v>
      </c>
      <c r="H36" s="23">
        <f>IFERROR(VLOOKUP(B36,#REF!,6,0),29)</f>
        <v>29</v>
      </c>
      <c r="I36" s="23">
        <f>IFERROR(VLOOKUP(B36,#REF!,6,0),29)</f>
        <v>29</v>
      </c>
      <c r="J36" s="23">
        <f>IFERROR(VLOOKUP(B36,#REF!,6,0),24)</f>
        <v>24</v>
      </c>
      <c r="K36" s="23">
        <f>IFERROR(VLOOKUP(B36,#REF!,6,0),20)</f>
        <v>20</v>
      </c>
      <c r="L36" s="23">
        <f>IFERROR(VLOOKUP(B36,#REF!,6,0),24)</f>
        <v>24</v>
      </c>
      <c r="M36" s="23">
        <f>IFERROR(VLOOKUP(B36,#REF!,6,0),27)</f>
        <v>27</v>
      </c>
      <c r="N36" s="23">
        <f>IFERROR(VLOOKUP(B36,#REF!,6,0),28)</f>
        <v>28</v>
      </c>
      <c r="O36" s="23">
        <f>IFERROR(VLOOKUP(B36,#REF!,6,0),18)</f>
        <v>18</v>
      </c>
      <c r="P36" s="23">
        <v>21</v>
      </c>
      <c r="Q36" s="23">
        <v>28</v>
      </c>
      <c r="R36" s="63">
        <f>SUM(F36:N36)-SUM(LARGE(F36:N36,{1,2}))</f>
        <v>181</v>
      </c>
      <c r="S36" s="35">
        <v>0</v>
      </c>
      <c r="T36" s="23">
        <v>0</v>
      </c>
      <c r="U36" s="63">
        <f>SUM(F36:O36)-SUM(LARGE(F36:O36,{1,2}))</f>
        <v>199</v>
      </c>
      <c r="V36" s="60">
        <v>7.1457499999999987</v>
      </c>
      <c r="Z36" s="69">
        <v>37</v>
      </c>
      <c r="AA36" s="69" t="s">
        <v>594</v>
      </c>
      <c r="AB36" s="69" t="s">
        <v>595</v>
      </c>
      <c r="AC36" s="69" t="s">
        <v>347</v>
      </c>
      <c r="AD36" s="72"/>
      <c r="AE36" t="str">
        <f t="shared" ref="AE36:AE67" si="7">VLOOKUP(AA36,$B$3:$E$104,4,0)</f>
        <v>M</v>
      </c>
    </row>
    <row r="37" spans="1:31" x14ac:dyDescent="0.3">
      <c r="A37" s="13">
        <v>35</v>
      </c>
      <c r="B37" s="13" t="s">
        <v>596</v>
      </c>
      <c r="C37" s="10" t="str">
        <f t="shared" si="4"/>
        <v>S</v>
      </c>
      <c r="D37" s="61" t="str">
        <f t="shared" si="5"/>
        <v>Portsmouth</v>
      </c>
      <c r="E37" s="10" t="str">
        <f t="shared" si="6"/>
        <v>M</v>
      </c>
      <c r="F37" s="23">
        <f>IFERROR(VLOOKUP(B37,'Round 1'!$B$4:$D$93,6,0),30)</f>
        <v>30</v>
      </c>
      <c r="G37" s="23">
        <f>IFERROR(VLOOKUP(B37,#REF!,6,0),29)</f>
        <v>29</v>
      </c>
      <c r="H37" s="23">
        <f>IFERROR(VLOOKUP(B37,#REF!,6,0),29)</f>
        <v>29</v>
      </c>
      <c r="I37" s="23">
        <f>IFERROR(VLOOKUP(B37,#REF!,6,0),29)</f>
        <v>29</v>
      </c>
      <c r="J37" s="23">
        <f>IFERROR(VLOOKUP(B37,#REF!,6,0),24)</f>
        <v>24</v>
      </c>
      <c r="K37" s="23">
        <f>IFERROR(VLOOKUP(B37,#REF!,6,0),20)</f>
        <v>20</v>
      </c>
      <c r="L37" s="23">
        <f>IFERROR(VLOOKUP(B37,#REF!,6,0),24)</f>
        <v>24</v>
      </c>
      <c r="M37" s="23">
        <f>IFERROR(VLOOKUP(B37,#REF!,6,0),27)</f>
        <v>27</v>
      </c>
      <c r="N37" s="23">
        <f>IFERROR(VLOOKUP(B37,#REF!,6,0),28)</f>
        <v>28</v>
      </c>
      <c r="O37" s="23">
        <f>IFERROR(VLOOKUP(B37,#REF!,6,0),18)</f>
        <v>18</v>
      </c>
      <c r="P37" s="23">
        <v>21</v>
      </c>
      <c r="Q37" s="23" t="e">
        <f>VLOOKUP(B37,#REF!,6,0)</f>
        <v>#REF!</v>
      </c>
      <c r="R37" s="63">
        <f>SUM(F37:N37)-SUM(LARGE(F37:N37,{1,2}))</f>
        <v>181</v>
      </c>
      <c r="S37" s="35">
        <v>0</v>
      </c>
      <c r="T37" s="23">
        <v>0</v>
      </c>
      <c r="U37" s="63">
        <f>SUM(F37:O37)-SUM(LARGE(F37:O37,{1,2}))</f>
        <v>199</v>
      </c>
      <c r="V37" s="60">
        <v>7.655149999999999</v>
      </c>
      <c r="Z37" s="69">
        <v>42</v>
      </c>
      <c r="AA37" s="69" t="s">
        <v>108</v>
      </c>
      <c r="AB37" s="69" t="s">
        <v>377</v>
      </c>
      <c r="AC37" s="88" t="s">
        <v>347</v>
      </c>
      <c r="AD37" s="69"/>
      <c r="AE37" t="str">
        <f t="shared" si="7"/>
        <v>M</v>
      </c>
    </row>
    <row r="38" spans="1:31" x14ac:dyDescent="0.3">
      <c r="A38" s="13">
        <v>36</v>
      </c>
      <c r="B38" s="13" t="s">
        <v>12</v>
      </c>
      <c r="C38" s="10">
        <f t="shared" si="4"/>
        <v>0</v>
      </c>
      <c r="D38" s="61" t="str">
        <f t="shared" si="5"/>
        <v>Portsmouth</v>
      </c>
      <c r="E38" s="10" t="str">
        <f t="shared" si="6"/>
        <v>M</v>
      </c>
      <c r="F38" s="23">
        <f>IFERROR(VLOOKUP(B38,'Round 1'!$B$4:$D$93,6,0),30)</f>
        <v>30</v>
      </c>
      <c r="G38" s="23">
        <f>IFERROR(VLOOKUP(B38,#REF!,6,0),29)</f>
        <v>29</v>
      </c>
      <c r="H38" s="23">
        <f>IFERROR(VLOOKUP(B38,#REF!,6,0),29)</f>
        <v>29</v>
      </c>
      <c r="I38" s="23">
        <f>IFERROR(VLOOKUP(B38,#REF!,6,0),29)</f>
        <v>29</v>
      </c>
      <c r="J38" s="23">
        <f>IFERROR(VLOOKUP(B38,#REF!,6,0),24)</f>
        <v>24</v>
      </c>
      <c r="K38" s="23">
        <f>IFERROR(VLOOKUP(B38,#REF!,6,0),20)</f>
        <v>20</v>
      </c>
      <c r="L38" s="23">
        <f>IFERROR(VLOOKUP(B38,#REF!,6,0),24)</f>
        <v>24</v>
      </c>
      <c r="M38" s="23">
        <f>IFERROR(VLOOKUP(B38,#REF!,6,0),27)</f>
        <v>27</v>
      </c>
      <c r="N38" s="23">
        <f>IFERROR(VLOOKUP(B38,#REF!,6,0),28)</f>
        <v>28</v>
      </c>
      <c r="O38" s="23">
        <f>IFERROR(VLOOKUP(B38,#REF!,6,0),18)</f>
        <v>18</v>
      </c>
      <c r="P38" s="23" t="e">
        <f>VLOOKUP(B38,#REF!,6,0)</f>
        <v>#REF!</v>
      </c>
      <c r="Q38" s="23" t="e">
        <f>VLOOKUP(B38,#REF!,6,0)</f>
        <v>#REF!</v>
      </c>
      <c r="R38" s="63">
        <f>SUM(F38:N38)-SUM(LARGE(F38:N38,{1,2}))</f>
        <v>181</v>
      </c>
      <c r="S38" s="35">
        <v>0</v>
      </c>
      <c r="T38" s="23">
        <v>0</v>
      </c>
      <c r="U38" s="63">
        <f>SUM(F38:O38)-SUM(LARGE(F38:O38,{1,2}))</f>
        <v>199</v>
      </c>
      <c r="V38" s="60">
        <v>3.8983250000000003</v>
      </c>
      <c r="Z38" s="69">
        <v>35</v>
      </c>
      <c r="AA38" s="69" t="s">
        <v>593</v>
      </c>
      <c r="AB38" s="69" t="s">
        <v>570</v>
      </c>
      <c r="AC38" s="69" t="s">
        <v>347</v>
      </c>
      <c r="AD38" s="72" t="s">
        <v>363</v>
      </c>
      <c r="AE38" t="str">
        <f t="shared" si="7"/>
        <v>M</v>
      </c>
    </row>
    <row r="39" spans="1:31" x14ac:dyDescent="0.3">
      <c r="A39" s="13">
        <v>37</v>
      </c>
      <c r="B39" s="13" t="s">
        <v>581</v>
      </c>
      <c r="C39" s="10">
        <f t="shared" si="4"/>
        <v>0</v>
      </c>
      <c r="D39" s="61" t="str">
        <f t="shared" si="5"/>
        <v>Dorchester</v>
      </c>
      <c r="E39" s="10" t="str">
        <f t="shared" si="6"/>
        <v>M</v>
      </c>
      <c r="F39" s="23">
        <f>IFERROR(VLOOKUP(B39,'Round 1'!$B$4:$D$93,6,0),30)</f>
        <v>30</v>
      </c>
      <c r="G39" s="23">
        <f>IFERROR(VLOOKUP(B39,#REF!,6,0),29)</f>
        <v>29</v>
      </c>
      <c r="H39" s="23">
        <f>IFERROR(VLOOKUP(B39,#REF!,6,0),29)</f>
        <v>29</v>
      </c>
      <c r="I39" s="23">
        <f>IFERROR(VLOOKUP(B39,#REF!,6,0),29)</f>
        <v>29</v>
      </c>
      <c r="J39" s="23">
        <f>IFERROR(VLOOKUP(B39,#REF!,6,0),24)</f>
        <v>24</v>
      </c>
      <c r="K39" s="23">
        <f>IFERROR(VLOOKUP(B39,#REF!,6,0),20)</f>
        <v>20</v>
      </c>
      <c r="L39" s="23">
        <f>IFERROR(VLOOKUP(B39,#REF!,6,0),24)</f>
        <v>24</v>
      </c>
      <c r="M39" s="23">
        <f>IFERROR(VLOOKUP(B39,#REF!,6,0),27)</f>
        <v>27</v>
      </c>
      <c r="N39" s="23">
        <f>IFERROR(VLOOKUP(B39,#REF!,6,0),28)</f>
        <v>28</v>
      </c>
      <c r="O39" s="23">
        <f>IFERROR(VLOOKUP(B39,#REF!,6,0),18)</f>
        <v>18</v>
      </c>
      <c r="P39" s="23" t="e">
        <f>VLOOKUP(B39,#REF!,6,0)</f>
        <v>#REF!</v>
      </c>
      <c r="Q39" s="23">
        <v>28</v>
      </c>
      <c r="R39" s="63">
        <f>SUM(F39:N39)-SUM(LARGE(F39:N39,{1,2}))</f>
        <v>181</v>
      </c>
      <c r="S39" s="35">
        <v>0</v>
      </c>
      <c r="T39" s="23">
        <v>0</v>
      </c>
      <c r="U39" s="63">
        <f>SUM(F39:O39)-SUM(LARGE(F39:O39,{1,2}))</f>
        <v>199</v>
      </c>
      <c r="V39" s="60">
        <v>1.096625</v>
      </c>
      <c r="Z39" s="69">
        <v>41</v>
      </c>
      <c r="AA39" s="69" t="s">
        <v>411</v>
      </c>
      <c r="AB39" s="69" t="s">
        <v>597</v>
      </c>
      <c r="AC39" s="69" t="s">
        <v>347</v>
      </c>
      <c r="AD39" s="72"/>
      <c r="AE39" t="str">
        <f t="shared" si="7"/>
        <v>M</v>
      </c>
    </row>
    <row r="40" spans="1:31" x14ac:dyDescent="0.3">
      <c r="A40" s="13">
        <v>38</v>
      </c>
      <c r="B40" s="13" t="s">
        <v>541</v>
      </c>
      <c r="C40" s="10">
        <f t="shared" si="4"/>
        <v>0</v>
      </c>
      <c r="D40" s="61" t="str">
        <f t="shared" si="5"/>
        <v>Bournemouth</v>
      </c>
      <c r="E40" s="10" t="str">
        <f t="shared" si="6"/>
        <v>M</v>
      </c>
      <c r="F40" s="23">
        <f>IFERROR(VLOOKUP(B40,'Round 1'!$B$4:$D$93,6,0),30)</f>
        <v>30</v>
      </c>
      <c r="G40" s="23">
        <f>IFERROR(VLOOKUP(B40,#REF!,6,0),29)</f>
        <v>29</v>
      </c>
      <c r="H40" s="23">
        <f>IFERROR(VLOOKUP(B40,#REF!,6,0),29)</f>
        <v>29</v>
      </c>
      <c r="I40" s="23">
        <f>IFERROR(VLOOKUP(B40,#REF!,6,0),29)</f>
        <v>29</v>
      </c>
      <c r="J40" s="23">
        <f>IFERROR(VLOOKUP(B40,#REF!,6,0),24)</f>
        <v>24</v>
      </c>
      <c r="K40" s="23">
        <f>IFERROR(VLOOKUP(B40,#REF!,6,0),20)</f>
        <v>20</v>
      </c>
      <c r="L40" s="23">
        <f>IFERROR(VLOOKUP(B40,#REF!,6,0),24)</f>
        <v>24</v>
      </c>
      <c r="M40" s="23">
        <f>IFERROR(VLOOKUP(B40,#REF!,6,0),27)</f>
        <v>27</v>
      </c>
      <c r="N40" s="23">
        <f>IFERROR(VLOOKUP(B40,#REF!,6,0),28)</f>
        <v>28</v>
      </c>
      <c r="O40" s="23">
        <f>IFERROR(VLOOKUP(B40,#REF!,6,0),18)</f>
        <v>18</v>
      </c>
      <c r="P40" s="23" t="e">
        <f>VLOOKUP(B40,#REF!,6,0)</f>
        <v>#REF!</v>
      </c>
      <c r="Q40" s="23">
        <v>28</v>
      </c>
      <c r="R40" s="63">
        <f>SUM(F40:N40)-SUM(LARGE(F40:N40,{1,2}))</f>
        <v>181</v>
      </c>
      <c r="S40" s="35">
        <v>0</v>
      </c>
      <c r="T40" s="23">
        <v>0</v>
      </c>
      <c r="U40" s="63">
        <f>SUM(F40:O40)-SUM(LARGE(F40:O40,{1,2}))</f>
        <v>199</v>
      </c>
      <c r="V40" s="60">
        <v>10.386099999999997</v>
      </c>
      <c r="Z40" s="69">
        <v>30</v>
      </c>
      <c r="AA40" s="69" t="s">
        <v>598</v>
      </c>
      <c r="AB40" s="69"/>
      <c r="AC40" s="69" t="s">
        <v>347</v>
      </c>
      <c r="AD40" s="72"/>
      <c r="AE40" t="str">
        <f t="shared" si="7"/>
        <v>M</v>
      </c>
    </row>
    <row r="41" spans="1:31" x14ac:dyDescent="0.3">
      <c r="A41" s="13">
        <v>39</v>
      </c>
      <c r="B41" s="13" t="s">
        <v>591</v>
      </c>
      <c r="C41" s="10">
        <f t="shared" si="4"/>
        <v>0</v>
      </c>
      <c r="D41" s="61" t="str">
        <f t="shared" si="5"/>
        <v>Bournemouth</v>
      </c>
      <c r="E41" s="10" t="str">
        <f t="shared" si="6"/>
        <v>M</v>
      </c>
      <c r="F41" s="23">
        <f>IFERROR(VLOOKUP(B41,'Round 1'!$B$4:$D$93,6,0),30)</f>
        <v>30</v>
      </c>
      <c r="G41" s="23">
        <f>IFERROR(VLOOKUP(B41,#REF!,6,0),29)</f>
        <v>29</v>
      </c>
      <c r="H41" s="23">
        <f>IFERROR(VLOOKUP(B41,#REF!,6,0),29)</f>
        <v>29</v>
      </c>
      <c r="I41" s="23">
        <f>IFERROR(VLOOKUP(B41,#REF!,6,0),29)</f>
        <v>29</v>
      </c>
      <c r="J41" s="23">
        <f>IFERROR(VLOOKUP(B41,#REF!,6,0),24)</f>
        <v>24</v>
      </c>
      <c r="K41" s="23">
        <f>IFERROR(VLOOKUP(B41,#REF!,6,0),20)</f>
        <v>20</v>
      </c>
      <c r="L41" s="23">
        <f>IFERROR(VLOOKUP(B41,#REF!,6,0),24)</f>
        <v>24</v>
      </c>
      <c r="M41" s="23">
        <f>IFERROR(VLOOKUP(B41,#REF!,6,0),27)</f>
        <v>27</v>
      </c>
      <c r="N41" s="23">
        <f>IFERROR(VLOOKUP(B41,#REF!,6,0),28)</f>
        <v>28</v>
      </c>
      <c r="O41" s="23">
        <f>IFERROR(VLOOKUP(B41,#REF!,6,0),18)</f>
        <v>18</v>
      </c>
      <c r="P41" s="23">
        <v>21</v>
      </c>
      <c r="Q41" s="23" t="e">
        <f>VLOOKUP(B41,#REF!,6,0)</f>
        <v>#REF!</v>
      </c>
      <c r="R41" s="63">
        <f>SUM(F41:N41)-SUM(LARGE(F41:N41,{1,2}))</f>
        <v>181</v>
      </c>
      <c r="S41" s="35">
        <v>0</v>
      </c>
      <c r="T41" s="23">
        <v>0</v>
      </c>
      <c r="U41" s="63">
        <f>SUM(F41:O41)-SUM(LARGE(F41:O41,{1,2}))</f>
        <v>199</v>
      </c>
      <c r="V41" s="60">
        <v>1.6484749999999997</v>
      </c>
      <c r="Z41" s="69">
        <v>40</v>
      </c>
      <c r="AA41" s="69" t="s">
        <v>252</v>
      </c>
      <c r="AB41" s="69"/>
      <c r="AC41" s="69" t="s">
        <v>347</v>
      </c>
      <c r="AD41" s="72"/>
      <c r="AE41" t="str">
        <f t="shared" si="7"/>
        <v>M</v>
      </c>
    </row>
    <row r="42" spans="1:31" x14ac:dyDescent="0.3">
      <c r="A42" s="13">
        <v>40</v>
      </c>
      <c r="B42" s="13" t="s">
        <v>17</v>
      </c>
      <c r="C42" s="10" t="str">
        <f t="shared" si="4"/>
        <v>S</v>
      </c>
      <c r="D42" s="61" t="str">
        <f t="shared" si="5"/>
        <v>Portsmouth</v>
      </c>
      <c r="E42" s="10" t="str">
        <f t="shared" si="6"/>
        <v>M</v>
      </c>
      <c r="F42" s="23">
        <f>IFERROR(VLOOKUP(B42,'Round 1'!$B$4:$D$93,6,0),30)</f>
        <v>30</v>
      </c>
      <c r="G42" s="23">
        <f>IFERROR(VLOOKUP(B42,#REF!,6,0),29)</f>
        <v>29</v>
      </c>
      <c r="H42" s="23">
        <f>IFERROR(VLOOKUP(B42,#REF!,6,0),29)</f>
        <v>29</v>
      </c>
      <c r="I42" s="23">
        <f>IFERROR(VLOOKUP(B42,#REF!,6,0),29)</f>
        <v>29</v>
      </c>
      <c r="J42" s="23">
        <f>IFERROR(VLOOKUP(B42,#REF!,6,0),24)</f>
        <v>24</v>
      </c>
      <c r="K42" s="23">
        <f>IFERROR(VLOOKUP(B42,#REF!,6,0),20)</f>
        <v>20</v>
      </c>
      <c r="L42" s="23">
        <f>IFERROR(VLOOKUP(B42,#REF!,6,0),24)</f>
        <v>24</v>
      </c>
      <c r="M42" s="23">
        <f>IFERROR(VLOOKUP(B42,#REF!,6,0),27)</f>
        <v>27</v>
      </c>
      <c r="N42" s="23">
        <f>IFERROR(VLOOKUP(B42,#REF!,6,0),28)</f>
        <v>28</v>
      </c>
      <c r="O42" s="23">
        <f>IFERROR(VLOOKUP(B42,#REF!,6,0),18)</f>
        <v>18</v>
      </c>
      <c r="P42" s="23" t="e">
        <f>VLOOKUP(B42,#REF!,6,0)</f>
        <v>#REF!</v>
      </c>
      <c r="Q42" s="23" t="e">
        <f>VLOOKUP(B42,#REF!,6,0)</f>
        <v>#REF!</v>
      </c>
      <c r="R42" s="63">
        <f>SUM(F42:N42)-SUM(LARGE(F42:N42,{1,2}))</f>
        <v>181</v>
      </c>
      <c r="S42" s="35" t="e">
        <f>VLOOKUP(B42,#REF!,9,0)+#REF!</f>
        <v>#REF!</v>
      </c>
      <c r="T42" s="23" t="e">
        <f>VLOOKUP(B42,#REF!,22,0)+#REF!</f>
        <v>#REF!</v>
      </c>
      <c r="U42" s="63">
        <f>SUM(F42:O42)-SUM(LARGE(F42:O42,{1,2}))</f>
        <v>199</v>
      </c>
      <c r="V42" s="60">
        <v>3.0705499999999999</v>
      </c>
      <c r="Z42" s="69">
        <v>46</v>
      </c>
      <c r="AA42" s="69" t="s">
        <v>320</v>
      </c>
      <c r="AB42" s="69" t="s">
        <v>599</v>
      </c>
      <c r="AC42" s="69" t="s">
        <v>347</v>
      </c>
      <c r="AD42" s="72"/>
      <c r="AE42" t="str">
        <f t="shared" si="7"/>
        <v>M</v>
      </c>
    </row>
    <row r="43" spans="1:31" x14ac:dyDescent="0.3">
      <c r="A43" s="13">
        <v>41</v>
      </c>
      <c r="B43" s="13" t="s">
        <v>600</v>
      </c>
      <c r="C43" s="10">
        <f t="shared" si="4"/>
        <v>0</v>
      </c>
      <c r="D43" s="61" t="str">
        <f t="shared" si="5"/>
        <v>Southampton</v>
      </c>
      <c r="E43" s="10" t="str">
        <f t="shared" si="6"/>
        <v>M</v>
      </c>
      <c r="F43" s="23">
        <f>IFERROR(VLOOKUP(B43,'Round 1'!$B$4:$D$93,6,0),30)</f>
        <v>30</v>
      </c>
      <c r="G43" s="23">
        <f>IFERROR(VLOOKUP(B43,#REF!,6,0),29)</f>
        <v>29</v>
      </c>
      <c r="H43" s="23">
        <f>IFERROR(VLOOKUP(B43,#REF!,6,0),29)</f>
        <v>29</v>
      </c>
      <c r="I43" s="23">
        <f>IFERROR(VLOOKUP(B43,#REF!,6,0),29)</f>
        <v>29</v>
      </c>
      <c r="J43" s="23">
        <f>IFERROR(VLOOKUP(B43,#REF!,6,0),24)</f>
        <v>24</v>
      </c>
      <c r="K43" s="23">
        <f>IFERROR(VLOOKUP(B43,#REF!,6,0),20)</f>
        <v>20</v>
      </c>
      <c r="L43" s="23">
        <f>IFERROR(VLOOKUP(B43,#REF!,6,0),24)</f>
        <v>24</v>
      </c>
      <c r="M43" s="23">
        <f>IFERROR(VLOOKUP(B43,#REF!,6,0),27)</f>
        <v>27</v>
      </c>
      <c r="N43" s="23">
        <f>IFERROR(VLOOKUP(B43,#REF!,6,0),28)</f>
        <v>28</v>
      </c>
      <c r="O43" s="23">
        <f>IFERROR(VLOOKUP(B43,#REF!,6,0),18)</f>
        <v>18</v>
      </c>
      <c r="P43" s="23" t="e">
        <f>VLOOKUP(B43,#REF!,6,0)</f>
        <v>#REF!</v>
      </c>
      <c r="Q43" s="23" t="e">
        <f>VLOOKUP(B43,#REF!,6,0)</f>
        <v>#REF!</v>
      </c>
      <c r="R43" s="63">
        <f>SUM(F43:N43)-SUM(LARGE(F43:N43,{1,2}))</f>
        <v>181</v>
      </c>
      <c r="S43" s="35">
        <v>0</v>
      </c>
      <c r="T43" s="23">
        <v>0</v>
      </c>
      <c r="U43" s="63">
        <f>SUM(F43:O43)-SUM(LARGE(F43:O43,{1,2}))</f>
        <v>199</v>
      </c>
      <c r="V43" s="60">
        <v>2.3630499999999999</v>
      </c>
      <c r="Z43" s="69">
        <v>43</v>
      </c>
      <c r="AA43" s="69" t="s">
        <v>601</v>
      </c>
      <c r="AB43" s="69" t="s">
        <v>356</v>
      </c>
      <c r="AC43" s="72" t="s">
        <v>347</v>
      </c>
      <c r="AD43" s="72" t="s">
        <v>363</v>
      </c>
      <c r="AE43" t="str">
        <f t="shared" si="7"/>
        <v>M</v>
      </c>
    </row>
    <row r="44" spans="1:31" x14ac:dyDescent="0.3">
      <c r="A44" s="13">
        <v>42</v>
      </c>
      <c r="B44" s="13" t="s">
        <v>514</v>
      </c>
      <c r="C44" s="10">
        <f t="shared" si="4"/>
        <v>0</v>
      </c>
      <c r="D44" s="61" t="str">
        <f t="shared" si="5"/>
        <v>Southampton</v>
      </c>
      <c r="E44" s="10" t="str">
        <f t="shared" si="6"/>
        <v>M</v>
      </c>
      <c r="F44" s="23">
        <f>IFERROR(VLOOKUP(B44,'Round 1'!$B$4:$D$93,6,0),30)</f>
        <v>30</v>
      </c>
      <c r="G44" s="23">
        <f>IFERROR(VLOOKUP(B44,#REF!,6,0),29)</f>
        <v>29</v>
      </c>
      <c r="H44" s="23">
        <f>IFERROR(VLOOKUP(B44,#REF!,6,0),29)</f>
        <v>29</v>
      </c>
      <c r="I44" s="23">
        <f>IFERROR(VLOOKUP(B44,#REF!,6,0),29)</f>
        <v>29</v>
      </c>
      <c r="J44" s="23">
        <f>IFERROR(VLOOKUP(B44,#REF!,6,0),24)</f>
        <v>24</v>
      </c>
      <c r="K44" s="23">
        <f>IFERROR(VLOOKUP(B44,#REF!,6,0),20)</f>
        <v>20</v>
      </c>
      <c r="L44" s="23">
        <f>IFERROR(VLOOKUP(B44,#REF!,6,0),24)</f>
        <v>24</v>
      </c>
      <c r="M44" s="23">
        <f>IFERROR(VLOOKUP(B44,#REF!,6,0),27)</f>
        <v>27</v>
      </c>
      <c r="N44" s="23">
        <f>IFERROR(VLOOKUP(B44,#REF!,6,0),28)</f>
        <v>28</v>
      </c>
      <c r="O44" s="23">
        <f>IFERROR(VLOOKUP(B44,#REF!,6,0),18)</f>
        <v>18</v>
      </c>
      <c r="P44" s="23">
        <v>21</v>
      </c>
      <c r="Q44" s="23">
        <v>28</v>
      </c>
      <c r="R44" s="63">
        <f>SUM(F44:N44)-SUM(LARGE(F44:N44,{1,2}))</f>
        <v>181</v>
      </c>
      <c r="S44" s="35">
        <v>0</v>
      </c>
      <c r="T44" s="23">
        <v>0</v>
      </c>
      <c r="U44" s="63">
        <f>SUM(F44:O44)-SUM(LARGE(F44:O44,{1,2}))</f>
        <v>199</v>
      </c>
      <c r="V44" s="60">
        <v>1.5282</v>
      </c>
      <c r="Z44" s="69">
        <v>44</v>
      </c>
      <c r="AA44" s="69" t="s">
        <v>475</v>
      </c>
      <c r="AB44" s="69" t="s">
        <v>352</v>
      </c>
      <c r="AC44" s="69" t="s">
        <v>347</v>
      </c>
      <c r="AD44" s="72"/>
      <c r="AE44" t="str">
        <f t="shared" si="7"/>
        <v>M</v>
      </c>
    </row>
    <row r="45" spans="1:31" x14ac:dyDescent="0.3">
      <c r="A45" s="13">
        <v>43</v>
      </c>
      <c r="B45" s="13" t="s">
        <v>569</v>
      </c>
      <c r="C45" s="10">
        <f t="shared" si="4"/>
        <v>0</v>
      </c>
      <c r="D45" s="61" t="str">
        <f t="shared" si="5"/>
        <v>Weston Super Mare</v>
      </c>
      <c r="E45" s="10" t="str">
        <f t="shared" si="6"/>
        <v>M</v>
      </c>
      <c r="F45" s="23">
        <f>IFERROR(VLOOKUP(B45,'Round 1'!$B$4:$D$93,6,0),30)</f>
        <v>30</v>
      </c>
      <c r="G45" s="23">
        <f>IFERROR(VLOOKUP(B45,#REF!,6,0),29)</f>
        <v>29</v>
      </c>
      <c r="H45" s="23">
        <f>IFERROR(VLOOKUP(B45,#REF!,6,0),29)</f>
        <v>29</v>
      </c>
      <c r="I45" s="23">
        <f>IFERROR(VLOOKUP(B45,#REF!,6,0),29)</f>
        <v>29</v>
      </c>
      <c r="J45" s="23">
        <f>IFERROR(VLOOKUP(B45,#REF!,6,0),24)</f>
        <v>24</v>
      </c>
      <c r="K45" s="23">
        <f>IFERROR(VLOOKUP(B45,#REF!,6,0),20)</f>
        <v>20</v>
      </c>
      <c r="L45" s="23">
        <f>IFERROR(VLOOKUP(B45,#REF!,6,0),24)</f>
        <v>24</v>
      </c>
      <c r="M45" s="23">
        <f>IFERROR(VLOOKUP(B45,#REF!,6,0),27)</f>
        <v>27</v>
      </c>
      <c r="N45" s="23">
        <f>IFERROR(VLOOKUP(B45,#REF!,6,0),28)</f>
        <v>28</v>
      </c>
      <c r="O45" s="23">
        <f>IFERROR(VLOOKUP(B45,#REF!,6,0),18)</f>
        <v>18</v>
      </c>
      <c r="P45" s="23" t="e">
        <f>VLOOKUP(B45,#REF!,6,0)</f>
        <v>#REF!</v>
      </c>
      <c r="Q45" s="23">
        <v>28</v>
      </c>
      <c r="R45" s="63">
        <f>SUM(F45:N45)-SUM(LARGE(F45:N45,{1,2}))</f>
        <v>181</v>
      </c>
      <c r="S45" s="35">
        <v>0</v>
      </c>
      <c r="T45" s="23">
        <v>0</v>
      </c>
      <c r="U45" s="63">
        <f>SUM(F45:O45)-SUM(LARGE(F45:O45,{1,2}))</f>
        <v>199</v>
      </c>
      <c r="V45" s="60">
        <v>5.1576749999999993</v>
      </c>
      <c r="Z45" s="69">
        <v>45</v>
      </c>
      <c r="AA45" s="69" t="s">
        <v>536</v>
      </c>
      <c r="AB45" s="69" t="s">
        <v>362</v>
      </c>
      <c r="AC45" s="69" t="s">
        <v>347</v>
      </c>
      <c r="AD45" s="72" t="s">
        <v>363</v>
      </c>
      <c r="AE45" t="str">
        <f t="shared" si="7"/>
        <v>M</v>
      </c>
    </row>
    <row r="46" spans="1:31" x14ac:dyDescent="0.3">
      <c r="A46" s="13">
        <v>44</v>
      </c>
      <c r="B46" s="13" t="s">
        <v>602</v>
      </c>
      <c r="C46" s="10">
        <f t="shared" si="4"/>
        <v>0</v>
      </c>
      <c r="D46" s="61" t="str">
        <f t="shared" si="5"/>
        <v>Southampton</v>
      </c>
      <c r="E46" s="10" t="str">
        <f t="shared" si="6"/>
        <v>M</v>
      </c>
      <c r="F46" s="23">
        <f>IFERROR(VLOOKUP(B46,'Round 1'!$B$4:$D$93,6,0),30)</f>
        <v>30</v>
      </c>
      <c r="G46" s="23">
        <f>IFERROR(VLOOKUP(B46,#REF!,6,0),29)</f>
        <v>29</v>
      </c>
      <c r="H46" s="23">
        <f>IFERROR(VLOOKUP(B46,#REF!,6,0),29)</f>
        <v>29</v>
      </c>
      <c r="I46" s="23">
        <f>IFERROR(VLOOKUP(B46,#REF!,6,0),29)</f>
        <v>29</v>
      </c>
      <c r="J46" s="23">
        <f>IFERROR(VLOOKUP(B46,#REF!,6,0),24)</f>
        <v>24</v>
      </c>
      <c r="K46" s="23">
        <f>IFERROR(VLOOKUP(B46,#REF!,6,0),20)</f>
        <v>20</v>
      </c>
      <c r="L46" s="23">
        <f>IFERROR(VLOOKUP(B46,#REF!,6,0),24)</f>
        <v>24</v>
      </c>
      <c r="M46" s="23">
        <f>IFERROR(VLOOKUP(B46,#REF!,6,0),27)</f>
        <v>27</v>
      </c>
      <c r="N46" s="23">
        <f>IFERROR(VLOOKUP(B46,#REF!,6,0),28)</f>
        <v>28</v>
      </c>
      <c r="O46" s="23">
        <f>IFERROR(VLOOKUP(B46,#REF!,6,0),18)</f>
        <v>18</v>
      </c>
      <c r="P46" s="23">
        <v>21</v>
      </c>
      <c r="Q46" s="23">
        <v>28</v>
      </c>
      <c r="R46" s="63">
        <f>SUM(F46:N46)-SUM(LARGE(F46:N46,{1,2}))</f>
        <v>181</v>
      </c>
      <c r="S46" s="35" t="e">
        <f>VLOOKUP(B46,#REF!,9,0)+#REF!</f>
        <v>#REF!</v>
      </c>
      <c r="T46" s="23" t="e">
        <f>VLOOKUP(B46,#REF!,22,0)+#REF!</f>
        <v>#REF!</v>
      </c>
      <c r="U46" s="63">
        <f>SUM(F46:O46)-SUM(LARGE(F46:O46,{1,2}))</f>
        <v>199</v>
      </c>
      <c r="V46" s="60">
        <v>2.0022250000000001</v>
      </c>
      <c r="Z46" s="69">
        <v>47</v>
      </c>
      <c r="AA46" s="69" t="s">
        <v>603</v>
      </c>
      <c r="AB46" s="69" t="s">
        <v>351</v>
      </c>
      <c r="AC46" s="69" t="s">
        <v>347</v>
      </c>
      <c r="AD46" s="72"/>
      <c r="AE46" t="str">
        <f t="shared" si="7"/>
        <v>M</v>
      </c>
    </row>
    <row r="47" spans="1:31" x14ac:dyDescent="0.3">
      <c r="A47" s="13">
        <v>45</v>
      </c>
      <c r="B47" s="13" t="s">
        <v>568</v>
      </c>
      <c r="C47" s="10">
        <f t="shared" si="4"/>
        <v>0</v>
      </c>
      <c r="D47" s="61" t="str">
        <f t="shared" si="5"/>
        <v>Fareham</v>
      </c>
      <c r="E47" s="10" t="str">
        <f t="shared" si="6"/>
        <v>M</v>
      </c>
      <c r="F47" s="23">
        <f>IFERROR(VLOOKUP(B47,'Round 1'!$B$4:$D$93,6,0),30)</f>
        <v>30</v>
      </c>
      <c r="G47" s="23">
        <f>IFERROR(VLOOKUP(B47,#REF!,6,0),29)</f>
        <v>29</v>
      </c>
      <c r="H47" s="23">
        <f>IFERROR(VLOOKUP(B47,#REF!,6,0),29)</f>
        <v>29</v>
      </c>
      <c r="I47" s="23">
        <f>IFERROR(VLOOKUP(B47,#REF!,6,0),29)</f>
        <v>29</v>
      </c>
      <c r="J47" s="23">
        <f>IFERROR(VLOOKUP(B47,#REF!,6,0),24)</f>
        <v>24</v>
      </c>
      <c r="K47" s="23">
        <f>IFERROR(VLOOKUP(B47,#REF!,6,0),20)</f>
        <v>20</v>
      </c>
      <c r="L47" s="23">
        <f>IFERROR(VLOOKUP(B47,#REF!,6,0),24)</f>
        <v>24</v>
      </c>
      <c r="M47" s="23">
        <f>IFERROR(VLOOKUP(B47,#REF!,6,0),27)</f>
        <v>27</v>
      </c>
      <c r="N47" s="23">
        <f>IFERROR(VLOOKUP(B47,#REF!,6,0),28)</f>
        <v>28</v>
      </c>
      <c r="O47" s="23">
        <f>IFERROR(VLOOKUP(B47,#REF!,6,0),18)</f>
        <v>18</v>
      </c>
      <c r="P47" s="23">
        <v>21</v>
      </c>
      <c r="Q47" s="23" t="e">
        <f>VLOOKUP(B47,#REF!,6,0)</f>
        <v>#REF!</v>
      </c>
      <c r="R47" s="63">
        <f>SUM(F47:N47)-SUM(LARGE(F47:N47,{1,2}))</f>
        <v>181</v>
      </c>
      <c r="S47" s="35" t="e">
        <f>VLOOKUP(B47,#REF!,9,0)+#REF!</f>
        <v>#REF!</v>
      </c>
      <c r="T47" s="23" t="e">
        <f>VLOOKUP(B47,#REF!,22,0)+#REF!</f>
        <v>#REF!</v>
      </c>
      <c r="U47" s="63">
        <f>SUM(F47:O47)-SUM(LARGE(F47:O47,{1,2}))</f>
        <v>199</v>
      </c>
      <c r="V47" s="60">
        <v>3.0422500000000001</v>
      </c>
      <c r="Z47" s="69">
        <v>52</v>
      </c>
      <c r="AA47" s="69" t="s">
        <v>359</v>
      </c>
      <c r="AB47" s="69" t="s">
        <v>351</v>
      </c>
      <c r="AC47" s="69" t="s">
        <v>347</v>
      </c>
      <c r="AD47" s="72"/>
      <c r="AE47" t="str">
        <f t="shared" si="7"/>
        <v>M</v>
      </c>
    </row>
    <row r="48" spans="1:31" x14ac:dyDescent="0.3">
      <c r="A48" s="13">
        <v>46</v>
      </c>
      <c r="B48" s="13" t="s">
        <v>580</v>
      </c>
      <c r="C48" s="10">
        <f t="shared" si="4"/>
        <v>0</v>
      </c>
      <c r="D48" s="61" t="str">
        <f t="shared" si="5"/>
        <v>Portsmouth</v>
      </c>
      <c r="E48" s="10" t="str">
        <f t="shared" si="6"/>
        <v>M</v>
      </c>
      <c r="F48" s="23">
        <f>IFERROR(VLOOKUP(B48,'Round 1'!$B$4:$D$93,6,0),30)</f>
        <v>30</v>
      </c>
      <c r="G48" s="23">
        <f>IFERROR(VLOOKUP(B48,#REF!,6,0),29)</f>
        <v>29</v>
      </c>
      <c r="H48" s="23">
        <f>IFERROR(VLOOKUP(B48,#REF!,6,0),29)</f>
        <v>29</v>
      </c>
      <c r="I48" s="23">
        <f>IFERROR(VLOOKUP(B48,#REF!,6,0),29)</f>
        <v>29</v>
      </c>
      <c r="J48" s="23">
        <f>IFERROR(VLOOKUP(B48,#REF!,6,0),24)</f>
        <v>24</v>
      </c>
      <c r="K48" s="23">
        <f>IFERROR(VLOOKUP(B48,#REF!,6,0),20)</f>
        <v>20</v>
      </c>
      <c r="L48" s="23">
        <f>IFERROR(VLOOKUP(B48,#REF!,6,0),24)</f>
        <v>24</v>
      </c>
      <c r="M48" s="23">
        <f>IFERROR(VLOOKUP(B48,#REF!,6,0),27)</f>
        <v>27</v>
      </c>
      <c r="N48" s="23">
        <f>IFERROR(VLOOKUP(B48,#REF!,6,0),28)</f>
        <v>28</v>
      </c>
      <c r="O48" s="23">
        <f>IFERROR(VLOOKUP(B48,#REF!,6,0),18)</f>
        <v>18</v>
      </c>
      <c r="P48" s="23">
        <v>21</v>
      </c>
      <c r="Q48" s="23" t="e">
        <f>VLOOKUP(B48,#REF!,6,0)</f>
        <v>#REF!</v>
      </c>
      <c r="R48" s="63">
        <f>SUM(F48:N48)-SUM(LARGE(F48:N48,{1,2}))</f>
        <v>181</v>
      </c>
      <c r="S48" s="35">
        <v>0</v>
      </c>
      <c r="T48" s="23">
        <v>0</v>
      </c>
      <c r="U48" s="63">
        <f>SUM(F48:O48)-SUM(LARGE(F48:O48,{1,2}))</f>
        <v>199</v>
      </c>
      <c r="V48" s="60">
        <v>20.093</v>
      </c>
      <c r="Z48" s="69">
        <v>48</v>
      </c>
      <c r="AA48" s="69" t="s">
        <v>604</v>
      </c>
      <c r="AB48" s="69"/>
      <c r="AC48" s="69" t="s">
        <v>347</v>
      </c>
      <c r="AD48" s="72"/>
      <c r="AE48" t="str">
        <f t="shared" si="7"/>
        <v>M</v>
      </c>
    </row>
    <row r="49" spans="1:31" x14ac:dyDescent="0.3">
      <c r="A49" s="13">
        <v>47</v>
      </c>
      <c r="B49" s="13" t="s">
        <v>567</v>
      </c>
      <c r="C49" s="10">
        <f t="shared" si="4"/>
        <v>0</v>
      </c>
      <c r="D49" s="61" t="str">
        <f t="shared" si="5"/>
        <v>Wiltshire</v>
      </c>
      <c r="E49" s="10" t="str">
        <f t="shared" si="6"/>
        <v>M</v>
      </c>
      <c r="F49" s="23">
        <f>IFERROR(VLOOKUP(B49,'Round 1'!$B$4:$D$93,6,0),30)</f>
        <v>30</v>
      </c>
      <c r="G49" s="23">
        <f>IFERROR(VLOOKUP(B49,#REF!,6,0),29)</f>
        <v>29</v>
      </c>
      <c r="H49" s="23">
        <f>IFERROR(VLOOKUP(B49,#REF!,6,0),29)</f>
        <v>29</v>
      </c>
      <c r="I49" s="23">
        <f>IFERROR(VLOOKUP(B49,#REF!,6,0),29)</f>
        <v>29</v>
      </c>
      <c r="J49" s="23">
        <f>IFERROR(VLOOKUP(B49,#REF!,6,0),24)</f>
        <v>24</v>
      </c>
      <c r="K49" s="23">
        <f>IFERROR(VLOOKUP(B49,#REF!,6,0),20)</f>
        <v>20</v>
      </c>
      <c r="L49" s="23">
        <f>IFERROR(VLOOKUP(B49,#REF!,6,0),24)</f>
        <v>24</v>
      </c>
      <c r="M49" s="23">
        <f>IFERROR(VLOOKUP(B49,#REF!,6,0),27)</f>
        <v>27</v>
      </c>
      <c r="N49" s="23">
        <f>IFERROR(VLOOKUP(B49,#REF!,6,0),28)</f>
        <v>28</v>
      </c>
      <c r="O49" s="23">
        <f>IFERROR(VLOOKUP(B49,#REF!,6,0),18)</f>
        <v>18</v>
      </c>
      <c r="P49" s="23">
        <v>21</v>
      </c>
      <c r="Q49" s="23">
        <v>28</v>
      </c>
      <c r="R49" s="63">
        <f>SUM(F49:N49)-SUM(LARGE(F49:N49,{1,2}))</f>
        <v>181</v>
      </c>
      <c r="S49" s="35" t="e">
        <f>VLOOKUP(B49,#REF!,9,0)+#REF!</f>
        <v>#REF!</v>
      </c>
      <c r="T49" s="23" t="e">
        <f>VLOOKUP(B49,#REF!,22,0)+#REF!</f>
        <v>#REF!</v>
      </c>
      <c r="U49" s="63">
        <f>SUM(F49:O49)-SUM(LARGE(F49:O49,{1,2}))</f>
        <v>199</v>
      </c>
      <c r="V49" s="60">
        <v>1.5423499999999999</v>
      </c>
      <c r="Z49" s="69">
        <v>53</v>
      </c>
      <c r="AA49" s="69" t="s">
        <v>605</v>
      </c>
      <c r="AB49" s="69" t="s">
        <v>606</v>
      </c>
      <c r="AC49" s="69" t="s">
        <v>347</v>
      </c>
      <c r="AD49" s="72"/>
      <c r="AE49" t="str">
        <f t="shared" si="7"/>
        <v>M</v>
      </c>
    </row>
    <row r="50" spans="1:31" x14ac:dyDescent="0.3">
      <c r="A50" s="13">
        <v>48</v>
      </c>
      <c r="B50" s="13" t="s">
        <v>601</v>
      </c>
      <c r="C50" s="10" t="str">
        <f t="shared" si="4"/>
        <v>S</v>
      </c>
      <c r="D50" s="61" t="str">
        <f t="shared" si="5"/>
        <v>Southampton</v>
      </c>
      <c r="E50" s="10" t="str">
        <f t="shared" si="6"/>
        <v>M</v>
      </c>
      <c r="F50" s="23">
        <f>IFERROR(VLOOKUP(B50,'Round 1'!$B$4:$D$93,6,0),30)</f>
        <v>30</v>
      </c>
      <c r="G50" s="23">
        <f>IFERROR(VLOOKUP(B50,#REF!,6,0),29)</f>
        <v>29</v>
      </c>
      <c r="H50" s="23">
        <f>IFERROR(VLOOKUP(B50,#REF!,6,0),29)</f>
        <v>29</v>
      </c>
      <c r="I50" s="23">
        <f>IFERROR(VLOOKUP(B50,#REF!,6,0),29)</f>
        <v>29</v>
      </c>
      <c r="J50" s="23">
        <f>IFERROR(VLOOKUP(B50,#REF!,6,0),24)</f>
        <v>24</v>
      </c>
      <c r="K50" s="23">
        <f>IFERROR(VLOOKUP(B50,#REF!,6,0),20)</f>
        <v>20</v>
      </c>
      <c r="L50" s="23">
        <f>IFERROR(VLOOKUP(B50,#REF!,6,0),24)</f>
        <v>24</v>
      </c>
      <c r="M50" s="23">
        <f>IFERROR(VLOOKUP(B50,#REF!,6,0),27)</f>
        <v>27</v>
      </c>
      <c r="N50" s="23">
        <f>IFERROR(VLOOKUP(B50,#REF!,6,0),28)</f>
        <v>28</v>
      </c>
      <c r="O50" s="23">
        <f>IFERROR(VLOOKUP(B50,#REF!,6,0),18)</f>
        <v>18</v>
      </c>
      <c r="P50" s="23">
        <v>21</v>
      </c>
      <c r="Q50" s="23" t="e">
        <f>VLOOKUP(B50,#REF!,6,0)</f>
        <v>#REF!</v>
      </c>
      <c r="R50" s="63">
        <f>SUM(F50:N50)-SUM(LARGE(F50:N50,{1,2}))</f>
        <v>181</v>
      </c>
      <c r="S50" s="35" t="e">
        <f>VLOOKUP(B50,#REF!,9,0)+#REF!</f>
        <v>#REF!</v>
      </c>
      <c r="T50" s="23" t="e">
        <f>VLOOKUP(B50,#REF!,22,0)+#REF!</f>
        <v>#REF!</v>
      </c>
      <c r="U50" s="63">
        <f>SUM(F50:O50)-SUM(LARGE(F50:O50,{1,2}))</f>
        <v>199</v>
      </c>
      <c r="V50" s="60">
        <v>1.2735000000000001</v>
      </c>
      <c r="Z50" s="69">
        <v>55</v>
      </c>
      <c r="AA50" s="69" t="s">
        <v>596</v>
      </c>
      <c r="AB50" s="69" t="s">
        <v>351</v>
      </c>
      <c r="AC50" s="69" t="s">
        <v>347</v>
      </c>
      <c r="AD50" s="72" t="s">
        <v>363</v>
      </c>
      <c r="AE50" t="str">
        <f t="shared" si="7"/>
        <v>M</v>
      </c>
    </row>
    <row r="51" spans="1:31" x14ac:dyDescent="0.3">
      <c r="A51" s="13">
        <v>49</v>
      </c>
      <c r="B51" s="13" t="s">
        <v>175</v>
      </c>
      <c r="C51" s="10">
        <f t="shared" si="4"/>
        <v>0</v>
      </c>
      <c r="D51" s="61" t="str">
        <f t="shared" si="5"/>
        <v>Southampton</v>
      </c>
      <c r="E51" s="10" t="str">
        <f t="shared" si="6"/>
        <v>M</v>
      </c>
      <c r="F51" s="23">
        <f>IFERROR(VLOOKUP(B51,'Round 1'!$B$4:$D$93,6,0),30)</f>
        <v>30</v>
      </c>
      <c r="G51" s="23">
        <f>IFERROR(VLOOKUP(B51,#REF!,6,0),29)</f>
        <v>29</v>
      </c>
      <c r="H51" s="23">
        <f>IFERROR(VLOOKUP(B51,#REF!,6,0),29)</f>
        <v>29</v>
      </c>
      <c r="I51" s="23">
        <f>IFERROR(VLOOKUP(B51,#REF!,6,0),29)</f>
        <v>29</v>
      </c>
      <c r="J51" s="23">
        <f>IFERROR(VLOOKUP(B51,#REF!,6,0),24)</f>
        <v>24</v>
      </c>
      <c r="K51" s="23">
        <f>IFERROR(VLOOKUP(B51,#REF!,6,0),20)</f>
        <v>20</v>
      </c>
      <c r="L51" s="23">
        <f>IFERROR(VLOOKUP(B51,#REF!,6,0),24)</f>
        <v>24</v>
      </c>
      <c r="M51" s="23">
        <f>IFERROR(VLOOKUP(B51,#REF!,6,0),27)</f>
        <v>27</v>
      </c>
      <c r="N51" s="23">
        <f>IFERROR(VLOOKUP(B51,#REF!,6,0),28)</f>
        <v>28</v>
      </c>
      <c r="O51" s="23">
        <f>IFERROR(VLOOKUP(B51,#REF!,6,0),18)</f>
        <v>18</v>
      </c>
      <c r="P51" s="23">
        <v>21</v>
      </c>
      <c r="Q51" s="23">
        <v>28</v>
      </c>
      <c r="R51" s="63">
        <f>SUM(F51:N51)-SUM(LARGE(F51:N51,{1,2}))</f>
        <v>181</v>
      </c>
      <c r="S51" s="35">
        <v>0</v>
      </c>
      <c r="T51" s="23">
        <v>0</v>
      </c>
      <c r="U51" s="63">
        <f>SUM(F51:O51)-SUM(LARGE(F51:O51,{1,2}))</f>
        <v>199</v>
      </c>
      <c r="V51" s="60">
        <v>1.1602999999999999</v>
      </c>
      <c r="Z51" s="69">
        <v>54</v>
      </c>
      <c r="AA51" s="69" t="s">
        <v>541</v>
      </c>
      <c r="AB51" s="69" t="s">
        <v>362</v>
      </c>
      <c r="AC51" s="72" t="s">
        <v>347</v>
      </c>
      <c r="AD51" s="72"/>
      <c r="AE51" t="str">
        <f t="shared" si="7"/>
        <v>M</v>
      </c>
    </row>
    <row r="52" spans="1:31" x14ac:dyDescent="0.3">
      <c r="A52" s="13">
        <v>50</v>
      </c>
      <c r="B52" s="13" t="s">
        <v>607</v>
      </c>
      <c r="C52" s="10" t="str">
        <f t="shared" si="4"/>
        <v>0</v>
      </c>
      <c r="D52" s="61" t="str">
        <f t="shared" si="5"/>
        <v/>
      </c>
      <c r="E52" s="10" t="str">
        <f t="shared" si="6"/>
        <v>NM</v>
      </c>
      <c r="F52" s="23">
        <f>IFERROR(VLOOKUP(B52,'Round 1'!$B$4:$D$93,6,0),30)</f>
        <v>30</v>
      </c>
      <c r="G52" s="23">
        <f>IFERROR(VLOOKUP(B52,#REF!,6,0),29)</f>
        <v>29</v>
      </c>
      <c r="H52" s="23">
        <f>IFERROR(VLOOKUP(B52,#REF!,6,0),29)</f>
        <v>29</v>
      </c>
      <c r="I52" s="23">
        <f>IFERROR(VLOOKUP(B52,#REF!,6,0),29)</f>
        <v>29</v>
      </c>
      <c r="J52" s="23">
        <f>IFERROR(VLOOKUP(B52,#REF!,6,0),24)</f>
        <v>24</v>
      </c>
      <c r="K52" s="23">
        <f>IFERROR(VLOOKUP(B52,#REF!,6,0),20)</f>
        <v>20</v>
      </c>
      <c r="L52" s="23">
        <f>IFERROR(VLOOKUP(B52,#REF!,6,0),24)</f>
        <v>24</v>
      </c>
      <c r="M52" s="23">
        <f>IFERROR(VLOOKUP(B52,#REF!,6,0),27)</f>
        <v>27</v>
      </c>
      <c r="N52" s="23">
        <f>IFERROR(VLOOKUP(B52,#REF!,6,0),28)</f>
        <v>28</v>
      </c>
      <c r="O52" s="23">
        <f>IFERROR(VLOOKUP(B52,#REF!,6,0),18)</f>
        <v>18</v>
      </c>
      <c r="P52" s="23">
        <v>21</v>
      </c>
      <c r="Q52" s="23">
        <v>28</v>
      </c>
      <c r="R52" s="63">
        <f>SUM(F52:N52)-SUM(LARGE(F52:N52,{1,2}))</f>
        <v>181</v>
      </c>
      <c r="S52" s="35">
        <v>0</v>
      </c>
      <c r="T52" s="23">
        <v>0</v>
      </c>
      <c r="U52" s="63">
        <f>SUM(F52:O52)-SUM(LARGE(F52:O52,{1,2}))</f>
        <v>199</v>
      </c>
      <c r="V52" s="60">
        <v>4.5421499999999995</v>
      </c>
      <c r="Z52" s="69">
        <v>51</v>
      </c>
      <c r="AA52" s="69" t="s">
        <v>608</v>
      </c>
      <c r="AB52" s="69" t="s">
        <v>351</v>
      </c>
      <c r="AC52" s="69" t="s">
        <v>347</v>
      </c>
      <c r="AD52" s="72"/>
      <c r="AE52" t="str">
        <f t="shared" si="7"/>
        <v>M</v>
      </c>
    </row>
    <row r="53" spans="1:31" x14ac:dyDescent="0.3">
      <c r="A53" s="13">
        <v>51</v>
      </c>
      <c r="B53" s="13" t="s">
        <v>262</v>
      </c>
      <c r="C53" s="10">
        <f t="shared" si="4"/>
        <v>0</v>
      </c>
      <c r="D53" s="61" t="str">
        <f t="shared" si="5"/>
        <v>Poole</v>
      </c>
      <c r="E53" s="10" t="str">
        <f t="shared" si="6"/>
        <v>M</v>
      </c>
      <c r="F53" s="23">
        <f>IFERROR(VLOOKUP(B53,'Round 1'!$B$4:$D$93,6,0),30)</f>
        <v>30</v>
      </c>
      <c r="G53" s="23">
        <f>IFERROR(VLOOKUP(B53,#REF!,6,0),29)</f>
        <v>29</v>
      </c>
      <c r="H53" s="23">
        <f>IFERROR(VLOOKUP(B53,#REF!,6,0),29)</f>
        <v>29</v>
      </c>
      <c r="I53" s="23">
        <f>IFERROR(VLOOKUP(B53,#REF!,6,0),29)</f>
        <v>29</v>
      </c>
      <c r="J53" s="23">
        <f>IFERROR(VLOOKUP(B53,#REF!,6,0),24)</f>
        <v>24</v>
      </c>
      <c r="K53" s="23">
        <f>IFERROR(VLOOKUP(B53,#REF!,6,0),20)</f>
        <v>20</v>
      </c>
      <c r="L53" s="23">
        <f>IFERROR(VLOOKUP(B53,#REF!,6,0),24)</f>
        <v>24</v>
      </c>
      <c r="M53" s="23">
        <f>IFERROR(VLOOKUP(B53,#REF!,6,0),27)</f>
        <v>27</v>
      </c>
      <c r="N53" s="23">
        <f>IFERROR(VLOOKUP(B53,#REF!,6,0),28)</f>
        <v>28</v>
      </c>
      <c r="O53" s="23">
        <f>IFERROR(VLOOKUP(B53,#REF!,6,0),18)</f>
        <v>18</v>
      </c>
      <c r="P53" s="23" t="e">
        <f>VLOOKUP(B53,#REF!,6,0)</f>
        <v>#REF!</v>
      </c>
      <c r="Q53" s="23" t="e">
        <f>VLOOKUP(B53,#REF!,6,0)</f>
        <v>#REF!</v>
      </c>
      <c r="R53" s="63">
        <f>SUM(F53:N53)-SUM(LARGE(F53:N53,{1,2}))</f>
        <v>181</v>
      </c>
      <c r="S53" s="35">
        <v>0</v>
      </c>
      <c r="T53" s="23">
        <v>0</v>
      </c>
      <c r="U53" s="63">
        <f>SUM(F53:O53)-SUM(LARGE(F53:O53,{1,2}))</f>
        <v>199</v>
      </c>
      <c r="V53" s="60">
        <v>4.0468999999999999</v>
      </c>
      <c r="Z53" s="69">
        <v>56</v>
      </c>
      <c r="AA53" s="69" t="s">
        <v>502</v>
      </c>
      <c r="AB53" s="69" t="s">
        <v>609</v>
      </c>
      <c r="AC53" s="69" t="s">
        <v>347</v>
      </c>
      <c r="AD53" s="72"/>
      <c r="AE53" t="str">
        <f t="shared" si="7"/>
        <v>M</v>
      </c>
    </row>
    <row r="54" spans="1:31" x14ac:dyDescent="0.3">
      <c r="A54" s="13">
        <v>52</v>
      </c>
      <c r="B54" s="13" t="s">
        <v>397</v>
      </c>
      <c r="C54" s="10" t="str">
        <f t="shared" si="4"/>
        <v>0</v>
      </c>
      <c r="D54" s="61" t="str">
        <f t="shared" si="5"/>
        <v/>
      </c>
      <c r="E54" s="10" t="str">
        <f t="shared" si="6"/>
        <v>NM</v>
      </c>
      <c r="F54" s="23">
        <f>IFERROR(VLOOKUP(B54,'Round 1'!$B$4:$D$93,6,0),30)</f>
        <v>30</v>
      </c>
      <c r="G54" s="23">
        <f>IFERROR(VLOOKUP(B54,#REF!,6,0),29)</f>
        <v>29</v>
      </c>
      <c r="H54" s="23">
        <f>IFERROR(VLOOKUP(B54,#REF!,6,0),29)</f>
        <v>29</v>
      </c>
      <c r="I54" s="23">
        <f>IFERROR(VLOOKUP(B54,#REF!,6,0),29)</f>
        <v>29</v>
      </c>
      <c r="J54" s="23">
        <f>IFERROR(VLOOKUP(B54,#REF!,6,0),24)</f>
        <v>24</v>
      </c>
      <c r="K54" s="23">
        <f>IFERROR(VLOOKUP(B54,#REF!,6,0),20)</f>
        <v>20</v>
      </c>
      <c r="L54" s="23">
        <f>IFERROR(VLOOKUP(B54,#REF!,6,0),24)</f>
        <v>24</v>
      </c>
      <c r="M54" s="23">
        <f>IFERROR(VLOOKUP(B54,#REF!,6,0),27)</f>
        <v>27</v>
      </c>
      <c r="N54" s="23">
        <f>IFERROR(VLOOKUP(B54,#REF!,6,0),28)</f>
        <v>28</v>
      </c>
      <c r="O54" s="23">
        <f>IFERROR(VLOOKUP(B54,#REF!,6,0),18)</f>
        <v>18</v>
      </c>
      <c r="P54" s="23">
        <v>21</v>
      </c>
      <c r="Q54" s="23">
        <v>21</v>
      </c>
      <c r="R54" s="63">
        <f>SUM(F54:N54)-SUM(LARGE(F54:N54,{1,2}))</f>
        <v>181</v>
      </c>
      <c r="S54" s="35">
        <v>0</v>
      </c>
      <c r="T54" s="23">
        <v>0</v>
      </c>
      <c r="U54" s="63">
        <f>SUM(F54:O54)-SUM(LARGE(F54:O54,{1,2}))</f>
        <v>199</v>
      </c>
      <c r="V54" s="60">
        <v>1.698</v>
      </c>
      <c r="Z54" s="69">
        <v>58</v>
      </c>
      <c r="AA54" s="69" t="s">
        <v>571</v>
      </c>
      <c r="AB54" s="69" t="s">
        <v>356</v>
      </c>
      <c r="AC54" s="69" t="s">
        <v>347</v>
      </c>
      <c r="AD54" s="72"/>
      <c r="AE54" t="str">
        <f t="shared" si="7"/>
        <v>M</v>
      </c>
    </row>
    <row r="55" spans="1:31" x14ac:dyDescent="0.3">
      <c r="A55" s="13">
        <v>53</v>
      </c>
      <c r="B55" s="13" t="s">
        <v>240</v>
      </c>
      <c r="C55" s="10" t="str">
        <f t="shared" si="4"/>
        <v>J</v>
      </c>
      <c r="D55" s="61" t="str">
        <f t="shared" si="5"/>
        <v>Poole</v>
      </c>
      <c r="E55" s="10" t="str">
        <f t="shared" si="6"/>
        <v>M</v>
      </c>
      <c r="F55" s="23">
        <f>IFERROR(VLOOKUP(B55,'Round 1'!$B$4:$D$93,6,0),30)</f>
        <v>30</v>
      </c>
      <c r="G55" s="23">
        <f>IFERROR(VLOOKUP(B55,#REF!,6,0),29)</f>
        <v>29</v>
      </c>
      <c r="H55" s="23">
        <f>IFERROR(VLOOKUP(B55,#REF!,6,0),29)</f>
        <v>29</v>
      </c>
      <c r="I55" s="23">
        <f>IFERROR(VLOOKUP(B55,#REF!,6,0),29)</f>
        <v>29</v>
      </c>
      <c r="J55" s="23">
        <f>IFERROR(VLOOKUP(B55,#REF!,6,0),24)</f>
        <v>24</v>
      </c>
      <c r="K55" s="23">
        <f>IFERROR(VLOOKUP(B55,#REF!,6,0),20)</f>
        <v>20</v>
      </c>
      <c r="L55" s="23">
        <f>IFERROR(VLOOKUP(B55,#REF!,6,0),24)</f>
        <v>24</v>
      </c>
      <c r="M55" s="23">
        <f>IFERROR(VLOOKUP(B55,#REF!,6,0),27)</f>
        <v>27</v>
      </c>
      <c r="N55" s="23">
        <f>IFERROR(VLOOKUP(B55,#REF!,6,0),28)</f>
        <v>28</v>
      </c>
      <c r="O55" s="23">
        <f>IFERROR(VLOOKUP(B55,#REF!,6,0),18)</f>
        <v>18</v>
      </c>
      <c r="P55" s="23">
        <v>21</v>
      </c>
      <c r="Q55" s="23">
        <v>28</v>
      </c>
      <c r="R55" s="63">
        <f>SUM(F55:N55)-SUM(LARGE(F55:N55,{1,2}))</f>
        <v>181</v>
      </c>
      <c r="S55" s="35">
        <v>0</v>
      </c>
      <c r="T55" s="23">
        <v>0</v>
      </c>
      <c r="U55" s="63">
        <f>SUM(F55:O55)-SUM(LARGE(F55:O55,{1,2}))</f>
        <v>199</v>
      </c>
      <c r="V55" s="60">
        <v>1.0753999999999999</v>
      </c>
      <c r="Z55" s="69">
        <v>61</v>
      </c>
      <c r="AA55" s="69" t="s">
        <v>610</v>
      </c>
      <c r="AB55" s="69" t="s">
        <v>356</v>
      </c>
      <c r="AC55" s="69" t="s">
        <v>347</v>
      </c>
      <c r="AD55" s="72" t="s">
        <v>363</v>
      </c>
      <c r="AE55" t="str">
        <f t="shared" si="7"/>
        <v>M</v>
      </c>
    </row>
    <row r="56" spans="1:31" x14ac:dyDescent="0.3">
      <c r="A56" s="13">
        <v>54</v>
      </c>
      <c r="B56" s="13" t="s">
        <v>610</v>
      </c>
      <c r="C56" s="10" t="str">
        <f t="shared" si="4"/>
        <v>S</v>
      </c>
      <c r="D56" s="61" t="str">
        <f t="shared" si="5"/>
        <v>Southampton</v>
      </c>
      <c r="E56" s="10" t="str">
        <f t="shared" si="6"/>
        <v>M</v>
      </c>
      <c r="F56" s="23">
        <f>IFERROR(VLOOKUP(B56,'Round 1'!$B$4:$D$93,6,0),30)</f>
        <v>30</v>
      </c>
      <c r="G56" s="23">
        <f>IFERROR(VLOOKUP(B56,#REF!,6,0),29)</f>
        <v>29</v>
      </c>
      <c r="H56" s="23">
        <f>IFERROR(VLOOKUP(B56,#REF!,6,0),29)</f>
        <v>29</v>
      </c>
      <c r="I56" s="23">
        <f>IFERROR(VLOOKUP(B56,#REF!,6,0),29)</f>
        <v>29</v>
      </c>
      <c r="J56" s="23">
        <f>IFERROR(VLOOKUP(B56,#REF!,6,0),24)</f>
        <v>24</v>
      </c>
      <c r="K56" s="23">
        <f>IFERROR(VLOOKUP(B56,#REF!,6,0),20)</f>
        <v>20</v>
      </c>
      <c r="L56" s="23">
        <f>IFERROR(VLOOKUP(B56,#REF!,6,0),24)</f>
        <v>24</v>
      </c>
      <c r="M56" s="23">
        <f>IFERROR(VLOOKUP(B56,#REF!,6,0),27)</f>
        <v>27</v>
      </c>
      <c r="N56" s="23">
        <f>IFERROR(VLOOKUP(B56,#REF!,6,0),28)</f>
        <v>28</v>
      </c>
      <c r="O56" s="23">
        <f>IFERROR(VLOOKUP(B56,#REF!,6,0),18)</f>
        <v>18</v>
      </c>
      <c r="P56" s="23">
        <v>21</v>
      </c>
      <c r="Q56" s="23">
        <v>28</v>
      </c>
      <c r="R56" s="63">
        <f>SUM(F56:N56)-SUM(LARGE(F56:N56,{1,2}))</f>
        <v>181</v>
      </c>
      <c r="S56" s="35" t="e">
        <f>VLOOKUP(B56,#REF!,9,0)+#REF!</f>
        <v>#REF!</v>
      </c>
      <c r="T56" s="23" t="e">
        <f>VLOOKUP(B56,#REF!,22,0)+#REF!</f>
        <v>#REF!</v>
      </c>
      <c r="U56" s="63">
        <f>SUM(F56:O56)-SUM(LARGE(F56:O56,{1,2}))</f>
        <v>199</v>
      </c>
      <c r="V56" s="60">
        <v>2.1224999999999996</v>
      </c>
      <c r="Z56" s="69">
        <v>62</v>
      </c>
      <c r="AA56" s="69" t="s">
        <v>91</v>
      </c>
      <c r="AB56" s="69" t="s">
        <v>356</v>
      </c>
      <c r="AC56" s="69" t="s">
        <v>347</v>
      </c>
      <c r="AD56" s="72"/>
      <c r="AE56" t="str">
        <f t="shared" si="7"/>
        <v>M</v>
      </c>
    </row>
    <row r="57" spans="1:31" x14ac:dyDescent="0.3">
      <c r="A57" s="13">
        <v>55</v>
      </c>
      <c r="B57" s="13" t="s">
        <v>502</v>
      </c>
      <c r="C57" s="10">
        <f t="shared" si="4"/>
        <v>0</v>
      </c>
      <c r="D57" s="61" t="str">
        <f t="shared" si="5"/>
        <v>Oxford</v>
      </c>
      <c r="E57" s="10" t="str">
        <f t="shared" si="6"/>
        <v>M</v>
      </c>
      <c r="F57" s="23">
        <f>IFERROR(VLOOKUP(B57,'Round 1'!$B$4:$D$93,6,0),30)</f>
        <v>30</v>
      </c>
      <c r="G57" s="23">
        <f>IFERROR(VLOOKUP(B57,#REF!,6,0),29)</f>
        <v>29</v>
      </c>
      <c r="H57" s="23">
        <f>IFERROR(VLOOKUP(B57,#REF!,6,0),29)</f>
        <v>29</v>
      </c>
      <c r="I57" s="23">
        <f>IFERROR(VLOOKUP(B57,#REF!,6,0),29)</f>
        <v>29</v>
      </c>
      <c r="J57" s="23">
        <f>IFERROR(VLOOKUP(B57,#REF!,6,0),24)</f>
        <v>24</v>
      </c>
      <c r="K57" s="23">
        <f>IFERROR(VLOOKUP(B57,#REF!,6,0),20)</f>
        <v>20</v>
      </c>
      <c r="L57" s="23">
        <f>IFERROR(VLOOKUP(B57,#REF!,6,0),24)</f>
        <v>24</v>
      </c>
      <c r="M57" s="23">
        <f>IFERROR(VLOOKUP(B57,#REF!,6,0),27)</f>
        <v>27</v>
      </c>
      <c r="N57" s="23">
        <f>IFERROR(VLOOKUP(B57,#REF!,6,0),28)</f>
        <v>28</v>
      </c>
      <c r="O57" s="23">
        <f>IFERROR(VLOOKUP(B57,#REF!,6,0),18)</f>
        <v>18</v>
      </c>
      <c r="P57" s="23">
        <v>21</v>
      </c>
      <c r="Q57" s="23" t="e">
        <f>VLOOKUP(B57,#REF!,6,0)</f>
        <v>#REF!</v>
      </c>
      <c r="R57" s="63">
        <f>SUM(F57:N57)-SUM(LARGE(F57:N57,{1,2}))</f>
        <v>181</v>
      </c>
      <c r="S57" s="35">
        <v>0</v>
      </c>
      <c r="T57" s="23">
        <v>0</v>
      </c>
      <c r="U57" s="63">
        <f>SUM(F57:O57)-SUM(LARGE(F57:O57,{1,2}))</f>
        <v>199</v>
      </c>
      <c r="V57" s="60">
        <v>3.1413000000000002</v>
      </c>
      <c r="Z57" s="69">
        <v>63</v>
      </c>
      <c r="AA57" s="69" t="s">
        <v>611</v>
      </c>
      <c r="AB57" s="69" t="s">
        <v>356</v>
      </c>
      <c r="AC57" s="69" t="s">
        <v>347</v>
      </c>
      <c r="AD57" s="72"/>
      <c r="AE57" t="str">
        <f t="shared" si="7"/>
        <v>M</v>
      </c>
    </row>
    <row r="58" spans="1:31" x14ac:dyDescent="0.3">
      <c r="A58" s="13">
        <v>56</v>
      </c>
      <c r="B58" s="13" t="s">
        <v>611</v>
      </c>
      <c r="C58" s="10">
        <f t="shared" si="4"/>
        <v>0</v>
      </c>
      <c r="D58" s="61" t="str">
        <f t="shared" si="5"/>
        <v>Southampton</v>
      </c>
      <c r="E58" s="10" t="str">
        <f t="shared" si="6"/>
        <v>M</v>
      </c>
      <c r="F58" s="23">
        <f>IFERROR(VLOOKUP(B58,'Round 1'!$B$4:$D$93,6,0),30)</f>
        <v>30</v>
      </c>
      <c r="G58" s="23">
        <f>IFERROR(VLOOKUP(B58,#REF!,6,0),29)</f>
        <v>29</v>
      </c>
      <c r="H58" s="23">
        <f>IFERROR(VLOOKUP(B58,#REF!,6,0),29)</f>
        <v>29</v>
      </c>
      <c r="I58" s="23">
        <f>IFERROR(VLOOKUP(B58,#REF!,6,0),29)</f>
        <v>29</v>
      </c>
      <c r="J58" s="23">
        <f>IFERROR(VLOOKUP(B58,#REF!,6,0),24)</f>
        <v>24</v>
      </c>
      <c r="K58" s="23">
        <f>IFERROR(VLOOKUP(B58,#REF!,6,0),20)</f>
        <v>20</v>
      </c>
      <c r="L58" s="23">
        <f>IFERROR(VLOOKUP(B58,#REF!,6,0),24)</f>
        <v>24</v>
      </c>
      <c r="M58" s="23">
        <f>IFERROR(VLOOKUP(B58,#REF!,6,0),27)</f>
        <v>27</v>
      </c>
      <c r="N58" s="23">
        <f>IFERROR(VLOOKUP(B58,#REF!,6,0),28)</f>
        <v>28</v>
      </c>
      <c r="O58" s="23">
        <f>IFERROR(VLOOKUP(B58,#REF!,6,0),18)</f>
        <v>18</v>
      </c>
      <c r="P58" s="23">
        <v>21</v>
      </c>
      <c r="Q58" s="23">
        <v>28</v>
      </c>
      <c r="R58" s="63">
        <f>SUM(F58:N58)-SUM(LARGE(F58:N58,{1,2}))</f>
        <v>181</v>
      </c>
      <c r="S58" s="35">
        <v>0</v>
      </c>
      <c r="T58" s="23">
        <v>0</v>
      </c>
      <c r="U58" s="63">
        <f>SUM(F58:O58)-SUM(LARGE(F58:O58,{1,2}))</f>
        <v>199</v>
      </c>
      <c r="V58" s="60">
        <v>0.99757499999999988</v>
      </c>
      <c r="Z58" s="69">
        <v>64</v>
      </c>
      <c r="AA58" s="69" t="s">
        <v>51</v>
      </c>
      <c r="AB58" s="69" t="s">
        <v>356</v>
      </c>
      <c r="AC58" s="69" t="s">
        <v>347</v>
      </c>
      <c r="AD58" s="72"/>
      <c r="AE58" t="str">
        <f t="shared" si="7"/>
        <v>M</v>
      </c>
    </row>
    <row r="59" spans="1:31" x14ac:dyDescent="0.3">
      <c r="A59" s="13">
        <v>57</v>
      </c>
      <c r="B59" s="13" t="s">
        <v>605</v>
      </c>
      <c r="C59" s="10">
        <f t="shared" si="4"/>
        <v>0</v>
      </c>
      <c r="D59" s="61" t="str">
        <f t="shared" si="5"/>
        <v>Somerset</v>
      </c>
      <c r="E59" s="10" t="str">
        <f t="shared" si="6"/>
        <v>M</v>
      </c>
      <c r="F59" s="23">
        <f>IFERROR(VLOOKUP(B59,'Round 1'!$B$4:$D$93,6,0),30)</f>
        <v>30</v>
      </c>
      <c r="G59" s="23">
        <f>IFERROR(VLOOKUP(B59,#REF!,6,0),29)</f>
        <v>29</v>
      </c>
      <c r="H59" s="23">
        <f>IFERROR(VLOOKUP(B59,#REF!,6,0),29)</f>
        <v>29</v>
      </c>
      <c r="I59" s="23">
        <f>IFERROR(VLOOKUP(B59,#REF!,6,0),29)</f>
        <v>29</v>
      </c>
      <c r="J59" s="23">
        <f>IFERROR(VLOOKUP(B59,#REF!,6,0),24)</f>
        <v>24</v>
      </c>
      <c r="K59" s="23">
        <f>IFERROR(VLOOKUP(B59,#REF!,6,0),20)</f>
        <v>20</v>
      </c>
      <c r="L59" s="23">
        <f>IFERROR(VLOOKUP(B59,#REF!,6,0),24)</f>
        <v>24</v>
      </c>
      <c r="M59" s="23">
        <f>IFERROR(VLOOKUP(B59,#REF!,6,0),27)</f>
        <v>27</v>
      </c>
      <c r="N59" s="23">
        <f>IFERROR(VLOOKUP(B59,#REF!,6,0),28)</f>
        <v>28</v>
      </c>
      <c r="O59" s="23">
        <f>IFERROR(VLOOKUP(B59,#REF!,6,0),18)</f>
        <v>18</v>
      </c>
      <c r="P59" s="23">
        <v>21</v>
      </c>
      <c r="Q59" s="23">
        <v>28</v>
      </c>
      <c r="R59" s="63">
        <f>SUM(F59:N59)-SUM(LARGE(F59:N59,{1,2}))</f>
        <v>181</v>
      </c>
      <c r="S59" s="35" t="e">
        <f>VLOOKUP(B59,#REF!,9,0)+#REF!</f>
        <v>#REF!</v>
      </c>
      <c r="T59" s="23" t="e">
        <f>VLOOKUP(B59,#REF!,22,0)+#REF!</f>
        <v>#REF!</v>
      </c>
      <c r="U59" s="63">
        <f>SUM(F59:O59)-SUM(LARGE(F59:O59,{1,2}))</f>
        <v>199</v>
      </c>
      <c r="V59" s="60">
        <v>0.97635000000000005</v>
      </c>
      <c r="Z59" s="69">
        <v>65</v>
      </c>
      <c r="AA59" t="s">
        <v>544</v>
      </c>
      <c r="AB59" s="69" t="s">
        <v>606</v>
      </c>
      <c r="AC59" s="69" t="s">
        <v>347</v>
      </c>
      <c r="AD59" s="72"/>
      <c r="AE59" t="str">
        <f t="shared" si="7"/>
        <v>M</v>
      </c>
    </row>
    <row r="60" spans="1:31" x14ac:dyDescent="0.3">
      <c r="A60" s="13">
        <v>58</v>
      </c>
      <c r="B60" s="13" t="s">
        <v>576</v>
      </c>
      <c r="C60" s="10">
        <f t="shared" si="4"/>
        <v>0</v>
      </c>
      <c r="D60" s="61" t="str">
        <f t="shared" si="5"/>
        <v>Portsmouth</v>
      </c>
      <c r="E60" s="10" t="str">
        <f t="shared" si="6"/>
        <v>M</v>
      </c>
      <c r="F60" s="23">
        <f>IFERROR(VLOOKUP(B60,'Round 1'!$B$4:$D$93,6,0),30)</f>
        <v>30</v>
      </c>
      <c r="G60" s="23">
        <f>IFERROR(VLOOKUP(B60,#REF!,6,0),29)</f>
        <v>29</v>
      </c>
      <c r="H60" s="23">
        <f>IFERROR(VLOOKUP(B60,#REF!,6,0),29)</f>
        <v>29</v>
      </c>
      <c r="I60" s="23">
        <f>IFERROR(VLOOKUP(B60,#REF!,6,0),29)</f>
        <v>29</v>
      </c>
      <c r="J60" s="23">
        <f>IFERROR(VLOOKUP(B60,#REF!,6,0),24)</f>
        <v>24</v>
      </c>
      <c r="K60" s="23">
        <f>IFERROR(VLOOKUP(B60,#REF!,6,0),20)</f>
        <v>20</v>
      </c>
      <c r="L60" s="23">
        <f>IFERROR(VLOOKUP(B60,#REF!,6,0),24)</f>
        <v>24</v>
      </c>
      <c r="M60" s="23">
        <f>IFERROR(VLOOKUP(B60,#REF!,6,0),27)</f>
        <v>27</v>
      </c>
      <c r="N60" s="23">
        <f>IFERROR(VLOOKUP(B60,#REF!,6,0),28)</f>
        <v>28</v>
      </c>
      <c r="O60" s="23">
        <f>IFERROR(VLOOKUP(B60,#REF!,6,0),18)</f>
        <v>18</v>
      </c>
      <c r="P60" s="23">
        <v>21</v>
      </c>
      <c r="Q60" s="23">
        <v>28</v>
      </c>
      <c r="R60" s="63">
        <f>SUM(F60:N60)-SUM(LARGE(F60:N60,{1,2}))</f>
        <v>181</v>
      </c>
      <c r="S60" s="35">
        <v>8.6597999999999988</v>
      </c>
      <c r="T60" s="23">
        <v>29</v>
      </c>
      <c r="U60" s="63">
        <f>SUM(F60:O60)-SUM(LARGE(F60:O60,{1,2}))</f>
        <v>199</v>
      </c>
      <c r="V60" s="60">
        <v>2.08005</v>
      </c>
      <c r="Z60" s="69">
        <v>66</v>
      </c>
      <c r="AA60" s="69" t="s">
        <v>545</v>
      </c>
      <c r="AB60" s="69" t="s">
        <v>423</v>
      </c>
      <c r="AC60" s="69" t="s">
        <v>347</v>
      </c>
      <c r="AD60" s="72"/>
      <c r="AE60" t="str">
        <f t="shared" si="7"/>
        <v>M</v>
      </c>
    </row>
    <row r="61" spans="1:31" x14ac:dyDescent="0.3">
      <c r="A61" s="13">
        <v>59</v>
      </c>
      <c r="B61" s="13" t="s">
        <v>612</v>
      </c>
      <c r="C61" s="10" t="str">
        <f t="shared" si="4"/>
        <v>0</v>
      </c>
      <c r="D61" s="61" t="str">
        <f t="shared" si="5"/>
        <v/>
      </c>
      <c r="E61" s="10" t="str">
        <f t="shared" si="6"/>
        <v>NM</v>
      </c>
      <c r="F61" s="23">
        <f>IFERROR(VLOOKUP(B61,'Round 1'!$B$4:$D$93,6,0),30)</f>
        <v>30</v>
      </c>
      <c r="G61" s="23">
        <f>IFERROR(VLOOKUP(B61,#REF!,6,0),29)</f>
        <v>29</v>
      </c>
      <c r="H61" s="23">
        <f>IFERROR(VLOOKUP(B61,#REF!,6,0),29)</f>
        <v>29</v>
      </c>
      <c r="I61" s="23">
        <f>IFERROR(VLOOKUP(B61,#REF!,6,0),29)</f>
        <v>29</v>
      </c>
      <c r="J61" s="23">
        <f>IFERROR(VLOOKUP(B61,#REF!,6,0),24)</f>
        <v>24</v>
      </c>
      <c r="K61" s="23">
        <f>IFERROR(VLOOKUP(B61,#REF!,6,0),20)</f>
        <v>20</v>
      </c>
      <c r="L61" s="23">
        <f>IFERROR(VLOOKUP(B61,#REF!,6,0),24)</f>
        <v>24</v>
      </c>
      <c r="M61" s="23">
        <f>IFERROR(VLOOKUP(B61,#REF!,6,0),27)</f>
        <v>27</v>
      </c>
      <c r="N61" s="23">
        <f>IFERROR(VLOOKUP(B61,#REF!,6,0),28)</f>
        <v>28</v>
      </c>
      <c r="O61" s="23">
        <f>IFERROR(VLOOKUP(B61,#REF!,6,0),18)</f>
        <v>18</v>
      </c>
      <c r="P61" s="23">
        <v>21</v>
      </c>
      <c r="Q61" s="23" t="e">
        <f>VLOOKUP(B61,#REF!,6,0)</f>
        <v>#REF!</v>
      </c>
      <c r="R61" s="63">
        <f>SUM(F61:N61)-SUM(LARGE(F61:N61,{1,2}))</f>
        <v>181</v>
      </c>
      <c r="S61" s="35">
        <v>0</v>
      </c>
      <c r="T61" s="23">
        <v>0</v>
      </c>
      <c r="U61" s="63">
        <f>SUM(F61:O61)-SUM(LARGE(F61:O61,{1,2}))</f>
        <v>199</v>
      </c>
      <c r="V61" s="60">
        <v>2.7663250000000001</v>
      </c>
      <c r="Z61" s="69">
        <v>67</v>
      </c>
      <c r="AA61" s="69" t="s">
        <v>262</v>
      </c>
      <c r="AB61" s="69" t="s">
        <v>386</v>
      </c>
      <c r="AC61" s="69" t="s">
        <v>347</v>
      </c>
      <c r="AD61" s="72"/>
      <c r="AE61" t="str">
        <f t="shared" si="7"/>
        <v>M</v>
      </c>
    </row>
    <row r="62" spans="1:31" x14ac:dyDescent="0.3">
      <c r="A62" s="13">
        <v>60</v>
      </c>
      <c r="B62" s="13" t="s">
        <v>545</v>
      </c>
      <c r="C62" s="10">
        <f t="shared" si="4"/>
        <v>0</v>
      </c>
      <c r="D62" s="61" t="str">
        <f t="shared" si="5"/>
        <v>Kent</v>
      </c>
      <c r="E62" s="10" t="str">
        <f t="shared" si="6"/>
        <v>M</v>
      </c>
      <c r="F62" s="23">
        <f>IFERROR(VLOOKUP(B62,'Round 1'!$B$4:$D$93,6,0),30)</f>
        <v>30</v>
      </c>
      <c r="G62" s="23">
        <f>IFERROR(VLOOKUP(B62,#REF!,6,0),29)</f>
        <v>29</v>
      </c>
      <c r="H62" s="23">
        <f>IFERROR(VLOOKUP(B62,#REF!,6,0),29)</f>
        <v>29</v>
      </c>
      <c r="I62" s="23">
        <f>IFERROR(VLOOKUP(B62,#REF!,6,0),29)</f>
        <v>29</v>
      </c>
      <c r="J62" s="23">
        <f>IFERROR(VLOOKUP(B62,#REF!,6,0),24)</f>
        <v>24</v>
      </c>
      <c r="K62" s="23">
        <f>IFERROR(VLOOKUP(B62,#REF!,6,0),20)</f>
        <v>20</v>
      </c>
      <c r="L62" s="23">
        <f>IFERROR(VLOOKUP(B62,#REF!,6,0),24)</f>
        <v>24</v>
      </c>
      <c r="M62" s="23">
        <f>IFERROR(VLOOKUP(B62,#REF!,6,0),27)</f>
        <v>27</v>
      </c>
      <c r="N62" s="23">
        <f>IFERROR(VLOOKUP(B62,#REF!,6,0),28)</f>
        <v>28</v>
      </c>
      <c r="O62" s="23">
        <f>IFERROR(VLOOKUP(B62,#REF!,6,0),18)</f>
        <v>18</v>
      </c>
      <c r="P62" s="23">
        <v>21</v>
      </c>
      <c r="Q62" s="23">
        <v>28</v>
      </c>
      <c r="R62" s="63">
        <f>SUM(F62:N62)-SUM(LARGE(F62:N62,{1,2}))</f>
        <v>181</v>
      </c>
      <c r="S62" s="35" t="e">
        <f>VLOOKUP(B62,#REF!,9,0)+#REF!</f>
        <v>#REF!</v>
      </c>
      <c r="T62" s="23" t="e">
        <f>VLOOKUP(B62,#REF!,22,0)+#REF!</f>
        <v>#REF!</v>
      </c>
      <c r="U62" s="63">
        <f>SUM(F62:O62)-SUM(LARGE(F62:O62,{1,2}))</f>
        <v>199</v>
      </c>
      <c r="V62" s="60">
        <v>5.0091000000000001</v>
      </c>
      <c r="Z62" s="69">
        <v>68</v>
      </c>
      <c r="AA62" s="69" t="s">
        <v>175</v>
      </c>
      <c r="AB62" s="69" t="s">
        <v>356</v>
      </c>
      <c r="AC62" s="69" t="s">
        <v>347</v>
      </c>
      <c r="AD62" s="72"/>
      <c r="AE62" t="str">
        <f t="shared" si="7"/>
        <v>M</v>
      </c>
    </row>
    <row r="63" spans="1:31" x14ac:dyDescent="0.3">
      <c r="A63" s="13">
        <v>61</v>
      </c>
      <c r="B63" s="13" t="s">
        <v>426</v>
      </c>
      <c r="C63" s="10" t="str">
        <f t="shared" si="4"/>
        <v>0</v>
      </c>
      <c r="D63" s="61" t="str">
        <f t="shared" si="5"/>
        <v/>
      </c>
      <c r="E63" s="10" t="str">
        <f t="shared" si="6"/>
        <v>NM</v>
      </c>
      <c r="F63" s="23">
        <f>IFERROR(VLOOKUP(B63,'Round 1'!$B$4:$D$93,6,0),30)</f>
        <v>30</v>
      </c>
      <c r="G63" s="23">
        <f>IFERROR(VLOOKUP(B63,#REF!,6,0),29)</f>
        <v>29</v>
      </c>
      <c r="H63" s="23">
        <f>IFERROR(VLOOKUP(B63,#REF!,6,0),29)</f>
        <v>29</v>
      </c>
      <c r="I63" s="23">
        <f>IFERROR(VLOOKUP(B63,#REF!,6,0),29)</f>
        <v>29</v>
      </c>
      <c r="J63" s="23">
        <f>IFERROR(VLOOKUP(B63,#REF!,6,0),24)</f>
        <v>24</v>
      </c>
      <c r="K63" s="23">
        <f>IFERROR(VLOOKUP(B63,#REF!,6,0),20)</f>
        <v>20</v>
      </c>
      <c r="L63" s="23">
        <f>IFERROR(VLOOKUP(B63,#REF!,6,0),24)</f>
        <v>24</v>
      </c>
      <c r="M63" s="23">
        <f>IFERROR(VLOOKUP(B63,#REF!,6,0),27)</f>
        <v>27</v>
      </c>
      <c r="N63" s="23">
        <f>IFERROR(VLOOKUP(B63,#REF!,6,0),28)</f>
        <v>28</v>
      </c>
      <c r="O63" s="23">
        <f>IFERROR(VLOOKUP(B63,#REF!,6,0),18)</f>
        <v>18</v>
      </c>
      <c r="P63" s="23">
        <v>21</v>
      </c>
      <c r="Q63" s="23" t="e">
        <f>VLOOKUP(B63,#REF!,6,0)</f>
        <v>#REF!</v>
      </c>
      <c r="R63" s="63">
        <f>SUM(F63:N63)-SUM(LARGE(F63:N63,{1,2}))</f>
        <v>181</v>
      </c>
      <c r="S63" s="35" t="e">
        <f>VLOOKUP(B63,#REF!,9,0)+#REF!</f>
        <v>#REF!</v>
      </c>
      <c r="T63" s="23" t="e">
        <f>VLOOKUP(B63,#REF!,22,0)+#REF!</f>
        <v>#REF!</v>
      </c>
      <c r="U63" s="63">
        <f>SUM(F63:O63)-SUM(LARGE(F63:O63,{1,2}))</f>
        <v>199</v>
      </c>
      <c r="V63" s="60">
        <v>1.478675</v>
      </c>
      <c r="Z63" s="69">
        <v>69</v>
      </c>
      <c r="AA63" s="69" t="s">
        <v>548</v>
      </c>
      <c r="AB63" s="69"/>
      <c r="AC63" s="69" t="s">
        <v>347</v>
      </c>
      <c r="AD63" s="72" t="s">
        <v>613</v>
      </c>
      <c r="AE63" t="e">
        <f t="shared" si="7"/>
        <v>#N/A</v>
      </c>
    </row>
    <row r="64" spans="1:31" x14ac:dyDescent="0.3">
      <c r="A64" s="13">
        <v>62</v>
      </c>
      <c r="B64" s="13" t="s">
        <v>454</v>
      </c>
      <c r="C64" s="10" t="str">
        <f t="shared" si="4"/>
        <v>0</v>
      </c>
      <c r="D64" s="61" t="str">
        <f t="shared" si="5"/>
        <v/>
      </c>
      <c r="E64" s="10" t="str">
        <f t="shared" si="6"/>
        <v>NM</v>
      </c>
      <c r="F64" s="23">
        <f>IFERROR(VLOOKUP(B64,'Round 1'!$B$4:$D$93,6,0),30)</f>
        <v>30</v>
      </c>
      <c r="G64" s="23">
        <f>IFERROR(VLOOKUP(B64,#REF!,6,0),29)</f>
        <v>29</v>
      </c>
      <c r="H64" s="23">
        <f>IFERROR(VLOOKUP(B64,#REF!,6,0),29)</f>
        <v>29</v>
      </c>
      <c r="I64" s="23">
        <f>IFERROR(VLOOKUP(B64,#REF!,6,0),29)</f>
        <v>29</v>
      </c>
      <c r="J64" s="23">
        <f>IFERROR(VLOOKUP(B64,#REF!,6,0),24)</f>
        <v>24</v>
      </c>
      <c r="K64" s="23">
        <f>IFERROR(VLOOKUP(B64,#REF!,6,0),20)</f>
        <v>20</v>
      </c>
      <c r="L64" s="23">
        <f>IFERROR(VLOOKUP(B64,#REF!,6,0),24)</f>
        <v>24</v>
      </c>
      <c r="M64" s="23">
        <f>IFERROR(VLOOKUP(B64,#REF!,6,0),27)</f>
        <v>27</v>
      </c>
      <c r="N64" s="23">
        <f>IFERROR(VLOOKUP(B64,#REF!,6,0),28)</f>
        <v>28</v>
      </c>
      <c r="O64" s="23">
        <f>IFERROR(VLOOKUP(B64,#REF!,6,0),18)</f>
        <v>18</v>
      </c>
      <c r="P64" s="23" t="e">
        <f>VLOOKUP(B64,#REF!,6,0)</f>
        <v>#REF!</v>
      </c>
      <c r="Q64" s="23">
        <v>28</v>
      </c>
      <c r="R64" s="63">
        <f>SUM(F64:N64)-SUM(LARGE(F64:N64,{1,2}))</f>
        <v>181</v>
      </c>
      <c r="S64" s="35">
        <v>0</v>
      </c>
      <c r="T64" s="23">
        <v>0</v>
      </c>
      <c r="U64" s="63">
        <f>SUM(F64:O64)-SUM(LARGE(F64:O64,{1,2}))</f>
        <v>199</v>
      </c>
      <c r="V64" s="60">
        <v>5.78735</v>
      </c>
      <c r="Z64" s="69">
        <v>70</v>
      </c>
      <c r="AA64" s="69" t="s">
        <v>588</v>
      </c>
      <c r="AB64" s="69" t="s">
        <v>356</v>
      </c>
      <c r="AC64" s="69" t="s">
        <v>347</v>
      </c>
      <c r="AD64" s="72"/>
      <c r="AE64" t="str">
        <f t="shared" si="7"/>
        <v>M</v>
      </c>
    </row>
    <row r="65" spans="1:31" x14ac:dyDescent="0.3">
      <c r="A65" s="13">
        <v>63</v>
      </c>
      <c r="B65" s="13" t="s">
        <v>590</v>
      </c>
      <c r="C65" s="10">
        <f t="shared" si="4"/>
        <v>0</v>
      </c>
      <c r="D65" s="61">
        <f t="shared" si="5"/>
        <v>0</v>
      </c>
      <c r="E65" s="10" t="str">
        <f t="shared" si="6"/>
        <v>M</v>
      </c>
      <c r="F65" s="23">
        <f>IFERROR(VLOOKUP(B65,'Round 1'!$B$4:$D$93,6,0),30)</f>
        <v>30</v>
      </c>
      <c r="G65" s="23">
        <f>IFERROR(VLOOKUP(B65,#REF!,6,0),29)</f>
        <v>29</v>
      </c>
      <c r="H65" s="23">
        <f>IFERROR(VLOOKUP(B65,#REF!,6,0),29)</f>
        <v>29</v>
      </c>
      <c r="I65" s="23">
        <f>IFERROR(VLOOKUP(B65,#REF!,6,0),29)</f>
        <v>29</v>
      </c>
      <c r="J65" s="23">
        <f>IFERROR(VLOOKUP(B65,#REF!,6,0),24)</f>
        <v>24</v>
      </c>
      <c r="K65" s="23">
        <f>IFERROR(VLOOKUP(B65,#REF!,6,0),20)</f>
        <v>20</v>
      </c>
      <c r="L65" s="23">
        <f>IFERROR(VLOOKUP(B65,#REF!,6,0),24)</f>
        <v>24</v>
      </c>
      <c r="M65" s="23">
        <f>IFERROR(VLOOKUP(B65,#REF!,6,0),27)</f>
        <v>27</v>
      </c>
      <c r="N65" s="23">
        <f>IFERROR(VLOOKUP(B65,#REF!,6,0),28)</f>
        <v>28</v>
      </c>
      <c r="O65" s="23">
        <f>IFERROR(VLOOKUP(B65,#REF!,6,0),18)</f>
        <v>18</v>
      </c>
      <c r="P65" s="23">
        <v>21</v>
      </c>
      <c r="Q65" s="23">
        <v>28</v>
      </c>
      <c r="R65" s="63">
        <f>SUM(F65:N65)-SUM(LARGE(F65:N65,{1,2}))</f>
        <v>181</v>
      </c>
      <c r="S65" s="35">
        <v>0</v>
      </c>
      <c r="T65" s="23">
        <v>0</v>
      </c>
      <c r="U65" s="63">
        <f>SUM(F65:O65)-SUM(LARGE(F65:O65,{1,2}))</f>
        <v>199</v>
      </c>
      <c r="V65" s="60">
        <v>0.1981</v>
      </c>
      <c r="Z65" s="69">
        <v>76</v>
      </c>
      <c r="AA65" s="69" t="s">
        <v>577</v>
      </c>
      <c r="AB65" s="69" t="s">
        <v>362</v>
      </c>
      <c r="AC65" s="69" t="s">
        <v>347</v>
      </c>
      <c r="AD65" s="72" t="s">
        <v>390</v>
      </c>
      <c r="AE65" t="str">
        <f t="shared" si="7"/>
        <v>M</v>
      </c>
    </row>
    <row r="66" spans="1:31" x14ac:dyDescent="0.3">
      <c r="A66" s="13">
        <v>64</v>
      </c>
      <c r="B66" s="13" t="s">
        <v>587</v>
      </c>
      <c r="C66" s="10">
        <f t="shared" si="4"/>
        <v>0</v>
      </c>
      <c r="D66" s="61" t="str">
        <f t="shared" si="5"/>
        <v>Southampton</v>
      </c>
      <c r="E66" s="10" t="str">
        <f t="shared" si="6"/>
        <v>M</v>
      </c>
      <c r="F66" s="23">
        <f>IFERROR(VLOOKUP(B66,'Round 1'!$B$4:$D$93,6,0),30)</f>
        <v>30</v>
      </c>
      <c r="G66" s="23">
        <f>IFERROR(VLOOKUP(B66,#REF!,6,0),29)</f>
        <v>29</v>
      </c>
      <c r="H66" s="23">
        <f>IFERROR(VLOOKUP(B66,#REF!,6,0),29)</f>
        <v>29</v>
      </c>
      <c r="I66" s="23">
        <f>IFERROR(VLOOKUP(B66,#REF!,6,0),29)</f>
        <v>29</v>
      </c>
      <c r="J66" s="23">
        <f>IFERROR(VLOOKUP(B66,#REF!,6,0),24)</f>
        <v>24</v>
      </c>
      <c r="K66" s="23">
        <f>IFERROR(VLOOKUP(B66,#REF!,6,0),20)</f>
        <v>20</v>
      </c>
      <c r="L66" s="23">
        <f>IFERROR(VLOOKUP(B66,#REF!,6,0),24)</f>
        <v>24</v>
      </c>
      <c r="M66" s="23">
        <f>IFERROR(VLOOKUP(B66,#REF!,6,0),27)</f>
        <v>27</v>
      </c>
      <c r="N66" s="23">
        <f>IFERROR(VLOOKUP(B66,#REF!,6,0),28)</f>
        <v>28</v>
      </c>
      <c r="O66" s="23">
        <f>IFERROR(VLOOKUP(B66,#REF!,6,0),18)</f>
        <v>18</v>
      </c>
      <c r="P66" s="23">
        <v>21</v>
      </c>
      <c r="Q66" s="23">
        <v>28</v>
      </c>
      <c r="R66" s="63">
        <f>SUM(F66:N66)-SUM(LARGE(F66:N66,{1,2}))</f>
        <v>181</v>
      </c>
      <c r="S66" s="35">
        <v>0</v>
      </c>
      <c r="T66" s="23">
        <v>0</v>
      </c>
      <c r="U66" s="63">
        <f>SUM(F66:O66)-SUM(LARGE(F66:O66,{1,2}))</f>
        <v>199</v>
      </c>
      <c r="V66" s="60">
        <v>4.5562999999999994</v>
      </c>
      <c r="Z66" s="69">
        <v>77</v>
      </c>
      <c r="AA66" s="69" t="s">
        <v>602</v>
      </c>
      <c r="AB66" s="69" t="s">
        <v>356</v>
      </c>
      <c r="AC66" s="69" t="s">
        <v>347</v>
      </c>
      <c r="AD66" s="72"/>
      <c r="AE66" t="str">
        <f t="shared" si="7"/>
        <v>M</v>
      </c>
    </row>
    <row r="67" spans="1:31" x14ac:dyDescent="0.3">
      <c r="A67" s="13">
        <v>65</v>
      </c>
      <c r="B67" s="13" t="s">
        <v>592</v>
      </c>
      <c r="C67" s="10">
        <f t="shared" ref="C67:C98" si="8">IFERROR(VLOOKUP(B67,$AA$4:$AD$92,4,0),"0")</f>
        <v>0</v>
      </c>
      <c r="D67" s="61" t="str">
        <f t="shared" ref="D67:D98" si="9">IFERROR(VLOOKUP(B67,$AA$4:$AD$92,2,0),"")</f>
        <v>Gosport</v>
      </c>
      <c r="E67" s="10" t="str">
        <f t="shared" ref="E67:E98" si="10">IFERROR(VLOOKUP(B67,$AA$4:$AD$92,3,0),"NM")</f>
        <v>M</v>
      </c>
      <c r="F67" s="23">
        <f>IFERROR(VLOOKUP(B67,'Round 1'!$B$4:$D$93,6,0),30)</f>
        <v>30</v>
      </c>
      <c r="G67" s="23">
        <f>IFERROR(VLOOKUP(B67,#REF!,6,0),29)</f>
        <v>29</v>
      </c>
      <c r="H67" s="23">
        <f>IFERROR(VLOOKUP(B67,#REF!,6,0),29)</f>
        <v>29</v>
      </c>
      <c r="I67" s="23">
        <f>IFERROR(VLOOKUP(B67,#REF!,6,0),29)</f>
        <v>29</v>
      </c>
      <c r="J67" s="23">
        <f>IFERROR(VLOOKUP(B67,#REF!,6,0),24)</f>
        <v>24</v>
      </c>
      <c r="K67" s="23">
        <f>IFERROR(VLOOKUP(B67,#REF!,6,0),20)</f>
        <v>20</v>
      </c>
      <c r="L67" s="23">
        <f>IFERROR(VLOOKUP(B67,#REF!,6,0),24)</f>
        <v>24</v>
      </c>
      <c r="M67" s="23">
        <f>IFERROR(VLOOKUP(B67,#REF!,6,0),27)</f>
        <v>27</v>
      </c>
      <c r="N67" s="23">
        <f>IFERROR(VLOOKUP(B67,#REF!,6,0),28)</f>
        <v>28</v>
      </c>
      <c r="O67" s="23">
        <f>IFERROR(VLOOKUP(B67,#REF!,6,0),18)</f>
        <v>18</v>
      </c>
      <c r="P67" s="23">
        <v>21</v>
      </c>
      <c r="Q67" s="23">
        <v>21</v>
      </c>
      <c r="R67" s="63">
        <f>SUM(F67:N67)-SUM(LARGE(F67:N67,{1,2}))</f>
        <v>181</v>
      </c>
      <c r="S67" s="35" t="e">
        <f>VLOOKUP(B67,#REF!,9,0)+#REF!</f>
        <v>#REF!</v>
      </c>
      <c r="T67" s="23" t="e">
        <f>VLOOKUP(B67,#REF!,22,0)+#REF!</f>
        <v>#REF!</v>
      </c>
      <c r="U67" s="63">
        <f>SUM(F67:O67)-SUM(LARGE(F67:O67,{1,2}))</f>
        <v>199</v>
      </c>
      <c r="V67" s="60">
        <v>4.0256749999999997</v>
      </c>
      <c r="Z67" s="69">
        <v>78</v>
      </c>
      <c r="AA67" s="69" t="s">
        <v>493</v>
      </c>
      <c r="AB67" s="69" t="s">
        <v>356</v>
      </c>
      <c r="AC67" s="69" t="s">
        <v>347</v>
      </c>
      <c r="AD67" s="72"/>
      <c r="AE67" t="str">
        <f t="shared" si="7"/>
        <v>M</v>
      </c>
    </row>
    <row r="68" spans="1:31" x14ac:dyDescent="0.3">
      <c r="A68" s="13">
        <v>66</v>
      </c>
      <c r="B68" s="13" t="s">
        <v>614</v>
      </c>
      <c r="C68" s="10">
        <f t="shared" si="8"/>
        <v>0</v>
      </c>
      <c r="D68" s="61" t="str">
        <f t="shared" si="9"/>
        <v>Weymouth</v>
      </c>
      <c r="E68" s="10" t="str">
        <f t="shared" si="10"/>
        <v>M</v>
      </c>
      <c r="F68" s="23">
        <f>IFERROR(VLOOKUP(B68,'Round 1'!$B$4:$D$93,6,0),30)</f>
        <v>30</v>
      </c>
      <c r="G68" s="23">
        <f>IFERROR(VLOOKUP(B68,#REF!,6,0),29)</f>
        <v>29</v>
      </c>
      <c r="H68" s="23">
        <f>IFERROR(VLOOKUP(B68,#REF!,6,0),29)</f>
        <v>29</v>
      </c>
      <c r="I68" s="23">
        <f>IFERROR(VLOOKUP(B68,#REF!,6,0),29)</f>
        <v>29</v>
      </c>
      <c r="J68" s="23">
        <f>IFERROR(VLOOKUP(B68,#REF!,6,0),24)</f>
        <v>24</v>
      </c>
      <c r="K68" s="23">
        <f>IFERROR(VLOOKUP(B68,#REF!,6,0),20)</f>
        <v>20</v>
      </c>
      <c r="L68" s="23">
        <f>IFERROR(VLOOKUP(B68,#REF!,6,0),24)</f>
        <v>24</v>
      </c>
      <c r="M68" s="23">
        <f>IFERROR(VLOOKUP(B68,#REF!,6,0),27)</f>
        <v>27</v>
      </c>
      <c r="N68" s="23">
        <f>IFERROR(VLOOKUP(B68,#REF!,6,0),28)</f>
        <v>28</v>
      </c>
      <c r="O68" s="23">
        <f>IFERROR(VLOOKUP(B68,#REF!,6,0),18)</f>
        <v>18</v>
      </c>
      <c r="P68" s="23" t="e">
        <f>VLOOKUP(B68,#REF!,6,0)</f>
        <v>#REF!</v>
      </c>
      <c r="Q68" s="23" t="e">
        <f>VLOOKUP(B68,#REF!,6,0)</f>
        <v>#REF!</v>
      </c>
      <c r="R68" s="63">
        <f>SUM(F68:N68)-SUM(LARGE(F68:N68,{1,2}))</f>
        <v>181</v>
      </c>
      <c r="S68" s="35">
        <v>0</v>
      </c>
      <c r="T68" s="23">
        <v>0</v>
      </c>
      <c r="U68" s="63">
        <f>SUM(F68:O68)-SUM(LARGE(F68:O68,{1,2}))</f>
        <v>199</v>
      </c>
      <c r="V68" s="60">
        <v>7.5278</v>
      </c>
      <c r="Z68" s="69">
        <v>80</v>
      </c>
      <c r="AA68" s="69" t="s">
        <v>615</v>
      </c>
      <c r="AB68" s="69" t="s">
        <v>362</v>
      </c>
      <c r="AC68" s="69" t="s">
        <v>347</v>
      </c>
      <c r="AD68" s="72"/>
      <c r="AE68" t="str">
        <f t="shared" ref="AE68:AE75" si="11">VLOOKUP(AA68,$B$3:$E$104,4,0)</f>
        <v>M</v>
      </c>
    </row>
    <row r="69" spans="1:31" x14ac:dyDescent="0.3">
      <c r="A69" s="13">
        <v>67</v>
      </c>
      <c r="B69" s="13" t="s">
        <v>91</v>
      </c>
      <c r="C69" s="10">
        <f t="shared" si="8"/>
        <v>0</v>
      </c>
      <c r="D69" s="61" t="str">
        <f t="shared" si="9"/>
        <v>Southampton</v>
      </c>
      <c r="E69" s="10" t="str">
        <f t="shared" si="10"/>
        <v>M</v>
      </c>
      <c r="F69" s="23">
        <f>IFERROR(VLOOKUP(B69,'Round 1'!$B$4:$D$93,6,0),30)</f>
        <v>30</v>
      </c>
      <c r="G69" s="23">
        <f>IFERROR(VLOOKUP(B69,#REF!,6,0),29)</f>
        <v>29</v>
      </c>
      <c r="H69" s="23">
        <f>IFERROR(VLOOKUP(B69,#REF!,6,0),29)</f>
        <v>29</v>
      </c>
      <c r="I69" s="23">
        <f>IFERROR(VLOOKUP(B69,#REF!,6,0),29)</f>
        <v>29</v>
      </c>
      <c r="J69" s="23">
        <f>IFERROR(VLOOKUP(B69,#REF!,6,0),24)</f>
        <v>24</v>
      </c>
      <c r="K69" s="23">
        <f>IFERROR(VLOOKUP(B69,#REF!,6,0),20)</f>
        <v>20</v>
      </c>
      <c r="L69" s="23">
        <f>IFERROR(VLOOKUP(B69,#REF!,6,0),24)</f>
        <v>24</v>
      </c>
      <c r="M69" s="23">
        <f>IFERROR(VLOOKUP(B69,#REF!,6,0),27)</f>
        <v>27</v>
      </c>
      <c r="N69" s="23">
        <f>IFERROR(VLOOKUP(B69,#REF!,6,0),28)</f>
        <v>28</v>
      </c>
      <c r="O69" s="23">
        <f>IFERROR(VLOOKUP(B69,#REF!,6,0),18)</f>
        <v>18</v>
      </c>
      <c r="P69" s="23">
        <v>21</v>
      </c>
      <c r="Q69" s="23" t="e">
        <f>VLOOKUP(B69,#REF!,6,0)</f>
        <v>#REF!</v>
      </c>
      <c r="R69" s="63">
        <f>SUM(F69:N69)-SUM(LARGE(F69:N69,{1,2}))</f>
        <v>181</v>
      </c>
      <c r="S69" s="35">
        <v>0</v>
      </c>
      <c r="T69" s="23">
        <v>0</v>
      </c>
      <c r="U69" s="63">
        <f>SUM(F69:O69)-SUM(LARGE(F69:O69,{1,2}))</f>
        <v>199</v>
      </c>
      <c r="V69" s="60">
        <v>0.59430000000000005</v>
      </c>
      <c r="Z69" s="69">
        <v>82</v>
      </c>
      <c r="AA69" s="69" t="s">
        <v>579</v>
      </c>
      <c r="AB69" s="69" t="s">
        <v>434</v>
      </c>
      <c r="AC69" s="72" t="s">
        <v>347</v>
      </c>
      <c r="AD69" s="72"/>
      <c r="AE69" t="str">
        <f t="shared" si="11"/>
        <v>M</v>
      </c>
    </row>
    <row r="70" spans="1:31" x14ac:dyDescent="0.3">
      <c r="A70" s="13">
        <v>68</v>
      </c>
      <c r="B70" s="13" t="s">
        <v>572</v>
      </c>
      <c r="C70" s="10">
        <f t="shared" si="8"/>
        <v>0</v>
      </c>
      <c r="D70" s="61" t="str">
        <f t="shared" si="9"/>
        <v>Gosport</v>
      </c>
      <c r="E70" s="10" t="str">
        <f t="shared" si="10"/>
        <v>M</v>
      </c>
      <c r="F70" s="23">
        <f>IFERROR(VLOOKUP(B70,'Round 1'!$B$4:$D$93,6,0),30)</f>
        <v>30</v>
      </c>
      <c r="G70" s="23">
        <f>IFERROR(VLOOKUP(B70,#REF!,6,0),29)</f>
        <v>29</v>
      </c>
      <c r="H70" s="23">
        <f>IFERROR(VLOOKUP(B70,#REF!,6,0),29)</f>
        <v>29</v>
      </c>
      <c r="I70" s="23">
        <f>IFERROR(VLOOKUP(B70,#REF!,6,0),29)</f>
        <v>29</v>
      </c>
      <c r="J70" s="23">
        <f>IFERROR(VLOOKUP(B70,#REF!,6,0),24)</f>
        <v>24</v>
      </c>
      <c r="K70" s="23">
        <f>IFERROR(VLOOKUP(B70,#REF!,6,0),20)</f>
        <v>20</v>
      </c>
      <c r="L70" s="23">
        <f>IFERROR(VLOOKUP(B70,#REF!,6,0),24)</f>
        <v>24</v>
      </c>
      <c r="M70" s="23">
        <f>IFERROR(VLOOKUP(B70,#REF!,6,0),27)</f>
        <v>27</v>
      </c>
      <c r="N70" s="23">
        <f>IFERROR(VLOOKUP(B70,#REF!,6,0),28)</f>
        <v>28</v>
      </c>
      <c r="O70" s="23">
        <f>IFERROR(VLOOKUP(B70,#REF!,6,0),18)</f>
        <v>18</v>
      </c>
      <c r="P70" s="23">
        <v>21</v>
      </c>
      <c r="Q70" s="23">
        <v>28</v>
      </c>
      <c r="R70" s="63">
        <f>SUM(F70:N70)-SUM(LARGE(F70:N70,{1,2}))</f>
        <v>181</v>
      </c>
      <c r="S70" s="35">
        <v>0</v>
      </c>
      <c r="T70" s="23">
        <v>0</v>
      </c>
      <c r="U70" s="63">
        <f>SUM(F70:O70)-SUM(LARGE(F70:O70,{1,2}))</f>
        <v>199</v>
      </c>
      <c r="V70" s="60">
        <v>0.7641</v>
      </c>
      <c r="Z70" s="69">
        <v>84</v>
      </c>
      <c r="AA70" s="69" t="s">
        <v>558</v>
      </c>
      <c r="AB70" s="69" t="s">
        <v>375</v>
      </c>
      <c r="AC70" s="69" t="s">
        <v>347</v>
      </c>
      <c r="AD70" s="72" t="s">
        <v>363</v>
      </c>
      <c r="AE70" t="str">
        <f t="shared" si="11"/>
        <v>M</v>
      </c>
    </row>
    <row r="71" spans="1:31" x14ac:dyDescent="0.3">
      <c r="A71" s="13">
        <v>69</v>
      </c>
      <c r="B71" s="13" t="s">
        <v>407</v>
      </c>
      <c r="C71" s="10" t="str">
        <f t="shared" si="8"/>
        <v>S</v>
      </c>
      <c r="D71" s="61" t="str">
        <f t="shared" si="9"/>
        <v>Sway</v>
      </c>
      <c r="E71" s="10" t="str">
        <f t="shared" si="10"/>
        <v>M</v>
      </c>
      <c r="F71" s="23">
        <f>IFERROR(VLOOKUP(B71,'Round 1'!$B$4:$D$93,6,0),30)</f>
        <v>30</v>
      </c>
      <c r="G71" s="23">
        <f>IFERROR(VLOOKUP(B71,#REF!,6,0),29)</f>
        <v>29</v>
      </c>
      <c r="H71" s="23">
        <f>IFERROR(VLOOKUP(B71,#REF!,6,0),29)</f>
        <v>29</v>
      </c>
      <c r="I71" s="23">
        <f>IFERROR(VLOOKUP(B71,#REF!,6,0),29)</f>
        <v>29</v>
      </c>
      <c r="J71" s="23">
        <f>IFERROR(VLOOKUP(B71,#REF!,6,0),24)</f>
        <v>24</v>
      </c>
      <c r="K71" s="23">
        <f>IFERROR(VLOOKUP(B71,#REF!,6,0),20)</f>
        <v>20</v>
      </c>
      <c r="L71" s="23">
        <f>IFERROR(VLOOKUP(B71,#REF!,6,0),24)</f>
        <v>24</v>
      </c>
      <c r="M71" s="23">
        <f>IFERROR(VLOOKUP(B71,#REF!,6,0),27)</f>
        <v>27</v>
      </c>
      <c r="N71" s="23">
        <f>IFERROR(VLOOKUP(B71,#REF!,6,0),28)</f>
        <v>28</v>
      </c>
      <c r="O71" s="23">
        <f>IFERROR(VLOOKUP(B71,#REF!,6,0),18)</f>
        <v>18</v>
      </c>
      <c r="P71" s="23" t="e">
        <f>VLOOKUP(B71,#REF!,6,0)</f>
        <v>#REF!</v>
      </c>
      <c r="Q71" s="23" t="e">
        <f>VLOOKUP(B71,#REF!,6,0)</f>
        <v>#REF!</v>
      </c>
      <c r="R71" s="63">
        <f>SUM(F71:N71)-SUM(LARGE(F71:N71,{1,2}))</f>
        <v>181</v>
      </c>
      <c r="S71" s="35">
        <v>0</v>
      </c>
      <c r="T71" s="23">
        <v>0</v>
      </c>
      <c r="U71" s="63">
        <f>SUM(F71:O71)-SUM(LARGE(F71:O71,{1,2}))</f>
        <v>199</v>
      </c>
      <c r="V71" s="60">
        <v>0.14150000000000001</v>
      </c>
      <c r="Z71" s="69">
        <v>83</v>
      </c>
      <c r="AA71" s="69" t="s">
        <v>616</v>
      </c>
      <c r="AB71" s="69" t="s">
        <v>351</v>
      </c>
      <c r="AC71" s="69" t="s">
        <v>347</v>
      </c>
      <c r="AD71" s="72"/>
      <c r="AE71" t="str">
        <f t="shared" si="11"/>
        <v>M</v>
      </c>
    </row>
    <row r="72" spans="1:31" x14ac:dyDescent="0.3">
      <c r="A72" s="13">
        <v>70</v>
      </c>
      <c r="B72" s="13" t="s">
        <v>40</v>
      </c>
      <c r="C72" s="10" t="str">
        <f t="shared" si="8"/>
        <v>0</v>
      </c>
      <c r="D72" s="61" t="str">
        <f t="shared" si="9"/>
        <v/>
      </c>
      <c r="E72" s="10" t="str">
        <f t="shared" si="10"/>
        <v>NM</v>
      </c>
      <c r="F72" s="23">
        <f>IFERROR(VLOOKUP(B72,'Round 1'!$B$4:$D$93,6,0),30)</f>
        <v>30</v>
      </c>
      <c r="G72" s="23">
        <f>IFERROR(VLOOKUP(B72,#REF!,6,0),29)</f>
        <v>29</v>
      </c>
      <c r="H72" s="23">
        <f>IFERROR(VLOOKUP(B72,#REF!,6,0),29)</f>
        <v>29</v>
      </c>
      <c r="I72" s="23">
        <f>IFERROR(VLOOKUP(B72,#REF!,6,0),29)</f>
        <v>29</v>
      </c>
      <c r="J72" s="23">
        <f>IFERROR(VLOOKUP(B72,#REF!,6,0),24)</f>
        <v>24</v>
      </c>
      <c r="K72" s="23">
        <f>IFERROR(VLOOKUP(B72,#REF!,6,0),20)</f>
        <v>20</v>
      </c>
      <c r="L72" s="23">
        <f>IFERROR(VLOOKUP(B72,#REF!,6,0),24)</f>
        <v>24</v>
      </c>
      <c r="M72" s="23">
        <f>IFERROR(VLOOKUP(B72,#REF!,6,0),27)</f>
        <v>27</v>
      </c>
      <c r="N72" s="23">
        <f>IFERROR(VLOOKUP(B72,#REF!,6,0),28)</f>
        <v>28</v>
      </c>
      <c r="O72" s="23">
        <f>IFERROR(VLOOKUP(B72,#REF!,6,0),18)</f>
        <v>18</v>
      </c>
      <c r="P72" s="23">
        <v>21</v>
      </c>
      <c r="Q72" s="23">
        <v>28</v>
      </c>
      <c r="R72" s="63">
        <f>SUM(F72:N72)-SUM(LARGE(F72:N72,{1,2}))</f>
        <v>181</v>
      </c>
      <c r="S72" s="35">
        <v>1.6414</v>
      </c>
      <c r="T72" s="23">
        <v>33</v>
      </c>
      <c r="U72" s="63">
        <f>SUM(F72:O72)-SUM(LARGE(F72:O72,{1,2}))</f>
        <v>199</v>
      </c>
      <c r="V72" s="60">
        <v>0.56600000000000006</v>
      </c>
      <c r="Z72" s="69">
        <v>85</v>
      </c>
      <c r="AA72" s="69" t="s">
        <v>617</v>
      </c>
      <c r="AB72" s="69" t="s">
        <v>362</v>
      </c>
      <c r="AC72" s="72" t="s">
        <v>347</v>
      </c>
      <c r="AD72" s="69" t="s">
        <v>363</v>
      </c>
      <c r="AE72" t="e">
        <f t="shared" si="11"/>
        <v>#N/A</v>
      </c>
    </row>
    <row r="73" spans="1:31" x14ac:dyDescent="0.3">
      <c r="A73" s="13">
        <v>71</v>
      </c>
      <c r="B73" s="13" t="s">
        <v>598</v>
      </c>
      <c r="C73" s="10">
        <f t="shared" si="8"/>
        <v>0</v>
      </c>
      <c r="D73" s="61">
        <f t="shared" si="9"/>
        <v>0</v>
      </c>
      <c r="E73" s="10" t="str">
        <f t="shared" si="10"/>
        <v>M</v>
      </c>
      <c r="F73" s="23">
        <f>IFERROR(VLOOKUP(B73,'Round 1'!$B$4:$D$93,6,0),30)</f>
        <v>30</v>
      </c>
      <c r="G73" s="23">
        <f>IFERROR(VLOOKUP(B73,#REF!,6,0),29)</f>
        <v>29</v>
      </c>
      <c r="H73" s="23">
        <f>IFERROR(VLOOKUP(B73,#REF!,6,0),29)</f>
        <v>29</v>
      </c>
      <c r="I73" s="23">
        <f>IFERROR(VLOOKUP(B73,#REF!,6,0),29)</f>
        <v>29</v>
      </c>
      <c r="J73" s="23">
        <f>IFERROR(VLOOKUP(B73,#REF!,6,0),24)</f>
        <v>24</v>
      </c>
      <c r="K73" s="23">
        <f>IFERROR(VLOOKUP(B73,#REF!,6,0),20)</f>
        <v>20</v>
      </c>
      <c r="L73" s="23">
        <f>IFERROR(VLOOKUP(B73,#REF!,6,0),24)</f>
        <v>24</v>
      </c>
      <c r="M73" s="23">
        <f>IFERROR(VLOOKUP(B73,#REF!,6,0),27)</f>
        <v>27</v>
      </c>
      <c r="N73" s="23">
        <f>IFERROR(VLOOKUP(B73,#REF!,6,0),28)</f>
        <v>28</v>
      </c>
      <c r="O73" s="23">
        <f>IFERROR(VLOOKUP(B73,#REF!,6,0),18)</f>
        <v>18</v>
      </c>
      <c r="P73" s="23" t="e">
        <f>VLOOKUP(B73,#REF!,6,0)</f>
        <v>#REF!</v>
      </c>
      <c r="Q73" s="23">
        <v>28</v>
      </c>
      <c r="R73" s="63">
        <f>SUM(F73:N73)-SUM(LARGE(F73:N73,{1,2}))</f>
        <v>181</v>
      </c>
      <c r="S73" s="35" t="e">
        <f>VLOOKUP(B73,#REF!,9,0)+#REF!</f>
        <v>#REF!</v>
      </c>
      <c r="T73" s="23" t="e">
        <f>VLOOKUP(B73,#REF!,22,0)+#REF!</f>
        <v>#REF!</v>
      </c>
      <c r="U73" s="63">
        <f>SUM(F73:O73)-SUM(LARGE(F73:O73,{1,2}))</f>
        <v>199</v>
      </c>
      <c r="V73" s="60">
        <v>0.7641</v>
      </c>
      <c r="Z73" s="69">
        <v>86</v>
      </c>
      <c r="AA73" s="69" t="s">
        <v>618</v>
      </c>
      <c r="AB73" s="69" t="s">
        <v>434</v>
      </c>
      <c r="AC73" s="69" t="s">
        <v>347</v>
      </c>
      <c r="AD73" s="72" t="s">
        <v>363</v>
      </c>
      <c r="AE73" t="str">
        <f t="shared" si="11"/>
        <v>M</v>
      </c>
    </row>
    <row r="74" spans="1:31" x14ac:dyDescent="0.3">
      <c r="A74" s="13">
        <v>72</v>
      </c>
      <c r="B74" s="13" t="s">
        <v>615</v>
      </c>
      <c r="C74" s="10">
        <f t="shared" si="8"/>
        <v>0</v>
      </c>
      <c r="D74" s="61" t="str">
        <f t="shared" si="9"/>
        <v>Bournemouth</v>
      </c>
      <c r="E74" s="10" t="str">
        <f t="shared" si="10"/>
        <v>M</v>
      </c>
      <c r="F74" s="23">
        <f>IFERROR(VLOOKUP(B74,'Round 1'!$B$4:$D$93,6,0),30)</f>
        <v>30</v>
      </c>
      <c r="G74" s="23">
        <f>IFERROR(VLOOKUP(B74,#REF!,6,0),29)</f>
        <v>29</v>
      </c>
      <c r="H74" s="23">
        <f>IFERROR(VLOOKUP(B74,#REF!,6,0),29)</f>
        <v>29</v>
      </c>
      <c r="I74" s="23">
        <f>IFERROR(VLOOKUP(B74,#REF!,6,0),29)</f>
        <v>29</v>
      </c>
      <c r="J74" s="23">
        <f>IFERROR(VLOOKUP(B74,#REF!,6,0),24)</f>
        <v>24</v>
      </c>
      <c r="K74" s="23">
        <f>IFERROR(VLOOKUP(B74,#REF!,6,0),20)</f>
        <v>20</v>
      </c>
      <c r="L74" s="23">
        <f>IFERROR(VLOOKUP(B74,#REF!,6,0),24)</f>
        <v>24</v>
      </c>
      <c r="M74" s="23">
        <f>IFERROR(VLOOKUP(B74,#REF!,6,0),27)</f>
        <v>27</v>
      </c>
      <c r="N74" s="23">
        <f>IFERROR(VLOOKUP(B74,#REF!,6,0),28)</f>
        <v>28</v>
      </c>
      <c r="O74" s="23">
        <f>IFERROR(VLOOKUP(B74,#REF!,6,0),18)</f>
        <v>18</v>
      </c>
      <c r="P74" s="23" t="e">
        <f>VLOOKUP(B74,#REF!,6,0)</f>
        <v>#REF!</v>
      </c>
      <c r="Q74" s="23" t="e">
        <f>VLOOKUP(B74,#REF!,6,0)</f>
        <v>#REF!</v>
      </c>
      <c r="R74" s="63">
        <f>SUM(F74:N74)-SUM(LARGE(F74:N74,{1,2}))</f>
        <v>181</v>
      </c>
      <c r="S74" s="35">
        <v>1.85365</v>
      </c>
      <c r="T74" s="23">
        <v>42</v>
      </c>
      <c r="U74" s="63">
        <f>SUM(F74:O74)-SUM(LARGE(F74:O74,{1,2}))</f>
        <v>199</v>
      </c>
      <c r="V74" s="60">
        <v>0.1981</v>
      </c>
      <c r="Z74" s="69">
        <v>87</v>
      </c>
      <c r="AA74" s="69" t="s">
        <v>420</v>
      </c>
      <c r="AB74" s="69" t="s">
        <v>356</v>
      </c>
      <c r="AC74" s="69" t="s">
        <v>347</v>
      </c>
      <c r="AD74" s="72"/>
      <c r="AE74" t="str">
        <f t="shared" si="11"/>
        <v>M</v>
      </c>
    </row>
    <row r="75" spans="1:31" x14ac:dyDescent="0.3">
      <c r="A75" s="13">
        <v>73</v>
      </c>
      <c r="B75" s="13" t="s">
        <v>560</v>
      </c>
      <c r="C75" s="10" t="str">
        <f t="shared" si="8"/>
        <v>0</v>
      </c>
      <c r="D75" s="61" t="str">
        <f t="shared" si="9"/>
        <v/>
      </c>
      <c r="E75" s="10" t="str">
        <f t="shared" si="10"/>
        <v>NM</v>
      </c>
      <c r="F75" s="23">
        <f>IFERROR(VLOOKUP(B75,'Round 1'!$B$4:$D$93,6,0),30)</f>
        <v>30</v>
      </c>
      <c r="G75" s="23">
        <f>IFERROR(VLOOKUP(B75,#REF!,6,0),29)</f>
        <v>29</v>
      </c>
      <c r="H75" s="23">
        <f>IFERROR(VLOOKUP(B75,#REF!,6,0),29)</f>
        <v>29</v>
      </c>
      <c r="I75" s="23">
        <f>IFERROR(VLOOKUP(B75,#REF!,6,0),29)</f>
        <v>29</v>
      </c>
      <c r="J75" s="23">
        <f>IFERROR(VLOOKUP(B75,#REF!,6,0),24)</f>
        <v>24</v>
      </c>
      <c r="K75" s="23">
        <f>IFERROR(VLOOKUP(B75,#REF!,6,0),20)</f>
        <v>20</v>
      </c>
      <c r="L75" s="23">
        <f>IFERROR(VLOOKUP(B75,#REF!,6,0),24)</f>
        <v>24</v>
      </c>
      <c r="M75" s="23">
        <f>IFERROR(VLOOKUP(B75,#REF!,6,0),27)</f>
        <v>27</v>
      </c>
      <c r="N75" s="23">
        <f>IFERROR(VLOOKUP(B75,#REF!,6,0),28)</f>
        <v>28</v>
      </c>
      <c r="O75" s="23">
        <f>IFERROR(VLOOKUP(B75,#REF!,6,0),18)</f>
        <v>18</v>
      </c>
      <c r="P75" s="23">
        <v>21</v>
      </c>
      <c r="Q75" s="23">
        <v>28</v>
      </c>
      <c r="R75" s="63">
        <f>SUM(F75:N75)-SUM(LARGE(F75:N75,{1,2}))</f>
        <v>181</v>
      </c>
      <c r="S75" s="35">
        <v>0</v>
      </c>
      <c r="T75" s="23">
        <v>0</v>
      </c>
      <c r="U75" s="63">
        <f>SUM(F75:O75)-SUM(LARGE(F75:O75,{1,2}))</f>
        <v>199</v>
      </c>
      <c r="V75" s="60">
        <v>5.1081500000000002</v>
      </c>
      <c r="Z75" s="69">
        <v>89</v>
      </c>
      <c r="AA75" s="69" t="s">
        <v>600</v>
      </c>
      <c r="AB75" s="69" t="s">
        <v>356</v>
      </c>
      <c r="AC75" s="69" t="s">
        <v>347</v>
      </c>
      <c r="AD75" s="72"/>
      <c r="AE75" t="str">
        <f t="shared" si="11"/>
        <v>M</v>
      </c>
    </row>
    <row r="76" spans="1:31" x14ac:dyDescent="0.3">
      <c r="A76" s="13">
        <v>74</v>
      </c>
      <c r="B76" s="13" t="s">
        <v>619</v>
      </c>
      <c r="C76" s="10" t="str">
        <f t="shared" si="8"/>
        <v>0</v>
      </c>
      <c r="D76" s="61" t="str">
        <f t="shared" si="9"/>
        <v/>
      </c>
      <c r="E76" s="10" t="str">
        <f t="shared" si="10"/>
        <v>NM</v>
      </c>
      <c r="F76" s="23">
        <f>IFERROR(VLOOKUP(B76,'Round 1'!$B$4:$D$93,6,0),30)</f>
        <v>30</v>
      </c>
      <c r="G76" s="23">
        <f>IFERROR(VLOOKUP(B76,#REF!,6,0),29)</f>
        <v>29</v>
      </c>
      <c r="H76" s="23">
        <f>IFERROR(VLOOKUP(B76,#REF!,6,0),29)</f>
        <v>29</v>
      </c>
      <c r="I76" s="23">
        <f>IFERROR(VLOOKUP(B76,#REF!,6,0),29)</f>
        <v>29</v>
      </c>
      <c r="J76" s="23">
        <f>IFERROR(VLOOKUP(B76,#REF!,6,0),24)</f>
        <v>24</v>
      </c>
      <c r="K76" s="23">
        <f>IFERROR(VLOOKUP(B76,#REF!,6,0),20)</f>
        <v>20</v>
      </c>
      <c r="L76" s="23">
        <f>IFERROR(VLOOKUP(B76,#REF!,6,0),24)</f>
        <v>24</v>
      </c>
      <c r="M76" s="23">
        <f>IFERROR(VLOOKUP(B76,#REF!,6,0),27)</f>
        <v>27</v>
      </c>
      <c r="N76" s="23">
        <f>IFERROR(VLOOKUP(B76,#REF!,6,0),28)</f>
        <v>28</v>
      </c>
      <c r="O76" s="23">
        <f>IFERROR(VLOOKUP(B76,#REF!,6,0),18)</f>
        <v>18</v>
      </c>
      <c r="P76" s="23">
        <v>21</v>
      </c>
      <c r="Q76" s="23">
        <v>28</v>
      </c>
      <c r="R76" s="63">
        <f>SUM(F76:N76)-SUM(LARGE(F76:N76,{1,2}))</f>
        <v>181</v>
      </c>
      <c r="S76" s="35">
        <v>0</v>
      </c>
      <c r="T76" s="23">
        <v>0</v>
      </c>
      <c r="U76" s="63">
        <f>SUM(F76:O76)-SUM(LARGE(F76:O76,{1,2}))</f>
        <v>199</v>
      </c>
      <c r="V76" s="60">
        <v>0.63674999999999993</v>
      </c>
      <c r="Z76" s="67"/>
      <c r="AA76" s="69"/>
      <c r="AB76" s="69"/>
      <c r="AC76" s="69"/>
      <c r="AD76" s="72"/>
    </row>
    <row r="77" spans="1:31" x14ac:dyDescent="0.3">
      <c r="A77" s="13">
        <v>75</v>
      </c>
      <c r="B77" s="13" t="s">
        <v>620</v>
      </c>
      <c r="C77" s="10" t="str">
        <f t="shared" si="8"/>
        <v>0</v>
      </c>
      <c r="D77" s="61" t="str">
        <f t="shared" si="9"/>
        <v/>
      </c>
      <c r="E77" s="10" t="str">
        <f t="shared" si="10"/>
        <v>NM</v>
      </c>
      <c r="F77" s="23">
        <f>IFERROR(VLOOKUP(B77,'Round 1'!$B$4:$D$93,6,0),30)</f>
        <v>30</v>
      </c>
      <c r="G77" s="23">
        <f>IFERROR(VLOOKUP(B77,#REF!,6,0),29)</f>
        <v>29</v>
      </c>
      <c r="H77" s="23">
        <f>IFERROR(VLOOKUP(B77,#REF!,6,0),29)</f>
        <v>29</v>
      </c>
      <c r="I77" s="23">
        <f>IFERROR(VLOOKUP(B77,#REF!,6,0),29)</f>
        <v>29</v>
      </c>
      <c r="J77" s="23">
        <f>IFERROR(VLOOKUP(B77,#REF!,6,0),24)</f>
        <v>24</v>
      </c>
      <c r="K77" s="23">
        <f>IFERROR(VLOOKUP(B77,#REF!,6,0),20)</f>
        <v>20</v>
      </c>
      <c r="L77" s="23">
        <f>IFERROR(VLOOKUP(B77,#REF!,6,0),24)</f>
        <v>24</v>
      </c>
      <c r="M77" s="23">
        <f>IFERROR(VLOOKUP(B77,#REF!,6,0),27)</f>
        <v>27</v>
      </c>
      <c r="N77" s="23">
        <f>IFERROR(VLOOKUP(B77,#REF!,6,0),28)</f>
        <v>28</v>
      </c>
      <c r="O77" s="23">
        <f>IFERROR(VLOOKUP(B77,#REF!,6,0),18)</f>
        <v>18</v>
      </c>
      <c r="P77" s="23" t="e">
        <f>VLOOKUP(B77,#REF!,6,0)</f>
        <v>#REF!</v>
      </c>
      <c r="Q77" s="23" t="e">
        <f>VLOOKUP(B77,#REF!,6,0)</f>
        <v>#REF!</v>
      </c>
      <c r="R77" s="63">
        <f>SUM(F77:N77)-SUM(LARGE(F77:N77,{1,2}))</f>
        <v>181</v>
      </c>
      <c r="S77" s="35">
        <v>0</v>
      </c>
      <c r="T77" s="23">
        <v>0</v>
      </c>
      <c r="U77" s="63">
        <f>SUM(F77:O77)-SUM(LARGE(F77:O77,{1,2}))</f>
        <v>199</v>
      </c>
      <c r="V77" s="60">
        <v>0.29007499999999997</v>
      </c>
      <c r="Z77" s="67"/>
      <c r="AA77" s="69"/>
      <c r="AB77" s="69"/>
      <c r="AC77" s="69"/>
      <c r="AD77" s="72"/>
    </row>
    <row r="78" spans="1:31" x14ac:dyDescent="0.3">
      <c r="A78" s="13">
        <v>76</v>
      </c>
      <c r="B78" s="13" t="s">
        <v>555</v>
      </c>
      <c r="C78" s="10" t="str">
        <f t="shared" si="8"/>
        <v>0</v>
      </c>
      <c r="D78" s="61" t="str">
        <f t="shared" si="9"/>
        <v/>
      </c>
      <c r="E78" s="10" t="str">
        <f t="shared" si="10"/>
        <v>NM</v>
      </c>
      <c r="F78" s="23">
        <f>IFERROR(VLOOKUP(B78,'Round 1'!$B$4:$D$93,6,0),30)</f>
        <v>30</v>
      </c>
      <c r="G78" s="23">
        <f>IFERROR(VLOOKUP(B78,#REF!,6,0),29)</f>
        <v>29</v>
      </c>
      <c r="H78" s="23">
        <f>IFERROR(VLOOKUP(B78,#REF!,6,0),29)</f>
        <v>29</v>
      </c>
      <c r="I78" s="23">
        <f>IFERROR(VLOOKUP(B78,#REF!,6,0),29)</f>
        <v>29</v>
      </c>
      <c r="J78" s="23">
        <f>IFERROR(VLOOKUP(B78,#REF!,6,0),24)</f>
        <v>24</v>
      </c>
      <c r="K78" s="23">
        <f>IFERROR(VLOOKUP(B78,#REF!,6,0),20)</f>
        <v>20</v>
      </c>
      <c r="L78" s="23">
        <f>IFERROR(VLOOKUP(B78,#REF!,6,0),24)</f>
        <v>24</v>
      </c>
      <c r="M78" s="23">
        <f>IFERROR(VLOOKUP(B78,#REF!,6,0),27)</f>
        <v>27</v>
      </c>
      <c r="N78" s="23">
        <f>IFERROR(VLOOKUP(B78,#REF!,6,0),28)</f>
        <v>28</v>
      </c>
      <c r="O78" s="23">
        <f>IFERROR(VLOOKUP(B78,#REF!,6,0),18)</f>
        <v>18</v>
      </c>
      <c r="P78" s="23">
        <v>21</v>
      </c>
      <c r="Q78" s="23" t="e">
        <f>VLOOKUP(B78,#REF!,6,0)</f>
        <v>#REF!</v>
      </c>
      <c r="R78" s="63">
        <f>SUM(F78:N78)-SUM(LARGE(F78:N78,{1,2}))</f>
        <v>181</v>
      </c>
      <c r="S78" s="35" t="e">
        <f>VLOOKUP(B78,#REF!,9,0)+#REF!</f>
        <v>#REF!</v>
      </c>
      <c r="T78" s="23" t="e">
        <f>VLOOKUP(B78,#REF!,22,0)+#REF!</f>
        <v>#REF!</v>
      </c>
      <c r="U78" s="63">
        <f>SUM(F78:O78)-SUM(LARGE(F78:O78,{1,2}))</f>
        <v>199</v>
      </c>
      <c r="V78" s="60">
        <v>2.8299999999999999E-2</v>
      </c>
      <c r="Z78" s="67"/>
      <c r="AA78" s="69"/>
      <c r="AB78" s="69"/>
      <c r="AC78" s="69"/>
      <c r="AD78" s="72"/>
    </row>
    <row r="79" spans="1:31" x14ac:dyDescent="0.3">
      <c r="A79" s="13">
        <v>77</v>
      </c>
      <c r="B79" s="13" t="s">
        <v>320</v>
      </c>
      <c r="C79" s="10">
        <f t="shared" si="8"/>
        <v>0</v>
      </c>
      <c r="D79" s="61" t="str">
        <f t="shared" si="9"/>
        <v>Wales</v>
      </c>
      <c r="E79" s="10" t="str">
        <f t="shared" si="10"/>
        <v>M</v>
      </c>
      <c r="F79" s="23">
        <f>IFERROR(VLOOKUP(B79,'Round 1'!$B$4:$D$93,6,0),30)</f>
        <v>30</v>
      </c>
      <c r="G79" s="23">
        <f>IFERROR(VLOOKUP(B79,#REF!,6,0),29)</f>
        <v>29</v>
      </c>
      <c r="H79" s="23">
        <f>IFERROR(VLOOKUP(B79,#REF!,6,0),29)</f>
        <v>29</v>
      </c>
      <c r="I79" s="23">
        <f>IFERROR(VLOOKUP(B79,#REF!,6,0),29)</f>
        <v>29</v>
      </c>
      <c r="J79" s="23">
        <f>IFERROR(VLOOKUP(B79,#REF!,6,0),24)</f>
        <v>24</v>
      </c>
      <c r="K79" s="23">
        <f>IFERROR(VLOOKUP(B79,#REF!,6,0),20)</f>
        <v>20</v>
      </c>
      <c r="L79" s="23">
        <f>IFERROR(VLOOKUP(B79,#REF!,6,0),24)</f>
        <v>24</v>
      </c>
      <c r="M79" s="23">
        <f>IFERROR(VLOOKUP(B79,#REF!,6,0),27)</f>
        <v>27</v>
      </c>
      <c r="N79" s="23">
        <f>IFERROR(VLOOKUP(B79,#REF!,6,0),28)</f>
        <v>28</v>
      </c>
      <c r="O79" s="23">
        <f>IFERROR(VLOOKUP(B79,#REF!,6,0),18)</f>
        <v>18</v>
      </c>
      <c r="P79" s="23">
        <v>21</v>
      </c>
      <c r="Q79" s="23">
        <v>28</v>
      </c>
      <c r="R79" s="63">
        <f>SUM(F79:N79)-SUM(LARGE(F79:N79,{1,2}))</f>
        <v>181</v>
      </c>
      <c r="S79" s="35" t="e">
        <f>VLOOKUP(B79,#REF!,9,0)+#REF!</f>
        <v>#REF!</v>
      </c>
      <c r="T79" s="23" t="e">
        <f>VLOOKUP(B79,#REF!,22,0)+#REF!</f>
        <v>#REF!</v>
      </c>
      <c r="U79" s="63">
        <f>SUM(F79:O79)-SUM(LARGE(F79:O79,{1,2}))</f>
        <v>199</v>
      </c>
      <c r="V79" s="60">
        <v>0</v>
      </c>
      <c r="Z79" s="69"/>
      <c r="AA79" s="69"/>
      <c r="AB79" s="69"/>
      <c r="AC79" s="69"/>
      <c r="AD79" s="72"/>
    </row>
    <row r="80" spans="1:31" x14ac:dyDescent="0.3">
      <c r="A80" s="13">
        <v>78</v>
      </c>
      <c r="B80" s="13" t="s">
        <v>584</v>
      </c>
      <c r="C80" s="10">
        <f t="shared" si="8"/>
        <v>0</v>
      </c>
      <c r="D80" s="61">
        <f t="shared" si="9"/>
        <v>0</v>
      </c>
      <c r="E80" s="10" t="str">
        <f t="shared" si="10"/>
        <v>M</v>
      </c>
      <c r="F80" s="23">
        <f>IFERROR(VLOOKUP(B80,'Round 1'!$B$4:$D$93,6,0),30)</f>
        <v>30</v>
      </c>
      <c r="G80" s="23">
        <f>IFERROR(VLOOKUP(B80,#REF!,6,0),29)</f>
        <v>29</v>
      </c>
      <c r="H80" s="23">
        <f>IFERROR(VLOOKUP(B80,#REF!,6,0),29)</f>
        <v>29</v>
      </c>
      <c r="I80" s="23">
        <f>IFERROR(VLOOKUP(B80,#REF!,6,0),29)</f>
        <v>29</v>
      </c>
      <c r="J80" s="23">
        <f>IFERROR(VLOOKUP(B80,#REF!,6,0),24)</f>
        <v>24</v>
      </c>
      <c r="K80" s="23">
        <f>IFERROR(VLOOKUP(B80,#REF!,6,0),20)</f>
        <v>20</v>
      </c>
      <c r="L80" s="23">
        <f>IFERROR(VLOOKUP(B80,#REF!,6,0),24)</f>
        <v>24</v>
      </c>
      <c r="M80" s="23">
        <f>IFERROR(VLOOKUP(B80,#REF!,6,0),27)</f>
        <v>27</v>
      </c>
      <c r="N80" s="23">
        <f>IFERROR(VLOOKUP(B80,#REF!,6,0),28)</f>
        <v>28</v>
      </c>
      <c r="O80" s="23">
        <f>IFERROR(VLOOKUP(B80,#REF!,6,0),18)</f>
        <v>18</v>
      </c>
      <c r="P80" s="23" t="e">
        <f>VLOOKUP(B80,#REF!,6,0)</f>
        <v>#REF!</v>
      </c>
      <c r="Q80" s="23">
        <v>29</v>
      </c>
      <c r="R80" s="63">
        <f>SUM(F80:N80)-SUM(LARGE(F80:N80,{1,2}))</f>
        <v>181</v>
      </c>
      <c r="S80" s="35" t="e">
        <f>VLOOKUP(B80,#REF!,9,0)+#REF!</f>
        <v>#REF!</v>
      </c>
      <c r="T80" s="23" t="e">
        <f>VLOOKUP(B80,#REF!,22,0)+#REF!</f>
        <v>#REF!</v>
      </c>
      <c r="U80" s="63">
        <f>SUM(F80:O80)-SUM(LARGE(F80:O80,{1,2}))</f>
        <v>199</v>
      </c>
      <c r="V80" s="60">
        <v>0</v>
      </c>
      <c r="Z80" s="69"/>
      <c r="AA80" s="69"/>
      <c r="AB80" s="69"/>
      <c r="AC80" s="69"/>
      <c r="AD80" s="72"/>
    </row>
    <row r="81" spans="1:31" x14ac:dyDescent="0.3">
      <c r="A81" s="13">
        <v>79</v>
      </c>
      <c r="B81" s="13" t="s">
        <v>621</v>
      </c>
      <c r="C81" s="10" t="str">
        <f t="shared" si="8"/>
        <v>0</v>
      </c>
      <c r="D81" s="61" t="str">
        <f t="shared" si="9"/>
        <v/>
      </c>
      <c r="E81" s="10" t="str">
        <f t="shared" si="10"/>
        <v>NM</v>
      </c>
      <c r="F81" s="23">
        <f>IFERROR(VLOOKUP(B81,'Round 1'!$B$4:$D$93,6,0),30)</f>
        <v>30</v>
      </c>
      <c r="G81" s="23">
        <f>IFERROR(VLOOKUP(B81,#REF!,6,0),29)</f>
        <v>29</v>
      </c>
      <c r="H81" s="23">
        <f>IFERROR(VLOOKUP(B81,#REF!,6,0),29)</f>
        <v>29</v>
      </c>
      <c r="I81" s="23">
        <f>IFERROR(VLOOKUP(B81,#REF!,6,0),29)</f>
        <v>29</v>
      </c>
      <c r="J81" s="23">
        <f>IFERROR(VLOOKUP(B81,#REF!,6,0),24)</f>
        <v>24</v>
      </c>
      <c r="K81" s="23">
        <f>IFERROR(VLOOKUP(B81,#REF!,6,0),20)</f>
        <v>20</v>
      </c>
      <c r="L81" s="23">
        <f>IFERROR(VLOOKUP(B81,#REF!,6,0),24)</f>
        <v>24</v>
      </c>
      <c r="M81" s="23">
        <f>IFERROR(VLOOKUP(B81,#REF!,6,0),27)</f>
        <v>27</v>
      </c>
      <c r="N81" s="23">
        <f>IFERROR(VLOOKUP(B81,#REF!,6,0),28)</f>
        <v>28</v>
      </c>
      <c r="O81" s="23">
        <f>IFERROR(VLOOKUP(B81,#REF!,6,0),18)</f>
        <v>18</v>
      </c>
      <c r="P81" s="23">
        <v>21</v>
      </c>
      <c r="Q81" s="23">
        <v>28</v>
      </c>
      <c r="R81" s="63">
        <f>SUM(F81:N81)-SUM(LARGE(F81:N81,{1,2}))</f>
        <v>181</v>
      </c>
      <c r="S81" s="35">
        <v>0</v>
      </c>
      <c r="T81" s="23">
        <v>0</v>
      </c>
      <c r="U81" s="63">
        <f>SUM(F81:O81)-SUM(LARGE(F81:O81,{1,2}))</f>
        <v>199</v>
      </c>
      <c r="V81" s="60">
        <v>0</v>
      </c>
      <c r="Z81" s="69"/>
      <c r="AA81" s="69"/>
      <c r="AB81" s="69"/>
      <c r="AC81" s="69"/>
      <c r="AD81" s="72"/>
    </row>
    <row r="82" spans="1:31" x14ac:dyDescent="0.3">
      <c r="A82" s="13">
        <v>80</v>
      </c>
      <c r="B82" s="13" t="s">
        <v>574</v>
      </c>
      <c r="C82" s="10">
        <f t="shared" si="8"/>
        <v>0</v>
      </c>
      <c r="D82" s="61" t="str">
        <f t="shared" si="9"/>
        <v>Portsmouth</v>
      </c>
      <c r="E82" s="10" t="str">
        <f t="shared" si="10"/>
        <v>M</v>
      </c>
      <c r="F82" s="23">
        <f>IFERROR(VLOOKUP(B82,'Round 1'!$B$4:$D$93,6,0),30)</f>
        <v>30</v>
      </c>
      <c r="G82" s="23">
        <f>IFERROR(VLOOKUP(B82,#REF!,6,0),29)</f>
        <v>29</v>
      </c>
      <c r="H82" s="23">
        <f>IFERROR(VLOOKUP(B82,#REF!,6,0),29)</f>
        <v>29</v>
      </c>
      <c r="I82" s="23">
        <f>IFERROR(VLOOKUP(B82,#REF!,6,0),29)</f>
        <v>29</v>
      </c>
      <c r="J82" s="23">
        <f>IFERROR(VLOOKUP(B82,#REF!,6,0),24)</f>
        <v>24</v>
      </c>
      <c r="K82" s="23">
        <f>IFERROR(VLOOKUP(B82,#REF!,6,0),20)</f>
        <v>20</v>
      </c>
      <c r="L82" s="23">
        <f>IFERROR(VLOOKUP(B82,#REF!,6,0),24)</f>
        <v>24</v>
      </c>
      <c r="M82" s="23">
        <f>IFERROR(VLOOKUP(B82,#REF!,6,0),27)</f>
        <v>27</v>
      </c>
      <c r="N82" s="23">
        <f>IFERROR(VLOOKUP(B82,#REF!,6,0),28)</f>
        <v>28</v>
      </c>
      <c r="O82" s="23">
        <f>IFERROR(VLOOKUP(B82,#REF!,6,0),18)</f>
        <v>18</v>
      </c>
      <c r="P82" s="23">
        <v>21</v>
      </c>
      <c r="Q82" s="23">
        <v>28</v>
      </c>
      <c r="R82" s="63">
        <f>SUM(F82:N82)-SUM(LARGE(F82:N82,{1,2}))</f>
        <v>181</v>
      </c>
      <c r="S82" s="35">
        <v>1</v>
      </c>
      <c r="T82" s="23">
        <v>1</v>
      </c>
      <c r="U82" s="63">
        <f>SUM(F82:O82)-SUM(LARGE(F82:O82,{1,2}))</f>
        <v>199</v>
      </c>
      <c r="V82" s="60">
        <v>0</v>
      </c>
      <c r="Z82" s="69"/>
      <c r="AA82" s="69"/>
      <c r="AB82" s="69"/>
      <c r="AC82" s="69"/>
      <c r="AD82" s="72"/>
    </row>
    <row r="83" spans="1:31" x14ac:dyDescent="0.3">
      <c r="A83" s="13">
        <v>81</v>
      </c>
      <c r="B83" s="13" t="s">
        <v>618</v>
      </c>
      <c r="C83" s="10" t="str">
        <f t="shared" si="8"/>
        <v>S</v>
      </c>
      <c r="D83" s="61" t="str">
        <f t="shared" si="9"/>
        <v>Trowbridge</v>
      </c>
      <c r="E83" s="10" t="str">
        <f t="shared" si="10"/>
        <v>M</v>
      </c>
      <c r="F83" s="23">
        <f>IFERROR(VLOOKUP(B83,'Round 1'!$B$4:$D$93,6,0),30)</f>
        <v>30</v>
      </c>
      <c r="G83" s="23">
        <f>IFERROR(VLOOKUP(B83,#REF!,6,0),29)</f>
        <v>29</v>
      </c>
      <c r="H83" s="23">
        <f>IFERROR(VLOOKUP(B83,#REF!,6,0),29)</f>
        <v>29</v>
      </c>
      <c r="I83" s="23">
        <f>IFERROR(VLOOKUP(B83,#REF!,6,0),29)</f>
        <v>29</v>
      </c>
      <c r="J83" s="23">
        <f>IFERROR(VLOOKUP(B83,#REF!,6,0),24)</f>
        <v>24</v>
      </c>
      <c r="K83" s="23">
        <f>IFERROR(VLOOKUP(B83,#REF!,6,0),20)</f>
        <v>20</v>
      </c>
      <c r="L83" s="23">
        <f>IFERROR(VLOOKUP(B83,#REF!,6,0),24)</f>
        <v>24</v>
      </c>
      <c r="M83" s="23">
        <f>IFERROR(VLOOKUP(B83,#REF!,6,0),27)</f>
        <v>27</v>
      </c>
      <c r="N83" s="23">
        <f>IFERROR(VLOOKUP(B83,#REF!,6,0),28)</f>
        <v>28</v>
      </c>
      <c r="O83" s="23">
        <f>IFERROR(VLOOKUP(B83,#REF!,6,0),18)</f>
        <v>18</v>
      </c>
      <c r="P83" s="23">
        <v>21</v>
      </c>
      <c r="Q83" s="23">
        <v>28</v>
      </c>
      <c r="R83" s="63">
        <f>SUM(F83:N83)-SUM(LARGE(F83:N83,{1,2}))</f>
        <v>181</v>
      </c>
      <c r="S83" s="35" t="e">
        <f>VLOOKUP(B83,#REF!,9,0)+#REF!</f>
        <v>#REF!</v>
      </c>
      <c r="T83" s="23" t="e">
        <f>VLOOKUP(B83,#REF!,22,0)+#REF!</f>
        <v>#REF!</v>
      </c>
      <c r="U83" s="63">
        <f>SUM(F83:O83)-SUM(LARGE(F83:O83,{1,2}))</f>
        <v>199</v>
      </c>
      <c r="V83" s="60">
        <v>0</v>
      </c>
      <c r="Z83" s="69"/>
      <c r="AA83" s="69"/>
      <c r="AB83" s="69"/>
      <c r="AC83" s="69"/>
      <c r="AD83" s="72"/>
    </row>
    <row r="84" spans="1:31" x14ac:dyDescent="0.3">
      <c r="A84" s="13">
        <v>82</v>
      </c>
      <c r="B84" s="13" t="s">
        <v>622</v>
      </c>
      <c r="C84" s="10" t="str">
        <f t="shared" si="8"/>
        <v>0</v>
      </c>
      <c r="D84" s="61" t="str">
        <f t="shared" si="9"/>
        <v/>
      </c>
      <c r="E84" s="10" t="str">
        <f t="shared" si="10"/>
        <v>NM</v>
      </c>
      <c r="F84" s="23">
        <f>IFERROR(VLOOKUP(B84,'Round 1'!$B$4:$D$93,6,0),30)</f>
        <v>30</v>
      </c>
      <c r="G84" s="23">
        <f>IFERROR(VLOOKUP(B84,#REF!,6,0),29)</f>
        <v>29</v>
      </c>
      <c r="H84" s="23">
        <f>IFERROR(VLOOKUP(B84,#REF!,6,0),29)</f>
        <v>29</v>
      </c>
      <c r="I84" s="23">
        <f>IFERROR(VLOOKUP(B84,#REF!,6,0),29)</f>
        <v>29</v>
      </c>
      <c r="J84" s="23">
        <f>IFERROR(VLOOKUP(B84,#REF!,6,0),24)</f>
        <v>24</v>
      </c>
      <c r="K84" s="23">
        <f>IFERROR(VLOOKUP(B84,#REF!,6,0),20)</f>
        <v>20</v>
      </c>
      <c r="L84" s="23">
        <f>IFERROR(VLOOKUP(B84,#REF!,6,0),24)</f>
        <v>24</v>
      </c>
      <c r="M84" s="23">
        <f>IFERROR(VLOOKUP(B84,#REF!,6,0),27)</f>
        <v>27</v>
      </c>
      <c r="N84" s="23">
        <f>IFERROR(VLOOKUP(B84,#REF!,6,0),28)</f>
        <v>28</v>
      </c>
      <c r="O84" s="23">
        <f>IFERROR(VLOOKUP(B84,#REF!,6,0),18)</f>
        <v>18</v>
      </c>
      <c r="P84" s="23">
        <v>21</v>
      </c>
      <c r="Q84" s="23">
        <v>28</v>
      </c>
      <c r="R84" s="63">
        <f>SUM(F84:N84)-SUM(LARGE(F84:N84,{1,2}))</f>
        <v>181</v>
      </c>
      <c r="S84" s="35" t="e">
        <f>VLOOKUP(B84,#REF!,9,0)+#REF!</f>
        <v>#REF!</v>
      </c>
      <c r="T84" s="23" t="e">
        <f>VLOOKUP(B84,#REF!,22,0)+#REF!</f>
        <v>#REF!</v>
      </c>
      <c r="U84" s="63">
        <f>SUM(F84:O84)-SUM(LARGE(F84:O84,{1,2}))</f>
        <v>199</v>
      </c>
      <c r="V84" s="60">
        <v>16.682849999999998</v>
      </c>
      <c r="Z84" s="69">
        <v>17</v>
      </c>
      <c r="AA84" s="69" t="s">
        <v>614</v>
      </c>
      <c r="AB84" s="69" t="s">
        <v>366</v>
      </c>
      <c r="AC84" s="69" t="s">
        <v>347</v>
      </c>
      <c r="AD84" s="72"/>
      <c r="AE84" t="str">
        <f t="shared" ref="AE84:AE100" si="12">VLOOKUP(AA84,$B$3:$E$104,4,0)</f>
        <v>M</v>
      </c>
    </row>
    <row r="85" spans="1:31" x14ac:dyDescent="0.3">
      <c r="A85" s="13">
        <v>83</v>
      </c>
      <c r="B85" s="13" t="s">
        <v>604</v>
      </c>
      <c r="C85" s="10">
        <f t="shared" si="8"/>
        <v>0</v>
      </c>
      <c r="D85" s="61">
        <f t="shared" si="9"/>
        <v>0</v>
      </c>
      <c r="E85" s="10" t="str">
        <f t="shared" si="10"/>
        <v>M</v>
      </c>
      <c r="F85" s="23">
        <f>IFERROR(VLOOKUP(B85,'Round 1'!$B$4:$D$93,6,0),30)</f>
        <v>30</v>
      </c>
      <c r="G85" s="23">
        <f>IFERROR(VLOOKUP(B85,#REF!,6,0),29)</f>
        <v>29</v>
      </c>
      <c r="H85" s="23">
        <f>IFERROR(VLOOKUP(B85,#REF!,6,0),29)</f>
        <v>29</v>
      </c>
      <c r="I85" s="23">
        <f>IFERROR(VLOOKUP(B85,#REF!,6,0),29)</f>
        <v>29</v>
      </c>
      <c r="J85" s="23">
        <f>IFERROR(VLOOKUP(B85,#REF!,6,0),24)</f>
        <v>24</v>
      </c>
      <c r="K85" s="23">
        <f>IFERROR(VLOOKUP(B85,#REF!,6,0),20)</f>
        <v>20</v>
      </c>
      <c r="L85" s="23">
        <f>IFERROR(VLOOKUP(B85,#REF!,6,0),24)</f>
        <v>24</v>
      </c>
      <c r="M85" s="23">
        <f>IFERROR(VLOOKUP(B85,#REF!,6,0),27)</f>
        <v>27</v>
      </c>
      <c r="N85" s="23">
        <f>IFERROR(VLOOKUP(B85,#REF!,6,0),28)</f>
        <v>28</v>
      </c>
      <c r="O85" s="23">
        <f>IFERROR(VLOOKUP(B85,#REF!,6,0),18)</f>
        <v>18</v>
      </c>
      <c r="P85" s="23" t="e">
        <f>VLOOKUP(B85,#REF!,6,0)</f>
        <v>#REF!</v>
      </c>
      <c r="Q85" s="23">
        <v>30</v>
      </c>
      <c r="R85" s="63">
        <f>SUM(F85:N85)-SUM(LARGE(F85:N85,{1,2}))</f>
        <v>181</v>
      </c>
      <c r="S85" s="35" t="e">
        <f>VLOOKUP(B85,#REF!,9,0)+#REF!</f>
        <v>#REF!</v>
      </c>
      <c r="T85" s="23" t="e">
        <f>VLOOKUP(B85,#REF!,22,0)+#REF!</f>
        <v>#REF!</v>
      </c>
      <c r="U85" s="63">
        <f>SUM(F85:O85)-SUM(LARGE(F85:O85,{1,2}))</f>
        <v>199</v>
      </c>
      <c r="V85" s="60">
        <v>5.9996</v>
      </c>
      <c r="Z85" s="69">
        <v>13</v>
      </c>
      <c r="AA85" s="69" t="s">
        <v>240</v>
      </c>
      <c r="AB85" s="69" t="s">
        <v>386</v>
      </c>
      <c r="AC85" s="69" t="s">
        <v>347</v>
      </c>
      <c r="AD85" s="72" t="s">
        <v>390</v>
      </c>
      <c r="AE85" t="str">
        <f t="shared" si="12"/>
        <v>M</v>
      </c>
    </row>
    <row r="86" spans="1:31" x14ac:dyDescent="0.3">
      <c r="A86" s="13">
        <v>84</v>
      </c>
      <c r="B86" s="13" t="s">
        <v>493</v>
      </c>
      <c r="C86" s="10">
        <f t="shared" si="8"/>
        <v>0</v>
      </c>
      <c r="D86" s="61" t="str">
        <f t="shared" si="9"/>
        <v>Southampton</v>
      </c>
      <c r="E86" s="10" t="str">
        <f t="shared" si="10"/>
        <v>M</v>
      </c>
      <c r="F86" s="23">
        <f>IFERROR(VLOOKUP(B86,'Round 1'!$B$4:$D$93,6,0),30)</f>
        <v>30</v>
      </c>
      <c r="G86" s="23">
        <f>IFERROR(VLOOKUP(B86,#REF!,6,0),29)</f>
        <v>29</v>
      </c>
      <c r="H86" s="23">
        <f>IFERROR(VLOOKUP(B86,#REF!,6,0),29)</f>
        <v>29</v>
      </c>
      <c r="I86" s="23">
        <f>IFERROR(VLOOKUP(B86,#REF!,6,0),29)</f>
        <v>29</v>
      </c>
      <c r="J86" s="23">
        <f>IFERROR(VLOOKUP(B86,#REF!,6,0),24)</f>
        <v>24</v>
      </c>
      <c r="K86" s="23">
        <f>IFERROR(VLOOKUP(B86,#REF!,6,0),20)</f>
        <v>20</v>
      </c>
      <c r="L86" s="23">
        <f>IFERROR(VLOOKUP(B86,#REF!,6,0),24)</f>
        <v>24</v>
      </c>
      <c r="M86" s="23">
        <f>IFERROR(VLOOKUP(B86,#REF!,6,0),27)</f>
        <v>27</v>
      </c>
      <c r="N86" s="23">
        <f>IFERROR(VLOOKUP(B86,#REF!,6,0),28)</f>
        <v>28</v>
      </c>
      <c r="O86" s="23">
        <f>IFERROR(VLOOKUP(B86,#REF!,6,0),18)</f>
        <v>18</v>
      </c>
      <c r="P86" s="23">
        <v>21</v>
      </c>
      <c r="Q86" s="23">
        <v>28</v>
      </c>
      <c r="R86" s="63">
        <f>SUM(F86:N86)-SUM(LARGE(F86:N86,{1,2}))</f>
        <v>181</v>
      </c>
      <c r="S86" s="35">
        <v>1.6838499999999998</v>
      </c>
      <c r="T86" s="23">
        <v>19</v>
      </c>
      <c r="U86" s="63">
        <f>SUM(F86:O86)-SUM(LARGE(F86:O86,{1,2}))</f>
        <v>199</v>
      </c>
      <c r="V86" s="60">
        <v>2.3347499999999997</v>
      </c>
      <c r="Z86" s="69">
        <v>36</v>
      </c>
      <c r="AA86" s="69" t="s">
        <v>7</v>
      </c>
      <c r="AB86" s="69" t="s">
        <v>351</v>
      </c>
      <c r="AC86" s="69" t="s">
        <v>347</v>
      </c>
      <c r="AD86" s="72"/>
      <c r="AE86" t="str">
        <f t="shared" si="12"/>
        <v>M</v>
      </c>
    </row>
    <row r="87" spans="1:31" x14ac:dyDescent="0.3">
      <c r="A87" s="13">
        <v>85</v>
      </c>
      <c r="B87" s="13" t="s">
        <v>616</v>
      </c>
      <c r="C87" s="10">
        <f t="shared" si="8"/>
        <v>0</v>
      </c>
      <c r="D87" s="61" t="str">
        <f t="shared" si="9"/>
        <v>Portsmouth</v>
      </c>
      <c r="E87" s="10" t="str">
        <f t="shared" si="10"/>
        <v>M</v>
      </c>
      <c r="F87" s="23">
        <f>IFERROR(VLOOKUP(B87,'Round 1'!$B$4:$D$93,6,0),30)</f>
        <v>30</v>
      </c>
      <c r="G87" s="23">
        <f>IFERROR(VLOOKUP(B87,#REF!,6,0),29)</f>
        <v>29</v>
      </c>
      <c r="H87" s="23">
        <f>IFERROR(VLOOKUP(B87,#REF!,6,0),29)</f>
        <v>29</v>
      </c>
      <c r="I87" s="23">
        <f>IFERROR(VLOOKUP(B87,#REF!,6,0),29)</f>
        <v>29</v>
      </c>
      <c r="J87" s="23">
        <f>IFERROR(VLOOKUP(B87,#REF!,6,0),24)</f>
        <v>24</v>
      </c>
      <c r="K87" s="23">
        <f>IFERROR(VLOOKUP(B87,#REF!,6,0),20)</f>
        <v>20</v>
      </c>
      <c r="L87" s="23">
        <f>IFERROR(VLOOKUP(B87,#REF!,6,0),24)</f>
        <v>24</v>
      </c>
      <c r="M87" s="23">
        <f>IFERROR(VLOOKUP(B87,#REF!,6,0),27)</f>
        <v>27</v>
      </c>
      <c r="N87" s="23">
        <f>IFERROR(VLOOKUP(B87,#REF!,6,0),28)</f>
        <v>28</v>
      </c>
      <c r="O87" s="23">
        <f>IFERROR(VLOOKUP(B87,#REF!,6,0),18)</f>
        <v>18</v>
      </c>
      <c r="P87" s="23" t="e">
        <f>VLOOKUP(B87,#REF!,6,0)</f>
        <v>#REF!</v>
      </c>
      <c r="Q87" s="23">
        <v>28</v>
      </c>
      <c r="R87" s="63">
        <f>SUM(F87:N87)-SUM(LARGE(F87:N87,{1,2}))</f>
        <v>181</v>
      </c>
      <c r="S87" s="35">
        <v>0</v>
      </c>
      <c r="T87" s="23">
        <v>0</v>
      </c>
      <c r="U87" s="63">
        <f>SUM(F87:O87)-SUM(LARGE(F87:O87,{1,2}))</f>
        <v>199</v>
      </c>
      <c r="V87" s="60">
        <v>6.43825</v>
      </c>
      <c r="Z87" s="69">
        <v>34</v>
      </c>
      <c r="AA87" s="69" t="s">
        <v>623</v>
      </c>
      <c r="AB87" s="69" t="s">
        <v>351</v>
      </c>
      <c r="AC87" s="69" t="s">
        <v>347</v>
      </c>
      <c r="AD87" s="72"/>
      <c r="AE87" t="str">
        <f t="shared" si="12"/>
        <v>M</v>
      </c>
    </row>
    <row r="88" spans="1:31" x14ac:dyDescent="0.3">
      <c r="A88" s="13">
        <v>86</v>
      </c>
      <c r="B88" s="13" t="s">
        <v>594</v>
      </c>
      <c r="C88" s="10">
        <f t="shared" si="8"/>
        <v>0</v>
      </c>
      <c r="D88" s="61" t="str">
        <f t="shared" si="9"/>
        <v>Portland</v>
      </c>
      <c r="E88" s="10" t="str">
        <f t="shared" si="10"/>
        <v>M</v>
      </c>
      <c r="F88" s="23">
        <f>IFERROR(VLOOKUP(B88,'Round 1'!$B$4:$D$93,6,0),30)</f>
        <v>30</v>
      </c>
      <c r="G88" s="23">
        <f>IFERROR(VLOOKUP(B88,#REF!,6,0),29)</f>
        <v>29</v>
      </c>
      <c r="H88" s="23">
        <f>IFERROR(VLOOKUP(B88,#REF!,6,0),29)</f>
        <v>29</v>
      </c>
      <c r="I88" s="23">
        <f>IFERROR(VLOOKUP(B88,#REF!,6,0),29)</f>
        <v>29</v>
      </c>
      <c r="J88" s="23">
        <f>IFERROR(VLOOKUP(B88,#REF!,6,0),24)</f>
        <v>24</v>
      </c>
      <c r="K88" s="23">
        <f>IFERROR(VLOOKUP(B88,#REF!,6,0),20)</f>
        <v>20</v>
      </c>
      <c r="L88" s="23">
        <f>IFERROR(VLOOKUP(B88,#REF!,6,0),24)</f>
        <v>24</v>
      </c>
      <c r="M88" s="23">
        <f>IFERROR(VLOOKUP(B88,#REF!,6,0),27)</f>
        <v>27</v>
      </c>
      <c r="N88" s="23">
        <f>IFERROR(VLOOKUP(B88,#REF!,6,0),28)</f>
        <v>28</v>
      </c>
      <c r="O88" s="23">
        <f>IFERROR(VLOOKUP(B88,#REF!,6,0),18)</f>
        <v>18</v>
      </c>
      <c r="P88" s="23">
        <v>21</v>
      </c>
      <c r="Q88" s="23">
        <v>28</v>
      </c>
      <c r="R88" s="63">
        <f>SUM(F88:N88)-SUM(LARGE(F88:N88,{1,2}))</f>
        <v>181</v>
      </c>
      <c r="S88" s="35">
        <v>0</v>
      </c>
      <c r="T88" s="23">
        <v>0</v>
      </c>
      <c r="U88" s="63">
        <f>SUM(F88:O88)-SUM(LARGE(F88:O88,{1,2}))</f>
        <v>199</v>
      </c>
      <c r="V88" s="60">
        <v>12.048725000000001</v>
      </c>
      <c r="Z88" s="69">
        <v>49</v>
      </c>
      <c r="AA88" s="69" t="s">
        <v>448</v>
      </c>
      <c r="AB88" s="69" t="s">
        <v>351</v>
      </c>
      <c r="AC88" s="69" t="s">
        <v>347</v>
      </c>
      <c r="AD88" s="72"/>
      <c r="AE88" t="str">
        <f t="shared" si="12"/>
        <v>M</v>
      </c>
    </row>
    <row r="89" spans="1:31" x14ac:dyDescent="0.3">
      <c r="A89" s="13">
        <v>87</v>
      </c>
      <c r="B89" s="13" t="s">
        <v>623</v>
      </c>
      <c r="C89" s="10">
        <f t="shared" si="8"/>
        <v>0</v>
      </c>
      <c r="D89" s="61" t="str">
        <f t="shared" si="9"/>
        <v>Portsmouth</v>
      </c>
      <c r="E89" s="10" t="str">
        <f t="shared" si="10"/>
        <v>M</v>
      </c>
      <c r="F89" s="23">
        <f>IFERROR(VLOOKUP(B89,'Round 1'!$B$4:$D$93,6,0),30)</f>
        <v>30</v>
      </c>
      <c r="G89" s="23">
        <f>IFERROR(VLOOKUP(B89,#REF!,6,0),29)</f>
        <v>29</v>
      </c>
      <c r="H89" s="23">
        <f>IFERROR(VLOOKUP(B89,#REF!,6,0),29)</f>
        <v>29</v>
      </c>
      <c r="I89" s="23">
        <f>IFERROR(VLOOKUP(B89,#REF!,6,0),29)</f>
        <v>29</v>
      </c>
      <c r="J89" s="23">
        <f>IFERROR(VLOOKUP(B89,#REF!,6,0),24)</f>
        <v>24</v>
      </c>
      <c r="K89" s="23">
        <f>IFERROR(VLOOKUP(B89,#REF!,6,0),20)</f>
        <v>20</v>
      </c>
      <c r="L89" s="23">
        <f>IFERROR(VLOOKUP(B89,#REF!,6,0),24)</f>
        <v>24</v>
      </c>
      <c r="M89" s="23">
        <f>IFERROR(VLOOKUP(B89,#REF!,6,0),27)</f>
        <v>27</v>
      </c>
      <c r="N89" s="23">
        <f>IFERROR(VLOOKUP(B89,#REF!,6,0),28)</f>
        <v>28</v>
      </c>
      <c r="O89" s="23">
        <f>IFERROR(VLOOKUP(B89,#REF!,6,0),18)</f>
        <v>18</v>
      </c>
      <c r="P89" s="23" t="e">
        <f>VLOOKUP(B89,#REF!,6,0)</f>
        <v>#REF!</v>
      </c>
      <c r="Q89" s="23">
        <v>29</v>
      </c>
      <c r="R89" s="63">
        <f>SUM(F89:N89)-SUM(LARGE(F89:N89,{1,2}))</f>
        <v>181</v>
      </c>
      <c r="S89" s="35" t="e">
        <f>VLOOKUP(B89,#REF!,9,0)+#REF!</f>
        <v>#REF!</v>
      </c>
      <c r="T89" s="23" t="e">
        <f>VLOOKUP(B89,#REF!,22,0)+#REF!</f>
        <v>#REF!</v>
      </c>
      <c r="U89" s="63">
        <f>SUM(F89:O89)-SUM(LARGE(F89:O89,{1,2}))</f>
        <v>199</v>
      </c>
      <c r="V89" s="60">
        <v>6.5868249999999993</v>
      </c>
      <c r="Z89" s="69">
        <v>50</v>
      </c>
      <c r="AA89" s="69" t="s">
        <v>158</v>
      </c>
      <c r="AB89" s="69" t="s">
        <v>351</v>
      </c>
      <c r="AC89" s="69" t="s">
        <v>347</v>
      </c>
      <c r="AD89" s="72"/>
      <c r="AE89" t="str">
        <f t="shared" si="12"/>
        <v>M</v>
      </c>
    </row>
    <row r="90" spans="1:31" x14ac:dyDescent="0.3">
      <c r="A90" s="13">
        <v>88</v>
      </c>
      <c r="B90" s="13" t="s">
        <v>252</v>
      </c>
      <c r="C90" s="10">
        <f t="shared" si="8"/>
        <v>0</v>
      </c>
      <c r="D90" s="61">
        <f t="shared" si="9"/>
        <v>0</v>
      </c>
      <c r="E90" s="10" t="str">
        <f t="shared" si="10"/>
        <v>M</v>
      </c>
      <c r="F90" s="23">
        <f>IFERROR(VLOOKUP(B90,'Round 1'!$B$4:$D$93,6,0),30)</f>
        <v>30</v>
      </c>
      <c r="G90" s="23">
        <f>IFERROR(VLOOKUP(B90,#REF!,6,0),29)</f>
        <v>29</v>
      </c>
      <c r="H90" s="23">
        <f>IFERROR(VLOOKUP(B90,#REF!,6,0),29)</f>
        <v>29</v>
      </c>
      <c r="I90" s="23">
        <f>IFERROR(VLOOKUP(B90,#REF!,6,0),29)</f>
        <v>29</v>
      </c>
      <c r="J90" s="23">
        <f>IFERROR(VLOOKUP(B90,#REF!,6,0),24)</f>
        <v>24</v>
      </c>
      <c r="K90" s="23">
        <f>IFERROR(VLOOKUP(B90,#REF!,6,0),20)</f>
        <v>20</v>
      </c>
      <c r="L90" s="23">
        <f>IFERROR(VLOOKUP(B90,#REF!,6,0),24)</f>
        <v>24</v>
      </c>
      <c r="M90" s="23">
        <f>IFERROR(VLOOKUP(B90,#REF!,6,0),27)</f>
        <v>27</v>
      </c>
      <c r="N90" s="23">
        <f>IFERROR(VLOOKUP(B90,#REF!,6,0),28)</f>
        <v>28</v>
      </c>
      <c r="O90" s="23">
        <f>IFERROR(VLOOKUP(B90,#REF!,6,0),18)</f>
        <v>18</v>
      </c>
      <c r="P90" s="23">
        <v>21</v>
      </c>
      <c r="Q90" s="23">
        <v>28</v>
      </c>
      <c r="R90" s="63">
        <f>SUM(F90:N90)-SUM(LARGE(F90:N90,{1,2}))</f>
        <v>181</v>
      </c>
      <c r="S90" s="35">
        <v>0</v>
      </c>
      <c r="T90" s="23">
        <v>0</v>
      </c>
      <c r="U90" s="63">
        <f>SUM(F90:O90)-SUM(LARGE(F90:O90,{1,2}))</f>
        <v>199</v>
      </c>
      <c r="V90" s="60">
        <v>1.860725</v>
      </c>
      <c r="Z90" s="69">
        <v>57</v>
      </c>
      <c r="AA90" s="69" t="s">
        <v>17</v>
      </c>
      <c r="AB90" s="69" t="s">
        <v>351</v>
      </c>
      <c r="AC90" s="69" t="s">
        <v>347</v>
      </c>
      <c r="AD90" s="72" t="s">
        <v>363</v>
      </c>
      <c r="AE90" t="str">
        <f t="shared" si="12"/>
        <v>M</v>
      </c>
    </row>
    <row r="91" spans="1:31" x14ac:dyDescent="0.3">
      <c r="A91" s="13">
        <v>89</v>
      </c>
      <c r="B91" s="13" t="s">
        <v>624</v>
      </c>
      <c r="C91" s="10" t="str">
        <f t="shared" si="8"/>
        <v>0</v>
      </c>
      <c r="D91" s="61" t="str">
        <f t="shared" si="9"/>
        <v/>
      </c>
      <c r="E91" s="10" t="str">
        <f t="shared" si="10"/>
        <v>NM</v>
      </c>
      <c r="F91" s="23">
        <f>IFERROR(VLOOKUP(B91,'Round 1'!$B$4:$D$93,6,0),30)</f>
        <v>30</v>
      </c>
      <c r="G91" s="23">
        <f>IFERROR(VLOOKUP(B91,#REF!,6,0),29)</f>
        <v>29</v>
      </c>
      <c r="H91" s="23">
        <f>IFERROR(VLOOKUP(B91,#REF!,6,0),29)</f>
        <v>29</v>
      </c>
      <c r="I91" s="23">
        <f>IFERROR(VLOOKUP(B91,#REF!,6,0),29)</f>
        <v>29</v>
      </c>
      <c r="J91" s="23">
        <f>IFERROR(VLOOKUP(B91,#REF!,6,0),24)</f>
        <v>24</v>
      </c>
      <c r="K91" s="23">
        <f>IFERROR(VLOOKUP(B91,#REF!,6,0),20)</f>
        <v>20</v>
      </c>
      <c r="L91" s="23">
        <f>IFERROR(VLOOKUP(B91,#REF!,6,0),24)</f>
        <v>24</v>
      </c>
      <c r="M91" s="23">
        <f>IFERROR(VLOOKUP(B91,#REF!,6,0),27)</f>
        <v>27</v>
      </c>
      <c r="N91" s="23">
        <f>IFERROR(VLOOKUP(B91,#REF!,6,0),28)</f>
        <v>28</v>
      </c>
      <c r="O91" s="23">
        <f>IFERROR(VLOOKUP(B91,#REF!,6,0),18)</f>
        <v>18</v>
      </c>
      <c r="P91" s="23">
        <v>21</v>
      </c>
      <c r="Q91" s="23" t="e">
        <f>VLOOKUP(B91,#REF!,6,0)</f>
        <v>#REF!</v>
      </c>
      <c r="R91" s="63">
        <f>SUM(F91:N91)-SUM(LARGE(F91:N91,{1,2}))</f>
        <v>181</v>
      </c>
      <c r="S91" s="35">
        <v>0</v>
      </c>
      <c r="T91" s="23">
        <v>0</v>
      </c>
      <c r="U91" s="63">
        <f>SUM(F91:O91)-SUM(LARGE(F91:O91,{1,2}))</f>
        <v>199</v>
      </c>
      <c r="V91" s="60">
        <v>0.67920000000000003</v>
      </c>
      <c r="Z91" s="69">
        <v>74</v>
      </c>
      <c r="AA91" s="69" t="s">
        <v>176</v>
      </c>
      <c r="AB91" s="69" t="s">
        <v>354</v>
      </c>
      <c r="AC91" s="69" t="s">
        <v>347</v>
      </c>
      <c r="AD91" s="72"/>
      <c r="AE91" t="str">
        <f t="shared" si="12"/>
        <v>M</v>
      </c>
    </row>
    <row r="92" spans="1:31" x14ac:dyDescent="0.3">
      <c r="A92" s="13">
        <v>90</v>
      </c>
      <c r="B92" s="13" t="s">
        <v>603</v>
      </c>
      <c r="C92" s="10">
        <f t="shared" si="8"/>
        <v>0</v>
      </c>
      <c r="D92" s="61" t="str">
        <f t="shared" si="9"/>
        <v>Portsmouth</v>
      </c>
      <c r="E92" s="10" t="str">
        <f t="shared" si="10"/>
        <v>M</v>
      </c>
      <c r="F92" s="23">
        <f>IFERROR(VLOOKUP(B92,'Round 1'!$B$4:$D$93,6,0),30)</f>
        <v>30</v>
      </c>
      <c r="G92" s="23">
        <f>IFERROR(VLOOKUP(B92,#REF!,6,0),29)</f>
        <v>29</v>
      </c>
      <c r="H92" s="23">
        <f>IFERROR(VLOOKUP(B92,#REF!,6,0),29)</f>
        <v>29</v>
      </c>
      <c r="I92" s="23">
        <f>IFERROR(VLOOKUP(B92,#REF!,6,0),29)</f>
        <v>29</v>
      </c>
      <c r="J92" s="23">
        <f>IFERROR(VLOOKUP(B92,#REF!,6,0),24)</f>
        <v>24</v>
      </c>
      <c r="K92" s="23">
        <f>IFERROR(VLOOKUP(B92,#REF!,6,0),20)</f>
        <v>20</v>
      </c>
      <c r="L92" s="23">
        <f>IFERROR(VLOOKUP(B92,#REF!,6,0),24)</f>
        <v>24</v>
      </c>
      <c r="M92" s="23">
        <f>IFERROR(VLOOKUP(B92,#REF!,6,0),27)</f>
        <v>27</v>
      </c>
      <c r="N92" s="23">
        <f>IFERROR(VLOOKUP(B92,#REF!,6,0),28)</f>
        <v>28</v>
      </c>
      <c r="O92" s="23">
        <f>IFERROR(VLOOKUP(B92,#REF!,6,0),18)</f>
        <v>18</v>
      </c>
      <c r="P92" s="23" t="e">
        <f>VLOOKUP(B92,#REF!,6,0)</f>
        <v>#REF!</v>
      </c>
      <c r="Q92" s="23" t="e">
        <f>VLOOKUP(B92,#REF!,6,0)</f>
        <v>#REF!</v>
      </c>
      <c r="R92" s="63">
        <f>SUM(F92:N92)-SUM(LARGE(F92:N92,{1,2}))</f>
        <v>181</v>
      </c>
      <c r="S92" s="35">
        <v>0.25469999999999998</v>
      </c>
      <c r="T92" s="23">
        <v>6</v>
      </c>
      <c r="U92" s="63">
        <f>SUM(F92:O92)-SUM(LARGE(F92:O92,{1,2}))</f>
        <v>199</v>
      </c>
      <c r="V92" s="60">
        <v>6.1269500000000008</v>
      </c>
      <c r="Z92" s="69">
        <v>60</v>
      </c>
      <c r="AA92" s="69" t="s">
        <v>12</v>
      </c>
      <c r="AB92" s="69" t="s">
        <v>351</v>
      </c>
      <c r="AC92" s="69" t="s">
        <v>347</v>
      </c>
      <c r="AD92" s="72"/>
      <c r="AE92" t="str">
        <f t="shared" si="12"/>
        <v>M</v>
      </c>
    </row>
    <row r="93" spans="1:31" x14ac:dyDescent="0.3">
      <c r="A93" s="13">
        <v>91</v>
      </c>
      <c r="B93" s="13" t="s">
        <v>625</v>
      </c>
      <c r="C93" s="10" t="str">
        <f t="shared" si="8"/>
        <v>0</v>
      </c>
      <c r="D93" s="61" t="str">
        <f t="shared" si="9"/>
        <v/>
      </c>
      <c r="E93" s="10" t="str">
        <f t="shared" si="10"/>
        <v>NM</v>
      </c>
      <c r="F93" s="23">
        <f>IFERROR(VLOOKUP(B93,'Round 1'!$B$4:$D$93,6,0),30)</f>
        <v>30</v>
      </c>
      <c r="G93" s="23">
        <f>IFERROR(VLOOKUP(B93,#REF!,6,0),29)</f>
        <v>29</v>
      </c>
      <c r="H93" s="23">
        <f>IFERROR(VLOOKUP(B93,#REF!,6,0),29)</f>
        <v>29</v>
      </c>
      <c r="I93" s="23">
        <f>IFERROR(VLOOKUP(B93,#REF!,6,0),29)</f>
        <v>29</v>
      </c>
      <c r="J93" s="23">
        <f>IFERROR(VLOOKUP(B93,#REF!,6,0),24)</f>
        <v>24</v>
      </c>
      <c r="K93" s="23">
        <f>IFERROR(VLOOKUP(B93,#REF!,6,0),20)</f>
        <v>20</v>
      </c>
      <c r="L93" s="23">
        <f>IFERROR(VLOOKUP(B93,#REF!,6,0),24)</f>
        <v>24</v>
      </c>
      <c r="M93" s="23">
        <f>IFERROR(VLOOKUP(B93,#REF!,6,0),27)</f>
        <v>27</v>
      </c>
      <c r="N93" s="23">
        <f>IFERROR(VLOOKUP(B93,#REF!,6,0),28)</f>
        <v>28</v>
      </c>
      <c r="O93" s="23">
        <f>IFERROR(VLOOKUP(B93,#REF!,6,0),18)</f>
        <v>18</v>
      </c>
      <c r="P93" s="23" t="e">
        <f>VLOOKUP(B93,#REF!,6,0)</f>
        <v>#REF!</v>
      </c>
      <c r="Q93" s="23" t="e">
        <f>VLOOKUP(B93,#REF!,6,0)</f>
        <v>#REF!</v>
      </c>
      <c r="R93" s="63">
        <f>SUM(F93:N93)-SUM(LARGE(F93:N93,{1,2}))</f>
        <v>181</v>
      </c>
      <c r="S93" s="35">
        <v>0</v>
      </c>
      <c r="T93" s="23">
        <v>0</v>
      </c>
      <c r="U93" s="63">
        <f>SUM(F93:O93)-SUM(LARGE(F93:O93,{1,2}))</f>
        <v>199</v>
      </c>
      <c r="V93" s="60">
        <v>1.8678000000000001</v>
      </c>
      <c r="Z93" s="89">
        <v>59</v>
      </c>
      <c r="AA93" t="s">
        <v>612</v>
      </c>
      <c r="AB93" t="s">
        <v>400</v>
      </c>
      <c r="AC93" t="s">
        <v>347</v>
      </c>
      <c r="AD93" t="s">
        <v>363</v>
      </c>
      <c r="AE93" t="str">
        <f t="shared" si="12"/>
        <v>NM</v>
      </c>
    </row>
    <row r="94" spans="1:31" x14ac:dyDescent="0.3">
      <c r="A94" s="13">
        <v>92</v>
      </c>
      <c r="B94" s="13" t="s">
        <v>626</v>
      </c>
      <c r="C94" s="10" t="str">
        <f t="shared" si="8"/>
        <v>0</v>
      </c>
      <c r="D94" s="61" t="str">
        <f t="shared" si="9"/>
        <v/>
      </c>
      <c r="E94" s="10" t="str">
        <f t="shared" si="10"/>
        <v>NM</v>
      </c>
      <c r="F94" s="23">
        <f>IFERROR(VLOOKUP(B94,'Round 1'!$B$4:$D$93,6,0),30)</f>
        <v>30</v>
      </c>
      <c r="G94" s="23">
        <f>IFERROR(VLOOKUP(B94,#REF!,6,0),29)</f>
        <v>29</v>
      </c>
      <c r="H94" s="23">
        <f>IFERROR(VLOOKUP(B94,#REF!,6,0),29)</f>
        <v>29</v>
      </c>
      <c r="I94" s="23">
        <f>IFERROR(VLOOKUP(B94,#REF!,6,0),29)</f>
        <v>29</v>
      </c>
      <c r="J94" s="23">
        <f>IFERROR(VLOOKUP(B94,#REF!,6,0),24)</f>
        <v>24</v>
      </c>
      <c r="K94" s="23">
        <f>IFERROR(VLOOKUP(B94,#REF!,6,0),20)</f>
        <v>20</v>
      </c>
      <c r="L94" s="23">
        <f>IFERROR(VLOOKUP(B94,#REF!,6,0),24)</f>
        <v>24</v>
      </c>
      <c r="M94" s="23">
        <f>IFERROR(VLOOKUP(B94,#REF!,6,0),27)</f>
        <v>27</v>
      </c>
      <c r="N94" s="23">
        <f>IFERROR(VLOOKUP(B94,#REF!,6,0),28)</f>
        <v>28</v>
      </c>
      <c r="O94" s="23">
        <f>IFERROR(VLOOKUP(B94,#REF!,6,0),18)</f>
        <v>18</v>
      </c>
      <c r="P94" s="23">
        <v>21</v>
      </c>
      <c r="Q94" s="23">
        <v>28</v>
      </c>
      <c r="R94" s="63">
        <f>SUM(F94:N94)-SUM(LARGE(F94:N94,{1,2}))</f>
        <v>181</v>
      </c>
      <c r="S94" s="35">
        <v>0</v>
      </c>
      <c r="T94" s="23">
        <v>0</v>
      </c>
      <c r="U94" s="63">
        <f>SUM(F94:O94)-SUM(LARGE(F94:O94,{1,2}))</f>
        <v>199</v>
      </c>
      <c r="V94" s="60">
        <v>2.4055</v>
      </c>
      <c r="Z94" s="89">
        <v>71</v>
      </c>
      <c r="AA94" t="s">
        <v>589</v>
      </c>
      <c r="AB94" t="s">
        <v>351</v>
      </c>
      <c r="AC94" t="s">
        <v>347</v>
      </c>
      <c r="AE94" t="str">
        <f t="shared" si="12"/>
        <v>NM</v>
      </c>
    </row>
    <row r="95" spans="1:31" x14ac:dyDescent="0.3">
      <c r="A95" s="13">
        <v>93</v>
      </c>
      <c r="B95" s="13" t="s">
        <v>411</v>
      </c>
      <c r="C95" s="10">
        <f t="shared" si="8"/>
        <v>0</v>
      </c>
      <c r="D95" s="61" t="str">
        <f t="shared" si="9"/>
        <v>Eastbourne</v>
      </c>
      <c r="E95" s="10" t="str">
        <f t="shared" si="10"/>
        <v>M</v>
      </c>
      <c r="F95" s="23">
        <f>IFERROR(VLOOKUP(B95,'Round 1'!$B$4:$D$93,6,0),30)</f>
        <v>30</v>
      </c>
      <c r="G95" s="23">
        <f>IFERROR(VLOOKUP(B95,#REF!,6,0),29)</f>
        <v>29</v>
      </c>
      <c r="H95" s="23">
        <f>IFERROR(VLOOKUP(B95,#REF!,6,0),29)</f>
        <v>29</v>
      </c>
      <c r="I95" s="23">
        <f>IFERROR(VLOOKUP(B95,#REF!,6,0),29)</f>
        <v>29</v>
      </c>
      <c r="J95" s="23">
        <f>IFERROR(VLOOKUP(B95,#REF!,6,0),24)</f>
        <v>24</v>
      </c>
      <c r="K95" s="23">
        <f>IFERROR(VLOOKUP(B95,#REF!,6,0),20)</f>
        <v>20</v>
      </c>
      <c r="L95" s="23">
        <f>IFERROR(VLOOKUP(B95,#REF!,6,0),24)</f>
        <v>24</v>
      </c>
      <c r="M95" s="23">
        <f>IFERROR(VLOOKUP(B95,#REF!,6,0),27)</f>
        <v>27</v>
      </c>
      <c r="N95" s="23">
        <f>IFERROR(VLOOKUP(B95,#REF!,6,0),28)</f>
        <v>28</v>
      </c>
      <c r="O95" s="23">
        <f>IFERROR(VLOOKUP(B95,#REF!,6,0),18)</f>
        <v>18</v>
      </c>
      <c r="P95" s="23" t="e">
        <f>VLOOKUP(B95,#REF!,6,0)</f>
        <v>#REF!</v>
      </c>
      <c r="Q95" s="23" t="e">
        <f>VLOOKUP(B95,#REF!,6,0)</f>
        <v>#REF!</v>
      </c>
      <c r="R95" s="63">
        <f>SUM(F95:N95)-SUM(LARGE(F95:N95,{1,2}))</f>
        <v>181</v>
      </c>
      <c r="S95" s="35">
        <v>0</v>
      </c>
      <c r="T95" s="23">
        <v>0</v>
      </c>
      <c r="U95" s="63">
        <f>SUM(F95:O95)-SUM(LARGE(F95:O95,{1,2}))</f>
        <v>199</v>
      </c>
      <c r="V95" s="60">
        <v>0.31129999999999997</v>
      </c>
      <c r="Z95" s="89">
        <v>72</v>
      </c>
      <c r="AA95" t="s">
        <v>575</v>
      </c>
      <c r="AB95" t="s">
        <v>351</v>
      </c>
      <c r="AC95" t="s">
        <v>347</v>
      </c>
      <c r="AD95" t="s">
        <v>363</v>
      </c>
      <c r="AE95" t="str">
        <f t="shared" si="12"/>
        <v>NM</v>
      </c>
    </row>
    <row r="96" spans="1:31" x14ac:dyDescent="0.3">
      <c r="A96" s="13">
        <v>94</v>
      </c>
      <c r="B96" s="13" t="s">
        <v>480</v>
      </c>
      <c r="C96" s="10">
        <f t="shared" si="8"/>
        <v>0</v>
      </c>
      <c r="D96" s="61" t="str">
        <f t="shared" si="9"/>
        <v>Southampton</v>
      </c>
      <c r="E96" s="10" t="str">
        <f t="shared" si="10"/>
        <v>M</v>
      </c>
      <c r="F96" s="23">
        <f>IFERROR(VLOOKUP(B96,'Round 1'!$B$4:$D$93,6,0),30)</f>
        <v>30</v>
      </c>
      <c r="G96" s="23">
        <f>IFERROR(VLOOKUP(B96,#REF!,6,0),29)</f>
        <v>29</v>
      </c>
      <c r="H96" s="23">
        <f>IFERROR(VLOOKUP(B96,#REF!,6,0),29)</f>
        <v>29</v>
      </c>
      <c r="I96" s="23">
        <f>IFERROR(VLOOKUP(B96,#REF!,6,0),29)</f>
        <v>29</v>
      </c>
      <c r="J96" s="23">
        <f>IFERROR(VLOOKUP(B96,#REF!,6,0),24)</f>
        <v>24</v>
      </c>
      <c r="K96" s="23">
        <f>IFERROR(VLOOKUP(B96,#REF!,6,0),20)</f>
        <v>20</v>
      </c>
      <c r="L96" s="23">
        <f>IFERROR(VLOOKUP(B96,#REF!,6,0),24)</f>
        <v>24</v>
      </c>
      <c r="M96" s="23">
        <f>IFERROR(VLOOKUP(B96,#REF!,6,0),27)</f>
        <v>27</v>
      </c>
      <c r="N96" s="23">
        <f>IFERROR(VLOOKUP(B96,#REF!,6,0),28)</f>
        <v>28</v>
      </c>
      <c r="O96" s="23">
        <f>IFERROR(VLOOKUP(B96,#REF!,6,0),18)</f>
        <v>18</v>
      </c>
      <c r="P96" s="23">
        <v>21</v>
      </c>
      <c r="Q96" s="23">
        <v>28</v>
      </c>
      <c r="R96" s="63">
        <f>SUM(F96:N96)-SUM(LARGE(F96:N96,{1,2}))</f>
        <v>181</v>
      </c>
      <c r="S96" s="35">
        <v>0</v>
      </c>
      <c r="T96" s="23">
        <v>0</v>
      </c>
      <c r="U96" s="63">
        <f>SUM(F96:O96)-SUM(LARGE(F96:O96,{1,2}))</f>
        <v>199</v>
      </c>
      <c r="V96" s="60">
        <v>5.0303250000000004</v>
      </c>
      <c r="Z96" s="89">
        <v>73</v>
      </c>
      <c r="AA96" t="s">
        <v>414</v>
      </c>
      <c r="AB96" t="s">
        <v>351</v>
      </c>
      <c r="AC96" t="s">
        <v>347</v>
      </c>
      <c r="AD96" t="s">
        <v>363</v>
      </c>
      <c r="AE96" t="str">
        <f t="shared" si="12"/>
        <v>NM</v>
      </c>
    </row>
    <row r="97" spans="1:31" x14ac:dyDescent="0.3">
      <c r="A97" s="13">
        <v>95</v>
      </c>
      <c r="B97" s="13" t="s">
        <v>608</v>
      </c>
      <c r="C97" s="10">
        <f t="shared" si="8"/>
        <v>0</v>
      </c>
      <c r="D97" s="61" t="str">
        <f t="shared" si="9"/>
        <v>Portsmouth</v>
      </c>
      <c r="E97" s="10" t="str">
        <f t="shared" si="10"/>
        <v>M</v>
      </c>
      <c r="F97" s="23">
        <f>IFERROR(VLOOKUP(B97,'Round 1'!$B$4:$D$93,6,0),30)</f>
        <v>30</v>
      </c>
      <c r="G97" s="23">
        <f>IFERROR(VLOOKUP(B97,#REF!,6,0),29)</f>
        <v>29</v>
      </c>
      <c r="H97" s="23">
        <f>IFERROR(VLOOKUP(B97,#REF!,6,0),29)</f>
        <v>29</v>
      </c>
      <c r="I97" s="23">
        <f>IFERROR(VLOOKUP(B97,#REF!,6,0),29)</f>
        <v>29</v>
      </c>
      <c r="J97" s="23">
        <f>IFERROR(VLOOKUP(B97,#REF!,6,0),24)</f>
        <v>24</v>
      </c>
      <c r="K97" s="23">
        <f>IFERROR(VLOOKUP(B97,#REF!,6,0),20)</f>
        <v>20</v>
      </c>
      <c r="L97" s="23">
        <f>IFERROR(VLOOKUP(B97,#REF!,6,0),24)</f>
        <v>24</v>
      </c>
      <c r="M97" s="23">
        <f>IFERROR(VLOOKUP(B97,#REF!,6,0),27)</f>
        <v>27</v>
      </c>
      <c r="N97" s="23">
        <f>IFERROR(VLOOKUP(B97,#REF!,6,0),28)</f>
        <v>28</v>
      </c>
      <c r="O97" s="23">
        <f>IFERROR(VLOOKUP(B97,#REF!,6,0),18)</f>
        <v>18</v>
      </c>
      <c r="P97" s="23" t="e">
        <f>VLOOKUP(B97,#REF!,6,0)</f>
        <v>#REF!</v>
      </c>
      <c r="Q97" s="23">
        <v>28</v>
      </c>
      <c r="R97" s="63">
        <f>SUM(F97:N97)-SUM(LARGE(F97:N97,{1,2}))</f>
        <v>181</v>
      </c>
      <c r="S97" s="35">
        <v>0</v>
      </c>
      <c r="T97" s="23">
        <v>0</v>
      </c>
      <c r="U97" s="63">
        <f>SUM(F97:O97)-SUM(LARGE(F97:O97,{1,2}))</f>
        <v>199</v>
      </c>
      <c r="V97" s="60">
        <v>0.54477500000000001</v>
      </c>
      <c r="Z97" s="89">
        <v>75</v>
      </c>
      <c r="AA97" t="s">
        <v>607</v>
      </c>
      <c r="AB97" t="s">
        <v>366</v>
      </c>
      <c r="AC97" t="s">
        <v>347</v>
      </c>
      <c r="AE97" t="str">
        <f t="shared" si="12"/>
        <v>NM</v>
      </c>
    </row>
    <row r="98" spans="1:31" x14ac:dyDescent="0.3">
      <c r="A98" s="13">
        <v>96</v>
      </c>
      <c r="B98" s="13" t="s">
        <v>627</v>
      </c>
      <c r="C98" s="10" t="str">
        <f t="shared" si="8"/>
        <v>0</v>
      </c>
      <c r="D98" s="61" t="str">
        <f t="shared" si="9"/>
        <v/>
      </c>
      <c r="E98" s="10" t="str">
        <f t="shared" si="10"/>
        <v>NM</v>
      </c>
      <c r="F98" s="23">
        <f>IFERROR(VLOOKUP(B98,'Round 1'!$B$4:$D$93,6,0),30)</f>
        <v>30</v>
      </c>
      <c r="G98" s="23">
        <f>IFERROR(VLOOKUP(B98,#REF!,6,0),29)</f>
        <v>29</v>
      </c>
      <c r="H98" s="23">
        <f>IFERROR(VLOOKUP(B98,#REF!,6,0),29)</f>
        <v>29</v>
      </c>
      <c r="I98" s="23">
        <f>IFERROR(VLOOKUP(B98,#REF!,6,0),29)</f>
        <v>29</v>
      </c>
      <c r="J98" s="23">
        <f>IFERROR(VLOOKUP(B98,#REF!,6,0),24)</f>
        <v>24</v>
      </c>
      <c r="K98" s="23">
        <f>IFERROR(VLOOKUP(B98,#REF!,6,0),20)</f>
        <v>20</v>
      </c>
      <c r="L98" s="23">
        <f>IFERROR(VLOOKUP(B98,#REF!,6,0),24)</f>
        <v>24</v>
      </c>
      <c r="M98" s="23">
        <f>IFERROR(VLOOKUP(B98,#REF!,6,0),27)</f>
        <v>27</v>
      </c>
      <c r="N98" s="23">
        <f>IFERROR(VLOOKUP(B98,#REF!,6,0),28)</f>
        <v>28</v>
      </c>
      <c r="O98" s="23">
        <f>IFERROR(VLOOKUP(B98,#REF!,6,0),18)</f>
        <v>18</v>
      </c>
      <c r="P98" s="23" t="e">
        <f>VLOOKUP(B98,#REF!,6,0)</f>
        <v>#REF!</v>
      </c>
      <c r="Q98" s="23" t="e">
        <f>VLOOKUP(B98,#REF!,6,0)</f>
        <v>#REF!</v>
      </c>
      <c r="R98" s="63">
        <f>SUM(F98:N98)-SUM(LARGE(F98:N98,{1,2}))</f>
        <v>181</v>
      </c>
      <c r="S98" s="35">
        <v>0</v>
      </c>
      <c r="T98" s="23">
        <v>0</v>
      </c>
      <c r="U98" s="63">
        <f>SUM(F98:O98)-SUM(LARGE(F98:O98,{1,2}))</f>
        <v>199</v>
      </c>
      <c r="V98" s="60">
        <v>8.4900000000000003E-2</v>
      </c>
      <c r="Z98" s="89">
        <v>79</v>
      </c>
      <c r="AA98" t="s">
        <v>566</v>
      </c>
      <c r="AB98" t="s">
        <v>354</v>
      </c>
      <c r="AC98" t="s">
        <v>347</v>
      </c>
      <c r="AE98" t="str">
        <f t="shared" si="12"/>
        <v>NM</v>
      </c>
    </row>
    <row r="99" spans="1:31" x14ac:dyDescent="0.3">
      <c r="A99" s="13">
        <v>97</v>
      </c>
      <c r="B99" s="13" t="s">
        <v>628</v>
      </c>
      <c r="C99" s="10" t="str">
        <f t="shared" ref="C99:C112" si="13">IFERROR(VLOOKUP(B99,$AA$4:$AD$92,4,0),"0")</f>
        <v>0</v>
      </c>
      <c r="D99" s="61" t="str">
        <f t="shared" ref="D99:D112" si="14">IFERROR(VLOOKUP(B99,$AA$4:$AD$92,2,0),"")</f>
        <v/>
      </c>
      <c r="E99" s="10" t="str">
        <f t="shared" ref="E99:E112" si="15">IFERROR(VLOOKUP(B99,$AA$4:$AD$92,3,0),"NM")</f>
        <v>NM</v>
      </c>
      <c r="F99" s="23">
        <f>IFERROR(VLOOKUP(B99,'Round 1'!$B$4:$D$93,6,0),30)</f>
        <v>30</v>
      </c>
      <c r="G99" s="23">
        <f>IFERROR(VLOOKUP(B99,#REF!,6,0),29)</f>
        <v>29</v>
      </c>
      <c r="H99" s="23">
        <f>IFERROR(VLOOKUP(B99,#REF!,6,0),29)</f>
        <v>29</v>
      </c>
      <c r="I99" s="23">
        <f>IFERROR(VLOOKUP(B99,#REF!,6,0),29)</f>
        <v>29</v>
      </c>
      <c r="J99" s="23">
        <f>IFERROR(VLOOKUP(B99,#REF!,6,0),24)</f>
        <v>24</v>
      </c>
      <c r="K99" s="23">
        <f>IFERROR(VLOOKUP(B99,#REF!,6,0),20)</f>
        <v>20</v>
      </c>
      <c r="L99" s="23">
        <f>IFERROR(VLOOKUP(B99,#REF!,6,0),24)</f>
        <v>24</v>
      </c>
      <c r="M99" s="23">
        <f>IFERROR(VLOOKUP(B99,#REF!,6,0),27)</f>
        <v>27</v>
      </c>
      <c r="N99" s="23">
        <f>IFERROR(VLOOKUP(B99,#REF!,6,0),28)</f>
        <v>28</v>
      </c>
      <c r="O99" s="23">
        <f>IFERROR(VLOOKUP(B99,#REF!,6,0),18)</f>
        <v>18</v>
      </c>
      <c r="P99" s="23">
        <v>21</v>
      </c>
      <c r="Q99" s="23">
        <v>28</v>
      </c>
      <c r="R99" s="63">
        <f>SUM(F99:N99)-SUM(LARGE(F99:N99,{1,2}))</f>
        <v>181</v>
      </c>
      <c r="S99" s="35">
        <v>0</v>
      </c>
      <c r="T99" s="23">
        <v>0</v>
      </c>
      <c r="U99" s="63">
        <f>SUM(F99:O99)-SUM(LARGE(F99:O99,{1,2}))</f>
        <v>199</v>
      </c>
      <c r="V99" s="60">
        <v>0.26884999999999998</v>
      </c>
      <c r="Z99" s="89">
        <v>81</v>
      </c>
      <c r="AA99" t="s">
        <v>397</v>
      </c>
      <c r="AB99" t="s">
        <v>418</v>
      </c>
      <c r="AC99" t="s">
        <v>347</v>
      </c>
      <c r="AE99" t="str">
        <f t="shared" si="12"/>
        <v>NM</v>
      </c>
    </row>
    <row r="100" spans="1:31" x14ac:dyDescent="0.3">
      <c r="A100" s="13">
        <v>98</v>
      </c>
      <c r="B100" s="13" t="s">
        <v>629</v>
      </c>
      <c r="C100" s="10" t="str">
        <f t="shared" si="13"/>
        <v>0</v>
      </c>
      <c r="D100" s="61" t="str">
        <f t="shared" si="14"/>
        <v/>
      </c>
      <c r="E100" s="10" t="str">
        <f t="shared" si="15"/>
        <v>NM</v>
      </c>
      <c r="F100" s="23">
        <f>IFERROR(VLOOKUP(B100,'Round 1'!$B$4:$D$93,6,0),30)</f>
        <v>30</v>
      </c>
      <c r="G100" s="23">
        <f>IFERROR(VLOOKUP(B100,#REF!,6,0),29)</f>
        <v>29</v>
      </c>
      <c r="H100" s="23">
        <f>IFERROR(VLOOKUP(B100,#REF!,6,0),29)</f>
        <v>29</v>
      </c>
      <c r="I100" s="23">
        <f>IFERROR(VLOOKUP(B100,#REF!,6,0),29)</f>
        <v>29</v>
      </c>
      <c r="J100" s="23">
        <f>IFERROR(VLOOKUP(B100,#REF!,6,0),24)</f>
        <v>24</v>
      </c>
      <c r="K100" s="23">
        <f>IFERROR(VLOOKUP(B100,#REF!,6,0),20)</f>
        <v>20</v>
      </c>
      <c r="L100" s="23">
        <f>IFERROR(VLOOKUP(B100,#REF!,6,0),24)</f>
        <v>24</v>
      </c>
      <c r="M100" s="23">
        <f>IFERROR(VLOOKUP(B100,#REF!,6,0),27)</f>
        <v>27</v>
      </c>
      <c r="N100" s="23">
        <f>IFERROR(VLOOKUP(B100,#REF!,6,0),28)</f>
        <v>28</v>
      </c>
      <c r="O100" s="23">
        <f>IFERROR(VLOOKUP(B100,#REF!,6,0),18)</f>
        <v>18</v>
      </c>
      <c r="P100" s="23" t="e">
        <f>VLOOKUP(B100,#REF!,6,0)</f>
        <v>#REF!</v>
      </c>
      <c r="Q100" s="23" t="e">
        <f>VLOOKUP(B100,#REF!,6,0)</f>
        <v>#REF!</v>
      </c>
      <c r="R100" s="63">
        <f>SUM(F100:N100)-SUM(LARGE(F100:N100,{1,2}))</f>
        <v>181</v>
      </c>
      <c r="S100" s="35" t="e">
        <f>VLOOKUP(B100,#REF!,9,0)+#REF!</f>
        <v>#REF!</v>
      </c>
      <c r="T100" s="23" t="e">
        <f>VLOOKUP(B100,#REF!,22,0)+#REF!</f>
        <v>#REF!</v>
      </c>
      <c r="U100" s="63">
        <f>SUM(F100:O100)-SUM(LARGE(F100:O100,{1,2}))</f>
        <v>199</v>
      </c>
      <c r="V100" s="60">
        <v>0.14149999999999999</v>
      </c>
      <c r="Z100" s="89">
        <v>88</v>
      </c>
      <c r="AA100" t="s">
        <v>40</v>
      </c>
      <c r="AB100" t="s">
        <v>362</v>
      </c>
      <c r="AC100" t="s">
        <v>347</v>
      </c>
      <c r="AE100" t="str">
        <f t="shared" si="12"/>
        <v>NM</v>
      </c>
    </row>
    <row r="101" spans="1:31" x14ac:dyDescent="0.3">
      <c r="A101" s="13">
        <v>99</v>
      </c>
      <c r="B101" s="13" t="s">
        <v>630</v>
      </c>
      <c r="C101" s="10" t="str">
        <f t="shared" si="13"/>
        <v>0</v>
      </c>
      <c r="D101" s="61" t="str">
        <f t="shared" si="14"/>
        <v/>
      </c>
      <c r="E101" s="10" t="str">
        <f t="shared" si="15"/>
        <v>NM</v>
      </c>
      <c r="F101" s="23">
        <f>IFERROR(VLOOKUP(B101,'Round 1'!$B$4:$D$93,6,0),30)</f>
        <v>30</v>
      </c>
      <c r="G101" s="23">
        <f>IFERROR(VLOOKUP(B101,#REF!,6,0),29)</f>
        <v>29</v>
      </c>
      <c r="H101" s="23">
        <f>IFERROR(VLOOKUP(B101,#REF!,6,0),29)</f>
        <v>29</v>
      </c>
      <c r="I101" s="23">
        <f>IFERROR(VLOOKUP(B101,#REF!,6,0),29)</f>
        <v>29</v>
      </c>
      <c r="J101" s="23">
        <f>IFERROR(VLOOKUP(B101,#REF!,6,0),24)</f>
        <v>24</v>
      </c>
      <c r="K101" s="23">
        <f>IFERROR(VLOOKUP(B101,#REF!,6,0),20)</f>
        <v>20</v>
      </c>
      <c r="L101" s="23">
        <f>IFERROR(VLOOKUP(B101,#REF!,6,0),24)</f>
        <v>24</v>
      </c>
      <c r="M101" s="23">
        <f>IFERROR(VLOOKUP(B101,#REF!,6,0),27)</f>
        <v>27</v>
      </c>
      <c r="N101" s="23">
        <f>IFERROR(VLOOKUP(B101,#REF!,6,0),28)</f>
        <v>28</v>
      </c>
      <c r="O101" s="23">
        <f>IFERROR(VLOOKUP(B101,#REF!,6,0),18)</f>
        <v>18</v>
      </c>
      <c r="P101" s="23">
        <v>21</v>
      </c>
      <c r="Q101" s="23">
        <v>28</v>
      </c>
      <c r="R101" s="63">
        <f>SUM(F101:N101)-SUM(LARGE(F101:N101,{1,2}))</f>
        <v>181</v>
      </c>
      <c r="S101" s="35">
        <v>0</v>
      </c>
      <c r="T101" s="23">
        <v>0</v>
      </c>
      <c r="U101" s="63">
        <f>SUM(F101:O101)-SUM(LARGE(F101:O101,{1,2}))</f>
        <v>199</v>
      </c>
      <c r="V101" s="60">
        <v>2.6601999999999997</v>
      </c>
      <c r="Z101" s="25"/>
    </row>
    <row r="102" spans="1:31" x14ac:dyDescent="0.3">
      <c r="A102" s="13">
        <v>100</v>
      </c>
      <c r="B102" s="13" t="s">
        <v>238</v>
      </c>
      <c r="C102" s="10" t="str">
        <f t="shared" si="13"/>
        <v>0</v>
      </c>
      <c r="D102" s="61" t="str">
        <f t="shared" si="14"/>
        <v/>
      </c>
      <c r="E102" s="10" t="str">
        <f t="shared" si="15"/>
        <v>NM</v>
      </c>
      <c r="F102" s="23">
        <f>IFERROR(VLOOKUP(B102,'Round 1'!$B$4:$D$93,6,0),30)</f>
        <v>30</v>
      </c>
      <c r="G102" s="23">
        <f>IFERROR(VLOOKUP(B102,#REF!,6,0),29)</f>
        <v>29</v>
      </c>
      <c r="H102" s="23">
        <f>IFERROR(VLOOKUP(B102,#REF!,6,0),29)</f>
        <v>29</v>
      </c>
      <c r="I102" s="23">
        <f>IFERROR(VLOOKUP(B102,#REF!,6,0),29)</f>
        <v>29</v>
      </c>
      <c r="J102" s="23">
        <f>IFERROR(VLOOKUP(B102,#REF!,6,0),24)</f>
        <v>24</v>
      </c>
      <c r="K102" s="23">
        <f>IFERROR(VLOOKUP(B102,#REF!,6,0),20)</f>
        <v>20</v>
      </c>
      <c r="L102" s="23">
        <f>IFERROR(VLOOKUP(B102,#REF!,6,0),24)</f>
        <v>24</v>
      </c>
      <c r="M102" s="23">
        <f>IFERROR(VLOOKUP(B102,#REF!,6,0),27)</f>
        <v>27</v>
      </c>
      <c r="N102" s="23">
        <f>IFERROR(VLOOKUP(B102,#REF!,6,0),28)</f>
        <v>28</v>
      </c>
      <c r="O102" s="23">
        <f>IFERROR(VLOOKUP(B102,#REF!,6,0),18)</f>
        <v>18</v>
      </c>
      <c r="P102" s="23" t="e">
        <f>VLOOKUP(B102,#REF!,6,0)</f>
        <v>#REF!</v>
      </c>
      <c r="Q102" s="23">
        <v>28</v>
      </c>
      <c r="R102" s="63">
        <f>SUM(F102:N102)-SUM(LARGE(F102:N102,{1,2}))</f>
        <v>181</v>
      </c>
      <c r="S102" s="35">
        <v>0</v>
      </c>
      <c r="T102" s="23">
        <v>0</v>
      </c>
      <c r="U102" s="63">
        <f>SUM(F102:O102)-SUM(LARGE(F102:O102,{1,2}))</f>
        <v>199</v>
      </c>
      <c r="V102" s="60">
        <v>0.1981</v>
      </c>
      <c r="Z102" s="5"/>
    </row>
    <row r="103" spans="1:31" x14ac:dyDescent="0.3">
      <c r="A103" s="13">
        <v>101</v>
      </c>
      <c r="B103" s="13" t="s">
        <v>631</v>
      </c>
      <c r="C103" s="10" t="str">
        <f t="shared" si="13"/>
        <v>0</v>
      </c>
      <c r="D103" s="61" t="str">
        <f t="shared" si="14"/>
        <v/>
      </c>
      <c r="E103" s="10" t="str">
        <f t="shared" si="15"/>
        <v>NM</v>
      </c>
      <c r="F103" s="23">
        <f>IFERROR(VLOOKUP(B103,'Round 1'!$B$4:$D$93,6,0),30)</f>
        <v>30</v>
      </c>
      <c r="G103" s="23">
        <f>IFERROR(VLOOKUP(B103,#REF!,6,0),29)</f>
        <v>29</v>
      </c>
      <c r="H103" s="23">
        <f>IFERROR(VLOOKUP(B103,#REF!,6,0),29)</f>
        <v>29</v>
      </c>
      <c r="I103" s="23">
        <f>IFERROR(VLOOKUP(B103,#REF!,6,0),29)</f>
        <v>29</v>
      </c>
      <c r="J103" s="23">
        <f>IFERROR(VLOOKUP(B103,#REF!,6,0),24)</f>
        <v>24</v>
      </c>
      <c r="K103" s="23">
        <f>IFERROR(VLOOKUP(B103,#REF!,6,0),20)</f>
        <v>20</v>
      </c>
      <c r="L103" s="23">
        <f>IFERROR(VLOOKUP(B103,#REF!,6,0),24)</f>
        <v>24</v>
      </c>
      <c r="M103" s="23">
        <f>IFERROR(VLOOKUP(B103,#REF!,6,0),27)</f>
        <v>27</v>
      </c>
      <c r="N103" s="23">
        <f>IFERROR(VLOOKUP(B103,#REF!,6,0),28)</f>
        <v>28</v>
      </c>
      <c r="O103" s="23">
        <f>IFERROR(VLOOKUP(B103,#REF!,6,0),18)</f>
        <v>18</v>
      </c>
      <c r="P103" s="23" t="e">
        <f>VLOOKUP(B103,#REF!,6,0)</f>
        <v>#REF!</v>
      </c>
      <c r="Q103" s="23" t="e">
        <f>VLOOKUP(B103,#REF!,6,0)</f>
        <v>#REF!</v>
      </c>
      <c r="R103" s="63">
        <f>SUM(F103:N103)-SUM(LARGE(F103:N103,{1,2}))</f>
        <v>181</v>
      </c>
      <c r="S103" s="35">
        <v>0</v>
      </c>
      <c r="T103" s="23">
        <v>0</v>
      </c>
      <c r="U103" s="63">
        <f>SUM(F103:O103)-SUM(LARGE(F103:O103,{1,2}))</f>
        <v>199</v>
      </c>
      <c r="V103" s="60">
        <v>8.4900000000000003E-2</v>
      </c>
      <c r="Z103" s="5"/>
    </row>
    <row r="104" spans="1:31" x14ac:dyDescent="0.3">
      <c r="A104" s="13">
        <v>102</v>
      </c>
      <c r="B104" s="13" t="s">
        <v>632</v>
      </c>
      <c r="C104" s="10" t="str">
        <f t="shared" si="13"/>
        <v>0</v>
      </c>
      <c r="D104" s="61" t="str">
        <f t="shared" si="14"/>
        <v/>
      </c>
      <c r="E104" s="10" t="str">
        <f t="shared" si="15"/>
        <v>NM</v>
      </c>
      <c r="F104" s="23">
        <f>IFERROR(VLOOKUP(B104,'Round 1'!$B$4:$D$93,6,0),30)</f>
        <v>30</v>
      </c>
      <c r="G104" s="23">
        <f>IFERROR(VLOOKUP(B104,#REF!,6,0),29)</f>
        <v>29</v>
      </c>
      <c r="H104" s="23">
        <f>IFERROR(VLOOKUP(B104,#REF!,6,0),29)</f>
        <v>29</v>
      </c>
      <c r="I104" s="23">
        <f>IFERROR(VLOOKUP(B104,#REF!,6,0),29)</f>
        <v>29</v>
      </c>
      <c r="J104" s="23">
        <f>IFERROR(VLOOKUP(B104,#REF!,6,0),24)</f>
        <v>24</v>
      </c>
      <c r="K104" s="23">
        <f>IFERROR(VLOOKUP(B104,#REF!,6,0),20)</f>
        <v>20</v>
      </c>
      <c r="L104" s="23">
        <f>IFERROR(VLOOKUP(B104,#REF!,6,0),24)</f>
        <v>24</v>
      </c>
      <c r="M104" s="23">
        <f>IFERROR(VLOOKUP(B104,#REF!,6,0),27)</f>
        <v>27</v>
      </c>
      <c r="N104" s="23">
        <f>IFERROR(VLOOKUP(B104,#REF!,6,0),28)</f>
        <v>28</v>
      </c>
      <c r="O104" s="23">
        <f>IFERROR(VLOOKUP(B104,#REF!,6,0),18)</f>
        <v>18</v>
      </c>
      <c r="P104" s="23">
        <v>21</v>
      </c>
      <c r="Q104" s="23">
        <v>28</v>
      </c>
      <c r="R104" s="63">
        <f>SUM(F104:N104)-SUM(LARGE(F104:N104,{1,2}))</f>
        <v>181</v>
      </c>
      <c r="S104" s="35">
        <v>0</v>
      </c>
      <c r="T104" s="23">
        <v>0</v>
      </c>
      <c r="U104" s="63">
        <f>SUM(F104:O104)-SUM(LARGE(F104:O104,{1,2}))</f>
        <v>199</v>
      </c>
      <c r="V104" s="60">
        <v>2.8299999999999999E-2</v>
      </c>
      <c r="Z104" s="5"/>
    </row>
    <row r="105" spans="1:31" x14ac:dyDescent="0.3">
      <c r="A105" s="13">
        <v>103</v>
      </c>
      <c r="B105" s="13" t="s">
        <v>633</v>
      </c>
      <c r="C105" s="10" t="str">
        <f t="shared" si="13"/>
        <v>0</v>
      </c>
      <c r="D105" s="61" t="str">
        <f t="shared" si="14"/>
        <v/>
      </c>
      <c r="E105" s="10" t="str">
        <f t="shared" si="15"/>
        <v>NM</v>
      </c>
      <c r="F105" s="23">
        <f>IFERROR(VLOOKUP(B105,'Round 1'!$B$4:$D$93,6,0),30)</f>
        <v>30</v>
      </c>
      <c r="G105" s="23">
        <f>IFERROR(VLOOKUP(B105,#REF!,6,0),29)</f>
        <v>29</v>
      </c>
      <c r="H105" s="23">
        <f>IFERROR(VLOOKUP(B105,#REF!,6,0),29)</f>
        <v>29</v>
      </c>
      <c r="I105" s="23">
        <f>IFERROR(VLOOKUP(B105,#REF!,6,0),29)</f>
        <v>29</v>
      </c>
      <c r="J105" s="23">
        <f>IFERROR(VLOOKUP(B105,#REF!,6,0),24)</f>
        <v>24</v>
      </c>
      <c r="K105" s="23">
        <f>IFERROR(VLOOKUP(B105,#REF!,6,0),20)</f>
        <v>20</v>
      </c>
      <c r="L105" s="23">
        <f>IFERROR(VLOOKUP(B105,#REF!,6,0),24)</f>
        <v>24</v>
      </c>
      <c r="M105" s="23">
        <f>IFERROR(VLOOKUP(B105,#REF!,6,0),27)</f>
        <v>27</v>
      </c>
      <c r="N105" s="23">
        <f>IFERROR(VLOOKUP(B105,#REF!,6,0),28)</f>
        <v>28</v>
      </c>
      <c r="O105" s="23">
        <f>IFERROR(VLOOKUP(B105,#REF!,6,0),18)</f>
        <v>18</v>
      </c>
      <c r="P105" s="23" t="e">
        <f>VLOOKUP(B105,#REF!,6,0)</f>
        <v>#REF!</v>
      </c>
      <c r="Q105" s="23">
        <v>28</v>
      </c>
      <c r="R105" s="63">
        <f>SUM(F105:N105)-SUM(LARGE(F105:N105,{1,2}))</f>
        <v>181</v>
      </c>
      <c r="S105" s="35" t="e">
        <f>VLOOKUP(B105,#REF!,9,0)+#REF!</f>
        <v>#REF!</v>
      </c>
      <c r="T105" s="23" t="e">
        <f>VLOOKUP(B105,#REF!,22,0)+#REF!</f>
        <v>#REF!</v>
      </c>
      <c r="U105" s="63">
        <f>SUM(F105:O105)-SUM(LARGE(F105:O105,{1,2}))</f>
        <v>199</v>
      </c>
      <c r="V105" s="60">
        <v>5.6599999999999998E-2</v>
      </c>
      <c r="Z105" s="90"/>
    </row>
    <row r="106" spans="1:31" x14ac:dyDescent="0.3">
      <c r="A106" s="13">
        <v>104</v>
      </c>
      <c r="B106" s="13" t="s">
        <v>634</v>
      </c>
      <c r="C106" s="10" t="str">
        <f t="shared" si="13"/>
        <v>0</v>
      </c>
      <c r="D106" s="61" t="str">
        <f t="shared" si="14"/>
        <v/>
      </c>
      <c r="E106" s="10" t="str">
        <f t="shared" si="15"/>
        <v>NM</v>
      </c>
      <c r="F106" s="23">
        <f>IFERROR(VLOOKUP(B106,'Round 1'!$B$4:$D$93,6,0),30)</f>
        <v>30</v>
      </c>
      <c r="G106" s="23">
        <f>IFERROR(VLOOKUP(B106,#REF!,6,0),29)</f>
        <v>29</v>
      </c>
      <c r="H106" s="23">
        <f>IFERROR(VLOOKUP(B106,#REF!,6,0),29)</f>
        <v>29</v>
      </c>
      <c r="I106" s="23">
        <f>IFERROR(VLOOKUP(B106,#REF!,6,0),29)</f>
        <v>29</v>
      </c>
      <c r="J106" s="23">
        <f>IFERROR(VLOOKUP(B106,#REF!,6,0),24)</f>
        <v>24</v>
      </c>
      <c r="K106" s="23">
        <f>IFERROR(VLOOKUP(B106,#REF!,6,0),20)</f>
        <v>20</v>
      </c>
      <c r="L106" s="23">
        <f>IFERROR(VLOOKUP(B106,#REF!,6,0),24)</f>
        <v>24</v>
      </c>
      <c r="M106" s="23">
        <f>IFERROR(VLOOKUP(B106,#REF!,6,0),27)</f>
        <v>27</v>
      </c>
      <c r="N106" s="23">
        <f>IFERROR(VLOOKUP(B106,#REF!,6,0),28)</f>
        <v>28</v>
      </c>
      <c r="O106" s="23">
        <f>IFERROR(VLOOKUP(B106,#REF!,6,0),18)</f>
        <v>18</v>
      </c>
      <c r="P106" s="23">
        <v>21</v>
      </c>
      <c r="Q106" s="23">
        <v>28</v>
      </c>
      <c r="R106" s="63">
        <f>SUM(F106:N106)-SUM(LARGE(F106:N106,{1,2}))</f>
        <v>181</v>
      </c>
      <c r="S106" s="35" t="e">
        <f>VLOOKUP(B106,#REF!,9,0)+#REF!</f>
        <v>#REF!</v>
      </c>
      <c r="T106" s="23" t="e">
        <f>VLOOKUP(B106,#REF!,22,0)+#REF!</f>
        <v>#REF!</v>
      </c>
      <c r="U106" s="63">
        <f>SUM(F106:O106)-SUM(LARGE(F106:O106,{1,2}))</f>
        <v>199</v>
      </c>
      <c r="V106" s="60">
        <v>5.6599999999999998E-2</v>
      </c>
      <c r="Z106" s="90"/>
    </row>
    <row r="107" spans="1:31" x14ac:dyDescent="0.3">
      <c r="A107" s="13">
        <v>105</v>
      </c>
      <c r="B107" s="13" t="s">
        <v>578</v>
      </c>
      <c r="C107" s="10">
        <f t="shared" si="13"/>
        <v>0</v>
      </c>
      <c r="D107" s="61" t="str">
        <f t="shared" si="14"/>
        <v>Worthing</v>
      </c>
      <c r="E107" s="10" t="str">
        <f t="shared" si="15"/>
        <v>M</v>
      </c>
      <c r="F107" s="23">
        <f>IFERROR(VLOOKUP(B107,'Round 1'!$B$4:$D$93,6,0),30)</f>
        <v>30</v>
      </c>
      <c r="G107" s="23">
        <f>IFERROR(VLOOKUP(B107,#REF!,6,0),29)</f>
        <v>29</v>
      </c>
      <c r="H107" s="23">
        <f>IFERROR(VLOOKUP(B107,#REF!,6,0),29)</f>
        <v>29</v>
      </c>
      <c r="I107" s="23">
        <f>IFERROR(VLOOKUP(B107,#REF!,6,0),29)</f>
        <v>29</v>
      </c>
      <c r="J107" s="23">
        <f>IFERROR(VLOOKUP(B107,#REF!,6,0),24)</f>
        <v>24</v>
      </c>
      <c r="K107" s="23">
        <f>IFERROR(VLOOKUP(B107,#REF!,6,0),20)</f>
        <v>20</v>
      </c>
      <c r="L107" s="23">
        <f>IFERROR(VLOOKUP(B107,#REF!,6,0),24)</f>
        <v>24</v>
      </c>
      <c r="M107" s="23">
        <f>IFERROR(VLOOKUP(B107,#REF!,6,0),27)</f>
        <v>27</v>
      </c>
      <c r="N107" s="23">
        <f>IFERROR(VLOOKUP(B107,#REF!,6,0),28)</f>
        <v>28</v>
      </c>
      <c r="O107" s="23">
        <f>IFERROR(VLOOKUP(B107,#REF!,6,0),18)</f>
        <v>18</v>
      </c>
      <c r="P107" s="23">
        <v>21</v>
      </c>
      <c r="Q107" s="23">
        <v>28</v>
      </c>
      <c r="R107" s="63">
        <f>SUM(F107:N107)-SUM(LARGE(F107:N107,{1,2}))</f>
        <v>181</v>
      </c>
      <c r="S107" s="35" t="e">
        <f>VLOOKUP(B107,#REF!,9,0)+#REF!</f>
        <v>#REF!</v>
      </c>
      <c r="T107" s="23" t="e">
        <f>VLOOKUP(B107,#REF!,22,0)+#REF!</f>
        <v>#REF!</v>
      </c>
      <c r="U107" s="63">
        <f>SUM(F107:O107)-SUM(LARGE(F107:O107,{1,2}))</f>
        <v>199</v>
      </c>
      <c r="V107" s="60">
        <v>0.14149999999999999</v>
      </c>
    </row>
    <row r="108" spans="1:31" x14ac:dyDescent="0.3">
      <c r="A108" s="13">
        <v>106</v>
      </c>
      <c r="B108" s="13" t="s">
        <v>582</v>
      </c>
      <c r="C108" s="10">
        <f t="shared" si="13"/>
        <v>0</v>
      </c>
      <c r="D108" s="61" t="str">
        <f t="shared" si="14"/>
        <v>Lee on Solent</v>
      </c>
      <c r="E108" s="10" t="str">
        <f t="shared" si="15"/>
        <v>M</v>
      </c>
      <c r="F108" s="23">
        <f>IFERROR(VLOOKUP(B108,'Round 1'!$B$4:$D$93,6,0),30)</f>
        <v>30</v>
      </c>
      <c r="G108" s="23">
        <f>IFERROR(VLOOKUP(B108,#REF!,6,0),29)</f>
        <v>29</v>
      </c>
      <c r="H108" s="23">
        <f>IFERROR(VLOOKUP(B108,#REF!,6,0),29)</f>
        <v>29</v>
      </c>
      <c r="I108" s="23">
        <f>IFERROR(VLOOKUP(B108,#REF!,6,0),29)</f>
        <v>29</v>
      </c>
      <c r="J108" s="23">
        <f>IFERROR(VLOOKUP(B108,#REF!,6,0),24)</f>
        <v>24</v>
      </c>
      <c r="K108" s="23">
        <f>IFERROR(VLOOKUP(B108,#REF!,6,0),20)</f>
        <v>20</v>
      </c>
      <c r="L108" s="23">
        <f>IFERROR(VLOOKUP(B108,#REF!,6,0),24)</f>
        <v>24</v>
      </c>
      <c r="M108" s="23">
        <f>IFERROR(VLOOKUP(B108,#REF!,6,0),27)</f>
        <v>27</v>
      </c>
      <c r="N108" s="23">
        <f>IFERROR(VLOOKUP(B108,#REF!,6,0),28)</f>
        <v>28</v>
      </c>
      <c r="O108" s="23">
        <f>IFERROR(VLOOKUP(B108,#REF!,6,0),18)</f>
        <v>18</v>
      </c>
      <c r="P108" s="23">
        <v>21</v>
      </c>
      <c r="Q108" s="23">
        <v>28</v>
      </c>
      <c r="R108" s="63">
        <f>SUM(F108:N108)-SUM(LARGE(F108:N108,{1,2}))</f>
        <v>181</v>
      </c>
      <c r="S108" s="35" t="e">
        <f>VLOOKUP(B108,#REF!,9,0)+#REF!</f>
        <v>#REF!</v>
      </c>
      <c r="T108" s="23" t="e">
        <f>VLOOKUP(B108,#REF!,22,0)+#REF!</f>
        <v>#REF!</v>
      </c>
      <c r="U108" s="63">
        <f>SUM(F108:O108)-SUM(LARGE(F108:O108,{1,2}))</f>
        <v>199</v>
      </c>
      <c r="V108" s="60">
        <v>2.8299999999999999E-2</v>
      </c>
    </row>
    <row r="109" spans="1:31" x14ac:dyDescent="0.3">
      <c r="A109" s="13">
        <v>107</v>
      </c>
      <c r="B109" s="13" t="s">
        <v>585</v>
      </c>
      <c r="C109" s="10">
        <f t="shared" si="13"/>
        <v>0</v>
      </c>
      <c r="D109" s="61" t="str">
        <f t="shared" si="14"/>
        <v>Worthing</v>
      </c>
      <c r="E109" s="10" t="str">
        <f t="shared" si="15"/>
        <v>M</v>
      </c>
      <c r="F109" s="23">
        <f>IFERROR(VLOOKUP(B109,'Round 1'!$B$4:$D$93,6,0),30)</f>
        <v>30</v>
      </c>
      <c r="G109" s="23">
        <f>IFERROR(VLOOKUP(B109,#REF!,6,0),29)</f>
        <v>29</v>
      </c>
      <c r="H109" s="23">
        <f>IFERROR(VLOOKUP(B109,#REF!,6,0),29)</f>
        <v>29</v>
      </c>
      <c r="I109" s="23">
        <f>IFERROR(VLOOKUP(B109,#REF!,6,0),29)</f>
        <v>29</v>
      </c>
      <c r="J109" s="23">
        <f>IFERROR(VLOOKUP(B109,#REF!,6,0),24)</f>
        <v>24</v>
      </c>
      <c r="K109" s="23">
        <f>IFERROR(VLOOKUP(B109,#REF!,6,0),20)</f>
        <v>20</v>
      </c>
      <c r="L109" s="23">
        <f>IFERROR(VLOOKUP(B109,#REF!,6,0),24)</f>
        <v>24</v>
      </c>
      <c r="M109" s="23">
        <f>IFERROR(VLOOKUP(B109,#REF!,6,0),27)</f>
        <v>27</v>
      </c>
      <c r="N109" s="23">
        <f>IFERROR(VLOOKUP(B109,#REF!,6,0),28)</f>
        <v>28</v>
      </c>
      <c r="O109" s="23">
        <f>IFERROR(VLOOKUP(B109,#REF!,6,0),18)</f>
        <v>18</v>
      </c>
      <c r="P109" s="23">
        <v>21</v>
      </c>
      <c r="Q109" s="23">
        <v>28</v>
      </c>
      <c r="R109" s="63">
        <f>SUM(F109:N109)-SUM(LARGE(F109:N109,{1,2}))</f>
        <v>181</v>
      </c>
      <c r="S109" s="35" t="e">
        <f>VLOOKUP(B109,#REF!,9,0)+#REF!</f>
        <v>#REF!</v>
      </c>
      <c r="T109" s="23" t="e">
        <f>VLOOKUP(B109,#REF!,22,0)+#REF!</f>
        <v>#REF!</v>
      </c>
      <c r="U109" s="63">
        <f>SUM(F109:O109)-SUM(LARGE(F109:O109,{1,2}))</f>
        <v>199</v>
      </c>
      <c r="V109" s="60">
        <v>5.6599999999999998E-2</v>
      </c>
    </row>
    <row r="110" spans="1:31" x14ac:dyDescent="0.3">
      <c r="A110" s="13">
        <v>108</v>
      </c>
      <c r="B110" s="13" t="s">
        <v>548</v>
      </c>
      <c r="C110" s="10" t="str">
        <f t="shared" si="13"/>
        <v>s</v>
      </c>
      <c r="D110" s="61">
        <f t="shared" si="14"/>
        <v>0</v>
      </c>
      <c r="E110" s="10" t="str">
        <f t="shared" si="15"/>
        <v>M</v>
      </c>
      <c r="F110" s="23">
        <f>IFERROR(VLOOKUP(B110,'Round 1'!$B$4:$D$93,6,0),30)</f>
        <v>30</v>
      </c>
      <c r="G110" s="23">
        <f>IFERROR(VLOOKUP(B110,#REF!,6,0),29)</f>
        <v>29</v>
      </c>
      <c r="H110" s="23">
        <f>IFERROR(VLOOKUP(B110,#REF!,6,0),29)</f>
        <v>29</v>
      </c>
      <c r="I110" s="23">
        <f>IFERROR(VLOOKUP(B110,#REF!,6,0),29)</f>
        <v>29</v>
      </c>
      <c r="J110" s="23">
        <f>IFERROR(VLOOKUP(B110,#REF!,6,0),24)</f>
        <v>24</v>
      </c>
      <c r="K110" s="23">
        <f>IFERROR(VLOOKUP(B110,#REF!,6,0),20)</f>
        <v>20</v>
      </c>
      <c r="L110" s="23">
        <f>IFERROR(VLOOKUP(B110,#REF!,6,0),24)</f>
        <v>24</v>
      </c>
      <c r="M110" s="23">
        <f>IFERROR(VLOOKUP(B110,#REF!,6,0),27)</f>
        <v>27</v>
      </c>
      <c r="N110" s="23">
        <f>IFERROR(VLOOKUP(B110,#REF!,6,0),28)</f>
        <v>28</v>
      </c>
      <c r="O110" s="23">
        <f>IFERROR(VLOOKUP(B110,#REF!,6,0),18)</f>
        <v>18</v>
      </c>
      <c r="P110" s="23">
        <v>21</v>
      </c>
      <c r="Q110" s="23">
        <v>28</v>
      </c>
      <c r="R110" s="63">
        <f>SUM(F110:N110)-SUM(LARGE(F110:N110,{1,2}))</f>
        <v>181</v>
      </c>
      <c r="S110" s="35" t="e">
        <f>VLOOKUP(B110,#REF!,9,0)+#REF!</f>
        <v>#REF!</v>
      </c>
      <c r="T110" s="23" t="e">
        <f>VLOOKUP(B110,#REF!,22,0)+#REF!</f>
        <v>#REF!</v>
      </c>
      <c r="U110" s="63">
        <f>SUM(F110:O110)-SUM(LARGE(F110:O110,{1,2}))</f>
        <v>199</v>
      </c>
      <c r="V110" s="60">
        <v>0.16980000000000001</v>
      </c>
    </row>
    <row r="111" spans="1:31" x14ac:dyDescent="0.3">
      <c r="A111" s="13">
        <v>109</v>
      </c>
      <c r="B111" s="13" t="s">
        <v>617</v>
      </c>
      <c r="C111" s="10" t="str">
        <f t="shared" si="13"/>
        <v>S</v>
      </c>
      <c r="D111" s="61" t="str">
        <f t="shared" si="14"/>
        <v>Bournemouth</v>
      </c>
      <c r="E111" s="10" t="str">
        <f t="shared" si="15"/>
        <v>M</v>
      </c>
      <c r="F111" s="23">
        <f>IFERROR(VLOOKUP(B111,'Round 1'!$B$4:$D$93,6,0),30)</f>
        <v>30</v>
      </c>
      <c r="G111" s="23">
        <f>IFERROR(VLOOKUP(B111,#REF!,6,0),29)</f>
        <v>29</v>
      </c>
      <c r="H111" s="23">
        <f>IFERROR(VLOOKUP(B111,#REF!,6,0),29)</f>
        <v>29</v>
      </c>
      <c r="I111" s="23">
        <f>IFERROR(VLOOKUP(B111,#REF!,6,0),29)</f>
        <v>29</v>
      </c>
      <c r="J111" s="23">
        <f>IFERROR(VLOOKUP(B111,#REF!,6,0),24)</f>
        <v>24</v>
      </c>
      <c r="K111" s="23">
        <f>IFERROR(VLOOKUP(B111,#REF!,6,0),20)</f>
        <v>20</v>
      </c>
      <c r="L111" s="23">
        <f>IFERROR(VLOOKUP(B111,#REF!,6,0),24)</f>
        <v>24</v>
      </c>
      <c r="M111" s="23">
        <f>IFERROR(VLOOKUP(B111,#REF!,6,0),27)</f>
        <v>27</v>
      </c>
      <c r="N111" s="23">
        <f>IFERROR(VLOOKUP(B111,#REF!,6,0),28)</f>
        <v>28</v>
      </c>
      <c r="O111" s="23">
        <f>IFERROR(VLOOKUP(B111,#REF!,6,0),18)</f>
        <v>18</v>
      </c>
      <c r="P111" s="23">
        <v>21</v>
      </c>
      <c r="Q111" s="23">
        <v>28</v>
      </c>
      <c r="R111" s="63">
        <f>SUM(F111:N111)-SUM(LARGE(F111:N111,{1,2}))</f>
        <v>181</v>
      </c>
      <c r="S111" s="35" t="e">
        <f>VLOOKUP(B111,#REF!,9,0)+#REF!</f>
        <v>#REF!</v>
      </c>
      <c r="T111" s="23" t="e">
        <f>VLOOKUP(B111,#REF!,22,0)+#REF!</f>
        <v>#REF!</v>
      </c>
      <c r="U111" s="63">
        <f>SUM(F111:O111)-SUM(LARGE(F111:O111,{1,2}))</f>
        <v>199</v>
      </c>
      <c r="V111" s="60">
        <v>0.28299999999999997</v>
      </c>
    </row>
    <row r="112" spans="1:31" x14ac:dyDescent="0.3">
      <c r="A112" s="13">
        <v>110</v>
      </c>
      <c r="B112" s="13" t="s">
        <v>433</v>
      </c>
      <c r="C112" s="10" t="str">
        <f t="shared" si="13"/>
        <v>0</v>
      </c>
      <c r="D112" s="61" t="str">
        <f t="shared" si="14"/>
        <v/>
      </c>
      <c r="E112" s="10" t="str">
        <f t="shared" si="15"/>
        <v>NM</v>
      </c>
      <c r="F112" s="23">
        <f>IFERROR(VLOOKUP(B112,'Round 1'!$B$4:$D$93,6,0),30)</f>
        <v>30</v>
      </c>
      <c r="G112" s="23">
        <f>IFERROR(VLOOKUP(B112,#REF!,6,0),29)</f>
        <v>29</v>
      </c>
      <c r="H112" s="23">
        <f>IFERROR(VLOOKUP(B112,#REF!,6,0),29)</f>
        <v>29</v>
      </c>
      <c r="I112" s="23">
        <f>IFERROR(VLOOKUP(B112,#REF!,6,0),29)</f>
        <v>29</v>
      </c>
      <c r="J112" s="23">
        <f>IFERROR(VLOOKUP(B112,#REF!,6,0),24)</f>
        <v>24</v>
      </c>
      <c r="K112" s="23">
        <f>IFERROR(VLOOKUP(B112,#REF!,6,0),20)</f>
        <v>20</v>
      </c>
      <c r="L112" s="23">
        <f>IFERROR(VLOOKUP(B112,#REF!,6,0),24)</f>
        <v>24</v>
      </c>
      <c r="M112" s="23">
        <f>IFERROR(VLOOKUP(B112,#REF!,6,0),27)</f>
        <v>27</v>
      </c>
      <c r="N112" s="23">
        <f>IFERROR(VLOOKUP(B112,#REF!,6,0),28)</f>
        <v>28</v>
      </c>
      <c r="O112" s="23">
        <f>IFERROR(VLOOKUP(B112,#REF!,6,0),18)</f>
        <v>18</v>
      </c>
      <c r="P112" s="23">
        <v>21</v>
      </c>
      <c r="Q112" s="23">
        <v>28</v>
      </c>
      <c r="R112" s="63">
        <f>SUM(F112:N112)-SUM(LARGE(F112:N112,{1,2}))</f>
        <v>181</v>
      </c>
      <c r="S112" s="35" t="e">
        <f>VLOOKUP(B112,#REF!,9,0)+#REF!</f>
        <v>#REF!</v>
      </c>
      <c r="T112" s="23" t="e">
        <f>VLOOKUP(B112,#REF!,22,0)+#REF!</f>
        <v>#REF!</v>
      </c>
      <c r="U112" s="63">
        <f>SUM(F112:O112)-SUM(LARGE(F112:O112,{1,2}))</f>
        <v>199</v>
      </c>
      <c r="V112" s="60">
        <v>0</v>
      </c>
    </row>
    <row r="113" spans="1:22" x14ac:dyDescent="0.3">
      <c r="A113" s="13">
        <v>111</v>
      </c>
      <c r="B113" s="13"/>
      <c r="C113" s="13"/>
      <c r="D113" s="13"/>
      <c r="E113" s="13"/>
      <c r="F113" s="23"/>
      <c r="G113" s="23"/>
      <c r="H113" s="23"/>
      <c r="I113" s="23"/>
      <c r="J113" s="23"/>
      <c r="K113" s="23"/>
      <c r="L113" s="23"/>
      <c r="M113" s="23"/>
      <c r="N113" s="23"/>
      <c r="O113" s="23"/>
      <c r="P113" s="23">
        <v>21</v>
      </c>
      <c r="Q113" s="23">
        <v>28</v>
      </c>
      <c r="R113" s="63" t="e">
        <f>SUM(F113:N113)-SUM(LARGE(F113:N113,{1,2}))</f>
        <v>#NUM!</v>
      </c>
      <c r="S113" s="35">
        <v>0</v>
      </c>
      <c r="T113" s="23">
        <v>0</v>
      </c>
      <c r="U113" s="63" t="e">
        <v>#NUM!</v>
      </c>
      <c r="V113" s="60">
        <v>0</v>
      </c>
    </row>
    <row r="114" spans="1:22" x14ac:dyDescent="0.3">
      <c r="A114" s="13">
        <v>112</v>
      </c>
      <c r="B114" s="13"/>
      <c r="C114" s="13"/>
      <c r="D114" s="13"/>
      <c r="E114" s="13"/>
      <c r="F114" s="23"/>
      <c r="G114" s="23"/>
      <c r="H114" s="23"/>
      <c r="I114" s="23"/>
      <c r="J114" s="23"/>
      <c r="K114" s="23"/>
      <c r="L114" s="23"/>
      <c r="M114" s="23"/>
      <c r="N114" s="23"/>
      <c r="O114" s="23"/>
      <c r="P114" s="23">
        <v>21</v>
      </c>
      <c r="Q114" s="23">
        <v>21</v>
      </c>
      <c r="R114" s="63" t="e">
        <f>SUM(F114:N114)-SUM(LARGE(F114:N114,{1,2}))</f>
        <v>#NUM!</v>
      </c>
      <c r="S114" s="35">
        <v>0</v>
      </c>
      <c r="T114" s="23">
        <v>0</v>
      </c>
      <c r="U114" s="63" t="e">
        <v>#NUM!</v>
      </c>
      <c r="V114" s="60">
        <v>0</v>
      </c>
    </row>
    <row r="115" spans="1:22" x14ac:dyDescent="0.3">
      <c r="A115" s="13">
        <v>113</v>
      </c>
      <c r="B115" s="13"/>
      <c r="C115" s="13"/>
      <c r="D115" s="13"/>
      <c r="E115" s="13"/>
      <c r="F115" s="23"/>
      <c r="G115" s="23"/>
      <c r="H115" s="23"/>
      <c r="I115" s="23"/>
      <c r="J115" s="23"/>
      <c r="K115" s="23"/>
      <c r="L115" s="23"/>
      <c r="M115" s="23"/>
      <c r="N115" s="23"/>
      <c r="O115" s="23"/>
      <c r="P115" s="23">
        <v>21</v>
      </c>
      <c r="Q115" s="23">
        <v>28</v>
      </c>
      <c r="R115" s="63" t="e">
        <f>SUM(F115:N115)-SUM(LARGE(F115:N115,{1,2}))</f>
        <v>#NUM!</v>
      </c>
      <c r="S115" s="35">
        <v>0</v>
      </c>
      <c r="T115" s="23">
        <v>0</v>
      </c>
      <c r="U115" s="63" t="e">
        <v>#NUM!</v>
      </c>
      <c r="V115" s="60">
        <v>0</v>
      </c>
    </row>
    <row r="116" spans="1:22" x14ac:dyDescent="0.3">
      <c r="A116" s="13">
        <v>114</v>
      </c>
      <c r="B116" s="13"/>
      <c r="C116" s="13"/>
      <c r="D116" s="13"/>
      <c r="E116" s="13"/>
      <c r="F116" s="23"/>
      <c r="G116" s="23"/>
      <c r="H116" s="23"/>
      <c r="I116" s="23"/>
      <c r="J116" s="23"/>
      <c r="K116" s="23"/>
      <c r="L116" s="23"/>
      <c r="M116" s="23"/>
      <c r="N116" s="23"/>
      <c r="O116" s="23"/>
      <c r="P116" s="23">
        <v>21</v>
      </c>
      <c r="Q116" s="23">
        <v>28</v>
      </c>
      <c r="R116" s="63" t="e">
        <f>SUM(F116:N116)-SUM(LARGE(F116:N116,{1,2}))</f>
        <v>#NUM!</v>
      </c>
      <c r="S116" s="35">
        <v>0</v>
      </c>
      <c r="T116" s="23">
        <v>0</v>
      </c>
      <c r="U116" s="63" t="e">
        <v>#NUM!</v>
      </c>
      <c r="V116" s="60">
        <v>0</v>
      </c>
    </row>
    <row r="117" spans="1:22" x14ac:dyDescent="0.3">
      <c r="A117" s="13">
        <v>115</v>
      </c>
      <c r="B117" s="13"/>
      <c r="C117" s="13"/>
      <c r="D117" s="13"/>
      <c r="E117" s="13"/>
      <c r="F117" s="23"/>
      <c r="G117" s="23"/>
      <c r="H117" s="23"/>
      <c r="I117" s="23"/>
      <c r="J117" s="23"/>
      <c r="K117" s="23"/>
      <c r="L117" s="23"/>
      <c r="M117" s="23"/>
      <c r="N117" s="23"/>
      <c r="O117" s="23"/>
      <c r="P117" s="23">
        <v>21</v>
      </c>
      <c r="Q117" s="23">
        <v>28</v>
      </c>
      <c r="R117" s="63" t="e">
        <f>SUM(F117:N117)-SUM(LARGE(F117:N117,{1,2}))</f>
        <v>#NUM!</v>
      </c>
      <c r="S117" s="35">
        <v>0</v>
      </c>
      <c r="T117" s="23">
        <v>0</v>
      </c>
      <c r="U117" s="63" t="e">
        <v>#NUM!</v>
      </c>
      <c r="V117" s="60">
        <v>0</v>
      </c>
    </row>
    <row r="118" spans="1:22" x14ac:dyDescent="0.3">
      <c r="A118" s="13">
        <v>116</v>
      </c>
      <c r="B118" s="13"/>
      <c r="C118" s="13"/>
      <c r="D118" s="13"/>
      <c r="E118" s="13"/>
      <c r="F118" s="23"/>
      <c r="G118" s="23"/>
      <c r="H118" s="23"/>
      <c r="I118" s="23"/>
      <c r="J118" s="23"/>
      <c r="K118" s="23"/>
      <c r="L118" s="23"/>
      <c r="M118" s="23"/>
      <c r="N118" s="23"/>
      <c r="O118" s="23"/>
      <c r="P118" s="23">
        <v>21</v>
      </c>
      <c r="Q118" s="23">
        <v>28</v>
      </c>
      <c r="R118" s="63" t="e">
        <f>SUM(F118:N118)-SUM(LARGE(F118:N118,{1,2}))</f>
        <v>#NUM!</v>
      </c>
      <c r="S118" s="35">
        <v>0</v>
      </c>
      <c r="T118" s="23">
        <v>0</v>
      </c>
      <c r="U118" s="63" t="e">
        <v>#NUM!</v>
      </c>
      <c r="V118" s="60">
        <v>0</v>
      </c>
    </row>
    <row r="119" spans="1:22" x14ac:dyDescent="0.3">
      <c r="A119" s="13">
        <v>117</v>
      </c>
      <c r="B119" s="13"/>
      <c r="C119" s="13"/>
      <c r="D119" s="13"/>
      <c r="E119" s="13"/>
      <c r="F119" s="23"/>
      <c r="G119" s="23"/>
      <c r="H119" s="23"/>
      <c r="I119" s="23"/>
      <c r="J119" s="23"/>
      <c r="K119" s="23"/>
      <c r="L119" s="23"/>
      <c r="M119" s="23"/>
      <c r="N119" s="23"/>
      <c r="O119" s="23"/>
      <c r="P119" s="23">
        <v>21</v>
      </c>
      <c r="Q119" s="23">
        <v>28</v>
      </c>
      <c r="R119" s="63" t="e">
        <f>SUM(F119:N119)-SUM(LARGE(F119:N119,{1,2}))</f>
        <v>#NUM!</v>
      </c>
      <c r="S119" s="35">
        <v>0</v>
      </c>
      <c r="T119" s="23">
        <v>0</v>
      </c>
      <c r="U119" s="63" t="e">
        <v>#NUM!</v>
      </c>
      <c r="V119" s="60">
        <v>0</v>
      </c>
    </row>
    <row r="120" spans="1:22" x14ac:dyDescent="0.3">
      <c r="A120" s="13">
        <v>118</v>
      </c>
      <c r="B120" s="13"/>
      <c r="C120" s="13"/>
      <c r="D120" s="13"/>
      <c r="E120" s="13"/>
      <c r="F120" s="23"/>
      <c r="G120" s="23"/>
      <c r="H120" s="23"/>
      <c r="I120" s="23"/>
      <c r="J120" s="23"/>
      <c r="K120" s="23"/>
      <c r="L120" s="23"/>
      <c r="M120" s="23"/>
      <c r="N120" s="23"/>
      <c r="O120" s="23"/>
      <c r="P120" s="23">
        <v>21</v>
      </c>
      <c r="Q120" s="23">
        <v>28</v>
      </c>
      <c r="R120" s="63" t="e">
        <f>SUM(F120:N120)-SUM(LARGE(F120:N120,{1,2}))</f>
        <v>#NUM!</v>
      </c>
      <c r="S120" s="35">
        <v>0</v>
      </c>
      <c r="T120" s="23">
        <v>0</v>
      </c>
      <c r="U120" s="63" t="e">
        <v>#NUM!</v>
      </c>
      <c r="V120" s="60">
        <v>0</v>
      </c>
    </row>
    <row r="121" spans="1:22" x14ac:dyDescent="0.3">
      <c r="A121" s="13">
        <v>119</v>
      </c>
      <c r="B121" s="13"/>
      <c r="C121" s="13"/>
      <c r="D121" s="13"/>
      <c r="E121" s="13"/>
      <c r="F121" s="23"/>
      <c r="G121" s="23"/>
      <c r="H121" s="23"/>
      <c r="I121" s="23"/>
      <c r="J121" s="23"/>
      <c r="K121" s="23"/>
      <c r="L121" s="23"/>
      <c r="M121" s="23"/>
      <c r="N121" s="23"/>
      <c r="O121" s="23"/>
      <c r="P121" s="23">
        <v>21</v>
      </c>
      <c r="Q121" s="23">
        <v>28</v>
      </c>
      <c r="R121" s="63" t="e">
        <f>SUM(F121:N121)-SUM(LARGE(F121:N121,{1,2}))</f>
        <v>#NUM!</v>
      </c>
      <c r="S121" s="35">
        <v>0</v>
      </c>
      <c r="T121" s="23">
        <v>0</v>
      </c>
      <c r="U121" s="63" t="e">
        <v>#NUM!</v>
      </c>
      <c r="V121" s="60">
        <v>0</v>
      </c>
    </row>
    <row r="122" spans="1:22" x14ac:dyDescent="0.3">
      <c r="A122" s="13">
        <v>120</v>
      </c>
      <c r="B122" s="13"/>
      <c r="C122" s="13"/>
      <c r="D122" s="13"/>
      <c r="E122" s="13"/>
      <c r="F122" s="23"/>
      <c r="G122" s="23"/>
      <c r="H122" s="23"/>
      <c r="I122" s="23"/>
      <c r="J122" s="23"/>
      <c r="K122" s="23"/>
      <c r="L122" s="23"/>
      <c r="M122" s="23"/>
      <c r="N122" s="23"/>
      <c r="O122" s="23"/>
      <c r="P122" s="23">
        <v>21</v>
      </c>
      <c r="Q122" s="23">
        <v>28</v>
      </c>
      <c r="R122" s="63" t="e">
        <f>SUM(F122:N122)-SUM(LARGE(F122:N122,{1,2}))</f>
        <v>#NUM!</v>
      </c>
      <c r="S122" s="35">
        <v>0</v>
      </c>
      <c r="T122" s="23">
        <v>0</v>
      </c>
      <c r="U122" s="63" t="e">
        <v>#NUM!</v>
      </c>
      <c r="V122" s="60">
        <v>0</v>
      </c>
    </row>
    <row r="123" spans="1:22" x14ac:dyDescent="0.3">
      <c r="A123">
        <v>121</v>
      </c>
      <c r="V123" s="60">
        <v>0</v>
      </c>
    </row>
  </sheetData>
  <autoFilter ref="A2:AM123" xr:uid="{00000000-0009-0000-0000-000012000000}">
    <filterColumn colId="1" showButton="0"/>
    <filterColumn colId="2"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sortState xmlns:xlrd2="http://schemas.microsoft.com/office/spreadsheetml/2017/richdata2" ref="A3:AM123">
      <sortCondition ref="E2:E123"/>
    </sortState>
  </autoFilter>
  <mergeCells count="2">
    <mergeCell ref="B2:D2"/>
    <mergeCell ref="F2:Q2"/>
  </mergeCells>
  <pageMargins left="0.70866141732283505" right="0.70866141732283505" top="0.74803149606299202" bottom="0.74803149606299202" header="0.31496062992126" footer="0.31496062992126"/>
  <pageSetup paperSize="9" scale="85" fitToHeight="2" orientation="portrait" horizontalDpi="4294967293"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tabColor rgb="FF00B050"/>
    <pageSetUpPr fitToPage="1"/>
  </sheetPr>
  <dimension ref="A1:AA23"/>
  <sheetViews>
    <sheetView workbookViewId="0"/>
  </sheetViews>
  <sheetFormatPr defaultRowHeight="14.4" x14ac:dyDescent="0.3"/>
  <cols>
    <col min="1" max="1" width="32" bestFit="1" customWidth="1"/>
    <col min="2" max="2" width="32" customWidth="1"/>
    <col min="3" max="3" width="5.6640625" customWidth="1"/>
    <col min="4" max="13" width="5.33203125" customWidth="1"/>
    <col min="14" max="14" width="9.33203125" customWidth="1"/>
    <col min="15" max="23" width="5" bestFit="1" customWidth="1"/>
    <col min="24" max="24" width="5" customWidth="1"/>
    <col min="25" max="25" width="4.44140625" customWidth="1"/>
    <col min="26" max="26" width="5.33203125" customWidth="1"/>
  </cols>
  <sheetData>
    <row r="1" spans="1:27" x14ac:dyDescent="0.3">
      <c r="A1" s="26"/>
      <c r="B1" s="26"/>
      <c r="C1" s="26"/>
      <c r="D1" s="26"/>
      <c r="E1" s="26"/>
      <c r="F1" s="26"/>
      <c r="G1" s="26"/>
      <c r="H1" s="26"/>
      <c r="I1" s="26"/>
      <c r="J1" s="26"/>
      <c r="K1" s="26"/>
      <c r="L1" s="26"/>
      <c r="M1" s="26"/>
      <c r="N1" s="24"/>
      <c r="O1" s="6"/>
      <c r="P1" s="5"/>
      <c r="Q1" s="5"/>
      <c r="R1" s="5"/>
      <c r="S1" s="5"/>
      <c r="T1" s="7"/>
    </row>
    <row r="2" spans="1:27" x14ac:dyDescent="0.3">
      <c r="A2" s="27"/>
      <c r="B2" s="27"/>
      <c r="C2" s="537" t="s">
        <v>635</v>
      </c>
      <c r="D2" s="537"/>
      <c r="E2" s="537"/>
      <c r="F2" s="537"/>
      <c r="G2" s="537"/>
      <c r="H2" s="537"/>
      <c r="I2" s="537"/>
      <c r="J2" s="537"/>
      <c r="K2" s="537"/>
      <c r="L2" s="537"/>
      <c r="M2" s="537"/>
      <c r="N2" s="6"/>
      <c r="O2" s="549" t="s">
        <v>636</v>
      </c>
      <c r="P2" s="549"/>
      <c r="Q2" s="549"/>
      <c r="R2" s="549"/>
      <c r="S2" s="549"/>
      <c r="T2" s="549"/>
      <c r="U2" s="549"/>
      <c r="V2" s="549"/>
      <c r="W2" s="549"/>
      <c r="X2" s="549"/>
      <c r="Y2" s="6"/>
    </row>
    <row r="3" spans="1:27" x14ac:dyDescent="0.3">
      <c r="A3" s="21" t="s">
        <v>637</v>
      </c>
      <c r="B3" s="21"/>
      <c r="C3" s="20" t="s">
        <v>638</v>
      </c>
      <c r="D3" s="20" t="s">
        <v>639</v>
      </c>
      <c r="E3" s="20" t="s">
        <v>640</v>
      </c>
      <c r="F3" s="20" t="s">
        <v>641</v>
      </c>
      <c r="G3" s="20" t="s">
        <v>642</v>
      </c>
      <c r="H3" s="20" t="s">
        <v>643</v>
      </c>
      <c r="I3" s="20" t="s">
        <v>644</v>
      </c>
      <c r="J3" s="20" t="s">
        <v>645</v>
      </c>
      <c r="K3" s="20" t="s">
        <v>646</v>
      </c>
      <c r="L3" s="20" t="s">
        <v>647</v>
      </c>
      <c r="M3" s="20" t="s">
        <v>648</v>
      </c>
      <c r="N3" s="19" t="s">
        <v>211</v>
      </c>
      <c r="O3" s="20" t="s">
        <v>638</v>
      </c>
      <c r="P3" s="20" t="s">
        <v>639</v>
      </c>
      <c r="Q3" s="20" t="s">
        <v>640</v>
      </c>
      <c r="R3" s="20" t="s">
        <v>641</v>
      </c>
      <c r="S3" s="20" t="s">
        <v>642</v>
      </c>
      <c r="T3" s="20" t="s">
        <v>643</v>
      </c>
      <c r="U3" s="20" t="s">
        <v>644</v>
      </c>
      <c r="V3" s="20" t="s">
        <v>645</v>
      </c>
      <c r="W3" s="20" t="s">
        <v>646</v>
      </c>
      <c r="X3" s="20" t="s">
        <v>647</v>
      </c>
      <c r="Y3" s="20" t="s">
        <v>648</v>
      </c>
    </row>
    <row r="4" spans="1:27" x14ac:dyDescent="0.3">
      <c r="A4" s="4"/>
      <c r="B4" s="4"/>
      <c r="C4" s="548"/>
      <c r="D4" s="548"/>
      <c r="E4" s="548"/>
      <c r="F4" s="548"/>
      <c r="G4" s="548"/>
      <c r="H4" s="548"/>
      <c r="I4" s="548"/>
      <c r="J4" s="548"/>
      <c r="K4" s="548"/>
      <c r="L4" s="548"/>
      <c r="M4" s="548"/>
      <c r="N4" s="1"/>
      <c r="O4" s="1"/>
      <c r="P4" s="2"/>
      <c r="Q4" s="2"/>
      <c r="R4" s="5"/>
      <c r="S4" s="2"/>
      <c r="T4" s="3"/>
    </row>
    <row r="5" spans="1:27" x14ac:dyDescent="0.3">
      <c r="A5" s="187" t="s">
        <v>649</v>
      </c>
      <c r="B5" s="187" t="s">
        <v>383</v>
      </c>
      <c r="C5" s="45">
        <v>2</v>
      </c>
      <c r="D5" s="45">
        <v>2</v>
      </c>
      <c r="E5" s="45">
        <v>3</v>
      </c>
      <c r="F5" s="45">
        <v>2</v>
      </c>
      <c r="G5" s="45">
        <v>1</v>
      </c>
      <c r="H5" s="45">
        <v>1</v>
      </c>
      <c r="I5" s="45">
        <v>2</v>
      </c>
      <c r="J5" s="45">
        <v>3</v>
      </c>
      <c r="K5" s="45">
        <v>1</v>
      </c>
      <c r="L5" s="45">
        <v>1</v>
      </c>
      <c r="M5" s="265">
        <v>2</v>
      </c>
      <c r="N5" s="23">
        <f t="shared" ref="N5:N15" si="0">SUM(C5:M5)</f>
        <v>20</v>
      </c>
      <c r="O5" s="33">
        <f>VLOOKUP($A5,IND!$B$3:$Q$66,6,0)+VLOOKUP($B5,IND!$B$3:$Q$66,6,0)</f>
        <v>5</v>
      </c>
      <c r="P5" s="33">
        <f>VLOOKUP($A5,IND!$B$3:$Q$66,7,0)+VLOOKUP($B5,IND!$B$3:$Q$66,7,0)</f>
        <v>6</v>
      </c>
      <c r="Q5" s="33">
        <f>VLOOKUP($A5,IND!$B$3:$Q$66,8,0)+VLOOKUP($B5,IND!$B$3:$Q$66,8,0)</f>
        <v>9</v>
      </c>
      <c r="R5" s="33">
        <f>VLOOKUP($A5,IND!$B$3:$Q$66,9,0)+VLOOKUP($B5,IND!$B$3:$Q$66,9,0)</f>
        <v>10</v>
      </c>
      <c r="S5" s="33">
        <f>VLOOKUP($A5,IND!$B$3:$Q$66,10,0)+VLOOKUP($B5,IND!$B$3:$Q$66,10,0)</f>
        <v>10</v>
      </c>
      <c r="T5" s="33">
        <f>VLOOKUP($A5,IND!$B$3:$Q$66,11,0)+VLOOKUP($B5,IND!$B$3:$Q$66,11,0)</f>
        <v>4</v>
      </c>
      <c r="U5" s="33">
        <f>VLOOKUP($A5,IND!$B$3:$Q$66,12,0)+VLOOKUP($B5,IND!$B$3:$Q$66,12,0)</f>
        <v>8</v>
      </c>
      <c r="V5" s="33">
        <f>VLOOKUP($A5,IND!$B$3:$Q$66,13,0)+VLOOKUP($B5,IND!$B$3:$Q$66,13,0)</f>
        <v>15</v>
      </c>
      <c r="W5" s="33">
        <f>VLOOKUP($A5,IND!$B$3:$Q$66,14,0)+VLOOKUP($B5,IND!$B$3:$Q$66,14,0)</f>
        <v>4</v>
      </c>
      <c r="X5" s="33">
        <f>VLOOKUP($A5,IND!$B$3:$Q$66,15,0)+VLOOKUP($B5,IND!$B$3:$Q$66,15,0)</f>
        <v>6</v>
      </c>
      <c r="Y5" s="33">
        <f>VLOOKUP($A5,IND!$B$3:$Q$66,16,0)+VLOOKUP($B5,IND!$B$3:$Q$66,16,0)</f>
        <v>4</v>
      </c>
      <c r="Z5" s="34">
        <f>SUM(O5:Y5)</f>
        <v>81</v>
      </c>
      <c r="AA5" s="176"/>
    </row>
    <row r="6" spans="1:27" x14ac:dyDescent="0.3">
      <c r="A6" s="187" t="s">
        <v>5</v>
      </c>
      <c r="B6" s="187" t="s">
        <v>56</v>
      </c>
      <c r="C6" s="45">
        <v>1</v>
      </c>
      <c r="D6" s="45">
        <v>1</v>
      </c>
      <c r="E6" s="45">
        <v>2</v>
      </c>
      <c r="F6" s="45">
        <v>1</v>
      </c>
      <c r="G6" s="45">
        <v>2</v>
      </c>
      <c r="H6" s="45">
        <v>5</v>
      </c>
      <c r="I6" s="45">
        <v>1</v>
      </c>
      <c r="J6" s="45">
        <v>1</v>
      </c>
      <c r="K6" s="45">
        <v>2</v>
      </c>
      <c r="L6" s="45">
        <v>4</v>
      </c>
      <c r="M6" s="265">
        <v>5</v>
      </c>
      <c r="N6" s="23">
        <f t="shared" si="0"/>
        <v>25</v>
      </c>
      <c r="O6" s="33">
        <f>VLOOKUP($A6,IND!$B$3:$Q$66,6,0)+VLOOKUP($B6,IND!$B$3:$Q$66,6,0)</f>
        <v>4</v>
      </c>
      <c r="P6" s="33">
        <f>VLOOKUP($A6,IND!$B$3:$Q$66,7,0)+VLOOKUP($B6,IND!$B$3:$Q$66,7,0)</f>
        <v>2</v>
      </c>
      <c r="Q6" s="33">
        <f>VLOOKUP($A6,IND!$B$3:$Q$66,8,0)+VLOOKUP($B6,IND!$B$3:$Q$66,8,0)</f>
        <v>8</v>
      </c>
      <c r="R6" s="33">
        <f>VLOOKUP($A6,IND!$B$3:$Q$66,9,0)+VLOOKUP($B6,IND!$B$3:$Q$66,9,0)</f>
        <v>7</v>
      </c>
      <c r="S6" s="33">
        <f>VLOOKUP($A6,IND!$B$3:$Q$66,10,0)+VLOOKUP($B6,IND!$B$3:$Q$66,10,0)</f>
        <v>11</v>
      </c>
      <c r="T6" s="33">
        <f>VLOOKUP($A6,IND!$B$3:$Q$66,11,0)+VLOOKUP($B6,IND!$B$3:$Q$66,11,0)</f>
        <v>10</v>
      </c>
      <c r="U6" s="33">
        <f>VLOOKUP($A6,IND!$B$3:$Q$66,12,0)+VLOOKUP($B6,IND!$B$3:$Q$66,12,0)</f>
        <v>2</v>
      </c>
      <c r="V6" s="33">
        <f>VLOOKUP($A6,IND!$B$3:$Q$66,13,0)+VLOOKUP($B6,IND!$B$3:$Q$66,13,0)</f>
        <v>3</v>
      </c>
      <c r="W6" s="33">
        <f>VLOOKUP($A6,IND!$B$3:$Q$66,14,0)+VLOOKUP($B6,IND!$B$3:$Q$66,14,0)</f>
        <v>8</v>
      </c>
      <c r="X6" s="33">
        <f>VLOOKUP($A6,IND!$B$3:$Q$66,15,0)+VLOOKUP($B6,IND!$B$3:$Q$66,15,0)</f>
        <v>23</v>
      </c>
      <c r="Y6" s="33">
        <f>VLOOKUP($A6,IND!$B$3:$Q$66,16,0)+VLOOKUP($B6,IND!$B$3:$Q$66,16,0)</f>
        <v>28</v>
      </c>
      <c r="Z6" s="33">
        <f>VLOOKUP($A6,IND!$B$3:$Q$66,6,0)+VLOOKUP($B6,IND!$B$3:$Q$66,6,0)</f>
        <v>4</v>
      </c>
      <c r="AA6" s="176"/>
    </row>
    <row r="7" spans="1:27" x14ac:dyDescent="0.3">
      <c r="A7" s="187" t="s">
        <v>30</v>
      </c>
      <c r="B7" s="187" t="s">
        <v>7</v>
      </c>
      <c r="C7" s="45">
        <v>5</v>
      </c>
      <c r="D7" s="45">
        <v>5</v>
      </c>
      <c r="E7" s="45">
        <v>1</v>
      </c>
      <c r="F7" s="45">
        <v>3</v>
      </c>
      <c r="G7" s="45">
        <v>10</v>
      </c>
      <c r="H7" s="45">
        <v>6</v>
      </c>
      <c r="I7" s="45">
        <v>5</v>
      </c>
      <c r="J7" s="45">
        <v>6</v>
      </c>
      <c r="K7" s="45">
        <v>7</v>
      </c>
      <c r="L7" s="45">
        <v>2</v>
      </c>
      <c r="M7" s="265">
        <v>1</v>
      </c>
      <c r="N7" s="23">
        <f t="shared" si="0"/>
        <v>51</v>
      </c>
      <c r="O7" s="33">
        <f>VLOOKUP($A7,IND!$B$3:$Q$66,6,0)+VLOOKUP($B7,IND!$B$3:$Q$66,6,0)</f>
        <v>14</v>
      </c>
      <c r="P7" s="33">
        <f>VLOOKUP($A7,IND!$B$3:$Q$66,7,0)+VLOOKUP($B7,IND!$B$3:$Q$66,7,0)</f>
        <v>15</v>
      </c>
      <c r="Q7" s="33">
        <f>VLOOKUP($A7,IND!$B$3:$Q$66,8,0)+VLOOKUP($B7,IND!$B$3:$Q$66,8,0)</f>
        <v>4</v>
      </c>
      <c r="R7" s="33">
        <f>VLOOKUP($A7,IND!$B$3:$Q$66,9,0)+VLOOKUP($B7,IND!$B$3:$Q$66,9,0)</f>
        <v>10</v>
      </c>
      <c r="S7" s="33">
        <f>VLOOKUP($A7,IND!$B$3:$Q$66,10,0)+VLOOKUP($B7,IND!$B$3:$Q$66,10,0)</f>
        <v>41</v>
      </c>
      <c r="T7" s="33">
        <f>VLOOKUP($A7,IND!$B$3:$Q$66,11,0)+VLOOKUP($B7,IND!$B$3:$Q$66,11,0)</f>
        <v>13</v>
      </c>
      <c r="U7" s="33">
        <f>VLOOKUP($A7,IND!$B$3:$Q$66,12,0)+VLOOKUP($B7,IND!$B$3:$Q$66,12,0)</f>
        <v>24</v>
      </c>
      <c r="V7" s="33">
        <f>VLOOKUP($A7,IND!$B$3:$Q$66,13,0)+VLOOKUP($B7,IND!$B$3:$Q$66,13,0)</f>
        <v>20</v>
      </c>
      <c r="W7" s="33">
        <f>VLOOKUP($A7,IND!$B$3:$Q$66,14,0)+VLOOKUP($B7,IND!$B$3:$Q$66,14,0)</f>
        <v>35</v>
      </c>
      <c r="X7" s="33">
        <f>VLOOKUP($A7,IND!$B$3:$Q$66,15,0)+VLOOKUP($B7,IND!$B$3:$Q$66,15,0)</f>
        <v>8</v>
      </c>
      <c r="Y7" s="33">
        <f>VLOOKUP($A7,IND!$B$3:$Q$66,16,0)+VLOOKUP($B7,IND!$B$3:$Q$66,16,0)</f>
        <v>3</v>
      </c>
      <c r="Z7" s="34">
        <f>SUM(O7:Y7)</f>
        <v>187</v>
      </c>
      <c r="AA7" s="176"/>
    </row>
    <row r="8" spans="1:27" x14ac:dyDescent="0.3">
      <c r="A8" s="187" t="s">
        <v>59</v>
      </c>
      <c r="B8" s="187" t="s">
        <v>156</v>
      </c>
      <c r="C8" s="45">
        <v>3</v>
      </c>
      <c r="D8" s="45">
        <v>3</v>
      </c>
      <c r="E8" s="45">
        <v>5</v>
      </c>
      <c r="F8" s="45">
        <v>8</v>
      </c>
      <c r="G8" s="45">
        <v>6</v>
      </c>
      <c r="H8" s="45">
        <v>7</v>
      </c>
      <c r="I8" s="45">
        <v>3</v>
      </c>
      <c r="J8" s="45">
        <v>5</v>
      </c>
      <c r="K8" s="45">
        <v>5</v>
      </c>
      <c r="L8" s="45">
        <v>5</v>
      </c>
      <c r="M8" s="265">
        <v>4</v>
      </c>
      <c r="N8" s="23">
        <f t="shared" si="0"/>
        <v>54</v>
      </c>
      <c r="O8" s="33">
        <f>VLOOKUP($A8,IND!$B$3:$Q$66,6,0)+VLOOKUP($B8,IND!$B$3:$Q$66,6,0)</f>
        <v>10</v>
      </c>
      <c r="P8" s="33">
        <f>VLOOKUP($A8,IND!$B$3:$Q$66,7,0)+VLOOKUP($B8,IND!$B$3:$Q$66,7,0)</f>
        <v>6</v>
      </c>
      <c r="Q8" s="33">
        <f>VLOOKUP($A8,IND!$B$3:$Q$66,8,0)+VLOOKUP($B8,IND!$B$3:$Q$66,8,0)</f>
        <v>18</v>
      </c>
      <c r="R8" s="33">
        <f>VLOOKUP($A8,IND!$B$3:$Q$66,9,0)+VLOOKUP($B8,IND!$B$3:$Q$66,9,0)</f>
        <v>33</v>
      </c>
      <c r="S8" s="33">
        <f>VLOOKUP($A8,IND!$B$3:$Q$66,10,0)+VLOOKUP($B8,IND!$B$3:$Q$66,10,0)</f>
        <v>31</v>
      </c>
      <c r="T8" s="33">
        <f>VLOOKUP($A8,IND!$B$3:$Q$66,11,0)+VLOOKUP($B8,IND!$B$3:$Q$66,11,0)</f>
        <v>18</v>
      </c>
      <c r="U8" s="33">
        <f>VLOOKUP($A8,IND!$B$3:$Q$66,12,0)+VLOOKUP($B8,IND!$B$3:$Q$66,12,0)</f>
        <v>11</v>
      </c>
      <c r="V8" s="33">
        <f>VLOOKUP($A8,IND!$B$3:$Q$66,13,0)+VLOOKUP($B8,IND!$B$3:$Q$66,13,0)</f>
        <v>18</v>
      </c>
      <c r="W8" s="33">
        <f>VLOOKUP($A8,IND!$B$3:$Q$66,14,0)+VLOOKUP($B8,IND!$B$3:$Q$66,14,0)</f>
        <v>29</v>
      </c>
      <c r="X8" s="33">
        <f>VLOOKUP($A8,IND!$B$3:$Q$66,15,0)+VLOOKUP($B8,IND!$B$3:$Q$66,15,0)</f>
        <v>24</v>
      </c>
      <c r="Y8" s="33">
        <f>VLOOKUP($A8,IND!$B$3:$Q$66,16,0)+VLOOKUP($B8,IND!$B$3:$Q$66,16,0)</f>
        <v>16</v>
      </c>
      <c r="Z8" s="33">
        <f>VLOOKUP($A8,IND!$B$3:$Q$66,6,0)+VLOOKUP($B8,IND!$B$3:$Q$66,6,0)</f>
        <v>10</v>
      </c>
      <c r="AA8" s="176"/>
    </row>
    <row r="9" spans="1:27" x14ac:dyDescent="0.3">
      <c r="A9" s="187" t="s">
        <v>4</v>
      </c>
      <c r="B9" s="187" t="s">
        <v>51</v>
      </c>
      <c r="C9" s="45">
        <v>6</v>
      </c>
      <c r="D9" s="45">
        <v>7</v>
      </c>
      <c r="E9" s="45">
        <v>10</v>
      </c>
      <c r="F9" s="45">
        <v>4</v>
      </c>
      <c r="G9" s="45">
        <v>4</v>
      </c>
      <c r="H9" s="45">
        <v>4</v>
      </c>
      <c r="I9" s="45">
        <v>8</v>
      </c>
      <c r="J9" s="45">
        <v>8</v>
      </c>
      <c r="K9" s="45">
        <v>4</v>
      </c>
      <c r="L9" s="45">
        <v>3</v>
      </c>
      <c r="M9" s="265">
        <v>3</v>
      </c>
      <c r="N9" s="23">
        <f t="shared" si="0"/>
        <v>61</v>
      </c>
      <c r="O9" s="33">
        <f>VLOOKUP($A9,IND!$B$3:$Q$66,6,0)+VLOOKUP($B9,IND!$B$3:$Q$66,6,0)</f>
        <v>19</v>
      </c>
      <c r="P9" s="33">
        <f>VLOOKUP($A9,IND!$B$3:$Q$66,7,0)+VLOOKUP($B9,IND!$B$3:$Q$66,7,0)</f>
        <v>20</v>
      </c>
      <c r="Q9" s="33">
        <f>VLOOKUP($A9,IND!$B$3:$Q$66,8,0)+VLOOKUP($B9,IND!$B$3:$Q$66,8,0)</f>
        <v>40</v>
      </c>
      <c r="R9" s="33">
        <f>VLOOKUP($A9,IND!$B$3:$Q$66,9,0)+VLOOKUP($B9,IND!$B$3:$Q$66,9,0)</f>
        <v>12</v>
      </c>
      <c r="S9" s="33">
        <f>VLOOKUP($A9,IND!$B$3:$Q$66,10,0)+VLOOKUP($B9,IND!$B$3:$Q$66,10,0)</f>
        <v>15</v>
      </c>
      <c r="T9" s="33">
        <f>VLOOKUP($A9,IND!$B$3:$Q$66,11,0)+VLOOKUP($B9,IND!$B$3:$Q$66,11,0)</f>
        <v>9</v>
      </c>
      <c r="U9" s="33">
        <f>VLOOKUP($A9,IND!$B$3:$Q$66,12,0)+VLOOKUP($B9,IND!$B$3:$Q$66,12,0)</f>
        <v>29</v>
      </c>
      <c r="V9" s="33">
        <f>VLOOKUP($A9,IND!$B$3:$Q$66,13,0)+VLOOKUP($B9,IND!$B$3:$Q$66,13,0)</f>
        <v>32</v>
      </c>
      <c r="W9" s="33">
        <f>VLOOKUP($A9,IND!$B$3:$Q$66,14,0)+VLOOKUP($B9,IND!$B$3:$Q$66,14,0)</f>
        <v>24</v>
      </c>
      <c r="X9" s="33">
        <f>VLOOKUP($A9,IND!$B$3:$Q$66,15,0)+VLOOKUP($B9,IND!$B$3:$Q$66,15,0)</f>
        <v>20</v>
      </c>
      <c r="Y9" s="33">
        <f>VLOOKUP($A9,IND!$B$3:$Q$66,16,0)+VLOOKUP($B9,IND!$B$3:$Q$66,16,0)</f>
        <v>15</v>
      </c>
      <c r="Z9" s="34">
        <f>SUM(O9:Y9)</f>
        <v>235</v>
      </c>
      <c r="AA9" s="176"/>
    </row>
    <row r="10" spans="1:27" x14ac:dyDescent="0.3">
      <c r="A10" s="187" t="s">
        <v>161</v>
      </c>
      <c r="B10" s="187" t="s">
        <v>8</v>
      </c>
      <c r="C10" s="45">
        <v>9</v>
      </c>
      <c r="D10" s="45">
        <v>6</v>
      </c>
      <c r="E10" s="45">
        <v>4</v>
      </c>
      <c r="F10" s="45">
        <v>5</v>
      </c>
      <c r="G10" s="45">
        <v>7</v>
      </c>
      <c r="H10" s="45">
        <v>2</v>
      </c>
      <c r="I10" s="45">
        <v>7</v>
      </c>
      <c r="J10" s="45">
        <v>4</v>
      </c>
      <c r="K10" s="45">
        <v>6</v>
      </c>
      <c r="L10" s="45">
        <v>6</v>
      </c>
      <c r="M10" s="265">
        <v>9</v>
      </c>
      <c r="N10" s="23">
        <f t="shared" si="0"/>
        <v>65</v>
      </c>
      <c r="O10" s="33">
        <f>VLOOKUP($A10,IND!$B$3:$Q$66,6,0)+VLOOKUP($B10,IND!$B$3:$Q$66,6,0)</f>
        <v>26</v>
      </c>
      <c r="P10" s="33">
        <f>VLOOKUP($A10,IND!$B$3:$Q$66,7,0)+VLOOKUP($B10,IND!$B$3:$Q$66,7,0)</f>
        <v>19</v>
      </c>
      <c r="Q10" s="33">
        <f>VLOOKUP($A10,IND!$B$3:$Q$66,8,0)+VLOOKUP($B10,IND!$B$3:$Q$66,8,0)</f>
        <v>13</v>
      </c>
      <c r="R10" s="33">
        <f>VLOOKUP($A10,IND!$B$3:$Q$66,9,0)+VLOOKUP($B10,IND!$B$3:$Q$66,9,0)</f>
        <v>13</v>
      </c>
      <c r="S10" s="33">
        <f>VLOOKUP($A10,IND!$B$3:$Q$66,10,0)+VLOOKUP($B10,IND!$B$3:$Q$66,10,0)</f>
        <v>33</v>
      </c>
      <c r="T10" s="33">
        <f>VLOOKUP($A10,IND!$B$3:$Q$66,11,0)+VLOOKUP($B10,IND!$B$3:$Q$66,11,0)</f>
        <v>8</v>
      </c>
      <c r="U10" s="33">
        <f>VLOOKUP($A10,IND!$B$3:$Q$66,12,0)+VLOOKUP($B10,IND!$B$3:$Q$66,12,0)</f>
        <v>27</v>
      </c>
      <c r="V10" s="33">
        <f>VLOOKUP($A10,IND!$B$3:$Q$66,13,0)+VLOOKUP($B10,IND!$B$3:$Q$66,13,0)</f>
        <v>15</v>
      </c>
      <c r="W10" s="33">
        <f>VLOOKUP($A10,IND!$B$3:$Q$66,14,0)+VLOOKUP($B10,IND!$B$3:$Q$66,14,0)</f>
        <v>34</v>
      </c>
      <c r="X10" s="33">
        <f>VLOOKUP($A10,IND!$B$3:$Q$66,15,0)+VLOOKUP($B10,IND!$B$3:$Q$66,15,0)</f>
        <v>32</v>
      </c>
      <c r="Y10" s="33">
        <f>VLOOKUP($A10,IND!$B$3:$Q$66,16,0)+VLOOKUP($B10,IND!$B$3:$Q$66,16,0)</f>
        <v>35</v>
      </c>
      <c r="Z10" s="34">
        <f>SUM(O10:Y10)</f>
        <v>255</v>
      </c>
      <c r="AA10" s="176"/>
    </row>
    <row r="11" spans="1:27" x14ac:dyDescent="0.3">
      <c r="A11" s="187" t="s">
        <v>83</v>
      </c>
      <c r="B11" s="187" t="s">
        <v>170</v>
      </c>
      <c r="C11" s="45">
        <v>10</v>
      </c>
      <c r="D11" s="45">
        <v>8</v>
      </c>
      <c r="E11" s="45">
        <v>6</v>
      </c>
      <c r="F11" s="45">
        <v>7</v>
      </c>
      <c r="G11" s="45">
        <v>3</v>
      </c>
      <c r="H11" s="45">
        <v>8</v>
      </c>
      <c r="I11" s="45">
        <v>9</v>
      </c>
      <c r="J11" s="45">
        <v>7</v>
      </c>
      <c r="K11" s="45">
        <v>3</v>
      </c>
      <c r="L11" s="45">
        <v>9</v>
      </c>
      <c r="M11" s="265">
        <v>6</v>
      </c>
      <c r="N11" s="23">
        <f t="shared" si="0"/>
        <v>76</v>
      </c>
      <c r="O11" s="33">
        <f>VLOOKUP($A11,IND!$B$3:$Q$66,6,0)+VLOOKUP($B11,IND!$B$3:$Q$66,6,0)</f>
        <v>28</v>
      </c>
      <c r="P11" s="33">
        <f>VLOOKUP($A11,IND!$B$3:$Q$66,7,0)+VLOOKUP($B11,IND!$B$3:$Q$66,7,0)</f>
        <v>20</v>
      </c>
      <c r="Q11" s="33">
        <f>VLOOKUP($A11,IND!$B$3:$Q$66,8,0)+VLOOKUP($B11,IND!$B$3:$Q$66,8,0)</f>
        <v>18</v>
      </c>
      <c r="R11" s="33">
        <f>VLOOKUP($A11,IND!$B$3:$Q$66,9,0)+VLOOKUP($B11,IND!$B$3:$Q$66,9,0)</f>
        <v>29</v>
      </c>
      <c r="S11" s="33">
        <f>VLOOKUP($A11,IND!$B$3:$Q$66,10,0)+VLOOKUP($B11,IND!$B$3:$Q$66,10,0)</f>
        <v>21</v>
      </c>
      <c r="T11" s="33">
        <f>VLOOKUP($A11,IND!$B$3:$Q$66,11,0)+VLOOKUP($B11,IND!$B$3:$Q$66,11,0)</f>
        <v>19</v>
      </c>
      <c r="U11" s="33">
        <f>VLOOKUP($A11,IND!$B$3:$Q$66,12,0)+VLOOKUP($B11,IND!$B$3:$Q$66,12,0)</f>
        <v>32</v>
      </c>
      <c r="V11" s="33">
        <f>VLOOKUP($A11,IND!$B$3:$Q$66,13,0)+VLOOKUP($B11,IND!$B$3:$Q$66,13,0)</f>
        <v>24</v>
      </c>
      <c r="W11" s="33">
        <f>VLOOKUP($A11,IND!$B$3:$Q$66,14,0)+VLOOKUP($B11,IND!$B$3:$Q$66,14,0)</f>
        <v>22</v>
      </c>
      <c r="X11" s="33">
        <f>VLOOKUP($A11,IND!$B$3:$Q$66,15,0)+VLOOKUP($B11,IND!$B$3:$Q$66,15,0)</f>
        <v>45</v>
      </c>
      <c r="Y11" s="33">
        <f>VLOOKUP($A11,IND!$B$3:$Q$66,16,0)+VLOOKUP($B11,IND!$B$3:$Q$66,16,0)</f>
        <v>29</v>
      </c>
      <c r="Z11" s="33">
        <f>VLOOKUP($A11,IND!$B$3:$Q$66,6,0)+VLOOKUP($B11,IND!$B$3:$Q$66,6,0)</f>
        <v>28</v>
      </c>
      <c r="AA11" s="176"/>
    </row>
    <row r="12" spans="1:27" x14ac:dyDescent="0.3">
      <c r="A12" s="187" t="s">
        <v>117</v>
      </c>
      <c r="B12" s="187" t="s">
        <v>173</v>
      </c>
      <c r="C12" s="45">
        <v>4</v>
      </c>
      <c r="D12" s="45">
        <v>10</v>
      </c>
      <c r="E12" s="45">
        <v>7</v>
      </c>
      <c r="F12" s="45">
        <v>9</v>
      </c>
      <c r="G12" s="45">
        <v>5</v>
      </c>
      <c r="H12" s="45">
        <v>3</v>
      </c>
      <c r="I12" s="45">
        <v>4</v>
      </c>
      <c r="J12" s="45">
        <v>10</v>
      </c>
      <c r="K12" s="45">
        <v>9</v>
      </c>
      <c r="L12" s="45">
        <v>10</v>
      </c>
      <c r="M12" s="265">
        <v>10</v>
      </c>
      <c r="N12" s="23">
        <f t="shared" si="0"/>
        <v>81</v>
      </c>
      <c r="O12" s="33">
        <f>VLOOKUP($A12,IND!$B$3:$Q$66,6,0)+VLOOKUP($B12,IND!$B$3:$Q$66,6,0)</f>
        <v>11</v>
      </c>
      <c r="P12" s="33">
        <f>VLOOKUP($A12,IND!$B$3:$Q$66,7,0)+VLOOKUP($B12,IND!$B$3:$Q$66,7,0)</f>
        <v>30</v>
      </c>
      <c r="Q12" s="33">
        <f>VLOOKUP($A12,IND!$B$3:$Q$66,8,0)+VLOOKUP($B12,IND!$B$3:$Q$66,8,0)</f>
        <v>26</v>
      </c>
      <c r="R12" s="33">
        <f>VLOOKUP($A12,IND!$B$3:$Q$66,9,0)+VLOOKUP($B12,IND!$B$3:$Q$66,9,0)</f>
        <v>40</v>
      </c>
      <c r="S12" s="33">
        <f>VLOOKUP($A12,IND!$B$3:$Q$66,10,0)+VLOOKUP($B12,IND!$B$3:$Q$66,10,0)</f>
        <v>22</v>
      </c>
      <c r="T12" s="33">
        <f>VLOOKUP($A12,IND!$B$3:$Q$66,11,0)+VLOOKUP($B12,IND!$B$3:$Q$66,11,0)</f>
        <v>8</v>
      </c>
      <c r="U12" s="33">
        <f>VLOOKUP($A12,IND!$B$3:$Q$66,12,0)+VLOOKUP($B12,IND!$B$3:$Q$66,12,0)</f>
        <v>19</v>
      </c>
      <c r="V12" s="33">
        <f>VLOOKUP($A12,IND!$B$3:$Q$66,13,0)+VLOOKUP($B12,IND!$B$3:$Q$66,13,0)</f>
        <v>54</v>
      </c>
      <c r="W12" s="33">
        <f>VLOOKUP($A12,IND!$B$3:$Q$66,14,0)+VLOOKUP($B12,IND!$B$3:$Q$66,14,0)</f>
        <v>42</v>
      </c>
      <c r="X12" s="33">
        <f>VLOOKUP($A12,IND!$B$3:$Q$66,15,0)+VLOOKUP($B12,IND!$B$3:$Q$66,15,0)</f>
        <v>45</v>
      </c>
      <c r="Y12" s="33">
        <f>VLOOKUP($A12,IND!$B$3:$Q$66,16,0)+VLOOKUP($B12,IND!$B$3:$Q$66,16,0)</f>
        <v>39</v>
      </c>
      <c r="Z12" s="33">
        <f>VLOOKUP($A12,IND!$B$3:$Q$66,6,0)+VLOOKUP($B12,IND!$B$3:$Q$66,6,0)</f>
        <v>11</v>
      </c>
      <c r="AA12" s="176"/>
    </row>
    <row r="13" spans="1:27" x14ac:dyDescent="0.3">
      <c r="A13" s="187" t="s">
        <v>172</v>
      </c>
      <c r="B13" s="187" t="s">
        <v>91</v>
      </c>
      <c r="C13" s="45">
        <v>11</v>
      </c>
      <c r="D13" s="45">
        <v>4</v>
      </c>
      <c r="E13" s="45">
        <v>8</v>
      </c>
      <c r="F13" s="45">
        <v>6</v>
      </c>
      <c r="G13" s="45">
        <v>9</v>
      </c>
      <c r="H13" s="45">
        <v>10</v>
      </c>
      <c r="I13" s="45">
        <v>10</v>
      </c>
      <c r="J13" s="45">
        <v>9</v>
      </c>
      <c r="K13" s="45">
        <v>8</v>
      </c>
      <c r="L13" s="45">
        <v>8</v>
      </c>
      <c r="M13" s="265">
        <v>7</v>
      </c>
      <c r="N13" s="23">
        <f t="shared" si="0"/>
        <v>90</v>
      </c>
      <c r="O13" s="33">
        <f>VLOOKUP($A13,IND!$B$3:$Q$66,6,0)+VLOOKUP($B13,IND!$B$3:$Q$66,6,0)</f>
        <v>34</v>
      </c>
      <c r="P13" s="33">
        <f>VLOOKUP($A13,IND!$B$3:$Q$66,7,0)+VLOOKUP($B13,IND!$B$3:$Q$66,7,0)</f>
        <v>14</v>
      </c>
      <c r="Q13" s="33">
        <f>VLOOKUP($A13,IND!$B$3:$Q$66,8,0)+VLOOKUP($B13,IND!$B$3:$Q$66,8,0)</f>
        <v>33</v>
      </c>
      <c r="R13" s="33">
        <f>VLOOKUP($A13,IND!$B$3:$Q$66,9,0)+VLOOKUP($B13,IND!$B$3:$Q$66,9,0)</f>
        <v>29</v>
      </c>
      <c r="S13" s="33">
        <f>VLOOKUP($A13,IND!$B$3:$Q$66,10,0)+VLOOKUP($B13,IND!$B$3:$Q$66,10,0)</f>
        <v>40</v>
      </c>
      <c r="T13" s="33">
        <f>VLOOKUP($A13,IND!$B$3:$Q$66,11,0)+VLOOKUP($B13,IND!$B$3:$Q$66,11,0)</f>
        <v>36</v>
      </c>
      <c r="U13" s="33">
        <f>VLOOKUP($A13,IND!$B$3:$Q$66,12,0)+VLOOKUP($B13,IND!$B$3:$Q$66,12,0)</f>
        <v>32</v>
      </c>
      <c r="V13" s="33">
        <f>VLOOKUP($A13,IND!$B$3:$Q$66,13,0)+VLOOKUP($B13,IND!$B$3:$Q$66,13,0)</f>
        <v>41</v>
      </c>
      <c r="W13" s="33">
        <f>VLOOKUP($A13,IND!$B$3:$Q$66,14,0)+VLOOKUP($B13,IND!$B$3:$Q$66,14,0)</f>
        <v>36</v>
      </c>
      <c r="X13" s="33">
        <f>VLOOKUP($A13,IND!$B$3:$Q$66,15,0)+VLOOKUP($B13,IND!$B$3:$Q$66,15,0)</f>
        <v>42</v>
      </c>
      <c r="Y13" s="33">
        <f>VLOOKUP($A13,IND!$B$3:$Q$66,16,0)+VLOOKUP($B13,IND!$B$3:$Q$66,16,0)</f>
        <v>30</v>
      </c>
      <c r="Z13" s="34">
        <f>SUM(O13:Y13)</f>
        <v>367</v>
      </c>
      <c r="AA13" s="176"/>
    </row>
    <row r="14" spans="1:27" x14ac:dyDescent="0.3">
      <c r="A14" s="187" t="s">
        <v>181</v>
      </c>
      <c r="B14" s="187" t="s">
        <v>101</v>
      </c>
      <c r="C14" s="45">
        <v>8</v>
      </c>
      <c r="D14" s="45">
        <v>9</v>
      </c>
      <c r="E14" s="40">
        <v>9</v>
      </c>
      <c r="F14" s="40">
        <v>10</v>
      </c>
      <c r="G14" s="40">
        <v>8</v>
      </c>
      <c r="H14" s="45">
        <v>9</v>
      </c>
      <c r="I14" s="40">
        <v>11</v>
      </c>
      <c r="J14" s="45">
        <v>2</v>
      </c>
      <c r="K14" s="45">
        <v>10</v>
      </c>
      <c r="L14" s="45">
        <v>7</v>
      </c>
      <c r="M14" s="265">
        <v>8</v>
      </c>
      <c r="N14" s="23">
        <f t="shared" si="0"/>
        <v>91</v>
      </c>
      <c r="O14" s="343">
        <f>VLOOKUP($A14,IND!$B$3:$Q$66,6,0)+VLOOKUP($B14,IND!$B$3:$Q$66,6,0)</f>
        <v>25</v>
      </c>
      <c r="P14" s="343">
        <f>VLOOKUP($A14,IND!$B$3:$Q$66,7,0)+VLOOKUP($B14,IND!$B$3:$Q$66,7,0)</f>
        <v>25</v>
      </c>
      <c r="Q14" s="343">
        <f>VLOOKUP($A14,IND!$B$3:$Q$66,8,0)+VLOOKUP($B14,IND!$B$3:$Q$66,8,0)</f>
        <v>36</v>
      </c>
      <c r="R14" s="343">
        <f>VLOOKUP($A14,IND!$B$3:$Q$66,9,0)+VLOOKUP($B14,IND!$B$3:$Q$66,9,0)</f>
        <v>45</v>
      </c>
      <c r="S14" s="343">
        <f>VLOOKUP($A14,IND!$B$3:$Q$66,10,0)+VLOOKUP($B14,IND!$B$3:$Q$66,10,0)</f>
        <v>39</v>
      </c>
      <c r="T14" s="343">
        <f>VLOOKUP($A14,IND!$B$3:$Q$66,11,0)+VLOOKUP($B14,IND!$B$3:$Q$66,11,0)</f>
        <v>32</v>
      </c>
      <c r="U14" s="343">
        <f>VLOOKUP($A14,IND!$B$3:$Q$66,12,0)+VLOOKUP($B14,IND!$B$3:$Q$66,12,0)</f>
        <v>39</v>
      </c>
      <c r="V14" s="343">
        <f>VLOOKUP($A14,IND!$B$3:$Q$66,13,0)+VLOOKUP($B14,IND!$B$3:$Q$66,13,0)</f>
        <v>10</v>
      </c>
      <c r="W14" s="343">
        <f>VLOOKUP($A14,IND!$B$3:$Q$66,14,0)+VLOOKUP($B14,IND!$B$3:$Q$66,14,0)</f>
        <v>52</v>
      </c>
      <c r="X14" s="343">
        <f>VLOOKUP($A14,IND!$B$3:$Q$66,15,0)+VLOOKUP($B14,IND!$B$3:$Q$66,15,0)</f>
        <v>41</v>
      </c>
      <c r="Y14" s="343">
        <f>VLOOKUP($A14,IND!$B$3:$Q$66,16,0)+VLOOKUP($B14,IND!$B$3:$Q$66,16,0)</f>
        <v>31</v>
      </c>
      <c r="Z14" s="344">
        <f>SUM(O14:Y14)</f>
        <v>375</v>
      </c>
      <c r="AA14" s="176"/>
    </row>
    <row r="15" spans="1:27" hidden="1" x14ac:dyDescent="0.3">
      <c r="A15" s="345" t="s">
        <v>16</v>
      </c>
      <c r="B15" s="345" t="s">
        <v>88</v>
      </c>
      <c r="C15" s="45">
        <v>7</v>
      </c>
      <c r="D15" s="45">
        <v>11</v>
      </c>
      <c r="E15" s="40">
        <v>11</v>
      </c>
      <c r="F15" s="40">
        <v>11</v>
      </c>
      <c r="G15" s="40">
        <v>11</v>
      </c>
      <c r="H15" s="45">
        <v>11</v>
      </c>
      <c r="I15" s="40">
        <v>6</v>
      </c>
      <c r="J15" s="45">
        <v>11</v>
      </c>
      <c r="K15" s="45">
        <v>11</v>
      </c>
      <c r="L15" s="40"/>
      <c r="M15" s="265"/>
      <c r="N15" s="23">
        <f t="shared" si="0"/>
        <v>90</v>
      </c>
      <c r="O15" s="343" t="e">
        <f>VLOOKUP($A15,IND!$B$3:$Q$66,6,0)+VLOOKUP($B15,IND!$B$3:$Q$66,6,0)</f>
        <v>#N/A</v>
      </c>
      <c r="P15" s="343" t="e">
        <f>VLOOKUP($A15,IND!$B$3:$Q$66,7,0)+VLOOKUP($B15,IND!$B$3:$Q$66,7,0)</f>
        <v>#N/A</v>
      </c>
      <c r="Q15" s="343" t="e">
        <f>VLOOKUP($A15,IND!$B$3:$Q$66,8,0)+VLOOKUP($B15,IND!$B$3:$Q$66,8,0)</f>
        <v>#N/A</v>
      </c>
      <c r="R15" s="343" t="e">
        <f>VLOOKUP($A15,IND!$B$3:$Q$66,9,0)+VLOOKUP($B15,IND!$B$3:$Q$66,9,0)</f>
        <v>#N/A</v>
      </c>
      <c r="S15" s="343" t="e">
        <f>VLOOKUP($A15,IND!$B$3:$Q$66,10,0)+VLOOKUP($B15,IND!$B$3:$Q$66,10,0)</f>
        <v>#N/A</v>
      </c>
      <c r="T15" s="343" t="e">
        <f>VLOOKUP($A15,IND!$B$3:$Q$66,11,0)+VLOOKUP($B15,IND!$B$3:$Q$66,11,0)</f>
        <v>#N/A</v>
      </c>
      <c r="U15" s="343" t="e">
        <f>VLOOKUP($A15,IND!$B$3:$Q$66,12,0)+VLOOKUP($B15,IND!$B$3:$Q$66,12,0)</f>
        <v>#N/A</v>
      </c>
      <c r="V15" s="343" t="e">
        <f>VLOOKUP($A15,IND!$B$3:$Q$66,13,0)+VLOOKUP($B15,IND!$B$3:$Q$66,13,0)</f>
        <v>#N/A</v>
      </c>
      <c r="W15" s="343" t="e">
        <f>VLOOKUP($A15,IND!$B$3:$Q$66,14,0)+VLOOKUP($B15,IND!$B$3:$Q$66,14,0)</f>
        <v>#N/A</v>
      </c>
      <c r="X15" s="343" t="e">
        <f>VLOOKUP($A15,IND!$B$3:$Q$66,15,0)+VLOOKUP($B15,IND!$B$3:$Q$66,15,0)</f>
        <v>#N/A</v>
      </c>
      <c r="Y15" s="343" t="e">
        <f>VLOOKUP($A15,IND!$B$3:$Q$66,16,0)+VLOOKUP($B15,IND!$B$3:$Q$66,16,0)</f>
        <v>#N/A</v>
      </c>
      <c r="Z15" s="344" t="e">
        <f>SUM(O15:Y15)</f>
        <v>#N/A</v>
      </c>
      <c r="AA15" s="176"/>
    </row>
    <row r="16" spans="1:27" x14ac:dyDescent="0.3">
      <c r="A16" s="21" t="s">
        <v>650</v>
      </c>
      <c r="B16" s="21"/>
      <c r="C16" s="20"/>
      <c r="D16" s="20"/>
      <c r="E16" s="20"/>
      <c r="F16" s="20"/>
      <c r="G16" s="20"/>
      <c r="H16" s="20"/>
      <c r="I16" s="20"/>
      <c r="J16" s="20"/>
      <c r="K16" s="20"/>
      <c r="L16" s="20"/>
      <c r="M16" s="20"/>
      <c r="N16" s="20"/>
      <c r="O16" s="20"/>
      <c r="P16" s="20"/>
      <c r="Q16" s="20"/>
      <c r="R16" s="20"/>
      <c r="S16" s="20"/>
      <c r="T16" s="20"/>
      <c r="U16" s="20"/>
      <c r="V16" s="20"/>
      <c r="W16" s="20"/>
      <c r="X16" s="20"/>
      <c r="Y16" s="20"/>
    </row>
    <row r="23" spans="9:9" x14ac:dyDescent="0.3">
      <c r="I23" s="69"/>
    </row>
  </sheetData>
  <autoFilter ref="A4:Z14" xr:uid="{00000000-0001-0000-1300-00000000000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sortState xmlns:xlrd2="http://schemas.microsoft.com/office/spreadsheetml/2017/richdata2" ref="A5:Z16">
      <sortCondition ref="N4:N14"/>
    </sortState>
  </autoFilter>
  <mergeCells count="3">
    <mergeCell ref="C2:M2"/>
    <mergeCell ref="C4:M4"/>
    <mergeCell ref="O2:X2"/>
  </mergeCells>
  <pageMargins left="0.70866141732283505" right="0.70866141732283505" top="0.74803149606299202" bottom="0.74803149606299202" header="0.31496062992126" footer="0.31496062992126"/>
  <pageSetup paperSize="9" fitToHeight="2" orientation="landscape" horizontalDpi="4294967293"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tabColor rgb="FF00B050"/>
    <pageSetUpPr fitToPage="1"/>
  </sheetPr>
  <dimension ref="A1:W65"/>
  <sheetViews>
    <sheetView workbookViewId="0"/>
  </sheetViews>
  <sheetFormatPr defaultRowHeight="14.4" x14ac:dyDescent="0.3"/>
  <cols>
    <col min="1" max="1" width="6" customWidth="1"/>
    <col min="2" max="2" width="34.33203125" style="176" customWidth="1"/>
    <col min="3" max="4" width="5" customWidth="1"/>
    <col min="5" max="5" width="5.44140625" customWidth="1"/>
    <col min="6" max="8" width="5" customWidth="1"/>
    <col min="9" max="9" width="5.44140625" customWidth="1"/>
    <col min="10" max="10" width="5" customWidth="1"/>
    <col min="11" max="13" width="5.6640625" customWidth="1"/>
    <col min="14" max="14" width="8.44140625" customWidth="1"/>
    <col min="17" max="25" width="0" hidden="1" customWidth="1"/>
  </cols>
  <sheetData>
    <row r="1" spans="1:15" ht="17.25" customHeight="1" x14ac:dyDescent="0.3">
      <c r="B1" s="6" t="s">
        <v>651</v>
      </c>
    </row>
    <row r="2" spans="1:15" ht="17.25" customHeight="1" x14ac:dyDescent="0.3">
      <c r="A2" s="154"/>
      <c r="B2" s="189" t="s">
        <v>652</v>
      </c>
      <c r="C2" s="190" t="s">
        <v>638</v>
      </c>
      <c r="D2" s="190" t="s">
        <v>639</v>
      </c>
      <c r="E2" s="190" t="s">
        <v>640</v>
      </c>
      <c r="F2" s="190" t="s">
        <v>641</v>
      </c>
      <c r="G2" s="190" t="s">
        <v>642</v>
      </c>
      <c r="H2" s="190" t="s">
        <v>643</v>
      </c>
      <c r="I2" s="190" t="s">
        <v>644</v>
      </c>
      <c r="J2" s="190" t="s">
        <v>645</v>
      </c>
      <c r="K2" s="190" t="s">
        <v>646</v>
      </c>
      <c r="L2" s="190" t="s">
        <v>647</v>
      </c>
      <c r="M2" s="190" t="s">
        <v>648</v>
      </c>
      <c r="N2" s="191" t="s">
        <v>653</v>
      </c>
      <c r="O2" s="1"/>
    </row>
    <row r="3" spans="1:15" x14ac:dyDescent="0.3">
      <c r="A3" s="154"/>
      <c r="B3" s="156" t="s">
        <v>654</v>
      </c>
      <c r="C3" s="154">
        <f t="shared" ref="C3:C6" si="0">VLOOKUP(B3,$B$18:$M$65,2,0)</f>
        <v>6</v>
      </c>
      <c r="D3" s="154">
        <f t="shared" ref="D3:D6" si="1">VLOOKUP(B3,$B$18:$M$65,3,0)</f>
        <v>17</v>
      </c>
      <c r="E3" s="154">
        <f t="shared" ref="E3:E6" si="2">VLOOKUP(B3,$B$18:$M$65,4,0)</f>
        <v>12</v>
      </c>
      <c r="F3" s="154">
        <f t="shared" ref="F3:F6" si="3">VLOOKUP(B3,$B$18:$M$65,5,0)</f>
        <v>8</v>
      </c>
      <c r="G3" s="154">
        <f t="shared" ref="G3:G6" si="4">VLOOKUP(B3,$B$18:$M$65,6,0)</f>
        <v>13</v>
      </c>
      <c r="H3" s="154">
        <f t="shared" ref="H3:H6" si="5">VLOOKUP(B3,$B$18:$M$65,7,0)</f>
        <v>8</v>
      </c>
      <c r="I3" s="154">
        <f t="shared" ref="I3:I6" si="6">VLOOKUP($B3,$B$18:$M$65,8,0)</f>
        <v>19</v>
      </c>
      <c r="J3" s="154">
        <f t="shared" ref="J3:J6" si="7">VLOOKUP($B3,$B$18:$M$65,9,0)</f>
        <v>17</v>
      </c>
      <c r="K3" s="154">
        <f t="shared" ref="K3:K6" si="8">VLOOKUP($B3,$B$18:$M$65,10,0)</f>
        <v>11</v>
      </c>
      <c r="L3" s="154">
        <f t="shared" ref="L3:L6" si="9">VLOOKUP($B3,$B$18:$M$65,11,0)</f>
        <v>13</v>
      </c>
      <c r="M3" s="9">
        <f t="shared" ref="M3:M6" si="10">VLOOKUP($B3,$B$18:$M$65,12,0)</f>
        <v>5</v>
      </c>
      <c r="N3" s="188">
        <f t="shared" ref="N3:N6" si="11">SUM(C3:M3)</f>
        <v>129</v>
      </c>
      <c r="O3" s="6"/>
    </row>
    <row r="4" spans="1:15" x14ac:dyDescent="0.3">
      <c r="A4" s="154"/>
      <c r="B4" s="156" t="s">
        <v>655</v>
      </c>
      <c r="C4" s="154">
        <f t="shared" si="0"/>
        <v>17</v>
      </c>
      <c r="D4" s="154">
        <f t="shared" si="1"/>
        <v>11</v>
      </c>
      <c r="E4" s="154">
        <f t="shared" si="2"/>
        <v>13</v>
      </c>
      <c r="F4" s="154">
        <f t="shared" si="3"/>
        <v>20</v>
      </c>
      <c r="G4" s="154">
        <f t="shared" si="4"/>
        <v>30</v>
      </c>
      <c r="H4" s="154">
        <f t="shared" si="5"/>
        <v>15</v>
      </c>
      <c r="I4" s="154">
        <f t="shared" si="6"/>
        <v>19</v>
      </c>
      <c r="J4" s="154">
        <f t="shared" si="7"/>
        <v>31</v>
      </c>
      <c r="K4" s="154">
        <f t="shared" si="8"/>
        <v>33</v>
      </c>
      <c r="L4" s="154">
        <f t="shared" si="9"/>
        <v>16</v>
      </c>
      <c r="M4" s="9">
        <f t="shared" si="10"/>
        <v>10</v>
      </c>
      <c r="N4" s="188">
        <f t="shared" si="11"/>
        <v>215</v>
      </c>
      <c r="O4" s="6"/>
    </row>
    <row r="5" spans="1:15" x14ac:dyDescent="0.3">
      <c r="A5" s="154"/>
      <c r="B5" s="156" t="s">
        <v>656</v>
      </c>
      <c r="C5" s="154">
        <f t="shared" si="0"/>
        <v>22</v>
      </c>
      <c r="D5" s="154">
        <f t="shared" si="1"/>
        <v>32</v>
      </c>
      <c r="E5" s="154">
        <f t="shared" si="2"/>
        <v>22</v>
      </c>
      <c r="F5" s="154">
        <f t="shared" si="3"/>
        <v>28</v>
      </c>
      <c r="G5" s="154">
        <f t="shared" si="4"/>
        <v>30</v>
      </c>
      <c r="H5" s="154">
        <f t="shared" si="5"/>
        <v>9</v>
      </c>
      <c r="I5" s="154">
        <f t="shared" si="6"/>
        <v>22</v>
      </c>
      <c r="J5" s="154">
        <f t="shared" si="7"/>
        <v>37</v>
      </c>
      <c r="K5" s="154">
        <f t="shared" si="8"/>
        <v>55</v>
      </c>
      <c r="L5" s="154">
        <f t="shared" si="9"/>
        <v>46</v>
      </c>
      <c r="M5" s="9">
        <f t="shared" si="10"/>
        <v>22</v>
      </c>
      <c r="N5" s="188">
        <f t="shared" si="11"/>
        <v>325</v>
      </c>
      <c r="O5" s="6"/>
    </row>
    <row r="6" spans="1:15" x14ac:dyDescent="0.3">
      <c r="A6" s="154"/>
      <c r="B6" s="156" t="s">
        <v>657</v>
      </c>
      <c r="C6" s="154">
        <f t="shared" si="0"/>
        <v>31</v>
      </c>
      <c r="D6" s="154">
        <f t="shared" si="1"/>
        <v>22</v>
      </c>
      <c r="E6" s="154">
        <f t="shared" si="2"/>
        <v>52</v>
      </c>
      <c r="F6" s="154">
        <f t="shared" si="3"/>
        <v>38</v>
      </c>
      <c r="G6" s="154">
        <f t="shared" si="4"/>
        <v>35</v>
      </c>
      <c r="H6" s="154">
        <f t="shared" si="5"/>
        <v>26</v>
      </c>
      <c r="I6" s="154">
        <f t="shared" si="6"/>
        <v>48</v>
      </c>
      <c r="J6" s="154">
        <f t="shared" si="7"/>
        <v>25</v>
      </c>
      <c r="K6" s="154">
        <f t="shared" si="8"/>
        <v>28</v>
      </c>
      <c r="L6" s="154">
        <f t="shared" si="9"/>
        <v>21</v>
      </c>
      <c r="M6" s="9">
        <f t="shared" si="10"/>
        <v>43</v>
      </c>
      <c r="N6" s="248">
        <f t="shared" si="11"/>
        <v>369</v>
      </c>
      <c r="O6" s="6"/>
    </row>
    <row r="7" spans="1:15" x14ac:dyDescent="0.3">
      <c r="A7" s="154"/>
      <c r="B7" s="156"/>
      <c r="C7" s="154"/>
      <c r="D7" s="154"/>
      <c r="E7" s="154"/>
      <c r="F7" s="154"/>
      <c r="G7" s="154"/>
      <c r="H7" s="154"/>
      <c r="I7" s="154"/>
      <c r="J7" s="154"/>
      <c r="K7" s="154"/>
      <c r="L7" s="154"/>
      <c r="M7" s="9"/>
      <c r="N7" s="188"/>
      <c r="O7" s="6"/>
    </row>
    <row r="8" spans="1:15" x14ac:dyDescent="0.3">
      <c r="A8" s="154"/>
      <c r="B8" s="192"/>
      <c r="C8" s="155"/>
      <c r="D8" s="155"/>
      <c r="E8" s="155"/>
      <c r="F8" s="155"/>
      <c r="G8" s="155"/>
      <c r="H8" s="155"/>
      <c r="I8" s="155"/>
      <c r="J8" s="155"/>
      <c r="K8" s="155"/>
      <c r="L8" s="155"/>
      <c r="M8" s="193"/>
      <c r="N8" s="249"/>
      <c r="O8" s="6"/>
    </row>
    <row r="9" spans="1:15" x14ac:dyDescent="0.3">
      <c r="A9" s="184"/>
      <c r="B9" s="184"/>
      <c r="C9" s="9"/>
      <c r="D9" s="9"/>
      <c r="E9" s="9"/>
      <c r="F9" s="9"/>
      <c r="G9" s="9"/>
      <c r="H9" s="9"/>
      <c r="I9" s="9"/>
      <c r="J9" s="9"/>
      <c r="K9" s="9"/>
      <c r="L9" s="9"/>
      <c r="M9" s="9"/>
      <c r="N9" s="123"/>
      <c r="O9" s="6"/>
    </row>
    <row r="10" spans="1:15" hidden="1" x14ac:dyDescent="0.3">
      <c r="A10" s="10">
        <v>10</v>
      </c>
      <c r="B10" s="13"/>
      <c r="C10" s="15" t="e">
        <f>VLOOKUP(B10,$B$18:$M$65,2,0)</f>
        <v>#N/A</v>
      </c>
      <c r="D10" s="15" t="e">
        <f>VLOOKUP(B10,$B$18:$M$65,3,0)</f>
        <v>#N/A</v>
      </c>
      <c r="E10" s="15" t="e">
        <f>VLOOKUP(B10,$B$18:$M$65,4,0)</f>
        <v>#N/A</v>
      </c>
      <c r="F10" s="15" t="e">
        <f>VLOOKUP(B10,$B$18:$M$65,5,0)</f>
        <v>#N/A</v>
      </c>
      <c r="G10" s="15" t="e">
        <f>VLOOKUP(B10,$B$18:$M$65,6,0)</f>
        <v>#N/A</v>
      </c>
      <c r="H10" s="15" t="e">
        <f>VLOOKUP(B10,$B$18:$M$65,7,0)</f>
        <v>#N/A</v>
      </c>
      <c r="I10" s="15" t="e">
        <f>VLOOKUP($B10,$B$18:$M$65,8,0)</f>
        <v>#N/A</v>
      </c>
      <c r="J10" s="15" t="e">
        <f>VLOOKUP($B10,$B$18:$M$65,9,0)</f>
        <v>#N/A</v>
      </c>
      <c r="K10" s="15" t="e">
        <f>VLOOKUP($B10,$B$18:$M$65,10,0)</f>
        <v>#N/A</v>
      </c>
      <c r="L10" s="15" t="e">
        <f>VLOOKUP($B10,$B$18:$M$65,11,0)</f>
        <v>#N/A</v>
      </c>
      <c r="M10" s="15" t="e">
        <f>VLOOKUP($B10,$B$18:$M$65,12,0)</f>
        <v>#N/A</v>
      </c>
      <c r="N10" s="123" t="e">
        <f t="shared" ref="N10:N14" si="12">SUM(C10:L10)</f>
        <v>#N/A</v>
      </c>
      <c r="O10" s="6"/>
    </row>
    <row r="11" spans="1:15" hidden="1" x14ac:dyDescent="0.3">
      <c r="A11" s="10">
        <v>9</v>
      </c>
      <c r="B11" s="13" t="s">
        <v>657</v>
      </c>
      <c r="C11" s="15">
        <f>VLOOKUP(B11,$B$18:$M$65,2,0)</f>
        <v>31</v>
      </c>
      <c r="D11" s="15">
        <f>VLOOKUP(B11,$B$18:$M$65,3,0)</f>
        <v>22</v>
      </c>
      <c r="E11" s="15">
        <f>VLOOKUP(B11,$B$18:$M$65,4,0)</f>
        <v>52</v>
      </c>
      <c r="F11" s="15">
        <f>VLOOKUP(B11,$B$18:$M$65,5,0)</f>
        <v>38</v>
      </c>
      <c r="G11" s="15">
        <f>VLOOKUP(B11,$B$18:$M$65,6,0)</f>
        <v>35</v>
      </c>
      <c r="H11" s="15">
        <f>VLOOKUP(B11,$B$18:$M$65,7,0)</f>
        <v>26</v>
      </c>
      <c r="I11" s="15">
        <f>VLOOKUP($B11,$B$18:$M$65,8,0)</f>
        <v>48</v>
      </c>
      <c r="J11" s="15">
        <f>VLOOKUP($B11,$B$18:$M$65,9,0)</f>
        <v>25</v>
      </c>
      <c r="K11" s="15">
        <f>VLOOKUP($B11,$B$18:$M$65,10,0)</f>
        <v>28</v>
      </c>
      <c r="L11" s="15">
        <f>VLOOKUP($B11,$B$18:$M$65,11,0)</f>
        <v>21</v>
      </c>
      <c r="M11" s="15">
        <f>VLOOKUP($B11,$B$18:$M$65,12,0)</f>
        <v>43</v>
      </c>
      <c r="N11" s="123">
        <f t="shared" si="12"/>
        <v>326</v>
      </c>
      <c r="O11" s="6"/>
    </row>
    <row r="12" spans="1:15" hidden="1" x14ac:dyDescent="0.3">
      <c r="A12" s="10">
        <v>8</v>
      </c>
      <c r="B12" s="13"/>
      <c r="C12" s="15" t="e">
        <f>VLOOKUP(B12,$B$18:$M$65,2,0)</f>
        <v>#N/A</v>
      </c>
      <c r="D12" s="15" t="e">
        <f>VLOOKUP(B12,$B$18:$M$65,3,0)</f>
        <v>#N/A</v>
      </c>
      <c r="E12" s="15" t="e">
        <f>VLOOKUP(B12,$B$18:$M$65,4,0)</f>
        <v>#N/A</v>
      </c>
      <c r="F12" s="15" t="e">
        <f>VLOOKUP(B12,$B$18:$M$65,5,0)</f>
        <v>#N/A</v>
      </c>
      <c r="G12" s="15" t="e">
        <f>VLOOKUP(B12,$B$18:$M$65,6,0)</f>
        <v>#N/A</v>
      </c>
      <c r="H12" s="15" t="e">
        <f>VLOOKUP(B12,$B$18:$M$65,7,0)</f>
        <v>#N/A</v>
      </c>
      <c r="I12" s="15" t="e">
        <f>VLOOKUP($B12,$B$18:$M$65,8,0)</f>
        <v>#N/A</v>
      </c>
      <c r="J12" s="15" t="e">
        <f>VLOOKUP($B12,$B$18:$M$65,9,0)</f>
        <v>#N/A</v>
      </c>
      <c r="K12" s="15" t="e">
        <f>VLOOKUP($B12,$B$18:$M$65,10,0)</f>
        <v>#N/A</v>
      </c>
      <c r="L12" s="15" t="e">
        <f>VLOOKUP($B12,$B$18:$M$65,11,0)</f>
        <v>#N/A</v>
      </c>
      <c r="M12" s="15" t="e">
        <f>VLOOKUP($B12,$B$18:$M$65,12,0)</f>
        <v>#N/A</v>
      </c>
      <c r="N12" s="123" t="e">
        <f t="shared" si="12"/>
        <v>#N/A</v>
      </c>
      <c r="O12" s="6"/>
    </row>
    <row r="13" spans="1:15" hidden="1" x14ac:dyDescent="0.3">
      <c r="A13" s="10">
        <v>11</v>
      </c>
      <c r="B13" s="13"/>
      <c r="C13" s="15" t="e">
        <f>VLOOKUP(B13,$B$18:$M$65,2,0)</f>
        <v>#N/A</v>
      </c>
      <c r="D13" s="15" t="e">
        <f>VLOOKUP(B13,$B$18:$M$65,3,0)</f>
        <v>#N/A</v>
      </c>
      <c r="E13" s="15" t="e">
        <f>VLOOKUP(B13,$B$18:$M$65,4,0)</f>
        <v>#N/A</v>
      </c>
      <c r="F13" s="15" t="e">
        <f>VLOOKUP(B13,$B$18:$M$65,5,0)</f>
        <v>#N/A</v>
      </c>
      <c r="G13" s="15" t="e">
        <f>VLOOKUP(B13,$B$18:$M$65,6,0)</f>
        <v>#N/A</v>
      </c>
      <c r="H13" s="15" t="e">
        <f>VLOOKUP(B13,$B$18:$M$65,7,0)</f>
        <v>#N/A</v>
      </c>
      <c r="I13" s="15" t="e">
        <f>VLOOKUP($B13,$B$18:$M$65,8,0)</f>
        <v>#N/A</v>
      </c>
      <c r="J13" s="15" t="e">
        <f>VLOOKUP($B13,$B$18:$M$65,9,0)</f>
        <v>#N/A</v>
      </c>
      <c r="K13" s="15" t="e">
        <f>VLOOKUP($B13,$B$18:$M$65,10,0)</f>
        <v>#N/A</v>
      </c>
      <c r="L13" s="15" t="e">
        <f>VLOOKUP($B13,$B$18:$M$65,11,0)</f>
        <v>#N/A</v>
      </c>
      <c r="M13" s="15" t="e">
        <f>VLOOKUP($B13,$B$18:$M$65,12,0)</f>
        <v>#N/A</v>
      </c>
      <c r="N13" s="123" t="e">
        <f t="shared" si="12"/>
        <v>#N/A</v>
      </c>
      <c r="O13" s="6"/>
    </row>
    <row r="14" spans="1:15" hidden="1" x14ac:dyDescent="0.3">
      <c r="A14" s="10">
        <v>12</v>
      </c>
      <c r="B14" s="13"/>
      <c r="C14" s="15" t="e">
        <f>VLOOKUP(B14,$B$18:$M$65,2,0)</f>
        <v>#N/A</v>
      </c>
      <c r="D14" s="15" t="e">
        <f>VLOOKUP(B14,$B$18:$M$65,3,0)</f>
        <v>#N/A</v>
      </c>
      <c r="E14" s="15" t="e">
        <f>VLOOKUP(B14,$B$18:$M$65,4,0)</f>
        <v>#N/A</v>
      </c>
      <c r="F14" s="15" t="e">
        <f>VLOOKUP(B14,$B$18:$M$65,5,0)</f>
        <v>#N/A</v>
      </c>
      <c r="G14" s="15" t="e">
        <f>VLOOKUP(B14,$B$18:$M$65,6,0)</f>
        <v>#N/A</v>
      </c>
      <c r="H14" s="15" t="e">
        <f>VLOOKUP(B14,$B$18:$M$65,7,0)</f>
        <v>#N/A</v>
      </c>
      <c r="I14" s="15" t="e">
        <f>VLOOKUP($B14,$B$18:$M$65,8,0)</f>
        <v>#N/A</v>
      </c>
      <c r="J14" s="15" t="e">
        <f>VLOOKUP($B14,$B$18:$M$65,9,0)</f>
        <v>#N/A</v>
      </c>
      <c r="K14" s="15" t="e">
        <f>VLOOKUP($B14,$B$18:$M$65,10,0)</f>
        <v>#N/A</v>
      </c>
      <c r="L14" s="15" t="e">
        <f>VLOOKUP($B14,$B$18:$M$65,11,0)</f>
        <v>#N/A</v>
      </c>
      <c r="M14" s="15" t="e">
        <f>VLOOKUP($B14,$B$18:$M$65,12,0)</f>
        <v>#N/A</v>
      </c>
      <c r="N14" s="123" t="e">
        <f t="shared" si="12"/>
        <v>#N/A</v>
      </c>
      <c r="O14" s="6"/>
    </row>
    <row r="15" spans="1:15" x14ac:dyDescent="0.3">
      <c r="B15" s="5"/>
      <c r="C15" s="5"/>
      <c r="D15" s="550"/>
      <c r="E15" s="550"/>
      <c r="F15" s="550"/>
      <c r="G15" s="550"/>
      <c r="H15" s="550"/>
      <c r="I15" s="550"/>
      <c r="J15" s="550"/>
      <c r="K15" s="550"/>
      <c r="L15" s="550"/>
      <c r="M15" s="550"/>
      <c r="N15" s="7"/>
      <c r="O15" s="6"/>
    </row>
    <row r="16" spans="1:15" x14ac:dyDescent="0.3">
      <c r="B16" s="22">
        <v>2023</v>
      </c>
      <c r="C16" s="19"/>
      <c r="D16" s="19" t="s">
        <v>219</v>
      </c>
      <c r="E16" s="19" t="s">
        <v>219</v>
      </c>
      <c r="F16" s="19" t="s">
        <v>347</v>
      </c>
      <c r="G16" s="19" t="s">
        <v>390</v>
      </c>
      <c r="H16" s="19" t="s">
        <v>219</v>
      </c>
      <c r="I16" s="19" t="s">
        <v>363</v>
      </c>
      <c r="J16" s="19" t="s">
        <v>658</v>
      </c>
      <c r="K16" s="19" t="s">
        <v>659</v>
      </c>
      <c r="L16" s="19" t="s">
        <v>659</v>
      </c>
      <c r="M16" s="19" t="s">
        <v>660</v>
      </c>
      <c r="N16" s="20" t="s">
        <v>661</v>
      </c>
      <c r="O16" s="1"/>
    </row>
    <row r="17" spans="1:23" x14ac:dyDescent="0.3">
      <c r="B17" s="5"/>
      <c r="C17" s="5"/>
      <c r="D17" s="549"/>
      <c r="E17" s="549"/>
      <c r="F17" s="549"/>
      <c r="G17" s="549"/>
      <c r="H17" s="549"/>
      <c r="I17" s="549"/>
      <c r="J17" s="549"/>
      <c r="K17" s="549"/>
      <c r="L17" s="549"/>
      <c r="M17" s="549"/>
      <c r="N17" s="7"/>
      <c r="O17" s="6"/>
      <c r="R17" s="17" t="s">
        <v>662</v>
      </c>
      <c r="S17" s="42"/>
      <c r="T17" s="42" t="s">
        <v>663</v>
      </c>
      <c r="U17" s="42"/>
      <c r="V17" s="42" t="s">
        <v>663</v>
      </c>
      <c r="W17" s="42"/>
    </row>
    <row r="18" spans="1:23" x14ac:dyDescent="0.3">
      <c r="C18" s="1" t="s">
        <v>638</v>
      </c>
      <c r="D18" s="1" t="s">
        <v>639</v>
      </c>
      <c r="E18" s="1" t="s">
        <v>640</v>
      </c>
      <c r="F18" s="1" t="s">
        <v>641</v>
      </c>
      <c r="G18" s="1" t="s">
        <v>642</v>
      </c>
      <c r="H18" s="1" t="s">
        <v>643</v>
      </c>
      <c r="I18" s="1" t="s">
        <v>644</v>
      </c>
      <c r="J18" s="1" t="s">
        <v>645</v>
      </c>
      <c r="K18" s="1" t="s">
        <v>646</v>
      </c>
      <c r="L18" s="1" t="s">
        <v>647</v>
      </c>
      <c r="M18" s="1" t="s">
        <v>648</v>
      </c>
      <c r="N18" s="3" t="s">
        <v>653</v>
      </c>
      <c r="O18" s="6"/>
      <c r="R18" s="17" t="s">
        <v>664</v>
      </c>
      <c r="S18" s="42"/>
      <c r="T18" s="17" t="s">
        <v>665</v>
      </c>
      <c r="U18" s="42"/>
      <c r="V18" s="17" t="s">
        <v>666</v>
      </c>
      <c r="W18" s="42"/>
    </row>
    <row r="19" spans="1:23" x14ac:dyDescent="0.3">
      <c r="A19" s="177"/>
      <c r="B19" s="76" t="s">
        <v>51</v>
      </c>
      <c r="C19" s="239">
        <f>IFERROR(VLOOKUP($B19,IND!$B$3:$Q$66,6,0),0)</f>
        <v>12</v>
      </c>
      <c r="D19" s="239">
        <f>IFERROR(VLOOKUP($B19,IND!$B$3:$Q$66,7,0),0)</f>
        <v>13</v>
      </c>
      <c r="E19" s="9">
        <f>IFERROR(VLOOKUP($B19,IND!$B$3:$Q$66,8,0),0)</f>
        <v>12</v>
      </c>
      <c r="F19" s="23">
        <f>IFERROR(VLOOKUP($B19,IND!$B$3:$Q$66,9,0),0)</f>
        <v>1</v>
      </c>
      <c r="G19" s="23">
        <f>IFERROR(VLOOKUP($B19,IND!$B$3:$Q$66,10,0),0)</f>
        <v>11</v>
      </c>
      <c r="H19" s="23">
        <f>IFERROR(VLOOKUP($B19,IND!$B$3:$Q$66,11,0),0)</f>
        <v>6</v>
      </c>
      <c r="I19" s="23">
        <f>IFERROR(VLOOKUP($B19,IND!$B$3:$Q$66,12,0),0)</f>
        <v>24</v>
      </c>
      <c r="J19" s="23">
        <f>IFERROR(VLOOKUP($B19,IND!$B$3:$Q$66,13,0),0)</f>
        <v>22</v>
      </c>
      <c r="K19" s="23">
        <f>IFERROR(VLOOKUP($B19,IND!$B$3:$Q$66,14,0),0)</f>
        <v>9</v>
      </c>
      <c r="L19" s="23">
        <f>IFERROR(VLOOKUP($B19,IND!$B$3:$Q$66,15,0),0)</f>
        <v>16</v>
      </c>
      <c r="M19" s="23">
        <f>IFERROR(VLOOKUP($B19,IND!$B$3:$Q$66,16,0),0)</f>
        <v>4</v>
      </c>
      <c r="N19" s="275">
        <f>SUM(C19:M19)</f>
        <v>130</v>
      </c>
      <c r="O19" s="6"/>
      <c r="R19" s="17" t="s">
        <v>51</v>
      </c>
      <c r="S19" s="42"/>
      <c r="T19" s="17" t="s">
        <v>667</v>
      </c>
      <c r="U19" s="42"/>
      <c r="V19" s="17" t="s">
        <v>615</v>
      </c>
      <c r="W19" s="42"/>
    </row>
    <row r="20" spans="1:23" x14ac:dyDescent="0.3">
      <c r="B20" s="76" t="s">
        <v>7</v>
      </c>
      <c r="C20" s="23">
        <f>IFERROR(VLOOKUP($B20,IND!$B$3:$Q$66,6,0),0)</f>
        <v>2</v>
      </c>
      <c r="D20" s="23">
        <f>IFERROR(VLOOKUP($B20,IND!$B$3:$Q$66,7,0),0)</f>
        <v>3</v>
      </c>
      <c r="E20" s="15">
        <f>IFERROR(VLOOKUP($B20,IND!$B$3:$Q$66,8,0),0)</f>
        <v>1</v>
      </c>
      <c r="F20" s="23">
        <f>IFERROR(VLOOKUP($B20,IND!$B$3:$Q$66,9,0),0)</f>
        <v>8</v>
      </c>
      <c r="G20" s="23">
        <f>IFERROR(VLOOKUP($B20,IND!$B$3:$Q$66,10,0),0)</f>
        <v>25</v>
      </c>
      <c r="H20" s="23">
        <f>IFERROR(VLOOKUP($B20,IND!$B$3:$Q$66,11,0),0)</f>
        <v>9</v>
      </c>
      <c r="I20" s="23">
        <f>IFERROR(VLOOKUP($B20,IND!$B$3:$Q$66,12,0),0)</f>
        <v>13</v>
      </c>
      <c r="J20" s="23">
        <f>IFERROR(VLOOKUP($B20,IND!$B$3:$Q$66,13,0),0)</f>
        <v>12</v>
      </c>
      <c r="K20" s="23">
        <f>IFERROR(VLOOKUP($B20,IND!$B$3:$Q$66,14,0),0)</f>
        <v>14</v>
      </c>
      <c r="L20" s="23">
        <f>IFERROR(VLOOKUP($B20,IND!$B$3:$Q$66,15,0),0)</f>
        <v>1</v>
      </c>
      <c r="M20" s="23">
        <f>IFERROR(VLOOKUP($B20,IND!$B$3:$Q$66,16,0),0)</f>
        <v>2</v>
      </c>
      <c r="N20" s="275">
        <f t="shared" ref="N20:N23" si="13">SUM(C20:M20)</f>
        <v>90</v>
      </c>
      <c r="O20" s="6"/>
      <c r="R20" s="17" t="s">
        <v>7</v>
      </c>
      <c r="S20" s="42"/>
      <c r="T20" s="17" t="s">
        <v>619</v>
      </c>
      <c r="U20" s="42"/>
      <c r="V20" s="17" t="s">
        <v>668</v>
      </c>
      <c r="W20" s="42"/>
    </row>
    <row r="21" spans="1:23" x14ac:dyDescent="0.3">
      <c r="B21" s="76" t="s">
        <v>59</v>
      </c>
      <c r="C21" s="23">
        <f>IFERROR(VLOOKUP($B21,IND!$B$3:$Q$66,6,0),0)</f>
        <v>8</v>
      </c>
      <c r="D21" s="23">
        <f>IFERROR(VLOOKUP($B21,IND!$B$3:$Q$66,7,0),0)</f>
        <v>4</v>
      </c>
      <c r="E21" s="15">
        <f>IFERROR(VLOOKUP($B21,IND!$B$3:$Q$66,8,0),0)</f>
        <v>7</v>
      </c>
      <c r="F21" s="23">
        <f>IFERROR(VLOOKUP($B21,IND!$B$3:$Q$66,9,0),0)</f>
        <v>13</v>
      </c>
      <c r="G21" s="23">
        <f>IFERROR(VLOOKUP($B21,IND!$B$3:$Q$66,10,0),0)</f>
        <v>25</v>
      </c>
      <c r="H21" s="23">
        <f>IFERROR(VLOOKUP($B21,IND!$B$3:$Q$66,11,0),0)</f>
        <v>6</v>
      </c>
      <c r="I21" s="23">
        <f>IFERROR(VLOOKUP($B21,IND!$B$3:$Q$66,12,0),0)</f>
        <v>6</v>
      </c>
      <c r="J21" s="23">
        <f>IFERROR(VLOOKUP($B21,IND!$B$3:$Q$66,13,0),0)</f>
        <v>9</v>
      </c>
      <c r="K21" s="23">
        <f>IFERROR(VLOOKUP($B21,IND!$B$3:$Q$66,14,0),0)</f>
        <v>26</v>
      </c>
      <c r="L21" s="23">
        <f>IFERROR(VLOOKUP($B21,IND!$B$3:$Q$66,15,0),0)</f>
        <v>12</v>
      </c>
      <c r="M21" s="23">
        <f>IFERROR(VLOOKUP($B21,IND!$B$3:$Q$66,16,0),0)</f>
        <v>8</v>
      </c>
      <c r="N21" s="275">
        <f t="shared" si="13"/>
        <v>124</v>
      </c>
      <c r="O21" s="6"/>
      <c r="R21" s="17" t="s">
        <v>514</v>
      </c>
      <c r="S21" s="42"/>
      <c r="T21" s="17" t="s">
        <v>536</v>
      </c>
      <c r="U21" s="42"/>
      <c r="V21" s="17" t="s">
        <v>669</v>
      </c>
      <c r="W21" s="42"/>
    </row>
    <row r="22" spans="1:23" x14ac:dyDescent="0.3">
      <c r="B22" s="76" t="s">
        <v>4</v>
      </c>
      <c r="C22" s="23">
        <f>IFERROR(VLOOKUP($B22,IND!$B$3:$Q$66,6,0),0)</f>
        <v>7</v>
      </c>
      <c r="D22" s="23">
        <f>IFERROR(VLOOKUP($B22,IND!$B$3:$Q$66,7,0),0)</f>
        <v>7</v>
      </c>
      <c r="E22" s="15">
        <f>IFERROR(VLOOKUP($B22,IND!$B$3:$Q$66,8,0),0)</f>
        <v>28</v>
      </c>
      <c r="F22" s="23">
        <f>IFERROR(VLOOKUP($B22,IND!$B$3:$Q$66,9,0),0)</f>
        <v>11</v>
      </c>
      <c r="G22" s="23">
        <f>IFERROR(VLOOKUP($B22,IND!$B$3:$Q$66,10,0),0)</f>
        <v>4</v>
      </c>
      <c r="H22" s="23">
        <f>IFERROR(VLOOKUP($B22,IND!$B$3:$Q$66,11,0),0)</f>
        <v>3</v>
      </c>
      <c r="I22" s="23">
        <f>IFERROR(VLOOKUP($B22,IND!$B$3:$Q$66,12,0),0)</f>
        <v>5</v>
      </c>
      <c r="J22" s="23">
        <f>IFERROR(VLOOKUP($B22,IND!$B$3:$Q$66,13,0),0)</f>
        <v>10</v>
      </c>
      <c r="K22" s="23">
        <f>IFERROR(VLOOKUP($B22,IND!$B$3:$Q$66,14,0),0)</f>
        <v>15</v>
      </c>
      <c r="L22" s="23">
        <f>IFERROR(VLOOKUP($B22,IND!$B$3:$Q$66,15,0),0)</f>
        <v>4</v>
      </c>
      <c r="M22" s="23">
        <f>IFERROR(VLOOKUP($B22,IND!$B$3:$Q$66,16,0),0)</f>
        <v>11</v>
      </c>
      <c r="N22" s="275">
        <f t="shared" si="13"/>
        <v>105</v>
      </c>
      <c r="O22" s="6"/>
      <c r="R22" s="17" t="s">
        <v>4</v>
      </c>
      <c r="S22" s="42"/>
      <c r="T22" s="17" t="s">
        <v>670</v>
      </c>
      <c r="U22" s="42"/>
      <c r="V22" s="17" t="s">
        <v>577</v>
      </c>
      <c r="W22" s="42"/>
    </row>
    <row r="23" spans="1:23" ht="15" thickBot="1" x14ac:dyDescent="0.35">
      <c r="B23" s="178" t="s">
        <v>172</v>
      </c>
      <c r="C23" s="179">
        <f>IFERROR(VLOOKUP($B23,IND!$B$3:$Q$66,6,0),0)</f>
        <v>25</v>
      </c>
      <c r="D23" s="179">
        <f>IFERROR(VLOOKUP($B23,IND!$B$3:$Q$66,7,0),0)</f>
        <v>4</v>
      </c>
      <c r="E23" s="180">
        <f>IFERROR(VLOOKUP($B23,IND!$B$3:$Q$66,8,0),0)</f>
        <v>5</v>
      </c>
      <c r="F23" s="179">
        <f>IFERROR(VLOOKUP($B23,IND!$B$3:$Q$66,9,0),0)</f>
        <v>25</v>
      </c>
      <c r="G23" s="179">
        <f>IFERROR(VLOOKUP($B23,IND!$B$3:$Q$66,10,0),0)</f>
        <v>15</v>
      </c>
      <c r="H23" s="179">
        <f>IFERROR(VLOOKUP($B23,IND!$B$3:$Q$66,11,0),0)</f>
        <v>12</v>
      </c>
      <c r="I23" s="179">
        <f>IFERROR(VLOOKUP($B23,IND!$B$3:$Q$66,12,0),0)</f>
        <v>8</v>
      </c>
      <c r="J23" s="23">
        <f>IFERROR(VLOOKUP($B23,IND!$B$3:$Q$66,13,0),0)</f>
        <v>14</v>
      </c>
      <c r="K23" s="23">
        <f>IFERROR(VLOOKUP($B23,IND!$B$3:$Q$66,14,0),0)</f>
        <v>10</v>
      </c>
      <c r="L23" s="23">
        <f>IFERROR(VLOOKUP($B23,IND!$B$3:$Q$66,15,0),0)</f>
        <v>11</v>
      </c>
      <c r="M23" s="23">
        <f>IFERROR(VLOOKUP($B23,IND!$B$3:$Q$66,16,0),0)</f>
        <v>4</v>
      </c>
      <c r="N23" s="275">
        <f t="shared" si="13"/>
        <v>133</v>
      </c>
      <c r="O23" s="6"/>
      <c r="R23" s="42"/>
      <c r="S23" s="42"/>
      <c r="T23" s="42"/>
      <c r="U23" s="42"/>
      <c r="V23" s="42"/>
      <c r="W23" s="42"/>
    </row>
    <row r="24" spans="1:23" ht="15" thickBot="1" x14ac:dyDescent="0.35">
      <c r="B24" s="181" t="s">
        <v>655</v>
      </c>
      <c r="C24" s="182">
        <f>IFERROR(SUM(C19:C23)-LARGE(C19:C23,2)-LARGE(C19:C23,1),0)</f>
        <v>17</v>
      </c>
      <c r="D24" s="182">
        <f t="shared" ref="D24:M24" si="14">IFERROR(SUM(D19:D23)-LARGE(D19:D23,2)-LARGE(D19:D23,1),0)</f>
        <v>11</v>
      </c>
      <c r="E24" s="182">
        <f t="shared" si="14"/>
        <v>13</v>
      </c>
      <c r="F24" s="182">
        <f t="shared" si="14"/>
        <v>20</v>
      </c>
      <c r="G24" s="182">
        <f t="shared" si="14"/>
        <v>30</v>
      </c>
      <c r="H24" s="182">
        <f t="shared" si="14"/>
        <v>15</v>
      </c>
      <c r="I24" s="182">
        <f t="shared" si="14"/>
        <v>19</v>
      </c>
      <c r="J24" s="182">
        <f t="shared" si="14"/>
        <v>31</v>
      </c>
      <c r="K24" s="182">
        <f t="shared" si="14"/>
        <v>33</v>
      </c>
      <c r="L24" s="182">
        <f t="shared" si="14"/>
        <v>16</v>
      </c>
      <c r="M24" s="182">
        <f t="shared" si="14"/>
        <v>10</v>
      </c>
      <c r="N24" s="182">
        <f>SUM(C24:M24)</f>
        <v>215</v>
      </c>
      <c r="O24" s="6"/>
      <c r="R24" s="17" t="s">
        <v>663</v>
      </c>
      <c r="S24" s="42"/>
      <c r="T24" s="42" t="s">
        <v>663</v>
      </c>
      <c r="U24" s="42"/>
      <c r="V24" s="17" t="s">
        <v>663</v>
      </c>
      <c r="W24" s="42"/>
    </row>
    <row r="25" spans="1:23" x14ac:dyDescent="0.3">
      <c r="B25" s="5"/>
      <c r="C25" s="5"/>
      <c r="D25" s="5"/>
      <c r="E25" s="5"/>
      <c r="F25" s="5"/>
      <c r="G25" s="5"/>
      <c r="H25" s="5"/>
      <c r="I25" s="5"/>
      <c r="J25" s="5"/>
      <c r="K25" s="5"/>
      <c r="L25" s="5"/>
      <c r="M25" s="5"/>
      <c r="N25" s="7"/>
      <c r="O25" s="6"/>
      <c r="R25" s="17" t="s">
        <v>671</v>
      </c>
      <c r="S25" s="42"/>
      <c r="T25" s="17" t="s">
        <v>672</v>
      </c>
      <c r="U25" s="42"/>
      <c r="V25" s="17" t="s">
        <v>673</v>
      </c>
      <c r="W25" s="42"/>
    </row>
    <row r="26" spans="1:23" x14ac:dyDescent="0.3">
      <c r="B26" s="177"/>
      <c r="C26" s="1"/>
      <c r="D26" s="1" t="s">
        <v>639</v>
      </c>
      <c r="E26" s="1" t="s">
        <v>640</v>
      </c>
      <c r="F26" s="1" t="s">
        <v>641</v>
      </c>
      <c r="G26" s="1" t="s">
        <v>642</v>
      </c>
      <c r="H26" s="1" t="s">
        <v>643</v>
      </c>
      <c r="I26" s="1" t="s">
        <v>644</v>
      </c>
      <c r="J26" s="1" t="s">
        <v>645</v>
      </c>
      <c r="K26" s="1" t="s">
        <v>646</v>
      </c>
      <c r="L26" s="1" t="s">
        <v>647</v>
      </c>
      <c r="M26" s="1" t="s">
        <v>648</v>
      </c>
      <c r="N26" s="3" t="s">
        <v>653</v>
      </c>
      <c r="O26" s="6"/>
      <c r="R26" s="17" t="s">
        <v>12</v>
      </c>
      <c r="S26" s="42"/>
      <c r="T26" s="17"/>
      <c r="U26" s="42"/>
      <c r="V26" s="17" t="s">
        <v>300</v>
      </c>
      <c r="W26" s="42"/>
    </row>
    <row r="27" spans="1:23" x14ac:dyDescent="0.3">
      <c r="B27" s="76" t="s">
        <v>176</v>
      </c>
      <c r="C27" s="23">
        <v>8</v>
      </c>
      <c r="D27" s="23">
        <v>11</v>
      </c>
      <c r="E27" s="9">
        <v>6</v>
      </c>
      <c r="F27" s="23">
        <f>IFERROR(VLOOKUP($B27,IND!$B$3:$Q$66,9,0),0)</f>
        <v>20</v>
      </c>
      <c r="G27" s="23">
        <f>IFERROR(VLOOKUP($B27,IND!$B$3:$Q$66,10,0),0)</f>
        <v>3</v>
      </c>
      <c r="H27" s="23">
        <f>IFERROR(VLOOKUP($B27,IND!$B$3:$Q$66,11,0),0)</f>
        <v>19</v>
      </c>
      <c r="I27" s="23">
        <f>IFERROR(VLOOKUP($B27,IND!$B$3:$Q$66,12,0),0)</f>
        <v>12</v>
      </c>
      <c r="J27" s="23">
        <f>IFERROR(VLOOKUP($B27,IND!$B$3:$Q$66,13,0),0)</f>
        <v>4</v>
      </c>
      <c r="K27" s="23">
        <f>IFERROR(VLOOKUP($B27,IND!$B$3:$Q$66,14,0),0)</f>
        <v>21</v>
      </c>
      <c r="L27" s="23">
        <f>IFERROR(VLOOKUP($B27,IND!$B$3:$Q$66,15,0),0)</f>
        <v>9</v>
      </c>
      <c r="M27" s="23">
        <f>IFERROR(VLOOKUP($B27,IND!$B$3:$Q$66,16,0),0)</f>
        <v>12</v>
      </c>
      <c r="N27" s="275">
        <f>SUM(C27:M27)</f>
        <v>125</v>
      </c>
      <c r="O27" s="6"/>
      <c r="R27" s="17" t="s">
        <v>674</v>
      </c>
      <c r="S27" s="42"/>
      <c r="T27" s="17" t="s">
        <v>30</v>
      </c>
      <c r="U27" s="42"/>
      <c r="V27" s="17" t="s">
        <v>410</v>
      </c>
      <c r="W27" s="42"/>
    </row>
    <row r="28" spans="1:23" x14ac:dyDescent="0.3">
      <c r="B28" s="76" t="s">
        <v>77</v>
      </c>
      <c r="C28" s="23">
        <f>IFERROR(VLOOKUP($B28,IND!$B$3:$Q$66,6,0),0)</f>
        <v>1</v>
      </c>
      <c r="D28" s="23">
        <f>IFERROR(VLOOKUP($B28,IND!$B$3:$Q$66,7,0),0)</f>
        <v>15</v>
      </c>
      <c r="E28" s="15">
        <f>IFERROR(VLOOKUP($B28,IND!$B$3:$Q$66,8,0),0)</f>
        <v>8</v>
      </c>
      <c r="F28" s="23">
        <f>IFERROR(VLOOKUP($B28,IND!$B$3:$Q$66,9,0),0)</f>
        <v>1</v>
      </c>
      <c r="G28" s="23">
        <f>IFERROR(VLOOKUP($B28,IND!$B$3:$Q$66,10,0),0)</f>
        <v>18</v>
      </c>
      <c r="H28" s="23">
        <f>IFERROR(VLOOKUP($B28,IND!$B$3:$Q$66,11,0),0)</f>
        <v>19</v>
      </c>
      <c r="I28" s="23">
        <f>IFERROR(VLOOKUP($B28,IND!$B$3:$Q$66,12,0),0)</f>
        <v>20</v>
      </c>
      <c r="J28" s="23">
        <f>IFERROR(VLOOKUP($B28,IND!$B$3:$Q$66,13,0),0)</f>
        <v>22</v>
      </c>
      <c r="K28" s="23">
        <f>IFERROR(VLOOKUP($B28,IND!$B$3:$Q$66,14,0),0)</f>
        <v>7</v>
      </c>
      <c r="L28" s="23">
        <f>IFERROR(VLOOKUP($B28,IND!$B$3:$Q$66,15,0),0)</f>
        <v>15</v>
      </c>
      <c r="M28" s="23">
        <f>IFERROR(VLOOKUP($B28,IND!$B$3:$Q$66,16,0),0)</f>
        <v>16</v>
      </c>
      <c r="N28" s="275">
        <f t="shared" ref="N28:N31" si="15">SUM(C28:M28)</f>
        <v>142</v>
      </c>
      <c r="O28" s="6"/>
      <c r="R28" s="17" t="s">
        <v>575</v>
      </c>
      <c r="S28" s="42"/>
      <c r="T28" s="17" t="s">
        <v>675</v>
      </c>
      <c r="U28" s="42"/>
      <c r="V28" s="17" t="s">
        <v>370</v>
      </c>
      <c r="W28" s="42"/>
    </row>
    <row r="29" spans="1:23" x14ac:dyDescent="0.3">
      <c r="B29" s="76" t="s">
        <v>30</v>
      </c>
      <c r="C29" s="23">
        <f>IFERROR(VLOOKUP($B29,IND!$B$3:$Q$66,6,0),0)</f>
        <v>12</v>
      </c>
      <c r="D29" s="23">
        <f>IFERROR(VLOOKUP($B29,IND!$B$3:$Q$66,7,0),0)</f>
        <v>12</v>
      </c>
      <c r="E29" s="15">
        <f>IFERROR(VLOOKUP($B29,IND!$B$3:$Q$66,8,0),0)</f>
        <v>3</v>
      </c>
      <c r="F29" s="23">
        <f>IFERROR(VLOOKUP($B29,IND!$B$3:$Q$66,9,0),0)</f>
        <v>2</v>
      </c>
      <c r="G29" s="23">
        <f>IFERROR(VLOOKUP($B29,IND!$B$3:$Q$66,10,0),0)</f>
        <v>16</v>
      </c>
      <c r="H29" s="23">
        <f>IFERROR(VLOOKUP($B29,IND!$B$3:$Q$66,11,0),0)</f>
        <v>4</v>
      </c>
      <c r="I29" s="23">
        <f>IFERROR(VLOOKUP($B29,IND!$B$3:$Q$66,12,0),0)</f>
        <v>11</v>
      </c>
      <c r="J29" s="23">
        <f>IFERROR(VLOOKUP($B29,IND!$B$3:$Q$66,13,0),0)</f>
        <v>8</v>
      </c>
      <c r="K29" s="23">
        <f>IFERROR(VLOOKUP($B29,IND!$B$3:$Q$66,14,0),0)</f>
        <v>21</v>
      </c>
      <c r="L29" s="23">
        <f>IFERROR(VLOOKUP($B29,IND!$B$3:$Q$66,15,0),0)</f>
        <v>7</v>
      </c>
      <c r="M29" s="23">
        <f>IFERROR(VLOOKUP($B29,IND!$B$3:$Q$66,16,0),0)</f>
        <v>1</v>
      </c>
      <c r="N29" s="275">
        <f t="shared" si="15"/>
        <v>97</v>
      </c>
      <c r="O29" s="6"/>
      <c r="R29" s="17"/>
      <c r="S29" s="42"/>
      <c r="T29" s="17"/>
      <c r="U29" s="42"/>
      <c r="V29" s="17"/>
      <c r="W29" s="42"/>
    </row>
    <row r="30" spans="1:23" x14ac:dyDescent="0.3">
      <c r="B30" s="76" t="s">
        <v>649</v>
      </c>
      <c r="C30" s="23">
        <f>IFERROR(VLOOKUP($B30,IND!$B$3:$Q$66,6,0),0)</f>
        <v>4</v>
      </c>
      <c r="D30" s="23">
        <f>IFERROR(VLOOKUP($B30,IND!$B$3:$Q$66,7,0),0)</f>
        <v>5</v>
      </c>
      <c r="E30" s="15">
        <f>IFERROR(VLOOKUP($B30,IND!$B$3:$Q$66,8,0),0)</f>
        <v>4</v>
      </c>
      <c r="F30" s="23">
        <f>IFERROR(VLOOKUP($B30,IND!$B$3:$Q$66,9,0),0)</f>
        <v>5</v>
      </c>
      <c r="G30" s="23">
        <f>IFERROR(VLOOKUP($B30,IND!$B$3:$Q$66,10,0),0)</f>
        <v>9</v>
      </c>
      <c r="H30" s="23">
        <f>IFERROR(VLOOKUP($B30,IND!$B$3:$Q$66,11,0),0)</f>
        <v>2</v>
      </c>
      <c r="I30" s="23">
        <f>IFERROR(VLOOKUP($B30,IND!$B$3:$Q$66,12,0),0)</f>
        <v>6</v>
      </c>
      <c r="J30" s="23">
        <f>IFERROR(VLOOKUP($B30,IND!$B$3:$Q$66,13,0),0)</f>
        <v>5</v>
      </c>
      <c r="K30" s="23">
        <f>IFERROR(VLOOKUP($B30,IND!$B$3:$Q$66,14,0),0)</f>
        <v>3</v>
      </c>
      <c r="L30" s="23">
        <f>IFERROR(VLOOKUP($B30,IND!$B$3:$Q$66,15,0),0)</f>
        <v>2</v>
      </c>
      <c r="M30" s="23">
        <f>IFERROR(VLOOKUP($B30,IND!$B$3:$Q$66,16,0),0)</f>
        <v>3</v>
      </c>
      <c r="N30" s="275">
        <f t="shared" si="15"/>
        <v>48</v>
      </c>
      <c r="O30" s="6"/>
      <c r="R30" s="17" t="s">
        <v>676</v>
      </c>
      <c r="S30" s="42"/>
      <c r="T30" s="17" t="s">
        <v>614</v>
      </c>
      <c r="U30" s="42"/>
      <c r="V30" s="17" t="s">
        <v>677</v>
      </c>
      <c r="W30" s="42"/>
    </row>
    <row r="31" spans="1:23" ht="15" thickBot="1" x14ac:dyDescent="0.35">
      <c r="B31" s="178" t="s">
        <v>383</v>
      </c>
      <c r="C31" s="179">
        <f>IFERROR(VLOOKUP($B31,IND!$B$3:$Q$66,6,0),0)</f>
        <v>1</v>
      </c>
      <c r="D31" s="23">
        <f>IFERROR(VLOOKUP($B31,IND!$B$3:$Q$66,7,0),0)</f>
        <v>1</v>
      </c>
      <c r="E31" s="180">
        <f>IFERROR(VLOOKUP($B31,IND!$B$3:$Q$66,8,0),0)</f>
        <v>5</v>
      </c>
      <c r="F31" s="179">
        <f>IFERROR(VLOOKUP($B31,IND!$B$3:$Q$66,9,0),0)</f>
        <v>5</v>
      </c>
      <c r="G31" s="179">
        <f>IFERROR(VLOOKUP($B31,IND!$B$3:$Q$66,10,0),0)</f>
        <v>1</v>
      </c>
      <c r="H31" s="179">
        <f>IFERROR(VLOOKUP($B31,IND!$B$3:$Q$66,11,0),0)</f>
        <v>2</v>
      </c>
      <c r="I31" s="179">
        <f>IFERROR(VLOOKUP($B31,IND!$B$3:$Q$66,12,0),0)</f>
        <v>2</v>
      </c>
      <c r="J31" s="23">
        <f>IFERROR(VLOOKUP($B31,IND!$B$3:$Q$66,13,0),0)</f>
        <v>10</v>
      </c>
      <c r="K31" s="23">
        <f>IFERROR(VLOOKUP($B31,IND!$B$3:$Q$66,14,0),0)</f>
        <v>1</v>
      </c>
      <c r="L31" s="23">
        <f>IFERROR(VLOOKUP($B31,IND!$B$3:$Q$66,15,0),0)</f>
        <v>4</v>
      </c>
      <c r="M31" s="179">
        <f>IFERROR(VLOOKUP($B31,IND!$B$3:$Q$66,16,0),0)</f>
        <v>1</v>
      </c>
      <c r="N31" s="275">
        <f t="shared" si="15"/>
        <v>33</v>
      </c>
      <c r="O31" s="6"/>
      <c r="R31" s="17"/>
      <c r="S31" s="42"/>
      <c r="T31" s="17"/>
      <c r="U31" s="42"/>
      <c r="V31" s="42"/>
      <c r="W31" s="42"/>
    </row>
    <row r="32" spans="1:23" ht="15" thickBot="1" x14ac:dyDescent="0.35">
      <c r="B32" s="181" t="s">
        <v>654</v>
      </c>
      <c r="C32" s="182">
        <v>6</v>
      </c>
      <c r="D32" s="182">
        <f t="shared" ref="D32:I32" si="16">IFERROR(SUM(D27:D31)-LARGE(D27:D31,2)-LARGE(D27:D31,1),0)</f>
        <v>17</v>
      </c>
      <c r="E32" s="182">
        <f t="shared" si="16"/>
        <v>12</v>
      </c>
      <c r="F32" s="182">
        <f t="shared" si="16"/>
        <v>8</v>
      </c>
      <c r="G32" s="182">
        <f t="shared" si="16"/>
        <v>13</v>
      </c>
      <c r="H32" s="182">
        <f t="shared" si="16"/>
        <v>8</v>
      </c>
      <c r="I32" s="182">
        <f t="shared" si="16"/>
        <v>19</v>
      </c>
      <c r="J32" s="182">
        <f>IFERROR(SUM(J27:J31)-LARGE(J27:J31,2)-LARGE(J27:J31,1),0)</f>
        <v>17</v>
      </c>
      <c r="K32" s="182">
        <f t="shared" ref="K32:M32" si="17">IFERROR(SUM(K27:K31)-LARGE(K27:K31,2)-LARGE(K27:K31,1),0)</f>
        <v>11</v>
      </c>
      <c r="L32" s="182">
        <f t="shared" si="17"/>
        <v>13</v>
      </c>
      <c r="M32" s="182">
        <f t="shared" si="17"/>
        <v>5</v>
      </c>
      <c r="N32" s="182">
        <f>SUM(C32:M32)</f>
        <v>129</v>
      </c>
      <c r="O32" s="6"/>
      <c r="R32" s="42" t="s">
        <v>663</v>
      </c>
      <c r="S32" s="42"/>
      <c r="T32" s="42" t="s">
        <v>663</v>
      </c>
      <c r="U32" s="42"/>
      <c r="V32" s="17" t="s">
        <v>663</v>
      </c>
      <c r="W32" s="42"/>
    </row>
    <row r="33" spans="2:23" x14ac:dyDescent="0.3">
      <c r="B33" s="5"/>
      <c r="C33" s="5"/>
      <c r="D33" s="5"/>
      <c r="E33" s="5"/>
      <c r="F33" s="5"/>
      <c r="G33" s="5"/>
      <c r="H33" s="5"/>
      <c r="I33" s="5"/>
      <c r="J33" s="5"/>
      <c r="K33" s="5"/>
      <c r="L33" s="5"/>
      <c r="M33" s="57"/>
      <c r="N33" s="7"/>
      <c r="O33" s="6"/>
      <c r="R33" s="42" t="s">
        <v>655</v>
      </c>
      <c r="S33" s="42"/>
      <c r="T33" s="17" t="s">
        <v>678</v>
      </c>
      <c r="U33" s="42"/>
      <c r="V33" s="17"/>
      <c r="W33" s="42"/>
    </row>
    <row r="34" spans="2:23" x14ac:dyDescent="0.3">
      <c r="B34" s="22"/>
      <c r="C34" s="1"/>
      <c r="D34" s="1" t="s">
        <v>639</v>
      </c>
      <c r="E34" s="1" t="s">
        <v>640</v>
      </c>
      <c r="F34" s="1" t="s">
        <v>641</v>
      </c>
      <c r="G34" s="1" t="s">
        <v>642</v>
      </c>
      <c r="H34" s="1" t="s">
        <v>643</v>
      </c>
      <c r="I34" s="1" t="s">
        <v>644</v>
      </c>
      <c r="J34" s="1" t="s">
        <v>645</v>
      </c>
      <c r="K34" s="1" t="s">
        <v>646</v>
      </c>
      <c r="L34" s="1" t="s">
        <v>647</v>
      </c>
      <c r="M34" s="1" t="s">
        <v>648</v>
      </c>
      <c r="N34" s="3" t="s">
        <v>653</v>
      </c>
      <c r="O34" s="6"/>
      <c r="R34" s="17" t="s">
        <v>600</v>
      </c>
      <c r="S34" s="42"/>
      <c r="T34" s="17" t="s">
        <v>176</v>
      </c>
      <c r="U34" s="42"/>
      <c r="V34" s="17" t="s">
        <v>679</v>
      </c>
      <c r="W34" s="42"/>
    </row>
    <row r="35" spans="2:23" x14ac:dyDescent="0.3">
      <c r="B35" s="76" t="s">
        <v>8</v>
      </c>
      <c r="C35" s="23">
        <f>IFERROR(VLOOKUP($B35,IND!$B$3:$Q$66,6,0),0)</f>
        <v>11</v>
      </c>
      <c r="D35" s="23">
        <f>IFERROR(VLOOKUP($B35,IND!$B$3:$Q$66,7,0),0)</f>
        <v>16</v>
      </c>
      <c r="E35" s="9">
        <f>IFERROR(VLOOKUP($B35,IND!$B$3:$Q$66,8,0),0)</f>
        <v>3</v>
      </c>
      <c r="F35" s="23">
        <f>IFERROR(VLOOKUP($B35,IND!$B$3:$Q$66,9,0),0)</f>
        <v>6</v>
      </c>
      <c r="G35" s="23">
        <f>IFERROR(VLOOKUP($B35,IND!$B$3:$Q$66,10,0),0)</f>
        <v>8</v>
      </c>
      <c r="H35" s="23">
        <f>IFERROR(VLOOKUP($B35,IND!$B$3:$Q$66,11,0),0)</f>
        <v>1</v>
      </c>
      <c r="I35" s="23">
        <f>IFERROR(VLOOKUP($B35,IND!$B$3:$Q$66,12,0),0)</f>
        <v>3</v>
      </c>
      <c r="J35" s="23">
        <f>IFERROR(VLOOKUP($B35,IND!$B$3:$Q$66,13,0),0)</f>
        <v>8</v>
      </c>
      <c r="K35" s="23">
        <f>IFERROR(VLOOKUP($B35,IND!$B$3:$Q$66,14,0),0)</f>
        <v>21</v>
      </c>
      <c r="L35" s="23">
        <f>IFERROR(VLOOKUP($B35,IND!$B$3:$Q$66,15,0),0)</f>
        <v>1</v>
      </c>
      <c r="M35" s="23">
        <f>IFERROR(VLOOKUP($B35,IND!$B$3:$Q$66,16,0),0)</f>
        <v>9</v>
      </c>
      <c r="N35" s="275">
        <f>SUM(C35:M35)</f>
        <v>87</v>
      </c>
      <c r="O35" s="6"/>
      <c r="R35" s="17" t="s">
        <v>420</v>
      </c>
      <c r="S35" s="42"/>
      <c r="T35" s="17" t="s">
        <v>680</v>
      </c>
      <c r="U35" s="42"/>
      <c r="V35" s="17" t="s">
        <v>681</v>
      </c>
      <c r="W35" s="42"/>
    </row>
    <row r="36" spans="2:23" x14ac:dyDescent="0.3">
      <c r="B36" s="76" t="s">
        <v>117</v>
      </c>
      <c r="C36" s="23">
        <f>IFERROR(VLOOKUP($B36,IND!$B$3:$Q$66,6,0),0)</f>
        <v>6</v>
      </c>
      <c r="D36" s="23">
        <f>IFERROR(VLOOKUP($B36,IND!$B$3:$Q$66,7,0),0)</f>
        <v>13</v>
      </c>
      <c r="E36" s="15">
        <f>IFERROR(VLOOKUP($B36,IND!$B$3:$Q$66,8,0),0)</f>
        <v>11</v>
      </c>
      <c r="F36" s="23">
        <f>IFERROR(VLOOKUP($B36,IND!$B$3:$Q$66,9,0),0)</f>
        <v>15</v>
      </c>
      <c r="G36" s="23">
        <f>IFERROR(VLOOKUP($B36,IND!$B$3:$Q$66,10,0),0)</f>
        <v>12</v>
      </c>
      <c r="H36" s="23">
        <f>IFERROR(VLOOKUP($B36,IND!$B$3:$Q$66,11,0),0)</f>
        <v>5</v>
      </c>
      <c r="I36" s="23">
        <f>IFERROR(VLOOKUP($B36,IND!$B$3:$Q$66,12,0),0)</f>
        <v>13</v>
      </c>
      <c r="J36" s="23">
        <f>IFERROR(VLOOKUP($B36,IND!$B$3:$Q$66,13,0),0)</f>
        <v>27</v>
      </c>
      <c r="K36" s="23">
        <f>IFERROR(VLOOKUP($B36,IND!$B$3:$Q$66,14,0),0)</f>
        <v>21</v>
      </c>
      <c r="L36" s="23">
        <f>IFERROR(VLOOKUP($B36,IND!$B$3:$Q$66,15,0),0)</f>
        <v>31</v>
      </c>
      <c r="M36" s="23">
        <f>IFERROR(VLOOKUP($B36,IND!$B$3:$Q$66,16,0),0)</f>
        <v>26</v>
      </c>
      <c r="N36" s="275">
        <f t="shared" ref="N36:N39" si="18">SUM(C36:M36)</f>
        <v>180</v>
      </c>
      <c r="O36" s="6"/>
      <c r="R36" s="17" t="s">
        <v>448</v>
      </c>
      <c r="S36" s="42"/>
      <c r="T36" s="17" t="s">
        <v>649</v>
      </c>
      <c r="U36" s="42"/>
      <c r="V36" s="17" t="s">
        <v>396</v>
      </c>
      <c r="W36" s="42"/>
    </row>
    <row r="37" spans="2:23" x14ac:dyDescent="0.3">
      <c r="B37" s="76" t="s">
        <v>173</v>
      </c>
      <c r="C37" s="23">
        <f>IFERROR(VLOOKUP($B37,IND!$B$3:$Q$66,6,0),0)</f>
        <v>5</v>
      </c>
      <c r="D37" s="23">
        <f>IFERROR(VLOOKUP($B37,IND!$B$3:$Q$66,7,0),0)</f>
        <v>17</v>
      </c>
      <c r="E37" s="15">
        <f>IFERROR(VLOOKUP($B37,IND!$B$3:$Q$66,8,0),0)</f>
        <v>15</v>
      </c>
      <c r="F37" s="23">
        <f>IFERROR(VLOOKUP($B37,IND!$B$3:$Q$66,9,0),0)</f>
        <v>25</v>
      </c>
      <c r="G37" s="23">
        <f>IFERROR(VLOOKUP($B37,IND!$B$3:$Q$66,10,0),0)</f>
        <v>10</v>
      </c>
      <c r="H37" s="23">
        <f>IFERROR(VLOOKUP($B37,IND!$B$3:$Q$66,11,0),0)</f>
        <v>3</v>
      </c>
      <c r="I37" s="23">
        <f>IFERROR(VLOOKUP($B37,IND!$B$3:$Q$66,12,0),0)</f>
        <v>6</v>
      </c>
      <c r="J37" s="23">
        <f>IFERROR(VLOOKUP($B37,IND!$B$3:$Q$66,13,0),0)</f>
        <v>27</v>
      </c>
      <c r="K37" s="23">
        <f>IFERROR(VLOOKUP($B37,IND!$B$3:$Q$66,14,0),0)</f>
        <v>21</v>
      </c>
      <c r="L37" s="23">
        <f>IFERROR(VLOOKUP($B37,IND!$B$3:$Q$66,15,0),0)</f>
        <v>14</v>
      </c>
      <c r="M37" s="23">
        <f>IFERROR(VLOOKUP($B37,IND!$B$3:$Q$66,16,0),0)</f>
        <v>13</v>
      </c>
      <c r="N37" s="275">
        <f t="shared" si="18"/>
        <v>156</v>
      </c>
      <c r="O37" s="6"/>
      <c r="R37" s="17" t="s">
        <v>359</v>
      </c>
      <c r="S37" s="42"/>
      <c r="T37" s="17" t="s">
        <v>543</v>
      </c>
      <c r="U37" s="42"/>
      <c r="V37" s="17" t="s">
        <v>682</v>
      </c>
      <c r="W37" s="42"/>
    </row>
    <row r="38" spans="2:23" x14ac:dyDescent="0.3">
      <c r="B38" s="76" t="s">
        <v>161</v>
      </c>
      <c r="C38" s="23">
        <f>IFERROR(VLOOKUP($B38,IND!$B$3:$Q$66,6,0),0)</f>
        <v>15</v>
      </c>
      <c r="D38" s="23">
        <f>IFERROR(VLOOKUP($B38,IND!$B$3:$Q$66,7,0),0)</f>
        <v>3</v>
      </c>
      <c r="E38" s="15">
        <f>IFERROR(VLOOKUP($B38,IND!$B$3:$Q$66,8,0),0)</f>
        <v>10</v>
      </c>
      <c r="F38" s="23">
        <f>IFERROR(VLOOKUP($B38,IND!$B$3:$Q$66,9,0),0)</f>
        <v>7</v>
      </c>
      <c r="G38" s="23">
        <f>IFERROR(VLOOKUP($B38,IND!$B$3:$Q$66,10,0),0)</f>
        <v>25</v>
      </c>
      <c r="H38" s="23">
        <f>IFERROR(VLOOKUP($B38,IND!$B$3:$Q$66,11,0),0)</f>
        <v>7</v>
      </c>
      <c r="I38" s="23">
        <f>IFERROR(VLOOKUP($B38,IND!$B$3:$Q$66,12,0),0)</f>
        <v>24</v>
      </c>
      <c r="J38" s="23">
        <f>IFERROR(VLOOKUP($B38,IND!$B$3:$Q$66,13,0),0)</f>
        <v>7</v>
      </c>
      <c r="K38" s="23">
        <f>IFERROR(VLOOKUP($B38,IND!$B$3:$Q$66,14,0),0)</f>
        <v>13</v>
      </c>
      <c r="L38" s="23">
        <f>IFERROR(VLOOKUP($B38,IND!$B$3:$Q$66,15,0),0)</f>
        <v>31</v>
      </c>
      <c r="M38" s="23">
        <f>IFERROR(VLOOKUP($B38,IND!$B$3:$Q$66,16,0),0)</f>
        <v>26</v>
      </c>
      <c r="N38" s="275">
        <f t="shared" si="18"/>
        <v>168</v>
      </c>
      <c r="O38" s="6"/>
      <c r="R38" s="42"/>
      <c r="S38" s="42"/>
      <c r="T38" s="42"/>
      <c r="U38" s="42"/>
      <c r="V38" s="17"/>
      <c r="W38" s="42"/>
    </row>
    <row r="39" spans="2:23" ht="15" thickBot="1" x14ac:dyDescent="0.35">
      <c r="B39" s="178" t="s">
        <v>112</v>
      </c>
      <c r="C39" s="179">
        <f>IFERROR(VLOOKUP($B39,IND!$B$3:$Q$66,6,0),0)</f>
        <v>25</v>
      </c>
      <c r="D39" s="23">
        <f>IFERROR(VLOOKUP($B39,IND!$B$3:$Q$66,7,0),0)</f>
        <v>28</v>
      </c>
      <c r="E39" s="180">
        <f>IFERROR(VLOOKUP($B39,IND!$B$3:$Q$66,8,0),0)</f>
        <v>9</v>
      </c>
      <c r="F39" s="179">
        <f>IFERROR(VLOOKUP($B39,IND!$B$3:$Q$66,9,0),0)</f>
        <v>25</v>
      </c>
      <c r="G39" s="179">
        <f>IFERROR(VLOOKUP($B39,IND!$B$3:$Q$66,10,0),0)</f>
        <v>25</v>
      </c>
      <c r="H39" s="179">
        <f>IFERROR(VLOOKUP($B39,IND!$B$3:$Q$66,11,0),0)</f>
        <v>24</v>
      </c>
      <c r="I39" s="179">
        <f>IFERROR(VLOOKUP($B39,IND!$B$3:$Q$66,12,0),0)</f>
        <v>24</v>
      </c>
      <c r="J39" s="23">
        <f>IFERROR(VLOOKUP($B39,IND!$B$3:$Q$66,13,0),0)</f>
        <v>22</v>
      </c>
      <c r="K39" s="23">
        <f>IFERROR(VLOOKUP($B39,IND!$B$3:$Q$66,14,0),0)</f>
        <v>26</v>
      </c>
      <c r="L39" s="23">
        <f>IFERROR(VLOOKUP($B39,IND!$B$3:$Q$66,15,0),0)</f>
        <v>31</v>
      </c>
      <c r="M39" s="179">
        <f>IFERROR(VLOOKUP($B39,IND!$B$3:$Q$66,16,0),0)</f>
        <v>0</v>
      </c>
      <c r="N39" s="275">
        <f t="shared" si="18"/>
        <v>239</v>
      </c>
      <c r="O39" s="6"/>
      <c r="R39" s="42"/>
      <c r="S39" s="42"/>
      <c r="T39" s="42"/>
      <c r="U39" s="42"/>
      <c r="V39" s="17"/>
      <c r="W39" s="42"/>
    </row>
    <row r="40" spans="2:23" ht="15" thickBot="1" x14ac:dyDescent="0.35">
      <c r="B40" s="181" t="s">
        <v>656</v>
      </c>
      <c r="C40" s="182">
        <f>IFERROR(SUM(C35:C39)-LARGE(C35:C39,2)-LARGE(C35:C39,1),0)</f>
        <v>22</v>
      </c>
      <c r="D40" s="182">
        <f t="shared" ref="D40" si="19">IFERROR(SUM(D35:D39)-LARGE(D35:D39,2)-LARGE(D35:D39,1),0)</f>
        <v>32</v>
      </c>
      <c r="E40" s="182">
        <f t="shared" ref="E40" si="20">IFERROR(SUM(E35:E39)-LARGE(E35:E39,2)-LARGE(E35:E39,1),0)</f>
        <v>22</v>
      </c>
      <c r="F40" s="182">
        <f t="shared" ref="F40" si="21">IFERROR(SUM(F35:F39)-LARGE(F35:F39,2)-LARGE(F35:F39,1),0)</f>
        <v>28</v>
      </c>
      <c r="G40" s="182">
        <f t="shared" ref="G40" si="22">IFERROR(SUM(G35:G39)-LARGE(G35:G39,2)-LARGE(G35:G39,1),0)</f>
        <v>30</v>
      </c>
      <c r="H40" s="182">
        <f t="shared" ref="H40" si="23">IFERROR(SUM(H35:H39)-LARGE(H35:H39,2)-LARGE(H35:H39,1),0)</f>
        <v>9</v>
      </c>
      <c r="I40" s="182">
        <f t="shared" ref="I40" si="24">IFERROR(SUM(I35:I39)-LARGE(I35:I39,2)-LARGE(I35:I39,1),0)</f>
        <v>22</v>
      </c>
      <c r="J40" s="182">
        <f>IFERROR(SUM(J35:J39)-LARGE(J35:J39,2)-LARGE(J35:J39,1),0)</f>
        <v>37</v>
      </c>
      <c r="K40" s="182">
        <f t="shared" ref="K40" si="25">IFERROR(SUM(K35:K39)-LARGE(K35:K39,2)-LARGE(K35:K39,1),0)</f>
        <v>55</v>
      </c>
      <c r="L40" s="182">
        <f t="shared" ref="L40" si="26">IFERROR(SUM(L35:L39)-LARGE(L35:L39,2)-LARGE(L35:L39,1),0)</f>
        <v>46</v>
      </c>
      <c r="M40" s="182">
        <f t="shared" ref="M40" si="27">IFERROR(SUM(M35:M39)-LARGE(M35:M39,2)-LARGE(M35:M39,1),0)</f>
        <v>22</v>
      </c>
      <c r="N40" s="182">
        <f>SUM(C40:M40)</f>
        <v>325</v>
      </c>
      <c r="O40" s="6"/>
      <c r="R40" s="42" t="s">
        <v>663</v>
      </c>
      <c r="S40" s="42"/>
      <c r="T40" s="42" t="s">
        <v>663</v>
      </c>
      <c r="U40" s="42"/>
      <c r="V40" s="42" t="s">
        <v>663</v>
      </c>
      <c r="W40" s="42"/>
    </row>
    <row r="41" spans="2:23" x14ac:dyDescent="0.3">
      <c r="B41" s="5"/>
      <c r="C41" s="5"/>
      <c r="D41" s="5"/>
      <c r="E41" s="5"/>
      <c r="F41" s="5"/>
      <c r="G41" s="5"/>
      <c r="H41" s="5"/>
      <c r="I41" s="5"/>
      <c r="J41" s="5"/>
      <c r="K41" s="5"/>
      <c r="L41" s="5"/>
      <c r="M41" s="57"/>
      <c r="N41" s="7"/>
      <c r="O41" s="6"/>
      <c r="R41" s="42"/>
      <c r="S41" s="42"/>
      <c r="T41" s="42"/>
      <c r="U41" s="42"/>
      <c r="V41" s="42"/>
      <c r="W41" s="42"/>
    </row>
    <row r="42" spans="2:23" x14ac:dyDescent="0.3">
      <c r="B42" s="22"/>
      <c r="C42" s="1"/>
      <c r="D42" s="1" t="s">
        <v>639</v>
      </c>
      <c r="E42" s="1" t="s">
        <v>640</v>
      </c>
      <c r="F42" s="1" t="s">
        <v>641</v>
      </c>
      <c r="G42" s="1" t="s">
        <v>642</v>
      </c>
      <c r="H42" s="1" t="s">
        <v>643</v>
      </c>
      <c r="I42" s="1" t="s">
        <v>644</v>
      </c>
      <c r="J42" s="1" t="s">
        <v>645</v>
      </c>
      <c r="K42" s="1" t="s">
        <v>646</v>
      </c>
      <c r="L42" s="1" t="s">
        <v>647</v>
      </c>
      <c r="M42" s="1" t="s">
        <v>648</v>
      </c>
      <c r="N42" s="3" t="s">
        <v>653</v>
      </c>
      <c r="O42" s="6"/>
      <c r="R42" s="17" t="s">
        <v>13</v>
      </c>
      <c r="S42" s="42"/>
      <c r="T42" s="17" t="s">
        <v>175</v>
      </c>
      <c r="U42" s="42"/>
      <c r="V42" s="42" t="s">
        <v>544</v>
      </c>
      <c r="W42" s="42"/>
    </row>
    <row r="43" spans="2:23" x14ac:dyDescent="0.3">
      <c r="B43" s="76" t="s">
        <v>181</v>
      </c>
      <c r="C43" s="23">
        <f>IFERROR(VLOOKUP($B43,IND!$B$3:$Q$66,6,0),0)</f>
        <v>14</v>
      </c>
      <c r="D43" s="23">
        <f>IFERROR(VLOOKUP($B43,IND!$B$3:$Q$66,7,0),0)</f>
        <v>10</v>
      </c>
      <c r="E43" s="9">
        <f>IFERROR(VLOOKUP($B43,IND!$B$3:$Q$66,8,0),0)</f>
        <v>28</v>
      </c>
      <c r="F43" s="23">
        <f>IFERROR(VLOOKUP($B43,IND!$B$3:$Q$66,9,0),0)</f>
        <v>25</v>
      </c>
      <c r="G43" s="23">
        <f>IFERROR(VLOOKUP($B43,IND!$B$3:$Q$66,10,0),0)</f>
        <v>25</v>
      </c>
      <c r="H43" s="23">
        <f>IFERROR(VLOOKUP($B43,IND!$B$3:$Q$66,11,0),0)</f>
        <v>24</v>
      </c>
      <c r="I43" s="23">
        <f>IFERROR(VLOOKUP($B43,IND!$B$3:$Q$66,12,0),0)</f>
        <v>24</v>
      </c>
      <c r="J43" s="23">
        <f>IFERROR(VLOOKUP($B43,IND!$B$3:$Q$66,13,0),0)</f>
        <v>0</v>
      </c>
      <c r="K43" s="23">
        <f>IFERROR(VLOOKUP($B43,IND!$B$3:$Q$66,14,0),0)</f>
        <v>26</v>
      </c>
      <c r="L43" s="23">
        <f>IFERROR(VLOOKUP($B43,IND!$B$3:$Q$66,15,0),0)</f>
        <v>31</v>
      </c>
      <c r="M43" s="23">
        <f>IFERROR(VLOOKUP($B43,IND!$B$3:$Q$66,16,0),0)</f>
        <v>26</v>
      </c>
      <c r="N43" s="275">
        <f>SUM(C43:M43)</f>
        <v>233</v>
      </c>
      <c r="O43" s="6"/>
      <c r="R43" s="17" t="s">
        <v>534</v>
      </c>
      <c r="S43" s="42"/>
      <c r="T43" s="17" t="s">
        <v>683</v>
      </c>
      <c r="U43" s="42"/>
      <c r="V43" s="42" t="s">
        <v>593</v>
      </c>
      <c r="W43" s="42"/>
    </row>
    <row r="44" spans="2:23" x14ac:dyDescent="0.3">
      <c r="B44" s="76" t="s">
        <v>300</v>
      </c>
      <c r="C44" s="23">
        <f>IFERROR(VLOOKUP($B44,IND!$B$3:$Q$66,6,0),0)</f>
        <v>10</v>
      </c>
      <c r="D44" s="23">
        <f>IFERROR(VLOOKUP($B44,IND!$B$3:$Q$66,7,0),0)</f>
        <v>9</v>
      </c>
      <c r="E44" s="15">
        <f>IFERROR(VLOOKUP($B44,IND!$B$3:$Q$66,8,0),0)</f>
        <v>28</v>
      </c>
      <c r="F44" s="23">
        <f>IFERROR(VLOOKUP($B44,IND!$B$3:$Q$66,9,0),0)</f>
        <v>20</v>
      </c>
      <c r="G44" s="23">
        <f>IFERROR(VLOOKUP($B44,IND!$B$3:$Q$66,10,0),0)</f>
        <v>7</v>
      </c>
      <c r="H44" s="23">
        <f>IFERROR(VLOOKUP($B44,IND!$B$3:$Q$66,11,0),0)</f>
        <v>10</v>
      </c>
      <c r="I44" s="23">
        <f>IFERROR(VLOOKUP($B44,IND!$B$3:$Q$66,12,0),0)</f>
        <v>24</v>
      </c>
      <c r="J44" s="23">
        <f>IFERROR(VLOOKUP($B44,IND!$B$3:$Q$66,13,0),0)</f>
        <v>27</v>
      </c>
      <c r="K44" s="23">
        <f>IFERROR(VLOOKUP($B44,IND!$B$3:$Q$66,14,0),0)</f>
        <v>7</v>
      </c>
      <c r="L44" s="23">
        <f>IFERROR(VLOOKUP($B44,IND!$B$3:$Q$66,15,0),0)</f>
        <v>5</v>
      </c>
      <c r="M44" s="23">
        <f>IFERROR(VLOOKUP($B44,IND!$B$3:$Q$66,16,0),0)</f>
        <v>26</v>
      </c>
      <c r="N44" s="275">
        <f t="shared" ref="N44:N47" si="28">SUM(C44:M44)</f>
        <v>173</v>
      </c>
      <c r="O44" s="6"/>
      <c r="R44" s="17" t="s">
        <v>360</v>
      </c>
      <c r="S44" s="42"/>
      <c r="T44" s="17" t="s">
        <v>684</v>
      </c>
      <c r="U44" s="42"/>
      <c r="V44" s="42" t="s">
        <v>608</v>
      </c>
      <c r="W44" s="42"/>
    </row>
    <row r="45" spans="2:23" x14ac:dyDescent="0.3">
      <c r="B45" s="76" t="s">
        <v>177</v>
      </c>
      <c r="C45" s="23">
        <f>IFERROR(VLOOKUP($B45,IND!$B$3:$Q$66,6,0),0)</f>
        <v>10</v>
      </c>
      <c r="D45" s="23">
        <f>IFERROR(VLOOKUP($B45,IND!$B$3:$Q$66,7,0),0)</f>
        <v>4</v>
      </c>
      <c r="E45" s="15">
        <f>IFERROR(VLOOKUP($B45,IND!$B$3:$Q$66,8,0),0)</f>
        <v>16</v>
      </c>
      <c r="F45" s="23">
        <f>IFERROR(VLOOKUP($B45,IND!$B$3:$Q$66,9,0),0)</f>
        <v>4</v>
      </c>
      <c r="G45" s="23">
        <f>IFERROR(VLOOKUP($B45,IND!$B$3:$Q$66,10,0),0)</f>
        <v>14</v>
      </c>
      <c r="H45" s="23">
        <f>IFERROR(VLOOKUP($B45,IND!$B$3:$Q$66,11,0),0)</f>
        <v>14</v>
      </c>
      <c r="I45" s="23">
        <f>IFERROR(VLOOKUP($B45,IND!$B$3:$Q$66,12,0),0)</f>
        <v>24</v>
      </c>
      <c r="J45" s="23">
        <f>IFERROR(VLOOKUP($B45,IND!$B$3:$Q$66,13,0),0)</f>
        <v>15</v>
      </c>
      <c r="K45" s="23">
        <f>IFERROR(VLOOKUP($B45,IND!$B$3:$Q$66,14,0),0)</f>
        <v>11</v>
      </c>
      <c r="L45" s="23">
        <f>IFERROR(VLOOKUP($B45,IND!$B$3:$Q$66,15,0),0)</f>
        <v>6</v>
      </c>
      <c r="M45" s="23">
        <f>IFERROR(VLOOKUP($B45,IND!$B$3:$Q$66,16,0),0)</f>
        <v>12</v>
      </c>
      <c r="N45" s="275">
        <f t="shared" si="28"/>
        <v>130</v>
      </c>
      <c r="O45" s="6"/>
      <c r="R45" s="17" t="s">
        <v>17</v>
      </c>
      <c r="S45" s="42"/>
      <c r="T45" s="17" t="s">
        <v>72</v>
      </c>
      <c r="U45" s="42"/>
      <c r="V45" s="42" t="s">
        <v>569</v>
      </c>
      <c r="W45" s="42"/>
    </row>
    <row r="46" spans="2:23" x14ac:dyDescent="0.3">
      <c r="B46" s="76" t="s">
        <v>101</v>
      </c>
      <c r="C46" s="23">
        <f>IFERROR(VLOOKUP($B46,IND!$B$3:$Q$66,6,0),0)</f>
        <v>11</v>
      </c>
      <c r="D46" s="23">
        <f>IFERROR(VLOOKUP($B46,IND!$B$3:$Q$66,7,0),0)</f>
        <v>15</v>
      </c>
      <c r="E46" s="15">
        <f>IFERROR(VLOOKUP($B46,IND!$B$3:$Q$66,8,0),0)</f>
        <v>8</v>
      </c>
      <c r="F46" s="23">
        <f>IFERROR(VLOOKUP($B46,IND!$B$3:$Q$66,9,0),0)</f>
        <v>20</v>
      </c>
      <c r="G46" s="23">
        <f>IFERROR(VLOOKUP($B46,IND!$B$3:$Q$66,10,0),0)</f>
        <v>14</v>
      </c>
      <c r="H46" s="23">
        <f>IFERROR(VLOOKUP($B46,IND!$B$3:$Q$66,11,0),0)</f>
        <v>8</v>
      </c>
      <c r="I46" s="23">
        <f>IFERROR(VLOOKUP($B46,IND!$B$3:$Q$66,12,0),0)</f>
        <v>15</v>
      </c>
      <c r="J46" s="23">
        <f>IFERROR(VLOOKUP($B46,IND!$B$3:$Q$66,13,0),0)</f>
        <v>10</v>
      </c>
      <c r="K46" s="23">
        <f>IFERROR(VLOOKUP($B46,IND!$B$3:$Q$66,14,0),0)</f>
        <v>26</v>
      </c>
      <c r="L46" s="23">
        <f>IFERROR(VLOOKUP($B46,IND!$B$3:$Q$66,15,0),0)</f>
        <v>10</v>
      </c>
      <c r="M46" s="23">
        <f>IFERROR(VLOOKUP($B46,IND!$B$3:$Q$66,16,0),0)</f>
        <v>5</v>
      </c>
      <c r="N46" s="275">
        <f t="shared" si="28"/>
        <v>142</v>
      </c>
      <c r="O46" s="6"/>
      <c r="R46" s="17" t="s">
        <v>158</v>
      </c>
      <c r="S46" s="42"/>
      <c r="T46" s="17" t="s">
        <v>573</v>
      </c>
      <c r="U46" s="42"/>
      <c r="V46" s="42" t="s">
        <v>369</v>
      </c>
      <c r="W46" s="42"/>
    </row>
    <row r="47" spans="2:23" ht="15" thickBot="1" x14ac:dyDescent="0.35">
      <c r="B47" s="178" t="s">
        <v>313</v>
      </c>
      <c r="C47" s="179">
        <f>IFERROR(VLOOKUP($B47,IND!$B$3:$Q$66,6,0),0)</f>
        <v>15</v>
      </c>
      <c r="D47" s="23">
        <f>IFERROR(VLOOKUP($B47,IND!$B$3:$Q$66,7,0),0)</f>
        <v>9</v>
      </c>
      <c r="E47" s="180">
        <f>IFERROR(VLOOKUP($B47,IND!$B$3:$Q$66,8,0),0)</f>
        <v>28</v>
      </c>
      <c r="F47" s="179">
        <f>IFERROR(VLOOKUP($B47,IND!$B$3:$Q$66,9,0),0)</f>
        <v>14</v>
      </c>
      <c r="G47" s="179">
        <f>IFERROR(VLOOKUP($B47,IND!$B$3:$Q$66,10,0),0)</f>
        <v>18</v>
      </c>
      <c r="H47" s="179">
        <f>IFERROR(VLOOKUP($B47,IND!$B$3:$Q$66,11,0),0)</f>
        <v>8</v>
      </c>
      <c r="I47" s="179">
        <f>IFERROR(VLOOKUP($B47,IND!$B$3:$Q$66,12,0),0)</f>
        <v>9</v>
      </c>
      <c r="J47" s="23">
        <f>IFERROR(VLOOKUP($B47,IND!$B$3:$Q$66,13,0),0)</f>
        <v>27</v>
      </c>
      <c r="K47" s="23">
        <f>IFERROR(VLOOKUP($B47,IND!$B$3:$Q$66,14,0),0)</f>
        <v>10</v>
      </c>
      <c r="L47" s="23">
        <f>IFERROR(VLOOKUP($B47,IND!$B$3:$Q$66,15,0),0)</f>
        <v>18</v>
      </c>
      <c r="M47" s="179">
        <f>IFERROR(VLOOKUP($B47,IND!$B$3:$Q$66,16,0),0)</f>
        <v>26</v>
      </c>
      <c r="N47" s="275">
        <f t="shared" si="28"/>
        <v>182</v>
      </c>
      <c r="O47" s="6"/>
      <c r="R47" s="42"/>
      <c r="S47" s="42"/>
      <c r="T47" s="42"/>
      <c r="U47" s="42"/>
      <c r="V47" s="42"/>
      <c r="W47" s="42"/>
    </row>
    <row r="48" spans="2:23" ht="15" thickBot="1" x14ac:dyDescent="0.35">
      <c r="B48" s="181" t="s">
        <v>657</v>
      </c>
      <c r="C48" s="182">
        <f>IFERROR(SUM(C43:C47)-LARGE(C43:C47,2)-LARGE(C43:C47,1),0)</f>
        <v>31</v>
      </c>
      <c r="D48" s="182">
        <f t="shared" ref="D48" si="29">IFERROR(SUM(D43:D47)-LARGE(D43:D47,2)-LARGE(D43:D47,1),0)</f>
        <v>22</v>
      </c>
      <c r="E48" s="182">
        <f t="shared" ref="E48" si="30">IFERROR(SUM(E43:E47)-LARGE(E43:E47,2)-LARGE(E43:E47,1),0)</f>
        <v>52</v>
      </c>
      <c r="F48" s="182">
        <f t="shared" ref="F48" si="31">IFERROR(SUM(F43:F47)-LARGE(F43:F47,2)-LARGE(F43:F47,1),0)</f>
        <v>38</v>
      </c>
      <c r="G48" s="182">
        <f t="shared" ref="G48" si="32">IFERROR(SUM(G43:G47)-LARGE(G43:G47,2)-LARGE(G43:G47,1),0)</f>
        <v>35</v>
      </c>
      <c r="H48" s="182">
        <f t="shared" ref="H48" si="33">IFERROR(SUM(H43:H47)-LARGE(H43:H47,2)-LARGE(H43:H47,1),0)</f>
        <v>26</v>
      </c>
      <c r="I48" s="182">
        <f t="shared" ref="I48" si="34">IFERROR(SUM(I43:I47)-LARGE(I43:I47,2)-LARGE(I43:I47,1),0)</f>
        <v>48</v>
      </c>
      <c r="J48" s="182">
        <f>IFERROR(SUM(J43:J47)-LARGE(J43:J47,2)-LARGE(J43:J47,1),0)</f>
        <v>25</v>
      </c>
      <c r="K48" s="182">
        <f t="shared" ref="K48" si="35">IFERROR(SUM(K43:K47)-LARGE(K43:K47,2)-LARGE(K43:K47,1),0)</f>
        <v>28</v>
      </c>
      <c r="L48" s="182">
        <f t="shared" ref="L48" si="36">IFERROR(SUM(L43:L47)-LARGE(L43:L47,2)-LARGE(L43:L47,1),0)</f>
        <v>21</v>
      </c>
      <c r="M48" s="182">
        <f t="shared" ref="M48" si="37">IFERROR(SUM(M43:M47)-LARGE(M43:M47,2)-LARGE(M43:M47,1),0)</f>
        <v>43</v>
      </c>
      <c r="N48" s="250">
        <f>SUM(C48:M48)</f>
        <v>369</v>
      </c>
      <c r="O48" s="6"/>
      <c r="R48" s="17" t="s">
        <v>663</v>
      </c>
      <c r="S48" s="42"/>
      <c r="T48" s="42" t="s">
        <v>663</v>
      </c>
      <c r="U48" s="42"/>
      <c r="V48" s="42" t="s">
        <v>663</v>
      </c>
      <c r="W48" s="42"/>
    </row>
    <row r="49" spans="2:23" x14ac:dyDescent="0.3">
      <c r="B49" s="29"/>
      <c r="C49" s="5"/>
      <c r="D49" s="5"/>
      <c r="E49" s="5"/>
      <c r="F49" s="5"/>
      <c r="G49" s="5"/>
      <c r="H49" s="5"/>
      <c r="I49" s="5"/>
      <c r="J49" s="5"/>
      <c r="K49" s="5"/>
      <c r="L49" s="5"/>
      <c r="M49" s="57"/>
      <c r="N49" s="7"/>
      <c r="O49" s="6"/>
      <c r="R49" s="17"/>
      <c r="S49" s="42"/>
      <c r="T49" s="42"/>
      <c r="U49" s="42"/>
      <c r="V49" s="42"/>
      <c r="W49" s="42"/>
    </row>
    <row r="50" spans="2:23" hidden="1" x14ac:dyDescent="0.3">
      <c r="B50" s="177"/>
      <c r="C50" s="1"/>
      <c r="D50" s="1" t="s">
        <v>639</v>
      </c>
      <c r="E50" s="1" t="s">
        <v>640</v>
      </c>
      <c r="F50" s="1" t="s">
        <v>641</v>
      </c>
      <c r="G50" s="1" t="s">
        <v>642</v>
      </c>
      <c r="H50" s="1" t="s">
        <v>643</v>
      </c>
      <c r="I50" s="1" t="s">
        <v>644</v>
      </c>
      <c r="J50" s="1" t="s">
        <v>645</v>
      </c>
      <c r="K50" s="1" t="s">
        <v>646</v>
      </c>
      <c r="L50" s="1" t="s">
        <v>647</v>
      </c>
      <c r="M50" s="1" t="s">
        <v>648</v>
      </c>
      <c r="N50" s="3" t="s">
        <v>653</v>
      </c>
      <c r="O50" s="6"/>
      <c r="R50" s="17" t="s">
        <v>610</v>
      </c>
      <c r="S50" s="42"/>
      <c r="T50" s="17" t="s">
        <v>685</v>
      </c>
      <c r="U50" s="42"/>
      <c r="V50" s="42" t="s">
        <v>686</v>
      </c>
      <c r="W50" s="42"/>
    </row>
    <row r="51" spans="2:23" hidden="1" x14ac:dyDescent="0.3">
      <c r="B51" s="76"/>
      <c r="C51" s="23">
        <f>IFERROR(VLOOKUP($B51,IND!$B$3:$Q$66,6,0),0)</f>
        <v>0</v>
      </c>
      <c r="D51" s="23">
        <f>IFERROR(VLOOKUP($B51,IND!$B$3:$Q$66,7,0),0)</f>
        <v>0</v>
      </c>
      <c r="E51" s="9">
        <f>IFERROR(VLOOKUP($B51,IND!$B$3:$Q$66,8,0),0)</f>
        <v>0</v>
      </c>
      <c r="F51" s="23">
        <f>IFERROR(VLOOKUP($B51,IND!$B$3:$Q$66,9,0),0)</f>
        <v>0</v>
      </c>
      <c r="G51" s="23">
        <f>IFERROR(VLOOKUP($B51,IND!$B$3:$Q$66,10,0),0)</f>
        <v>0</v>
      </c>
      <c r="H51" s="23">
        <f>IFERROR(VLOOKUP($B51,IND!$B$3:$Q$66,11,0),0)</f>
        <v>0</v>
      </c>
      <c r="I51" s="23">
        <f>IFERROR(VLOOKUP($B51,IND!$B$3:$Q$66,12,0),0)</f>
        <v>0</v>
      </c>
      <c r="J51" s="23">
        <f>IFERROR(VLOOKUP($B51,IND!$B$3:$Q$66,13,0),0)</f>
        <v>0</v>
      </c>
      <c r="K51" s="23">
        <f>IFERROR(VLOOKUP($B51,IND!$B$3:$Q$66,14,0),0)</f>
        <v>0</v>
      </c>
      <c r="L51" s="23">
        <f>IFERROR(VLOOKUP($B51,IND!$B$3:$Q$66,15,0),0)</f>
        <v>0</v>
      </c>
      <c r="M51" s="23">
        <f>IFERROR(VLOOKUP($B51,IND!$B$3:$Q$66,16,0),0)</f>
        <v>0</v>
      </c>
      <c r="N51" s="275">
        <f>SUM(C51:M51)</f>
        <v>0</v>
      </c>
      <c r="O51" s="6"/>
      <c r="R51" s="17" t="s">
        <v>588</v>
      </c>
      <c r="S51" s="42"/>
      <c r="T51" s="17" t="s">
        <v>687</v>
      </c>
      <c r="U51" s="42"/>
      <c r="V51" s="42" t="s">
        <v>397</v>
      </c>
      <c r="W51" s="42"/>
    </row>
    <row r="52" spans="2:23" hidden="1" x14ac:dyDescent="0.3">
      <c r="B52" s="76"/>
      <c r="C52" s="23">
        <f>IFERROR(VLOOKUP($B52,IND!$B$3:$Q$66,6,0),0)</f>
        <v>0</v>
      </c>
      <c r="D52" s="23">
        <f>IFERROR(VLOOKUP($B52,IND!$B$3:$Q$66,7,0),0)</f>
        <v>0</v>
      </c>
      <c r="E52" s="15">
        <f>IFERROR(VLOOKUP($B52,IND!$B$3:$Q$66,8,0),0)</f>
        <v>0</v>
      </c>
      <c r="F52" s="23">
        <f>IFERROR(VLOOKUP($B52,IND!$B$3:$Q$66,9,0),0)</f>
        <v>0</v>
      </c>
      <c r="G52" s="23">
        <f>IFERROR(VLOOKUP($B52,IND!$B$3:$Q$66,10,0),0)</f>
        <v>0</v>
      </c>
      <c r="H52" s="23">
        <f>IFERROR(VLOOKUP($B52,IND!$B$3:$Q$66,11,0),0)</f>
        <v>0</v>
      </c>
      <c r="I52" s="23">
        <f>IFERROR(VLOOKUP($B52,IND!$B$3:$Q$66,12,0),0)</f>
        <v>0</v>
      </c>
      <c r="J52" s="23">
        <f>IFERROR(VLOOKUP($B52,IND!$B$3:$Q$66,13,0),0)</f>
        <v>0</v>
      </c>
      <c r="K52" s="23">
        <f>IFERROR(VLOOKUP($B52,IND!$B$3:$Q$66,14,0),0)</f>
        <v>0</v>
      </c>
      <c r="L52" s="23">
        <f>IFERROR(VLOOKUP($B52,IND!$B$3:$Q$66,15,0),0)</f>
        <v>0</v>
      </c>
      <c r="M52" s="23">
        <f>IFERROR(VLOOKUP($B52,IND!$B$3:$Q$66,16,0),0)</f>
        <v>0</v>
      </c>
      <c r="N52" s="275">
        <f t="shared" ref="N52:N55" si="38">SUM(C52:M52)</f>
        <v>0</v>
      </c>
      <c r="O52" s="6"/>
      <c r="R52" s="17" t="s">
        <v>688</v>
      </c>
      <c r="S52" s="42"/>
      <c r="T52" s="17" t="s">
        <v>548</v>
      </c>
      <c r="U52" s="42"/>
      <c r="V52" s="42" t="s">
        <v>618</v>
      </c>
      <c r="W52" s="42"/>
    </row>
    <row r="53" spans="2:23" hidden="1" x14ac:dyDescent="0.3">
      <c r="B53" s="76"/>
      <c r="C53" s="23">
        <f>IFERROR(VLOOKUP($B53,IND!$B$3:$Q$66,6,0),0)</f>
        <v>0</v>
      </c>
      <c r="D53" s="23">
        <f>IFERROR(VLOOKUP($B53,IND!$B$3:$Q$66,7,0),0)</f>
        <v>0</v>
      </c>
      <c r="E53" s="15">
        <f>IFERROR(VLOOKUP($B53,IND!$B$3:$Q$66,8,0),0)</f>
        <v>0</v>
      </c>
      <c r="F53" s="23">
        <f>IFERROR(VLOOKUP($B53,IND!$B$3:$Q$66,9,0),0)</f>
        <v>0</v>
      </c>
      <c r="G53" s="23">
        <f>IFERROR(VLOOKUP($B53,IND!$B$3:$Q$66,10,0),0)</f>
        <v>0</v>
      </c>
      <c r="H53" s="23">
        <f>IFERROR(VLOOKUP($B53,IND!$B$3:$Q$66,11,0),0)</f>
        <v>0</v>
      </c>
      <c r="I53" s="23">
        <f>IFERROR(VLOOKUP($B53,IND!$B$3:$Q$66,12,0),0)</f>
        <v>0</v>
      </c>
      <c r="J53" s="23">
        <f>IFERROR(VLOOKUP($B53,IND!$B$3:$Q$66,13,0),0)</f>
        <v>0</v>
      </c>
      <c r="K53" s="23">
        <f>IFERROR(VLOOKUP($B53,IND!$B$3:$Q$66,14,0),0)</f>
        <v>0</v>
      </c>
      <c r="L53" s="23">
        <f>IFERROR(VLOOKUP($B53,IND!$B$3:$Q$66,15,0),0)</f>
        <v>0</v>
      </c>
      <c r="M53" s="23">
        <f>IFERROR(VLOOKUP($B53,IND!$B$3:$Q$66,16,0),0)</f>
        <v>0</v>
      </c>
      <c r="N53" s="275">
        <f t="shared" si="38"/>
        <v>0</v>
      </c>
      <c r="O53" s="6"/>
      <c r="R53" s="17" t="s">
        <v>629</v>
      </c>
      <c r="S53" s="42"/>
      <c r="T53" s="17" t="s">
        <v>414</v>
      </c>
      <c r="U53" s="42"/>
      <c r="V53" s="42" t="s">
        <v>689</v>
      </c>
      <c r="W53" s="42"/>
    </row>
    <row r="54" spans="2:23" hidden="1" x14ac:dyDescent="0.3">
      <c r="B54" s="76"/>
      <c r="C54" s="23">
        <f>IFERROR(VLOOKUP($B54,IND!$B$3:$Q$66,6,0),0)</f>
        <v>0</v>
      </c>
      <c r="D54" s="23">
        <f>IFERROR(VLOOKUP($B54,IND!$B$3:$Q$66,7,0),0)</f>
        <v>0</v>
      </c>
      <c r="E54" s="15">
        <f>IFERROR(VLOOKUP($B54,IND!$B$3:$Q$66,8,0),0)</f>
        <v>0</v>
      </c>
      <c r="F54" s="23">
        <f>IFERROR(VLOOKUP($B54,IND!$B$3:$Q$66,9,0),0)</f>
        <v>0</v>
      </c>
      <c r="G54" s="23">
        <f>IFERROR(VLOOKUP($B54,IND!$B$3:$Q$66,10,0),0)</f>
        <v>0</v>
      </c>
      <c r="H54" s="23">
        <f>IFERROR(VLOOKUP($B54,IND!$B$3:$Q$66,11,0),0)</f>
        <v>0</v>
      </c>
      <c r="I54" s="23">
        <f>IFERROR(VLOOKUP($B54,IND!$B$3:$Q$66,12,0),0)</f>
        <v>0</v>
      </c>
      <c r="J54" s="23">
        <f>IFERROR(VLOOKUP($B54,IND!$B$3:$Q$66,13,0),0)</f>
        <v>0</v>
      </c>
      <c r="K54" s="23">
        <f>IFERROR(VLOOKUP($B54,IND!$B$3:$Q$66,14,0),0)</f>
        <v>0</v>
      </c>
      <c r="L54" s="23">
        <f>IFERROR(VLOOKUP($B54,IND!$B$3:$Q$66,15,0),0)</f>
        <v>0</v>
      </c>
      <c r="M54" s="23">
        <f>IFERROR(VLOOKUP($B54,IND!$B$3:$Q$66,16,0),0)</f>
        <v>0</v>
      </c>
      <c r="N54" s="275">
        <f t="shared" si="38"/>
        <v>0</v>
      </c>
    </row>
    <row r="55" spans="2:23" ht="15" hidden="1" thickBot="1" x14ac:dyDescent="0.35">
      <c r="B55" s="178"/>
      <c r="C55" s="179">
        <f>IFERROR(VLOOKUP($B55,IND!$B$3:$Q$66,6,0),0)</f>
        <v>0</v>
      </c>
      <c r="D55" s="23">
        <f>IFERROR(VLOOKUP($B55,IND!$B$3:$Q$66,7,0),0)</f>
        <v>0</v>
      </c>
      <c r="E55" s="180">
        <f>IFERROR(VLOOKUP($B55,IND!$B$3:$Q$66,8,0),0)</f>
        <v>0</v>
      </c>
      <c r="F55" s="179">
        <f>IFERROR(VLOOKUP($B55,IND!$B$3:$Q$66,9,0),0)</f>
        <v>0</v>
      </c>
      <c r="G55" s="179">
        <f>IFERROR(VLOOKUP($B55,IND!$B$3:$Q$66,10,0),0)</f>
        <v>0</v>
      </c>
      <c r="H55" s="179">
        <f>IFERROR(VLOOKUP($B55,IND!$B$3:$Q$66,11,0),0)</f>
        <v>0</v>
      </c>
      <c r="I55" s="179">
        <f>IFERROR(VLOOKUP($B55,IND!$B$3:$Q$66,12,0),0)</f>
        <v>0</v>
      </c>
      <c r="J55" s="23">
        <f>IFERROR(VLOOKUP($B55,IND!$B$3:$Q$66,13,0),0)</f>
        <v>0</v>
      </c>
      <c r="K55" s="23">
        <f>IFERROR(VLOOKUP($B55,IND!$B$3:$Q$66,14,0),0)</f>
        <v>0</v>
      </c>
      <c r="L55" s="23">
        <f>IFERROR(VLOOKUP($B55,IND!$B$3:$Q$66,15,0),0)</f>
        <v>0</v>
      </c>
      <c r="M55" s="179">
        <f>IFERROR(VLOOKUP($B55,IND!$B$3:$Q$66,16,0),0)</f>
        <v>0</v>
      </c>
      <c r="N55" s="275">
        <f t="shared" si="38"/>
        <v>0</v>
      </c>
    </row>
    <row r="56" spans="2:23" ht="15" hidden="1" thickBot="1" x14ac:dyDescent="0.35">
      <c r="B56" s="181"/>
      <c r="C56" s="182">
        <f>IFERROR(SUM(C51:C55)-LARGE(C51:C55,2)-LARGE(C51:C55,1),0)</f>
        <v>0</v>
      </c>
      <c r="D56" s="182">
        <f t="shared" ref="D56" si="39">IFERROR(SUM(D51:D55)-LARGE(D51:D55,2)-LARGE(D51:D55,1),0)</f>
        <v>0</v>
      </c>
      <c r="E56" s="182">
        <f t="shared" ref="E56" si="40">IFERROR(SUM(E51:E55)-LARGE(E51:E55,2)-LARGE(E51:E55,1),0)</f>
        <v>0</v>
      </c>
      <c r="F56" s="182">
        <f t="shared" ref="F56" si="41">IFERROR(SUM(F51:F55)-LARGE(F51:F55,2)-LARGE(F51:F55,1),0)</f>
        <v>0</v>
      </c>
      <c r="G56" s="182">
        <f t="shared" ref="G56" si="42">IFERROR(SUM(G51:G55)-LARGE(G51:G55,2)-LARGE(G51:G55,1),0)</f>
        <v>0</v>
      </c>
      <c r="H56" s="182">
        <f t="shared" ref="H56" si="43">IFERROR(SUM(H51:H55)-LARGE(H51:H55,2)-LARGE(H51:H55,1),0)</f>
        <v>0</v>
      </c>
      <c r="I56" s="182">
        <f t="shared" ref="I56" si="44">IFERROR(SUM(I51:I55)-LARGE(I51:I55,2)-LARGE(I51:I55,1),0)</f>
        <v>0</v>
      </c>
      <c r="J56" s="182">
        <f>IFERROR(SUM(J51:J55)-LARGE(J51:J55,2)-LARGE(J51:J55,1),0)</f>
        <v>0</v>
      </c>
      <c r="K56" s="182">
        <f t="shared" ref="K56" si="45">IFERROR(SUM(K51:K55)-LARGE(K51:K55,2)-LARGE(K51:K55,1),0)</f>
        <v>0</v>
      </c>
      <c r="L56" s="182">
        <f t="shared" ref="L56" si="46">IFERROR(SUM(L51:L55)-LARGE(L51:L55,2)-LARGE(L51:L55,1),0)</f>
        <v>0</v>
      </c>
      <c r="M56" s="182">
        <f t="shared" ref="M56" si="47">IFERROR(SUM(M51:M55)-LARGE(M51:M55,2)-LARGE(M51:M55,1),0)</f>
        <v>0</v>
      </c>
      <c r="N56" s="182">
        <f>SUM(C56:M56)</f>
        <v>0</v>
      </c>
    </row>
    <row r="57" spans="2:23" hidden="1" x14ac:dyDescent="0.3">
      <c r="C57" s="5"/>
      <c r="D57" s="5"/>
      <c r="E57" s="5"/>
      <c r="F57" s="5"/>
      <c r="G57" s="5"/>
      <c r="H57" s="5"/>
      <c r="I57" s="5"/>
      <c r="J57" s="5"/>
      <c r="K57" s="5"/>
      <c r="L57" s="5"/>
    </row>
    <row r="58" spans="2:23" hidden="1" x14ac:dyDescent="0.3">
      <c r="C58" s="1"/>
      <c r="D58" s="1" t="s">
        <v>639</v>
      </c>
      <c r="E58" s="1" t="s">
        <v>640</v>
      </c>
      <c r="F58" s="1" t="s">
        <v>641</v>
      </c>
      <c r="G58" s="1" t="s">
        <v>642</v>
      </c>
      <c r="H58" s="1" t="s">
        <v>643</v>
      </c>
      <c r="I58" s="1" t="s">
        <v>644</v>
      </c>
      <c r="J58" s="1" t="s">
        <v>645</v>
      </c>
      <c r="K58" s="1" t="s">
        <v>646</v>
      </c>
      <c r="L58" s="1" t="s">
        <v>647</v>
      </c>
      <c r="M58" s="1" t="s">
        <v>648</v>
      </c>
      <c r="N58" s="3" t="s">
        <v>653</v>
      </c>
    </row>
    <row r="59" spans="2:23" hidden="1" x14ac:dyDescent="0.3">
      <c r="B59" s="76"/>
      <c r="C59" s="23">
        <f>IFERROR(VLOOKUP($B59,IND!$B$3:$Q$66,6,0),0)</f>
        <v>0</v>
      </c>
      <c r="D59" s="23">
        <f>IFERROR(VLOOKUP($B59,IND!$B$3:$Q$66,7,0),0)</f>
        <v>0</v>
      </c>
      <c r="E59" s="15">
        <f>IFERROR(VLOOKUP($B59,IND!$B$3:$Q$66,8,0),0)</f>
        <v>0</v>
      </c>
      <c r="F59" s="23">
        <f>IFERROR(VLOOKUP($B59,IND!$B$3:$Q$66,9,0),0)</f>
        <v>0</v>
      </c>
      <c r="G59" s="23">
        <f>IFERROR(VLOOKUP($B59,IND!$B$3:$Q$66,10,0),0)</f>
        <v>0</v>
      </c>
      <c r="H59" s="23">
        <f>IFERROR(VLOOKUP($B59,IND!$B$3:$Q$66,11,0),0)</f>
        <v>0</v>
      </c>
      <c r="I59" s="23">
        <f>IFERROR(VLOOKUP($B59,IND!$B$3:$Q$66,12,0),0)</f>
        <v>0</v>
      </c>
      <c r="J59" s="23">
        <f>IFERROR(VLOOKUP($B59,IND!$B$3:$Q$66,13,0),0)</f>
        <v>0</v>
      </c>
      <c r="K59" s="23">
        <f>IFERROR(VLOOKUP($B59,IND!$B$3:$Q$66,14,0),0)</f>
        <v>0</v>
      </c>
      <c r="L59" s="23">
        <f>IFERROR(VLOOKUP($B59,IND!$B$3:$Q$66,15,0),0)</f>
        <v>0</v>
      </c>
      <c r="M59" s="23">
        <f>IFERROR(VLOOKUP($B59,IND!$B$3:$Q$66,16,0),0)</f>
        <v>0</v>
      </c>
      <c r="N59" s="275">
        <f t="shared" ref="N59:N62" si="48">SUM(C59:M59)</f>
        <v>0</v>
      </c>
    </row>
    <row r="60" spans="2:23" hidden="1" x14ac:dyDescent="0.3">
      <c r="B60" s="76"/>
      <c r="C60" s="23">
        <f>IFERROR(VLOOKUP($B60,IND!$B$3:$Q$66,6,0),0)</f>
        <v>0</v>
      </c>
      <c r="D60" s="23">
        <f>IFERROR(VLOOKUP($B60,IND!$B$3:$Q$66,7,0),0)</f>
        <v>0</v>
      </c>
      <c r="E60" s="15">
        <f>IFERROR(VLOOKUP($B60,IND!$B$3:$Q$66,8,0),0)</f>
        <v>0</v>
      </c>
      <c r="F60" s="23">
        <f>IFERROR(VLOOKUP($B60,IND!$B$3:$Q$66,9,0),0)</f>
        <v>0</v>
      </c>
      <c r="G60" s="23">
        <f>IFERROR(VLOOKUP($B60,IND!$B$3:$Q$66,10,0),0)</f>
        <v>0</v>
      </c>
      <c r="H60" s="23">
        <f>IFERROR(VLOOKUP($B60,IND!$B$3:$Q$66,11,0),0)</f>
        <v>0</v>
      </c>
      <c r="I60" s="23">
        <f>IFERROR(VLOOKUP($B60,IND!$B$3:$Q$66,12,0),0)</f>
        <v>0</v>
      </c>
      <c r="J60" s="23">
        <f>IFERROR(VLOOKUP($B60,IND!$B$3:$Q$66,13,0),0)</f>
        <v>0</v>
      </c>
      <c r="K60" s="23">
        <f>IFERROR(VLOOKUP($B60,IND!$B$3:$Q$66,14,0),0)</f>
        <v>0</v>
      </c>
      <c r="L60" s="23">
        <f>IFERROR(VLOOKUP($B60,IND!$B$3:$Q$66,15,0),0)</f>
        <v>0</v>
      </c>
      <c r="M60" s="23">
        <f>IFERROR(VLOOKUP($B60,IND!$B$3:$Q$66,16,0),0)</f>
        <v>0</v>
      </c>
      <c r="N60" s="275">
        <f t="shared" si="48"/>
        <v>0</v>
      </c>
    </row>
    <row r="61" spans="2:23" hidden="1" x14ac:dyDescent="0.3">
      <c r="B61" s="76"/>
      <c r="C61" s="23">
        <f>IFERROR(VLOOKUP($B61,IND!$B$3:$Q$66,6,0),0)</f>
        <v>0</v>
      </c>
      <c r="D61" s="23">
        <f>IFERROR(VLOOKUP($B61,IND!$B$3:$Q$66,7,0),0)</f>
        <v>0</v>
      </c>
      <c r="E61" s="15">
        <f>IFERROR(VLOOKUP($B61,IND!$B$3:$Q$66,8,0),0)</f>
        <v>0</v>
      </c>
      <c r="F61" s="23">
        <f>IFERROR(VLOOKUP($B61,IND!$B$3:$Q$66,9,0),0)</f>
        <v>0</v>
      </c>
      <c r="G61" s="23">
        <f>IFERROR(VLOOKUP($B61,IND!$B$3:$Q$66,10,0),0)</f>
        <v>0</v>
      </c>
      <c r="H61" s="23">
        <f>IFERROR(VLOOKUP($B61,IND!$B$3:$Q$66,11,0),0)</f>
        <v>0</v>
      </c>
      <c r="I61" s="23">
        <f>IFERROR(VLOOKUP($B61,IND!$B$3:$Q$66,12,0),0)</f>
        <v>0</v>
      </c>
      <c r="J61" s="23">
        <f>IFERROR(VLOOKUP($B61,IND!$B$3:$Q$66,13,0),0)</f>
        <v>0</v>
      </c>
      <c r="K61" s="23">
        <f>IFERROR(VLOOKUP($B61,IND!$B$3:$Q$66,14,0),0)</f>
        <v>0</v>
      </c>
      <c r="L61" s="23">
        <f>IFERROR(VLOOKUP($B61,IND!$B$3:$Q$66,15,0),0)</f>
        <v>0</v>
      </c>
      <c r="M61" s="23">
        <f>IFERROR(VLOOKUP($B61,IND!$B$3:$Q$66,16,0),0)</f>
        <v>0</v>
      </c>
      <c r="N61" s="275">
        <f t="shared" si="48"/>
        <v>0</v>
      </c>
    </row>
    <row r="62" spans="2:23" hidden="1" x14ac:dyDescent="0.3">
      <c r="B62" s="76"/>
      <c r="C62" s="23">
        <f>IFERROR(VLOOKUP($B62,IND!$B$3:$Q$66,6,0),0)</f>
        <v>0</v>
      </c>
      <c r="D62" s="23">
        <f>IFERROR(VLOOKUP($B62,IND!$B$3:$Q$66,7,0),0)</f>
        <v>0</v>
      </c>
      <c r="E62" s="15">
        <f>IFERROR(VLOOKUP($B62,IND!$B$3:$Q$66,8,0),0)</f>
        <v>0</v>
      </c>
      <c r="F62" s="23">
        <f>IFERROR(VLOOKUP($B62,IND!$B$3:$Q$66,9,0),0)</f>
        <v>0</v>
      </c>
      <c r="G62" s="23">
        <f>IFERROR(VLOOKUP($B62,IND!$B$3:$Q$66,10,0),0)</f>
        <v>0</v>
      </c>
      <c r="H62" s="23">
        <f>IFERROR(VLOOKUP($B62,IND!$B$3:$Q$66,11,0),0)</f>
        <v>0</v>
      </c>
      <c r="I62" s="23">
        <f>IFERROR(VLOOKUP($B62,IND!$B$3:$Q$66,12,0),0)</f>
        <v>0</v>
      </c>
      <c r="J62" s="23">
        <f>IFERROR(VLOOKUP($B62,IND!$B$3:$Q$66,13,0),0)</f>
        <v>0</v>
      </c>
      <c r="K62" s="23">
        <f>IFERROR(VLOOKUP($B62,IND!$B$3:$Q$66,14,0),0)</f>
        <v>0</v>
      </c>
      <c r="L62" s="23">
        <f>IFERROR(VLOOKUP($B62,IND!$B$3:$Q$66,15,0),0)</f>
        <v>0</v>
      </c>
      <c r="M62" s="23">
        <f>IFERROR(VLOOKUP($B62,IND!$B$3:$Q$66,16,0),0)</f>
        <v>0</v>
      </c>
      <c r="N62" s="275">
        <f t="shared" si="48"/>
        <v>0</v>
      </c>
    </row>
    <row r="63" spans="2:23" ht="15" hidden="1" thickBot="1" x14ac:dyDescent="0.35">
      <c r="B63" s="178"/>
      <c r="C63" s="23">
        <f>IFERROR(VLOOKUP($B63,IND!$B$3:$Q$66,6,0),0)</f>
        <v>0</v>
      </c>
      <c r="D63" s="23">
        <f>IFERROR(VLOOKUP($B63,IND!$B$3:$Q$66,7,0),0)</f>
        <v>0</v>
      </c>
      <c r="E63" s="9">
        <f>IFERROR(VLOOKUP($B63,IND!$B$3:$Q$66,8,0),0)</f>
        <v>0</v>
      </c>
      <c r="F63" s="23">
        <f>IFERROR(VLOOKUP($B63,IND!$B$3:$Q$66,9,0),0)</f>
        <v>0</v>
      </c>
      <c r="G63" s="23">
        <f>IFERROR(VLOOKUP($B63,IND!$B$3:$Q$66,10,0),0)</f>
        <v>0</v>
      </c>
      <c r="H63" s="179">
        <f>IFERROR(VLOOKUP($B63,IND!$B$3:$Q$66,11,0),0)</f>
        <v>0</v>
      </c>
      <c r="I63" s="179">
        <f>IFERROR(VLOOKUP($B63,IND!$B$3:$Q$66,12,0),0)</f>
        <v>0</v>
      </c>
      <c r="J63" s="23">
        <f>IFERROR(VLOOKUP($B63,IND!$B$3:$Q$66,13,0),0)</f>
        <v>0</v>
      </c>
      <c r="K63" s="23">
        <f>IFERROR(VLOOKUP($B63,IND!$B$3:$Q$66,14,0),0)</f>
        <v>0</v>
      </c>
      <c r="L63" s="23">
        <f>IFERROR(VLOOKUP($B63,IND!$B$3:$Q$66,15,0),0)</f>
        <v>0</v>
      </c>
      <c r="M63" s="23">
        <f>IFERROR(VLOOKUP($B63,IND!$B$3:$Q$66,16,0),0)</f>
        <v>0</v>
      </c>
      <c r="N63" s="275">
        <f>SUM(C63:M63)</f>
        <v>0</v>
      </c>
    </row>
    <row r="64" spans="2:23" ht="15" hidden="1" thickBot="1" x14ac:dyDescent="0.35">
      <c r="B64" s="181"/>
      <c r="C64" s="182">
        <f t="shared" ref="C64:K64" si="49">IFERROR(SUM(C59:C63)-LARGE(C59:C63,2)-LARGE(C59:C63,1),0)</f>
        <v>0</v>
      </c>
      <c r="D64" s="182">
        <f t="shared" si="49"/>
        <v>0</v>
      </c>
      <c r="E64" s="182">
        <f t="shared" si="49"/>
        <v>0</v>
      </c>
      <c r="F64" s="182">
        <f t="shared" si="49"/>
        <v>0</v>
      </c>
      <c r="G64" s="182">
        <f t="shared" si="49"/>
        <v>0</v>
      </c>
      <c r="H64" s="182">
        <f t="shared" si="49"/>
        <v>0</v>
      </c>
      <c r="I64" s="182">
        <f t="shared" si="49"/>
        <v>0</v>
      </c>
      <c r="J64" s="182">
        <f t="shared" si="49"/>
        <v>0</v>
      </c>
      <c r="K64" s="182">
        <f t="shared" si="49"/>
        <v>0</v>
      </c>
      <c r="L64" s="182">
        <f>IFERROR(SUM(L58:L63)-LARGE(L58:L63,2)-LARGE(L58:L63,1),0)</f>
        <v>0</v>
      </c>
      <c r="M64" s="182">
        <f>IFERROR(SUM(M59:M63)-SMALL(M59:M63,1),0)</f>
        <v>0</v>
      </c>
      <c r="N64" s="250">
        <f>SUM(C64:M64)</f>
        <v>0</v>
      </c>
    </row>
    <row r="65" spans="3:12" hidden="1" x14ac:dyDescent="0.3">
      <c r="C65" s="5"/>
      <c r="D65" s="5"/>
      <c r="E65" s="5"/>
      <c r="F65" s="5"/>
      <c r="G65" s="5"/>
      <c r="H65" s="5"/>
      <c r="I65" s="5"/>
      <c r="J65" s="5"/>
      <c r="K65" s="5"/>
      <c r="L65" s="5"/>
    </row>
  </sheetData>
  <sortState xmlns:xlrd2="http://schemas.microsoft.com/office/spreadsheetml/2017/richdata2" ref="B3:N9">
    <sortCondition ref="N3:N9"/>
  </sortState>
  <mergeCells count="2">
    <mergeCell ref="D15:M15"/>
    <mergeCell ref="D17:M17"/>
  </mergeCells>
  <pageMargins left="0.70866141732283505" right="0.70866141732283505" top="0.74803149606299202" bottom="0.74803149606299202" header="0.31496062992126" footer="0.31496062992126"/>
  <pageSetup paperSize="9" scale="64" fitToHeight="2" orientation="portrait" horizontalDpi="4294967293" verticalDpi="300"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dimension ref="A1:M94"/>
  <sheetViews>
    <sheetView workbookViewId="0"/>
  </sheetViews>
  <sheetFormatPr defaultRowHeight="14.4" x14ac:dyDescent="0.3"/>
  <cols>
    <col min="1" max="1" width="15.44140625" bestFit="1" customWidth="1"/>
    <col min="2" max="2" width="13.44140625" bestFit="1" customWidth="1"/>
    <col min="3" max="3" width="10.33203125" bestFit="1" customWidth="1"/>
    <col min="4" max="4" width="16.44140625" bestFit="1" customWidth="1"/>
    <col min="5" max="5" width="28.5546875" bestFit="1" customWidth="1"/>
    <col min="7" max="7" width="35.33203125" bestFit="1" customWidth="1"/>
    <col min="12" max="12" width="26.5546875" bestFit="1" customWidth="1"/>
  </cols>
  <sheetData>
    <row r="1" spans="1:13" x14ac:dyDescent="0.3">
      <c r="A1" t="s">
        <v>690</v>
      </c>
      <c r="G1" t="s">
        <v>691</v>
      </c>
      <c r="H1" t="s">
        <v>690</v>
      </c>
      <c r="L1" t="s">
        <v>692</v>
      </c>
    </row>
    <row r="2" spans="1:13" x14ac:dyDescent="0.3">
      <c r="D2" t="s">
        <v>693</v>
      </c>
      <c r="E2" t="s">
        <v>694</v>
      </c>
      <c r="G2" t="s">
        <v>649</v>
      </c>
    </row>
    <row r="3" spans="1:13" x14ac:dyDescent="0.3">
      <c r="A3" s="9">
        <v>1</v>
      </c>
      <c r="B3" s="10" t="s">
        <v>695</v>
      </c>
      <c r="C3" s="10" t="s">
        <v>366</v>
      </c>
      <c r="D3" t="str">
        <f>VLOOKUP(B3,$G$2:$G$58,1,0)</f>
        <v>Andy Ellard</v>
      </c>
      <c r="E3" s="42" t="str">
        <f>VLOOKUP(B3,$L$4:$M$95,2,0)</f>
        <v>SLO Team Ultima WAC</v>
      </c>
      <c r="G3" t="s">
        <v>414</v>
      </c>
      <c r="L3" s="2" t="s">
        <v>696</v>
      </c>
    </row>
    <row r="4" spans="1:13" x14ac:dyDescent="0.3">
      <c r="A4" s="12">
        <v>2</v>
      </c>
      <c r="B4" s="13" t="s">
        <v>668</v>
      </c>
      <c r="C4" s="13" t="s">
        <v>362</v>
      </c>
      <c r="D4" s="17" t="e">
        <f>VLOOKUP(B4,$G$2:$G$58,1,0)</f>
        <v>#N/A</v>
      </c>
      <c r="E4" s="42" t="str">
        <f t="shared" ref="E4:E60" si="0">VLOOKUP(B4,$L$4:$M$84,2,0)</f>
        <v>SLO Team Christchurch Angling</v>
      </c>
      <c r="L4" s="40" t="s">
        <v>571</v>
      </c>
      <c r="M4" s="2" t="s">
        <v>696</v>
      </c>
    </row>
    <row r="5" spans="1:13" x14ac:dyDescent="0.3">
      <c r="A5" s="12">
        <v>3</v>
      </c>
      <c r="B5" s="13" t="s">
        <v>675</v>
      </c>
      <c r="C5" s="13" t="s">
        <v>358</v>
      </c>
      <c r="D5" t="s">
        <v>697</v>
      </c>
      <c r="E5" s="42" t="str">
        <f t="shared" si="0"/>
        <v>SLO Team Ultima WAC</v>
      </c>
      <c r="G5" t="s">
        <v>543</v>
      </c>
      <c r="H5" s="18" t="s">
        <v>698</v>
      </c>
      <c r="L5" s="41" t="s">
        <v>688</v>
      </c>
      <c r="M5" s="2" t="s">
        <v>696</v>
      </c>
    </row>
    <row r="6" spans="1:13" x14ac:dyDescent="0.3">
      <c r="A6" s="12">
        <v>4</v>
      </c>
      <c r="B6" s="13" t="s">
        <v>59</v>
      </c>
      <c r="C6" s="13" t="s">
        <v>356</v>
      </c>
      <c r="D6" t="str">
        <f t="shared" ref="D6:D60" si="1">VLOOKUP(B6,$G$2:$G$58,1,0)</f>
        <v>Anthony Davies</v>
      </c>
      <c r="E6" s="42" t="str">
        <f t="shared" si="0"/>
        <v>SLO Als Tackle</v>
      </c>
      <c r="G6" t="s">
        <v>688</v>
      </c>
      <c r="H6" s="18" t="s">
        <v>698</v>
      </c>
      <c r="L6" s="41" t="s">
        <v>12</v>
      </c>
      <c r="M6" s="2" t="s">
        <v>696</v>
      </c>
    </row>
    <row r="7" spans="1:13" x14ac:dyDescent="0.3">
      <c r="A7" s="12">
        <v>5</v>
      </c>
      <c r="B7" s="13" t="s">
        <v>317</v>
      </c>
      <c r="C7" s="13" t="s">
        <v>699</v>
      </c>
      <c r="D7" t="str">
        <f t="shared" si="1"/>
        <v>Ben Bradstock</v>
      </c>
      <c r="E7" s="42" t="str">
        <f t="shared" si="0"/>
        <v>SLO Team Ultima WAC</v>
      </c>
      <c r="L7" s="41" t="s">
        <v>700</v>
      </c>
      <c r="M7" s="2" t="s">
        <v>696</v>
      </c>
    </row>
    <row r="8" spans="1:13" x14ac:dyDescent="0.3">
      <c r="A8" s="9">
        <v>6</v>
      </c>
      <c r="B8" s="10" t="s">
        <v>701</v>
      </c>
      <c r="C8" s="10" t="s">
        <v>351</v>
      </c>
      <c r="D8" t="str">
        <f t="shared" si="1"/>
        <v>Brenden Moon</v>
      </c>
      <c r="E8" s="42" t="str">
        <f t="shared" si="0"/>
        <v>SLO Team Turkana</v>
      </c>
      <c r="G8" t="s">
        <v>702</v>
      </c>
      <c r="L8" s="41" t="s">
        <v>626</v>
      </c>
      <c r="M8" s="2" t="s">
        <v>696</v>
      </c>
    </row>
    <row r="9" spans="1:13" x14ac:dyDescent="0.3">
      <c r="A9" s="12">
        <v>7</v>
      </c>
      <c r="B9" s="13" t="s">
        <v>703</v>
      </c>
      <c r="C9" s="13" t="s">
        <v>351</v>
      </c>
      <c r="D9" t="str">
        <f t="shared" si="1"/>
        <v>Calum Roulland</v>
      </c>
      <c r="E9" t="str">
        <f>VLOOKUP(B9,$L$4:$M$95,2,0)</f>
        <v>SLO Team IMAX</v>
      </c>
      <c r="G9" t="s">
        <v>704</v>
      </c>
      <c r="L9" s="41" t="s">
        <v>603</v>
      </c>
      <c r="M9" s="2" t="s">
        <v>696</v>
      </c>
    </row>
    <row r="10" spans="1:13" x14ac:dyDescent="0.3">
      <c r="A10" s="12">
        <v>8</v>
      </c>
      <c r="B10" s="13" t="s">
        <v>705</v>
      </c>
      <c r="C10" s="13"/>
      <c r="D10" t="s">
        <v>706</v>
      </c>
      <c r="E10" s="42" t="str">
        <f t="shared" si="0"/>
        <v>SLO Team Asso</v>
      </c>
      <c r="L10" s="28"/>
    </row>
    <row r="11" spans="1:13" x14ac:dyDescent="0.3">
      <c r="A11" s="12">
        <v>9</v>
      </c>
      <c r="B11" s="13" t="s">
        <v>578</v>
      </c>
      <c r="C11" s="13" t="s">
        <v>361</v>
      </c>
      <c r="D11" s="17" t="e">
        <f t="shared" si="1"/>
        <v>#N/A</v>
      </c>
      <c r="E11" t="str">
        <f>VLOOKUP(B11,$L$4:$M$95,2,0)</f>
        <v>SLO Team IMAX</v>
      </c>
      <c r="G11" t="s">
        <v>59</v>
      </c>
      <c r="L11" s="5"/>
    </row>
    <row r="12" spans="1:13" ht="15" thickBot="1" x14ac:dyDescent="0.35">
      <c r="A12" s="38">
        <v>10</v>
      </c>
      <c r="B12" s="39" t="s">
        <v>688</v>
      </c>
      <c r="C12" s="39"/>
      <c r="D12" t="str">
        <f t="shared" si="1"/>
        <v>Dale Brenton</v>
      </c>
      <c r="E12" s="42" t="str">
        <f t="shared" si="0"/>
        <v>SLO Team Lockstock</v>
      </c>
      <c r="G12" t="s">
        <v>91</v>
      </c>
      <c r="L12" s="22" t="s">
        <v>707</v>
      </c>
    </row>
    <row r="13" spans="1:13" x14ac:dyDescent="0.3">
      <c r="A13" s="12">
        <v>11</v>
      </c>
      <c r="B13" s="13" t="s">
        <v>614</v>
      </c>
      <c r="C13" s="13"/>
      <c r="D13" t="str">
        <f t="shared" si="1"/>
        <v>Danny Woodcock</v>
      </c>
      <c r="E13" s="42" t="str">
        <f t="shared" si="0"/>
        <v>SLO Team Ultima WAC</v>
      </c>
      <c r="L13" s="40" t="s">
        <v>51</v>
      </c>
      <c r="M13" s="22" t="s">
        <v>707</v>
      </c>
    </row>
    <row r="14" spans="1:13" x14ac:dyDescent="0.3">
      <c r="A14" s="12">
        <v>12</v>
      </c>
      <c r="B14" s="13" t="s">
        <v>4</v>
      </c>
      <c r="C14" s="13" t="s">
        <v>356</v>
      </c>
      <c r="D14" t="str">
        <f t="shared" si="1"/>
        <v>Darren Cramer</v>
      </c>
      <c r="E14" s="42" t="str">
        <f t="shared" si="0"/>
        <v>SLO Als Tackle</v>
      </c>
      <c r="G14" t="s">
        <v>708</v>
      </c>
      <c r="L14" s="41" t="s">
        <v>7</v>
      </c>
      <c r="M14" s="22" t="s">
        <v>707</v>
      </c>
    </row>
    <row r="15" spans="1:13" x14ac:dyDescent="0.3">
      <c r="A15" s="12">
        <v>13</v>
      </c>
      <c r="B15" s="13" t="s">
        <v>626</v>
      </c>
      <c r="C15" s="13" t="s">
        <v>351</v>
      </c>
      <c r="D15" t="s">
        <v>709</v>
      </c>
      <c r="E15" s="42" t="str">
        <f t="shared" si="0"/>
        <v>SLO Team Lockstock</v>
      </c>
      <c r="G15" t="s">
        <v>614</v>
      </c>
      <c r="L15" s="41" t="s">
        <v>59</v>
      </c>
      <c r="M15" s="22" t="s">
        <v>707</v>
      </c>
    </row>
    <row r="16" spans="1:13" x14ac:dyDescent="0.3">
      <c r="A16" s="12">
        <v>14</v>
      </c>
      <c r="B16" s="13" t="s">
        <v>704</v>
      </c>
      <c r="C16" s="13" t="s">
        <v>356</v>
      </c>
      <c r="D16" t="str">
        <f t="shared" si="1"/>
        <v>Darren Perrett</v>
      </c>
      <c r="E16" s="42" t="str">
        <f t="shared" si="0"/>
        <v>SLO Team Poingdestres</v>
      </c>
      <c r="L16" s="41" t="s">
        <v>4</v>
      </c>
      <c r="M16" s="22" t="s">
        <v>707</v>
      </c>
    </row>
    <row r="17" spans="1:13" x14ac:dyDescent="0.3">
      <c r="A17" s="12">
        <v>15</v>
      </c>
      <c r="B17" s="13" t="s">
        <v>77</v>
      </c>
      <c r="C17" s="13" t="s">
        <v>354</v>
      </c>
      <c r="D17" t="str">
        <f t="shared" si="1"/>
        <v>Darren Stevens</v>
      </c>
      <c r="E17" s="42" t="str">
        <f t="shared" si="0"/>
        <v>SLO Team Tronix</v>
      </c>
      <c r="G17" t="s">
        <v>176</v>
      </c>
      <c r="L17" s="41" t="s">
        <v>91</v>
      </c>
      <c r="M17" s="22" t="s">
        <v>707</v>
      </c>
    </row>
    <row r="18" spans="1:13" x14ac:dyDescent="0.3">
      <c r="A18" s="12">
        <v>16</v>
      </c>
      <c r="B18" s="13" t="s">
        <v>360</v>
      </c>
      <c r="C18" s="13" t="s">
        <v>389</v>
      </c>
      <c r="D18" t="str">
        <f t="shared" si="1"/>
        <v>Darren Wilson</v>
      </c>
      <c r="E18" s="42" t="str">
        <f t="shared" si="0"/>
        <v>SLO Team Rovers</v>
      </c>
      <c r="G18" t="s">
        <v>77</v>
      </c>
      <c r="L18" s="28"/>
    </row>
    <row r="19" spans="1:13" x14ac:dyDescent="0.3">
      <c r="A19" s="9">
        <v>17</v>
      </c>
      <c r="B19" s="10" t="s">
        <v>710</v>
      </c>
      <c r="C19" s="10"/>
      <c r="D19" s="17" t="e">
        <f t="shared" si="1"/>
        <v>#N/A</v>
      </c>
      <c r="E19" t="str">
        <f>VLOOKUP(B19,$L$4:$M$95,2,0)</f>
        <v>SLO Team IMAX</v>
      </c>
      <c r="L19" s="5"/>
    </row>
    <row r="20" spans="1:13" x14ac:dyDescent="0.3">
      <c r="A20" s="12">
        <v>18</v>
      </c>
      <c r="B20" s="13" t="s">
        <v>30</v>
      </c>
      <c r="C20" s="13" t="s">
        <v>366</v>
      </c>
      <c r="D20" t="str">
        <f t="shared" si="1"/>
        <v>Dave Lane</v>
      </c>
      <c r="E20" s="42" t="str">
        <f t="shared" si="0"/>
        <v>SLO Team Ultima WAC</v>
      </c>
      <c r="G20" t="s">
        <v>51</v>
      </c>
      <c r="L20" s="22" t="s">
        <v>711</v>
      </c>
    </row>
    <row r="21" spans="1:13" x14ac:dyDescent="0.3">
      <c r="A21" s="12">
        <v>19</v>
      </c>
      <c r="B21" s="13" t="s">
        <v>13</v>
      </c>
      <c r="C21" s="13" t="s">
        <v>389</v>
      </c>
      <c r="D21" s="17" t="e">
        <f t="shared" si="1"/>
        <v>#N/A</v>
      </c>
      <c r="E21" s="42" t="str">
        <f t="shared" si="0"/>
        <v>SLO Team Rovers</v>
      </c>
      <c r="G21" t="s">
        <v>4</v>
      </c>
      <c r="L21" s="40" t="s">
        <v>45</v>
      </c>
      <c r="M21" s="22" t="s">
        <v>711</v>
      </c>
    </row>
    <row r="22" spans="1:13" x14ac:dyDescent="0.3">
      <c r="A22" s="12">
        <v>20</v>
      </c>
      <c r="B22" s="13" t="s">
        <v>712</v>
      </c>
      <c r="C22" s="13"/>
      <c r="D22" s="17" t="e">
        <f>VLOOKUP(B22,$G$2:$G$58,1,0)</f>
        <v>#N/A</v>
      </c>
      <c r="E22" s="42" t="str">
        <f t="shared" si="0"/>
        <v>SLO Team Tronix</v>
      </c>
      <c r="L22" s="41" t="s">
        <v>77</v>
      </c>
      <c r="M22" s="22" t="s">
        <v>711</v>
      </c>
    </row>
    <row r="23" spans="1:13" x14ac:dyDescent="0.3">
      <c r="A23" s="12">
        <v>21</v>
      </c>
      <c r="B23" s="13" t="s">
        <v>619</v>
      </c>
      <c r="C23" s="13"/>
      <c r="D23" s="17" t="e">
        <f t="shared" si="1"/>
        <v>#N/A</v>
      </c>
      <c r="E23" s="42" t="str">
        <f t="shared" si="0"/>
        <v>SLO Team DSCM</v>
      </c>
      <c r="G23" t="s">
        <v>603</v>
      </c>
      <c r="L23" s="41" t="s">
        <v>680</v>
      </c>
      <c r="M23" s="22" t="s">
        <v>711</v>
      </c>
    </row>
    <row r="24" spans="1:13" x14ac:dyDescent="0.3">
      <c r="A24" s="12">
        <v>22</v>
      </c>
      <c r="B24" s="13" t="s">
        <v>713</v>
      </c>
      <c r="C24" s="13"/>
      <c r="D24" s="17" t="e">
        <f t="shared" si="1"/>
        <v>#N/A</v>
      </c>
      <c r="E24" s="42" t="str">
        <f t="shared" si="0"/>
        <v>SLO Team DSCM</v>
      </c>
      <c r="G24" t="s">
        <v>703</v>
      </c>
      <c r="L24" s="41" t="s">
        <v>649</v>
      </c>
      <c r="M24" s="22" t="s">
        <v>711</v>
      </c>
    </row>
    <row r="25" spans="1:13" x14ac:dyDescent="0.3">
      <c r="A25" s="12">
        <v>23</v>
      </c>
      <c r="B25" s="13" t="s">
        <v>7</v>
      </c>
      <c r="C25" s="13" t="s">
        <v>714</v>
      </c>
      <c r="D25" t="s">
        <v>715</v>
      </c>
      <c r="E25" s="42" t="str">
        <f t="shared" si="0"/>
        <v>SLO Als Tackle</v>
      </c>
      <c r="L25" s="41" t="s">
        <v>712</v>
      </c>
      <c r="M25" s="22" t="s">
        <v>711</v>
      </c>
    </row>
    <row r="26" spans="1:13" x14ac:dyDescent="0.3">
      <c r="A26" s="12">
        <v>24</v>
      </c>
      <c r="B26" s="13" t="s">
        <v>649</v>
      </c>
      <c r="C26" s="13" t="s">
        <v>386</v>
      </c>
      <c r="D26" t="str">
        <f t="shared" si="1"/>
        <v>Jeff Fisk</v>
      </c>
      <c r="E26" s="42" t="str">
        <f t="shared" si="0"/>
        <v>SLO Team Tronix</v>
      </c>
      <c r="G26" t="s">
        <v>317</v>
      </c>
      <c r="L26" s="28"/>
    </row>
    <row r="27" spans="1:13" x14ac:dyDescent="0.3">
      <c r="A27" s="12">
        <v>25</v>
      </c>
      <c r="B27" s="13" t="s">
        <v>601</v>
      </c>
      <c r="C27" s="13" t="s">
        <v>356</v>
      </c>
      <c r="D27" t="str">
        <f t="shared" si="1"/>
        <v>John Davies</v>
      </c>
      <c r="E27" s="42" t="str">
        <f t="shared" si="0"/>
        <v>SLO Team Poingdestres</v>
      </c>
      <c r="G27" t="s">
        <v>695</v>
      </c>
      <c r="L27" s="5"/>
    </row>
    <row r="28" spans="1:13" x14ac:dyDescent="0.3">
      <c r="A28" s="12">
        <v>26</v>
      </c>
      <c r="B28" s="13" t="s">
        <v>683</v>
      </c>
      <c r="C28" s="13"/>
      <c r="D28" s="17" t="e">
        <f t="shared" si="1"/>
        <v>#N/A</v>
      </c>
      <c r="E28" s="42" t="str">
        <f t="shared" si="0"/>
        <v>SLO Team DSCM</v>
      </c>
      <c r="L28" s="22" t="s">
        <v>716</v>
      </c>
    </row>
    <row r="29" spans="1:13" x14ac:dyDescent="0.3">
      <c r="A29" s="12">
        <v>27</v>
      </c>
      <c r="B29" s="13" t="s">
        <v>603</v>
      </c>
      <c r="C29" s="13" t="s">
        <v>351</v>
      </c>
      <c r="D29" t="str">
        <f t="shared" si="1"/>
        <v>Justin Roulland</v>
      </c>
      <c r="E29" s="42" t="str">
        <f t="shared" si="0"/>
        <v>SLO Team Lockstock</v>
      </c>
      <c r="G29" t="s">
        <v>715</v>
      </c>
      <c r="L29" s="40" t="s">
        <v>717</v>
      </c>
      <c r="M29" s="22" t="s">
        <v>716</v>
      </c>
    </row>
    <row r="30" spans="1:13" x14ac:dyDescent="0.3">
      <c r="A30" s="12">
        <v>28</v>
      </c>
      <c r="B30" s="13" t="s">
        <v>718</v>
      </c>
      <c r="C30" s="13"/>
      <c r="D30" s="17" t="e">
        <f t="shared" si="1"/>
        <v>#N/A</v>
      </c>
      <c r="E30" s="42" t="str">
        <f t="shared" si="0"/>
        <v>SLO Team Turkana</v>
      </c>
      <c r="G30" t="s">
        <v>30</v>
      </c>
      <c r="L30" s="41" t="s">
        <v>719</v>
      </c>
      <c r="M30" s="22" t="s">
        <v>716</v>
      </c>
    </row>
    <row r="31" spans="1:13" x14ac:dyDescent="0.3">
      <c r="A31" s="12">
        <v>29</v>
      </c>
      <c r="B31" s="13" t="s">
        <v>448</v>
      </c>
      <c r="C31" s="13"/>
      <c r="D31" s="17" t="e">
        <f t="shared" si="1"/>
        <v>#N/A</v>
      </c>
      <c r="E31" s="42" t="str">
        <f t="shared" si="0"/>
        <v>SLO Team Asso</v>
      </c>
      <c r="L31" s="41" t="s">
        <v>718</v>
      </c>
      <c r="M31" s="22" t="s">
        <v>716</v>
      </c>
    </row>
    <row r="32" spans="1:13" x14ac:dyDescent="0.3">
      <c r="A32" s="12">
        <v>30</v>
      </c>
      <c r="B32" s="13" t="s">
        <v>396</v>
      </c>
      <c r="C32" s="13"/>
      <c r="D32" s="17" t="e">
        <f t="shared" si="1"/>
        <v>#N/A</v>
      </c>
      <c r="E32" t="s">
        <v>720</v>
      </c>
      <c r="G32" t="s">
        <v>721</v>
      </c>
      <c r="L32" s="41" t="s">
        <v>722</v>
      </c>
      <c r="M32" s="22" t="s">
        <v>716</v>
      </c>
    </row>
    <row r="33" spans="1:13" x14ac:dyDescent="0.3">
      <c r="A33" s="12">
        <v>31</v>
      </c>
      <c r="B33" s="13" t="s">
        <v>158</v>
      </c>
      <c r="C33" s="13"/>
      <c r="D33" s="17" t="e">
        <f t="shared" si="1"/>
        <v>#N/A</v>
      </c>
      <c r="E33" t="s">
        <v>723</v>
      </c>
      <c r="G33" t="s">
        <v>601</v>
      </c>
      <c r="L33" s="41" t="s">
        <v>701</v>
      </c>
      <c r="M33" s="22" t="s">
        <v>716</v>
      </c>
    </row>
    <row r="34" spans="1:13" x14ac:dyDescent="0.3">
      <c r="A34" s="12">
        <v>32</v>
      </c>
      <c r="B34" s="13" t="s">
        <v>717</v>
      </c>
      <c r="C34" s="13"/>
      <c r="D34" s="17" t="e">
        <f t="shared" si="1"/>
        <v>#N/A</v>
      </c>
      <c r="E34" s="42" t="str">
        <f t="shared" si="0"/>
        <v>SLO Team Turkana</v>
      </c>
      <c r="L34" s="29"/>
    </row>
    <row r="35" spans="1:13" x14ac:dyDescent="0.3">
      <c r="A35" s="12">
        <v>33</v>
      </c>
      <c r="B35" s="13" t="s">
        <v>724</v>
      </c>
      <c r="C35" s="13" t="s">
        <v>362</v>
      </c>
      <c r="D35" s="17" t="e">
        <f t="shared" si="1"/>
        <v>#N/A</v>
      </c>
      <c r="E35" s="42" t="str">
        <f t="shared" si="0"/>
        <v>SLO Team Christchurch Angling</v>
      </c>
      <c r="G35" t="s">
        <v>706</v>
      </c>
      <c r="L35" s="29"/>
    </row>
    <row r="36" spans="1:13" x14ac:dyDescent="0.3">
      <c r="A36" s="12">
        <v>34</v>
      </c>
      <c r="B36" s="13" t="s">
        <v>725</v>
      </c>
      <c r="C36" s="13" t="s">
        <v>351</v>
      </c>
      <c r="D36" s="17" t="e">
        <f t="shared" si="1"/>
        <v>#N/A</v>
      </c>
      <c r="E36" s="42" t="str">
        <f t="shared" si="0"/>
        <v>SLO Team Christchurch Angling</v>
      </c>
      <c r="G36" t="s">
        <v>588</v>
      </c>
      <c r="L36" s="22" t="s">
        <v>726</v>
      </c>
    </row>
    <row r="37" spans="1:13" x14ac:dyDescent="0.3">
      <c r="A37" s="12">
        <v>35</v>
      </c>
      <c r="B37" s="13" t="s">
        <v>500</v>
      </c>
      <c r="C37" s="13" t="s">
        <v>727</v>
      </c>
      <c r="D37" s="17" t="e">
        <f t="shared" si="1"/>
        <v>#N/A</v>
      </c>
      <c r="E37" s="42" t="str">
        <f t="shared" si="0"/>
        <v>SLO Team Rovers</v>
      </c>
      <c r="L37" s="40" t="s">
        <v>40</v>
      </c>
      <c r="M37" s="22" t="s">
        <v>726</v>
      </c>
    </row>
    <row r="38" spans="1:13" x14ac:dyDescent="0.3">
      <c r="A38" s="12">
        <v>36</v>
      </c>
      <c r="B38" s="13" t="s">
        <v>17</v>
      </c>
      <c r="C38" s="13" t="s">
        <v>389</v>
      </c>
      <c r="D38" t="s">
        <v>728</v>
      </c>
      <c r="E38" s="42" t="str">
        <f t="shared" si="0"/>
        <v>SLO Team Rovers</v>
      </c>
      <c r="G38" t="s">
        <v>709</v>
      </c>
      <c r="L38" s="41" t="s">
        <v>724</v>
      </c>
      <c r="M38" s="22" t="s">
        <v>726</v>
      </c>
    </row>
    <row r="39" spans="1:13" x14ac:dyDescent="0.3">
      <c r="A39" s="12">
        <v>37</v>
      </c>
      <c r="B39" s="13" t="s">
        <v>571</v>
      </c>
      <c r="C39" s="13" t="s">
        <v>356</v>
      </c>
      <c r="D39" t="str">
        <f t="shared" si="1"/>
        <v>Mike Brown</v>
      </c>
      <c r="E39" s="42" t="str">
        <f t="shared" si="0"/>
        <v>SLO Team Lockstock</v>
      </c>
      <c r="G39" t="s">
        <v>701</v>
      </c>
      <c r="L39" s="41" t="s">
        <v>668</v>
      </c>
      <c r="M39" s="22" t="s">
        <v>726</v>
      </c>
    </row>
    <row r="40" spans="1:13" x14ac:dyDescent="0.3">
      <c r="A40" s="12">
        <v>38</v>
      </c>
      <c r="B40" s="13" t="s">
        <v>12</v>
      </c>
      <c r="C40" s="13" t="s">
        <v>389</v>
      </c>
      <c r="D40" t="str">
        <f t="shared" si="1"/>
        <v>Mike Groves</v>
      </c>
      <c r="E40" s="42" t="str">
        <f t="shared" si="0"/>
        <v>SLO Team Lockstock</v>
      </c>
      <c r="L40" s="41" t="s">
        <v>725</v>
      </c>
      <c r="M40" s="22" t="s">
        <v>726</v>
      </c>
    </row>
    <row r="41" spans="1:13" x14ac:dyDescent="0.3">
      <c r="A41" s="12">
        <v>39</v>
      </c>
      <c r="B41" s="13" t="s">
        <v>610</v>
      </c>
      <c r="C41" s="13"/>
      <c r="D41" s="17" t="e">
        <f t="shared" si="1"/>
        <v>#N/A</v>
      </c>
      <c r="E41" s="42" t="str">
        <f t="shared" si="0"/>
        <v>SLO Team Poingdestres</v>
      </c>
      <c r="G41" t="s">
        <v>680</v>
      </c>
      <c r="L41" s="41" t="s">
        <v>729</v>
      </c>
      <c r="M41" s="22" t="s">
        <v>726</v>
      </c>
    </row>
    <row r="42" spans="1:13" x14ac:dyDescent="0.3">
      <c r="A42" s="12">
        <v>40</v>
      </c>
      <c r="B42" s="13" t="s">
        <v>91</v>
      </c>
      <c r="C42" s="13"/>
      <c r="D42" t="str">
        <f t="shared" si="1"/>
        <v>Mike Taylor</v>
      </c>
      <c r="E42" s="42" t="str">
        <f t="shared" si="0"/>
        <v>SLO Als Tackle</v>
      </c>
      <c r="G42" t="s">
        <v>12</v>
      </c>
    </row>
    <row r="43" spans="1:13" x14ac:dyDescent="0.3">
      <c r="A43" s="12">
        <v>41</v>
      </c>
      <c r="B43" s="13" t="s">
        <v>51</v>
      </c>
      <c r="C43" s="13" t="s">
        <v>356</v>
      </c>
      <c r="D43" t="str">
        <f t="shared" si="1"/>
        <v>Nick Hayter</v>
      </c>
      <c r="E43" s="42" t="str">
        <f t="shared" si="0"/>
        <v>SLO Als Tackle</v>
      </c>
    </row>
    <row r="44" spans="1:13" x14ac:dyDescent="0.3">
      <c r="A44" s="12">
        <v>42</v>
      </c>
      <c r="B44" s="13" t="s">
        <v>729</v>
      </c>
      <c r="C44" s="13"/>
      <c r="D44" t="e">
        <f t="shared" si="1"/>
        <v>#N/A</v>
      </c>
      <c r="E44" s="42" t="str">
        <f t="shared" si="0"/>
        <v>SLO Team Christchurch Angling</v>
      </c>
      <c r="G44" t="s">
        <v>728</v>
      </c>
      <c r="L44" s="22" t="s">
        <v>730</v>
      </c>
    </row>
    <row r="45" spans="1:13" x14ac:dyDescent="0.3">
      <c r="A45" s="12">
        <v>43</v>
      </c>
      <c r="B45" s="13" t="s">
        <v>731</v>
      </c>
      <c r="C45" s="13"/>
      <c r="D45" s="17" t="e">
        <f t="shared" si="1"/>
        <v>#N/A</v>
      </c>
      <c r="E45" s="42" t="str">
        <f t="shared" si="0"/>
        <v>SLO Team DSCM</v>
      </c>
      <c r="G45" t="s">
        <v>360</v>
      </c>
      <c r="L45" s="40" t="s">
        <v>705</v>
      </c>
      <c r="M45" s="22" t="s">
        <v>730</v>
      </c>
    </row>
    <row r="46" spans="1:13" x14ac:dyDescent="0.3">
      <c r="A46" s="12">
        <v>44</v>
      </c>
      <c r="B46" s="13" t="s">
        <v>548</v>
      </c>
      <c r="C46" s="13"/>
      <c r="D46" s="17" t="e">
        <f t="shared" si="1"/>
        <v>#N/A</v>
      </c>
      <c r="E46" t="str">
        <f>VLOOKUP(B46,$L$4:$M$95,2,0)</f>
        <v>SLO Team IMAX</v>
      </c>
      <c r="L46" s="41" t="s">
        <v>588</v>
      </c>
      <c r="M46" s="22" t="s">
        <v>730</v>
      </c>
    </row>
    <row r="47" spans="1:13" x14ac:dyDescent="0.3">
      <c r="A47" s="12">
        <v>45</v>
      </c>
      <c r="B47" s="13" t="s">
        <v>588</v>
      </c>
      <c r="C47" s="13" t="s">
        <v>732</v>
      </c>
      <c r="D47" t="str">
        <f t="shared" si="1"/>
        <v>Paul Phillips</v>
      </c>
      <c r="E47" s="42" t="str">
        <f t="shared" si="0"/>
        <v>SLO Team Asso</v>
      </c>
      <c r="L47" s="41" t="s">
        <v>448</v>
      </c>
      <c r="M47" s="22" t="s">
        <v>730</v>
      </c>
    </row>
    <row r="48" spans="1:13" x14ac:dyDescent="0.3">
      <c r="A48" s="12">
        <v>46</v>
      </c>
      <c r="B48" s="13" t="s">
        <v>575</v>
      </c>
      <c r="C48" s="13" t="s">
        <v>733</v>
      </c>
      <c r="D48" s="17" t="e">
        <f t="shared" si="1"/>
        <v>#N/A</v>
      </c>
      <c r="E48" s="42" t="str">
        <f t="shared" si="0"/>
        <v>SLO Team Asso</v>
      </c>
      <c r="L48" s="41" t="s">
        <v>575</v>
      </c>
      <c r="M48" s="22" t="s">
        <v>730</v>
      </c>
    </row>
    <row r="49" spans="1:13" x14ac:dyDescent="0.3">
      <c r="A49" s="12">
        <v>47</v>
      </c>
      <c r="B49" s="13" t="s">
        <v>734</v>
      </c>
      <c r="C49" s="13"/>
      <c r="D49" s="17" t="e">
        <f t="shared" si="1"/>
        <v>#N/A</v>
      </c>
      <c r="E49" s="42" t="s">
        <v>696</v>
      </c>
      <c r="L49" s="41" t="s">
        <v>414</v>
      </c>
      <c r="M49" s="22" t="s">
        <v>730</v>
      </c>
    </row>
    <row r="50" spans="1:13" x14ac:dyDescent="0.3">
      <c r="A50" s="12">
        <v>48</v>
      </c>
      <c r="B50" s="13" t="s">
        <v>414</v>
      </c>
      <c r="C50" s="13" t="s">
        <v>735</v>
      </c>
      <c r="D50" t="str">
        <f t="shared" si="1"/>
        <v>Phil Parkin</v>
      </c>
      <c r="E50" s="42" t="str">
        <f t="shared" si="0"/>
        <v>SLO Team Asso</v>
      </c>
    </row>
    <row r="51" spans="1:13" x14ac:dyDescent="0.3">
      <c r="A51" s="12">
        <v>49</v>
      </c>
      <c r="B51" s="13" t="s">
        <v>45</v>
      </c>
      <c r="C51" s="13" t="s">
        <v>354</v>
      </c>
      <c r="D51" t="s">
        <v>176</v>
      </c>
      <c r="E51" s="42" t="str">
        <f t="shared" si="0"/>
        <v>SLO Team Tronix</v>
      </c>
    </row>
    <row r="52" spans="1:13" x14ac:dyDescent="0.3">
      <c r="A52" s="12">
        <v>50</v>
      </c>
      <c r="B52" s="13" t="s">
        <v>566</v>
      </c>
      <c r="C52" s="13" t="s">
        <v>354</v>
      </c>
      <c r="D52" t="s">
        <v>680</v>
      </c>
      <c r="E52" s="42" t="s">
        <v>711</v>
      </c>
      <c r="L52" s="22" t="s">
        <v>736</v>
      </c>
    </row>
    <row r="53" spans="1:13" x14ac:dyDescent="0.3">
      <c r="A53" s="12">
        <v>51</v>
      </c>
      <c r="B53" s="13" t="s">
        <v>616</v>
      </c>
      <c r="C53" s="13"/>
      <c r="D53" s="17" t="e">
        <f t="shared" si="1"/>
        <v>#N/A</v>
      </c>
      <c r="E53" s="42" t="str">
        <f t="shared" si="0"/>
        <v>SLO Team DSCM</v>
      </c>
      <c r="L53" s="40" t="s">
        <v>702</v>
      </c>
      <c r="M53" s="22" t="s">
        <v>736</v>
      </c>
    </row>
    <row r="54" spans="1:13" x14ac:dyDescent="0.3">
      <c r="A54" s="12">
        <v>52</v>
      </c>
      <c r="B54" s="13" t="s">
        <v>719</v>
      </c>
      <c r="C54" s="13"/>
      <c r="D54" s="17" t="e">
        <f t="shared" si="1"/>
        <v>#N/A</v>
      </c>
      <c r="E54" s="42" t="str">
        <f t="shared" si="0"/>
        <v>SLO Team Turkana</v>
      </c>
      <c r="L54" s="41" t="s">
        <v>704</v>
      </c>
      <c r="M54" s="22" t="s">
        <v>736</v>
      </c>
    </row>
    <row r="55" spans="1:13" x14ac:dyDescent="0.3">
      <c r="A55" s="12">
        <v>53</v>
      </c>
      <c r="B55" s="13" t="s">
        <v>420</v>
      </c>
      <c r="C55" s="13"/>
      <c r="D55" t="s">
        <v>721</v>
      </c>
      <c r="E55" s="42" t="str">
        <f t="shared" si="0"/>
        <v>SLO Team Poingdestres</v>
      </c>
      <c r="L55" s="41" t="s">
        <v>420</v>
      </c>
      <c r="M55" s="22" t="s">
        <v>736</v>
      </c>
    </row>
    <row r="56" spans="1:13" x14ac:dyDescent="0.3">
      <c r="A56" s="12">
        <v>54</v>
      </c>
      <c r="B56" s="13" t="s">
        <v>722</v>
      </c>
      <c r="C56" s="13"/>
      <c r="D56" s="17" t="e">
        <f t="shared" si="1"/>
        <v>#N/A</v>
      </c>
      <c r="E56" s="42" t="str">
        <f t="shared" si="0"/>
        <v>SLO Team Turkana</v>
      </c>
      <c r="L56" s="41" t="s">
        <v>610</v>
      </c>
      <c r="M56" s="22" t="s">
        <v>736</v>
      </c>
    </row>
    <row r="57" spans="1:13" x14ac:dyDescent="0.3">
      <c r="A57" s="12">
        <v>55</v>
      </c>
      <c r="B57" s="13" t="s">
        <v>40</v>
      </c>
      <c r="C57" s="13" t="s">
        <v>418</v>
      </c>
      <c r="D57" s="17" t="e">
        <f t="shared" si="1"/>
        <v>#N/A</v>
      </c>
      <c r="E57" s="42" t="str">
        <f t="shared" si="0"/>
        <v>SLO Team Christchurch Angling</v>
      </c>
      <c r="L57" s="41" t="s">
        <v>601</v>
      </c>
      <c r="M57" s="22" t="s">
        <v>736</v>
      </c>
    </row>
    <row r="58" spans="1:13" x14ac:dyDescent="0.3">
      <c r="A58" s="12">
        <v>56</v>
      </c>
      <c r="B58" s="13" t="s">
        <v>737</v>
      </c>
      <c r="C58" s="13"/>
      <c r="D58" s="17" t="e">
        <f t="shared" si="1"/>
        <v>#N/A</v>
      </c>
      <c r="E58" t="str">
        <f>VLOOKUP(B58,$L$4:$M$95,2,0)</f>
        <v>SLO Team IMAX</v>
      </c>
    </row>
    <row r="59" spans="1:13" x14ac:dyDescent="0.3">
      <c r="A59" s="12">
        <v>57</v>
      </c>
      <c r="B59" s="13" t="s">
        <v>702</v>
      </c>
      <c r="C59" s="13" t="s">
        <v>738</v>
      </c>
      <c r="D59" t="str">
        <f t="shared" si="1"/>
        <v>Wayne Perrett</v>
      </c>
      <c r="E59" s="42" t="str">
        <f t="shared" si="0"/>
        <v>SLO Team Poingdestres</v>
      </c>
    </row>
    <row r="60" spans="1:13" x14ac:dyDescent="0.3">
      <c r="A60" s="12">
        <v>58</v>
      </c>
      <c r="B60" s="13" t="s">
        <v>554</v>
      </c>
      <c r="C60" s="13" t="s">
        <v>389</v>
      </c>
      <c r="D60" s="17" t="e">
        <f t="shared" si="1"/>
        <v>#N/A</v>
      </c>
      <c r="E60" s="42" t="str">
        <f t="shared" si="0"/>
        <v>SLO Team Rovers</v>
      </c>
    </row>
    <row r="61" spans="1:13" x14ac:dyDescent="0.3">
      <c r="L61" s="22" t="s">
        <v>723</v>
      </c>
    </row>
    <row r="62" spans="1:13" x14ac:dyDescent="0.3">
      <c r="L62" s="40" t="s">
        <v>13</v>
      </c>
      <c r="M62" s="22" t="s">
        <v>723</v>
      </c>
    </row>
    <row r="63" spans="1:13" x14ac:dyDescent="0.3">
      <c r="L63" s="41" t="s">
        <v>500</v>
      </c>
      <c r="M63" s="22" t="s">
        <v>723</v>
      </c>
    </row>
    <row r="64" spans="1:13" x14ac:dyDescent="0.3">
      <c r="L64" s="41" t="s">
        <v>360</v>
      </c>
      <c r="M64" s="22" t="s">
        <v>723</v>
      </c>
    </row>
    <row r="65" spans="12:13" x14ac:dyDescent="0.3">
      <c r="L65" s="41" t="s">
        <v>17</v>
      </c>
      <c r="M65" s="22" t="s">
        <v>723</v>
      </c>
    </row>
    <row r="66" spans="12:13" x14ac:dyDescent="0.3">
      <c r="L66" s="41" t="s">
        <v>554</v>
      </c>
      <c r="M66" s="22" t="s">
        <v>723</v>
      </c>
    </row>
    <row r="67" spans="12:13" x14ac:dyDescent="0.3">
      <c r="L67" s="43" t="s">
        <v>739</v>
      </c>
      <c r="M67" s="22" t="s">
        <v>723</v>
      </c>
    </row>
    <row r="70" spans="12:13" x14ac:dyDescent="0.3">
      <c r="L70" s="22" t="s">
        <v>740</v>
      </c>
    </row>
    <row r="71" spans="12:13" x14ac:dyDescent="0.3">
      <c r="L71" s="40" t="s">
        <v>695</v>
      </c>
      <c r="M71" s="22" t="s">
        <v>740</v>
      </c>
    </row>
    <row r="72" spans="12:13" x14ac:dyDescent="0.3">
      <c r="L72" s="41" t="s">
        <v>317</v>
      </c>
      <c r="M72" s="22" t="s">
        <v>740</v>
      </c>
    </row>
    <row r="73" spans="12:13" x14ac:dyDescent="0.3">
      <c r="L73" s="41" t="s">
        <v>30</v>
      </c>
      <c r="M73" s="22" t="s">
        <v>740</v>
      </c>
    </row>
    <row r="74" spans="12:13" x14ac:dyDescent="0.3">
      <c r="L74" s="41" t="s">
        <v>675</v>
      </c>
      <c r="M74" s="22" t="s">
        <v>740</v>
      </c>
    </row>
    <row r="75" spans="12:13" x14ac:dyDescent="0.3">
      <c r="L75" s="41" t="s">
        <v>614</v>
      </c>
      <c r="M75" s="22" t="s">
        <v>740</v>
      </c>
    </row>
    <row r="79" spans="12:13" x14ac:dyDescent="0.3">
      <c r="L79" s="22" t="s">
        <v>741</v>
      </c>
    </row>
    <row r="80" spans="12:13" x14ac:dyDescent="0.3">
      <c r="L80" s="40" t="s">
        <v>731</v>
      </c>
      <c r="M80" s="22" t="s">
        <v>741</v>
      </c>
    </row>
    <row r="81" spans="12:13" x14ac:dyDescent="0.3">
      <c r="L81" s="41" t="s">
        <v>683</v>
      </c>
      <c r="M81" s="22" t="s">
        <v>741</v>
      </c>
    </row>
    <row r="82" spans="12:13" x14ac:dyDescent="0.3">
      <c r="L82" s="41" t="s">
        <v>616</v>
      </c>
      <c r="M82" s="22" t="s">
        <v>741</v>
      </c>
    </row>
    <row r="83" spans="12:13" x14ac:dyDescent="0.3">
      <c r="L83" s="41" t="s">
        <v>713</v>
      </c>
      <c r="M83" s="22" t="s">
        <v>741</v>
      </c>
    </row>
    <row r="84" spans="12:13" x14ac:dyDescent="0.3">
      <c r="L84" s="41" t="s">
        <v>619</v>
      </c>
      <c r="M84" s="22" t="s">
        <v>741</v>
      </c>
    </row>
    <row r="88" spans="12:13" x14ac:dyDescent="0.3">
      <c r="L88" t="s">
        <v>720</v>
      </c>
    </row>
    <row r="89" spans="12:13" x14ac:dyDescent="0.3">
      <c r="L89" s="40" t="s">
        <v>703</v>
      </c>
      <c r="M89" t="s">
        <v>720</v>
      </c>
    </row>
    <row r="90" spans="12:13" x14ac:dyDescent="0.3">
      <c r="L90" s="41" t="s">
        <v>578</v>
      </c>
      <c r="M90" t="s">
        <v>720</v>
      </c>
    </row>
    <row r="91" spans="12:13" x14ac:dyDescent="0.3">
      <c r="L91" s="41" t="s">
        <v>710</v>
      </c>
      <c r="M91" t="s">
        <v>720</v>
      </c>
    </row>
    <row r="92" spans="12:13" x14ac:dyDescent="0.3">
      <c r="L92" s="41" t="s">
        <v>742</v>
      </c>
      <c r="M92" t="s">
        <v>720</v>
      </c>
    </row>
    <row r="93" spans="12:13" x14ac:dyDescent="0.3">
      <c r="L93" s="41" t="s">
        <v>737</v>
      </c>
      <c r="M93" t="s">
        <v>720</v>
      </c>
    </row>
    <row r="94" spans="12:13" x14ac:dyDescent="0.3">
      <c r="L94" s="41" t="s">
        <v>548</v>
      </c>
      <c r="M94" t="s">
        <v>720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71028FE-8189-4CF7-8389-138FF64C4B3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vt:i4>
      </vt:variant>
    </vt:vector>
  </HeadingPairs>
  <TitlesOfParts>
    <vt:vector size="50" baseType="lpstr">
      <vt:lpstr>Plate</vt:lpstr>
      <vt:lpstr>Cup</vt:lpstr>
      <vt:lpstr>Cup Draw</vt:lpstr>
      <vt:lpstr>Species</vt:lpstr>
      <vt:lpstr>Species Data</vt:lpstr>
      <vt:lpstr>Pivot table </vt:lpstr>
      <vt:lpstr>Round 1</vt:lpstr>
      <vt:lpstr>Round  (2)</vt:lpstr>
      <vt:lpstr>Round  (3)</vt:lpstr>
      <vt:lpstr>Round (4)</vt:lpstr>
      <vt:lpstr>Round  (5)</vt:lpstr>
      <vt:lpstr>Round  (6)</vt:lpstr>
      <vt:lpstr>Round  (7)</vt:lpstr>
      <vt:lpstr>Round  (8)</vt:lpstr>
      <vt:lpstr>Round  (9)</vt:lpstr>
      <vt:lpstr>Round  (10)</vt:lpstr>
      <vt:lpstr>Round  (11)</vt:lpstr>
      <vt:lpstr>Round  (12)</vt:lpstr>
      <vt:lpstr>IND</vt:lpstr>
      <vt:lpstr>Sheet1</vt:lpstr>
      <vt:lpstr>IND kg</vt:lpstr>
      <vt:lpstr>IND cash</vt:lpstr>
      <vt:lpstr>IND fish</vt:lpstr>
      <vt:lpstr>Sheet2</vt:lpstr>
      <vt:lpstr>Sheet5</vt:lpstr>
      <vt:lpstr>IND (2)</vt:lpstr>
      <vt:lpstr>Pairs</vt:lpstr>
      <vt:lpstr>5 - man</vt:lpstr>
      <vt:lpstr>Members</vt:lpstr>
      <vt:lpstr>'5 - man'!Print_Area</vt:lpstr>
      <vt:lpstr>Cup!Print_Area</vt:lpstr>
      <vt:lpstr>IND!Print_Area</vt:lpstr>
      <vt:lpstr>'IND (2)'!Print_Area</vt:lpstr>
      <vt:lpstr>'IND cash'!Print_Area</vt:lpstr>
      <vt:lpstr>'IND fish'!Print_Area</vt:lpstr>
      <vt:lpstr>'IND kg'!Print_Area</vt:lpstr>
      <vt:lpstr>Pairs!Print_Area</vt:lpstr>
      <vt:lpstr>'Round  (10)'!Print_Area</vt:lpstr>
      <vt:lpstr>'Round  (11)'!Print_Area</vt:lpstr>
      <vt:lpstr>'Round  (12)'!Print_Area</vt:lpstr>
      <vt:lpstr>'Round  (2)'!Print_Area</vt:lpstr>
      <vt:lpstr>'Round  (3)'!Print_Area</vt:lpstr>
      <vt:lpstr>'Round  (5)'!Print_Area</vt:lpstr>
      <vt:lpstr>'Round  (6)'!Print_Area</vt:lpstr>
      <vt:lpstr>'Round  (7)'!Print_Area</vt:lpstr>
      <vt:lpstr>'Round  (8)'!Print_Area</vt:lpstr>
      <vt:lpstr>'Round  (9)'!Print_Area</vt:lpstr>
      <vt:lpstr>'Round (4)'!Print_Area</vt:lpstr>
      <vt:lpstr>'Round 1'!Print_Area</vt:lpstr>
      <vt:lpstr>Species!Print_Area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mike</dc:creator>
  <cp:keywords/>
  <dc:description/>
  <cp:lastModifiedBy>Hayter, Nick</cp:lastModifiedBy>
  <cp:revision/>
  <cp:lastPrinted>2024-06-24T12:25:10Z</cp:lastPrinted>
  <dcterms:created xsi:type="dcterms:W3CDTF">2015-01-27T21:32:32Z</dcterms:created>
  <dcterms:modified xsi:type="dcterms:W3CDTF">2024-12-17T18:42:28Z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